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charts/chart13.xml" ContentType="application/vnd.openxmlformats-officedocument.drawingml.chart+xml"/>
  <Override PartName="/xl/theme/themeOverride2.xml" ContentType="application/vnd.openxmlformats-officedocument.themeOverride+xml"/>
  <Override PartName="/xl/charts/chart14.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14"/>
  <workbookPr filterPrivacy="1" showInkAnnotation="0" codeName="ThisWorkbook"/>
  <xr:revisionPtr revIDLastSave="0" documentId="11_87FA6DDC0D35B1FC200A4CC99A1F6C53022B21D9" xr6:coauthVersionLast="47" xr6:coauthVersionMax="47" xr10:uidLastSave="{00000000-0000-0000-0000-000000000000}"/>
  <workbookProtection workbookAlgorithmName="SHA-512" workbookHashValue="UT2LLb3IUYQl5BNcfuEufEb+YEyQrZ97vvJ9PZmd6VkN15cgbkwiEf+48OPHGsd9zTEEd08j/ZYKX/K1NiP73w==" workbookSaltValue="8zijXLO2iUdqP9eofZDvMQ==" workbookSpinCount="100000" lockStructure="1"/>
  <bookViews>
    <workbookView xWindow="0" yWindow="0" windowWidth="28800" windowHeight="11400" tabRatio="837" xr2:uid="{00000000-000D-0000-FFFF-FFFF00000000}"/>
  </bookViews>
  <sheets>
    <sheet name="CONTENIDO" sheetId="61" r:id="rId1"/>
    <sheet name="1.Datos generales organización " sheetId="52" r:id="rId2"/>
    <sheet name="2. Hoja de trabajo. Consumos" sheetId="56" r:id="rId3"/>
    <sheet name="3. Datos cultivos" sheetId="72" r:id="rId4"/>
    <sheet name="4. Emisiones cultivos" sheetId="73" r:id="rId5"/>
    <sheet name="5. Instalaciones fijas" sheetId="62" r:id="rId6"/>
    <sheet name="6. Vehículos y maquinaria" sheetId="60" r:id="rId7"/>
    <sheet name="7. Emisiones Fugitivas" sheetId="27" r:id="rId8"/>
    <sheet name="8. Emisiones de proceso" sheetId="64" r:id="rId9"/>
    <sheet name="9. Información adicional" sheetId="40" r:id="rId10"/>
    <sheet name="10. Electricidad y otras energ." sheetId="65" r:id="rId11"/>
    <sheet name="11. Informe final. Resultados" sheetId="68" r:id="rId12"/>
    <sheet name="12. Factores de emisión" sheetId="70" r:id="rId13"/>
    <sheet name="13. Revisiones calculadora" sheetId="49" r:id="rId14"/>
    <sheet name="Datos" sheetId="66" state="hidden" r:id="rId15"/>
  </sheets>
  <definedNames>
    <definedName name="_Com2007">Datos!$M$2227:$M$2241</definedName>
    <definedName name="_Com2008">Datos!$O$2227:$O$2239</definedName>
    <definedName name="_Com2009">Datos!$Q$2227:$Q$2244</definedName>
    <definedName name="_Com2010">Datos!$S$2227:$S$2246</definedName>
    <definedName name="_Com2011">Datos!$U$2227:$U$2251</definedName>
    <definedName name="_Com2012">Datos!$W$2227:$W$2253</definedName>
    <definedName name="_Com2013">Datos!$Y$2227:$Y$2263</definedName>
    <definedName name="_Com2014">Datos!$AA$2227:$AA$2269</definedName>
    <definedName name="_Com2015">Datos!$AC$2227:$AC$2293</definedName>
    <definedName name="_Com2016">Datos!$AE$2227:$AE$2346</definedName>
    <definedName name="_Com2017">Datos!$AG$2227:$AG$2350</definedName>
    <definedName name="_Com2018">Datos!$AI$2227:$AI$2401</definedName>
    <definedName name="_Com2019">Datos!$AK$2227:$AK$2426</definedName>
    <definedName name="_Com2020">Datos!$AM$2227:$AM$2471</definedName>
    <definedName name="_Com2021">Datos!$AO$2227:$AO$2462</definedName>
    <definedName name="_Com2022">Datos!$AQ$2227:$AQ$2416</definedName>
    <definedName name="_Com2023">Datos!$AS$2227:$AS$2438</definedName>
    <definedName name="_Com2024">Datos!$AU$2227:$AU$2461</definedName>
    <definedName name="_xlnm._FilterDatabase" localSheetId="14" hidden="1">Datos!$C$1466:$E$1506</definedName>
    <definedName name="_Mix2007">Datos!$N$2227:$N$2241</definedName>
    <definedName name="_Mix2008">Datos!$P$2227:$P$2239</definedName>
    <definedName name="_Mix2009">Datos!$R$2227:$R$2244</definedName>
    <definedName name="_Mix2010">Datos!$T$2227:$T$2246</definedName>
    <definedName name="_Mix2011">Datos!$V$2227:$V$2251</definedName>
    <definedName name="_Mix2012">Datos!$X$2227:$X$2253</definedName>
    <definedName name="_Mix2013">Datos!$Z$2227:$Z$2263</definedName>
    <definedName name="_Mix2014">Datos!$AB$2227:$AB$2269</definedName>
    <definedName name="_Mix2015">Datos!$AD$2227:$AD$2293</definedName>
    <definedName name="_Mix2016">Datos!$AF$2227:$AF$2346</definedName>
    <definedName name="_Mix2017">Datos!$AH$2227:$AH$2350</definedName>
    <definedName name="_Mix2018">Datos!$AJ$2227:$AJ$2401</definedName>
    <definedName name="_Mix2019">Datos!$AL$2227:$AL$2426</definedName>
    <definedName name="_Mix2020">Datos!$AN$2227:$AN$2471</definedName>
    <definedName name="_Mix2021">Datos!$AP$2227:$AP$2462</definedName>
    <definedName name="_Mix2022">Datos!$AR$2227:$AR$2416</definedName>
    <definedName name="_Mix2023">Datos!$AT$2227:$AT$2438</definedName>
    <definedName name="_Mix2024">Datos!$AV$2227:$AV$2461</definedName>
    <definedName name="Anchura">Datos!$E$1872:$E$1873</definedName>
    <definedName name="Año">Datos!$C$9:$C$26</definedName>
    <definedName name="Capacidad">Datos!$E$1931:$E$1932</definedName>
    <definedName name="Categoría_actividades">Datos!$C$1376:$C$1404</definedName>
    <definedName name="Categoría_Veh">Datos!$C$1529:$C$1534</definedName>
    <definedName name="Comb_fijas_2007">Datos!$C$1306:$C$1329</definedName>
    <definedName name="Comb_fijas_2008">Datos!$D$1306:$D$1329</definedName>
    <definedName name="Comb_fijas_2009">Datos!$E$1306:$E$1329</definedName>
    <definedName name="Comb_fijas_2010">Datos!$F$1306:$F$1329</definedName>
    <definedName name="Comb_fijas_2011">Datos!$G$1306:$G$1329</definedName>
    <definedName name="Comb_fijas_2012">Datos!$H$1306:$H$1329</definedName>
    <definedName name="Comb_fijas_2013">Datos!$I$1306:$I$1329</definedName>
    <definedName name="Comb_fijas_2014">Datos!$J$1306:$J$1329</definedName>
    <definedName name="Comb_fijas_2015">Datos!$K$1306:$K$1329</definedName>
    <definedName name="Comb_fijas_2016">Datos!$L$1306:$L$1329</definedName>
    <definedName name="Comb_fijas_2017">Datos!$M$1306:$M$1329</definedName>
    <definedName name="Comb_fijas_2018">Datos!$N$1306:$N$1329</definedName>
    <definedName name="Comb_fijas_2019">Datos!$O$1306:$O$1336</definedName>
    <definedName name="Comb_fijas_2020">Datos!$P$1306:$P$1336</definedName>
    <definedName name="Comb_fijas_2021">Datos!$Q$1306:$Q$1336</definedName>
    <definedName name="Comb_fijas_2022">Datos!$R$1306:$R$1336</definedName>
    <definedName name="Comb_fijas_2023">Datos!$S$1306:$S$1336</definedName>
    <definedName name="Comb_fijas_2024">Datos!$T$1306:$T$1336</definedName>
    <definedName name="Comb_fijas_2025">Datos!$U$1306:$U$1336</definedName>
    <definedName name="Comb_fijas_2026">Datos!$V$1306:$V$1336</definedName>
    <definedName name="Comb_Maq_1_2007">Datos!$C$1766:$C$1770</definedName>
    <definedName name="Comb_Maq_1_2008">Datos!$F$1766:$F$1770</definedName>
    <definedName name="Comb_Maq_1_2009">Datos!$I$1766:$I$1770</definedName>
    <definedName name="Comb_Maq_1_2010">Datos!$L$1766:$L$1770</definedName>
    <definedName name="Comb_Maq_1_2011">Datos!$O$1766:$O$1770</definedName>
    <definedName name="Comb_Maq_1_2012">Datos!$R$1766:$R$1770</definedName>
    <definedName name="Comb_Maq_1_2013">Datos!$U$1766:$U$1770</definedName>
    <definedName name="Comb_Maq_1_2014">Datos!$X$1766:$X$1770</definedName>
    <definedName name="Comb_Maq_1_2015">Datos!$AA$1766:$AA$1770</definedName>
    <definedName name="Comb_Maq_1_2016">Datos!$AD$1766:$AD$1770</definedName>
    <definedName name="Comb_Maq_1_2017">Datos!$AG$1766:$AG$1770</definedName>
    <definedName name="Comb_Maq_1_2018">Datos!$AJ$1766:$AJ$1770</definedName>
    <definedName name="Comb_Maq_1_2019">Datos!$AM$1766:$AM$1774</definedName>
    <definedName name="Comb_Maq_1_2020">Datos!$AP$1766:$AP$1774</definedName>
    <definedName name="Comb_Maq_1_2021">Datos!$AS$1766:$AS$1774</definedName>
    <definedName name="Comb_Maq_1_2022">Datos!$AV$1766:$AV$1774</definedName>
    <definedName name="Comb_Maq_1_2023">Datos!$AY$1766:$AY$1774</definedName>
    <definedName name="Comb_Maq_1_2024">Datos!$BB$1766:$BB$1774</definedName>
    <definedName name="Comb_Maq_1_2025">Datos!$BE$1766:$BE$1774</definedName>
    <definedName name="Comb_Maq_1_2026">Datos!$BH$1766:$BH$1774</definedName>
    <definedName name="Comb_Maq_2_2007">Datos!$D$1766:$D$1771</definedName>
    <definedName name="Comb_Maq_2_2008">Datos!$G$1766:$G$1771</definedName>
    <definedName name="Comb_Maq_2_2009">Datos!$J$1766:$J$1771</definedName>
    <definedName name="Comb_Maq_2_2010">Datos!$M$1766:$M$1771</definedName>
    <definedName name="Comb_Maq_2_2011">Datos!$P$1766:$P$1771</definedName>
    <definedName name="Comb_Maq_2_2012">Datos!$S$1766:$S$1771</definedName>
    <definedName name="Comb_Maq_2_2013">Datos!$V$1766:$V$1771</definedName>
    <definedName name="Comb_Maq_2_2014">Datos!$Y$1766:$Y$1771</definedName>
    <definedName name="Comb_Maq_2_2015">Datos!$AB$1766:$AB$1771</definedName>
    <definedName name="Comb_Maq_2_2016">Datos!$AE$1766:$AE$1771</definedName>
    <definedName name="Comb_Maq_2_2017">Datos!$AH$1766:$AH$1771</definedName>
    <definedName name="Comb_Maq_2_2018">Datos!$AK$1766:$AK$1771</definedName>
    <definedName name="Comb_Maq_2_2019">Datos!$AN$1766:$AN$1778</definedName>
    <definedName name="Comb_Maq_2_2020">Datos!$AQ$1766:$AQ$1778</definedName>
    <definedName name="Comb_Maq_2_2021">Datos!$AT$1766:$AT$1778</definedName>
    <definedName name="Comb_Maq_2_2022">Datos!$AW$1766:$AW$1778</definedName>
    <definedName name="Comb_Maq_2_2023">Datos!$AZ$1766:$AZ$1778</definedName>
    <definedName name="Comb_Maq_2_2024">Datos!$BC$1766:$BC$1778</definedName>
    <definedName name="Comb_Maq_2_2025">Datos!$BF$1766:$BF$1778</definedName>
    <definedName name="Comb_Maq_2_2026">Datos!$BI$1766:$BI$1778</definedName>
    <definedName name="Comb_Maq_3_2007">Datos!$E$1766:$E$1771</definedName>
    <definedName name="Comb_Maq_3_2008">Datos!$H$1766:$H$1771</definedName>
    <definedName name="Comb_Maq_3_2009">Datos!$K$1766:$K$1771</definedName>
    <definedName name="Comb_Maq_3_2010">Datos!$N$1766:$N$1771</definedName>
    <definedName name="Comb_Maq_3_2011">Datos!$Q$1766:$Q$1771</definedName>
    <definedName name="Comb_Maq_3_2012">Datos!$T$1766:$T$1771</definedName>
    <definedName name="Comb_Maq_3_2013">Datos!$W$1766:$W$1771</definedName>
    <definedName name="Comb_Maq_3_2014">Datos!$Z$1766:$Z$1771</definedName>
    <definedName name="Comb_Maq_3_2015">Datos!$AC$1766:$AC$1771</definedName>
    <definedName name="Comb_Maq_3_2016">Datos!$AF$1766:$AF$1771</definedName>
    <definedName name="Comb_Maq_3_2017">Datos!$AI$1766:$AI$1771</definedName>
    <definedName name="Comb_Maq_3_2018">Datos!$AL$1766:$AL$1771</definedName>
    <definedName name="Comb_Maq_3_2019">Datos!$AO$1766:$AO$1778</definedName>
    <definedName name="Comb_Maq_3_2020">Datos!$AR$1766:$AR$1778</definedName>
    <definedName name="Comb_Maq_3_2021">Datos!$AU$1766:$AU$1778</definedName>
    <definedName name="Comb_Maq_3_2022">Datos!$AX$1766:$AX$1778</definedName>
    <definedName name="Comb_Maq_3_2023">Datos!$BA$1766:$BA$1778</definedName>
    <definedName name="Comb_Maq_3_2024">Datos!$BD$1766:$BD$1778</definedName>
    <definedName name="Comb_Maq_3_2025">Datos!$BG$1766:$BG$1778</definedName>
    <definedName name="Comb_Maq_3_2026">Datos!$BJ$1766:$BJ$1778</definedName>
    <definedName name="Comb_Veh_Turismos_2007" comment="Nota Ángela (04/04/2025). Esta lista parece que ya no se utiliza. Hay que borrarla en cuanto se compruebe.">Datos!$C$1555:$C$1560</definedName>
    <definedName name="Comb_Veh_Vehículoscomercialesligeros_2007" comment="Nota Ángela (04/04/2025): esta lista parece que ya no se utiliza. Hay que borrarla en cuanto se compruebe">Datos!$D$1555:$D$1558</definedName>
    <definedName name="Comb_VehA1_1_2007">Datos!$C$1555:$C$1560</definedName>
    <definedName name="Comb_VehA1_1_2008">Datos!$I$1555:$I$1560</definedName>
    <definedName name="Comb_VehA1_1_2009">Datos!$O$1555:$O$1560</definedName>
    <definedName name="Comb_VehA1_1_2010">Datos!$U$1555:$U$1560</definedName>
    <definedName name="Comb_VehA1_1_2011">Datos!$AA$1555:$AA$1560</definedName>
    <definedName name="Comb_VehA1_1_2012">Datos!$AG$1555:$AG$1560</definedName>
    <definedName name="Comb_VehA1_1_2013">Datos!$AM$1555:$AM$1560</definedName>
    <definedName name="Comb_VehA1_1_2014">Datos!$AS$1555:$AS$1560</definedName>
    <definedName name="Comb_VehA1_1_2015">Datos!$AY$1555:$AY$1560</definedName>
    <definedName name="Comb_VehA1_1_2016">Datos!$BE$1555:$BE$1560</definedName>
    <definedName name="Comb_VehA1_1_2017">Datos!$BK$1555:$BK$1560</definedName>
    <definedName name="Comb_VehA1_1_2018">Datos!$BQ$1555:$BQ$1560</definedName>
    <definedName name="Comb_VehA1_1_2019">Datos!$BW$1555:$BW$1567</definedName>
    <definedName name="Comb_VehA1_1_2020">Datos!$CC$1555:$CC$1567</definedName>
    <definedName name="Comb_VehA1_1_2021">Datos!$CI$1555:$CI$1567</definedName>
    <definedName name="Comb_VehA1_1_2022">Datos!$CO$1555:$CO$1567</definedName>
    <definedName name="Comb_VehA1_1_2023">Datos!$CU$1555:$CU$1567</definedName>
    <definedName name="Comb_VehA1_1_2024">Datos!$DA$1555:$DA$1567</definedName>
    <definedName name="Comb_VehA1_2_2007">Datos!$D$1555:$D$1558</definedName>
    <definedName name="Comb_VehA1_2_2008">Datos!$J$1555:$J$1558</definedName>
    <definedName name="Comb_VehA1_2_2009">Datos!$P$1555:$P$1558</definedName>
    <definedName name="Comb_VehA1_2_2010">Datos!$V$1555:$V$1558</definedName>
    <definedName name="Comb_VehA1_2_2011">Datos!$AB$1555:$AB$1558</definedName>
    <definedName name="Comb_VehA1_2_2012">Datos!$AH$1555:$AH$1558</definedName>
    <definedName name="Comb_VehA1_2_2013">Datos!$AN$1555:$AN$1558</definedName>
    <definedName name="Comb_VehA1_2_2014">Datos!$AT$1555:$AT$1558</definedName>
    <definedName name="Comb_VehA1_2_2015">Datos!$AZ$1555:$AZ$1558</definedName>
    <definedName name="Comb_VehA1_2_2016">Datos!$BF$1555:$BF$1558</definedName>
    <definedName name="Comb_VehA1_2_2017">Datos!$BL$1555:$BL$1558</definedName>
    <definedName name="Comb_VehA1_2_2018">Datos!$BR$1555:$BR$1558</definedName>
    <definedName name="Comb_VehA1_2_2019">Datos!$BX$1555:$BX$1565</definedName>
    <definedName name="Comb_VehA1_2_2020">Datos!$CD$1555:$CD$1565</definedName>
    <definedName name="Comb_VehA1_2_2021">Datos!$CJ$1555:$CJ$1565</definedName>
    <definedName name="Comb_VehA1_2_2022">Datos!$CP$1555:$CP$1565</definedName>
    <definedName name="Comb_VehA1_2_2023">Datos!$CV$1555:$CV$1565</definedName>
    <definedName name="Comb_VehA1_2_2024">Datos!$DB$1555:$DB$1565</definedName>
    <definedName name="Comb_VehA1_3_2007">Datos!$E$1555:$E$1560</definedName>
    <definedName name="Comb_VehA1_3_2008">Datos!$K$1555:$K$1560</definedName>
    <definedName name="Comb_VehA1_3_2009">Datos!$Q$1555:$Q$1560</definedName>
    <definedName name="Comb_VehA1_3_2010">Datos!$W$1555:$W$1560</definedName>
    <definedName name="Comb_VehA1_3_2011">Datos!$AC$1555:$AC$1560</definedName>
    <definedName name="Comb_VehA1_3_2012">Datos!$AI$1555:$AI$1560</definedName>
    <definedName name="Comb_VehA1_3_2013">Datos!$AO$1555:$AO$1560</definedName>
    <definedName name="Comb_VehA1_3_2014">Datos!$AU$1555:$AU$1560</definedName>
    <definedName name="Comb_VehA1_3_2015">Datos!$BA$1555:$BA$1560</definedName>
    <definedName name="Comb_VehA1_3_2016">Datos!$BG$1555:$BG$1560</definedName>
    <definedName name="Comb_VehA1_3_2017">Datos!$BM$1555:$BM$1560</definedName>
    <definedName name="Comb_VehA1_3_2018">Datos!$BS$1555:$BS$1560</definedName>
    <definedName name="Comb_VehA1_3_2019">Datos!$BY$1555:$BY$1567</definedName>
    <definedName name="Comb_VehA1_3_2020">Datos!$CE$1555:$CE$1567</definedName>
    <definedName name="Comb_VehA1_3_2021">Datos!$CK$1555:$CK$1567</definedName>
    <definedName name="Comb_VehA1_3_2022">Datos!$CQ$1555:$CQ$1567</definedName>
    <definedName name="Comb_VehA1_3_2023">Datos!$CW$1555:$CW$1567</definedName>
    <definedName name="Comb_VehA1_3_2024">Datos!$DC$1555:$DC$1567</definedName>
    <definedName name="Comb_VehA1_4_2007">Datos!$F$1555:$F$1558</definedName>
    <definedName name="Comb_VehA1_4_2008">Datos!$L$1555:$L$1558</definedName>
    <definedName name="Comb_VehA1_4_2009">Datos!$R$1555:$R$1558</definedName>
    <definedName name="Comb_VehA1_4_2010">Datos!$X$1555:$X$1558</definedName>
    <definedName name="Comb_VehA1_4_2011">Datos!$AD$1555:$AD$1558</definedName>
    <definedName name="Comb_VehA1_4_2012">Datos!$AJ$1555:$AJ$1558</definedName>
    <definedName name="Comb_VehA1_4_2013">Datos!$AP$1555:$AP$1558</definedName>
    <definedName name="Comb_VehA1_4_2014">Datos!$AV$1555:$AV$1558</definedName>
    <definedName name="Comb_VehA1_4_2015">Datos!$BB$1555:$BB$1558</definedName>
    <definedName name="Comb_VehA1_4_2016">Datos!$BH$1555:$BH$1558</definedName>
    <definedName name="Comb_VehA1_4_2017">Datos!$BN$1555:$BN$1558</definedName>
    <definedName name="Comb_VehA1_4_2018">Datos!$BT$1555:$BT$1558</definedName>
    <definedName name="Comb_VehA1_4_2019">Datos!$BZ$1555:$BZ$1562</definedName>
    <definedName name="Comb_VehA1_4_2020">Datos!$CF$1555:$CF$1562</definedName>
    <definedName name="Comb_VehA1_4_2021">Datos!$CL$1555:$CL$1562</definedName>
    <definedName name="Comb_VehA1_4_2022">Datos!$CR$1555:$CR$1562</definedName>
    <definedName name="Comb_VehA1_4_2023">Datos!$CX$1555:$CX$1562</definedName>
    <definedName name="Comb_VehA1_4_2024">Datos!$DD$1555:$DD$1562</definedName>
    <definedName name="Comb_VehA1_5_2007">Datos!$G$1555:$G$1556</definedName>
    <definedName name="Comb_VehA1_5_2008">Datos!$M$1555:$M$1556</definedName>
    <definedName name="Comb_VehA1_5_2009">Datos!$S$1555:$S$1556</definedName>
    <definedName name="Comb_VehA1_5_2010">Datos!$Y$1555:$Y$1556</definedName>
    <definedName name="Comb_VehA1_5_2011">Datos!$AE$1555:$AE$1556</definedName>
    <definedName name="Comb_VehA1_5_2012">Datos!$AK$1555:$AK$1556</definedName>
    <definedName name="Comb_VehA1_5_2013">Datos!$AQ$1555:$AQ$1556</definedName>
    <definedName name="Comb_VehA1_5_2014">Datos!$AW$1555:$AW$1556</definedName>
    <definedName name="Comb_VehA1_5_2015">Datos!$BC$1555:$BC$1556</definedName>
    <definedName name="Comb_VehA1_5_2016">Datos!$BI$1555:$BI$1556</definedName>
    <definedName name="Comb_VehA1_5_2017">Datos!$BO$1555:$BO$1556</definedName>
    <definedName name="Comb_VehA1_5_2018">Datos!$BU$1555:$BU$1556</definedName>
    <definedName name="Comb_VehA1_5_2019">Datos!$CA$1555:$CA$1559</definedName>
    <definedName name="Comb_VehA1_5_2020">Datos!$CG$1555:$CG$1559</definedName>
    <definedName name="Comb_VehA1_5_2021">Datos!$CM$1555:$CM$1559</definedName>
    <definedName name="Comb_VehA1_5_2022">Datos!$CS$1555:$CS$1559</definedName>
    <definedName name="Comb_VehA1_5_2023">Datos!$CY$1555:$CY$1559</definedName>
    <definedName name="Comb_VehA1_5_2024">Datos!$DE$1555:$DE$1559</definedName>
    <definedName name="Comb_VehA1_6_2007">Datos!$H$1555:$H$1556</definedName>
    <definedName name="Comb_VehA1_6_2008">Datos!$N$1555:$N$1556</definedName>
    <definedName name="Comb_VehA1_6_2009">Datos!$T$1555:$T$1556</definedName>
    <definedName name="Comb_VehA1_6_2010">Datos!$Z$1555:$Z$1556</definedName>
    <definedName name="Comb_VehA1_6_2011">Datos!$AF$1555:$AF$1556</definedName>
    <definedName name="Comb_VehA1_6_2012">Datos!$AL$1555:$AL$1556</definedName>
    <definedName name="Comb_VehA1_6_2013">Datos!$AR$1555:$AR$1556</definedName>
    <definedName name="Comb_VehA1_6_2014">Datos!$AX$1555:$AX$1556</definedName>
    <definedName name="Comb_VehA1_6_2015">Datos!$BD$1555:$BD$1556</definedName>
    <definedName name="Comb_VehA1_6_2016">Datos!$BJ$1555:$BJ$1556</definedName>
    <definedName name="Comb_VehA1_6_2017">Datos!$BP$1555:$BP$1556</definedName>
    <definedName name="Comb_VehA1_6_2018">Datos!$BV$1555:$BV$1556</definedName>
    <definedName name="Comb_VehA1_6_2019">Datos!$CB$1555:$CB$1559</definedName>
    <definedName name="Comb_VehA1_6_2020">Datos!$CH$1555:$CH$1559</definedName>
    <definedName name="Comb_VehA1_6_2021">Datos!$CN$1555:$CN$1559</definedName>
    <definedName name="Comb_VehA1_6_2022">Datos!$CT$1555:$CT$1559</definedName>
    <definedName name="Comb_VehA1_6_2023">Datos!$CZ$1555:$CZ$1559</definedName>
    <definedName name="Comb_VehA1_6_2024">Datos!$DF$1555:$DF$1559</definedName>
    <definedName name="Comb_VehA2_1_2007">Datos!$C$1652:$C$1656</definedName>
    <definedName name="Comb_VehA2_1_2008">Datos!$I$1652:$I$1656</definedName>
    <definedName name="Comb_VehA2_1_2009">Datos!$O$1652:$O$1656</definedName>
    <definedName name="Comb_VehA2_1_2010">Datos!$U$1652:$U$1656</definedName>
    <definedName name="Comb_VehA2_1_2011">Datos!$AA$1652:$AA$1656</definedName>
    <definedName name="Comb_VehA2_1_2012">Datos!$AG$1652:$AG$1656</definedName>
    <definedName name="Comb_VehA2_1_2013">Datos!$AM$1652:$AM$1656</definedName>
    <definedName name="Comb_VehA2_1_2014">Datos!$AS$1652:$AS$1656</definedName>
    <definedName name="Comb_VehA2_1_2015">Datos!$AY$1652:$AY$1656</definedName>
    <definedName name="Comb_VehA2_1_2016">Datos!$BE$1652:$BE$1656</definedName>
    <definedName name="Comb_VehA2_1_2017">Datos!$BK$1652:$BK$1656</definedName>
    <definedName name="Comb_VehA2_1_2018">Datos!$BQ$1652:$BQ$1656</definedName>
    <definedName name="Comb_VehA2_1_2019">Datos!$BW$1652:$BW$1656</definedName>
    <definedName name="Comb_VehA2_1_2020">Datos!$CC$1652:$CC$1656</definedName>
    <definedName name="Comb_VehA2_1_2021">Datos!$CI$1652:$CI$1656</definedName>
    <definedName name="Comb_VehA2_1_2022">Datos!$CO$1652:$CO$1656</definedName>
    <definedName name="Comb_VehA2_1_2023">Datos!$CU$1652:$CU$1656</definedName>
    <definedName name="Comb_VehA2_1_2024">Datos!$DA$1652:$DA$1656</definedName>
    <definedName name="Comb_VehA2_2_2007">Datos!$D$1652:$D$1654</definedName>
    <definedName name="Comb_VehA2_2_2008">Datos!$J$1652:$J$1654</definedName>
    <definedName name="Comb_VehA2_2_2009">Datos!$P$1652:$P$1654</definedName>
    <definedName name="Comb_VehA2_2_2010">Datos!$V$1652:$V$1654</definedName>
    <definedName name="Comb_VehA2_2_2011">Datos!$AB$1652:$AB$1654</definedName>
    <definedName name="Comb_VehA2_2_2012">Datos!$AH$1652:$AH$1654</definedName>
    <definedName name="Comb_VehA2_2_2013">Datos!$AN$1652:$AN$1654</definedName>
    <definedName name="Comb_VehA2_2_2014">Datos!$AT$1652:$AT$1654</definedName>
    <definedName name="Comb_VehA2_2_2015">Datos!$AZ$1652:$AZ$1654</definedName>
    <definedName name="Comb_VehA2_2_2016">Datos!$BF$1652:$BF$1654</definedName>
    <definedName name="Comb_VehA2_2_2017">Datos!$BL$1652:$BL$1654</definedName>
    <definedName name="Comb_VehA2_2_2018">Datos!$BR$1652:$BR$1654</definedName>
    <definedName name="Comb_VehA2_2_2019">Datos!$BX$1652:$BX$1654</definedName>
    <definedName name="Comb_VehA2_2_2020">Datos!$CD$1652:$CD$1654</definedName>
    <definedName name="Comb_VehA2_2_2021">Datos!$CJ$1652:$CJ$1654</definedName>
    <definedName name="Comb_VehA2_2_2022">Datos!$CP$1652:$CP$1654</definedName>
    <definedName name="Comb_VehA2_2_2023">Datos!$CV$1652:$CV$1654</definedName>
    <definedName name="Comb_VehA2_2_2024">Datos!$DB$1652:$DB$1654</definedName>
    <definedName name="Comb_VehA2_3_2007">Datos!$E$1652:$E$1656</definedName>
    <definedName name="Comb_VehA2_3_2008">Datos!$K$1652:$K$1656</definedName>
    <definedName name="Comb_VehA2_3_2009">Datos!$Q$1652:$Q$1656</definedName>
    <definedName name="Comb_VehA2_3_2010">Datos!$W$1652:$W$1656</definedName>
    <definedName name="Comb_VehA2_3_2011">Datos!$AC$1652:$AC$1656</definedName>
    <definedName name="Comb_VehA2_3_2012">Datos!$AI$1652:$AI$1656</definedName>
    <definedName name="Comb_VehA2_3_2013">Datos!$AO$1652:$AO$1656</definedName>
    <definedName name="Comb_VehA2_3_2014">Datos!$AU$1652:$AU$1656</definedName>
    <definedName name="Comb_VehA2_3_2015">Datos!$BA$1652:$BA$1656</definedName>
    <definedName name="Comb_VehA2_3_2016">Datos!$BG$1652:$BG$1656</definedName>
    <definedName name="Comb_VehA2_3_2017">Datos!$BM$1652:$BM$1656</definedName>
    <definedName name="Comb_VehA2_3_2018">Datos!$BS$1652:$BS$1656</definedName>
    <definedName name="Comb_VehA2_3_2019">Datos!$BY$1652:$BY$1656</definedName>
    <definedName name="Comb_VehA2_3_2020">Datos!$CE$1652:$CE$1656</definedName>
    <definedName name="Comb_VehA2_3_2021">Datos!$CK$1652:$CK$1656</definedName>
    <definedName name="Comb_VehA2_3_2022">Datos!$CQ$1652:$CQ$1656</definedName>
    <definedName name="Comb_VehA2_3_2023">Datos!$CW$1652:$CW$1656</definedName>
    <definedName name="Comb_VehA2_3_2024">Datos!$DC$1652:$DC$1656</definedName>
    <definedName name="Comb_VehA2_4_2007">Datos!$F$1652:$F$1654</definedName>
    <definedName name="Comb_VehA2_4_2008">Datos!$L$1652:$L$1654</definedName>
    <definedName name="Comb_VehA2_4_2009">Datos!$R$1652:$R$1654</definedName>
    <definedName name="Comb_VehA2_4_2010">Datos!$X$1652:$X$1654</definedName>
    <definedName name="Comb_VehA2_4_2011">Datos!$AD$1652:$AD$1654</definedName>
    <definedName name="Comb_VehA2_4_2012">Datos!$AJ$1652:$AJ$1654</definedName>
    <definedName name="Comb_VehA2_4_2013">Datos!$AP$1652:$AP$1654</definedName>
    <definedName name="Comb_VehA2_4_2014">Datos!$AV$1652:$AV$1654</definedName>
    <definedName name="Comb_VehA2_4_2015">Datos!$BB$1652:$BB$1654</definedName>
    <definedName name="Comb_VehA2_4_2016">Datos!$BH$1652:$BH$1654</definedName>
    <definedName name="Comb_VehA2_4_2017">Datos!$BN$1652:$BN$1654</definedName>
    <definedName name="Comb_VehA2_4_2018">Datos!$BT$1652:$BT$1654</definedName>
    <definedName name="Comb_VehA2_4_2019">Datos!$BZ$1652:$BZ$1654</definedName>
    <definedName name="Comb_VehA2_4_2020">Datos!$CF$1652:$CF$1654</definedName>
    <definedName name="Comb_VehA2_4_2021">Datos!$CL$1652:$CL$1654</definedName>
    <definedName name="Comb_VehA2_4_2022">Datos!$CR$1652:$CR$1654</definedName>
    <definedName name="Comb_VehA2_4_2023">Datos!$CX$1652:$CX$1654</definedName>
    <definedName name="Comb_VehA2_4_2024">Datos!$DD$1652:$DD$1654</definedName>
    <definedName name="Comb_VehA2_5_2007">Datos!$G$1652:$G$1653</definedName>
    <definedName name="Comb_VehA2_5_2008">Datos!$M$1652:$M$1653</definedName>
    <definedName name="Comb_VehA2_5_2009">Datos!$S$1652:$S$1653</definedName>
    <definedName name="Comb_VehA2_5_2010">Datos!$Y$1652:$Y$1653</definedName>
    <definedName name="Comb_VehA2_5_2011">Datos!$AE$1652:$AE$1653</definedName>
    <definedName name="Comb_VehA2_5_2012">Datos!$AK$1652:$AK$1653</definedName>
    <definedName name="Comb_VehA2_5_2013">Datos!$AQ$1652:$AQ$1653</definedName>
    <definedName name="Comb_VehA2_5_2014">Datos!$AW$1652:$AW$1653</definedName>
    <definedName name="Comb_VehA2_5_2015">Datos!$BC$1652:$BC$1653</definedName>
    <definedName name="Comb_VehA2_5_2016">Datos!$BI$1652:$BI$1653</definedName>
    <definedName name="Comb_VehA2_5_2017">Datos!$BO$1652:$BO$1653</definedName>
    <definedName name="Comb_VehA2_5_2018">Datos!$BU$1652:$BU$1653</definedName>
    <definedName name="Comb_VehA2_5_2019">Datos!$CA$1652:$CA$1653</definedName>
    <definedName name="Comb_VehA2_5_2020">Datos!$CG$1652:$CG$1653</definedName>
    <definedName name="Comb_VehA2_5_2021">Datos!$CM$1652:$CM$1653</definedName>
    <definedName name="Comb_VehA2_5_2022">Datos!$CS$1652:$CS$1653</definedName>
    <definedName name="Comb_VehA2_5_2023">Datos!$CY$1652:$CY$1653</definedName>
    <definedName name="Comb_VehA2_5_2024">Datos!$DE$1652:$DE$1653</definedName>
    <definedName name="Comb_VehA2_6_2007">Datos!$H$1652:$H$1653</definedName>
    <definedName name="Comb_VehA2_6_2008">Datos!$N$1652:$N$1653</definedName>
    <definedName name="Comb_VehA2_6_2009">Datos!$T$1652:$T$1653</definedName>
    <definedName name="Comb_VehA2_6_2010">Datos!$Z$1652:$Z$1653</definedName>
    <definedName name="Comb_VehA2_6_2011">Datos!$AF$1652:$AF$1653</definedName>
    <definedName name="Comb_VehA2_6_2012">Datos!$AL$1652:$AL$1653</definedName>
    <definedName name="Comb_VehA2_6_2013">Datos!$AR$1652:$AR$1653</definedName>
    <definedName name="Comb_VehA2_6_2014">Datos!$AX$1652:$AX$1653</definedName>
    <definedName name="Comb_VehA2_6_2015">Datos!$BD$1652:$BD$1653</definedName>
    <definedName name="Comb_VehA2_6_2016">Datos!$BJ$1652:$BJ$1653</definedName>
    <definedName name="Comb_VehA2_6_2017">Datos!$BP$1652:$BP$1653</definedName>
    <definedName name="Comb_VehA2_6_2018">Datos!$BV$1652:$BV$1653</definedName>
    <definedName name="Comb_VehA2_6_2019">Datos!$CB$1652:$CB$1653</definedName>
    <definedName name="Comb_VehA2_6_2020">Datos!$CH$1652:$CH$1653</definedName>
    <definedName name="Comb_VehA2_6_2021">Datos!$CN$1652:$CN$1653</definedName>
    <definedName name="Comb_VehA2_6_2022">Datos!$CT$1652:$CT$1653</definedName>
    <definedName name="Comb_VehA2_6_2023">Datos!$CZ$1652:$CZ$1653</definedName>
    <definedName name="Comb_VehA2_6_2024">Datos!$DF$1652:$DF$1653</definedName>
    <definedName name="Combustible_No_Carr_1">Datos!$G$2015:$G$2016</definedName>
    <definedName name="Combustible_No_Carr_2">Datos!$H$2015:$H$2017</definedName>
    <definedName name="Combustible_No_Carr_3">Datos!$I$2015:$I$2017</definedName>
    <definedName name="Cultivos">Datos!$E$41:$E$60</definedName>
    <definedName name="Fugitivas_otros">Datos!$C$2130:$C$2140</definedName>
    <definedName name="GdO_1">Datos!$D$2282</definedName>
    <definedName name="GdO_2">Datos!$E$2282:$E$2284</definedName>
    <definedName name="Lista_fertilizantes">Datos!$J$41:$J$56</definedName>
    <definedName name="Lista_Otros_orgánicos">Datos!$G$42:$G$44</definedName>
    <definedName name="Maquinaria">Datos!$C$1931:$C$1949</definedName>
    <definedName name="Maquinaria_aperos">Datos!$C$1872:$C$1885</definedName>
    <definedName name="PCA_1">Datos!$C$2045:$E$2090</definedName>
    <definedName name="PCA_2">Datos!$C$2129:$E$2140</definedName>
    <definedName name="Provincia">Datos!$C$41:$C$91</definedName>
    <definedName name="Refrigerante">Datos!$C$2046:$C$2090</definedName>
    <definedName name="Sector">Datos!$E$9:$E$29</definedName>
    <definedName name="Sector_Industrial">Datos!$C$2164:$C$2176</definedName>
    <definedName name="Textura_profundidad">Datos!$E$1820:$E$1823</definedName>
    <definedName name="Tipo_de_apero">Datos!$C$1820:$C$1829</definedName>
    <definedName name="Tipo_EAdquirida">Datos!$I$2555:$I$2558</definedName>
    <definedName name="Tipo_ER">Datos!$C$2208:$C$2211</definedName>
    <definedName name="Tipo_estiércol">Datos!$M$41:$M$43</definedName>
    <definedName name="Tipo_estiércol_1">Datos!$T$41:$T$48</definedName>
    <definedName name="Tipo_estiércol_2">Datos!$U$41:$U$45</definedName>
    <definedName name="Tipo_estiércol_3">Datos!$V$41:$V$43</definedName>
    <definedName name="Tipo_inst">Datos!#REF!</definedName>
    <definedName name="Tipo_Maquinaria">Datos!$C$1750:$C$1752</definedName>
    <definedName name="Tipo_Org">Datos!$D$9:$D$15</definedName>
    <definedName name="Tipo_transporte">Datos!$C$2015:$C$2017</definedName>
    <definedName name="TipoOrg">Datos!$D$9:$D$15</definedName>
    <definedName name="urea">Datos!$E$1121:$E$2576</definedName>
  </definedNames>
  <calcPr calcId="162913" calcCompleted="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990" i="66" l="1"/>
  <c r="K1990" i="66"/>
  <c r="J1990" i="66"/>
  <c r="J1982" i="66"/>
  <c r="K1982" i="66"/>
  <c r="L1982" i="66"/>
  <c r="J1983" i="66"/>
  <c r="K1983" i="66"/>
  <c r="L1983" i="66"/>
  <c r="J1984" i="66"/>
  <c r="K1984" i="66"/>
  <c r="L1984" i="66"/>
  <c r="J1985" i="66"/>
  <c r="K1985" i="66"/>
  <c r="L1985" i="66"/>
  <c r="J1986" i="66"/>
  <c r="K1986" i="66"/>
  <c r="L1986" i="66"/>
  <c r="J1987" i="66"/>
  <c r="K1987" i="66"/>
  <c r="L1987" i="66"/>
  <c r="J1988" i="66"/>
  <c r="K1988" i="66"/>
  <c r="L1988" i="66"/>
  <c r="J1989" i="66"/>
  <c r="K1989" i="66"/>
  <c r="L1989" i="66"/>
  <c r="L1981" i="66"/>
  <c r="K1981" i="66"/>
  <c r="J1981" i="66"/>
  <c r="L1923" i="66"/>
  <c r="K1923" i="66"/>
  <c r="J1923" i="66"/>
  <c r="J1915" i="66"/>
  <c r="K1915" i="66"/>
  <c r="L1915" i="66"/>
  <c r="J1916" i="66"/>
  <c r="K1916" i="66"/>
  <c r="L1916" i="66"/>
  <c r="J1917" i="66"/>
  <c r="K1917" i="66"/>
  <c r="L1917" i="66"/>
  <c r="J1918" i="66"/>
  <c r="K1918" i="66"/>
  <c r="L1918" i="66"/>
  <c r="J1919" i="66"/>
  <c r="K1919" i="66"/>
  <c r="L1919" i="66"/>
  <c r="J1920" i="66"/>
  <c r="K1920" i="66"/>
  <c r="L1920" i="66"/>
  <c r="J1921" i="66"/>
  <c r="K1921" i="66"/>
  <c r="L1921" i="66"/>
  <c r="J1922" i="66"/>
  <c r="K1922" i="66"/>
  <c r="L1922" i="66"/>
  <c r="L1914" i="66"/>
  <c r="K1914" i="66"/>
  <c r="J1914" i="66"/>
  <c r="L1864" i="66"/>
  <c r="K1864" i="66"/>
  <c r="J1864" i="66"/>
  <c r="E1864" i="66"/>
  <c r="J1856" i="66"/>
  <c r="K1856" i="66"/>
  <c r="L1856" i="66"/>
  <c r="J1857" i="66"/>
  <c r="K1857" i="66"/>
  <c r="L1857" i="66"/>
  <c r="J1858" i="66"/>
  <c r="K1858" i="66"/>
  <c r="L1858" i="66"/>
  <c r="J1859" i="66"/>
  <c r="K1859" i="66"/>
  <c r="L1859" i="66"/>
  <c r="J1860" i="66"/>
  <c r="K1860" i="66"/>
  <c r="L1860" i="66"/>
  <c r="J1861" i="66"/>
  <c r="K1861" i="66"/>
  <c r="L1861" i="66"/>
  <c r="J1862" i="66"/>
  <c r="K1862" i="66"/>
  <c r="L1862" i="66"/>
  <c r="J1863" i="66"/>
  <c r="K1863" i="66"/>
  <c r="L1863" i="66"/>
  <c r="L1855" i="66"/>
  <c r="K1855" i="66"/>
  <c r="J1855" i="66"/>
  <c r="BE1812" i="66"/>
  <c r="BF1812" i="66"/>
  <c r="BG1812" i="66"/>
  <c r="BH1812" i="66"/>
  <c r="BI1812" i="66"/>
  <c r="BJ1812" i="66"/>
  <c r="BJ1811" i="66"/>
  <c r="BI1811" i="66"/>
  <c r="BH1811" i="66"/>
  <c r="BG1811" i="66"/>
  <c r="BF1811" i="66"/>
  <c r="BE1811" i="66"/>
  <c r="D985" i="66" l="1"/>
  <c r="D986" i="66"/>
  <c r="D987" i="66"/>
  <c r="E2531" i="66" l="1"/>
  <c r="D2532" i="66"/>
  <c r="J2531" i="66" s="1"/>
  <c r="E2532" i="66"/>
  <c r="F2532" i="66"/>
  <c r="D2533" i="66"/>
  <c r="J2532" i="66" s="1"/>
  <c r="E2533" i="66"/>
  <c r="F2533" i="66"/>
  <c r="D2534" i="66"/>
  <c r="J2533" i="66" s="1"/>
  <c r="E2534" i="66"/>
  <c r="F2534" i="66"/>
  <c r="D2535" i="66"/>
  <c r="J2534" i="66" s="1"/>
  <c r="E2535" i="66"/>
  <c r="F2535" i="66"/>
  <c r="D2536" i="66"/>
  <c r="J2535" i="66" s="1"/>
  <c r="E2536" i="66"/>
  <c r="F2536" i="66"/>
  <c r="D2537" i="66"/>
  <c r="J2536" i="66" s="1"/>
  <c r="E2537" i="66"/>
  <c r="F2537" i="66"/>
  <c r="D2538" i="66"/>
  <c r="J2537" i="66" s="1"/>
  <c r="E2538" i="66"/>
  <c r="F2538" i="66"/>
  <c r="D2539" i="66"/>
  <c r="J2538" i="66" s="1"/>
  <c r="E2539" i="66"/>
  <c r="F2539" i="66"/>
  <c r="D2540" i="66"/>
  <c r="J2539" i="66" s="1"/>
  <c r="E2540" i="66"/>
  <c r="F2540" i="66"/>
  <c r="D2541" i="66"/>
  <c r="J2540" i="66" s="1"/>
  <c r="E2541" i="66"/>
  <c r="F2541" i="66"/>
  <c r="C2532" i="66"/>
  <c r="C2533" i="66"/>
  <c r="C2534" i="66"/>
  <c r="C2535" i="66"/>
  <c r="C2536" i="66"/>
  <c r="C2537" i="66"/>
  <c r="C2538" i="66"/>
  <c r="C2539" i="66"/>
  <c r="C2540" i="66"/>
  <c r="C2541" i="66"/>
  <c r="D2250" i="66"/>
  <c r="C2304" i="66" s="1"/>
  <c r="E2250" i="66"/>
  <c r="F2250" i="66"/>
  <c r="D2251" i="66"/>
  <c r="C2305" i="66" s="1"/>
  <c r="E2251" i="66"/>
  <c r="F2251" i="66"/>
  <c r="D2252" i="66"/>
  <c r="C2306" i="66" s="1"/>
  <c r="E2252" i="66"/>
  <c r="F2252" i="66"/>
  <c r="D2253" i="66"/>
  <c r="C2307" i="66" s="1"/>
  <c r="E2253" i="66"/>
  <c r="F2253" i="66"/>
  <c r="D2254" i="66"/>
  <c r="C2308" i="66" s="1"/>
  <c r="E2254" i="66"/>
  <c r="F2254" i="66"/>
  <c r="D2255" i="66"/>
  <c r="C2309" i="66" s="1"/>
  <c r="E2255" i="66"/>
  <c r="F2255" i="66"/>
  <c r="D2256" i="66"/>
  <c r="C2310" i="66" s="1"/>
  <c r="E2256" i="66"/>
  <c r="F2256" i="66"/>
  <c r="D2257" i="66"/>
  <c r="C2311" i="66" s="1"/>
  <c r="E2257" i="66"/>
  <c r="F2257" i="66"/>
  <c r="D2258" i="66"/>
  <c r="C2312" i="66" s="1"/>
  <c r="E2258" i="66"/>
  <c r="F2258" i="66"/>
  <c r="D2259" i="66"/>
  <c r="C2313" i="66" s="1"/>
  <c r="E2259" i="66"/>
  <c r="F2259" i="66"/>
  <c r="D2260" i="66"/>
  <c r="C2314" i="66" s="1"/>
  <c r="E2260" i="66"/>
  <c r="F2260" i="66"/>
  <c r="D2261" i="66"/>
  <c r="C2315" i="66" s="1"/>
  <c r="E2261" i="66"/>
  <c r="F2261" i="66"/>
  <c r="D2262" i="66"/>
  <c r="C2316" i="66" s="1"/>
  <c r="E2262" i="66"/>
  <c r="F2262" i="66"/>
  <c r="D2263" i="66"/>
  <c r="C2317" i="66" s="1"/>
  <c r="E2263" i="66"/>
  <c r="F2263" i="66"/>
  <c r="D2264" i="66"/>
  <c r="C2318" i="66" s="1"/>
  <c r="E2264" i="66"/>
  <c r="F2264" i="66"/>
  <c r="D2265" i="66"/>
  <c r="C2319" i="66" s="1"/>
  <c r="E2265" i="66"/>
  <c r="F2265" i="66"/>
  <c r="D2266" i="66"/>
  <c r="C2320" i="66" s="1"/>
  <c r="E2266" i="66"/>
  <c r="F2266" i="66"/>
  <c r="D2267" i="66"/>
  <c r="C2321" i="66" s="1"/>
  <c r="E2267" i="66"/>
  <c r="F2267" i="66"/>
  <c r="D2268" i="66"/>
  <c r="C2322" i="66" s="1"/>
  <c r="E2268" i="66"/>
  <c r="F2268" i="66"/>
  <c r="D2269" i="66"/>
  <c r="C2323" i="66" s="1"/>
  <c r="E2269" i="66"/>
  <c r="F2269" i="66"/>
  <c r="D2270" i="66"/>
  <c r="C2324" i="66" s="1"/>
  <c r="E2270" i="66"/>
  <c r="F2270" i="66"/>
  <c r="D2271" i="66"/>
  <c r="C2325" i="66" s="1"/>
  <c r="E2271" i="66"/>
  <c r="F2271" i="66"/>
  <c r="D2272" i="66"/>
  <c r="C2326" i="66" s="1"/>
  <c r="E2272" i="66"/>
  <c r="F2272" i="66"/>
  <c r="D2273" i="66"/>
  <c r="C2327" i="66" s="1"/>
  <c r="E2273" i="66"/>
  <c r="F2273" i="66"/>
  <c r="D2274" i="66"/>
  <c r="C2328" i="66" s="1"/>
  <c r="E2274" i="66"/>
  <c r="F2274" i="66"/>
  <c r="D2275" i="66"/>
  <c r="C2329" i="66" s="1"/>
  <c r="E2275" i="66"/>
  <c r="F2275" i="66"/>
  <c r="D2276" i="66"/>
  <c r="C2330" i="66" s="1"/>
  <c r="E2276" i="66"/>
  <c r="F2276" i="66"/>
  <c r="D2277" i="66"/>
  <c r="C2331" i="66" s="1"/>
  <c r="E2277" i="66"/>
  <c r="F2277" i="66"/>
  <c r="C2273" i="66"/>
  <c r="C2274" i="66"/>
  <c r="C2275" i="66"/>
  <c r="C2276" i="66"/>
  <c r="C2277" i="66"/>
  <c r="C2250" i="66"/>
  <c r="C2251" i="66"/>
  <c r="C2252" i="66"/>
  <c r="C2253" i="66"/>
  <c r="C2254" i="66"/>
  <c r="C2255" i="66"/>
  <c r="C2256" i="66"/>
  <c r="C2257" i="66"/>
  <c r="C2258" i="66"/>
  <c r="C2259" i="66"/>
  <c r="C2260" i="66"/>
  <c r="C2261" i="66"/>
  <c r="C2262" i="66"/>
  <c r="C2263" i="66"/>
  <c r="C2264" i="66"/>
  <c r="C2265" i="66"/>
  <c r="C2266" i="66"/>
  <c r="C2267" i="66"/>
  <c r="C2268" i="66"/>
  <c r="C2269" i="66"/>
  <c r="C2270" i="66"/>
  <c r="C2271" i="66"/>
  <c r="C2272" i="66"/>
  <c r="BJ1765" i="66" l="1"/>
  <c r="BI1765" i="66"/>
  <c r="BH1765" i="66"/>
  <c r="BG1765" i="66"/>
  <c r="BF1765" i="66"/>
  <c r="BE1765" i="66"/>
  <c r="BM1707" i="66"/>
  <c r="BL1707" i="66"/>
  <c r="BK1707" i="66"/>
  <c r="BJ1707" i="66"/>
  <c r="BI1707" i="66"/>
  <c r="BH1707" i="66"/>
  <c r="E1742" i="66"/>
  <c r="E1743" i="66"/>
  <c r="E1744" i="66"/>
  <c r="BM2004" i="66" l="1"/>
  <c r="BL2004" i="66"/>
  <c r="BK2004" i="66"/>
  <c r="BJ2004" i="66"/>
  <c r="BI2004" i="66"/>
  <c r="BH2004" i="66"/>
  <c r="BG2004" i="66"/>
  <c r="BF2004" i="66"/>
  <c r="BE2004" i="66"/>
  <c r="BG1607" i="66"/>
  <c r="BF1607" i="66"/>
  <c r="BE1607" i="66"/>
  <c r="DF1651" i="66" l="1"/>
  <c r="DE1651" i="66"/>
  <c r="DD1651" i="66"/>
  <c r="DC1651" i="66"/>
  <c r="DB1651" i="66"/>
  <c r="DA1651" i="66"/>
  <c r="DB1554" i="66" l="1"/>
  <c r="DC1554" i="66"/>
  <c r="DD1554" i="66"/>
  <c r="DE1554" i="66"/>
  <c r="DF1554" i="66"/>
  <c r="DA1554" i="66"/>
  <c r="BE1466" i="66"/>
  <c r="BF1466" i="66"/>
  <c r="BG1466" i="66"/>
  <c r="V1305" i="66"/>
  <c r="U1305" i="66"/>
  <c r="BD1263" i="66"/>
  <c r="BE1263" i="66"/>
  <c r="BF1263" i="66"/>
  <c r="BG1263" i="66"/>
  <c r="BH1263" i="66"/>
  <c r="BI1263" i="66"/>
  <c r="BJ1263" i="66"/>
  <c r="BK1263" i="66"/>
  <c r="G1096" i="66" l="1"/>
  <c r="G1097" i="66"/>
  <c r="G1098" i="66"/>
  <c r="G1099" i="66"/>
  <c r="G1100" i="66"/>
  <c r="G1101" i="66"/>
  <c r="G1102" i="66"/>
  <c r="G1103" i="66"/>
  <c r="G1104" i="66"/>
  <c r="G1105" i="66"/>
  <c r="G1106" i="66"/>
  <c r="G1107" i="66"/>
  <c r="G1108" i="66"/>
  <c r="I1179" i="66" l="1"/>
  <c r="I1180" i="66"/>
  <c r="I1181" i="66"/>
  <c r="I1182" i="66"/>
  <c r="I1183" i="66"/>
  <c r="I1184" i="66"/>
  <c r="I1185" i="66"/>
  <c r="I1186" i="66"/>
  <c r="I1187" i="66"/>
  <c r="I1188" i="66"/>
  <c r="I1189" i="66"/>
  <c r="I1190" i="66"/>
  <c r="I1191" i="66"/>
  <c r="I1192" i="66"/>
  <c r="I1193" i="66"/>
  <c r="I1194" i="66"/>
  <c r="I1195" i="66"/>
  <c r="K748" i="66"/>
  <c r="K749" i="66"/>
  <c r="K750" i="66"/>
  <c r="K751" i="66"/>
  <c r="K752" i="66"/>
  <c r="K753" i="66"/>
  <c r="K754" i="66"/>
  <c r="K755" i="66"/>
  <c r="K756" i="66"/>
  <c r="K757" i="66"/>
  <c r="K758" i="66"/>
  <c r="K759" i="66"/>
  <c r="K722" i="66"/>
  <c r="K723" i="66"/>
  <c r="K724" i="66"/>
  <c r="K725" i="66"/>
  <c r="K726" i="66"/>
  <c r="K727" i="66"/>
  <c r="K728" i="66"/>
  <c r="K729" i="66"/>
  <c r="K730" i="66"/>
  <c r="K731" i="66"/>
  <c r="K732" i="66"/>
  <c r="K733" i="66"/>
  <c r="J696" i="66"/>
  <c r="J697" i="66"/>
  <c r="J698" i="66"/>
  <c r="J699" i="66"/>
  <c r="J700" i="66"/>
  <c r="J701" i="66"/>
  <c r="J702" i="66"/>
  <c r="J703" i="66"/>
  <c r="J704" i="66"/>
  <c r="J705" i="66"/>
  <c r="J706" i="66"/>
  <c r="J707" i="66"/>
  <c r="C535" i="66"/>
  <c r="C748" i="66" s="1"/>
  <c r="E85" i="73" s="1"/>
  <c r="D535" i="66"/>
  <c r="E535" i="66"/>
  <c r="E748" i="66" s="1"/>
  <c r="G85" i="73" s="1"/>
  <c r="F535" i="66"/>
  <c r="F748" i="66" s="1"/>
  <c r="H535" i="66"/>
  <c r="J535" i="66"/>
  <c r="K535" i="66"/>
  <c r="C536" i="66"/>
  <c r="C749" i="66" s="1"/>
  <c r="E86" i="73" s="1"/>
  <c r="D536" i="66"/>
  <c r="E536" i="66"/>
  <c r="E749" i="66" s="1"/>
  <c r="G86" i="73" s="1"/>
  <c r="F536" i="66"/>
  <c r="F749" i="66" s="1"/>
  <c r="H536" i="66"/>
  <c r="J536" i="66"/>
  <c r="K536" i="66"/>
  <c r="C537" i="66"/>
  <c r="C750" i="66" s="1"/>
  <c r="E87" i="73" s="1"/>
  <c r="D537" i="66"/>
  <c r="E537" i="66"/>
  <c r="E750" i="66" s="1"/>
  <c r="G87" i="73" s="1"/>
  <c r="F537" i="66"/>
  <c r="F750" i="66" s="1"/>
  <c r="H537" i="66"/>
  <c r="J537" i="66"/>
  <c r="K537" i="66"/>
  <c r="C538" i="66"/>
  <c r="C751" i="66" s="1"/>
  <c r="E88" i="73" s="1"/>
  <c r="D538" i="66"/>
  <c r="E538" i="66"/>
  <c r="E751" i="66" s="1"/>
  <c r="G88" i="73" s="1"/>
  <c r="F538" i="66"/>
  <c r="F751" i="66" s="1"/>
  <c r="H88" i="73" s="1"/>
  <c r="H538" i="66"/>
  <c r="J538" i="66"/>
  <c r="K538" i="66"/>
  <c r="C539" i="66"/>
  <c r="C752" i="66" s="1"/>
  <c r="E89" i="73" s="1"/>
  <c r="D539" i="66"/>
  <c r="E539" i="66"/>
  <c r="E752" i="66" s="1"/>
  <c r="G89" i="73" s="1"/>
  <c r="F539" i="66"/>
  <c r="F752" i="66" s="1"/>
  <c r="H89" i="73" s="1"/>
  <c r="H539" i="66"/>
  <c r="J539" i="66"/>
  <c r="K539" i="66"/>
  <c r="C540" i="66"/>
  <c r="C753" i="66" s="1"/>
  <c r="E90" i="73" s="1"/>
  <c r="D540" i="66"/>
  <c r="E540" i="66"/>
  <c r="E753" i="66" s="1"/>
  <c r="G90" i="73" s="1"/>
  <c r="F540" i="66"/>
  <c r="F753" i="66" s="1"/>
  <c r="H90" i="73" s="1"/>
  <c r="H540" i="66"/>
  <c r="J540" i="66"/>
  <c r="K540" i="66"/>
  <c r="C541" i="66"/>
  <c r="C754" i="66" s="1"/>
  <c r="E91" i="73" s="1"/>
  <c r="D541" i="66"/>
  <c r="E541" i="66"/>
  <c r="E754" i="66" s="1"/>
  <c r="G91" i="73" s="1"/>
  <c r="F541" i="66"/>
  <c r="F754" i="66" s="1"/>
  <c r="H91" i="73" s="1"/>
  <c r="H541" i="66"/>
  <c r="J541" i="66"/>
  <c r="K541" i="66"/>
  <c r="C542" i="66"/>
  <c r="C755" i="66" s="1"/>
  <c r="E92" i="73" s="1"/>
  <c r="D542" i="66"/>
  <c r="E542" i="66"/>
  <c r="E755" i="66" s="1"/>
  <c r="G92" i="73" s="1"/>
  <c r="F542" i="66"/>
  <c r="F755" i="66" s="1"/>
  <c r="H542" i="66"/>
  <c r="J542" i="66"/>
  <c r="K542" i="66"/>
  <c r="C543" i="66"/>
  <c r="C756" i="66" s="1"/>
  <c r="E93" i="73" s="1"/>
  <c r="D543" i="66"/>
  <c r="E543" i="66"/>
  <c r="E756" i="66" s="1"/>
  <c r="G93" i="73" s="1"/>
  <c r="F543" i="66"/>
  <c r="F756" i="66" s="1"/>
  <c r="H543" i="66"/>
  <c r="J543" i="66"/>
  <c r="K543" i="66"/>
  <c r="C544" i="66"/>
  <c r="C757" i="66" s="1"/>
  <c r="E94" i="73" s="1"/>
  <c r="D544" i="66"/>
  <c r="E544" i="66"/>
  <c r="E757" i="66" s="1"/>
  <c r="G94" i="73" s="1"/>
  <c r="F544" i="66"/>
  <c r="F757" i="66" s="1"/>
  <c r="H94" i="73" s="1"/>
  <c r="H544" i="66"/>
  <c r="J544" i="66"/>
  <c r="K544" i="66"/>
  <c r="C545" i="66"/>
  <c r="C758" i="66" s="1"/>
  <c r="E95" i="73" s="1"/>
  <c r="D545" i="66"/>
  <c r="E545" i="66"/>
  <c r="E758" i="66" s="1"/>
  <c r="G95" i="73" s="1"/>
  <c r="F545" i="66"/>
  <c r="F758" i="66" s="1"/>
  <c r="H95" i="73" s="1"/>
  <c r="H545" i="66"/>
  <c r="J545" i="66"/>
  <c r="K545" i="66"/>
  <c r="C546" i="66"/>
  <c r="C759" i="66" s="1"/>
  <c r="E96" i="73" s="1"/>
  <c r="D546" i="66"/>
  <c r="E546" i="66"/>
  <c r="E759" i="66" s="1"/>
  <c r="G96" i="73" s="1"/>
  <c r="F546" i="66"/>
  <c r="F759" i="66" s="1"/>
  <c r="H96" i="73" s="1"/>
  <c r="H546" i="66"/>
  <c r="J546" i="66"/>
  <c r="K546" i="66"/>
  <c r="C512" i="66"/>
  <c r="C722" i="66" s="1"/>
  <c r="E62" i="73" s="1"/>
  <c r="D512" i="66"/>
  <c r="D722" i="66" s="1"/>
  <c r="F62" i="73" s="1"/>
  <c r="E512" i="66"/>
  <c r="E722" i="66" s="1"/>
  <c r="G62" i="73" s="1"/>
  <c r="F512" i="66"/>
  <c r="F722" i="66" s="1"/>
  <c r="H62" i="73" s="1"/>
  <c r="G512" i="66"/>
  <c r="G722" i="66" s="1"/>
  <c r="I62" i="73" s="1"/>
  <c r="I512" i="66"/>
  <c r="J512" i="66"/>
  <c r="C513" i="66"/>
  <c r="C723" i="66" s="1"/>
  <c r="E63" i="73" s="1"/>
  <c r="D513" i="66"/>
  <c r="D723" i="66" s="1"/>
  <c r="L723" i="66" s="1"/>
  <c r="M723" i="66" s="1"/>
  <c r="O63" i="73" s="1"/>
  <c r="E513" i="66"/>
  <c r="E723" i="66" s="1"/>
  <c r="G63" i="73" s="1"/>
  <c r="F513" i="66"/>
  <c r="F723" i="66" s="1"/>
  <c r="H63" i="73" s="1"/>
  <c r="G513" i="66"/>
  <c r="G723" i="66" s="1"/>
  <c r="I63" i="73" s="1"/>
  <c r="I513" i="66"/>
  <c r="J513" i="66"/>
  <c r="C514" i="66"/>
  <c r="C724" i="66" s="1"/>
  <c r="E64" i="73" s="1"/>
  <c r="D514" i="66"/>
  <c r="D724" i="66" s="1"/>
  <c r="F64" i="73" s="1"/>
  <c r="E514" i="66"/>
  <c r="E724" i="66" s="1"/>
  <c r="G64" i="73" s="1"/>
  <c r="F514" i="66"/>
  <c r="F724" i="66" s="1"/>
  <c r="H64" i="73" s="1"/>
  <c r="G514" i="66"/>
  <c r="G724" i="66" s="1"/>
  <c r="I64" i="73" s="1"/>
  <c r="I514" i="66"/>
  <c r="J514" i="66"/>
  <c r="C515" i="66"/>
  <c r="C725" i="66" s="1"/>
  <c r="E65" i="73" s="1"/>
  <c r="D515" i="66"/>
  <c r="D725" i="66" s="1"/>
  <c r="L725" i="66" s="1"/>
  <c r="M725" i="66" s="1"/>
  <c r="O65" i="73" s="1"/>
  <c r="E515" i="66"/>
  <c r="E725" i="66" s="1"/>
  <c r="G65" i="73" s="1"/>
  <c r="F515" i="66"/>
  <c r="F725" i="66" s="1"/>
  <c r="H65" i="73" s="1"/>
  <c r="G515" i="66"/>
  <c r="G725" i="66" s="1"/>
  <c r="I65" i="73" s="1"/>
  <c r="I515" i="66"/>
  <c r="J515" i="66"/>
  <c r="C516" i="66"/>
  <c r="C726" i="66" s="1"/>
  <c r="E66" i="73" s="1"/>
  <c r="D516" i="66"/>
  <c r="D726" i="66" s="1"/>
  <c r="F66" i="73" s="1"/>
  <c r="E516" i="66"/>
  <c r="E726" i="66" s="1"/>
  <c r="G66" i="73" s="1"/>
  <c r="F516" i="66"/>
  <c r="F726" i="66" s="1"/>
  <c r="H66" i="73" s="1"/>
  <c r="G516" i="66"/>
  <c r="G726" i="66" s="1"/>
  <c r="I66" i="73" s="1"/>
  <c r="I516" i="66"/>
  <c r="J516" i="66"/>
  <c r="C517" i="66"/>
  <c r="C727" i="66" s="1"/>
  <c r="E67" i="73" s="1"/>
  <c r="D517" i="66"/>
  <c r="D727" i="66" s="1"/>
  <c r="F67" i="73" s="1"/>
  <c r="E517" i="66"/>
  <c r="E727" i="66" s="1"/>
  <c r="G67" i="73" s="1"/>
  <c r="F517" i="66"/>
  <c r="F727" i="66" s="1"/>
  <c r="H67" i="73" s="1"/>
  <c r="G517" i="66"/>
  <c r="G727" i="66" s="1"/>
  <c r="I67" i="73" s="1"/>
  <c r="I517" i="66"/>
  <c r="J517" i="66"/>
  <c r="C518" i="66"/>
  <c r="C728" i="66" s="1"/>
  <c r="E68" i="73" s="1"/>
  <c r="D518" i="66"/>
  <c r="Q53" i="66" s="1"/>
  <c r="E518" i="66"/>
  <c r="E728" i="66" s="1"/>
  <c r="G68" i="73" s="1"/>
  <c r="F518" i="66"/>
  <c r="F728" i="66" s="1"/>
  <c r="H68" i="73" s="1"/>
  <c r="G518" i="66"/>
  <c r="G728" i="66" s="1"/>
  <c r="I68" i="73" s="1"/>
  <c r="I518" i="66"/>
  <c r="J518" i="66"/>
  <c r="C519" i="66"/>
  <c r="C729" i="66" s="1"/>
  <c r="E69" i="73" s="1"/>
  <c r="D519" i="66"/>
  <c r="D729" i="66" s="1"/>
  <c r="F69" i="73" s="1"/>
  <c r="E519" i="66"/>
  <c r="E729" i="66" s="1"/>
  <c r="G69" i="73" s="1"/>
  <c r="F519" i="66"/>
  <c r="F729" i="66" s="1"/>
  <c r="H69" i="73" s="1"/>
  <c r="G519" i="66"/>
  <c r="G729" i="66" s="1"/>
  <c r="I69" i="73" s="1"/>
  <c r="I519" i="66"/>
  <c r="J519" i="66"/>
  <c r="C520" i="66"/>
  <c r="C730" i="66" s="1"/>
  <c r="E70" i="73" s="1"/>
  <c r="D520" i="66"/>
  <c r="D730" i="66" s="1"/>
  <c r="F70" i="73" s="1"/>
  <c r="E520" i="66"/>
  <c r="E730" i="66" s="1"/>
  <c r="G70" i="73" s="1"/>
  <c r="F520" i="66"/>
  <c r="F730" i="66" s="1"/>
  <c r="H70" i="73" s="1"/>
  <c r="G520" i="66"/>
  <c r="G730" i="66" s="1"/>
  <c r="I70" i="73" s="1"/>
  <c r="I520" i="66"/>
  <c r="J520" i="66"/>
  <c r="C521" i="66"/>
  <c r="C731" i="66" s="1"/>
  <c r="E71" i="73" s="1"/>
  <c r="D521" i="66"/>
  <c r="D731" i="66" s="1"/>
  <c r="F71" i="73" s="1"/>
  <c r="E521" i="66"/>
  <c r="E731" i="66" s="1"/>
  <c r="G71" i="73" s="1"/>
  <c r="F521" i="66"/>
  <c r="F731" i="66" s="1"/>
  <c r="H71" i="73" s="1"/>
  <c r="G521" i="66"/>
  <c r="G731" i="66" s="1"/>
  <c r="I71" i="73" s="1"/>
  <c r="I521" i="66"/>
  <c r="J521" i="66"/>
  <c r="C522" i="66"/>
  <c r="C732" i="66" s="1"/>
  <c r="E72" i="73" s="1"/>
  <c r="D522" i="66"/>
  <c r="D732" i="66" s="1"/>
  <c r="F72" i="73" s="1"/>
  <c r="E522" i="66"/>
  <c r="E732" i="66" s="1"/>
  <c r="G72" i="73" s="1"/>
  <c r="F522" i="66"/>
  <c r="F732" i="66" s="1"/>
  <c r="H72" i="73" s="1"/>
  <c r="G522" i="66"/>
  <c r="G732" i="66" s="1"/>
  <c r="I72" i="73" s="1"/>
  <c r="I522" i="66"/>
  <c r="J522" i="66"/>
  <c r="C523" i="66"/>
  <c r="C733" i="66" s="1"/>
  <c r="E73" i="73" s="1"/>
  <c r="D523" i="66"/>
  <c r="D733" i="66" s="1"/>
  <c r="F73" i="73" s="1"/>
  <c r="E523" i="66"/>
  <c r="F523" i="66"/>
  <c r="F733" i="66" s="1"/>
  <c r="H73" i="73" s="1"/>
  <c r="G523" i="66"/>
  <c r="G733" i="66" s="1"/>
  <c r="I73" i="73" s="1"/>
  <c r="I523" i="66"/>
  <c r="J523" i="66"/>
  <c r="C499" i="66"/>
  <c r="C707" i="66" s="1"/>
  <c r="D499" i="66"/>
  <c r="D707" i="66" s="1"/>
  <c r="E499" i="66"/>
  <c r="E707" i="66" s="1"/>
  <c r="G50" i="73" s="1"/>
  <c r="F499" i="66"/>
  <c r="F707" i="66" s="1"/>
  <c r="H50" i="73" s="1"/>
  <c r="H499" i="66"/>
  <c r="I499" i="66"/>
  <c r="C488" i="66"/>
  <c r="C696" i="66" s="1"/>
  <c r="E39" i="73" s="1"/>
  <c r="D488" i="66"/>
  <c r="D696" i="66" s="1"/>
  <c r="E488" i="66"/>
  <c r="E696" i="66" s="1"/>
  <c r="G39" i="73" s="1"/>
  <c r="F488" i="66"/>
  <c r="F696" i="66" s="1"/>
  <c r="H39" i="73" s="1"/>
  <c r="H488" i="66"/>
  <c r="I488" i="66"/>
  <c r="C489" i="66"/>
  <c r="C697" i="66" s="1"/>
  <c r="E40" i="73" s="1"/>
  <c r="D489" i="66"/>
  <c r="D697" i="66" s="1"/>
  <c r="E489" i="66"/>
  <c r="E697" i="66" s="1"/>
  <c r="G40" i="73" s="1"/>
  <c r="F489" i="66"/>
  <c r="F697" i="66" s="1"/>
  <c r="H40" i="73" s="1"/>
  <c r="H489" i="66"/>
  <c r="I489" i="66"/>
  <c r="C490" i="66"/>
  <c r="C698" i="66" s="1"/>
  <c r="E41" i="73" s="1"/>
  <c r="D490" i="66"/>
  <c r="D698" i="66" s="1"/>
  <c r="E490" i="66"/>
  <c r="E698" i="66" s="1"/>
  <c r="G41" i="73" s="1"/>
  <c r="F490" i="66"/>
  <c r="F698" i="66" s="1"/>
  <c r="H41" i="73" s="1"/>
  <c r="H490" i="66"/>
  <c r="I490" i="66"/>
  <c r="C491" i="66"/>
  <c r="C699" i="66" s="1"/>
  <c r="E42" i="73" s="1"/>
  <c r="D491" i="66"/>
  <c r="D699" i="66" s="1"/>
  <c r="E491" i="66"/>
  <c r="E699" i="66" s="1"/>
  <c r="G42" i="73" s="1"/>
  <c r="F491" i="66"/>
  <c r="F699" i="66" s="1"/>
  <c r="H42" i="73" s="1"/>
  <c r="H491" i="66"/>
  <c r="I491" i="66"/>
  <c r="C492" i="66"/>
  <c r="C700" i="66" s="1"/>
  <c r="E43" i="73" s="1"/>
  <c r="D492" i="66"/>
  <c r="D700" i="66" s="1"/>
  <c r="E492" i="66"/>
  <c r="E700" i="66" s="1"/>
  <c r="G43" i="73" s="1"/>
  <c r="F492" i="66"/>
  <c r="F700" i="66" s="1"/>
  <c r="H43" i="73" s="1"/>
  <c r="H492" i="66"/>
  <c r="I492" i="66"/>
  <c r="C493" i="66"/>
  <c r="C701" i="66" s="1"/>
  <c r="E44" i="73" s="1"/>
  <c r="D493" i="66"/>
  <c r="D701" i="66" s="1"/>
  <c r="E493" i="66"/>
  <c r="E701" i="66" s="1"/>
  <c r="G44" i="73" s="1"/>
  <c r="F493" i="66"/>
  <c r="F701" i="66" s="1"/>
  <c r="H44" i="73" s="1"/>
  <c r="H493" i="66"/>
  <c r="I493" i="66"/>
  <c r="C494" i="66"/>
  <c r="C702" i="66" s="1"/>
  <c r="E45" i="73" s="1"/>
  <c r="D494" i="66"/>
  <c r="D702" i="66" s="1"/>
  <c r="E494" i="66"/>
  <c r="E702" i="66" s="1"/>
  <c r="G45" i="73" s="1"/>
  <c r="F494" i="66"/>
  <c r="F702" i="66" s="1"/>
  <c r="H45" i="73" s="1"/>
  <c r="H494" i="66"/>
  <c r="I494" i="66"/>
  <c r="C495" i="66"/>
  <c r="C703" i="66" s="1"/>
  <c r="E46" i="73" s="1"/>
  <c r="D495" i="66"/>
  <c r="D703" i="66" s="1"/>
  <c r="E495" i="66"/>
  <c r="E703" i="66" s="1"/>
  <c r="G46" i="73" s="1"/>
  <c r="F495" i="66"/>
  <c r="F703" i="66" s="1"/>
  <c r="H46" i="73" s="1"/>
  <c r="H495" i="66"/>
  <c r="I495" i="66"/>
  <c r="C496" i="66"/>
  <c r="C704" i="66" s="1"/>
  <c r="E47" i="73" s="1"/>
  <c r="D496" i="66"/>
  <c r="D704" i="66" s="1"/>
  <c r="E496" i="66"/>
  <c r="E704" i="66" s="1"/>
  <c r="G47" i="73" s="1"/>
  <c r="F496" i="66"/>
  <c r="F704" i="66" s="1"/>
  <c r="H47" i="73" s="1"/>
  <c r="H496" i="66"/>
  <c r="I496" i="66"/>
  <c r="C497" i="66"/>
  <c r="C705" i="66" s="1"/>
  <c r="E48" i="73" s="1"/>
  <c r="D497" i="66"/>
  <c r="D705" i="66" s="1"/>
  <c r="E497" i="66"/>
  <c r="E705" i="66" s="1"/>
  <c r="G48" i="73" s="1"/>
  <c r="F497" i="66"/>
  <c r="F705" i="66" s="1"/>
  <c r="H48" i="73" s="1"/>
  <c r="H497" i="66"/>
  <c r="I497" i="66"/>
  <c r="C498" i="66"/>
  <c r="C706" i="66" s="1"/>
  <c r="E49" i="73" s="1"/>
  <c r="D498" i="66"/>
  <c r="D706" i="66" s="1"/>
  <c r="E498" i="66"/>
  <c r="E706" i="66" s="1"/>
  <c r="G49" i="73" s="1"/>
  <c r="F498" i="66"/>
  <c r="F706" i="66" s="1"/>
  <c r="H49" i="73" s="1"/>
  <c r="H498" i="66"/>
  <c r="I498" i="66"/>
  <c r="D759" i="66" l="1"/>
  <c r="F96" i="73" s="1"/>
  <c r="D755" i="66"/>
  <c r="L755" i="66" s="1"/>
  <c r="D751" i="66"/>
  <c r="L751" i="66" s="1"/>
  <c r="N88" i="73" s="1"/>
  <c r="K705" i="66"/>
  <c r="L705" i="66" s="1"/>
  <c r="N48" i="73" s="1"/>
  <c r="C1106" i="66"/>
  <c r="E145" i="73" s="1"/>
  <c r="D1106" i="66"/>
  <c r="K703" i="66"/>
  <c r="L703" i="66" s="1"/>
  <c r="N46" i="73" s="1"/>
  <c r="D1104" i="66"/>
  <c r="C1104" i="66"/>
  <c r="E143" i="73" s="1"/>
  <c r="F44" i="73"/>
  <c r="C1102" i="66"/>
  <c r="E141" i="73" s="1"/>
  <c r="D1102" i="66"/>
  <c r="K699" i="66"/>
  <c r="L699" i="66" s="1"/>
  <c r="N42" i="73" s="1"/>
  <c r="D1100" i="66"/>
  <c r="C1100" i="66"/>
  <c r="E139" i="73" s="1"/>
  <c r="D756" i="66"/>
  <c r="F93" i="73" s="1"/>
  <c r="D752" i="66"/>
  <c r="L752" i="66" s="1"/>
  <c r="M752" i="66" s="1"/>
  <c r="O89" i="73" s="1"/>
  <c r="D748" i="66"/>
  <c r="L748" i="66" s="1"/>
  <c r="D757" i="66"/>
  <c r="F94" i="73" s="1"/>
  <c r="D753" i="66"/>
  <c r="J753" i="66" s="1"/>
  <c r="L90" i="73" s="1"/>
  <c r="D749" i="66"/>
  <c r="L749" i="66" s="1"/>
  <c r="M749" i="66" s="1"/>
  <c r="O86" i="73" s="1"/>
  <c r="K704" i="66"/>
  <c r="L704" i="66" s="1"/>
  <c r="N47" i="73" s="1"/>
  <c r="C1105" i="66"/>
  <c r="E144" i="73" s="1"/>
  <c r="D1105" i="66"/>
  <c r="K702" i="66"/>
  <c r="L702" i="66" s="1"/>
  <c r="N45" i="73" s="1"/>
  <c r="C1103" i="66"/>
  <c r="E142" i="73" s="1"/>
  <c r="D1103" i="66"/>
  <c r="K700" i="66"/>
  <c r="L700" i="66" s="1"/>
  <c r="N43" i="73" s="1"/>
  <c r="C1101" i="66"/>
  <c r="E140" i="73" s="1"/>
  <c r="D1101" i="66"/>
  <c r="F41" i="73"/>
  <c r="C1099" i="66"/>
  <c r="E138" i="73" s="1"/>
  <c r="D1099" i="66"/>
  <c r="E733" i="66"/>
  <c r="G73" i="73" s="1"/>
  <c r="D758" i="66"/>
  <c r="F95" i="73" s="1"/>
  <c r="D754" i="66"/>
  <c r="F91" i="73" s="1"/>
  <c r="D750" i="66"/>
  <c r="L750" i="66" s="1"/>
  <c r="D1194" i="66"/>
  <c r="F194" i="73" s="1"/>
  <c r="C1107" i="66"/>
  <c r="E146" i="73" s="1"/>
  <c r="D1107" i="66"/>
  <c r="F50" i="73"/>
  <c r="D1108" i="66"/>
  <c r="E50" i="73"/>
  <c r="C1108" i="66"/>
  <c r="E147" i="73" s="1"/>
  <c r="D1098" i="66"/>
  <c r="C1098" i="66"/>
  <c r="E137" i="73" s="1"/>
  <c r="K696" i="66"/>
  <c r="L696" i="66" s="1"/>
  <c r="N39" i="73" s="1"/>
  <c r="D1097" i="66"/>
  <c r="C1097" i="66"/>
  <c r="E136" i="73" s="1"/>
  <c r="D1195" i="66"/>
  <c r="C1195" i="66" s="1"/>
  <c r="E195" i="73" s="1"/>
  <c r="D1193" i="66"/>
  <c r="D1189" i="66"/>
  <c r="E1189" i="66" s="1"/>
  <c r="F1189" i="66" s="1"/>
  <c r="D1187" i="66"/>
  <c r="D1192" i="66"/>
  <c r="C1192" i="66" s="1"/>
  <c r="E192" i="73" s="1"/>
  <c r="D1188" i="66"/>
  <c r="H1188" i="66" s="1"/>
  <c r="I188" i="73" s="1"/>
  <c r="D1190" i="66"/>
  <c r="D1191" i="66"/>
  <c r="C1191" i="66" s="1"/>
  <c r="E191" i="73" s="1"/>
  <c r="D1186" i="66"/>
  <c r="E1186" i="66" s="1"/>
  <c r="F1186" i="66" s="1"/>
  <c r="D1184" i="66"/>
  <c r="D1185" i="66"/>
  <c r="Q52" i="66"/>
  <c r="Q58" i="66"/>
  <c r="D728" i="66"/>
  <c r="L728" i="66" s="1"/>
  <c r="M728" i="66" s="1"/>
  <c r="O68" i="73" s="1"/>
  <c r="H93" i="73"/>
  <c r="H87" i="73"/>
  <c r="H92" i="73"/>
  <c r="H86" i="73"/>
  <c r="H85" i="73"/>
  <c r="Q51" i="66"/>
  <c r="Q57" i="66"/>
  <c r="F63" i="73"/>
  <c r="Q56" i="66"/>
  <c r="Q50" i="66"/>
  <c r="Q55" i="66"/>
  <c r="Q49" i="66"/>
  <c r="Q54" i="66"/>
  <c r="Q48" i="66"/>
  <c r="Q47" i="66"/>
  <c r="F49" i="73"/>
  <c r="F48" i="73"/>
  <c r="F47" i="73"/>
  <c r="F46" i="73"/>
  <c r="F45" i="73"/>
  <c r="F43" i="73"/>
  <c r="F42" i="73"/>
  <c r="F40" i="73"/>
  <c r="F39" i="73"/>
  <c r="F65" i="73"/>
  <c r="N63" i="73"/>
  <c r="N65" i="73"/>
  <c r="J725" i="66"/>
  <c r="L65" i="73" s="1"/>
  <c r="J726" i="66"/>
  <c r="L66" i="73" s="1"/>
  <c r="L730" i="66"/>
  <c r="L724" i="66"/>
  <c r="L729" i="66"/>
  <c r="L731" i="66"/>
  <c r="I704" i="66"/>
  <c r="K47" i="73" s="1"/>
  <c r="J731" i="66"/>
  <c r="L71" i="73" s="1"/>
  <c r="J724" i="66"/>
  <c r="L64" i="73" s="1"/>
  <c r="J729" i="66"/>
  <c r="L69" i="73" s="1"/>
  <c r="I542" i="66"/>
  <c r="I536" i="66"/>
  <c r="J723" i="66"/>
  <c r="L63" i="73" s="1"/>
  <c r="J730" i="66"/>
  <c r="L70" i="73" s="1"/>
  <c r="L732" i="66"/>
  <c r="L726" i="66"/>
  <c r="J732" i="66"/>
  <c r="L72" i="73" s="1"/>
  <c r="K701" i="66"/>
  <c r="I701" i="66"/>
  <c r="K44" i="73" s="1"/>
  <c r="K698" i="66"/>
  <c r="I698" i="66"/>
  <c r="K41" i="73" s="1"/>
  <c r="I703" i="66"/>
  <c r="K46" i="73" s="1"/>
  <c r="I702" i="66"/>
  <c r="K45" i="73" s="1"/>
  <c r="I705" i="66"/>
  <c r="K48" i="73" s="1"/>
  <c r="I696" i="66"/>
  <c r="K39" i="73" s="1"/>
  <c r="I546" i="66"/>
  <c r="I700" i="66"/>
  <c r="K43" i="73" s="1"/>
  <c r="I699" i="66"/>
  <c r="K42" i="73" s="1"/>
  <c r="I540" i="66"/>
  <c r="I544" i="66"/>
  <c r="I538" i="66"/>
  <c r="I545" i="66"/>
  <c r="I543" i="66"/>
  <c r="I541" i="66"/>
  <c r="I539" i="66"/>
  <c r="I537" i="66"/>
  <c r="I535" i="66"/>
  <c r="G496" i="66"/>
  <c r="G495" i="66"/>
  <c r="G494" i="66"/>
  <c r="G493" i="66"/>
  <c r="G490" i="66"/>
  <c r="G489" i="66"/>
  <c r="G488" i="66"/>
  <c r="G499" i="66"/>
  <c r="G498" i="66"/>
  <c r="G497" i="66"/>
  <c r="G492" i="66"/>
  <c r="G491" i="66"/>
  <c r="F1067" i="66"/>
  <c r="F1066" i="66"/>
  <c r="J755" i="66" l="1"/>
  <c r="L92" i="73" s="1"/>
  <c r="N68" i="73"/>
  <c r="F90" i="73"/>
  <c r="F92" i="73"/>
  <c r="M47" i="73"/>
  <c r="L758" i="66"/>
  <c r="M758" i="66" s="1"/>
  <c r="O95" i="73" s="1"/>
  <c r="H1194" i="66"/>
  <c r="I194" i="73" s="1"/>
  <c r="J749" i="66"/>
  <c r="L86" i="73" s="1"/>
  <c r="C1194" i="66"/>
  <c r="E194" i="73" s="1"/>
  <c r="N89" i="73"/>
  <c r="F89" i="73"/>
  <c r="J752" i="66"/>
  <c r="L89" i="73" s="1"/>
  <c r="H1195" i="66"/>
  <c r="I195" i="73" s="1"/>
  <c r="M751" i="66"/>
  <c r="O88" i="73" s="1"/>
  <c r="F85" i="73"/>
  <c r="J728" i="66"/>
  <c r="L68" i="73" s="1"/>
  <c r="E1195" i="66"/>
  <c r="F1195" i="66" s="1"/>
  <c r="G195" i="73" s="1"/>
  <c r="F87" i="73"/>
  <c r="J750" i="66"/>
  <c r="L87" i="73" s="1"/>
  <c r="F86" i="73"/>
  <c r="E1192" i="66"/>
  <c r="F1192" i="66" s="1"/>
  <c r="G192" i="73" s="1"/>
  <c r="J748" i="66"/>
  <c r="L85" i="73" s="1"/>
  <c r="J758" i="66"/>
  <c r="L95" i="73" s="1"/>
  <c r="M46" i="73"/>
  <c r="F88" i="73"/>
  <c r="J751" i="66"/>
  <c r="L88" i="73" s="1"/>
  <c r="M48" i="73"/>
  <c r="L753" i="66"/>
  <c r="M753" i="66" s="1"/>
  <c r="O90" i="73" s="1"/>
  <c r="M43" i="73"/>
  <c r="L756" i="66"/>
  <c r="M756" i="66" s="1"/>
  <c r="O93" i="73" s="1"/>
  <c r="J756" i="66"/>
  <c r="L93" i="73" s="1"/>
  <c r="E1103" i="66"/>
  <c r="F142" i="73"/>
  <c r="M42" i="73"/>
  <c r="E1101" i="66"/>
  <c r="F140" i="73"/>
  <c r="E1102" i="66"/>
  <c r="F141" i="73"/>
  <c r="E1104" i="66"/>
  <c r="F143" i="73"/>
  <c r="E1099" i="66"/>
  <c r="F138" i="73"/>
  <c r="M45" i="73"/>
  <c r="F195" i="73"/>
  <c r="E1105" i="66"/>
  <c r="F144" i="73"/>
  <c r="E1100" i="66"/>
  <c r="F139" i="73"/>
  <c r="E1106" i="66"/>
  <c r="F145" i="73"/>
  <c r="M39" i="73"/>
  <c r="E1108" i="66"/>
  <c r="F147" i="73"/>
  <c r="E1107" i="66"/>
  <c r="F146" i="73"/>
  <c r="E1097" i="66"/>
  <c r="F136" i="73"/>
  <c r="E1098" i="66"/>
  <c r="F137" i="73"/>
  <c r="H759" i="66"/>
  <c r="J96" i="73" s="1"/>
  <c r="K107" i="72"/>
  <c r="H751" i="66"/>
  <c r="J88" i="73" s="1"/>
  <c r="K99" i="72"/>
  <c r="H757" i="66"/>
  <c r="J94" i="73" s="1"/>
  <c r="K105" i="72"/>
  <c r="H748" i="66"/>
  <c r="J85" i="73" s="1"/>
  <c r="K96" i="72"/>
  <c r="H753" i="66"/>
  <c r="J90" i="73" s="1"/>
  <c r="K101" i="72"/>
  <c r="H749" i="66"/>
  <c r="J86" i="73" s="1"/>
  <c r="K97" i="72"/>
  <c r="H750" i="66"/>
  <c r="J87" i="73" s="1"/>
  <c r="K98" i="72"/>
  <c r="H754" i="66"/>
  <c r="J91" i="73" s="1"/>
  <c r="K102" i="72"/>
  <c r="H755" i="66"/>
  <c r="J92" i="73" s="1"/>
  <c r="K103" i="72"/>
  <c r="H758" i="66"/>
  <c r="J95" i="73" s="1"/>
  <c r="K106" i="72"/>
  <c r="H752" i="66"/>
  <c r="J89" i="73" s="1"/>
  <c r="K100" i="72"/>
  <c r="H756" i="66"/>
  <c r="J93" i="73" s="1"/>
  <c r="K104" i="72"/>
  <c r="H1191" i="66"/>
  <c r="I191" i="73" s="1"/>
  <c r="C1190" i="66"/>
  <c r="E190" i="73" s="1"/>
  <c r="F190" i="73"/>
  <c r="E1190" i="66"/>
  <c r="F1190" i="66" s="1"/>
  <c r="H1190" i="66"/>
  <c r="I190" i="73" s="1"/>
  <c r="G1195" i="66"/>
  <c r="E1188" i="66"/>
  <c r="F1188" i="66" s="1"/>
  <c r="F188" i="73"/>
  <c r="H1192" i="66"/>
  <c r="I192" i="73" s="1"/>
  <c r="F192" i="73"/>
  <c r="F68" i="73"/>
  <c r="C1188" i="66"/>
  <c r="E188" i="73" s="1"/>
  <c r="C1184" i="66"/>
  <c r="E184" i="73" s="1"/>
  <c r="F184" i="73"/>
  <c r="E1184" i="66"/>
  <c r="F1184" i="66" s="1"/>
  <c r="H1184" i="66"/>
  <c r="I184" i="73" s="1"/>
  <c r="C1187" i="66"/>
  <c r="E187" i="73" s="1"/>
  <c r="H1187" i="66"/>
  <c r="I187" i="73" s="1"/>
  <c r="F187" i="73"/>
  <c r="E1187" i="66"/>
  <c r="F1187" i="66" s="1"/>
  <c r="G1186" i="66"/>
  <c r="G186" i="73"/>
  <c r="C1186" i="66"/>
  <c r="E186" i="73" s="1"/>
  <c r="H1186" i="66"/>
  <c r="I186" i="73" s="1"/>
  <c r="F186" i="73"/>
  <c r="C1189" i="66"/>
  <c r="E189" i="73" s="1"/>
  <c r="H1189" i="66"/>
  <c r="I189" i="73" s="1"/>
  <c r="F189" i="73"/>
  <c r="G1189" i="66"/>
  <c r="G189" i="73"/>
  <c r="E1191" i="66"/>
  <c r="F1191" i="66" s="1"/>
  <c r="F191" i="73"/>
  <c r="C1193" i="66"/>
  <c r="E193" i="73" s="1"/>
  <c r="H1193" i="66"/>
  <c r="I193" i="73" s="1"/>
  <c r="E1193" i="66"/>
  <c r="F1193" i="66" s="1"/>
  <c r="F193" i="73"/>
  <c r="E1185" i="66"/>
  <c r="F1185" i="66" s="1"/>
  <c r="F185" i="73"/>
  <c r="H1185" i="66"/>
  <c r="I185" i="73" s="1"/>
  <c r="C1185" i="66"/>
  <c r="E185" i="73" s="1"/>
  <c r="N86" i="73"/>
  <c r="G707" i="66"/>
  <c r="I56" i="72"/>
  <c r="G703" i="66"/>
  <c r="I52" i="72"/>
  <c r="G696" i="66"/>
  <c r="I45" i="72"/>
  <c r="G704" i="66"/>
  <c r="I53" i="72"/>
  <c r="N87" i="73"/>
  <c r="M750" i="66"/>
  <c r="O87" i="73" s="1"/>
  <c r="G697" i="66"/>
  <c r="I46" i="72"/>
  <c r="G700" i="66"/>
  <c r="I49" i="72"/>
  <c r="G698" i="66"/>
  <c r="I47" i="72"/>
  <c r="M755" i="66"/>
  <c r="O92" i="73" s="1"/>
  <c r="N92" i="73"/>
  <c r="G705" i="66"/>
  <c r="I54" i="72"/>
  <c r="G701" i="66"/>
  <c r="I50" i="72"/>
  <c r="M748" i="66"/>
  <c r="O85" i="73" s="1"/>
  <c r="N85" i="73"/>
  <c r="G699" i="66"/>
  <c r="I48" i="72"/>
  <c r="G706" i="66"/>
  <c r="I55" i="72"/>
  <c r="G702" i="66"/>
  <c r="I51" i="72"/>
  <c r="M726" i="66"/>
  <c r="O66" i="73" s="1"/>
  <c r="N66" i="73"/>
  <c r="M729" i="66"/>
  <c r="O69" i="73" s="1"/>
  <c r="N69" i="73"/>
  <c r="M732" i="66"/>
  <c r="O72" i="73" s="1"/>
  <c r="N72" i="73"/>
  <c r="M724" i="66"/>
  <c r="O64" i="73" s="1"/>
  <c r="N64" i="73"/>
  <c r="M730" i="66"/>
  <c r="O70" i="73" s="1"/>
  <c r="N70" i="73"/>
  <c r="M731" i="66"/>
  <c r="O71" i="73" s="1"/>
  <c r="N71" i="73"/>
  <c r="L701" i="66"/>
  <c r="N44" i="73" s="1"/>
  <c r="M44" i="73"/>
  <c r="L698" i="66"/>
  <c r="N41" i="73" s="1"/>
  <c r="M41" i="73"/>
  <c r="N95" i="73" l="1"/>
  <c r="G1192" i="66"/>
  <c r="J1192" i="66" s="1"/>
  <c r="K192" i="73" s="1"/>
  <c r="N93" i="73"/>
  <c r="N90" i="73"/>
  <c r="H1100" i="66"/>
  <c r="J139" i="73" s="1"/>
  <c r="G139" i="73"/>
  <c r="F1100" i="66"/>
  <c r="H139" i="73" s="1"/>
  <c r="H1104" i="66"/>
  <c r="J143" i="73" s="1"/>
  <c r="G143" i="73"/>
  <c r="F1104" i="66"/>
  <c r="H143" i="73" s="1"/>
  <c r="H1101" i="66"/>
  <c r="J140" i="73" s="1"/>
  <c r="G140" i="73"/>
  <c r="F1101" i="66"/>
  <c r="H140" i="73" s="1"/>
  <c r="H1106" i="66"/>
  <c r="J145" i="73" s="1"/>
  <c r="G145" i="73"/>
  <c r="F1106" i="66"/>
  <c r="H145" i="73" s="1"/>
  <c r="H1105" i="66"/>
  <c r="J144" i="73" s="1"/>
  <c r="G144" i="73"/>
  <c r="F1105" i="66"/>
  <c r="H144" i="73" s="1"/>
  <c r="H1099" i="66"/>
  <c r="J138" i="73" s="1"/>
  <c r="G138" i="73"/>
  <c r="F1099" i="66"/>
  <c r="H138" i="73" s="1"/>
  <c r="H1102" i="66"/>
  <c r="J141" i="73" s="1"/>
  <c r="G141" i="73"/>
  <c r="F1102" i="66"/>
  <c r="H141" i="73" s="1"/>
  <c r="H1103" i="66"/>
  <c r="J142" i="73" s="1"/>
  <c r="G142" i="73"/>
  <c r="F1103" i="66"/>
  <c r="H142" i="73" s="1"/>
  <c r="H1107" i="66"/>
  <c r="J146" i="73" s="1"/>
  <c r="G146" i="73"/>
  <c r="F1107" i="66"/>
  <c r="H146" i="73" s="1"/>
  <c r="G147" i="73"/>
  <c r="F1108" i="66"/>
  <c r="H147" i="73" s="1"/>
  <c r="H1108" i="66"/>
  <c r="J147" i="73" s="1"/>
  <c r="H1098" i="66"/>
  <c r="J137" i="73" s="1"/>
  <c r="G137" i="73"/>
  <c r="F1098" i="66"/>
  <c r="H137" i="73" s="1"/>
  <c r="H1097" i="66"/>
  <c r="J136" i="73" s="1"/>
  <c r="G136" i="73"/>
  <c r="F1097" i="66"/>
  <c r="H136" i="73" s="1"/>
  <c r="J1195" i="66"/>
  <c r="K195" i="73" s="1"/>
  <c r="H195" i="73"/>
  <c r="G1191" i="66"/>
  <c r="G191" i="73"/>
  <c r="J1186" i="66"/>
  <c r="K186" i="73" s="1"/>
  <c r="H186" i="73"/>
  <c r="G1184" i="66"/>
  <c r="G184" i="73"/>
  <c r="G1190" i="66"/>
  <c r="G190" i="73"/>
  <c r="G1187" i="66"/>
  <c r="G187" i="73"/>
  <c r="G1193" i="66"/>
  <c r="G193" i="73"/>
  <c r="J1189" i="66"/>
  <c r="K189" i="73" s="1"/>
  <c r="H189" i="73"/>
  <c r="G1188" i="66"/>
  <c r="G188" i="73"/>
  <c r="G1185" i="66"/>
  <c r="G185" i="73"/>
  <c r="H701" i="66"/>
  <c r="J44" i="73" s="1"/>
  <c r="I44" i="73"/>
  <c r="H697" i="66"/>
  <c r="I40" i="73"/>
  <c r="H699" i="66"/>
  <c r="J42" i="73" s="1"/>
  <c r="I42" i="73"/>
  <c r="H698" i="66"/>
  <c r="J41" i="73" s="1"/>
  <c r="I41" i="73"/>
  <c r="H703" i="66"/>
  <c r="J46" i="73" s="1"/>
  <c r="I46" i="73"/>
  <c r="H707" i="66"/>
  <c r="J50" i="73" s="1"/>
  <c r="I50" i="73"/>
  <c r="H706" i="66"/>
  <c r="I49" i="73"/>
  <c r="H696" i="66"/>
  <c r="J39" i="73" s="1"/>
  <c r="I39" i="73"/>
  <c r="H705" i="66"/>
  <c r="J48" i="73" s="1"/>
  <c r="I48" i="73"/>
  <c r="H702" i="66"/>
  <c r="J45" i="73" s="1"/>
  <c r="I45" i="73"/>
  <c r="H700" i="66"/>
  <c r="J43" i="73" s="1"/>
  <c r="I43" i="73"/>
  <c r="H704" i="66"/>
  <c r="J47" i="73" s="1"/>
  <c r="I47" i="73"/>
  <c r="BE97" i="66"/>
  <c r="BF97" i="66"/>
  <c r="BG97" i="66"/>
  <c r="H192" i="73" l="1"/>
  <c r="J1190" i="66"/>
  <c r="K190" i="73" s="1"/>
  <c r="H190" i="73"/>
  <c r="J1191" i="66"/>
  <c r="K191" i="73" s="1"/>
  <c r="H191" i="73"/>
  <c r="J1193" i="66"/>
  <c r="K193" i="73" s="1"/>
  <c r="H193" i="73"/>
  <c r="J1184" i="66"/>
  <c r="K184" i="73" s="1"/>
  <c r="H184" i="73"/>
  <c r="J1188" i="66"/>
  <c r="K188" i="73" s="1"/>
  <c r="H188" i="73"/>
  <c r="J1187" i="66"/>
  <c r="K187" i="73" s="1"/>
  <c r="H187" i="73"/>
  <c r="J40" i="73"/>
  <c r="J1185" i="66"/>
  <c r="H185" i="73"/>
  <c r="J49" i="73"/>
  <c r="E1194" i="66"/>
  <c r="F1194" i="66" s="1"/>
  <c r="H2153" i="66"/>
  <c r="G1194" i="66" l="1"/>
  <c r="G194" i="73"/>
  <c r="K185" i="73"/>
  <c r="G2096" i="66"/>
  <c r="J1194" i="66" l="1"/>
  <c r="K194" i="73" s="1"/>
  <c r="H194" i="73"/>
  <c r="BB1811" i="66"/>
  <c r="BC1811" i="66"/>
  <c r="BD1811" i="66"/>
  <c r="BA1811" i="66"/>
  <c r="AV1811" i="66"/>
  <c r="AW1811" i="66"/>
  <c r="AX1811" i="66"/>
  <c r="AY1811" i="66"/>
  <c r="AZ1811" i="66"/>
  <c r="AU1811" i="66"/>
  <c r="BB2004" i="66" l="1"/>
  <c r="BC2004" i="66"/>
  <c r="BD2004" i="66"/>
  <c r="BA2004" i="66"/>
  <c r="BD1765" i="66" l="1"/>
  <c r="BC1765" i="66"/>
  <c r="BB1765" i="66"/>
  <c r="BA1765" i="66"/>
  <c r="AZ1765" i="66"/>
  <c r="AY1765" i="66"/>
  <c r="AX1765" i="66"/>
  <c r="AW1765" i="66"/>
  <c r="AV1765" i="66"/>
  <c r="AU1765" i="66"/>
  <c r="AT1765" i="66"/>
  <c r="AS1765" i="66"/>
  <c r="AR1765" i="66"/>
  <c r="AQ1765" i="66"/>
  <c r="AP1765" i="66"/>
  <c r="AO1765" i="66"/>
  <c r="AN1765" i="66"/>
  <c r="AM1765" i="66"/>
  <c r="AL1765" i="66"/>
  <c r="AK1765" i="66"/>
  <c r="AJ1765" i="66"/>
  <c r="AI1765" i="66"/>
  <c r="AH1765" i="66"/>
  <c r="AG1765" i="66"/>
  <c r="AF1765" i="66"/>
  <c r="AE1765" i="66"/>
  <c r="AD1765" i="66"/>
  <c r="AC1765" i="66"/>
  <c r="AB1765" i="66"/>
  <c r="AA1765" i="66"/>
  <c r="Z1765" i="66"/>
  <c r="Y1765" i="66"/>
  <c r="X1765" i="66"/>
  <c r="W1765" i="66"/>
  <c r="V1765" i="66"/>
  <c r="U1765" i="66"/>
  <c r="T1765" i="66"/>
  <c r="S1765" i="66"/>
  <c r="R1765" i="66"/>
  <c r="Q1765" i="66"/>
  <c r="P1765" i="66"/>
  <c r="O1765" i="66"/>
  <c r="N1765" i="66"/>
  <c r="M1765" i="66"/>
  <c r="L1765" i="66"/>
  <c r="K1765" i="66"/>
  <c r="J1765" i="66"/>
  <c r="I1765" i="66"/>
  <c r="H1765" i="66"/>
  <c r="G1765" i="66"/>
  <c r="F1765" i="66"/>
  <c r="E1765" i="66"/>
  <c r="D1765" i="66"/>
  <c r="C1765" i="66"/>
  <c r="BC1707" i="66"/>
  <c r="BD1707" i="66"/>
  <c r="BE1707" i="66"/>
  <c r="BF1707" i="66"/>
  <c r="BG1707" i="66"/>
  <c r="BB1707" i="66"/>
  <c r="E1709" i="66"/>
  <c r="E1710" i="66"/>
  <c r="E1711" i="66"/>
  <c r="E1712" i="66"/>
  <c r="E1713" i="66"/>
  <c r="E1714" i="66"/>
  <c r="E1715" i="66"/>
  <c r="E1716" i="66"/>
  <c r="E1717" i="66"/>
  <c r="E1718" i="66"/>
  <c r="E1719" i="66"/>
  <c r="E1720" i="66"/>
  <c r="E1721" i="66"/>
  <c r="E1722" i="66"/>
  <c r="E1723" i="66"/>
  <c r="E1724" i="66"/>
  <c r="E1725" i="66"/>
  <c r="E1726" i="66"/>
  <c r="E1727" i="66"/>
  <c r="E1728" i="66"/>
  <c r="E1729" i="66"/>
  <c r="E1730" i="66"/>
  <c r="E1731" i="66"/>
  <c r="E1732" i="66"/>
  <c r="E1733" i="66"/>
  <c r="E1734" i="66"/>
  <c r="E1735" i="66"/>
  <c r="E1736" i="66"/>
  <c r="E1737" i="66"/>
  <c r="E1738" i="66"/>
  <c r="E1739" i="66"/>
  <c r="E1740" i="66"/>
  <c r="E1741" i="66"/>
  <c r="E1708" i="66"/>
  <c r="D1651" i="66" l="1"/>
  <c r="E1651" i="66"/>
  <c r="F1651" i="66"/>
  <c r="G1651" i="66"/>
  <c r="H1651" i="66"/>
  <c r="I1651" i="66"/>
  <c r="J1651" i="66"/>
  <c r="K1651" i="66"/>
  <c r="L1651" i="66"/>
  <c r="M1651" i="66"/>
  <c r="N1651" i="66"/>
  <c r="O1651" i="66"/>
  <c r="P1651" i="66"/>
  <c r="Q1651" i="66"/>
  <c r="R1651" i="66"/>
  <c r="S1651" i="66"/>
  <c r="T1651" i="66"/>
  <c r="U1651" i="66"/>
  <c r="V1651" i="66"/>
  <c r="W1651" i="66"/>
  <c r="X1651" i="66"/>
  <c r="Y1651" i="66"/>
  <c r="Z1651" i="66"/>
  <c r="AA1651" i="66"/>
  <c r="AB1651" i="66"/>
  <c r="AC1651" i="66"/>
  <c r="AD1651" i="66"/>
  <c r="AE1651" i="66"/>
  <c r="AF1651" i="66"/>
  <c r="AG1651" i="66"/>
  <c r="AH1651" i="66"/>
  <c r="AI1651" i="66"/>
  <c r="AJ1651" i="66"/>
  <c r="AK1651" i="66"/>
  <c r="AL1651" i="66"/>
  <c r="AM1651" i="66"/>
  <c r="AN1651" i="66"/>
  <c r="AO1651" i="66"/>
  <c r="AP1651" i="66"/>
  <c r="AQ1651" i="66"/>
  <c r="AR1651" i="66"/>
  <c r="AS1651" i="66"/>
  <c r="AT1651" i="66"/>
  <c r="AU1651" i="66"/>
  <c r="AV1651" i="66"/>
  <c r="AW1651" i="66"/>
  <c r="AX1651" i="66"/>
  <c r="AY1651" i="66"/>
  <c r="AZ1651" i="66"/>
  <c r="BA1651" i="66"/>
  <c r="BB1651" i="66"/>
  <c r="BC1651" i="66"/>
  <c r="BD1651" i="66"/>
  <c r="BE1651" i="66"/>
  <c r="BF1651" i="66"/>
  <c r="BG1651" i="66"/>
  <c r="BH1651" i="66"/>
  <c r="BI1651" i="66"/>
  <c r="BJ1651" i="66"/>
  <c r="BK1651" i="66"/>
  <c r="BL1651" i="66"/>
  <c r="BM1651" i="66"/>
  <c r="BN1651" i="66"/>
  <c r="BO1651" i="66"/>
  <c r="BP1651" i="66"/>
  <c r="BQ1651" i="66"/>
  <c r="BR1651" i="66"/>
  <c r="BS1651" i="66"/>
  <c r="BT1651" i="66"/>
  <c r="BU1651" i="66"/>
  <c r="BV1651" i="66"/>
  <c r="BW1651" i="66"/>
  <c r="BX1651" i="66"/>
  <c r="BY1651" i="66"/>
  <c r="BZ1651" i="66"/>
  <c r="CA1651" i="66"/>
  <c r="CB1651" i="66"/>
  <c r="CC1651" i="66"/>
  <c r="CD1651" i="66"/>
  <c r="CE1651" i="66"/>
  <c r="CF1651" i="66"/>
  <c r="CG1651" i="66"/>
  <c r="CH1651" i="66"/>
  <c r="CI1651" i="66"/>
  <c r="CJ1651" i="66"/>
  <c r="CK1651" i="66"/>
  <c r="CL1651" i="66"/>
  <c r="CM1651" i="66"/>
  <c r="CN1651" i="66"/>
  <c r="CO1651" i="66"/>
  <c r="CP1651" i="66"/>
  <c r="CQ1651" i="66"/>
  <c r="CR1651" i="66"/>
  <c r="CS1651" i="66"/>
  <c r="CT1651" i="66"/>
  <c r="CU1651" i="66"/>
  <c r="CV1651" i="66"/>
  <c r="CW1651" i="66"/>
  <c r="CX1651" i="66"/>
  <c r="CY1651" i="66"/>
  <c r="CZ1651" i="66"/>
  <c r="C1651" i="66"/>
  <c r="CZ1554" i="66"/>
  <c r="C1554" i="66"/>
  <c r="AZ1607" i="66"/>
  <c r="BA1607" i="66"/>
  <c r="BB1607" i="66"/>
  <c r="BC1607" i="66"/>
  <c r="BD1607" i="66"/>
  <c r="AY1607" i="66"/>
  <c r="E1609" i="66"/>
  <c r="E1610" i="66"/>
  <c r="E1611" i="66"/>
  <c r="E1612" i="66"/>
  <c r="E1613" i="66"/>
  <c r="E1614" i="66"/>
  <c r="E1615" i="66"/>
  <c r="E1616" i="66"/>
  <c r="E1617" i="66"/>
  <c r="E1618" i="66"/>
  <c r="E1619" i="66"/>
  <c r="E1620" i="66"/>
  <c r="E1621" i="66"/>
  <c r="E1608" i="66"/>
  <c r="CY1554" i="66" l="1"/>
  <c r="CX1554" i="66"/>
  <c r="CW1554" i="66"/>
  <c r="CV1554" i="66"/>
  <c r="CU1554" i="66"/>
  <c r="CT1554" i="66"/>
  <c r="CS1554" i="66"/>
  <c r="CR1554" i="66"/>
  <c r="CQ1554" i="66"/>
  <c r="CP1554" i="66"/>
  <c r="CO1554" i="66"/>
  <c r="CN1554" i="66"/>
  <c r="CM1554" i="66"/>
  <c r="CL1554" i="66"/>
  <c r="CK1554" i="66"/>
  <c r="CJ1554" i="66"/>
  <c r="CI1554" i="66"/>
  <c r="CH1554" i="66"/>
  <c r="CG1554" i="66"/>
  <c r="CF1554" i="66"/>
  <c r="CE1554" i="66"/>
  <c r="CD1554" i="66"/>
  <c r="CC1554" i="66"/>
  <c r="CB1554" i="66"/>
  <c r="CA1554" i="66"/>
  <c r="BZ1554" i="66"/>
  <c r="BY1554" i="66"/>
  <c r="BX1554" i="66"/>
  <c r="BW1554" i="66"/>
  <c r="BV1554" i="66"/>
  <c r="BU1554" i="66"/>
  <c r="BT1554" i="66"/>
  <c r="BS1554" i="66"/>
  <c r="BR1554" i="66"/>
  <c r="BQ1554" i="66"/>
  <c r="BP1554" i="66"/>
  <c r="BO1554" i="66"/>
  <c r="BN1554" i="66"/>
  <c r="BM1554" i="66"/>
  <c r="BL1554" i="66"/>
  <c r="BK1554" i="66"/>
  <c r="BJ1554" i="66"/>
  <c r="BI1554" i="66"/>
  <c r="BH1554" i="66"/>
  <c r="BG1554" i="66"/>
  <c r="BF1554" i="66"/>
  <c r="BE1554" i="66"/>
  <c r="BD1554" i="66"/>
  <c r="BC1554" i="66"/>
  <c r="BB1554" i="66"/>
  <c r="BA1554" i="66"/>
  <c r="AZ1554" i="66"/>
  <c r="AY1554" i="66"/>
  <c r="AX1554" i="66"/>
  <c r="AW1554" i="66"/>
  <c r="AV1554" i="66"/>
  <c r="AU1554" i="66"/>
  <c r="AT1554" i="66"/>
  <c r="AS1554" i="66"/>
  <c r="AR1554" i="66"/>
  <c r="AQ1554" i="66"/>
  <c r="AP1554" i="66"/>
  <c r="AO1554" i="66"/>
  <c r="AN1554" i="66"/>
  <c r="AM1554" i="66"/>
  <c r="AL1554" i="66"/>
  <c r="AK1554" i="66"/>
  <c r="AJ1554" i="66"/>
  <c r="AI1554" i="66"/>
  <c r="AH1554" i="66"/>
  <c r="AG1554" i="66"/>
  <c r="AF1554" i="66"/>
  <c r="AE1554" i="66"/>
  <c r="AD1554" i="66"/>
  <c r="AC1554" i="66"/>
  <c r="AB1554" i="66"/>
  <c r="AA1554" i="66"/>
  <c r="Z1554" i="66"/>
  <c r="Y1554" i="66"/>
  <c r="X1554" i="66"/>
  <c r="W1554" i="66"/>
  <c r="V1554" i="66"/>
  <c r="U1554" i="66"/>
  <c r="T1554" i="66"/>
  <c r="S1554" i="66"/>
  <c r="R1554" i="66"/>
  <c r="Q1554" i="66"/>
  <c r="P1554" i="66"/>
  <c r="O1554" i="66"/>
  <c r="N1554" i="66"/>
  <c r="M1554" i="66"/>
  <c r="L1554" i="66"/>
  <c r="K1554" i="66"/>
  <c r="J1554" i="66"/>
  <c r="I1554" i="66"/>
  <c r="H1554" i="66"/>
  <c r="G1554" i="66"/>
  <c r="F1554" i="66"/>
  <c r="E1554" i="66"/>
  <c r="D1554" i="66"/>
  <c r="AZ1466" i="66" l="1"/>
  <c r="BA1466" i="66"/>
  <c r="BB1466" i="66"/>
  <c r="BC1466" i="66"/>
  <c r="BD1466" i="66"/>
  <c r="E1468" i="66"/>
  <c r="E1469" i="66"/>
  <c r="E1470" i="66"/>
  <c r="E1471" i="66"/>
  <c r="E1472" i="66"/>
  <c r="E1473" i="66"/>
  <c r="E1474" i="66"/>
  <c r="E1475" i="66"/>
  <c r="E1476" i="66"/>
  <c r="E1477" i="66"/>
  <c r="E1478" i="66"/>
  <c r="E1479" i="66"/>
  <c r="E1480" i="66"/>
  <c r="E1481" i="66"/>
  <c r="E1482" i="66"/>
  <c r="E1483" i="66"/>
  <c r="E1484" i="66"/>
  <c r="E1485" i="66"/>
  <c r="E1486" i="66"/>
  <c r="E1487" i="66"/>
  <c r="E1488" i="66"/>
  <c r="E1489" i="66"/>
  <c r="E1490" i="66"/>
  <c r="E1491" i="66"/>
  <c r="E1492" i="66"/>
  <c r="E1493" i="66"/>
  <c r="E1494" i="66"/>
  <c r="E1495" i="66"/>
  <c r="E1496" i="66"/>
  <c r="E1497" i="66"/>
  <c r="E1498" i="66"/>
  <c r="E1499" i="66"/>
  <c r="E1500" i="66"/>
  <c r="E1501" i="66"/>
  <c r="E1502" i="66"/>
  <c r="E1503" i="66"/>
  <c r="E1504" i="66"/>
  <c r="E1505" i="66"/>
  <c r="E1506" i="66"/>
  <c r="E1507" i="66"/>
  <c r="E1508" i="66"/>
  <c r="E1509" i="66"/>
  <c r="E1510" i="66"/>
  <c r="E1511" i="66"/>
  <c r="E1512" i="66"/>
  <c r="E1513" i="66"/>
  <c r="E1514" i="66"/>
  <c r="E1515" i="66"/>
  <c r="E1516" i="66"/>
  <c r="E1517" i="66"/>
  <c r="E1518" i="66"/>
  <c r="E1519" i="66"/>
  <c r="E1520" i="66"/>
  <c r="E1521" i="66"/>
  <c r="E1522" i="66"/>
  <c r="E1523" i="66"/>
  <c r="E1524" i="66"/>
  <c r="E1467" i="66"/>
  <c r="T1305" i="66" l="1"/>
  <c r="S1305" i="66"/>
  <c r="R1305" i="66"/>
  <c r="Q1305" i="66"/>
  <c r="P1305" i="66"/>
  <c r="O1305" i="66"/>
  <c r="N1305" i="66"/>
  <c r="M1305" i="66"/>
  <c r="L1305" i="66"/>
  <c r="K1305" i="66"/>
  <c r="J1305" i="66"/>
  <c r="I1305" i="66"/>
  <c r="H1305" i="66"/>
  <c r="G1305" i="66"/>
  <c r="F1305" i="66"/>
  <c r="E1305" i="66"/>
  <c r="D1305" i="66"/>
  <c r="C1305" i="66"/>
  <c r="AZ1263" i="66"/>
  <c r="BA1263" i="66"/>
  <c r="BB1263" i="66"/>
  <c r="BC1263" i="66"/>
  <c r="D2631" i="66" l="1"/>
  <c r="AX2004" i="66" l="1"/>
  <c r="E2005" i="66"/>
  <c r="L1794" i="66" l="1"/>
  <c r="AY1707" i="66"/>
  <c r="AX1707" i="66"/>
  <c r="J1669" i="66" l="1"/>
  <c r="K1669" i="66"/>
  <c r="L1669" i="66"/>
  <c r="J1670" i="66"/>
  <c r="K1670" i="66"/>
  <c r="L1670" i="66"/>
  <c r="J1671" i="66"/>
  <c r="K1671" i="66"/>
  <c r="L1671" i="66"/>
  <c r="J1672" i="66"/>
  <c r="K1672" i="66"/>
  <c r="L1672" i="66"/>
  <c r="J1673" i="66"/>
  <c r="K1673" i="66"/>
  <c r="L1673" i="66"/>
  <c r="J1674" i="66"/>
  <c r="K1674" i="66"/>
  <c r="L1674" i="66"/>
  <c r="J1675" i="66"/>
  <c r="K1675" i="66"/>
  <c r="L1675" i="66"/>
  <c r="J1676" i="66"/>
  <c r="K1676" i="66"/>
  <c r="L1676" i="66"/>
  <c r="J1677" i="66"/>
  <c r="K1677" i="66"/>
  <c r="L1677" i="66"/>
  <c r="J1678" i="66"/>
  <c r="K1678" i="66"/>
  <c r="L1678" i="66"/>
  <c r="J1679" i="66"/>
  <c r="K1679" i="66"/>
  <c r="L1679" i="66"/>
  <c r="J1680" i="66"/>
  <c r="K1680" i="66"/>
  <c r="L1680" i="66"/>
  <c r="J1681" i="66"/>
  <c r="K1681" i="66"/>
  <c r="L1681" i="66"/>
  <c r="J1682" i="66"/>
  <c r="K1682" i="66"/>
  <c r="L1682" i="66"/>
  <c r="J1683" i="66"/>
  <c r="K1683" i="66"/>
  <c r="L1683" i="66"/>
  <c r="J1684" i="66"/>
  <c r="K1684" i="66"/>
  <c r="L1684" i="66"/>
  <c r="J1685" i="66"/>
  <c r="K1685" i="66"/>
  <c r="L1685" i="66"/>
  <c r="J1686" i="66"/>
  <c r="K1686" i="66"/>
  <c r="L1686" i="66"/>
  <c r="J1687" i="66"/>
  <c r="K1687" i="66"/>
  <c r="L1687" i="66"/>
  <c r="K1668" i="66"/>
  <c r="L1668" i="66"/>
  <c r="J1668" i="66"/>
  <c r="F1669" i="66"/>
  <c r="F1670" i="66"/>
  <c r="F1671" i="66"/>
  <c r="F1672" i="66"/>
  <c r="F1673" i="66"/>
  <c r="F1674" i="66"/>
  <c r="F1675" i="66"/>
  <c r="F1676" i="66"/>
  <c r="F1677" i="66"/>
  <c r="F1678" i="66"/>
  <c r="F1679" i="66"/>
  <c r="F1680" i="66"/>
  <c r="F1681" i="66"/>
  <c r="F1682" i="66"/>
  <c r="F1683" i="66"/>
  <c r="F1684" i="66"/>
  <c r="F1685" i="66"/>
  <c r="F1686" i="66"/>
  <c r="F1687" i="66"/>
  <c r="F1668" i="66"/>
  <c r="D1669" i="66"/>
  <c r="E1627" i="66" s="1"/>
  <c r="E1669" i="66"/>
  <c r="D1670" i="66"/>
  <c r="E1628" i="66" s="1"/>
  <c r="E1670" i="66"/>
  <c r="D1671" i="66"/>
  <c r="E1629" i="66" s="1"/>
  <c r="E1671" i="66"/>
  <c r="D1672" i="66"/>
  <c r="E1630" i="66" s="1"/>
  <c r="E1672" i="66"/>
  <c r="D1673" i="66"/>
  <c r="E1631" i="66" s="1"/>
  <c r="E1673" i="66"/>
  <c r="D1674" i="66"/>
  <c r="E1632" i="66" s="1"/>
  <c r="E1674" i="66"/>
  <c r="D1675" i="66"/>
  <c r="E1633" i="66" s="1"/>
  <c r="E1675" i="66"/>
  <c r="D1676" i="66"/>
  <c r="E1634" i="66" s="1"/>
  <c r="E1676" i="66"/>
  <c r="D1677" i="66"/>
  <c r="E1635" i="66" s="1"/>
  <c r="E1677" i="66"/>
  <c r="D1678" i="66"/>
  <c r="E1636" i="66" s="1"/>
  <c r="E1678" i="66"/>
  <c r="D1679" i="66"/>
  <c r="E1637" i="66" s="1"/>
  <c r="E1679" i="66"/>
  <c r="D1680" i="66"/>
  <c r="E1638" i="66" s="1"/>
  <c r="E1680" i="66"/>
  <c r="D1681" i="66"/>
  <c r="E1639" i="66" s="1"/>
  <c r="E1681" i="66"/>
  <c r="D1682" i="66"/>
  <c r="E1640" i="66" s="1"/>
  <c r="E1682" i="66"/>
  <c r="D1683" i="66"/>
  <c r="E1641" i="66" s="1"/>
  <c r="E1683" i="66"/>
  <c r="D1684" i="66"/>
  <c r="E1642" i="66" s="1"/>
  <c r="E1684" i="66"/>
  <c r="D1685" i="66"/>
  <c r="E1643" i="66" s="1"/>
  <c r="E1685" i="66"/>
  <c r="D1686" i="66"/>
  <c r="E1644" i="66" s="1"/>
  <c r="E1686" i="66"/>
  <c r="D1687" i="66"/>
  <c r="E1645" i="66" s="1"/>
  <c r="E1687" i="66"/>
  <c r="E1668" i="66"/>
  <c r="D1668" i="66"/>
  <c r="E1626" i="66" s="1"/>
  <c r="C1669" i="66"/>
  <c r="C1670" i="66"/>
  <c r="C1671" i="66"/>
  <c r="C1672" i="66"/>
  <c r="C1673" i="66"/>
  <c r="C1674" i="66"/>
  <c r="C1675" i="66"/>
  <c r="C1676" i="66"/>
  <c r="C1677" i="66"/>
  <c r="C1678" i="66"/>
  <c r="C1679" i="66"/>
  <c r="C1680" i="66"/>
  <c r="C1681" i="66"/>
  <c r="C1682" i="66"/>
  <c r="C1683" i="66"/>
  <c r="C1684" i="66"/>
  <c r="C1685" i="66"/>
  <c r="C1686" i="66"/>
  <c r="C1687" i="66"/>
  <c r="C1668" i="66"/>
  <c r="H1607" i="66" l="1"/>
  <c r="I1607" i="66"/>
  <c r="J1607" i="66"/>
  <c r="K1607" i="66"/>
  <c r="L1607" i="66"/>
  <c r="M1607" i="66"/>
  <c r="N1607" i="66"/>
  <c r="O1607" i="66"/>
  <c r="P1607" i="66"/>
  <c r="Q1607" i="66"/>
  <c r="R1607" i="66"/>
  <c r="S1607" i="66"/>
  <c r="T1607" i="66"/>
  <c r="U1607" i="66"/>
  <c r="V1607" i="66"/>
  <c r="W1607" i="66"/>
  <c r="X1607" i="66"/>
  <c r="Y1607" i="66"/>
  <c r="Z1607" i="66"/>
  <c r="AA1607" i="66"/>
  <c r="AB1607" i="66"/>
  <c r="AC1607" i="66"/>
  <c r="AD1607" i="66"/>
  <c r="AE1607" i="66"/>
  <c r="AF1607" i="66"/>
  <c r="AG1607" i="66"/>
  <c r="AH1607" i="66"/>
  <c r="AI1607" i="66"/>
  <c r="AJ1607" i="66"/>
  <c r="AK1607" i="66"/>
  <c r="AL1607" i="66"/>
  <c r="AM1607" i="66"/>
  <c r="AN1607" i="66"/>
  <c r="AO1607" i="66"/>
  <c r="AP1607" i="66"/>
  <c r="AQ1607" i="66"/>
  <c r="AR1607" i="66"/>
  <c r="AS1607" i="66"/>
  <c r="AT1607" i="66"/>
  <c r="AU1607" i="66"/>
  <c r="AV1607" i="66"/>
  <c r="AW1607" i="66"/>
  <c r="AX1607" i="66"/>
  <c r="G1607" i="66"/>
  <c r="F1607" i="66"/>
  <c r="L1596" i="66"/>
  <c r="K1596" i="66"/>
  <c r="J1596" i="66"/>
  <c r="I1596" i="66"/>
  <c r="G1466" i="66" l="1"/>
  <c r="H1466" i="66"/>
  <c r="I1466" i="66"/>
  <c r="J1466" i="66"/>
  <c r="K1466" i="66"/>
  <c r="L1466" i="66"/>
  <c r="M1466" i="66"/>
  <c r="N1466" i="66"/>
  <c r="O1466" i="66"/>
  <c r="P1466" i="66"/>
  <c r="Q1466" i="66"/>
  <c r="R1466" i="66"/>
  <c r="S1466" i="66"/>
  <c r="T1466" i="66"/>
  <c r="U1466" i="66"/>
  <c r="V1466" i="66"/>
  <c r="W1466" i="66"/>
  <c r="X1466" i="66"/>
  <c r="Y1466" i="66"/>
  <c r="Z1466" i="66"/>
  <c r="AA1466" i="66"/>
  <c r="AB1466" i="66"/>
  <c r="AC1466" i="66"/>
  <c r="AD1466" i="66"/>
  <c r="AE1466" i="66"/>
  <c r="AF1466" i="66"/>
  <c r="AG1466" i="66"/>
  <c r="AH1466" i="66"/>
  <c r="AI1466" i="66"/>
  <c r="AJ1466" i="66"/>
  <c r="AK1466" i="66"/>
  <c r="AL1466" i="66"/>
  <c r="AM1466" i="66"/>
  <c r="AN1466" i="66"/>
  <c r="AO1466" i="66"/>
  <c r="AP1466" i="66"/>
  <c r="AQ1466" i="66"/>
  <c r="AR1466" i="66"/>
  <c r="AS1466" i="66"/>
  <c r="AT1466" i="66"/>
  <c r="AU1466" i="66"/>
  <c r="AV1466" i="66"/>
  <c r="AW1466" i="66"/>
  <c r="AX1466" i="66"/>
  <c r="AY1466" i="66"/>
  <c r="F1466" i="66"/>
  <c r="AY1263" i="66" l="1"/>
  <c r="AX1263" i="66"/>
  <c r="AW1263" i="66"/>
  <c r="AV1263" i="66"/>
  <c r="AU1263" i="66"/>
  <c r="AT1263" i="66"/>
  <c r="AS1263" i="66"/>
  <c r="AR1263" i="66"/>
  <c r="AQ1263" i="66"/>
  <c r="AP1263" i="66"/>
  <c r="AO1263" i="66"/>
  <c r="AN1263" i="66"/>
  <c r="AM1263" i="66"/>
  <c r="AL1263" i="66"/>
  <c r="AK1263" i="66"/>
  <c r="AJ1263" i="66"/>
  <c r="AI1263" i="66"/>
  <c r="AH1263" i="66"/>
  <c r="AG1263" i="66"/>
  <c r="AF1263" i="66"/>
  <c r="AE1263" i="66"/>
  <c r="AD1263" i="66"/>
  <c r="AC1263" i="66"/>
  <c r="AB1263" i="66"/>
  <c r="AA1263" i="66"/>
  <c r="Z1263" i="66"/>
  <c r="Y1263" i="66"/>
  <c r="X1263" i="66"/>
  <c r="W1263" i="66"/>
  <c r="V1263" i="66"/>
  <c r="U1263" i="66"/>
  <c r="T1263" i="66"/>
  <c r="S1263" i="66"/>
  <c r="R1263" i="66"/>
  <c r="Q1263" i="66"/>
  <c r="P1263" i="66"/>
  <c r="O1263" i="66"/>
  <c r="N1263" i="66"/>
  <c r="M1263" i="66"/>
  <c r="L1263" i="66"/>
  <c r="K1263" i="66"/>
  <c r="J1263" i="66"/>
  <c r="I1263" i="66"/>
  <c r="H1263" i="66"/>
  <c r="G1263" i="66"/>
  <c r="F1263" i="66"/>
  <c r="E1263" i="66"/>
  <c r="D1263" i="66"/>
  <c r="K743" i="66" l="1"/>
  <c r="K744" i="66"/>
  <c r="K745" i="66"/>
  <c r="K746" i="66"/>
  <c r="K747" i="66"/>
  <c r="K742" i="66"/>
  <c r="K530" i="66" l="1"/>
  <c r="K531" i="66"/>
  <c r="K532" i="66"/>
  <c r="K533" i="66"/>
  <c r="K534" i="66"/>
  <c r="J530" i="66"/>
  <c r="J531" i="66"/>
  <c r="J532" i="66"/>
  <c r="J533" i="66"/>
  <c r="J534" i="66"/>
  <c r="F530" i="66"/>
  <c r="F743" i="66" s="1"/>
  <c r="F531" i="66"/>
  <c r="F744" i="66" s="1"/>
  <c r="F532" i="66"/>
  <c r="F745" i="66" s="1"/>
  <c r="F533" i="66"/>
  <c r="F746" i="66" s="1"/>
  <c r="F534" i="66"/>
  <c r="F747" i="66" s="1"/>
  <c r="H84" i="73" s="1"/>
  <c r="E530" i="66"/>
  <c r="E743" i="66" s="1"/>
  <c r="E531" i="66"/>
  <c r="E744" i="66" s="1"/>
  <c r="E532" i="66"/>
  <c r="E745" i="66" s="1"/>
  <c r="E533" i="66"/>
  <c r="E746" i="66" s="1"/>
  <c r="G83" i="73" s="1"/>
  <c r="E534" i="66"/>
  <c r="E747" i="66" s="1"/>
  <c r="G84" i="73" s="1"/>
  <c r="D530" i="66"/>
  <c r="D531" i="66"/>
  <c r="D532" i="66"/>
  <c r="D533" i="66"/>
  <c r="D534" i="66"/>
  <c r="C530" i="66"/>
  <c r="C743" i="66" s="1"/>
  <c r="C531" i="66"/>
  <c r="C744" i="66" s="1"/>
  <c r="C532" i="66"/>
  <c r="C745" i="66" s="1"/>
  <c r="C533" i="66"/>
  <c r="C746" i="66" s="1"/>
  <c r="E83" i="73" s="1"/>
  <c r="C534" i="66"/>
  <c r="C747" i="66" s="1"/>
  <c r="E84" i="73" s="1"/>
  <c r="H80" i="73" l="1"/>
  <c r="G81" i="73"/>
  <c r="E82" i="73"/>
  <c r="G80" i="73"/>
  <c r="H81" i="73"/>
  <c r="E81" i="73"/>
  <c r="E80" i="73"/>
  <c r="G82" i="73"/>
  <c r="D744" i="66"/>
  <c r="D745" i="66"/>
  <c r="D747" i="66"/>
  <c r="J747" i="66" s="1"/>
  <c r="L84" i="73" s="1"/>
  <c r="D743" i="66"/>
  <c r="D746" i="66"/>
  <c r="F83" i="73" s="1"/>
  <c r="H83" i="73"/>
  <c r="H82" i="73"/>
  <c r="H530" i="66"/>
  <c r="H531" i="66"/>
  <c r="H532" i="66"/>
  <c r="H533" i="66"/>
  <c r="H534" i="66"/>
  <c r="F81" i="73" l="1"/>
  <c r="J745" i="66"/>
  <c r="F80" i="73"/>
  <c r="F82" i="73"/>
  <c r="F84" i="73"/>
  <c r="J746" i="66"/>
  <c r="L83" i="73" s="1"/>
  <c r="H529" i="66"/>
  <c r="H483" i="66"/>
  <c r="H482" i="66"/>
  <c r="L82" i="73" l="1"/>
  <c r="D529" i="66"/>
  <c r="E529" i="66"/>
  <c r="E742" i="66" s="1"/>
  <c r="F507" i="66"/>
  <c r="F717" i="66" s="1"/>
  <c r="F508" i="66"/>
  <c r="F718" i="66" s="1"/>
  <c r="F509" i="66"/>
  <c r="F719" i="66" s="1"/>
  <c r="H59" i="73" s="1"/>
  <c r="F510" i="66"/>
  <c r="F720" i="66" s="1"/>
  <c r="H60" i="73" s="1"/>
  <c r="F511" i="66"/>
  <c r="F721" i="66" s="1"/>
  <c r="H61" i="73" s="1"/>
  <c r="F506" i="66"/>
  <c r="F716" i="66" s="1"/>
  <c r="H57" i="73" l="1"/>
  <c r="G79" i="73"/>
  <c r="H58" i="73"/>
  <c r="H56" i="73"/>
  <c r="D742" i="66"/>
  <c r="I534" i="66"/>
  <c r="K95" i="72" s="1"/>
  <c r="I533" i="66"/>
  <c r="K94" i="72" s="1"/>
  <c r="I532" i="66"/>
  <c r="K93" i="72" s="1"/>
  <c r="AY97" i="66"/>
  <c r="AZ97" i="66"/>
  <c r="BA97" i="66"/>
  <c r="BB97" i="66"/>
  <c r="BC97" i="66"/>
  <c r="BD97" i="66"/>
  <c r="E404" i="66"/>
  <c r="E405" i="66"/>
  <c r="E406" i="66"/>
  <c r="E407" i="66"/>
  <c r="E408" i="66"/>
  <c r="E409" i="66"/>
  <c r="E410" i="66"/>
  <c r="E411" i="66"/>
  <c r="E412" i="66"/>
  <c r="E413" i="66"/>
  <c r="E414" i="66"/>
  <c r="E415" i="66"/>
  <c r="E416" i="66"/>
  <c r="E417" i="66"/>
  <c r="E418" i="66"/>
  <c r="E419" i="66"/>
  <c r="E420" i="66"/>
  <c r="E421" i="66"/>
  <c r="E422" i="66"/>
  <c r="E423" i="66"/>
  <c r="E424" i="66"/>
  <c r="E425" i="66"/>
  <c r="E426" i="66"/>
  <c r="E427" i="66"/>
  <c r="E428" i="66"/>
  <c r="E429" i="66"/>
  <c r="E430" i="66"/>
  <c r="E431" i="66"/>
  <c r="E432" i="66"/>
  <c r="E433" i="66"/>
  <c r="E434" i="66"/>
  <c r="E435" i="66"/>
  <c r="E436" i="66"/>
  <c r="E437" i="66"/>
  <c r="E438" i="66"/>
  <c r="E439" i="66"/>
  <c r="E440" i="66"/>
  <c r="E441" i="66"/>
  <c r="E442" i="66"/>
  <c r="E443" i="66"/>
  <c r="E444" i="66"/>
  <c r="E445" i="66"/>
  <c r="E446" i="66"/>
  <c r="E447" i="66"/>
  <c r="E448" i="66"/>
  <c r="E449" i="66"/>
  <c r="E450" i="66"/>
  <c r="E451" i="66"/>
  <c r="E452" i="66"/>
  <c r="E453" i="66"/>
  <c r="E454" i="66"/>
  <c r="F79" i="73" l="1"/>
  <c r="H745" i="66"/>
  <c r="H746" i="66"/>
  <c r="J83" i="73" s="1"/>
  <c r="H747" i="66"/>
  <c r="J84" i="73" s="1"/>
  <c r="E98" i="66"/>
  <c r="J82" i="73" l="1"/>
  <c r="F139" i="72"/>
  <c r="F134" i="72" l="1"/>
  <c r="J690" i="66" l="1"/>
  <c r="G1130" i="66" l="1"/>
  <c r="G1131" i="66"/>
  <c r="G1132" i="66"/>
  <c r="G1133" i="66"/>
  <c r="G1134" i="66"/>
  <c r="G1129" i="66"/>
  <c r="D661" i="66" l="1"/>
  <c r="D655" i="66"/>
  <c r="D654" i="66"/>
  <c r="D653" i="66"/>
  <c r="D652" i="66"/>
  <c r="D651" i="66"/>
  <c r="D650" i="66"/>
  <c r="D649" i="66"/>
  <c r="D648" i="66"/>
  <c r="D647" i="66"/>
  <c r="D646" i="66"/>
  <c r="D645" i="66"/>
  <c r="D644" i="66"/>
  <c r="D643" i="66"/>
  <c r="D642" i="66"/>
  <c r="F136" i="72" l="1"/>
  <c r="H36" i="68" l="1"/>
  <c r="I36" i="68"/>
  <c r="J36" i="68"/>
  <c r="I35" i="68"/>
  <c r="J35" i="68"/>
  <c r="H35" i="68"/>
  <c r="G2634" i="66"/>
  <c r="F2634" i="66"/>
  <c r="E2634" i="66"/>
  <c r="D2634" i="66"/>
  <c r="G2633" i="66"/>
  <c r="F2633" i="66"/>
  <c r="E2633" i="66"/>
  <c r="D2633" i="66"/>
  <c r="H32" i="52"/>
  <c r="H31" i="52"/>
  <c r="M31" i="52" s="1"/>
  <c r="H30" i="52"/>
  <c r="K30" i="52" s="1"/>
  <c r="F2580" i="66"/>
  <c r="F2581" i="66"/>
  <c r="F2582" i="66"/>
  <c r="F2583" i="66"/>
  <c r="F2584" i="66"/>
  <c r="F2585" i="66"/>
  <c r="G2585" i="66"/>
  <c r="G2586" i="66"/>
  <c r="F2587" i="66"/>
  <c r="G2587" i="66"/>
  <c r="F2588" i="66"/>
  <c r="G2588" i="66"/>
  <c r="F2601" i="66"/>
  <c r="G2601" i="66"/>
  <c r="F2602" i="66"/>
  <c r="G2602" i="66"/>
  <c r="F2604" i="66"/>
  <c r="G2604" i="66"/>
  <c r="F2605" i="66"/>
  <c r="G2605" i="66"/>
  <c r="F2606" i="66"/>
  <c r="G2624" i="66" s="1"/>
  <c r="G2606" i="66"/>
  <c r="H2624" i="66" s="1"/>
  <c r="E2606" i="66"/>
  <c r="F2624" i="66" s="1"/>
  <c r="H37" i="68" s="1"/>
  <c r="E2605" i="66"/>
  <c r="E2604" i="66"/>
  <c r="E2602" i="66"/>
  <c r="E2601" i="66"/>
  <c r="E2589" i="66"/>
  <c r="E2586" i="66"/>
  <c r="E2585" i="66"/>
  <c r="E2584" i="66"/>
  <c r="E2583" i="66"/>
  <c r="E2582" i="66"/>
  <c r="E2581" i="66"/>
  <c r="E2580" i="66"/>
  <c r="D2573" i="66"/>
  <c r="M30" i="52" l="1"/>
  <c r="H2617" i="66"/>
  <c r="J31" i="68" s="1"/>
  <c r="F2617" i="66"/>
  <c r="H31" i="68" s="1"/>
  <c r="G2617" i="66"/>
  <c r="I31" i="68" s="1"/>
  <c r="H2625" i="66"/>
  <c r="J38" i="68" s="1"/>
  <c r="J37" i="68"/>
  <c r="I37" i="68"/>
  <c r="G2625" i="66"/>
  <c r="I38" i="68" s="1"/>
  <c r="F2625" i="66"/>
  <c r="H38" i="68" s="1"/>
  <c r="C675" i="66"/>
  <c r="C674" i="66"/>
  <c r="C673" i="66"/>
  <c r="C672" i="66"/>
  <c r="C671" i="66"/>
  <c r="C670" i="66"/>
  <c r="C668" i="66"/>
  <c r="C667" i="66"/>
  <c r="C666" i="66"/>
  <c r="H6" i="66"/>
  <c r="N1981" i="66"/>
  <c r="O1981" i="66"/>
  <c r="N1982" i="66"/>
  <c r="O1982" i="66"/>
  <c r="N1983" i="66"/>
  <c r="O1983" i="66"/>
  <c r="N1984" i="66"/>
  <c r="O1984" i="66"/>
  <c r="N1985" i="66"/>
  <c r="O1985" i="66"/>
  <c r="N1986" i="66"/>
  <c r="O1986" i="66"/>
  <c r="N1987" i="66"/>
  <c r="O1987" i="66"/>
  <c r="N1988" i="66"/>
  <c r="O1988" i="66"/>
  <c r="N1989" i="66"/>
  <c r="O1989" i="66"/>
  <c r="N1990" i="66"/>
  <c r="O1990" i="66"/>
  <c r="M1982" i="66"/>
  <c r="M1983" i="66"/>
  <c r="M1984" i="66"/>
  <c r="M1985" i="66"/>
  <c r="M1986" i="66"/>
  <c r="M1987" i="66"/>
  <c r="M1988" i="66"/>
  <c r="M1989" i="66"/>
  <c r="M1990" i="66"/>
  <c r="M1981" i="66"/>
  <c r="H1982" i="66"/>
  <c r="H1983" i="66"/>
  <c r="H1984" i="66"/>
  <c r="H1985" i="66"/>
  <c r="H1986" i="66"/>
  <c r="H1987" i="66"/>
  <c r="H1988" i="66"/>
  <c r="H1989" i="66"/>
  <c r="H1990" i="66"/>
  <c r="H1981" i="66"/>
  <c r="G1982" i="66"/>
  <c r="G1983" i="66"/>
  <c r="G1984" i="66"/>
  <c r="G1985" i="66"/>
  <c r="G1986" i="66"/>
  <c r="G1987" i="66"/>
  <c r="G1988" i="66"/>
  <c r="G1989" i="66"/>
  <c r="G1990" i="66"/>
  <c r="G1981" i="66"/>
  <c r="C1982" i="66"/>
  <c r="D1982" i="66"/>
  <c r="E1982" i="66"/>
  <c r="C1983" i="66"/>
  <c r="D1983" i="66"/>
  <c r="E1983" i="66"/>
  <c r="C1984" i="66"/>
  <c r="D1984" i="66"/>
  <c r="E1984" i="66"/>
  <c r="C1985" i="66"/>
  <c r="D1985" i="66"/>
  <c r="E1985" i="66"/>
  <c r="C1986" i="66"/>
  <c r="D1986" i="66"/>
  <c r="E1986" i="66"/>
  <c r="C1987" i="66"/>
  <c r="D1987" i="66"/>
  <c r="E1987" i="66"/>
  <c r="C1988" i="66"/>
  <c r="D1988" i="66"/>
  <c r="E1988" i="66"/>
  <c r="C1989" i="66"/>
  <c r="D1989" i="66"/>
  <c r="E1989" i="66"/>
  <c r="C1990" i="66"/>
  <c r="D1990" i="66"/>
  <c r="E1990" i="66"/>
  <c r="D1981" i="66"/>
  <c r="E1981" i="66"/>
  <c r="C1981" i="66"/>
  <c r="N1914" i="66"/>
  <c r="O1914" i="66"/>
  <c r="N1915" i="66"/>
  <c r="O1915" i="66"/>
  <c r="N1916" i="66"/>
  <c r="O1916" i="66"/>
  <c r="N1917" i="66"/>
  <c r="O1917" i="66"/>
  <c r="N1918" i="66"/>
  <c r="O1918" i="66"/>
  <c r="N1919" i="66"/>
  <c r="O1919" i="66"/>
  <c r="N1920" i="66"/>
  <c r="O1920" i="66"/>
  <c r="N1921" i="66"/>
  <c r="O1921" i="66"/>
  <c r="N1922" i="66"/>
  <c r="O1922" i="66"/>
  <c r="N1923" i="66"/>
  <c r="O1923" i="66"/>
  <c r="M1915" i="66"/>
  <c r="M1916" i="66"/>
  <c r="M1917" i="66"/>
  <c r="M1918" i="66"/>
  <c r="M1919" i="66"/>
  <c r="M1920" i="66"/>
  <c r="M1921" i="66"/>
  <c r="M1922" i="66"/>
  <c r="M1923" i="66"/>
  <c r="M1914" i="66"/>
  <c r="H1914" i="66"/>
  <c r="H1915" i="66"/>
  <c r="H1916" i="66"/>
  <c r="H1917" i="66"/>
  <c r="H1918" i="66"/>
  <c r="H1919" i="66"/>
  <c r="H1920" i="66"/>
  <c r="H1921" i="66"/>
  <c r="H1922" i="66"/>
  <c r="H1923" i="66"/>
  <c r="G1915" i="66"/>
  <c r="G1916" i="66"/>
  <c r="G1917" i="66"/>
  <c r="G1918" i="66"/>
  <c r="G1919" i="66"/>
  <c r="G1920" i="66"/>
  <c r="G1921" i="66"/>
  <c r="G1922" i="66"/>
  <c r="G1923" i="66"/>
  <c r="G1914" i="66"/>
  <c r="C1915" i="66"/>
  <c r="D1915" i="66"/>
  <c r="E1915" i="66"/>
  <c r="C1916" i="66"/>
  <c r="D1916" i="66"/>
  <c r="E1916" i="66"/>
  <c r="C1917" i="66"/>
  <c r="D1917" i="66"/>
  <c r="E1917" i="66"/>
  <c r="C1918" i="66"/>
  <c r="D1918" i="66"/>
  <c r="E1918" i="66"/>
  <c r="C1919" i="66"/>
  <c r="D1919" i="66"/>
  <c r="E1919" i="66"/>
  <c r="C1920" i="66"/>
  <c r="D1920" i="66"/>
  <c r="E1920" i="66"/>
  <c r="C1921" i="66"/>
  <c r="D1921" i="66"/>
  <c r="E1921" i="66"/>
  <c r="C1922" i="66"/>
  <c r="D1922" i="66"/>
  <c r="E1922" i="66"/>
  <c r="C1923" i="66"/>
  <c r="D1923" i="66"/>
  <c r="E1923" i="66"/>
  <c r="D1914" i="66"/>
  <c r="E1914" i="66"/>
  <c r="C1914" i="66"/>
  <c r="M1856" i="66"/>
  <c r="N1856" i="66"/>
  <c r="O1856" i="66"/>
  <c r="M1857" i="66"/>
  <c r="N1857" i="66"/>
  <c r="O1857" i="66"/>
  <c r="M1858" i="66"/>
  <c r="N1858" i="66"/>
  <c r="O1858" i="66"/>
  <c r="M1859" i="66"/>
  <c r="N1859" i="66"/>
  <c r="O1859" i="66"/>
  <c r="M1860" i="66"/>
  <c r="N1860" i="66"/>
  <c r="O1860" i="66"/>
  <c r="M1861" i="66"/>
  <c r="N1861" i="66"/>
  <c r="O1861" i="66"/>
  <c r="M1862" i="66"/>
  <c r="N1862" i="66"/>
  <c r="O1862" i="66"/>
  <c r="M1863" i="66"/>
  <c r="N1863" i="66"/>
  <c r="O1863" i="66"/>
  <c r="M1864" i="66"/>
  <c r="N1864" i="66"/>
  <c r="O1864" i="66"/>
  <c r="N1855" i="66"/>
  <c r="O1855" i="66"/>
  <c r="M1855" i="66"/>
  <c r="H1856" i="66"/>
  <c r="H1857" i="66"/>
  <c r="H1858" i="66"/>
  <c r="H1859" i="66"/>
  <c r="H1860" i="66"/>
  <c r="H1861" i="66"/>
  <c r="H1862" i="66"/>
  <c r="H1863" i="66"/>
  <c r="H1864" i="66"/>
  <c r="H1855" i="66"/>
  <c r="G1856" i="66"/>
  <c r="G1857" i="66"/>
  <c r="G1858" i="66"/>
  <c r="G1859" i="66"/>
  <c r="G1860" i="66"/>
  <c r="G1861" i="66"/>
  <c r="G1862" i="66"/>
  <c r="G1863" i="66"/>
  <c r="G1864" i="66"/>
  <c r="G1855" i="66"/>
  <c r="E1855" i="66"/>
  <c r="E1856" i="66"/>
  <c r="E1857" i="66"/>
  <c r="E1858" i="66"/>
  <c r="E1859" i="66"/>
  <c r="E1860" i="66"/>
  <c r="E1861" i="66"/>
  <c r="E1862" i="66"/>
  <c r="E1863" i="66"/>
  <c r="D1855" i="66"/>
  <c r="D1856" i="66"/>
  <c r="D1857" i="66"/>
  <c r="D1858" i="66"/>
  <c r="D1859" i="66"/>
  <c r="D1860" i="66"/>
  <c r="D1861" i="66"/>
  <c r="D1862" i="66"/>
  <c r="D1863" i="66"/>
  <c r="D1864" i="66"/>
  <c r="C1856" i="66"/>
  <c r="C1857" i="66"/>
  <c r="C1858" i="66"/>
  <c r="C1859" i="66"/>
  <c r="C1860" i="66"/>
  <c r="C1861" i="66"/>
  <c r="C1862" i="66"/>
  <c r="C1863" i="66"/>
  <c r="C1864" i="66"/>
  <c r="C1855" i="66"/>
  <c r="J742" i="66" l="1"/>
  <c r="J757" i="66"/>
  <c r="L94" i="73" s="1"/>
  <c r="I697" i="66"/>
  <c r="I706" i="66"/>
  <c r="J759" i="66"/>
  <c r="L96" i="73" s="1"/>
  <c r="J754" i="66"/>
  <c r="L91" i="73" s="1"/>
  <c r="I707" i="66"/>
  <c r="J727" i="66"/>
  <c r="L67" i="73" s="1"/>
  <c r="J722" i="66"/>
  <c r="L62" i="73" s="1"/>
  <c r="J733" i="66"/>
  <c r="L73" i="73" s="1"/>
  <c r="I684" i="66"/>
  <c r="L178" i="60"/>
  <c r="M178" i="60"/>
  <c r="N178" i="60"/>
  <c r="N200" i="60"/>
  <c r="L200" i="60"/>
  <c r="M200" i="60"/>
  <c r="N197" i="60"/>
  <c r="L197" i="60"/>
  <c r="M197" i="60"/>
  <c r="L223" i="60"/>
  <c r="M223" i="60"/>
  <c r="N223" i="60"/>
  <c r="M180" i="60"/>
  <c r="N180" i="60"/>
  <c r="L202" i="60"/>
  <c r="M202" i="60"/>
  <c r="N202" i="60"/>
  <c r="L174" i="60"/>
  <c r="M174" i="60"/>
  <c r="N174" i="60"/>
  <c r="M204" i="60"/>
  <c r="L204" i="60"/>
  <c r="N204" i="60"/>
  <c r="N196" i="60"/>
  <c r="L196" i="60"/>
  <c r="M196" i="60"/>
  <c r="N226" i="60"/>
  <c r="L226" i="60"/>
  <c r="M226" i="60"/>
  <c r="M179" i="60"/>
  <c r="N179" i="60"/>
  <c r="L179" i="60"/>
  <c r="M203" i="60"/>
  <c r="N203" i="60"/>
  <c r="L203" i="60"/>
  <c r="M199" i="60"/>
  <c r="N199" i="60"/>
  <c r="L199" i="60"/>
  <c r="N221" i="60"/>
  <c r="M221" i="60"/>
  <c r="L221" i="60"/>
  <c r="J743" i="66"/>
  <c r="J744" i="66"/>
  <c r="L180" i="60"/>
  <c r="I1981" i="66"/>
  <c r="I1990" i="66"/>
  <c r="K226" i="60" s="1"/>
  <c r="I1986" i="66"/>
  <c r="K222" i="60" s="1"/>
  <c r="I1859" i="66"/>
  <c r="K175" i="60" s="1"/>
  <c r="I1987" i="66"/>
  <c r="K223" i="60" s="1"/>
  <c r="I1983" i="66"/>
  <c r="I1988" i="66"/>
  <c r="I1985" i="66"/>
  <c r="K221" i="60" s="1"/>
  <c r="I1984" i="66"/>
  <c r="I1982" i="66"/>
  <c r="I1989" i="66"/>
  <c r="K225" i="60" s="1"/>
  <c r="I1863" i="66"/>
  <c r="K179" i="60" s="1"/>
  <c r="F1921" i="66"/>
  <c r="H202" i="60" s="1"/>
  <c r="F1860" i="66"/>
  <c r="H176" i="60" s="1"/>
  <c r="F1862" i="66"/>
  <c r="H178" i="60" s="1"/>
  <c r="I1862" i="66"/>
  <c r="K178" i="60" s="1"/>
  <c r="F1864" i="66"/>
  <c r="H180" i="60" s="1"/>
  <c r="I1864" i="66"/>
  <c r="K180" i="60" s="1"/>
  <c r="I1857" i="66"/>
  <c r="K173" i="60" s="1"/>
  <c r="I1923" i="66"/>
  <c r="K204" i="60" s="1"/>
  <c r="F1915" i="66"/>
  <c r="H196" i="60" s="1"/>
  <c r="I1861" i="66"/>
  <c r="I1856" i="66"/>
  <c r="K172" i="60" s="1"/>
  <c r="F1863" i="66"/>
  <c r="H179" i="60" s="1"/>
  <c r="F1858" i="66"/>
  <c r="H174" i="60" s="1"/>
  <c r="I1858" i="66"/>
  <c r="K174" i="60" s="1"/>
  <c r="I1855" i="66"/>
  <c r="F1856" i="66"/>
  <c r="H172" i="60" s="1"/>
  <c r="F1857" i="66"/>
  <c r="H173" i="60" s="1"/>
  <c r="F1920" i="66"/>
  <c r="H201" i="60" s="1"/>
  <c r="I1916" i="66"/>
  <c r="K197" i="60" s="1"/>
  <c r="F1861" i="66"/>
  <c r="H177" i="60" s="1"/>
  <c r="F3" i="72"/>
  <c r="G5" i="68"/>
  <c r="F1859" i="66"/>
  <c r="H175" i="60" s="1"/>
  <c r="I1915" i="66"/>
  <c r="K196" i="60" s="1"/>
  <c r="F1984" i="66"/>
  <c r="F1990" i="66"/>
  <c r="H226" i="60" s="1"/>
  <c r="I1921" i="66"/>
  <c r="K202" i="60" s="1"/>
  <c r="F1989" i="66"/>
  <c r="H225" i="60" s="1"/>
  <c r="F1855" i="66"/>
  <c r="H171" i="60" s="1"/>
  <c r="I1919" i="66"/>
  <c r="K200" i="60" s="1"/>
  <c r="F1919" i="66"/>
  <c r="H200" i="60" s="1"/>
  <c r="F1983" i="66"/>
  <c r="F1914" i="66"/>
  <c r="H195" i="60" s="1"/>
  <c r="F1918" i="66"/>
  <c r="H199" i="60" s="1"/>
  <c r="F1988" i="66"/>
  <c r="H224" i="60" s="1"/>
  <c r="F1982" i="66"/>
  <c r="H218" i="60" s="1"/>
  <c r="F1923" i="66"/>
  <c r="H204" i="60" s="1"/>
  <c r="F1917" i="66"/>
  <c r="H198" i="60" s="1"/>
  <c r="I1918" i="66"/>
  <c r="K199" i="60" s="1"/>
  <c r="F1987" i="66"/>
  <c r="H223" i="60" s="1"/>
  <c r="F1922" i="66"/>
  <c r="H203" i="60" s="1"/>
  <c r="F1916" i="66"/>
  <c r="H197" i="60" s="1"/>
  <c r="F1986" i="66"/>
  <c r="H222" i="60" s="1"/>
  <c r="I1922" i="66"/>
  <c r="K203" i="60" s="1"/>
  <c r="F1981" i="66"/>
  <c r="F1985" i="66"/>
  <c r="H221" i="60" s="1"/>
  <c r="K49" i="73" l="1"/>
  <c r="K706" i="66"/>
  <c r="K40" i="73"/>
  <c r="K697" i="66"/>
  <c r="K707" i="66"/>
  <c r="K50" i="73"/>
  <c r="L81" i="73"/>
  <c r="L80" i="73"/>
  <c r="R1990" i="66"/>
  <c r="Q1990" i="66"/>
  <c r="R1864" i="66"/>
  <c r="R1923" i="66"/>
  <c r="P1855" i="66"/>
  <c r="P1990" i="66"/>
  <c r="Q1923" i="66"/>
  <c r="P1923" i="66"/>
  <c r="Q1864" i="66"/>
  <c r="P1864" i="66"/>
  <c r="D37" i="66"/>
  <c r="D38" i="66"/>
  <c r="I1860" i="66"/>
  <c r="K176" i="60" s="1"/>
  <c r="K177" i="60"/>
  <c r="K224" i="60"/>
  <c r="K218" i="60"/>
  <c r="H217" i="60"/>
  <c r="K217" i="60"/>
  <c r="H219" i="60"/>
  <c r="K219" i="60"/>
  <c r="H220" i="60"/>
  <c r="K220" i="60"/>
  <c r="I1920" i="66"/>
  <c r="K201" i="60" s="1"/>
  <c r="K171" i="60"/>
  <c r="I1914" i="66"/>
  <c r="K195" i="60" s="1"/>
  <c r="I1917" i="66"/>
  <c r="K198" i="60" s="1"/>
  <c r="L697" i="66" l="1"/>
  <c r="N40" i="73" s="1"/>
  <c r="M40" i="73"/>
  <c r="M49" i="73"/>
  <c r="L706" i="66"/>
  <c r="N49" i="73" s="1"/>
  <c r="L707" i="66"/>
  <c r="N50" i="73" s="1"/>
  <c r="M50" i="73"/>
  <c r="S1990" i="66"/>
  <c r="I1178" i="66"/>
  <c r="C560" i="66"/>
  <c r="C776" i="66" s="1"/>
  <c r="C561" i="66"/>
  <c r="C777" i="66" s="1"/>
  <c r="C562" i="66"/>
  <c r="C778" i="66" s="1"/>
  <c r="E106" i="73" s="1"/>
  <c r="C563" i="66"/>
  <c r="C779" i="66" s="1"/>
  <c r="E107" i="73" s="1"/>
  <c r="C564" i="66"/>
  <c r="C780" i="66" s="1"/>
  <c r="E108" i="73" s="1"/>
  <c r="C559" i="66"/>
  <c r="C775" i="66" s="1"/>
  <c r="C552" i="66"/>
  <c r="C1157" i="66" s="1"/>
  <c r="E168" i="73" s="1"/>
  <c r="C551" i="66"/>
  <c r="C1156" i="66" s="1"/>
  <c r="E167" i="73" s="1"/>
  <c r="C529" i="66"/>
  <c r="C742" i="66" s="1"/>
  <c r="C507" i="66"/>
  <c r="C717" i="66" s="1"/>
  <c r="C508" i="66"/>
  <c r="C718" i="66" s="1"/>
  <c r="C509" i="66"/>
  <c r="C719" i="66" s="1"/>
  <c r="C510" i="66"/>
  <c r="C720" i="66" s="1"/>
  <c r="E60" i="73" s="1"/>
  <c r="C511" i="66"/>
  <c r="C721" i="66" s="1"/>
  <c r="E61" i="73" s="1"/>
  <c r="C506" i="66"/>
  <c r="C716" i="66" s="1"/>
  <c r="C483" i="66"/>
  <c r="C691" i="66" s="1"/>
  <c r="E34" i="73" s="1"/>
  <c r="C484" i="66"/>
  <c r="C692" i="66" s="1"/>
  <c r="E35" i="73" s="1"/>
  <c r="C485" i="66"/>
  <c r="C693" i="66" s="1"/>
  <c r="E36" i="73" s="1"/>
  <c r="C486" i="66"/>
  <c r="C694" i="66" s="1"/>
  <c r="E37" i="73" s="1"/>
  <c r="C487" i="66"/>
  <c r="C695" i="66" s="1"/>
  <c r="E38" i="73" s="1"/>
  <c r="C482" i="66"/>
  <c r="C690" i="66" s="1"/>
  <c r="E57" i="73" l="1"/>
  <c r="E56" i="73"/>
  <c r="E105" i="73"/>
  <c r="E104" i="73"/>
  <c r="E58" i="73"/>
  <c r="E59" i="73"/>
  <c r="C1241" i="66"/>
  <c r="E203" i="73" s="1"/>
  <c r="E79" i="73"/>
  <c r="C1242" i="66"/>
  <c r="E204" i="73" s="1"/>
  <c r="C1245" i="66"/>
  <c r="E207" i="73" s="1"/>
  <c r="E33" i="73"/>
  <c r="C1243" i="66"/>
  <c r="E205" i="73" s="1"/>
  <c r="E103" i="73"/>
  <c r="C1246" i="66"/>
  <c r="E208" i="73" s="1"/>
  <c r="C1244" i="66"/>
  <c r="E206" i="73" s="1"/>
  <c r="C470" i="66" l="1"/>
  <c r="C471" i="66"/>
  <c r="C472" i="66"/>
  <c r="C473" i="66"/>
  <c r="C474" i="66"/>
  <c r="C469" i="66"/>
  <c r="K1241" i="66"/>
  <c r="K1242" i="66"/>
  <c r="K1243" i="66"/>
  <c r="K1244" i="66"/>
  <c r="K1245" i="66"/>
  <c r="K1246" i="66"/>
  <c r="J1242" i="66"/>
  <c r="J1243" i="66"/>
  <c r="J1244" i="66"/>
  <c r="J1245" i="66"/>
  <c r="J1246" i="66"/>
  <c r="J1241" i="66"/>
  <c r="C1236" i="66"/>
  <c r="C1172" i="66"/>
  <c r="G1157" i="66"/>
  <c r="G1156" i="66"/>
  <c r="E552" i="66"/>
  <c r="E1157" i="66" s="1"/>
  <c r="E551" i="66"/>
  <c r="E1156" i="66" s="1"/>
  <c r="C1151" i="66"/>
  <c r="C1124" i="66"/>
  <c r="G1092" i="66"/>
  <c r="G1093" i="66"/>
  <c r="G1094" i="66"/>
  <c r="G1095" i="66"/>
  <c r="G1091" i="66"/>
  <c r="C1086" i="66"/>
  <c r="E1077" i="66"/>
  <c r="C1063" i="66"/>
  <c r="K776" i="66"/>
  <c r="K777" i="66"/>
  <c r="K778" i="66"/>
  <c r="K779" i="66"/>
  <c r="K780" i="66"/>
  <c r="K775" i="66"/>
  <c r="F560" i="66"/>
  <c r="G776" i="66" s="1"/>
  <c r="F561" i="66"/>
  <c r="G777" i="66" s="1"/>
  <c r="F562" i="66"/>
  <c r="G778" i="66" s="1"/>
  <c r="F563" i="66"/>
  <c r="G779" i="66" s="1"/>
  <c r="F564" i="66"/>
  <c r="G780" i="66" s="1"/>
  <c r="F559" i="66"/>
  <c r="G775" i="66" s="1"/>
  <c r="E560" i="66"/>
  <c r="E561" i="66"/>
  <c r="E562" i="66"/>
  <c r="E563" i="66"/>
  <c r="E564" i="66"/>
  <c r="E559" i="66"/>
  <c r="F775" i="66" s="1"/>
  <c r="F470" i="66"/>
  <c r="E776" i="66" s="1"/>
  <c r="F471" i="66"/>
  <c r="E777" i="66" s="1"/>
  <c r="F472" i="66"/>
  <c r="E778" i="66" s="1"/>
  <c r="G106" i="73" s="1"/>
  <c r="F473" i="66"/>
  <c r="E779" i="66" s="1"/>
  <c r="G107" i="73" s="1"/>
  <c r="F474" i="66"/>
  <c r="E780" i="66" s="1"/>
  <c r="G108" i="73" s="1"/>
  <c r="F469" i="66"/>
  <c r="E775" i="66" s="1"/>
  <c r="E470" i="66"/>
  <c r="E471" i="66"/>
  <c r="E472" i="66"/>
  <c r="E473" i="66"/>
  <c r="E474" i="66"/>
  <c r="E469" i="66"/>
  <c r="D470" i="66"/>
  <c r="D1130" i="66" s="1"/>
  <c r="F1130" i="66" s="1"/>
  <c r="D471" i="66"/>
  <c r="D1131" i="66" s="1"/>
  <c r="F1131" i="66" s="1"/>
  <c r="D472" i="66"/>
  <c r="D1132" i="66" s="1"/>
  <c r="F1132" i="66" s="1"/>
  <c r="D473" i="66"/>
  <c r="D1133" i="66" s="1"/>
  <c r="F1133" i="66" s="1"/>
  <c r="D474" i="66"/>
  <c r="D1134" i="66" s="1"/>
  <c r="F1134" i="66" s="1"/>
  <c r="D469" i="66"/>
  <c r="D1129" i="66" s="1"/>
  <c r="F1129" i="66" s="1"/>
  <c r="C771" i="66"/>
  <c r="C738" i="66"/>
  <c r="C686" i="66"/>
  <c r="C712" i="66"/>
  <c r="H649" i="66"/>
  <c r="G649" i="66"/>
  <c r="F649" i="66"/>
  <c r="E649" i="66"/>
  <c r="H647" i="66"/>
  <c r="G647" i="66"/>
  <c r="F647" i="66"/>
  <c r="E647" i="66"/>
  <c r="K717" i="66"/>
  <c r="K718" i="66"/>
  <c r="K719" i="66"/>
  <c r="K720" i="66"/>
  <c r="K721" i="66"/>
  <c r="K716" i="66"/>
  <c r="J691" i="66"/>
  <c r="J692" i="66"/>
  <c r="J693" i="66"/>
  <c r="J694" i="66"/>
  <c r="J695" i="66"/>
  <c r="K529" i="66"/>
  <c r="I530" i="66"/>
  <c r="I531" i="66"/>
  <c r="J529" i="66"/>
  <c r="I529" i="66" s="1"/>
  <c r="F529" i="66"/>
  <c r="F742" i="66" s="1"/>
  <c r="D507" i="66"/>
  <c r="Q42" i="66" s="1"/>
  <c r="D508" i="66"/>
  <c r="Q43" i="66" s="1"/>
  <c r="D509" i="66"/>
  <c r="Q44" i="66" s="1"/>
  <c r="D510" i="66"/>
  <c r="Q45" i="66" s="1"/>
  <c r="D511" i="66"/>
  <c r="Q46" i="66" s="1"/>
  <c r="D506" i="66"/>
  <c r="E507" i="66"/>
  <c r="E508" i="66"/>
  <c r="E509" i="66"/>
  <c r="E510" i="66"/>
  <c r="E511" i="66"/>
  <c r="E506" i="66"/>
  <c r="J507" i="66"/>
  <c r="J508" i="66"/>
  <c r="J509" i="66"/>
  <c r="J510" i="66"/>
  <c r="J511" i="66"/>
  <c r="J506" i="66"/>
  <c r="I483" i="66"/>
  <c r="I484" i="66"/>
  <c r="I485" i="66"/>
  <c r="I486" i="66"/>
  <c r="I487" i="66"/>
  <c r="I482" i="66"/>
  <c r="G507" i="66"/>
  <c r="G508" i="66"/>
  <c r="G509" i="66"/>
  <c r="G510" i="66"/>
  <c r="G511" i="66"/>
  <c r="G506" i="66"/>
  <c r="H484" i="66"/>
  <c r="H485" i="66"/>
  <c r="H486" i="66"/>
  <c r="H487" i="66"/>
  <c r="F483" i="66"/>
  <c r="F691" i="66" s="1"/>
  <c r="H34" i="73" s="1"/>
  <c r="F484" i="66"/>
  <c r="F485" i="66"/>
  <c r="F486" i="66"/>
  <c r="F694" i="66" s="1"/>
  <c r="H37" i="73" s="1"/>
  <c r="F487" i="66"/>
  <c r="F695" i="66" s="1"/>
  <c r="H38" i="73" s="1"/>
  <c r="F482" i="66"/>
  <c r="F690" i="66" s="1"/>
  <c r="H33" i="73" s="1"/>
  <c r="E483" i="66"/>
  <c r="E691" i="66" s="1"/>
  <c r="G34" i="73" s="1"/>
  <c r="E484" i="66"/>
  <c r="E692" i="66" s="1"/>
  <c r="G35" i="73" s="1"/>
  <c r="E485" i="66"/>
  <c r="E693" i="66" s="1"/>
  <c r="G36" i="73" s="1"/>
  <c r="E486" i="66"/>
  <c r="E487" i="66"/>
  <c r="E695" i="66" s="1"/>
  <c r="G38" i="73" s="1"/>
  <c r="E482" i="66"/>
  <c r="D483" i="66"/>
  <c r="D484" i="66"/>
  <c r="D485" i="66"/>
  <c r="D486" i="66"/>
  <c r="D487" i="66"/>
  <c r="D482" i="66"/>
  <c r="D559" i="66"/>
  <c r="D775" i="66" s="1"/>
  <c r="D564" i="66"/>
  <c r="D780" i="66" s="1"/>
  <c r="F138" i="72"/>
  <c r="D563" i="66" s="1"/>
  <c r="D779" i="66" s="1"/>
  <c r="D561" i="66"/>
  <c r="D777" i="66" s="1"/>
  <c r="F135" i="72"/>
  <c r="D560" i="66" s="1"/>
  <c r="D776" i="66" s="1"/>
  <c r="F137" i="72"/>
  <c r="D562" i="66" s="1"/>
  <c r="D778" i="66" s="1"/>
  <c r="I507" i="66"/>
  <c r="I508" i="66"/>
  <c r="I509" i="66"/>
  <c r="I510" i="66"/>
  <c r="I511" i="66"/>
  <c r="I506" i="66"/>
  <c r="G482" i="66" l="1"/>
  <c r="G690" i="66" s="1"/>
  <c r="H690" i="66" s="1"/>
  <c r="D716" i="66"/>
  <c r="F56" i="73" s="1"/>
  <c r="Q41" i="66"/>
  <c r="C669" i="66"/>
  <c r="G104" i="73"/>
  <c r="G718" i="66"/>
  <c r="G103" i="73"/>
  <c r="G719" i="66"/>
  <c r="G717" i="66"/>
  <c r="G716" i="66"/>
  <c r="H79" i="73"/>
  <c r="G721" i="66"/>
  <c r="I61" i="73" s="1"/>
  <c r="G720" i="66"/>
  <c r="I60" i="73" s="1"/>
  <c r="G105" i="73"/>
  <c r="J775" i="66"/>
  <c r="G487" i="66"/>
  <c r="I44" i="72" s="1"/>
  <c r="J780" i="66"/>
  <c r="J108" i="73" s="1"/>
  <c r="K91" i="72"/>
  <c r="H743" i="66"/>
  <c r="J777" i="66"/>
  <c r="J776" i="66"/>
  <c r="K92" i="72"/>
  <c r="H744" i="66"/>
  <c r="J778" i="66"/>
  <c r="J106" i="73" s="1"/>
  <c r="K90" i="72"/>
  <c r="J779" i="66"/>
  <c r="J107" i="73" s="1"/>
  <c r="G485" i="66"/>
  <c r="I42" i="72" s="1"/>
  <c r="H775" i="66"/>
  <c r="F780" i="66"/>
  <c r="F1246" i="66" s="1"/>
  <c r="H208" i="73" s="1"/>
  <c r="F777" i="66"/>
  <c r="F779" i="66"/>
  <c r="F1245" i="66" s="1"/>
  <c r="H207" i="73" s="1"/>
  <c r="F778" i="66"/>
  <c r="F1244" i="66" s="1"/>
  <c r="H206" i="73" s="1"/>
  <c r="F776" i="66"/>
  <c r="G483" i="66"/>
  <c r="G484" i="66"/>
  <c r="I41" i="72" s="1"/>
  <c r="G486" i="66"/>
  <c r="I43" i="72" s="1"/>
  <c r="D694" i="66"/>
  <c r="D1182" i="66" s="1"/>
  <c r="D693" i="66"/>
  <c r="D1181" i="66" s="1"/>
  <c r="F1157" i="66"/>
  <c r="H168" i="73" s="1"/>
  <c r="F1156" i="66"/>
  <c r="H167" i="73" s="1"/>
  <c r="C1129" i="66"/>
  <c r="E155" i="73" s="1"/>
  <c r="E1129" i="66"/>
  <c r="G155" i="73" s="1"/>
  <c r="C1134" i="66"/>
  <c r="E160" i="73" s="1"/>
  <c r="E1134" i="66"/>
  <c r="H1134" i="66" s="1"/>
  <c r="E1133" i="66"/>
  <c r="H1133" i="66" s="1"/>
  <c r="C1133" i="66"/>
  <c r="E159" i="73" s="1"/>
  <c r="E1132" i="66"/>
  <c r="C1132" i="66"/>
  <c r="E158" i="73" s="1"/>
  <c r="C1131" i="66"/>
  <c r="E157" i="73" s="1"/>
  <c r="E1131" i="66"/>
  <c r="E1130" i="66"/>
  <c r="C1130" i="66"/>
  <c r="E156" i="73" s="1"/>
  <c r="H780" i="66"/>
  <c r="H108" i="73" s="1"/>
  <c r="F103" i="73"/>
  <c r="F104" i="73"/>
  <c r="F108" i="73"/>
  <c r="D1243" i="66"/>
  <c r="D1242" i="66"/>
  <c r="D1241" i="66"/>
  <c r="I1241" i="66" s="1"/>
  <c r="F107" i="73"/>
  <c r="D1245" i="66"/>
  <c r="F106" i="73"/>
  <c r="D1244" i="66"/>
  <c r="E1243" i="66"/>
  <c r="G205" i="73" s="1"/>
  <c r="E1242" i="66"/>
  <c r="G204" i="73" s="1"/>
  <c r="E1246" i="66"/>
  <c r="G208" i="73" s="1"/>
  <c r="D1246" i="66"/>
  <c r="E1245" i="66"/>
  <c r="G207" i="73" s="1"/>
  <c r="E1244" i="66"/>
  <c r="G206" i="73" s="1"/>
  <c r="E1241" i="66"/>
  <c r="G168" i="73"/>
  <c r="G167" i="73"/>
  <c r="F155" i="73"/>
  <c r="F105" i="73"/>
  <c r="E716" i="66"/>
  <c r="D692" i="66"/>
  <c r="D695" i="66"/>
  <c r="D691" i="66"/>
  <c r="F692" i="66"/>
  <c r="D690" i="66"/>
  <c r="E690" i="66"/>
  <c r="G33" i="73" s="1"/>
  <c r="E694" i="66"/>
  <c r="G37" i="73" s="1"/>
  <c r="F693" i="66"/>
  <c r="H36" i="73" s="1"/>
  <c r="I39" i="72" l="1"/>
  <c r="J716" i="66"/>
  <c r="L56" i="73" s="1"/>
  <c r="D1096" i="66"/>
  <c r="E1096" i="66" s="1"/>
  <c r="C1096" i="66"/>
  <c r="E135" i="73" s="1"/>
  <c r="C1181" i="66"/>
  <c r="E181" i="73" s="1"/>
  <c r="F181" i="73"/>
  <c r="E1181" i="66"/>
  <c r="F1181" i="66" s="1"/>
  <c r="H1181" i="66"/>
  <c r="I181" i="73" s="1"/>
  <c r="I691" i="66"/>
  <c r="K34" i="73" s="1"/>
  <c r="D1179" i="66"/>
  <c r="E1182" i="66"/>
  <c r="F1182" i="66" s="1"/>
  <c r="F182" i="73"/>
  <c r="H1182" i="66"/>
  <c r="I182" i="73" s="1"/>
  <c r="C1182" i="66"/>
  <c r="E182" i="73" s="1"/>
  <c r="I695" i="66"/>
  <c r="K38" i="73" s="1"/>
  <c r="D1183" i="66"/>
  <c r="I692" i="66"/>
  <c r="K35" i="73" s="1"/>
  <c r="D1180" i="66"/>
  <c r="G691" i="66"/>
  <c r="H691" i="66" s="1"/>
  <c r="I40" i="72"/>
  <c r="H776" i="66"/>
  <c r="I776" i="66" s="1"/>
  <c r="J104" i="73"/>
  <c r="I56" i="73"/>
  <c r="J105" i="73"/>
  <c r="J80" i="73"/>
  <c r="J103" i="73"/>
  <c r="I57" i="73"/>
  <c r="I58" i="73"/>
  <c r="F1243" i="66"/>
  <c r="H205" i="73" s="1"/>
  <c r="G56" i="73"/>
  <c r="J81" i="73"/>
  <c r="I59" i="73"/>
  <c r="I690" i="66"/>
  <c r="H1156" i="66"/>
  <c r="J167" i="73" s="1"/>
  <c r="H779" i="66"/>
  <c r="I779" i="66" s="1"/>
  <c r="I107" i="73" s="1"/>
  <c r="H778" i="66"/>
  <c r="H106" i="73" s="1"/>
  <c r="H777" i="66"/>
  <c r="H742" i="66"/>
  <c r="I693" i="66"/>
  <c r="K36" i="73" s="1"/>
  <c r="C1095" i="66"/>
  <c r="E134" i="73" s="1"/>
  <c r="I694" i="66"/>
  <c r="F1242" i="66"/>
  <c r="H204" i="73" s="1"/>
  <c r="F37" i="73"/>
  <c r="D1095" i="66"/>
  <c r="E1095" i="66" s="1"/>
  <c r="F1095" i="66" s="1"/>
  <c r="H134" i="73" s="1"/>
  <c r="D1094" i="66"/>
  <c r="F133" i="73" s="1"/>
  <c r="F36" i="73"/>
  <c r="C1094" i="66"/>
  <c r="E133" i="73" s="1"/>
  <c r="H1157" i="66"/>
  <c r="J168" i="73" s="1"/>
  <c r="C1092" i="66"/>
  <c r="E131" i="73" s="1"/>
  <c r="I1246" i="66"/>
  <c r="K208" i="73" s="1"/>
  <c r="H1246" i="66"/>
  <c r="J208" i="73" s="1"/>
  <c r="H1245" i="66"/>
  <c r="J207" i="73" s="1"/>
  <c r="I1245" i="66"/>
  <c r="K207" i="73" s="1"/>
  <c r="H1241" i="66"/>
  <c r="J203" i="73" s="1"/>
  <c r="C1093" i="66"/>
  <c r="E132" i="73" s="1"/>
  <c r="C1091" i="66"/>
  <c r="E130" i="73" s="1"/>
  <c r="H1244" i="66"/>
  <c r="J206" i="73" s="1"/>
  <c r="I1244" i="66"/>
  <c r="K206" i="73" s="1"/>
  <c r="H1243" i="66"/>
  <c r="J205" i="73" s="1"/>
  <c r="I1243" i="66"/>
  <c r="K205" i="73" s="1"/>
  <c r="H1242" i="66"/>
  <c r="J204" i="73" s="1"/>
  <c r="I1242" i="66"/>
  <c r="K204" i="73" s="1"/>
  <c r="D1092" i="66"/>
  <c r="F33" i="73"/>
  <c r="D1178" i="66"/>
  <c r="D1091" i="66"/>
  <c r="F38" i="73"/>
  <c r="F35" i="73"/>
  <c r="D1093" i="66"/>
  <c r="F34" i="73"/>
  <c r="F205" i="73"/>
  <c r="F203" i="73"/>
  <c r="K203" i="73"/>
  <c r="F159" i="73"/>
  <c r="F156" i="73"/>
  <c r="F160" i="73"/>
  <c r="F157" i="73"/>
  <c r="F158" i="73"/>
  <c r="F204" i="73"/>
  <c r="G1243" i="66"/>
  <c r="F206" i="73"/>
  <c r="G1244" i="66"/>
  <c r="G203" i="73"/>
  <c r="I775" i="66"/>
  <c r="F1241" i="66"/>
  <c r="H203" i="73" s="1"/>
  <c r="F207" i="73"/>
  <c r="G1245" i="66"/>
  <c r="G1246" i="66"/>
  <c r="F208" i="73"/>
  <c r="I780" i="66"/>
  <c r="I108" i="73" s="1"/>
  <c r="H35" i="73"/>
  <c r="H1096" i="66" l="1"/>
  <c r="F1096" i="66"/>
  <c r="E1092" i="66"/>
  <c r="F1092" i="66" s="1"/>
  <c r="H131" i="73" s="1"/>
  <c r="C1183" i="66"/>
  <c r="E183" i="73" s="1"/>
  <c r="F183" i="73"/>
  <c r="H1183" i="66"/>
  <c r="I183" i="73" s="1"/>
  <c r="E1183" i="66"/>
  <c r="F1183" i="66" s="1"/>
  <c r="E1179" i="66"/>
  <c r="F1179" i="66" s="1"/>
  <c r="G1179" i="66" s="1"/>
  <c r="J1179" i="66" s="1"/>
  <c r="H1179" i="66"/>
  <c r="I179" i="73" s="1"/>
  <c r="C1179" i="66"/>
  <c r="E179" i="73" s="1"/>
  <c r="G1181" i="66"/>
  <c r="G181" i="73"/>
  <c r="C1180" i="66"/>
  <c r="E180" i="73" s="1"/>
  <c r="F180" i="73"/>
  <c r="H1180" i="66"/>
  <c r="I180" i="73" s="1"/>
  <c r="E1180" i="66"/>
  <c r="F1180" i="66" s="1"/>
  <c r="G1182" i="66"/>
  <c r="G182" i="73"/>
  <c r="J79" i="73"/>
  <c r="H105" i="73"/>
  <c r="H104" i="73"/>
  <c r="I104" i="73"/>
  <c r="I103" i="73"/>
  <c r="H107" i="73"/>
  <c r="L779" i="66"/>
  <c r="M779" i="66" s="1"/>
  <c r="M107" i="73" s="1"/>
  <c r="I778" i="66"/>
  <c r="I106" i="73" s="1"/>
  <c r="I777" i="66"/>
  <c r="F134" i="73"/>
  <c r="G1242" i="66"/>
  <c r="L1242" i="66" s="1"/>
  <c r="N204" i="73" s="1"/>
  <c r="I1156" i="66"/>
  <c r="K167" i="73" s="1"/>
  <c r="F130" i="73"/>
  <c r="I206" i="73"/>
  <c r="L1244" i="66"/>
  <c r="M1244" i="66"/>
  <c r="O206" i="73" s="1"/>
  <c r="I205" i="73"/>
  <c r="L1243" i="66"/>
  <c r="N205" i="73" s="1"/>
  <c r="M1243" i="66"/>
  <c r="O205" i="73" s="1"/>
  <c r="I208" i="73"/>
  <c r="L1246" i="66"/>
  <c r="N208" i="73" s="1"/>
  <c r="M1246" i="66"/>
  <c r="O208" i="73" s="1"/>
  <c r="I207" i="73"/>
  <c r="M1245" i="66"/>
  <c r="O207" i="73" s="1"/>
  <c r="L1245" i="66"/>
  <c r="F179" i="73"/>
  <c r="F178" i="73"/>
  <c r="H1178" i="66"/>
  <c r="I178" i="73" s="1"/>
  <c r="C1178" i="66"/>
  <c r="E178" i="73" s="1"/>
  <c r="G157" i="73"/>
  <c r="G156" i="73"/>
  <c r="G158" i="73"/>
  <c r="G160" i="73"/>
  <c r="G159" i="73"/>
  <c r="H103" i="73"/>
  <c r="G1241" i="66"/>
  <c r="M1241" i="66" s="1"/>
  <c r="L780" i="66"/>
  <c r="M780" i="66" s="1"/>
  <c r="M108" i="73" s="1"/>
  <c r="F132" i="73"/>
  <c r="F135" i="73"/>
  <c r="F131" i="73"/>
  <c r="K37" i="73"/>
  <c r="L775" i="66"/>
  <c r="L776" i="66"/>
  <c r="G1183" i="66" l="1"/>
  <c r="G183" i="73"/>
  <c r="J1182" i="66"/>
  <c r="K182" i="73" s="1"/>
  <c r="H182" i="73"/>
  <c r="J1181" i="66"/>
  <c r="K181" i="73" s="1"/>
  <c r="H181" i="73"/>
  <c r="G1180" i="66"/>
  <c r="G180" i="73"/>
  <c r="I105" i="73"/>
  <c r="L107" i="73"/>
  <c r="L778" i="66"/>
  <c r="M778" i="66" s="1"/>
  <c r="M106" i="73" s="1"/>
  <c r="I781" i="66"/>
  <c r="L777" i="66"/>
  <c r="D1151" i="66"/>
  <c r="E2587" i="66" s="1"/>
  <c r="I204" i="73"/>
  <c r="M1242" i="66"/>
  <c r="O204" i="73" s="1"/>
  <c r="G1151" i="66"/>
  <c r="D673" i="66" s="1"/>
  <c r="G22" i="73" s="1"/>
  <c r="N207" i="73"/>
  <c r="N1245" i="66"/>
  <c r="P207" i="73" s="1"/>
  <c r="N206" i="73"/>
  <c r="N1244" i="66"/>
  <c r="P206" i="73" s="1"/>
  <c r="H179" i="73"/>
  <c r="G179" i="73"/>
  <c r="N1243" i="66"/>
  <c r="P205" i="73" s="1"/>
  <c r="N1246" i="66"/>
  <c r="P208" i="73" s="1"/>
  <c r="L1241" i="66"/>
  <c r="L1247" i="66" s="1"/>
  <c r="I203" i="73"/>
  <c r="L108" i="73"/>
  <c r="H1092" i="66"/>
  <c r="J131" i="73" s="1"/>
  <c r="G131" i="73"/>
  <c r="M776" i="66"/>
  <c r="L104" i="73"/>
  <c r="M775" i="66"/>
  <c r="L103" i="73"/>
  <c r="J1180" i="66" l="1"/>
  <c r="K180" i="73" s="1"/>
  <c r="H180" i="73"/>
  <c r="J1183" i="66"/>
  <c r="K183" i="73" s="1"/>
  <c r="H183" i="73"/>
  <c r="M104" i="73"/>
  <c r="L781" i="66"/>
  <c r="F771" i="66" s="1"/>
  <c r="L106" i="73"/>
  <c r="L105" i="73"/>
  <c r="M777" i="66"/>
  <c r="N775" i="66" s="1"/>
  <c r="M1247" i="66"/>
  <c r="F1236" i="66" s="1"/>
  <c r="G2589" i="66" s="1"/>
  <c r="N1242" i="66"/>
  <c r="P204" i="73" s="1"/>
  <c r="H2587" i="66"/>
  <c r="K179" i="73"/>
  <c r="O203" i="73"/>
  <c r="N203" i="73"/>
  <c r="E1236" i="66"/>
  <c r="F2589" i="66" s="1"/>
  <c r="N1241" i="66"/>
  <c r="M103" i="73"/>
  <c r="M105" i="73" l="1"/>
  <c r="G2583" i="66"/>
  <c r="M781" i="66"/>
  <c r="G771" i="66" s="1"/>
  <c r="N103" i="73"/>
  <c r="P203" i="73"/>
  <c r="N1247" i="66"/>
  <c r="O1241" i="66"/>
  <c r="Q203" i="73" s="1"/>
  <c r="D669" i="66" l="1"/>
  <c r="G18" i="73" s="1"/>
  <c r="H2583" i="66"/>
  <c r="G1236" i="66"/>
  <c r="H2589" i="66" s="1"/>
  <c r="E717" i="66"/>
  <c r="E719" i="66"/>
  <c r="E720" i="66"/>
  <c r="G60" i="73" s="1"/>
  <c r="D717" i="66"/>
  <c r="G692" i="66"/>
  <c r="G59" i="73" l="1"/>
  <c r="G57" i="73"/>
  <c r="J717" i="66"/>
  <c r="L57" i="73" s="1"/>
  <c r="I35" i="73"/>
  <c r="H692" i="66"/>
  <c r="E1093" i="66" s="1"/>
  <c r="D675" i="66"/>
  <c r="G24" i="73" s="1"/>
  <c r="F57" i="73"/>
  <c r="D721" i="66"/>
  <c r="F61" i="73" s="1"/>
  <c r="E721" i="66"/>
  <c r="G61" i="73" s="1"/>
  <c r="D720" i="66"/>
  <c r="J720" i="66" s="1"/>
  <c r="L60" i="73" s="1"/>
  <c r="D719" i="66"/>
  <c r="D718" i="66"/>
  <c r="E718" i="66"/>
  <c r="K690" i="66"/>
  <c r="G695" i="66"/>
  <c r="G694" i="66"/>
  <c r="G693" i="66"/>
  <c r="AT1811" i="66"/>
  <c r="AS1811" i="66"/>
  <c r="AR1811" i="66"/>
  <c r="AQ1811" i="66"/>
  <c r="AP1811" i="66"/>
  <c r="AO1811" i="66"/>
  <c r="AN1811" i="66"/>
  <c r="AM1811" i="66"/>
  <c r="AL1811" i="66"/>
  <c r="AK1811" i="66"/>
  <c r="AJ1811" i="66"/>
  <c r="AI1811" i="66"/>
  <c r="AH1811" i="66"/>
  <c r="AG1811" i="66"/>
  <c r="AF1811" i="66"/>
  <c r="AE1811" i="66"/>
  <c r="AD1811" i="66"/>
  <c r="AC1811" i="66"/>
  <c r="AB1811" i="66"/>
  <c r="AA1811" i="66"/>
  <c r="Z1811" i="66"/>
  <c r="Y1811" i="66"/>
  <c r="X1811" i="66"/>
  <c r="W1811" i="66"/>
  <c r="V1811" i="66"/>
  <c r="U1811" i="66"/>
  <c r="T1811" i="66"/>
  <c r="S1811" i="66"/>
  <c r="R1811" i="66"/>
  <c r="Q1811" i="66"/>
  <c r="P1811" i="66"/>
  <c r="O1811" i="66"/>
  <c r="N1811" i="66"/>
  <c r="M1811" i="66"/>
  <c r="L1811" i="66"/>
  <c r="K1811" i="66"/>
  <c r="J1811" i="66"/>
  <c r="I1811" i="66"/>
  <c r="H1811" i="66"/>
  <c r="G1811" i="66"/>
  <c r="F1811" i="66"/>
  <c r="E1811" i="66"/>
  <c r="D1811" i="66"/>
  <c r="C1811" i="66"/>
  <c r="E403" i="66"/>
  <c r="E402" i="66"/>
  <c r="E401" i="66"/>
  <c r="E400" i="66"/>
  <c r="E399" i="66"/>
  <c r="E398" i="66"/>
  <c r="E397" i="66"/>
  <c r="E396" i="66"/>
  <c r="E395" i="66"/>
  <c r="E394" i="66"/>
  <c r="E393" i="66"/>
  <c r="E392" i="66"/>
  <c r="E391" i="66"/>
  <c r="E390" i="66"/>
  <c r="E389" i="66"/>
  <c r="E388" i="66"/>
  <c r="E387" i="66"/>
  <c r="E386" i="66"/>
  <c r="E385" i="66"/>
  <c r="E384" i="66"/>
  <c r="E383" i="66"/>
  <c r="E382" i="66"/>
  <c r="E381" i="66"/>
  <c r="E380" i="66"/>
  <c r="E379" i="66"/>
  <c r="E378" i="66"/>
  <c r="E377" i="66"/>
  <c r="E376" i="66"/>
  <c r="E375" i="66"/>
  <c r="E374" i="66"/>
  <c r="E373" i="66"/>
  <c r="E372" i="66"/>
  <c r="E371" i="66"/>
  <c r="E370" i="66"/>
  <c r="E369" i="66"/>
  <c r="E368" i="66"/>
  <c r="E367" i="66"/>
  <c r="E366" i="66"/>
  <c r="E365" i="66"/>
  <c r="E364" i="66"/>
  <c r="E363" i="66"/>
  <c r="E362" i="66"/>
  <c r="E361" i="66"/>
  <c r="E360" i="66"/>
  <c r="E359" i="66"/>
  <c r="E358" i="66"/>
  <c r="E357" i="66"/>
  <c r="E356" i="66"/>
  <c r="E355" i="66"/>
  <c r="E354" i="66"/>
  <c r="E353" i="66"/>
  <c r="E352" i="66"/>
  <c r="E351" i="66"/>
  <c r="E350" i="66"/>
  <c r="E349" i="66"/>
  <c r="E348" i="66"/>
  <c r="E347" i="66"/>
  <c r="E346" i="66"/>
  <c r="E345" i="66"/>
  <c r="E344" i="66"/>
  <c r="E343" i="66"/>
  <c r="E342" i="66"/>
  <c r="E341" i="66"/>
  <c r="E340" i="66"/>
  <c r="E339" i="66"/>
  <c r="E338" i="66"/>
  <c r="E337" i="66"/>
  <c r="E336" i="66"/>
  <c r="E335" i="66"/>
  <c r="E334" i="66"/>
  <c r="E333" i="66"/>
  <c r="E332" i="66"/>
  <c r="E331" i="66"/>
  <c r="E330" i="66"/>
  <c r="E329" i="66"/>
  <c r="E328" i="66"/>
  <c r="E327" i="66"/>
  <c r="E326" i="66"/>
  <c r="E325" i="66"/>
  <c r="E324" i="66"/>
  <c r="E323" i="66"/>
  <c r="E322" i="66"/>
  <c r="E321" i="66"/>
  <c r="E320" i="66"/>
  <c r="E319" i="66"/>
  <c r="E318" i="66"/>
  <c r="E317" i="66"/>
  <c r="E316" i="66"/>
  <c r="E315" i="66"/>
  <c r="E314" i="66"/>
  <c r="E313" i="66"/>
  <c r="E312" i="66"/>
  <c r="E311" i="66"/>
  <c r="E310" i="66"/>
  <c r="E309" i="66"/>
  <c r="E308" i="66"/>
  <c r="E307" i="66"/>
  <c r="E306" i="66"/>
  <c r="E305" i="66"/>
  <c r="E304" i="66"/>
  <c r="E303" i="66"/>
  <c r="E302" i="66"/>
  <c r="E301" i="66"/>
  <c r="E300" i="66"/>
  <c r="E299" i="66"/>
  <c r="E298" i="66"/>
  <c r="E297" i="66"/>
  <c r="E296" i="66"/>
  <c r="E295" i="66"/>
  <c r="E294" i="66"/>
  <c r="E293" i="66"/>
  <c r="E292" i="66"/>
  <c r="E291" i="66"/>
  <c r="E290" i="66"/>
  <c r="E289" i="66"/>
  <c r="E288" i="66"/>
  <c r="E287" i="66"/>
  <c r="E286" i="66"/>
  <c r="E285" i="66"/>
  <c r="E284" i="66"/>
  <c r="E283" i="66"/>
  <c r="E282" i="66"/>
  <c r="E281" i="66"/>
  <c r="E280" i="66"/>
  <c r="E279" i="66"/>
  <c r="E278" i="66"/>
  <c r="E277" i="66"/>
  <c r="E276" i="66"/>
  <c r="E275" i="66"/>
  <c r="E274" i="66"/>
  <c r="E273" i="66"/>
  <c r="E272" i="66"/>
  <c r="E271" i="66"/>
  <c r="E270" i="66"/>
  <c r="E269" i="66"/>
  <c r="E268" i="66"/>
  <c r="E267" i="66"/>
  <c r="E266" i="66"/>
  <c r="E265" i="66"/>
  <c r="E264" i="66"/>
  <c r="E263" i="66"/>
  <c r="E262" i="66"/>
  <c r="E261" i="66"/>
  <c r="E260" i="66"/>
  <c r="E259" i="66"/>
  <c r="E258" i="66"/>
  <c r="E257" i="66"/>
  <c r="E256" i="66"/>
  <c r="E255" i="66"/>
  <c r="E254" i="66"/>
  <c r="E253" i="66"/>
  <c r="E252" i="66"/>
  <c r="E251" i="66"/>
  <c r="E250" i="66"/>
  <c r="E249" i="66"/>
  <c r="E248" i="66"/>
  <c r="E247" i="66"/>
  <c r="E246" i="66"/>
  <c r="E245" i="66"/>
  <c r="E244" i="66"/>
  <c r="E243" i="66"/>
  <c r="E242" i="66"/>
  <c r="E241" i="66"/>
  <c r="E240" i="66"/>
  <c r="E239" i="66"/>
  <c r="E238" i="66"/>
  <c r="E237" i="66"/>
  <c r="E236" i="66"/>
  <c r="E235" i="66"/>
  <c r="E234" i="66"/>
  <c r="E233" i="66"/>
  <c r="E232" i="66"/>
  <c r="E231" i="66"/>
  <c r="E230" i="66"/>
  <c r="E229" i="66"/>
  <c r="E228" i="66"/>
  <c r="E227" i="66"/>
  <c r="E226" i="66"/>
  <c r="E225" i="66"/>
  <c r="E224" i="66"/>
  <c r="E223" i="66"/>
  <c r="E222" i="66"/>
  <c r="E221" i="66"/>
  <c r="E220" i="66"/>
  <c r="E219" i="66"/>
  <c r="E218" i="66"/>
  <c r="E217" i="66"/>
  <c r="E216" i="66"/>
  <c r="E215" i="66"/>
  <c r="E214" i="66"/>
  <c r="E213" i="66"/>
  <c r="E212" i="66"/>
  <c r="E211" i="66"/>
  <c r="E210" i="66"/>
  <c r="E209" i="66"/>
  <c r="E208" i="66"/>
  <c r="E207" i="66"/>
  <c r="E206" i="66"/>
  <c r="E205" i="66"/>
  <c r="E204" i="66"/>
  <c r="E203" i="66"/>
  <c r="E202" i="66"/>
  <c r="E201" i="66"/>
  <c r="E200" i="66"/>
  <c r="E199" i="66"/>
  <c r="E198" i="66"/>
  <c r="E197" i="66"/>
  <c r="E196" i="66"/>
  <c r="E195" i="66"/>
  <c r="E194" i="66"/>
  <c r="E193" i="66"/>
  <c r="E192" i="66"/>
  <c r="E191" i="66"/>
  <c r="E190" i="66"/>
  <c r="E189" i="66"/>
  <c r="E188" i="66"/>
  <c r="E187" i="66"/>
  <c r="E186" i="66"/>
  <c r="E185" i="66"/>
  <c r="E184" i="66"/>
  <c r="E183" i="66"/>
  <c r="E182" i="66"/>
  <c r="E181" i="66"/>
  <c r="E180" i="66"/>
  <c r="E179" i="66"/>
  <c r="E178" i="66"/>
  <c r="E177" i="66"/>
  <c r="E176" i="66"/>
  <c r="E175" i="66"/>
  <c r="E174" i="66"/>
  <c r="E173" i="66"/>
  <c r="E172" i="66"/>
  <c r="E171" i="66"/>
  <c r="E170" i="66"/>
  <c r="E169" i="66"/>
  <c r="E168" i="66"/>
  <c r="E167" i="66"/>
  <c r="E166" i="66"/>
  <c r="E165" i="66"/>
  <c r="E164" i="66"/>
  <c r="E163" i="66"/>
  <c r="E162" i="66"/>
  <c r="E161" i="66"/>
  <c r="E160" i="66"/>
  <c r="E159" i="66"/>
  <c r="E158" i="66"/>
  <c r="E157" i="66"/>
  <c r="E156" i="66"/>
  <c r="E155" i="66"/>
  <c r="E154" i="66"/>
  <c r="E153" i="66"/>
  <c r="E152" i="66"/>
  <c r="E151" i="66"/>
  <c r="E150" i="66"/>
  <c r="E149" i="66"/>
  <c r="E148" i="66"/>
  <c r="E147" i="66"/>
  <c r="E146" i="66"/>
  <c r="E145" i="66"/>
  <c r="E144" i="66"/>
  <c r="E143" i="66"/>
  <c r="E142" i="66"/>
  <c r="E141" i="66"/>
  <c r="E140" i="66"/>
  <c r="E139" i="66"/>
  <c r="E138" i="66"/>
  <c r="E137" i="66"/>
  <c r="E136" i="66"/>
  <c r="E135" i="66"/>
  <c r="E134" i="66"/>
  <c r="E133" i="66"/>
  <c r="E132" i="66"/>
  <c r="E131" i="66"/>
  <c r="E130" i="66"/>
  <c r="E129" i="66"/>
  <c r="E128" i="66"/>
  <c r="E127" i="66"/>
  <c r="E126" i="66"/>
  <c r="E125" i="66"/>
  <c r="E124" i="66"/>
  <c r="E123" i="66"/>
  <c r="E122" i="66"/>
  <c r="E121" i="66"/>
  <c r="E120" i="66"/>
  <c r="E119" i="66"/>
  <c r="E118" i="66"/>
  <c r="E117" i="66"/>
  <c r="E116" i="66"/>
  <c r="E115" i="66"/>
  <c r="E114" i="66"/>
  <c r="E113" i="66"/>
  <c r="E112" i="66"/>
  <c r="E111" i="66"/>
  <c r="E110" i="66"/>
  <c r="E109" i="66"/>
  <c r="E108" i="66"/>
  <c r="E107" i="66"/>
  <c r="E106" i="66"/>
  <c r="E105" i="66"/>
  <c r="E104" i="66"/>
  <c r="E103" i="66"/>
  <c r="E102" i="66"/>
  <c r="E101" i="66"/>
  <c r="E100" i="66"/>
  <c r="E99" i="66"/>
  <c r="AX97" i="66"/>
  <c r="AW97" i="66"/>
  <c r="AV97" i="66"/>
  <c r="AU97" i="66"/>
  <c r="AT97" i="66"/>
  <c r="AS97" i="66"/>
  <c r="AR97" i="66"/>
  <c r="AQ97" i="66"/>
  <c r="AP97" i="66"/>
  <c r="AO97" i="66"/>
  <c r="AN97" i="66"/>
  <c r="AM97" i="66"/>
  <c r="AL97" i="66"/>
  <c r="AK97" i="66"/>
  <c r="AJ97" i="66"/>
  <c r="AI97" i="66"/>
  <c r="AH97" i="66"/>
  <c r="AG97" i="66"/>
  <c r="AF97" i="66"/>
  <c r="AE97" i="66"/>
  <c r="AD97" i="66"/>
  <c r="AC97" i="66"/>
  <c r="AB97" i="66"/>
  <c r="AA97" i="66"/>
  <c r="Z97" i="66"/>
  <c r="Y97" i="66"/>
  <c r="X97" i="66"/>
  <c r="W97" i="66"/>
  <c r="V97" i="66"/>
  <c r="U97" i="66"/>
  <c r="T97" i="66"/>
  <c r="S97" i="66"/>
  <c r="R97" i="66"/>
  <c r="Q97" i="66"/>
  <c r="P97" i="66"/>
  <c r="O97" i="66"/>
  <c r="N97" i="66"/>
  <c r="M97" i="66"/>
  <c r="L97" i="66"/>
  <c r="K97" i="66"/>
  <c r="J97" i="66"/>
  <c r="I97" i="66"/>
  <c r="H97" i="66"/>
  <c r="G97" i="66"/>
  <c r="F97" i="66"/>
  <c r="F1093" i="66" l="1"/>
  <c r="H132" i="73" s="1"/>
  <c r="H1093" i="66"/>
  <c r="G132" i="73"/>
  <c r="L690" i="66"/>
  <c r="J719" i="66"/>
  <c r="L59" i="73" s="1"/>
  <c r="G58" i="73"/>
  <c r="J718" i="66"/>
  <c r="L58" i="73" s="1"/>
  <c r="J721" i="66"/>
  <c r="L61" i="73" s="1"/>
  <c r="E1091" i="66"/>
  <c r="F1091" i="66" s="1"/>
  <c r="H130" i="73" s="1"/>
  <c r="E1178" i="66"/>
  <c r="F1178" i="66" s="1"/>
  <c r="G1178" i="66" s="1"/>
  <c r="I37" i="73"/>
  <c r="H694" i="66"/>
  <c r="J35" i="73"/>
  <c r="K692" i="66"/>
  <c r="F58" i="73"/>
  <c r="F59" i="73"/>
  <c r="F60" i="73"/>
  <c r="I34" i="73"/>
  <c r="I33" i="73"/>
  <c r="H693" i="66"/>
  <c r="I36" i="73"/>
  <c r="H695" i="66"/>
  <c r="I38" i="73"/>
  <c r="R1987" i="66"/>
  <c r="T223" i="60" s="1"/>
  <c r="S226" i="60"/>
  <c r="J132" i="73" l="1"/>
  <c r="H708" i="66"/>
  <c r="K695" i="66"/>
  <c r="K693" i="66"/>
  <c r="E1094" i="66"/>
  <c r="H1095" i="66"/>
  <c r="J134" i="73" s="1"/>
  <c r="G134" i="73"/>
  <c r="J37" i="73"/>
  <c r="K694" i="66"/>
  <c r="L692" i="66"/>
  <c r="N35" i="73" s="1"/>
  <c r="M35" i="73"/>
  <c r="T226" i="60"/>
  <c r="P1987" i="66"/>
  <c r="Q1987" i="66"/>
  <c r="S223" i="60" s="1"/>
  <c r="R1985" i="66"/>
  <c r="T221" i="60" s="1"/>
  <c r="Q1985" i="66"/>
  <c r="S221" i="60" s="1"/>
  <c r="P1985" i="66"/>
  <c r="Q1916" i="66"/>
  <c r="S197" i="60" s="1"/>
  <c r="P1916" i="66"/>
  <c r="R197" i="60" s="1"/>
  <c r="R1916" i="66"/>
  <c r="T197" i="60" s="1"/>
  <c r="P1919" i="66"/>
  <c r="R200" i="60" s="1"/>
  <c r="Q1919" i="66"/>
  <c r="S200" i="60" s="1"/>
  <c r="R1919" i="66"/>
  <c r="T200" i="60" s="1"/>
  <c r="P1915" i="66"/>
  <c r="R196" i="60" s="1"/>
  <c r="Q1915" i="66"/>
  <c r="S196" i="60" s="1"/>
  <c r="R1915" i="66"/>
  <c r="T196" i="60" s="1"/>
  <c r="R1918" i="66"/>
  <c r="T199" i="60" s="1"/>
  <c r="P1918" i="66"/>
  <c r="R199" i="60" s="1"/>
  <c r="Q1918" i="66"/>
  <c r="S199" i="60" s="1"/>
  <c r="R1922" i="66"/>
  <c r="T203" i="60" s="1"/>
  <c r="P1922" i="66"/>
  <c r="R203" i="60" s="1"/>
  <c r="Q1922" i="66"/>
  <c r="S203" i="60" s="1"/>
  <c r="T204" i="60"/>
  <c r="R204" i="60"/>
  <c r="S204" i="60"/>
  <c r="P1921" i="66"/>
  <c r="R202" i="60" s="1"/>
  <c r="Q1921" i="66"/>
  <c r="S202" i="60" s="1"/>
  <c r="R1921" i="66"/>
  <c r="T202" i="60" s="1"/>
  <c r="R1858" i="66"/>
  <c r="T174" i="60" s="1"/>
  <c r="R180" i="60"/>
  <c r="R1863" i="66"/>
  <c r="T179" i="60" s="1"/>
  <c r="P1862" i="66"/>
  <c r="R178" i="60" s="1"/>
  <c r="Q1863" i="66"/>
  <c r="S179" i="60" s="1"/>
  <c r="P1858" i="66"/>
  <c r="R174" i="60" s="1"/>
  <c r="P1863" i="66"/>
  <c r="R179" i="60" s="1"/>
  <c r="T180" i="60"/>
  <c r="R1862" i="66"/>
  <c r="T178" i="60" s="1"/>
  <c r="S180" i="60"/>
  <c r="Q1858" i="66"/>
  <c r="S174" i="60" s="1"/>
  <c r="Q1862" i="66"/>
  <c r="S178" i="60" s="1"/>
  <c r="K691" i="66"/>
  <c r="H1091" i="66"/>
  <c r="J33" i="73"/>
  <c r="J36" i="73"/>
  <c r="J38" i="73"/>
  <c r="J34" i="73"/>
  <c r="K708" i="66" l="1"/>
  <c r="R223" i="60"/>
  <c r="S1987" i="66"/>
  <c r="U223" i="60" s="1"/>
  <c r="R221" i="60"/>
  <c r="S1985" i="66"/>
  <c r="U221" i="60" s="1"/>
  <c r="L691" i="66"/>
  <c r="H135" i="73"/>
  <c r="G135" i="73"/>
  <c r="F1094" i="66"/>
  <c r="H133" i="73" s="1"/>
  <c r="H1094" i="66"/>
  <c r="J133" i="73" s="1"/>
  <c r="G133" i="73"/>
  <c r="M37" i="73"/>
  <c r="L694" i="66"/>
  <c r="N37" i="73" s="1"/>
  <c r="U226" i="60"/>
  <c r="R226" i="60"/>
  <c r="S1922" i="66"/>
  <c r="U203" i="60" s="1"/>
  <c r="S1915" i="66"/>
  <c r="U196" i="60" s="1"/>
  <c r="S1923" i="66"/>
  <c r="U204" i="60" s="1"/>
  <c r="S1918" i="66"/>
  <c r="U199" i="60" s="1"/>
  <c r="S1916" i="66"/>
  <c r="U197" i="60" s="1"/>
  <c r="S1921" i="66"/>
  <c r="U202" i="60" s="1"/>
  <c r="S1919" i="66"/>
  <c r="U200" i="60" s="1"/>
  <c r="S1858" i="66"/>
  <c r="U174" i="60" s="1"/>
  <c r="S1862" i="66"/>
  <c r="U178" i="60" s="1"/>
  <c r="S1864" i="66"/>
  <c r="U180" i="60" s="1"/>
  <c r="S1863" i="66"/>
  <c r="U179" i="60" s="1"/>
  <c r="J130" i="73"/>
  <c r="G130" i="73"/>
  <c r="M38" i="73"/>
  <c r="L695" i="66"/>
  <c r="N38" i="73" s="1"/>
  <c r="M36" i="73"/>
  <c r="L693" i="66"/>
  <c r="N36" i="73" s="1"/>
  <c r="M34" i="73"/>
  <c r="M690" i="66" l="1"/>
  <c r="O33" i="73" s="1"/>
  <c r="H1109" i="66"/>
  <c r="I1091" i="66"/>
  <c r="L708" i="66"/>
  <c r="J135" i="73"/>
  <c r="J1178" i="66"/>
  <c r="J1196" i="66" s="1"/>
  <c r="L178" i="73" s="1"/>
  <c r="G178" i="73"/>
  <c r="N34" i="73"/>
  <c r="D1172" i="66" l="1"/>
  <c r="E2588" i="66" s="1"/>
  <c r="F2610" i="66" s="1"/>
  <c r="H24" i="68" s="1"/>
  <c r="K130" i="73"/>
  <c r="G1172" i="66"/>
  <c r="K178" i="73"/>
  <c r="H178" i="73"/>
  <c r="G1086" i="66" l="1"/>
  <c r="H2585" i="66" s="1"/>
  <c r="D674" i="66"/>
  <c r="G23" i="73" s="1"/>
  <c r="H2588" i="66"/>
  <c r="D671" i="66" l="1"/>
  <c r="G20" i="73" s="1"/>
  <c r="F1707" i="66"/>
  <c r="BA1707" i="66"/>
  <c r="AZ1707" i="66"/>
  <c r="AW1707" i="66"/>
  <c r="AV1707" i="66"/>
  <c r="AU1707" i="66"/>
  <c r="AT1707" i="66"/>
  <c r="AS1707" i="66"/>
  <c r="AR1707" i="66"/>
  <c r="AQ1707" i="66"/>
  <c r="AP1707" i="66"/>
  <c r="AO1707" i="66"/>
  <c r="AN1707" i="66"/>
  <c r="AM1707" i="66"/>
  <c r="AL1707" i="66"/>
  <c r="AK1707" i="66"/>
  <c r="AJ1707" i="66"/>
  <c r="AI1707" i="66"/>
  <c r="AH1707" i="66"/>
  <c r="AG1707" i="66"/>
  <c r="AF1707" i="66"/>
  <c r="AE1707" i="66"/>
  <c r="AD1707" i="66"/>
  <c r="AC1707" i="66"/>
  <c r="AB1707" i="66"/>
  <c r="AA1707" i="66"/>
  <c r="Z1707" i="66"/>
  <c r="Y1707" i="66"/>
  <c r="X1707" i="66"/>
  <c r="W1707" i="66"/>
  <c r="V1707" i="66"/>
  <c r="U1707" i="66"/>
  <c r="T1707" i="66"/>
  <c r="S1707" i="66"/>
  <c r="R1707" i="66"/>
  <c r="Q1707" i="66"/>
  <c r="P1707" i="66"/>
  <c r="O1707" i="66"/>
  <c r="N1707" i="66"/>
  <c r="M1707" i="66"/>
  <c r="L1707" i="66"/>
  <c r="K1707" i="66"/>
  <c r="J1707" i="66"/>
  <c r="I1707" i="66"/>
  <c r="H1707" i="66"/>
  <c r="G1707" i="66"/>
  <c r="D1789" i="66"/>
  <c r="E1755" i="66" s="1"/>
  <c r="E1789" i="66"/>
  <c r="F1789" i="66"/>
  <c r="J1789" i="66"/>
  <c r="K1789" i="66"/>
  <c r="L1789" i="66"/>
  <c r="D1790" i="66"/>
  <c r="E1756" i="66" s="1"/>
  <c r="E1790" i="66"/>
  <c r="F1790" i="66"/>
  <c r="J1790" i="66"/>
  <c r="K1790" i="66"/>
  <c r="L1790" i="66"/>
  <c r="D1791" i="66"/>
  <c r="E1757" i="66" s="1"/>
  <c r="E1791" i="66"/>
  <c r="F1791" i="66"/>
  <c r="J1791" i="66"/>
  <c r="K1791" i="66"/>
  <c r="L1791" i="66"/>
  <c r="D1792" i="66"/>
  <c r="E1792" i="66"/>
  <c r="F1792" i="66"/>
  <c r="J1792" i="66"/>
  <c r="K1792" i="66"/>
  <c r="L1792" i="66"/>
  <c r="D1793" i="66"/>
  <c r="E1793" i="66"/>
  <c r="F1793" i="66"/>
  <c r="J1793" i="66"/>
  <c r="K1793" i="66"/>
  <c r="L1793" i="66"/>
  <c r="D1794" i="66"/>
  <c r="E1794" i="66"/>
  <c r="F1794" i="66"/>
  <c r="J1794" i="66"/>
  <c r="K1794" i="66"/>
  <c r="C1794" i="66"/>
  <c r="C1789" i="66"/>
  <c r="C1790" i="66"/>
  <c r="C1791" i="66"/>
  <c r="C1792" i="66"/>
  <c r="C1793" i="66"/>
  <c r="E1760" i="66" l="1"/>
  <c r="E1759" i="66"/>
  <c r="E1758" i="66"/>
  <c r="C2097" i="66" l="1"/>
  <c r="D2097" i="66"/>
  <c r="E2097" i="66" s="1"/>
  <c r="G2097" i="66"/>
  <c r="H2097" i="66"/>
  <c r="C2098" i="66"/>
  <c r="D2098" i="66"/>
  <c r="G2098" i="66"/>
  <c r="H2098" i="66"/>
  <c r="C2099" i="66"/>
  <c r="D2099" i="66"/>
  <c r="G2099" i="66"/>
  <c r="H2099" i="66"/>
  <c r="C2100" i="66"/>
  <c r="D2100" i="66"/>
  <c r="G2100" i="66"/>
  <c r="H2100" i="66"/>
  <c r="C2101" i="66"/>
  <c r="D2101" i="66"/>
  <c r="G2101" i="66"/>
  <c r="H2101" i="66"/>
  <c r="C2102" i="66"/>
  <c r="D2102" i="66"/>
  <c r="G2102" i="66"/>
  <c r="H2102" i="66"/>
  <c r="C2103" i="66"/>
  <c r="D2103" i="66"/>
  <c r="G2103" i="66"/>
  <c r="H2103" i="66"/>
  <c r="C2104" i="66"/>
  <c r="D2104" i="66"/>
  <c r="G2104" i="66"/>
  <c r="H2104" i="66"/>
  <c r="C2105" i="66"/>
  <c r="D2105" i="66"/>
  <c r="G2105" i="66"/>
  <c r="H2105" i="66"/>
  <c r="C2106" i="66"/>
  <c r="D2106" i="66"/>
  <c r="G2106" i="66"/>
  <c r="H2106" i="66"/>
  <c r="C2107" i="66"/>
  <c r="D2107" i="66"/>
  <c r="G2107" i="66"/>
  <c r="H2107" i="66"/>
  <c r="C2108" i="66"/>
  <c r="D2108" i="66"/>
  <c r="G2108" i="66"/>
  <c r="H2108" i="66"/>
  <c r="C2109" i="66"/>
  <c r="D2109" i="66"/>
  <c r="G2109" i="66"/>
  <c r="H2109" i="66"/>
  <c r="C2110" i="66"/>
  <c r="D2110" i="66"/>
  <c r="G2110" i="66"/>
  <c r="H2110" i="66"/>
  <c r="C2111" i="66"/>
  <c r="D2111" i="66"/>
  <c r="G2111" i="66"/>
  <c r="H2111" i="66"/>
  <c r="C2112" i="66"/>
  <c r="D2112" i="66"/>
  <c r="G2112" i="66"/>
  <c r="H2112" i="66"/>
  <c r="C2113" i="66"/>
  <c r="D2113" i="66"/>
  <c r="G2113" i="66"/>
  <c r="H2113" i="66"/>
  <c r="C2114" i="66"/>
  <c r="D2114" i="66"/>
  <c r="G2114" i="66"/>
  <c r="H2114" i="66"/>
  <c r="C2115" i="66"/>
  <c r="D2115" i="66"/>
  <c r="G2115" i="66"/>
  <c r="H2115" i="66"/>
  <c r="C2116" i="66"/>
  <c r="D2116" i="66"/>
  <c r="G2116" i="66"/>
  <c r="H2116" i="66"/>
  <c r="C2117" i="66"/>
  <c r="D2117" i="66"/>
  <c r="G2117" i="66"/>
  <c r="H2117" i="66"/>
  <c r="H2096" i="66"/>
  <c r="D2096" i="66"/>
  <c r="E2096" i="66" l="1"/>
  <c r="F2096" i="66"/>
  <c r="I2096" i="66" s="1"/>
  <c r="E2117" i="66"/>
  <c r="F2117" i="66"/>
  <c r="I2117" i="66" s="1"/>
  <c r="F2109" i="66"/>
  <c r="I2109" i="66" s="1"/>
  <c r="E2109" i="66"/>
  <c r="F2116" i="66"/>
  <c r="I2116" i="66" s="1"/>
  <c r="E2116" i="66"/>
  <c r="E2113" i="66"/>
  <c r="F2113" i="66"/>
  <c r="I2113" i="66" s="1"/>
  <c r="E2107" i="66"/>
  <c r="F2107" i="66"/>
  <c r="I2107" i="66" s="1"/>
  <c r="E2104" i="66"/>
  <c r="F2104" i="66"/>
  <c r="I2104" i="66" s="1"/>
  <c r="F2101" i="66"/>
  <c r="I2101" i="66" s="1"/>
  <c r="E2101" i="66"/>
  <c r="E2112" i="66"/>
  <c r="F2112" i="66"/>
  <c r="I2112" i="66" s="1"/>
  <c r="E2106" i="66"/>
  <c r="F2106" i="66"/>
  <c r="I2106" i="66" s="1"/>
  <c r="E2100" i="66"/>
  <c r="F2100" i="66"/>
  <c r="I2100" i="66" s="1"/>
  <c r="F2114" i="66"/>
  <c r="I2114" i="66" s="1"/>
  <c r="E2114" i="66"/>
  <c r="E2111" i="66"/>
  <c r="F2111" i="66"/>
  <c r="I2111" i="66" s="1"/>
  <c r="E2108" i="66"/>
  <c r="F2108" i="66"/>
  <c r="I2108" i="66" s="1"/>
  <c r="E2105" i="66"/>
  <c r="F2105" i="66"/>
  <c r="I2105" i="66" s="1"/>
  <c r="E2102" i="66"/>
  <c r="F2102" i="66"/>
  <c r="I2102" i="66" s="1"/>
  <c r="F2099" i="66"/>
  <c r="I2099" i="66" s="1"/>
  <c r="E2099" i="66"/>
  <c r="F2097" i="66"/>
  <c r="I2097" i="66" s="1"/>
  <c r="F2115" i="66"/>
  <c r="I2115" i="66" s="1"/>
  <c r="E2115" i="66"/>
  <c r="E2110" i="66"/>
  <c r="F2110" i="66"/>
  <c r="I2110" i="66" s="1"/>
  <c r="E2103" i="66"/>
  <c r="F2103" i="66"/>
  <c r="I2103" i="66" s="1"/>
  <c r="F2098" i="66"/>
  <c r="I2098" i="66" s="1"/>
  <c r="E2098" i="66"/>
  <c r="I2118" i="66" l="1"/>
  <c r="Q66" i="56"/>
  <c r="D6" i="66" l="1"/>
  <c r="J2227" i="66"/>
  <c r="G546" i="66" l="1"/>
  <c r="G529" i="66"/>
  <c r="G742" i="66" s="1"/>
  <c r="D984" i="66"/>
  <c r="D983" i="66"/>
  <c r="F983" i="66" s="1"/>
  <c r="D982" i="66"/>
  <c r="E2" i="64"/>
  <c r="E2" i="27"/>
  <c r="E2" i="65"/>
  <c r="E2" i="73"/>
  <c r="E2" i="60"/>
  <c r="E2" i="62"/>
  <c r="E2" i="72"/>
  <c r="I1794" i="66"/>
  <c r="O1794" i="66" s="1"/>
  <c r="G1792" i="66"/>
  <c r="H1790" i="66"/>
  <c r="N1790" i="66" s="1"/>
  <c r="G1794" i="66"/>
  <c r="M1794" i="66" s="1"/>
  <c r="H1792" i="66"/>
  <c r="N1792" i="66" s="1"/>
  <c r="G1790" i="66"/>
  <c r="M1790" i="66" s="1"/>
  <c r="H1794" i="66"/>
  <c r="I1792" i="66"/>
  <c r="O1792" i="66" s="1"/>
  <c r="I1790" i="66"/>
  <c r="O1790" i="66" s="1"/>
  <c r="I1793" i="66"/>
  <c r="O1793" i="66" s="1"/>
  <c r="I1791" i="66"/>
  <c r="O1791" i="66" s="1"/>
  <c r="I1789" i="66"/>
  <c r="O1789" i="66" s="1"/>
  <c r="G1793" i="66"/>
  <c r="M1793" i="66" s="1"/>
  <c r="G1791" i="66"/>
  <c r="G1789" i="66"/>
  <c r="M1789" i="66" s="1"/>
  <c r="H1793" i="66"/>
  <c r="N1793" i="66" s="1"/>
  <c r="H1791" i="66"/>
  <c r="N1791" i="66" s="1"/>
  <c r="H1789" i="66"/>
  <c r="N1789" i="66" s="1"/>
  <c r="G538" i="66"/>
  <c r="G539" i="66"/>
  <c r="G544" i="66"/>
  <c r="G536" i="66"/>
  <c r="G545" i="66"/>
  <c r="G537" i="66"/>
  <c r="G542" i="66"/>
  <c r="G543" i="66"/>
  <c r="G535" i="66"/>
  <c r="G540" i="66"/>
  <c r="G541" i="66"/>
  <c r="I1686" i="66"/>
  <c r="O1686" i="66" s="1"/>
  <c r="H1684" i="66"/>
  <c r="N1684" i="66" s="1"/>
  <c r="H1682" i="66"/>
  <c r="N1682" i="66" s="1"/>
  <c r="I1678" i="66"/>
  <c r="O1678" i="66" s="1"/>
  <c r="H1676" i="66"/>
  <c r="N1676" i="66" s="1"/>
  <c r="H1674" i="66"/>
  <c r="N1674" i="66" s="1"/>
  <c r="I1670" i="66"/>
  <c r="O1670" i="66" s="1"/>
  <c r="H1668" i="66"/>
  <c r="N1668" i="66" s="1"/>
  <c r="I1687" i="66"/>
  <c r="O1687" i="66" s="1"/>
  <c r="G1683" i="66"/>
  <c r="M1683" i="66" s="1"/>
  <c r="I1681" i="66"/>
  <c r="O1681" i="66" s="1"/>
  <c r="I1679" i="66"/>
  <c r="O1679" i="66" s="1"/>
  <c r="G1675" i="66"/>
  <c r="M1675" i="66" s="1"/>
  <c r="I1673" i="66"/>
  <c r="O1673" i="66" s="1"/>
  <c r="I1671" i="66"/>
  <c r="O1671" i="66" s="1"/>
  <c r="G1686" i="66"/>
  <c r="M1686" i="66" s="1"/>
  <c r="I1684" i="66"/>
  <c r="O1684" i="66" s="1"/>
  <c r="G1680" i="66"/>
  <c r="M1680" i="66" s="1"/>
  <c r="G1678" i="66"/>
  <c r="M1678" i="66" s="1"/>
  <c r="I1676" i="66"/>
  <c r="O1676" i="66" s="1"/>
  <c r="G1672" i="66"/>
  <c r="G1670" i="66"/>
  <c r="M1670" i="66" s="1"/>
  <c r="G1668" i="66"/>
  <c r="M1668" i="66" s="1"/>
  <c r="H1685" i="66"/>
  <c r="N1685" i="66" s="1"/>
  <c r="H1683" i="66"/>
  <c r="N1683" i="66" s="1"/>
  <c r="G1681" i="66"/>
  <c r="M1681" i="66" s="1"/>
  <c r="H1677" i="66"/>
  <c r="N1677" i="66" s="1"/>
  <c r="H1675" i="66"/>
  <c r="N1675" i="66" s="1"/>
  <c r="G1673" i="66"/>
  <c r="M1673" i="66" s="1"/>
  <c r="H1669" i="66"/>
  <c r="N1669" i="66" s="1"/>
  <c r="H1686" i="66"/>
  <c r="N1686" i="66" s="1"/>
  <c r="I1682" i="66"/>
  <c r="O1682" i="66" s="1"/>
  <c r="H1680" i="66"/>
  <c r="N1680" i="66" s="1"/>
  <c r="H1678" i="66"/>
  <c r="N1678" i="66" s="1"/>
  <c r="I1674" i="66"/>
  <c r="O1674" i="66" s="1"/>
  <c r="H1672" i="66"/>
  <c r="N1672" i="66" s="1"/>
  <c r="H1670" i="66"/>
  <c r="G1687" i="66"/>
  <c r="M1687" i="66" s="1"/>
  <c r="I1685" i="66"/>
  <c r="O1685" i="66" s="1"/>
  <c r="I1683" i="66"/>
  <c r="O1683" i="66" s="1"/>
  <c r="G1679" i="66"/>
  <c r="M1679" i="66" s="1"/>
  <c r="I1677" i="66"/>
  <c r="O1677" i="66" s="1"/>
  <c r="I1675" i="66"/>
  <c r="O1675" i="66" s="1"/>
  <c r="G1671" i="66"/>
  <c r="M1671" i="66" s="1"/>
  <c r="I1669" i="66"/>
  <c r="O1669" i="66" s="1"/>
  <c r="G1684" i="66"/>
  <c r="M1684" i="66" s="1"/>
  <c r="G1682" i="66"/>
  <c r="M1682" i="66" s="1"/>
  <c r="I1680" i="66"/>
  <c r="O1680" i="66" s="1"/>
  <c r="G1676" i="66"/>
  <c r="M1676" i="66" s="1"/>
  <c r="G1674" i="66"/>
  <c r="M1674" i="66" s="1"/>
  <c r="I1672" i="66"/>
  <c r="O1672" i="66" s="1"/>
  <c r="I1668" i="66"/>
  <c r="O1668" i="66" s="1"/>
  <c r="H1687" i="66"/>
  <c r="N1687" i="66" s="1"/>
  <c r="G1685" i="66"/>
  <c r="M1685" i="66" s="1"/>
  <c r="H1681" i="66"/>
  <c r="N1681" i="66" s="1"/>
  <c r="H1679" i="66"/>
  <c r="N1679" i="66" s="1"/>
  <c r="G1677" i="66"/>
  <c r="H1673" i="66"/>
  <c r="N1673" i="66" s="1"/>
  <c r="H1671" i="66"/>
  <c r="N1671" i="66" s="1"/>
  <c r="G1669" i="66"/>
  <c r="M1669" i="66" s="1"/>
  <c r="G530" i="66"/>
  <c r="G531" i="66"/>
  <c r="G534" i="66"/>
  <c r="I95" i="72" s="1"/>
  <c r="G532" i="66"/>
  <c r="I93" i="72" s="1"/>
  <c r="G533" i="66"/>
  <c r="I94" i="72" s="1"/>
  <c r="H523" i="66"/>
  <c r="H506" i="66"/>
  <c r="H716" i="66" s="1"/>
  <c r="H514" i="66"/>
  <c r="H515" i="66"/>
  <c r="H521" i="66"/>
  <c r="H520" i="66"/>
  <c r="H522" i="66"/>
  <c r="H516" i="66"/>
  <c r="H519" i="66"/>
  <c r="H517" i="66"/>
  <c r="H518" i="66"/>
  <c r="H513" i="66"/>
  <c r="H512" i="66"/>
  <c r="H510" i="66"/>
  <c r="J68" i="72" s="1"/>
  <c r="H508" i="66"/>
  <c r="J66" i="72" s="1"/>
  <c r="H507" i="66"/>
  <c r="H509" i="66"/>
  <c r="J67" i="72" s="1"/>
  <c r="H511" i="66"/>
  <c r="J69" i="72" s="1"/>
  <c r="M1791" i="66"/>
  <c r="M1792" i="66"/>
  <c r="N1794" i="66"/>
  <c r="H1131" i="66"/>
  <c r="M1672" i="66"/>
  <c r="M1677" i="66"/>
  <c r="N1670" i="66"/>
  <c r="I1130" i="66"/>
  <c r="L1843" i="66"/>
  <c r="M171" i="60"/>
  <c r="N171" i="60"/>
  <c r="G13" i="68"/>
  <c r="H2183" i="66"/>
  <c r="I2183" i="66"/>
  <c r="H2184" i="66"/>
  <c r="I2184" i="66"/>
  <c r="H2185" i="66"/>
  <c r="I2185" i="66"/>
  <c r="H2186" i="66"/>
  <c r="I2186" i="66"/>
  <c r="H2187" i="66"/>
  <c r="I2187" i="66"/>
  <c r="H2188" i="66"/>
  <c r="I2188" i="66"/>
  <c r="H2189" i="66"/>
  <c r="I2189" i="66"/>
  <c r="H2190" i="66"/>
  <c r="I2190" i="66"/>
  <c r="H2191" i="66"/>
  <c r="I2191" i="66"/>
  <c r="H2192" i="66"/>
  <c r="I2192" i="66"/>
  <c r="H2193" i="66"/>
  <c r="I2193" i="66"/>
  <c r="H2194" i="66"/>
  <c r="I2194" i="66"/>
  <c r="H2195" i="66"/>
  <c r="I2195" i="66"/>
  <c r="H2196" i="66"/>
  <c r="I2196" i="66"/>
  <c r="I2182" i="66"/>
  <c r="H2182" i="66"/>
  <c r="G2183" i="66"/>
  <c r="G2184" i="66"/>
  <c r="G2185" i="66"/>
  <c r="G2186" i="66"/>
  <c r="G2187" i="66"/>
  <c r="G2188" i="66"/>
  <c r="G2189" i="66"/>
  <c r="G2190" i="66"/>
  <c r="G2191" i="66"/>
  <c r="G2192" i="66"/>
  <c r="G2193" i="66"/>
  <c r="G2194" i="66"/>
  <c r="G2195" i="66"/>
  <c r="G2196" i="66"/>
  <c r="G2182" i="66"/>
  <c r="H722" i="66" l="1"/>
  <c r="I722" i="66" s="1"/>
  <c r="J70" i="72"/>
  <c r="H732" i="66"/>
  <c r="I732" i="66" s="1"/>
  <c r="K72" i="73" s="1"/>
  <c r="J80" i="72"/>
  <c r="H723" i="66"/>
  <c r="I723" i="66" s="1"/>
  <c r="K63" i="73" s="1"/>
  <c r="J71" i="72"/>
  <c r="H730" i="66"/>
  <c r="J70" i="73" s="1"/>
  <c r="J78" i="72"/>
  <c r="H728" i="66"/>
  <c r="J68" i="73" s="1"/>
  <c r="J76" i="72"/>
  <c r="H731" i="66"/>
  <c r="I731" i="66" s="1"/>
  <c r="K71" i="73" s="1"/>
  <c r="J79" i="72"/>
  <c r="H727" i="66"/>
  <c r="I727" i="66" s="1"/>
  <c r="J75" i="72"/>
  <c r="H725" i="66"/>
  <c r="I725" i="66" s="1"/>
  <c r="K65" i="73" s="1"/>
  <c r="J73" i="72"/>
  <c r="H729" i="66"/>
  <c r="I729" i="66" s="1"/>
  <c r="K69" i="73" s="1"/>
  <c r="J77" i="72"/>
  <c r="H724" i="66"/>
  <c r="J64" i="73" s="1"/>
  <c r="J72" i="72"/>
  <c r="H726" i="66"/>
  <c r="J66" i="73" s="1"/>
  <c r="J74" i="72"/>
  <c r="H733" i="66"/>
  <c r="I733" i="66" s="1"/>
  <c r="J81" i="72"/>
  <c r="G756" i="66"/>
  <c r="I756" i="66" s="1"/>
  <c r="K93" i="73" s="1"/>
  <c r="I104" i="72"/>
  <c r="G748" i="66"/>
  <c r="I85" i="73" s="1"/>
  <c r="I96" i="72"/>
  <c r="G751" i="66"/>
  <c r="I88" i="73" s="1"/>
  <c r="I99" i="72"/>
  <c r="G753" i="66"/>
  <c r="I90" i="73" s="1"/>
  <c r="I101" i="72"/>
  <c r="G755" i="66"/>
  <c r="I755" i="66" s="1"/>
  <c r="K92" i="73" s="1"/>
  <c r="I103" i="72"/>
  <c r="G752" i="66"/>
  <c r="I89" i="73" s="1"/>
  <c r="I100" i="72"/>
  <c r="G749" i="66"/>
  <c r="I749" i="66" s="1"/>
  <c r="K86" i="73" s="1"/>
  <c r="I97" i="72"/>
  <c r="G750" i="66"/>
  <c r="I87" i="73" s="1"/>
  <c r="I98" i="72"/>
  <c r="G759" i="66"/>
  <c r="I96" i="73" s="1"/>
  <c r="I107" i="72"/>
  <c r="G754" i="66"/>
  <c r="I91" i="73" s="1"/>
  <c r="I102" i="72"/>
  <c r="G757" i="66"/>
  <c r="I94" i="73" s="1"/>
  <c r="I105" i="72"/>
  <c r="G758" i="66"/>
  <c r="I95" i="73" s="1"/>
  <c r="I106" i="72"/>
  <c r="L754" i="66"/>
  <c r="N91" i="73" s="1"/>
  <c r="I716" i="66"/>
  <c r="J64" i="72"/>
  <c r="J2182" i="66"/>
  <c r="J2191" i="66"/>
  <c r="J2187" i="66"/>
  <c r="J2184" i="66"/>
  <c r="J2189" i="66"/>
  <c r="J2196" i="66"/>
  <c r="J2183" i="66"/>
  <c r="J2188" i="66"/>
  <c r="J2192" i="66"/>
  <c r="J2190" i="66"/>
  <c r="J2186" i="66"/>
  <c r="J2185" i="66"/>
  <c r="J2195" i="66"/>
  <c r="J2194" i="66"/>
  <c r="J2193" i="66"/>
  <c r="P1794" i="66"/>
  <c r="P1789" i="66"/>
  <c r="P1793" i="66"/>
  <c r="P1790" i="66"/>
  <c r="P1792" i="66"/>
  <c r="P1791" i="66"/>
  <c r="P1687" i="66"/>
  <c r="N1688" i="66"/>
  <c r="M1688" i="66"/>
  <c r="O1688" i="66"/>
  <c r="H1132" i="66"/>
  <c r="J158" i="73" s="1"/>
  <c r="H158" i="73"/>
  <c r="I1132" i="66"/>
  <c r="J97" i="60"/>
  <c r="P97" i="60"/>
  <c r="K90" i="60"/>
  <c r="Q90" i="60"/>
  <c r="K98" i="60"/>
  <c r="Q98" i="60"/>
  <c r="J96" i="60"/>
  <c r="P96" i="60"/>
  <c r="K101" i="60"/>
  <c r="Q101" i="60"/>
  <c r="I99" i="60"/>
  <c r="O99" i="60"/>
  <c r="I108" i="60"/>
  <c r="O108" i="60"/>
  <c r="I105" i="60"/>
  <c r="O105" i="60"/>
  <c r="I89" i="60"/>
  <c r="O89" i="60"/>
  <c r="K102" i="60"/>
  <c r="Q102" i="60"/>
  <c r="K95" i="60"/>
  <c r="Q95" i="60"/>
  <c r="J93" i="60"/>
  <c r="P93" i="60"/>
  <c r="I91" i="60"/>
  <c r="O91" i="60"/>
  <c r="I104" i="60"/>
  <c r="O104" i="60"/>
  <c r="I97" i="60"/>
  <c r="O97" i="60"/>
  <c r="K97" i="60"/>
  <c r="Q97" i="60"/>
  <c r="I95" i="60"/>
  <c r="O95" i="60"/>
  <c r="K106" i="60"/>
  <c r="Q106" i="60"/>
  <c r="I101" i="60"/>
  <c r="O101" i="60"/>
  <c r="J95" i="60"/>
  <c r="P95" i="60"/>
  <c r="K104" i="60"/>
  <c r="Q104" i="60"/>
  <c r="I106" i="60"/>
  <c r="O106" i="60"/>
  <c r="K103" i="60"/>
  <c r="Q103" i="60"/>
  <c r="I103" i="60"/>
  <c r="O103" i="60"/>
  <c r="K92" i="60"/>
  <c r="Q92" i="60"/>
  <c r="K108" i="60"/>
  <c r="Q108" i="60"/>
  <c r="K93" i="60"/>
  <c r="Q93" i="60"/>
  <c r="I107" i="60"/>
  <c r="O107" i="60"/>
  <c r="I98" i="60"/>
  <c r="O98" i="60"/>
  <c r="I93" i="60"/>
  <c r="O93" i="60"/>
  <c r="K105" i="60"/>
  <c r="Q105" i="60"/>
  <c r="K96" i="60"/>
  <c r="Q96" i="60"/>
  <c r="K100" i="60"/>
  <c r="Q100" i="60"/>
  <c r="K99" i="60"/>
  <c r="Q99" i="60"/>
  <c r="J89" i="60"/>
  <c r="P89" i="60"/>
  <c r="I92" i="60"/>
  <c r="O92" i="60"/>
  <c r="J98" i="60"/>
  <c r="P98" i="60"/>
  <c r="J91" i="60"/>
  <c r="P91" i="60"/>
  <c r="J94" i="60"/>
  <c r="P94" i="60"/>
  <c r="K91" i="60"/>
  <c r="Q91" i="60"/>
  <c r="K107" i="60"/>
  <c r="Q107" i="60"/>
  <c r="J108" i="60"/>
  <c r="J102" i="60"/>
  <c r="P102" i="60"/>
  <c r="J92" i="60"/>
  <c r="P92" i="60"/>
  <c r="J106" i="60"/>
  <c r="P106" i="60"/>
  <c r="J105" i="60"/>
  <c r="P105" i="60"/>
  <c r="J107" i="60"/>
  <c r="P107" i="60"/>
  <c r="I90" i="60"/>
  <c r="I94" i="60"/>
  <c r="O94" i="60"/>
  <c r="J101" i="60"/>
  <c r="J90" i="60"/>
  <c r="P90" i="60"/>
  <c r="I100" i="60"/>
  <c r="O100" i="60"/>
  <c r="I102" i="60"/>
  <c r="O102" i="60"/>
  <c r="K89" i="60"/>
  <c r="K94" i="60"/>
  <c r="J100" i="60"/>
  <c r="P100" i="60"/>
  <c r="J103" i="60"/>
  <c r="P103" i="60"/>
  <c r="J99" i="60"/>
  <c r="P99" i="60"/>
  <c r="I96" i="60"/>
  <c r="J104" i="60"/>
  <c r="P104" i="60"/>
  <c r="I90" i="72"/>
  <c r="I91" i="72"/>
  <c r="G743" i="66"/>
  <c r="G745" i="66"/>
  <c r="I92" i="72"/>
  <c r="G744" i="66"/>
  <c r="G747" i="66"/>
  <c r="G746" i="66"/>
  <c r="H719" i="66"/>
  <c r="H720" i="66"/>
  <c r="H718" i="66"/>
  <c r="H156" i="73"/>
  <c r="H1130" i="66"/>
  <c r="J156" i="73" s="1"/>
  <c r="H717" i="66"/>
  <c r="J65" i="72"/>
  <c r="N176" i="60"/>
  <c r="R1860" i="66"/>
  <c r="T176" i="60" s="1"/>
  <c r="M176" i="60"/>
  <c r="Q1860" i="66"/>
  <c r="S176" i="60" s="1"/>
  <c r="L176" i="60"/>
  <c r="P1860" i="66"/>
  <c r="L217" i="60"/>
  <c r="P1981" i="66"/>
  <c r="N217" i="60"/>
  <c r="R1981" i="66"/>
  <c r="N219" i="60"/>
  <c r="R1983" i="66"/>
  <c r="T219" i="60" s="1"/>
  <c r="L219" i="60"/>
  <c r="P1983" i="66"/>
  <c r="M219" i="60"/>
  <c r="Q1983" i="66"/>
  <c r="S219" i="60" s="1"/>
  <c r="M217" i="60"/>
  <c r="Q1981" i="66"/>
  <c r="H721" i="66"/>
  <c r="H159" i="73"/>
  <c r="J159" i="73"/>
  <c r="I1133" i="66"/>
  <c r="H1129" i="66"/>
  <c r="I1129" i="66"/>
  <c r="L79" i="73"/>
  <c r="M172" i="60"/>
  <c r="Q1856" i="66"/>
  <c r="S172" i="60" s="1"/>
  <c r="N172" i="60"/>
  <c r="R1856" i="66"/>
  <c r="T172" i="60" s="1"/>
  <c r="M173" i="60"/>
  <c r="Q1857" i="66"/>
  <c r="S173" i="60" s="1"/>
  <c r="L173" i="60"/>
  <c r="P1857" i="66"/>
  <c r="L172" i="60"/>
  <c r="P1856" i="66"/>
  <c r="N173" i="60"/>
  <c r="R1857" i="66"/>
  <c r="T173" i="60" s="1"/>
  <c r="L225" i="60"/>
  <c r="P1989" i="66"/>
  <c r="M225" i="60"/>
  <c r="Q1989" i="66"/>
  <c r="S225" i="60" s="1"/>
  <c r="N225" i="60"/>
  <c r="R1989" i="66"/>
  <c r="T225" i="60" s="1"/>
  <c r="L224" i="60"/>
  <c r="P1988" i="66"/>
  <c r="M224" i="60"/>
  <c r="Q1988" i="66"/>
  <c r="S224" i="60" s="1"/>
  <c r="N224" i="60"/>
  <c r="R1988" i="66"/>
  <c r="T224" i="60" s="1"/>
  <c r="L218" i="60"/>
  <c r="P1982" i="66"/>
  <c r="N218" i="60"/>
  <c r="R1982" i="66"/>
  <c r="T218" i="60" s="1"/>
  <c r="L175" i="60"/>
  <c r="P1859" i="66"/>
  <c r="M175" i="60"/>
  <c r="Q1859" i="66"/>
  <c r="S175" i="60" s="1"/>
  <c r="L222" i="60"/>
  <c r="P1986" i="66"/>
  <c r="N175" i="60"/>
  <c r="R1859" i="66"/>
  <c r="T175" i="60" s="1"/>
  <c r="M218" i="60"/>
  <c r="Q1982" i="66"/>
  <c r="S218" i="60" s="1"/>
  <c r="N222" i="60"/>
  <c r="R1986" i="66"/>
  <c r="T222" i="60" s="1"/>
  <c r="M222" i="60"/>
  <c r="Q1986" i="66"/>
  <c r="S222" i="60" s="1"/>
  <c r="R1917" i="66"/>
  <c r="T198" i="60" s="1"/>
  <c r="N198" i="60"/>
  <c r="M177" i="60"/>
  <c r="Q1861" i="66"/>
  <c r="S177" i="60" s="1"/>
  <c r="Q1917" i="66"/>
  <c r="S198" i="60" s="1"/>
  <c r="M198" i="60"/>
  <c r="R171" i="60"/>
  <c r="L171" i="60"/>
  <c r="Q1914" i="66"/>
  <c r="S195" i="60" s="1"/>
  <c r="M195" i="60"/>
  <c r="N177" i="60"/>
  <c r="R1861" i="66"/>
  <c r="T177" i="60" s="1"/>
  <c r="P1917" i="66"/>
  <c r="R198" i="60" s="1"/>
  <c r="L198" i="60"/>
  <c r="P1914" i="66"/>
  <c r="R195" i="60" s="1"/>
  <c r="L195" i="60"/>
  <c r="L177" i="60"/>
  <c r="P1861" i="66"/>
  <c r="R1984" i="66"/>
  <c r="N220" i="60"/>
  <c r="Q1984" i="66"/>
  <c r="M220" i="60"/>
  <c r="R1914" i="66"/>
  <c r="T195" i="60" s="1"/>
  <c r="N195" i="60"/>
  <c r="P1984" i="66"/>
  <c r="L220" i="60"/>
  <c r="L201" i="60"/>
  <c r="P1920" i="66"/>
  <c r="M201" i="60"/>
  <c r="Q1920" i="66"/>
  <c r="S201" i="60" s="1"/>
  <c r="N201" i="60"/>
  <c r="R1920" i="66"/>
  <c r="T201" i="60" s="1"/>
  <c r="H157" i="73"/>
  <c r="I1131" i="66"/>
  <c r="H160" i="73"/>
  <c r="I1134" i="66"/>
  <c r="J160" i="73"/>
  <c r="H155" i="73"/>
  <c r="O144" i="60"/>
  <c r="I144" i="60"/>
  <c r="O148" i="60"/>
  <c r="I148" i="60"/>
  <c r="I145" i="60"/>
  <c r="Q147" i="60"/>
  <c r="K147" i="60"/>
  <c r="P148" i="60"/>
  <c r="J148" i="60"/>
  <c r="O143" i="60"/>
  <c r="I143" i="60"/>
  <c r="P143" i="60"/>
  <c r="J143" i="60"/>
  <c r="Q148" i="60"/>
  <c r="K148" i="60"/>
  <c r="P145" i="60"/>
  <c r="J145" i="60"/>
  <c r="Q143" i="60"/>
  <c r="K143" i="60"/>
  <c r="Q144" i="60"/>
  <c r="K144" i="60"/>
  <c r="P144" i="60"/>
  <c r="J144" i="60"/>
  <c r="I147" i="60"/>
  <c r="P147" i="60"/>
  <c r="J147" i="60"/>
  <c r="O146" i="60"/>
  <c r="I146" i="60"/>
  <c r="P146" i="60"/>
  <c r="J146" i="60"/>
  <c r="Q145" i="60"/>
  <c r="K145" i="60"/>
  <c r="Q146" i="60"/>
  <c r="K146" i="60"/>
  <c r="F2557" i="66"/>
  <c r="F2558" i="66"/>
  <c r="F2559" i="66"/>
  <c r="F2560" i="66"/>
  <c r="F2561" i="66"/>
  <c r="F2562" i="66"/>
  <c r="F2563" i="66"/>
  <c r="F2564" i="66"/>
  <c r="F2565" i="66"/>
  <c r="F2556" i="66"/>
  <c r="J102" i="65"/>
  <c r="I102" i="65"/>
  <c r="J25" i="65"/>
  <c r="I25" i="65"/>
  <c r="I730" i="66" l="1"/>
  <c r="K70" i="73" s="1"/>
  <c r="J72" i="73"/>
  <c r="J62" i="73"/>
  <c r="J67" i="73"/>
  <c r="I728" i="66"/>
  <c r="K68" i="73" s="1"/>
  <c r="I751" i="66"/>
  <c r="K88" i="73" s="1"/>
  <c r="I758" i="66"/>
  <c r="K95" i="73" s="1"/>
  <c r="I754" i="66"/>
  <c r="K91" i="73" s="1"/>
  <c r="I752" i="66"/>
  <c r="K89" i="73" s="1"/>
  <c r="J73" i="73"/>
  <c r="I724" i="66"/>
  <c r="K64" i="73" s="1"/>
  <c r="I757" i="66"/>
  <c r="K94" i="73" s="1"/>
  <c r="I753" i="66"/>
  <c r="K90" i="73" s="1"/>
  <c r="I726" i="66"/>
  <c r="K66" i="73" s="1"/>
  <c r="I86" i="73"/>
  <c r="I92" i="73"/>
  <c r="J69" i="73"/>
  <c r="J65" i="73"/>
  <c r="I93" i="73"/>
  <c r="I759" i="66"/>
  <c r="K96" i="73" s="1"/>
  <c r="J71" i="73"/>
  <c r="J63" i="73"/>
  <c r="I748" i="66"/>
  <c r="K85" i="73" s="1"/>
  <c r="I750" i="66"/>
  <c r="K87" i="73" s="1"/>
  <c r="L757" i="66"/>
  <c r="I721" i="66"/>
  <c r="K61" i="73" s="1"/>
  <c r="J61" i="73"/>
  <c r="L759" i="66"/>
  <c r="L722" i="66"/>
  <c r="K62" i="73"/>
  <c r="L733" i="66"/>
  <c r="K73" i="73"/>
  <c r="L727" i="66"/>
  <c r="K67" i="73"/>
  <c r="M754" i="66"/>
  <c r="L716" i="66"/>
  <c r="J2197" i="66"/>
  <c r="S1986" i="66"/>
  <c r="U222" i="60" s="1"/>
  <c r="S1988" i="66"/>
  <c r="U224" i="60" s="1"/>
  <c r="R220" i="60"/>
  <c r="S1984" i="66"/>
  <c r="U220" i="60" s="1"/>
  <c r="P1991" i="66"/>
  <c r="S1981" i="66"/>
  <c r="U217" i="60" s="1"/>
  <c r="S1982" i="66"/>
  <c r="U218" i="60" s="1"/>
  <c r="S1989" i="66"/>
  <c r="U225" i="60" s="1"/>
  <c r="S217" i="60"/>
  <c r="Q1991" i="66"/>
  <c r="S1983" i="66"/>
  <c r="U219" i="60" s="1"/>
  <c r="T217" i="60"/>
  <c r="R1991" i="66"/>
  <c r="F1598" i="66"/>
  <c r="G2593" i="66" s="1"/>
  <c r="Q89" i="60"/>
  <c r="P1680" i="66"/>
  <c r="R101" i="60" s="1"/>
  <c r="P101" i="60"/>
  <c r="R108" i="60"/>
  <c r="P108" i="60"/>
  <c r="P1675" i="66"/>
  <c r="R96" i="60" s="1"/>
  <c r="O96" i="60"/>
  <c r="P1673" i="66"/>
  <c r="R94" i="60" s="1"/>
  <c r="Q94" i="60"/>
  <c r="P1669" i="66"/>
  <c r="R90" i="60" s="1"/>
  <c r="O90" i="60"/>
  <c r="P1671" i="66"/>
  <c r="R92" i="60" s="1"/>
  <c r="P1686" i="66"/>
  <c r="R107" i="60" s="1"/>
  <c r="P1682" i="66"/>
  <c r="R103" i="60" s="1"/>
  <c r="P1685" i="66"/>
  <c r="R106" i="60" s="1"/>
  <c r="P1672" i="66"/>
  <c r="R93" i="60" s="1"/>
  <c r="P1681" i="66"/>
  <c r="R102" i="60" s="1"/>
  <c r="P1684" i="66"/>
  <c r="R105" i="60" s="1"/>
  <c r="P1678" i="66"/>
  <c r="R99" i="60" s="1"/>
  <c r="P1668" i="66"/>
  <c r="E1598" i="66"/>
  <c r="F2593" i="66" s="1"/>
  <c r="P1679" i="66"/>
  <c r="R100" i="60" s="1"/>
  <c r="P1677" i="66"/>
  <c r="R98" i="60" s="1"/>
  <c r="P1683" i="66"/>
  <c r="R104" i="60" s="1"/>
  <c r="P1674" i="66"/>
  <c r="R95" i="60" s="1"/>
  <c r="P1670" i="66"/>
  <c r="R91" i="60" s="1"/>
  <c r="D1598" i="66"/>
  <c r="P1676" i="66"/>
  <c r="R97" i="60" s="1"/>
  <c r="J56" i="73"/>
  <c r="I82" i="73"/>
  <c r="I745" i="66"/>
  <c r="I80" i="73"/>
  <c r="I743" i="66"/>
  <c r="I764" i="66" s="1"/>
  <c r="F986" i="66" s="1"/>
  <c r="I83" i="73"/>
  <c r="I746" i="66"/>
  <c r="I81" i="73"/>
  <c r="I744" i="66"/>
  <c r="I765" i="66" s="1"/>
  <c r="F987" i="66" s="1"/>
  <c r="I79" i="73"/>
  <c r="I742" i="66"/>
  <c r="I763" i="66" s="1"/>
  <c r="I84" i="73"/>
  <c r="I747" i="66"/>
  <c r="R176" i="60"/>
  <c r="S1860" i="66"/>
  <c r="U176" i="60" s="1"/>
  <c r="R217" i="60"/>
  <c r="R219" i="60"/>
  <c r="H1135" i="66"/>
  <c r="E1124" i="66" s="1"/>
  <c r="F2586" i="66" s="1"/>
  <c r="G2610" i="66" s="1"/>
  <c r="I1135" i="66"/>
  <c r="J1129" i="66" s="1"/>
  <c r="K155" i="73" s="1"/>
  <c r="J57" i="73"/>
  <c r="I717" i="66"/>
  <c r="R173" i="60"/>
  <c r="S1857" i="66"/>
  <c r="U173" i="60" s="1"/>
  <c r="R172" i="60"/>
  <c r="S1856" i="66"/>
  <c r="U172" i="60" s="1"/>
  <c r="R224" i="60"/>
  <c r="R225" i="60"/>
  <c r="R175" i="60"/>
  <c r="S1859" i="66"/>
  <c r="U175" i="60" s="1"/>
  <c r="R222" i="60"/>
  <c r="R218" i="60"/>
  <c r="P1924" i="66"/>
  <c r="D1801" i="66" s="1"/>
  <c r="E2596" i="66" s="1"/>
  <c r="R1924" i="66"/>
  <c r="T205" i="60" s="1"/>
  <c r="S1914" i="66"/>
  <c r="R201" i="60"/>
  <c r="S1920" i="66"/>
  <c r="U201" i="60" s="1"/>
  <c r="R177" i="60"/>
  <c r="S1861" i="66"/>
  <c r="U177" i="60" s="1"/>
  <c r="Q1924" i="66"/>
  <c r="S220" i="60"/>
  <c r="S1917" i="66"/>
  <c r="U198" i="60" s="1"/>
  <c r="T220" i="60"/>
  <c r="J157" i="73"/>
  <c r="J155" i="73"/>
  <c r="I718" i="66"/>
  <c r="J58" i="73"/>
  <c r="K56" i="73"/>
  <c r="I719" i="66"/>
  <c r="J59" i="73"/>
  <c r="I720" i="66"/>
  <c r="J60" i="73"/>
  <c r="O147" i="60"/>
  <c r="R147" i="60"/>
  <c r="O145" i="60"/>
  <c r="R145" i="60"/>
  <c r="R146" i="60"/>
  <c r="R143" i="60"/>
  <c r="R148" i="60"/>
  <c r="R144" i="60"/>
  <c r="E2557" i="66"/>
  <c r="E2558" i="66"/>
  <c r="E2559" i="66"/>
  <c r="E2560" i="66"/>
  <c r="E2561" i="66"/>
  <c r="E2562" i="66"/>
  <c r="E2563" i="66"/>
  <c r="E2564" i="66"/>
  <c r="E2565" i="66"/>
  <c r="E2556" i="66"/>
  <c r="G2556" i="66" s="1"/>
  <c r="E2233" i="66"/>
  <c r="E2228" i="66"/>
  <c r="F985" i="66" l="1"/>
  <c r="I766" i="66"/>
  <c r="I760" i="66"/>
  <c r="L721" i="66"/>
  <c r="N61" i="73" s="1"/>
  <c r="M757" i="66"/>
  <c r="O94" i="73" s="1"/>
  <c r="N94" i="73"/>
  <c r="M722" i="66"/>
  <c r="O62" i="73" s="1"/>
  <c r="N62" i="73"/>
  <c r="M759" i="66"/>
  <c r="O96" i="73" s="1"/>
  <c r="N96" i="73"/>
  <c r="M727" i="66"/>
  <c r="O67" i="73" s="1"/>
  <c r="N67" i="73"/>
  <c r="M733" i="66"/>
  <c r="O73" i="73" s="1"/>
  <c r="N73" i="73"/>
  <c r="O91" i="73"/>
  <c r="M716" i="66"/>
  <c r="I734" i="66"/>
  <c r="F984" i="66" s="1"/>
  <c r="O109" i="60"/>
  <c r="S1991" i="66"/>
  <c r="G1802" i="66" s="1"/>
  <c r="H2597" i="66" s="1"/>
  <c r="R89" i="60"/>
  <c r="R109" i="60" s="1"/>
  <c r="P1688" i="66"/>
  <c r="G1598" i="66" s="1"/>
  <c r="I24" i="68"/>
  <c r="P109" i="60"/>
  <c r="G1599" i="66"/>
  <c r="Q109" i="60"/>
  <c r="K84" i="73"/>
  <c r="L747" i="66"/>
  <c r="K83" i="73"/>
  <c r="L746" i="66"/>
  <c r="K82" i="73"/>
  <c r="L745" i="66"/>
  <c r="K81" i="73"/>
  <c r="L744" i="66"/>
  <c r="K80" i="73"/>
  <c r="L743" i="66"/>
  <c r="K79" i="73"/>
  <c r="L742" i="66"/>
  <c r="K57" i="73"/>
  <c r="L717" i="66"/>
  <c r="F1801" i="66"/>
  <c r="G2596" i="66" s="1"/>
  <c r="R205" i="60"/>
  <c r="S1924" i="66"/>
  <c r="G1801" i="66" s="1"/>
  <c r="H2596" i="66" s="1"/>
  <c r="U195" i="60"/>
  <c r="E1802" i="66"/>
  <c r="F2597" i="66" s="1"/>
  <c r="S227" i="60"/>
  <c r="E1801" i="66"/>
  <c r="F2596" i="66" s="1"/>
  <c r="S205" i="60"/>
  <c r="F1802" i="66"/>
  <c r="G2597" i="66" s="1"/>
  <c r="T227" i="60"/>
  <c r="D1802" i="66"/>
  <c r="E2597" i="66" s="1"/>
  <c r="R227" i="60"/>
  <c r="G1124" i="66"/>
  <c r="K59" i="73"/>
  <c r="L719" i="66"/>
  <c r="N56" i="73"/>
  <c r="K60" i="73"/>
  <c r="L720" i="66"/>
  <c r="N60" i="73" s="1"/>
  <c r="K58" i="73"/>
  <c r="L718" i="66"/>
  <c r="G2565" i="66"/>
  <c r="G2559" i="66"/>
  <c r="G2560" i="66"/>
  <c r="G2564" i="66"/>
  <c r="G2558" i="66"/>
  <c r="G2563" i="66"/>
  <c r="G2557" i="66"/>
  <c r="G2562" i="66"/>
  <c r="G2561" i="66"/>
  <c r="F2248" i="66"/>
  <c r="E2523" i="66"/>
  <c r="E2524" i="66"/>
  <c r="E2525" i="66"/>
  <c r="E2526" i="66"/>
  <c r="E2527" i="66"/>
  <c r="E2528" i="66"/>
  <c r="E2529" i="66"/>
  <c r="E2530" i="66"/>
  <c r="F2523" i="66"/>
  <c r="F2524" i="66"/>
  <c r="F2525" i="66"/>
  <c r="F2526" i="66"/>
  <c r="F2527" i="66"/>
  <c r="F2528" i="66"/>
  <c r="F2529" i="66"/>
  <c r="F2530" i="66"/>
  <c r="F2531" i="66"/>
  <c r="F2522" i="66"/>
  <c r="F2229" i="66"/>
  <c r="F2230" i="66"/>
  <c r="F2231" i="66"/>
  <c r="F2232" i="66"/>
  <c r="F2233" i="66"/>
  <c r="F2234" i="66"/>
  <c r="F2235" i="66"/>
  <c r="F2236" i="66"/>
  <c r="F2237" i="66"/>
  <c r="F2238" i="66"/>
  <c r="F2239" i="66"/>
  <c r="F2240" i="66"/>
  <c r="F2241" i="66"/>
  <c r="F2242" i="66"/>
  <c r="F2243" i="66"/>
  <c r="F2244" i="66"/>
  <c r="F2245" i="66"/>
  <c r="F2246" i="66"/>
  <c r="F2247" i="66"/>
  <c r="F2249" i="66"/>
  <c r="F2228" i="66"/>
  <c r="D1067" i="66" l="1"/>
  <c r="E1067" i="66" s="1"/>
  <c r="M721" i="66"/>
  <c r="O61" i="73" s="1"/>
  <c r="D1066" i="66"/>
  <c r="E1066" i="66" s="1"/>
  <c r="L760" i="66"/>
  <c r="L734" i="66"/>
  <c r="N59" i="73"/>
  <c r="N58" i="73"/>
  <c r="F982" i="66"/>
  <c r="M747" i="66"/>
  <c r="O84" i="73" s="1"/>
  <c r="N84" i="73"/>
  <c r="N83" i="73"/>
  <c r="M746" i="66"/>
  <c r="O83" i="73" s="1"/>
  <c r="M745" i="66"/>
  <c r="N82" i="73"/>
  <c r="M744" i="66"/>
  <c r="N81" i="73"/>
  <c r="N80" i="73"/>
  <c r="M743" i="66"/>
  <c r="N57" i="73"/>
  <c r="N79" i="73"/>
  <c r="M742" i="66"/>
  <c r="M717" i="66"/>
  <c r="O57" i="73" s="1"/>
  <c r="U227" i="60"/>
  <c r="D672" i="66"/>
  <c r="G21" i="73" s="1"/>
  <c r="H2586" i="66"/>
  <c r="U205" i="60"/>
  <c r="M718" i="66"/>
  <c r="O58" i="73" s="1"/>
  <c r="O56" i="73"/>
  <c r="M719" i="66"/>
  <c r="O59" i="73" s="1"/>
  <c r="M720" i="66"/>
  <c r="O60" i="73" s="1"/>
  <c r="G2566" i="66"/>
  <c r="G2549" i="66" s="1"/>
  <c r="H2606" i="66" s="1"/>
  <c r="I2624" i="66" s="1"/>
  <c r="K37" i="68" s="1"/>
  <c r="K1784" i="66"/>
  <c r="L1784" i="66"/>
  <c r="K1785" i="66"/>
  <c r="L1785" i="66"/>
  <c r="K1786" i="66"/>
  <c r="L1786" i="66"/>
  <c r="K1787" i="66"/>
  <c r="L1787" i="66"/>
  <c r="K1788" i="66"/>
  <c r="L1788" i="66"/>
  <c r="J1785" i="66"/>
  <c r="J1786" i="66"/>
  <c r="J1787" i="66"/>
  <c r="J1788" i="66"/>
  <c r="J1784" i="66"/>
  <c r="E2008" i="66"/>
  <c r="E2009" i="66"/>
  <c r="N716" i="66" l="1"/>
  <c r="P56" i="73" s="1"/>
  <c r="N742" i="66"/>
  <c r="P79" i="73" s="1"/>
  <c r="M760" i="66"/>
  <c r="M734" i="66"/>
  <c r="O80" i="73"/>
  <c r="F738" i="66"/>
  <c r="O81" i="73"/>
  <c r="F712" i="66"/>
  <c r="O82" i="73"/>
  <c r="G118" i="73"/>
  <c r="G1066" i="66"/>
  <c r="O79" i="73"/>
  <c r="F117" i="73"/>
  <c r="F118" i="73"/>
  <c r="D2183" i="66"/>
  <c r="E2183" i="66"/>
  <c r="F2183" i="66"/>
  <c r="D2184" i="66"/>
  <c r="E2184" i="66"/>
  <c r="F2184" i="66"/>
  <c r="D2185" i="66"/>
  <c r="E2185" i="66"/>
  <c r="F2185" i="66"/>
  <c r="D2186" i="66"/>
  <c r="E2186" i="66"/>
  <c r="F2186" i="66"/>
  <c r="D2187" i="66"/>
  <c r="E2187" i="66"/>
  <c r="F2187" i="66"/>
  <c r="D2188" i="66"/>
  <c r="E2188" i="66"/>
  <c r="F2188" i="66"/>
  <c r="D2189" i="66"/>
  <c r="E2189" i="66"/>
  <c r="F2189" i="66"/>
  <c r="D2190" i="66"/>
  <c r="E2190" i="66"/>
  <c r="F2190" i="66"/>
  <c r="D2191" i="66"/>
  <c r="E2191" i="66"/>
  <c r="F2191" i="66"/>
  <c r="D2192" i="66"/>
  <c r="E2192" i="66"/>
  <c r="F2192" i="66"/>
  <c r="D2193" i="66"/>
  <c r="E2193" i="66"/>
  <c r="F2193" i="66"/>
  <c r="D2194" i="66"/>
  <c r="E2194" i="66"/>
  <c r="F2194" i="66"/>
  <c r="D2195" i="66"/>
  <c r="E2195" i="66"/>
  <c r="F2195" i="66"/>
  <c r="D2196" i="66"/>
  <c r="E2196" i="66"/>
  <c r="F2196" i="66"/>
  <c r="F2182" i="66"/>
  <c r="E2182" i="66"/>
  <c r="D2182" i="66"/>
  <c r="C1411" i="66"/>
  <c r="G2582" i="66" l="1"/>
  <c r="G712" i="66"/>
  <c r="G738" i="66"/>
  <c r="G2581" i="66"/>
  <c r="G1067" i="66"/>
  <c r="H1067" i="66" s="1"/>
  <c r="J118" i="73" s="1"/>
  <c r="G117" i="73"/>
  <c r="L16" i="64"/>
  <c r="D668" i="66" l="1"/>
  <c r="G17" i="73" s="1"/>
  <c r="H2581" i="66"/>
  <c r="H2582" i="66"/>
  <c r="D667" i="66"/>
  <c r="G16" i="73" s="1"/>
  <c r="I118" i="73"/>
  <c r="H1066" i="66"/>
  <c r="J117" i="73" s="1"/>
  <c r="G1068" i="66"/>
  <c r="F1063" i="66" s="1"/>
  <c r="G2584" i="66" s="1"/>
  <c r="I117" i="73"/>
  <c r="F2638" i="66"/>
  <c r="F2642" i="66" s="1"/>
  <c r="F2645" i="66" s="1"/>
  <c r="F2632" i="66"/>
  <c r="E2632" i="66"/>
  <c r="G2632" i="66"/>
  <c r="D2632" i="66"/>
  <c r="I1066" i="66" l="1"/>
  <c r="K117" i="73" s="1"/>
  <c r="H1068" i="66"/>
  <c r="G1063" i="66" s="1"/>
  <c r="D670" i="66" s="1"/>
  <c r="G19" i="73" s="1"/>
  <c r="D33" i="66"/>
  <c r="D31" i="66"/>
  <c r="G3" i="68" s="1"/>
  <c r="I87" i="68"/>
  <c r="I103" i="68" s="1"/>
  <c r="C2523" i="66"/>
  <c r="C2524" i="66"/>
  <c r="C2525" i="66"/>
  <c r="C2526" i="66"/>
  <c r="C2527" i="66"/>
  <c r="C2528" i="66"/>
  <c r="C2529" i="66"/>
  <c r="C2530" i="66"/>
  <c r="C2531" i="66"/>
  <c r="C2522" i="66"/>
  <c r="C1785" i="66"/>
  <c r="C1786" i="66"/>
  <c r="C1787" i="66"/>
  <c r="C1788" i="66"/>
  <c r="C1784" i="66"/>
  <c r="C2028" i="66"/>
  <c r="C2029" i="66"/>
  <c r="C2030" i="66"/>
  <c r="C2031" i="66"/>
  <c r="C2027" i="66"/>
  <c r="C1574" i="66"/>
  <c r="C1575" i="66"/>
  <c r="C1576" i="66"/>
  <c r="C1577" i="66"/>
  <c r="C1578" i="66"/>
  <c r="C1579" i="66"/>
  <c r="C1580" i="66"/>
  <c r="C1581" i="66"/>
  <c r="C1582" i="66"/>
  <c r="C1583" i="66"/>
  <c r="C1584" i="66"/>
  <c r="C1585" i="66"/>
  <c r="C1586" i="66"/>
  <c r="C1587" i="66"/>
  <c r="C1588" i="66"/>
  <c r="C1589" i="66"/>
  <c r="C1590" i="66"/>
  <c r="C1591" i="66"/>
  <c r="C1592" i="66"/>
  <c r="C1573" i="66"/>
  <c r="H2584" i="66" l="1"/>
  <c r="I95" i="68"/>
  <c r="I111" i="68"/>
  <c r="C2557" i="66"/>
  <c r="C2558" i="66"/>
  <c r="C2559" i="66"/>
  <c r="C2560" i="66"/>
  <c r="C2561" i="66"/>
  <c r="C2562" i="66"/>
  <c r="C2563" i="66"/>
  <c r="C2564" i="66"/>
  <c r="C2565" i="66"/>
  <c r="C2556" i="66"/>
  <c r="C2229" i="66"/>
  <c r="C2230" i="66"/>
  <c r="C2231" i="66"/>
  <c r="C2232" i="66"/>
  <c r="C2233" i="66"/>
  <c r="C2234" i="66"/>
  <c r="C2235" i="66"/>
  <c r="C2236" i="66"/>
  <c r="C2237" i="66"/>
  <c r="C2238" i="66"/>
  <c r="C2239" i="66"/>
  <c r="C2240" i="66"/>
  <c r="C2241" i="66"/>
  <c r="C2242" i="66"/>
  <c r="C2243" i="66"/>
  <c r="C2244" i="66"/>
  <c r="C2245" i="66"/>
  <c r="C2246" i="66"/>
  <c r="C2247" i="66"/>
  <c r="C2248" i="66"/>
  <c r="C2249" i="66"/>
  <c r="C2228" i="66"/>
  <c r="D2229" i="66"/>
  <c r="C2283" i="66" s="1"/>
  <c r="D2230" i="66"/>
  <c r="C2284" i="66" s="1"/>
  <c r="D2231" i="66"/>
  <c r="C2285" i="66" s="1"/>
  <c r="D2232" i="66"/>
  <c r="C2286" i="66" s="1"/>
  <c r="D2233" i="66"/>
  <c r="C2287" i="66" s="1"/>
  <c r="D2234" i="66"/>
  <c r="C2288" i="66" s="1"/>
  <c r="D2235" i="66"/>
  <c r="C2289" i="66" s="1"/>
  <c r="D2236" i="66"/>
  <c r="C2290" i="66" s="1"/>
  <c r="D2237" i="66"/>
  <c r="C2291" i="66" s="1"/>
  <c r="D2238" i="66"/>
  <c r="C2292" i="66" s="1"/>
  <c r="D2239" i="66"/>
  <c r="C2293" i="66" s="1"/>
  <c r="D2240" i="66"/>
  <c r="C2294" i="66" s="1"/>
  <c r="D2241" i="66"/>
  <c r="C2295" i="66" s="1"/>
  <c r="D2242" i="66"/>
  <c r="C2296" i="66" s="1"/>
  <c r="D2243" i="66"/>
  <c r="C2297" i="66" s="1"/>
  <c r="D2244" i="66"/>
  <c r="C2298" i="66" s="1"/>
  <c r="D2245" i="66"/>
  <c r="C2299" i="66" s="1"/>
  <c r="D2246" i="66"/>
  <c r="C2300" i="66" s="1"/>
  <c r="D2247" i="66"/>
  <c r="C2301" i="66" s="1"/>
  <c r="D2248" i="66"/>
  <c r="C2302" i="66" s="1"/>
  <c r="D2249" i="66"/>
  <c r="C2303" i="66" s="1"/>
  <c r="D2228" i="66"/>
  <c r="C2282" i="66" s="1"/>
  <c r="C2183" i="66"/>
  <c r="C2184" i="66"/>
  <c r="C2185" i="66"/>
  <c r="C2186" i="66"/>
  <c r="C2187" i="66"/>
  <c r="C2188" i="66"/>
  <c r="C2189" i="66"/>
  <c r="C2190" i="66"/>
  <c r="C2191" i="66"/>
  <c r="C2192" i="66"/>
  <c r="C2193" i="66"/>
  <c r="C2194" i="66"/>
  <c r="C2195" i="66"/>
  <c r="C2196" i="66"/>
  <c r="C2182" i="66"/>
  <c r="C2147" i="66"/>
  <c r="C2148" i="66"/>
  <c r="C2149" i="66"/>
  <c r="C2150" i="66"/>
  <c r="C2151" i="66"/>
  <c r="C2152" i="66"/>
  <c r="C2153" i="66"/>
  <c r="C2146" i="66"/>
  <c r="C2096" i="66"/>
  <c r="D1412" i="66"/>
  <c r="D1413" i="66"/>
  <c r="D1414" i="66"/>
  <c r="D1415" i="66"/>
  <c r="D1416" i="66"/>
  <c r="D1417" i="66"/>
  <c r="D1418" i="66"/>
  <c r="D1419" i="66"/>
  <c r="D1420" i="66"/>
  <c r="D1421" i="66"/>
  <c r="D1422" i="66"/>
  <c r="D1423" i="66"/>
  <c r="D1424" i="66"/>
  <c r="D1425" i="66"/>
  <c r="D1426" i="66"/>
  <c r="D1427" i="66"/>
  <c r="D1428" i="66"/>
  <c r="D1429" i="66"/>
  <c r="D1430" i="66"/>
  <c r="D1431" i="66"/>
  <c r="D1432" i="66"/>
  <c r="D1433" i="66"/>
  <c r="D1434" i="66"/>
  <c r="D1435" i="66"/>
  <c r="D1436" i="66"/>
  <c r="D1437" i="66"/>
  <c r="D1438" i="66"/>
  <c r="D1439" i="66"/>
  <c r="D1440" i="66"/>
  <c r="D1441" i="66"/>
  <c r="D1442" i="66"/>
  <c r="D1411" i="66"/>
  <c r="C1343" i="66"/>
  <c r="C1412" i="66"/>
  <c r="E1412" i="66"/>
  <c r="C1413" i="66"/>
  <c r="E1413" i="66"/>
  <c r="C1414" i="66"/>
  <c r="E1414" i="66"/>
  <c r="C1415" i="66"/>
  <c r="E1415" i="66"/>
  <c r="C1416" i="66"/>
  <c r="E1416" i="66"/>
  <c r="C1417" i="66"/>
  <c r="E1417" i="66"/>
  <c r="C1418" i="66"/>
  <c r="E1418" i="66"/>
  <c r="C1419" i="66"/>
  <c r="E1419" i="66"/>
  <c r="C1420" i="66"/>
  <c r="E1420" i="66"/>
  <c r="C1421" i="66"/>
  <c r="E1421" i="66"/>
  <c r="C1422" i="66"/>
  <c r="E1422" i="66"/>
  <c r="C1423" i="66"/>
  <c r="E1423" i="66"/>
  <c r="C1424" i="66"/>
  <c r="E1424" i="66"/>
  <c r="C1425" i="66"/>
  <c r="E1425" i="66"/>
  <c r="C1426" i="66"/>
  <c r="E1426" i="66"/>
  <c r="C1427" i="66"/>
  <c r="E1427" i="66"/>
  <c r="C1428" i="66"/>
  <c r="E1428" i="66"/>
  <c r="C1429" i="66"/>
  <c r="E1429" i="66"/>
  <c r="C1430" i="66"/>
  <c r="E1430" i="66"/>
  <c r="C1431" i="66"/>
  <c r="E1431" i="66"/>
  <c r="C1432" i="66"/>
  <c r="E1432" i="66"/>
  <c r="C1433" i="66"/>
  <c r="E1433" i="66"/>
  <c r="C1434" i="66"/>
  <c r="E1434" i="66"/>
  <c r="C1435" i="66"/>
  <c r="E1435" i="66"/>
  <c r="C1436" i="66"/>
  <c r="E1436" i="66"/>
  <c r="C1437" i="66"/>
  <c r="E1437" i="66"/>
  <c r="C1438" i="66"/>
  <c r="E1438" i="66"/>
  <c r="C1439" i="66"/>
  <c r="E1439" i="66"/>
  <c r="C1440" i="66"/>
  <c r="E1440" i="66"/>
  <c r="C1441" i="66"/>
  <c r="E1441" i="66"/>
  <c r="C1442" i="66"/>
  <c r="E1442" i="66"/>
  <c r="C1344" i="66"/>
  <c r="C1345" i="66"/>
  <c r="C1346" i="66"/>
  <c r="C1347" i="66"/>
  <c r="C1348" i="66"/>
  <c r="C1349" i="66"/>
  <c r="C1350" i="66"/>
  <c r="C1351" i="66"/>
  <c r="C1352" i="66"/>
  <c r="C1353" i="66"/>
  <c r="C1354" i="66"/>
  <c r="C1355" i="66"/>
  <c r="C1356" i="66"/>
  <c r="C1357" i="66"/>
  <c r="C1358" i="66"/>
  <c r="C1359" i="66"/>
  <c r="C1360" i="66"/>
  <c r="C1361" i="66"/>
  <c r="C1362" i="66"/>
  <c r="C1363" i="66"/>
  <c r="C1364" i="66"/>
  <c r="F93" i="68"/>
  <c r="D2523" i="66"/>
  <c r="J2522" i="66" s="1"/>
  <c r="D2524" i="66"/>
  <c r="J2523" i="66" s="1"/>
  <c r="D2525" i="66"/>
  <c r="J2524" i="66" s="1"/>
  <c r="D2526" i="66"/>
  <c r="J2525" i="66" s="1"/>
  <c r="D2527" i="66"/>
  <c r="J2526" i="66" s="1"/>
  <c r="D2528" i="66"/>
  <c r="J2527" i="66" s="1"/>
  <c r="D2529" i="66"/>
  <c r="J2528" i="66" s="1"/>
  <c r="D2530" i="66"/>
  <c r="J2529" i="66" s="1"/>
  <c r="D2531" i="66"/>
  <c r="J2530" i="66" s="1"/>
  <c r="E2522" i="66"/>
  <c r="D2522" i="66"/>
  <c r="J2521" i="66" s="1"/>
  <c r="J2028" i="66"/>
  <c r="K2028" i="66"/>
  <c r="L2028" i="66"/>
  <c r="J2029" i="66"/>
  <c r="K2029" i="66"/>
  <c r="L2029" i="66"/>
  <c r="J2030" i="66"/>
  <c r="K2030" i="66"/>
  <c r="L2030" i="66"/>
  <c r="J2031" i="66"/>
  <c r="K2031" i="66"/>
  <c r="L2031" i="66"/>
  <c r="K2027" i="66"/>
  <c r="L2027" i="66"/>
  <c r="J2027" i="66"/>
  <c r="D2029" i="66"/>
  <c r="E2029" i="66"/>
  <c r="F2029" i="66"/>
  <c r="D2030" i="66"/>
  <c r="E2030" i="66"/>
  <c r="F2030" i="66"/>
  <c r="D2031" i="66"/>
  <c r="E2031" i="66"/>
  <c r="F2031" i="66"/>
  <c r="F2028" i="66"/>
  <c r="E2028" i="66"/>
  <c r="D2028" i="66"/>
  <c r="F2027" i="66"/>
  <c r="E2027" i="66"/>
  <c r="D2027" i="66"/>
  <c r="E2006" i="66"/>
  <c r="E2007" i="66"/>
  <c r="D1997" i="66" l="1"/>
  <c r="E2019" i="66"/>
  <c r="E2017" i="66"/>
  <c r="E2016" i="66"/>
  <c r="E2015" i="66"/>
  <c r="E2018" i="66"/>
  <c r="L22" i="64"/>
  <c r="D1344" i="66"/>
  <c r="D1343" i="66"/>
  <c r="I1344" i="66"/>
  <c r="J1344" i="66"/>
  <c r="K1344" i="66"/>
  <c r="I1345" i="66"/>
  <c r="J1345" i="66"/>
  <c r="K1345" i="66"/>
  <c r="I1346" i="66"/>
  <c r="J1346" i="66"/>
  <c r="K1346" i="66"/>
  <c r="I1347" i="66"/>
  <c r="J1347" i="66"/>
  <c r="K1347" i="66"/>
  <c r="I1348" i="66"/>
  <c r="J1348" i="66"/>
  <c r="K1348" i="66"/>
  <c r="I1349" i="66"/>
  <c r="J1349" i="66"/>
  <c r="K1349" i="66"/>
  <c r="I1350" i="66"/>
  <c r="J1350" i="66"/>
  <c r="K1350" i="66"/>
  <c r="I1351" i="66"/>
  <c r="J1351" i="66"/>
  <c r="K1351" i="66"/>
  <c r="I1352" i="66"/>
  <c r="J1352" i="66"/>
  <c r="K1352" i="66"/>
  <c r="I1353" i="66"/>
  <c r="J1353" i="66"/>
  <c r="K1353" i="66"/>
  <c r="I1354" i="66"/>
  <c r="J1354" i="66"/>
  <c r="K1354" i="66"/>
  <c r="I1355" i="66"/>
  <c r="J1355" i="66"/>
  <c r="K1355" i="66"/>
  <c r="I1356" i="66"/>
  <c r="J1356" i="66"/>
  <c r="K1356" i="66"/>
  <c r="I1357" i="66"/>
  <c r="J1357" i="66"/>
  <c r="K1357" i="66"/>
  <c r="I1358" i="66"/>
  <c r="J1358" i="66"/>
  <c r="K1358" i="66"/>
  <c r="I1359" i="66"/>
  <c r="J1359" i="66"/>
  <c r="K1359" i="66"/>
  <c r="I1360" i="66"/>
  <c r="J1360" i="66"/>
  <c r="K1360" i="66"/>
  <c r="I1361" i="66"/>
  <c r="J1361" i="66"/>
  <c r="K1361" i="66"/>
  <c r="I1362" i="66"/>
  <c r="J1362" i="66"/>
  <c r="K1362" i="66"/>
  <c r="I1363" i="66"/>
  <c r="J1363" i="66"/>
  <c r="K1363" i="66"/>
  <c r="I1364" i="66"/>
  <c r="J1364" i="66"/>
  <c r="K1364" i="66"/>
  <c r="J1343" i="66"/>
  <c r="K1343" i="66"/>
  <c r="E1344" i="66"/>
  <c r="D1345" i="66"/>
  <c r="E1345" i="66"/>
  <c r="D1346" i="66"/>
  <c r="E1346" i="66"/>
  <c r="D1347" i="66"/>
  <c r="E1347" i="66"/>
  <c r="D1348" i="66"/>
  <c r="E1348" i="66"/>
  <c r="D1349" i="66"/>
  <c r="E1349" i="66"/>
  <c r="D1350" i="66"/>
  <c r="E1350" i="66"/>
  <c r="D1351" i="66"/>
  <c r="E1351" i="66"/>
  <c r="D1352" i="66"/>
  <c r="E1352" i="66"/>
  <c r="D1353" i="66"/>
  <c r="E1353" i="66"/>
  <c r="D1354" i="66"/>
  <c r="E1354" i="66"/>
  <c r="D1355" i="66"/>
  <c r="E1355" i="66"/>
  <c r="D1356" i="66"/>
  <c r="E1356" i="66"/>
  <c r="D1357" i="66"/>
  <c r="E1357" i="66"/>
  <c r="D1358" i="66"/>
  <c r="E1358" i="66"/>
  <c r="D1359" i="66"/>
  <c r="E1359" i="66"/>
  <c r="D1360" i="66"/>
  <c r="E1360" i="66"/>
  <c r="D1361" i="66"/>
  <c r="E1361" i="66"/>
  <c r="D1362" i="66"/>
  <c r="E1362" i="66"/>
  <c r="D1363" i="66"/>
  <c r="E1363" i="66"/>
  <c r="D1364" i="66"/>
  <c r="E1364" i="66"/>
  <c r="E1343" i="66"/>
  <c r="F1412" i="66"/>
  <c r="G1412" i="66"/>
  <c r="H1412" i="66"/>
  <c r="F1413" i="66"/>
  <c r="G1413" i="66"/>
  <c r="H1413" i="66"/>
  <c r="F1414" i="66"/>
  <c r="G1414" i="66"/>
  <c r="H1414" i="66"/>
  <c r="F1415" i="66"/>
  <c r="G1415" i="66"/>
  <c r="H1415" i="66"/>
  <c r="F1416" i="66"/>
  <c r="G1416" i="66"/>
  <c r="H1416" i="66"/>
  <c r="F1417" i="66"/>
  <c r="G1417" i="66"/>
  <c r="H1417" i="66"/>
  <c r="F1418" i="66"/>
  <c r="G1418" i="66"/>
  <c r="H1418" i="66"/>
  <c r="F1419" i="66"/>
  <c r="G1419" i="66"/>
  <c r="H1419" i="66"/>
  <c r="F1420" i="66"/>
  <c r="G1420" i="66"/>
  <c r="H1420" i="66"/>
  <c r="F1421" i="66"/>
  <c r="G1421" i="66"/>
  <c r="H1421" i="66"/>
  <c r="F1422" i="66"/>
  <c r="G1422" i="66"/>
  <c r="H1422" i="66"/>
  <c r="F1423" i="66"/>
  <c r="G1423" i="66"/>
  <c r="H1423" i="66"/>
  <c r="F1424" i="66"/>
  <c r="G1424" i="66"/>
  <c r="H1424" i="66"/>
  <c r="F1425" i="66"/>
  <c r="G1425" i="66"/>
  <c r="H1425" i="66"/>
  <c r="F1426" i="66"/>
  <c r="G1426" i="66"/>
  <c r="H1426" i="66"/>
  <c r="F1427" i="66"/>
  <c r="G1427" i="66"/>
  <c r="H1427" i="66"/>
  <c r="F1428" i="66"/>
  <c r="G1428" i="66"/>
  <c r="H1428" i="66"/>
  <c r="F1429" i="66"/>
  <c r="G1429" i="66"/>
  <c r="H1429" i="66"/>
  <c r="F1430" i="66"/>
  <c r="G1430" i="66"/>
  <c r="H1430" i="66"/>
  <c r="F1431" i="66"/>
  <c r="G1431" i="66"/>
  <c r="H1431" i="66"/>
  <c r="F1432" i="66"/>
  <c r="G1432" i="66"/>
  <c r="H1432" i="66"/>
  <c r="F1433" i="66"/>
  <c r="G1433" i="66"/>
  <c r="H1433" i="66"/>
  <c r="F1434" i="66"/>
  <c r="G1434" i="66"/>
  <c r="H1434" i="66"/>
  <c r="F1435" i="66"/>
  <c r="G1435" i="66"/>
  <c r="H1435" i="66"/>
  <c r="F1436" i="66"/>
  <c r="G1436" i="66"/>
  <c r="H1436" i="66"/>
  <c r="F1437" i="66"/>
  <c r="G1437" i="66"/>
  <c r="H1437" i="66"/>
  <c r="F1438" i="66"/>
  <c r="G1438" i="66"/>
  <c r="H1438" i="66"/>
  <c r="F1439" i="66"/>
  <c r="G1439" i="66"/>
  <c r="H1439" i="66"/>
  <c r="F1440" i="66"/>
  <c r="G1440" i="66"/>
  <c r="H1440" i="66"/>
  <c r="F1441" i="66"/>
  <c r="G1441" i="66"/>
  <c r="H1441" i="66"/>
  <c r="F1442" i="66"/>
  <c r="G1442" i="66"/>
  <c r="H1442" i="66"/>
  <c r="G1411" i="66"/>
  <c r="H1411" i="66"/>
  <c r="F1411" i="66"/>
  <c r="E1411" i="66"/>
  <c r="H1364" i="66" l="1"/>
  <c r="G1364" i="66"/>
  <c r="F1364" i="66"/>
  <c r="L1364" i="66" s="1"/>
  <c r="H1362" i="66"/>
  <c r="N1362" i="66" s="1"/>
  <c r="F1362" i="66"/>
  <c r="G1362" i="66"/>
  <c r="M1362" i="66" s="1"/>
  <c r="F1360" i="66"/>
  <c r="L1360" i="66" s="1"/>
  <c r="G1360" i="66"/>
  <c r="M1360" i="66" s="1"/>
  <c r="H1360" i="66"/>
  <c r="N1360" i="66" s="1"/>
  <c r="H1358" i="66"/>
  <c r="N1358" i="66" s="1"/>
  <c r="F1358" i="66"/>
  <c r="L1358" i="66" s="1"/>
  <c r="G1358" i="66"/>
  <c r="M1358" i="66" s="1"/>
  <c r="F1356" i="66"/>
  <c r="G1356" i="66"/>
  <c r="H1356" i="66"/>
  <c r="N1356" i="66" s="1"/>
  <c r="H1354" i="66"/>
  <c r="N1354" i="66" s="1"/>
  <c r="F1354" i="66"/>
  <c r="L1354" i="66" s="1"/>
  <c r="G1354" i="66"/>
  <c r="M1354" i="66" s="1"/>
  <c r="F1352" i="66"/>
  <c r="L1352" i="66" s="1"/>
  <c r="G1352" i="66"/>
  <c r="M1352" i="66" s="1"/>
  <c r="H1352" i="66"/>
  <c r="N1352" i="66" s="1"/>
  <c r="H1350" i="66"/>
  <c r="N1350" i="66" s="1"/>
  <c r="F1350" i="66"/>
  <c r="L1350" i="66" s="1"/>
  <c r="G1350" i="66"/>
  <c r="M1350" i="66" s="1"/>
  <c r="F1348" i="66"/>
  <c r="L1348" i="66" s="1"/>
  <c r="G1348" i="66"/>
  <c r="M1348" i="66" s="1"/>
  <c r="H1348" i="66"/>
  <c r="N1348" i="66" s="1"/>
  <c r="H1346" i="66"/>
  <c r="N1346" i="66" s="1"/>
  <c r="F1346" i="66"/>
  <c r="L1346" i="66" s="1"/>
  <c r="G1346" i="66"/>
  <c r="M1346" i="66" s="1"/>
  <c r="H1343" i="66"/>
  <c r="G1343" i="66"/>
  <c r="M1343" i="66" s="1"/>
  <c r="F1343" i="66"/>
  <c r="L1343" i="66" s="1"/>
  <c r="F1363" i="66"/>
  <c r="L1363" i="66" s="1"/>
  <c r="G1363" i="66"/>
  <c r="M1363" i="66" s="1"/>
  <c r="H1363" i="66"/>
  <c r="N1363" i="66" s="1"/>
  <c r="G1361" i="66"/>
  <c r="H1361" i="66"/>
  <c r="N1361" i="66" s="1"/>
  <c r="F1361" i="66"/>
  <c r="L1361" i="66" s="1"/>
  <c r="F1359" i="66"/>
  <c r="L1359" i="66" s="1"/>
  <c r="G1359" i="66"/>
  <c r="M1359" i="66" s="1"/>
  <c r="H1359" i="66"/>
  <c r="N1359" i="66" s="1"/>
  <c r="G1357" i="66"/>
  <c r="M1357" i="66" s="1"/>
  <c r="H1357" i="66"/>
  <c r="N1357" i="66" s="1"/>
  <c r="F1357" i="66"/>
  <c r="L1357" i="66" s="1"/>
  <c r="F1355" i="66"/>
  <c r="L1355" i="66" s="1"/>
  <c r="G1355" i="66"/>
  <c r="M1355" i="66" s="1"/>
  <c r="H1355" i="66"/>
  <c r="N1355" i="66" s="1"/>
  <c r="G1353" i="66"/>
  <c r="M1353" i="66" s="1"/>
  <c r="H1353" i="66"/>
  <c r="N1353" i="66" s="1"/>
  <c r="F1353" i="66"/>
  <c r="L1353" i="66" s="1"/>
  <c r="F1351" i="66"/>
  <c r="L1351" i="66" s="1"/>
  <c r="G1351" i="66"/>
  <c r="M1351" i="66" s="1"/>
  <c r="H1351" i="66"/>
  <c r="N1351" i="66" s="1"/>
  <c r="G1349" i="66"/>
  <c r="M1349" i="66" s="1"/>
  <c r="H1349" i="66"/>
  <c r="N1349" i="66" s="1"/>
  <c r="F1349" i="66"/>
  <c r="L1349" i="66" s="1"/>
  <c r="F1347" i="66"/>
  <c r="L1347" i="66" s="1"/>
  <c r="G1347" i="66"/>
  <c r="M1347" i="66" s="1"/>
  <c r="H1347" i="66"/>
  <c r="N1347" i="66" s="1"/>
  <c r="G1345" i="66"/>
  <c r="M1345" i="66" s="1"/>
  <c r="H1345" i="66"/>
  <c r="N1345" i="66" s="1"/>
  <c r="F1345" i="66"/>
  <c r="L1345" i="66" s="1"/>
  <c r="F1344" i="66"/>
  <c r="L1344" i="66" s="1"/>
  <c r="G1344" i="66"/>
  <c r="M1344" i="66" s="1"/>
  <c r="H1344" i="66"/>
  <c r="N1344" i="66" s="1"/>
  <c r="N1343" i="66"/>
  <c r="M1361" i="66"/>
  <c r="N1364" i="66"/>
  <c r="M1364" i="66"/>
  <c r="L1362" i="66"/>
  <c r="M1356" i="66"/>
  <c r="L1356" i="66"/>
  <c r="F1443" i="66"/>
  <c r="N99" i="62" s="1"/>
  <c r="H1443" i="66"/>
  <c r="P99" i="62" s="1"/>
  <c r="G1443" i="66"/>
  <c r="O99" i="62" s="1"/>
  <c r="I1414" i="66"/>
  <c r="Q70" i="62" s="1"/>
  <c r="I1411" i="66"/>
  <c r="Q67" i="62" s="1"/>
  <c r="I1431" i="66"/>
  <c r="Q87" i="62" s="1"/>
  <c r="I1427" i="66"/>
  <c r="Q83" i="62" s="1"/>
  <c r="I1421" i="66"/>
  <c r="I1419" i="66"/>
  <c r="Q75" i="62" s="1"/>
  <c r="I1413" i="66"/>
  <c r="Q69" i="62" s="1"/>
  <c r="I1433" i="66"/>
  <c r="Q89" i="62" s="1"/>
  <c r="I1429" i="66"/>
  <c r="Q85" i="62" s="1"/>
  <c r="I1415" i="66"/>
  <c r="Q71" i="62" s="1"/>
  <c r="I1425" i="66"/>
  <c r="Q81" i="62" s="1"/>
  <c r="I1423" i="66"/>
  <c r="Q79" i="62" s="1"/>
  <c r="I1417" i="66"/>
  <c r="Q73" i="62" s="1"/>
  <c r="I1440" i="66"/>
  <c r="Q96" i="62" s="1"/>
  <c r="I1434" i="66"/>
  <c r="Q90" i="62" s="1"/>
  <c r="I1430" i="66"/>
  <c r="Q86" i="62" s="1"/>
  <c r="I1424" i="66"/>
  <c r="Q80" i="62" s="1"/>
  <c r="I1418" i="66"/>
  <c r="Q74" i="62" s="1"/>
  <c r="I1412" i="66"/>
  <c r="Q68" i="62" s="1"/>
  <c r="I1442" i="66"/>
  <c r="Q98" i="62" s="1"/>
  <c r="I1438" i="66"/>
  <c r="Q94" i="62" s="1"/>
  <c r="I1436" i="66"/>
  <c r="Q92" i="62" s="1"/>
  <c r="I1432" i="66"/>
  <c r="Q88" i="62" s="1"/>
  <c r="I1428" i="66"/>
  <c r="Q84" i="62" s="1"/>
  <c r="I1426" i="66"/>
  <c r="Q82" i="62" s="1"/>
  <c r="I1422" i="66"/>
  <c r="Q78" i="62" s="1"/>
  <c r="I1420" i="66"/>
  <c r="Q76" i="62" s="1"/>
  <c r="I1416" i="66"/>
  <c r="Q72" i="62" s="1"/>
  <c r="I1441" i="66"/>
  <c r="Q97" i="62" s="1"/>
  <c r="I1439" i="66"/>
  <c r="Q95" i="62" s="1"/>
  <c r="I1435" i="66"/>
  <c r="Q91" i="62" s="1"/>
  <c r="I1437" i="66"/>
  <c r="Q93" i="62" s="1"/>
  <c r="O1354" i="66" l="1"/>
  <c r="O1358" i="66"/>
  <c r="O1362" i="66"/>
  <c r="O1360" i="66"/>
  <c r="O1348" i="66"/>
  <c r="N1365" i="66"/>
  <c r="O1352" i="66"/>
  <c r="O1356" i="66"/>
  <c r="L1365" i="66"/>
  <c r="O1343" i="66"/>
  <c r="M1365" i="66"/>
  <c r="O1364" i="66"/>
  <c r="O1347" i="66"/>
  <c r="O1351" i="66"/>
  <c r="O1355" i="66"/>
  <c r="O1359" i="66"/>
  <c r="O1363" i="66"/>
  <c r="O1346" i="66"/>
  <c r="O1350" i="66"/>
  <c r="O1345" i="66"/>
  <c r="O1349" i="66"/>
  <c r="O1353" i="66"/>
  <c r="O1357" i="66"/>
  <c r="O1361" i="66"/>
  <c r="O1344" i="66"/>
  <c r="D1370" i="66"/>
  <c r="E2591" i="66" s="1"/>
  <c r="E1370" i="66"/>
  <c r="F2591" i="66" s="1"/>
  <c r="F1370" i="66"/>
  <c r="G2591" i="66" s="1"/>
  <c r="Q77" i="62"/>
  <c r="I1443" i="66"/>
  <c r="O1365" i="66" l="1"/>
  <c r="G1371" i="66"/>
  <c r="G1370" i="66"/>
  <c r="H2591" i="66" s="1"/>
  <c r="Q99" i="62"/>
  <c r="G2550" i="66"/>
  <c r="G2516" i="66"/>
  <c r="G2203" i="66"/>
  <c r="D2572" i="66"/>
  <c r="I147" i="65"/>
  <c r="I148" i="65"/>
  <c r="I149" i="65"/>
  <c r="I150" i="65"/>
  <c r="I151" i="65"/>
  <c r="I152" i="65"/>
  <c r="I153" i="65"/>
  <c r="I154" i="65"/>
  <c r="I155" i="65"/>
  <c r="D2557" i="66"/>
  <c r="D2558" i="66"/>
  <c r="D2559" i="66"/>
  <c r="D2560" i="66"/>
  <c r="D2561" i="66"/>
  <c r="D2562" i="66"/>
  <c r="D2563" i="66"/>
  <c r="D2564" i="66"/>
  <c r="D2565" i="66"/>
  <c r="D2556" i="66"/>
  <c r="M2525" i="66"/>
  <c r="M2524" i="66"/>
  <c r="I146" i="65" l="1"/>
  <c r="G2147" i="66"/>
  <c r="G2148" i="66"/>
  <c r="G2149" i="66"/>
  <c r="G2150" i="66"/>
  <c r="G2151" i="66"/>
  <c r="G2152" i="66"/>
  <c r="G2153" i="66"/>
  <c r="G2146" i="66"/>
  <c r="H2147" i="66"/>
  <c r="H2148" i="66"/>
  <c r="H2149" i="66"/>
  <c r="H2150" i="66"/>
  <c r="H2151" i="66"/>
  <c r="H2152" i="66"/>
  <c r="H2146" i="66"/>
  <c r="D2147" i="66"/>
  <c r="D2148" i="66"/>
  <c r="D2149" i="66"/>
  <c r="D2150" i="66"/>
  <c r="D2151" i="66"/>
  <c r="D2152" i="66"/>
  <c r="D2153" i="66"/>
  <c r="D2146" i="66"/>
  <c r="E2146" i="66" l="1"/>
  <c r="G61" i="27" s="1"/>
  <c r="F2146" i="66"/>
  <c r="I2146" i="66" s="1"/>
  <c r="M61" i="27" s="1"/>
  <c r="F2153" i="66"/>
  <c r="I2153" i="66" s="1"/>
  <c r="E2153" i="66"/>
  <c r="G68" i="27" s="1"/>
  <c r="E2151" i="66"/>
  <c r="G66" i="27" s="1"/>
  <c r="F2151" i="66"/>
  <c r="H66" i="27" s="1"/>
  <c r="F2150" i="66"/>
  <c r="H65" i="27" s="1"/>
  <c r="E2150" i="66"/>
  <c r="G65" i="27" s="1"/>
  <c r="F2147" i="66"/>
  <c r="H62" i="27" s="1"/>
  <c r="E2147" i="66"/>
  <c r="G62" i="27" s="1"/>
  <c r="F2152" i="66"/>
  <c r="H67" i="27" s="1"/>
  <c r="E2152" i="66"/>
  <c r="G67" i="27" s="1"/>
  <c r="E2149" i="66"/>
  <c r="G64" i="27" s="1"/>
  <c r="F2149" i="66"/>
  <c r="H64" i="27" s="1"/>
  <c r="E2148" i="66"/>
  <c r="G63" i="27" s="1"/>
  <c r="F2148" i="66"/>
  <c r="H63" i="27" s="1"/>
  <c r="G42" i="27"/>
  <c r="G30" i="27"/>
  <c r="G24" i="27"/>
  <c r="H39" i="27"/>
  <c r="G33" i="27"/>
  <c r="H27" i="27"/>
  <c r="G22" i="27"/>
  <c r="G32" i="27"/>
  <c r="G26" i="27"/>
  <c r="H43" i="27"/>
  <c r="H37" i="27"/>
  <c r="G31" i="27"/>
  <c r="G25" i="27"/>
  <c r="N41" i="27"/>
  <c r="H35" i="27"/>
  <c r="H29" i="27"/>
  <c r="N40" i="27"/>
  <c r="H34" i="27"/>
  <c r="N28" i="27"/>
  <c r="G36" i="27"/>
  <c r="H23" i="27"/>
  <c r="G38" i="27"/>
  <c r="H38" i="27"/>
  <c r="H26" i="27"/>
  <c r="G35" i="27"/>
  <c r="G23" i="27"/>
  <c r="G40" i="27"/>
  <c r="G34" i="27"/>
  <c r="G28" i="27"/>
  <c r="H22" i="27"/>
  <c r="G39" i="27"/>
  <c r="G27" i="27"/>
  <c r="H32" i="27"/>
  <c r="H33" i="27"/>
  <c r="G41" i="27"/>
  <c r="G29" i="27"/>
  <c r="H42" i="27"/>
  <c r="G43" i="27"/>
  <c r="G37" i="27"/>
  <c r="H68" i="27" l="1"/>
  <c r="I2152" i="66"/>
  <c r="M67" i="27" s="1"/>
  <c r="N23" i="27"/>
  <c r="H61" i="27"/>
  <c r="N39" i="27"/>
  <c r="M68" i="27"/>
  <c r="I2150" i="66"/>
  <c r="M65" i="27" s="1"/>
  <c r="N37" i="27"/>
  <c r="H41" i="27"/>
  <c r="N34" i="27"/>
  <c r="N29" i="27"/>
  <c r="N27" i="27"/>
  <c r="I2147" i="66"/>
  <c r="I2149" i="66"/>
  <c r="M64" i="27" s="1"/>
  <c r="H40" i="27"/>
  <c r="N35" i="27"/>
  <c r="N32" i="27"/>
  <c r="N36" i="27"/>
  <c r="I2148" i="66"/>
  <c r="N38" i="27"/>
  <c r="N24" i="27"/>
  <c r="N42" i="27"/>
  <c r="H28" i="27"/>
  <c r="N31" i="27"/>
  <c r="N30" i="27"/>
  <c r="I2151" i="66"/>
  <c r="M66" i="27" s="1"/>
  <c r="N25" i="27"/>
  <c r="N43" i="27"/>
  <c r="N26" i="27"/>
  <c r="H36" i="27"/>
  <c r="H25" i="27"/>
  <c r="H31" i="27"/>
  <c r="H24" i="27"/>
  <c r="H30" i="27"/>
  <c r="I2154" i="66" l="1"/>
  <c r="N33" i="27"/>
  <c r="N22" i="27"/>
  <c r="G2040" i="66"/>
  <c r="H2601" i="66" s="1"/>
  <c r="E2229" i="66"/>
  <c r="E2230" i="66"/>
  <c r="E2231" i="66"/>
  <c r="E2232" i="66"/>
  <c r="E2234" i="66"/>
  <c r="E2235" i="66"/>
  <c r="E2236" i="66"/>
  <c r="E2237" i="66"/>
  <c r="E2238" i="66"/>
  <c r="E2239" i="66"/>
  <c r="E2240" i="66"/>
  <c r="E2241" i="66"/>
  <c r="E2242" i="66"/>
  <c r="E2243" i="66"/>
  <c r="E2244" i="66"/>
  <c r="E2245" i="66"/>
  <c r="E2246" i="66"/>
  <c r="E2247" i="66"/>
  <c r="E2248" i="66"/>
  <c r="E2249" i="66"/>
  <c r="AZ2004" i="66"/>
  <c r="AY2004" i="66"/>
  <c r="AW2004" i="66"/>
  <c r="AV2004" i="66"/>
  <c r="AU2004" i="66"/>
  <c r="AT2004" i="66"/>
  <c r="AS2004" i="66"/>
  <c r="AR2004" i="66"/>
  <c r="AQ2004" i="66"/>
  <c r="AP2004" i="66"/>
  <c r="AO2004" i="66"/>
  <c r="AN2004" i="66"/>
  <c r="AM2004" i="66"/>
  <c r="AL2004" i="66"/>
  <c r="AK2004" i="66"/>
  <c r="AJ2004" i="66"/>
  <c r="AI2004" i="66"/>
  <c r="AH2004" i="66"/>
  <c r="AG2004" i="66"/>
  <c r="AF2004" i="66"/>
  <c r="AE2004" i="66"/>
  <c r="AD2004" i="66"/>
  <c r="AC2004" i="66"/>
  <c r="AB2004" i="66"/>
  <c r="AA2004" i="66"/>
  <c r="Z2004" i="66"/>
  <c r="Y2004" i="66"/>
  <c r="X2004" i="66"/>
  <c r="W2004" i="66"/>
  <c r="V2004" i="66"/>
  <c r="U2004" i="66"/>
  <c r="T2004" i="66"/>
  <c r="S2004" i="66"/>
  <c r="R2004" i="66"/>
  <c r="Q2004" i="66"/>
  <c r="P2004" i="66"/>
  <c r="O2004" i="66"/>
  <c r="N2004" i="66"/>
  <c r="M2004" i="66"/>
  <c r="L2004" i="66"/>
  <c r="K2004" i="66"/>
  <c r="J2004" i="66"/>
  <c r="I2004" i="66"/>
  <c r="H2004" i="66"/>
  <c r="G2004" i="66"/>
  <c r="I2031" i="66" l="1"/>
  <c r="O2031" i="66" s="1"/>
  <c r="H2028" i="66"/>
  <c r="N2028" i="66" s="1"/>
  <c r="G2027" i="66"/>
  <c r="M2027" i="66" s="1"/>
  <c r="I2030" i="66"/>
  <c r="O2030" i="66" s="1"/>
  <c r="I2028" i="66"/>
  <c r="O2028" i="66" s="1"/>
  <c r="G2030" i="66"/>
  <c r="M2030" i="66" s="1"/>
  <c r="G2031" i="66"/>
  <c r="M2031" i="66" s="1"/>
  <c r="I2027" i="66"/>
  <c r="O2027" i="66" s="1"/>
  <c r="I2029" i="66"/>
  <c r="O2029" i="66" s="1"/>
  <c r="H2030" i="66"/>
  <c r="N2030" i="66" s="1"/>
  <c r="H2029" i="66"/>
  <c r="N2029" i="66" s="1"/>
  <c r="G2028" i="66"/>
  <c r="M2028" i="66" s="1"/>
  <c r="H2027" i="66"/>
  <c r="N2027" i="66" s="1"/>
  <c r="G2029" i="66"/>
  <c r="M2029" i="66" s="1"/>
  <c r="H2031" i="66"/>
  <c r="N2031" i="66" s="1"/>
  <c r="E1785" i="66"/>
  <c r="E1786" i="66"/>
  <c r="E1787" i="66"/>
  <c r="E1788" i="66"/>
  <c r="F1785" i="66"/>
  <c r="F1786" i="66"/>
  <c r="F1787" i="66"/>
  <c r="F1788" i="66"/>
  <c r="F1784" i="66"/>
  <c r="E1784" i="66"/>
  <c r="D1785" i="66"/>
  <c r="D1786" i="66"/>
  <c r="D1787" i="66"/>
  <c r="E1753" i="66" s="1"/>
  <c r="D1788" i="66"/>
  <c r="E1754" i="66" s="1"/>
  <c r="D1784" i="66"/>
  <c r="H1784" i="66" l="1"/>
  <c r="N1784" i="66" s="1"/>
  <c r="I1784" i="66"/>
  <c r="O1784" i="66" s="1"/>
  <c r="G1784" i="66"/>
  <c r="M1784" i="66" s="1"/>
  <c r="I1787" i="66"/>
  <c r="O1787" i="66" s="1"/>
  <c r="G1787" i="66"/>
  <c r="M1787" i="66" s="1"/>
  <c r="H1787" i="66"/>
  <c r="N1787" i="66" s="1"/>
  <c r="G1788" i="66"/>
  <c r="I142" i="60" s="1"/>
  <c r="H1788" i="66"/>
  <c r="N1788" i="66" s="1"/>
  <c r="I1788" i="66"/>
  <c r="O1788" i="66" s="1"/>
  <c r="H1786" i="66"/>
  <c r="N1786" i="66" s="1"/>
  <c r="G1786" i="66"/>
  <c r="M1786" i="66" s="1"/>
  <c r="I1786" i="66"/>
  <c r="O1786" i="66" s="1"/>
  <c r="I1785" i="66"/>
  <c r="O1785" i="66" s="1"/>
  <c r="G1785" i="66"/>
  <c r="M1785" i="66" s="1"/>
  <c r="H1785" i="66"/>
  <c r="N1785" i="66" s="1"/>
  <c r="P2031" i="66"/>
  <c r="P2029" i="66"/>
  <c r="I244" i="60"/>
  <c r="N2032" i="66"/>
  <c r="O2032" i="66"/>
  <c r="P2030" i="66"/>
  <c r="P2028" i="66"/>
  <c r="P2027" i="66"/>
  <c r="M2032" i="66"/>
  <c r="E1752" i="66"/>
  <c r="E1751" i="66"/>
  <c r="E1750" i="66"/>
  <c r="P2032" i="66" l="1"/>
  <c r="P1786" i="66"/>
  <c r="P1787" i="66"/>
  <c r="N1795" i="66"/>
  <c r="O1795" i="66"/>
  <c r="P1785" i="66"/>
  <c r="M1788" i="66"/>
  <c r="P1788" i="66" s="1"/>
  <c r="J142" i="60"/>
  <c r="K142" i="60"/>
  <c r="P1784" i="66"/>
  <c r="K1573" i="66"/>
  <c r="L1573" i="66"/>
  <c r="K1574" i="66"/>
  <c r="L1574" i="66"/>
  <c r="K1575" i="66"/>
  <c r="L1575" i="66"/>
  <c r="K1576" i="66"/>
  <c r="L1576" i="66"/>
  <c r="K1577" i="66"/>
  <c r="L1577" i="66"/>
  <c r="K1578" i="66"/>
  <c r="L1578" i="66"/>
  <c r="K1579" i="66"/>
  <c r="L1579" i="66"/>
  <c r="K1580" i="66"/>
  <c r="L1580" i="66"/>
  <c r="K1581" i="66"/>
  <c r="L1581" i="66"/>
  <c r="K1582" i="66"/>
  <c r="L1582" i="66"/>
  <c r="K1583" i="66"/>
  <c r="L1583" i="66"/>
  <c r="K1584" i="66"/>
  <c r="L1584" i="66"/>
  <c r="K1585" i="66"/>
  <c r="L1585" i="66"/>
  <c r="K1586" i="66"/>
  <c r="L1586" i="66"/>
  <c r="K1587" i="66"/>
  <c r="L1587" i="66"/>
  <c r="K1588" i="66"/>
  <c r="L1588" i="66"/>
  <c r="K1589" i="66"/>
  <c r="L1589" i="66"/>
  <c r="K1590" i="66"/>
  <c r="L1590" i="66"/>
  <c r="K1591" i="66"/>
  <c r="L1591" i="66"/>
  <c r="K1592" i="66"/>
  <c r="L1592" i="66"/>
  <c r="J1574" i="66"/>
  <c r="J1575" i="66"/>
  <c r="J1576" i="66"/>
  <c r="J1577" i="66"/>
  <c r="J1578" i="66"/>
  <c r="J1579" i="66"/>
  <c r="J1580" i="66"/>
  <c r="J1581" i="66"/>
  <c r="J1582" i="66"/>
  <c r="J1583" i="66"/>
  <c r="J1584" i="66"/>
  <c r="J1585" i="66"/>
  <c r="J1586" i="66"/>
  <c r="J1587" i="66"/>
  <c r="J1588" i="66"/>
  <c r="J1589" i="66"/>
  <c r="J1590" i="66"/>
  <c r="J1591" i="66"/>
  <c r="J1592" i="66"/>
  <c r="J1573" i="66"/>
  <c r="F1574" i="66"/>
  <c r="F1575" i="66"/>
  <c r="F1576" i="66"/>
  <c r="F1577" i="66"/>
  <c r="F1578" i="66"/>
  <c r="F1579" i="66"/>
  <c r="F1580" i="66"/>
  <c r="F1581" i="66"/>
  <c r="F1582" i="66"/>
  <c r="F1583" i="66"/>
  <c r="F1584" i="66"/>
  <c r="F1585" i="66"/>
  <c r="F1586" i="66"/>
  <c r="F1587" i="66"/>
  <c r="F1588" i="66"/>
  <c r="F1589" i="66"/>
  <c r="F1590" i="66"/>
  <c r="F1591" i="66"/>
  <c r="F1592" i="66"/>
  <c r="F1573" i="66"/>
  <c r="E1574" i="66"/>
  <c r="E1575" i="66"/>
  <c r="E1576" i="66"/>
  <c r="E1577" i="66"/>
  <c r="E1578" i="66"/>
  <c r="E1579" i="66"/>
  <c r="E1580" i="66"/>
  <c r="E1581" i="66"/>
  <c r="E1582" i="66"/>
  <c r="E1583" i="66"/>
  <c r="E1584" i="66"/>
  <c r="E1585" i="66"/>
  <c r="E1586" i="66"/>
  <c r="E1587" i="66"/>
  <c r="E1588" i="66"/>
  <c r="E1589" i="66"/>
  <c r="E1590" i="66"/>
  <c r="E1591" i="66"/>
  <c r="E1592" i="66"/>
  <c r="E1573" i="66"/>
  <c r="D1574" i="66"/>
  <c r="E1530" i="66" s="1"/>
  <c r="D1575" i="66"/>
  <c r="E1531" i="66" s="1"/>
  <c r="D1576" i="66"/>
  <c r="E1532" i="66" s="1"/>
  <c r="D1577" i="66"/>
  <c r="E1533" i="66" s="1"/>
  <c r="D1578" i="66"/>
  <c r="E1534" i="66" s="1"/>
  <c r="D1579" i="66"/>
  <c r="E1535" i="66" s="1"/>
  <c r="D1580" i="66"/>
  <c r="E1536" i="66" s="1"/>
  <c r="D1581" i="66"/>
  <c r="E1537" i="66" s="1"/>
  <c r="D1582" i="66"/>
  <c r="E1538" i="66" s="1"/>
  <c r="D1583" i="66"/>
  <c r="E1539" i="66" s="1"/>
  <c r="D1584" i="66"/>
  <c r="E1540" i="66" s="1"/>
  <c r="D1585" i="66"/>
  <c r="E1541" i="66" s="1"/>
  <c r="D1586" i="66"/>
  <c r="E1542" i="66" s="1"/>
  <c r="D1587" i="66"/>
  <c r="E1543" i="66" s="1"/>
  <c r="D1588" i="66"/>
  <c r="E1544" i="66" s="1"/>
  <c r="D1589" i="66"/>
  <c r="E1545" i="66" s="1"/>
  <c r="D1590" i="66"/>
  <c r="E1546" i="66" s="1"/>
  <c r="D1591" i="66"/>
  <c r="E1547" i="66" s="1"/>
  <c r="D1592" i="66"/>
  <c r="E1548" i="66" s="1"/>
  <c r="D1573" i="66"/>
  <c r="E1529" i="66" s="1"/>
  <c r="G1587" i="66" l="1"/>
  <c r="H1587" i="66"/>
  <c r="I1587" i="66"/>
  <c r="G1575" i="66"/>
  <c r="M1575" i="66" s="1"/>
  <c r="H1575" i="66"/>
  <c r="N1575" i="66" s="1"/>
  <c r="I1575" i="66"/>
  <c r="O1575" i="66" s="1"/>
  <c r="G1590" i="66"/>
  <c r="H1590" i="66"/>
  <c r="N1590" i="66" s="1"/>
  <c r="I1590" i="66"/>
  <c r="G1586" i="66"/>
  <c r="H1586" i="66"/>
  <c r="N1586" i="66" s="1"/>
  <c r="I1586" i="66"/>
  <c r="O1586" i="66" s="1"/>
  <c r="G1582" i="66"/>
  <c r="H1582" i="66"/>
  <c r="I1582" i="66"/>
  <c r="G1578" i="66"/>
  <c r="M1578" i="66" s="1"/>
  <c r="H1578" i="66"/>
  <c r="N1578" i="66" s="1"/>
  <c r="I1578" i="66"/>
  <c r="O1578" i="66" s="1"/>
  <c r="G1574" i="66"/>
  <c r="M1574" i="66" s="1"/>
  <c r="H1574" i="66"/>
  <c r="N1574" i="66" s="1"/>
  <c r="I1574" i="66"/>
  <c r="G1591" i="66"/>
  <c r="H1591" i="66"/>
  <c r="N1591" i="66" s="1"/>
  <c r="I1591" i="66"/>
  <c r="O1591" i="66" s="1"/>
  <c r="G1583" i="66"/>
  <c r="H1583" i="66"/>
  <c r="I1583" i="66"/>
  <c r="H1573" i="66"/>
  <c r="N1573" i="66" s="1"/>
  <c r="G1573" i="66"/>
  <c r="M1573" i="66" s="1"/>
  <c r="I1573" i="66"/>
  <c r="O1573" i="66" s="1"/>
  <c r="I1589" i="66"/>
  <c r="O1589" i="66" s="1"/>
  <c r="G1589" i="66"/>
  <c r="H1589" i="66"/>
  <c r="I1585" i="66"/>
  <c r="O1585" i="66" s="1"/>
  <c r="G1585" i="66"/>
  <c r="M1585" i="66" s="1"/>
  <c r="H1585" i="66"/>
  <c r="N1585" i="66" s="1"/>
  <c r="I1581" i="66"/>
  <c r="O1581" i="66" s="1"/>
  <c r="G1581" i="66"/>
  <c r="H1581" i="66"/>
  <c r="N1581" i="66" s="1"/>
  <c r="I1577" i="66"/>
  <c r="O1577" i="66" s="1"/>
  <c r="G1577" i="66"/>
  <c r="M1577" i="66" s="1"/>
  <c r="H1577" i="66"/>
  <c r="N1577" i="66" s="1"/>
  <c r="G1579" i="66"/>
  <c r="M1579" i="66" s="1"/>
  <c r="H1579" i="66"/>
  <c r="N1579" i="66" s="1"/>
  <c r="I1579" i="66"/>
  <c r="I1592" i="66"/>
  <c r="O1592" i="66" s="1"/>
  <c r="H1592" i="66"/>
  <c r="N1592" i="66" s="1"/>
  <c r="G1592" i="66"/>
  <c r="M1592" i="66" s="1"/>
  <c r="H1588" i="66"/>
  <c r="N1588" i="66" s="1"/>
  <c r="I1588" i="66"/>
  <c r="O1588" i="66" s="1"/>
  <c r="G1588" i="66"/>
  <c r="M1588" i="66" s="1"/>
  <c r="H1584" i="66"/>
  <c r="N1584" i="66" s="1"/>
  <c r="I1584" i="66"/>
  <c r="O1584" i="66" s="1"/>
  <c r="G1584" i="66"/>
  <c r="M1584" i="66" s="1"/>
  <c r="H1580" i="66"/>
  <c r="N1580" i="66" s="1"/>
  <c r="I1580" i="66"/>
  <c r="O1580" i="66" s="1"/>
  <c r="G1580" i="66"/>
  <c r="M1580" i="66" s="1"/>
  <c r="H1576" i="66"/>
  <c r="N1576" i="66" s="1"/>
  <c r="I1576" i="66"/>
  <c r="O1576" i="66" s="1"/>
  <c r="G1576" i="66"/>
  <c r="M1576" i="66" s="1"/>
  <c r="M1795" i="66"/>
  <c r="O149" i="60" s="1"/>
  <c r="P1795" i="66"/>
  <c r="N1589" i="66"/>
  <c r="M1589" i="66"/>
  <c r="M1581" i="66"/>
  <c r="M1591" i="66"/>
  <c r="M1587" i="66"/>
  <c r="O1587" i="66"/>
  <c r="N1587" i="66"/>
  <c r="M1583" i="66"/>
  <c r="O1583" i="66"/>
  <c r="N1583" i="66"/>
  <c r="O1579" i="66"/>
  <c r="O1590" i="66"/>
  <c r="M1590" i="66"/>
  <c r="M1586" i="66"/>
  <c r="O1582" i="66"/>
  <c r="N1582" i="66"/>
  <c r="M1582" i="66"/>
  <c r="O1574" i="66"/>
  <c r="E2638" i="66"/>
  <c r="E2642" i="66" s="1"/>
  <c r="D2638" i="66"/>
  <c r="D2642" i="66" s="1"/>
  <c r="G2631" i="66"/>
  <c r="F2631" i="66"/>
  <c r="E2631" i="66"/>
  <c r="F101" i="68" s="1"/>
  <c r="D2641" i="66"/>
  <c r="I156" i="65"/>
  <c r="P1583" i="66" l="1"/>
  <c r="P1580" i="66"/>
  <c r="P1581" i="66"/>
  <c r="P1585" i="66"/>
  <c r="P1589" i="66"/>
  <c r="P1574" i="66"/>
  <c r="P1584" i="66"/>
  <c r="P1592" i="66"/>
  <c r="P1573" i="66"/>
  <c r="M1593" i="66"/>
  <c r="P1576" i="66"/>
  <c r="N1593" i="66"/>
  <c r="P1582" i="66"/>
  <c r="P1578" i="66"/>
  <c r="P1587" i="66"/>
  <c r="P1588" i="66"/>
  <c r="P1577" i="66"/>
  <c r="O1593" i="66"/>
  <c r="P1579" i="66"/>
  <c r="P1586" i="66"/>
  <c r="P1590" i="66"/>
  <c r="P1591" i="66"/>
  <c r="P1575" i="66"/>
  <c r="G109" i="68"/>
  <c r="F2644" i="66"/>
  <c r="G107" i="68" s="1"/>
  <c r="D2644" i="66"/>
  <c r="G91" i="68" s="1"/>
  <c r="D2643" i="66"/>
  <c r="G95" i="68" s="1"/>
  <c r="D2645" i="66"/>
  <c r="E2645" i="66"/>
  <c r="G101" i="68" s="1"/>
  <c r="E2644" i="66"/>
  <c r="G99" i="68" s="1"/>
  <c r="F2643" i="66"/>
  <c r="G111" i="68" s="1"/>
  <c r="E2643" i="66"/>
  <c r="G103" i="68" s="1"/>
  <c r="F2641" i="66"/>
  <c r="F109" i="68"/>
  <c r="G2641" i="66"/>
  <c r="F85" i="68"/>
  <c r="I34" i="62"/>
  <c r="J34" i="62"/>
  <c r="I44" i="60"/>
  <c r="K44" i="60"/>
  <c r="J44" i="60"/>
  <c r="I43" i="62"/>
  <c r="J46" i="62"/>
  <c r="J42" i="62"/>
  <c r="J36" i="62"/>
  <c r="I47" i="62"/>
  <c r="I41" i="62"/>
  <c r="I35" i="62"/>
  <c r="J37" i="62"/>
  <c r="J27" i="62"/>
  <c r="J43" i="62"/>
  <c r="I48" i="62"/>
  <c r="I40" i="62"/>
  <c r="J47" i="62"/>
  <c r="J41" i="62"/>
  <c r="J35" i="62"/>
  <c r="I29" i="62"/>
  <c r="I30" i="62"/>
  <c r="I37" i="62"/>
  <c r="I27" i="62"/>
  <c r="I46" i="62"/>
  <c r="J48" i="62"/>
  <c r="I42" i="62"/>
  <c r="I36" i="62"/>
  <c r="J40" i="62"/>
  <c r="J29" i="62"/>
  <c r="J30" i="62"/>
  <c r="I31" i="62"/>
  <c r="I28" i="62"/>
  <c r="I45" i="62"/>
  <c r="I39" i="62"/>
  <c r="I33" i="62"/>
  <c r="J31" i="62"/>
  <c r="J28" i="62"/>
  <c r="J45" i="62"/>
  <c r="J39" i="62"/>
  <c r="J33" i="62"/>
  <c r="I44" i="62"/>
  <c r="I38" i="62"/>
  <c r="I32" i="62"/>
  <c r="J44" i="62"/>
  <c r="J38" i="62"/>
  <c r="J32" i="62"/>
  <c r="D2574" i="66"/>
  <c r="K45" i="60"/>
  <c r="P45" i="60"/>
  <c r="F2637" i="66"/>
  <c r="D2637" i="66"/>
  <c r="G2637" i="66"/>
  <c r="E2637" i="66"/>
  <c r="E2641" i="66"/>
  <c r="P1593" i="66" l="1"/>
  <c r="D2654" i="66"/>
  <c r="G93" i="68"/>
  <c r="D2648" i="66"/>
  <c r="I139" i="60"/>
  <c r="O139" i="60"/>
  <c r="K139" i="60"/>
  <c r="Q139" i="60"/>
  <c r="J139" i="60"/>
  <c r="P139" i="60"/>
  <c r="J141" i="60"/>
  <c r="P141" i="60"/>
  <c r="K138" i="60"/>
  <c r="J140" i="60"/>
  <c r="P140" i="60"/>
  <c r="K140" i="60"/>
  <c r="Q140" i="60"/>
  <c r="J138" i="60"/>
  <c r="I140" i="60"/>
  <c r="O140" i="60"/>
  <c r="K141" i="60"/>
  <c r="Q141" i="60"/>
  <c r="Q142" i="60"/>
  <c r="O142" i="60"/>
  <c r="P142" i="60"/>
  <c r="H34" i="62"/>
  <c r="H39" i="62"/>
  <c r="I311" i="68"/>
  <c r="I309" i="68"/>
  <c r="P308" i="68"/>
  <c r="P311" i="68"/>
  <c r="P309" i="68"/>
  <c r="I308" i="68"/>
  <c r="I293" i="68"/>
  <c r="I291" i="68"/>
  <c r="P290" i="68"/>
  <c r="P293" i="68"/>
  <c r="P291" i="68"/>
  <c r="I290" i="68"/>
  <c r="I275" i="68"/>
  <c r="I273" i="68"/>
  <c r="P257" i="68"/>
  <c r="P221" i="68"/>
  <c r="P185" i="68"/>
  <c r="P149" i="68"/>
  <c r="P255" i="68"/>
  <c r="P219" i="68"/>
  <c r="P183" i="68"/>
  <c r="P147" i="68"/>
  <c r="P272" i="68"/>
  <c r="P254" i="68"/>
  <c r="P218" i="68"/>
  <c r="P182" i="68"/>
  <c r="P146" i="68"/>
  <c r="P239" i="68"/>
  <c r="P203" i="68"/>
  <c r="P167" i="68"/>
  <c r="P275" i="68"/>
  <c r="P273" i="68"/>
  <c r="I272" i="68"/>
  <c r="P237" i="68"/>
  <c r="P201" i="68"/>
  <c r="P165" i="68"/>
  <c r="P236" i="68"/>
  <c r="P200" i="68"/>
  <c r="P164" i="68"/>
  <c r="I257" i="68"/>
  <c r="I255" i="68"/>
  <c r="I254" i="68"/>
  <c r="I236" i="68"/>
  <c r="I239" i="68"/>
  <c r="I237" i="68"/>
  <c r="I221" i="68"/>
  <c r="I219" i="68"/>
  <c r="I218" i="68"/>
  <c r="I200" i="68"/>
  <c r="I203" i="68"/>
  <c r="I201" i="68"/>
  <c r="I182" i="68"/>
  <c r="I183" i="68"/>
  <c r="I185" i="68"/>
  <c r="I167" i="68"/>
  <c r="I165" i="68"/>
  <c r="I164" i="68"/>
  <c r="I146" i="68"/>
  <c r="P128" i="68"/>
  <c r="I131" i="68"/>
  <c r="I149" i="68"/>
  <c r="I147" i="68"/>
  <c r="P131" i="68"/>
  <c r="P129" i="68"/>
  <c r="I129" i="68"/>
  <c r="I128" i="68"/>
  <c r="I141" i="60"/>
  <c r="H37" i="62"/>
  <c r="N37" i="62"/>
  <c r="H28" i="62"/>
  <c r="H35" i="62"/>
  <c r="H42" i="62"/>
  <c r="H38" i="62"/>
  <c r="N38" i="62"/>
  <c r="H40" i="62"/>
  <c r="H36" i="62"/>
  <c r="H41" i="62"/>
  <c r="N41" i="62"/>
  <c r="H30" i="62"/>
  <c r="H33" i="62"/>
  <c r="H47" i="62"/>
  <c r="N47" i="62"/>
  <c r="H43" i="62"/>
  <c r="H46" i="62"/>
  <c r="H45" i="62"/>
  <c r="N45" i="62"/>
  <c r="H44" i="62"/>
  <c r="H48" i="62"/>
  <c r="H31" i="62"/>
  <c r="N31" i="62"/>
  <c r="H32" i="62"/>
  <c r="I247" i="60"/>
  <c r="K247" i="60"/>
  <c r="Q247" i="60"/>
  <c r="J247" i="60"/>
  <c r="P247" i="60"/>
  <c r="J246" i="60"/>
  <c r="K246" i="60"/>
  <c r="Q248" i="60"/>
  <c r="K248" i="60"/>
  <c r="I246" i="60"/>
  <c r="P248" i="60"/>
  <c r="J248" i="60"/>
  <c r="O248" i="60"/>
  <c r="I248" i="60"/>
  <c r="J244" i="60"/>
  <c r="K244" i="60"/>
  <c r="J245" i="60"/>
  <c r="K245" i="60"/>
  <c r="I245" i="60"/>
  <c r="H29" i="62"/>
  <c r="P46" i="62"/>
  <c r="N39" i="62"/>
  <c r="P40" i="62"/>
  <c r="O38" i="62"/>
  <c r="O43" i="62"/>
  <c r="P33" i="62"/>
  <c r="P28" i="62"/>
  <c r="O41" i="62"/>
  <c r="O47" i="62"/>
  <c r="O37" i="62"/>
  <c r="P38" i="62"/>
  <c r="N27" i="62"/>
  <c r="H27" i="62"/>
  <c r="O45" i="62"/>
  <c r="N46" i="62"/>
  <c r="O30" i="62"/>
  <c r="O31" i="62"/>
  <c r="O32" i="62"/>
  <c r="O39" i="62"/>
  <c r="O28" i="62"/>
  <c r="P31" i="62"/>
  <c r="P30" i="62"/>
  <c r="O36" i="62"/>
  <c r="P47" i="62"/>
  <c r="N48" i="62"/>
  <c r="O46" i="62"/>
  <c r="P45" i="62"/>
  <c r="N40" i="62"/>
  <c r="O33" i="62"/>
  <c r="N28" i="62"/>
  <c r="P43" i="62"/>
  <c r="P36" i="62"/>
  <c r="O42" i="62"/>
  <c r="P39" i="62"/>
  <c r="P32" i="62"/>
  <c r="P27" i="62"/>
  <c r="P42" i="62"/>
  <c r="O48" i="62"/>
  <c r="O27" i="62"/>
  <c r="N34" i="62"/>
  <c r="N30" i="62"/>
  <c r="N32" i="62"/>
  <c r="P44" i="62"/>
  <c r="N43" i="62"/>
  <c r="P34" i="62"/>
  <c r="O40" i="62"/>
  <c r="P48" i="62"/>
  <c r="N44" i="62"/>
  <c r="N36" i="62"/>
  <c r="P41" i="62"/>
  <c r="O44" i="62"/>
  <c r="P37" i="62"/>
  <c r="N33" i="62"/>
  <c r="P35" i="62"/>
  <c r="O35" i="62"/>
  <c r="O29" i="62"/>
  <c r="P29" i="62"/>
  <c r="N29" i="62"/>
  <c r="M62" i="27"/>
  <c r="I138" i="60"/>
  <c r="Q45" i="60"/>
  <c r="J45" i="60"/>
  <c r="I45" i="60"/>
  <c r="K40" i="60"/>
  <c r="Q40" i="60"/>
  <c r="J58" i="60"/>
  <c r="P58" i="60"/>
  <c r="I42" i="60"/>
  <c r="J56" i="60"/>
  <c r="P56" i="60"/>
  <c r="J41" i="60"/>
  <c r="P41" i="60"/>
  <c r="K59" i="60"/>
  <c r="Q59" i="60"/>
  <c r="K47" i="60"/>
  <c r="P47" i="60"/>
  <c r="J47" i="60"/>
  <c r="I55" i="60"/>
  <c r="I54" i="60"/>
  <c r="Q48" i="60"/>
  <c r="K48" i="60"/>
  <c r="I56" i="60"/>
  <c r="P54" i="60"/>
  <c r="J54" i="60"/>
  <c r="P40" i="60"/>
  <c r="J40" i="60"/>
  <c r="K57" i="60"/>
  <c r="Q57" i="60"/>
  <c r="Q43" i="60"/>
  <c r="K43" i="60"/>
  <c r="P43" i="60"/>
  <c r="J43" i="60"/>
  <c r="I53" i="60"/>
  <c r="J55" i="60"/>
  <c r="P55" i="60"/>
  <c r="Q46" i="60"/>
  <c r="K46" i="60"/>
  <c r="I40" i="60"/>
  <c r="P57" i="60"/>
  <c r="J57" i="60"/>
  <c r="J52" i="60"/>
  <c r="I50" i="60"/>
  <c r="K55" i="60"/>
  <c r="Q55" i="60"/>
  <c r="I52" i="60"/>
  <c r="I58" i="60"/>
  <c r="I51" i="60"/>
  <c r="Q58" i="60"/>
  <c r="K58" i="60"/>
  <c r="Q41" i="60"/>
  <c r="K41" i="60"/>
  <c r="P50" i="60"/>
  <c r="J50" i="60"/>
  <c r="I48" i="60"/>
  <c r="K53" i="60"/>
  <c r="Q53" i="60"/>
  <c r="P53" i="60"/>
  <c r="J53" i="60"/>
  <c r="J59" i="60"/>
  <c r="P59" i="60"/>
  <c r="I49" i="60"/>
  <c r="Q54" i="60"/>
  <c r="K54" i="60"/>
  <c r="J42" i="60"/>
  <c r="J48" i="60"/>
  <c r="P48" i="60"/>
  <c r="I46" i="60"/>
  <c r="K51" i="60"/>
  <c r="Q51" i="60"/>
  <c r="P51" i="60"/>
  <c r="J51" i="60"/>
  <c r="I59" i="60"/>
  <c r="I47" i="60"/>
  <c r="Q52" i="60"/>
  <c r="K52" i="60"/>
  <c r="Q56" i="60"/>
  <c r="K56" i="60"/>
  <c r="J46" i="60"/>
  <c r="P46" i="60"/>
  <c r="I41" i="60"/>
  <c r="K49" i="60"/>
  <c r="Q49" i="60"/>
  <c r="J49" i="60"/>
  <c r="P49" i="60"/>
  <c r="I57" i="60"/>
  <c r="I43" i="60"/>
  <c r="Q50" i="60"/>
  <c r="K50" i="60"/>
  <c r="Q42" i="60"/>
  <c r="K42" i="60"/>
  <c r="O45" i="60"/>
  <c r="Q246" i="60" l="1"/>
  <c r="F1999" i="66"/>
  <c r="G2600" i="66" s="1"/>
  <c r="H2616" i="66" s="1"/>
  <c r="J30" i="68" s="1"/>
  <c r="O246" i="60"/>
  <c r="D1999" i="66"/>
  <c r="E2600" i="66" s="1"/>
  <c r="F2616" i="66" s="1"/>
  <c r="H30" i="68" s="1"/>
  <c r="P246" i="60"/>
  <c r="E1999" i="66"/>
  <c r="F2600" i="66" s="1"/>
  <c r="G2616" i="66" s="1"/>
  <c r="I30" i="68" s="1"/>
  <c r="Q245" i="60"/>
  <c r="F1998" i="66"/>
  <c r="G2599" i="66" s="1"/>
  <c r="H2615" i="66" s="1"/>
  <c r="J29" i="68" s="1"/>
  <c r="P245" i="60"/>
  <c r="E1998" i="66"/>
  <c r="F2599" i="66" s="1"/>
  <c r="G2615" i="66" s="1"/>
  <c r="I29" i="68" s="1"/>
  <c r="O245" i="60"/>
  <c r="D1998" i="66"/>
  <c r="E2599" i="66" s="1"/>
  <c r="F2615" i="66" s="1"/>
  <c r="H29" i="68" s="1"/>
  <c r="Q244" i="60"/>
  <c r="F1997" i="66"/>
  <c r="O244" i="60"/>
  <c r="P244" i="60"/>
  <c r="E1997" i="66"/>
  <c r="E1696" i="66"/>
  <c r="F2594" i="66" s="1"/>
  <c r="D1696" i="66"/>
  <c r="E2594" i="66" s="1"/>
  <c r="D1256" i="66"/>
  <c r="E2590" i="66" s="1"/>
  <c r="F2611" i="66" s="1"/>
  <c r="O141" i="60"/>
  <c r="O247" i="60"/>
  <c r="N35" i="62"/>
  <c r="Q35" i="62"/>
  <c r="O34" i="62"/>
  <c r="Q34" i="62"/>
  <c r="Q28" i="62"/>
  <c r="Q45" i="62"/>
  <c r="Q32" i="62"/>
  <c r="Q38" i="62"/>
  <c r="Q31" i="62"/>
  <c r="Q39" i="62"/>
  <c r="Q40" i="62"/>
  <c r="Q33" i="62"/>
  <c r="Q47" i="62"/>
  <c r="Q44" i="62"/>
  <c r="Q42" i="62"/>
  <c r="N42" i="62"/>
  <c r="Q30" i="62"/>
  <c r="Q37" i="62"/>
  <c r="Q36" i="62"/>
  <c r="Q41" i="62"/>
  <c r="Q46" i="62"/>
  <c r="Q43" i="62"/>
  <c r="F1256" i="66"/>
  <c r="G2590" i="66" s="1"/>
  <c r="H2611" i="66" s="1"/>
  <c r="J25" i="68" s="1"/>
  <c r="E1256" i="66"/>
  <c r="F2590" i="66" s="1"/>
  <c r="G2611" i="66" s="1"/>
  <c r="Q29" i="62"/>
  <c r="O138" i="60"/>
  <c r="P138" i="60"/>
  <c r="Q138" i="60"/>
  <c r="R55" i="60"/>
  <c r="R45" i="60"/>
  <c r="R41" i="60"/>
  <c r="O49" i="60"/>
  <c r="R40" i="60"/>
  <c r="O40" i="60"/>
  <c r="O55" i="60"/>
  <c r="R48" i="60"/>
  <c r="O48" i="60"/>
  <c r="O52" i="60"/>
  <c r="R52" i="60"/>
  <c r="P52" i="60"/>
  <c r="R47" i="60"/>
  <c r="O47" i="60"/>
  <c r="P42" i="60"/>
  <c r="O43" i="60"/>
  <c r="R43" i="60"/>
  <c r="O59" i="60"/>
  <c r="R46" i="60"/>
  <c r="O46" i="60"/>
  <c r="O51" i="60"/>
  <c r="R51" i="60"/>
  <c r="R54" i="60"/>
  <c r="O54" i="60"/>
  <c r="Q47" i="60"/>
  <c r="R58" i="60"/>
  <c r="O58" i="60"/>
  <c r="O50" i="60"/>
  <c r="R50" i="60"/>
  <c r="O56" i="60"/>
  <c r="R56" i="60"/>
  <c r="O42" i="60"/>
  <c r="R42" i="60"/>
  <c r="O57" i="60"/>
  <c r="R57" i="60"/>
  <c r="R53" i="60"/>
  <c r="O53" i="60"/>
  <c r="O41" i="60"/>
  <c r="D1453" i="66"/>
  <c r="E2592" i="66" s="1"/>
  <c r="O44" i="60"/>
  <c r="Q44" i="60"/>
  <c r="F1453" i="66"/>
  <c r="P44" i="60"/>
  <c r="E1453" i="66"/>
  <c r="H25" i="68" l="1"/>
  <c r="I25" i="68"/>
  <c r="D2000" i="66"/>
  <c r="E2598" i="66"/>
  <c r="F2614" i="66" s="1"/>
  <c r="H28" i="68" s="1"/>
  <c r="E2000" i="66"/>
  <c r="F2598" i="66"/>
  <c r="G2614" i="66" s="1"/>
  <c r="I28" i="68" s="1"/>
  <c r="F2000" i="66"/>
  <c r="G2598" i="66"/>
  <c r="H2614" i="66" s="1"/>
  <c r="J28" i="68" s="1"/>
  <c r="G1997" i="66"/>
  <c r="H2598" i="66" s="1"/>
  <c r="I2614" i="66" s="1"/>
  <c r="K28" i="68" s="1"/>
  <c r="R246" i="60"/>
  <c r="G1999" i="66"/>
  <c r="H2600" i="66" s="1"/>
  <c r="I2616" i="66" s="1"/>
  <c r="K30" i="68" s="1"/>
  <c r="R245" i="60"/>
  <c r="G1998" i="66"/>
  <c r="H2599" i="66" s="1"/>
  <c r="I2615" i="66" s="1"/>
  <c r="K29" i="68" s="1"/>
  <c r="O60" i="60"/>
  <c r="G2592" i="66"/>
  <c r="H2612" i="66" s="1"/>
  <c r="J26" i="68" s="1"/>
  <c r="F2592" i="66"/>
  <c r="G2612" i="66" s="1"/>
  <c r="I26" i="68" s="1"/>
  <c r="R142" i="60"/>
  <c r="R247" i="60"/>
  <c r="G1696" i="66"/>
  <c r="H2594" i="66" s="1"/>
  <c r="P149" i="60"/>
  <c r="Q149" i="60"/>
  <c r="F1696" i="66"/>
  <c r="R248" i="60"/>
  <c r="R140" i="60"/>
  <c r="R141" i="60"/>
  <c r="R139" i="60"/>
  <c r="R244" i="60"/>
  <c r="Q48" i="62"/>
  <c r="R49" i="60"/>
  <c r="R59" i="60"/>
  <c r="Q27" i="62"/>
  <c r="O49" i="62"/>
  <c r="P49" i="62"/>
  <c r="N49" i="62"/>
  <c r="R138" i="60"/>
  <c r="R44" i="60"/>
  <c r="G1453" i="66"/>
  <c r="H2592" i="66" s="1"/>
  <c r="G2000" i="66" l="1"/>
  <c r="R60" i="60"/>
  <c r="G2594" i="66"/>
  <c r="R149" i="60"/>
  <c r="G1454" i="66"/>
  <c r="G1257" i="66"/>
  <c r="G1256" i="66"/>
  <c r="Q49" i="62"/>
  <c r="G1697" i="66"/>
  <c r="H2590" i="66" l="1"/>
  <c r="I2611" i="66" s="1"/>
  <c r="K25" i="68" s="1"/>
  <c r="I2590" i="66" l="1"/>
  <c r="P60" i="60" l="1"/>
  <c r="Q60" i="60"/>
  <c r="P66" i="56" l="1"/>
  <c r="O66" i="56"/>
  <c r="N66" i="56"/>
  <c r="M66" i="56"/>
  <c r="L66" i="56"/>
  <c r="K66" i="56"/>
  <c r="J66" i="56"/>
  <c r="I66" i="56"/>
  <c r="H66" i="56"/>
  <c r="G66" i="56"/>
  <c r="F66" i="56"/>
  <c r="Y5" i="52" l="1"/>
  <c r="Y6" i="52"/>
  <c r="H21" i="52"/>
  <c r="H28" i="52" s="1"/>
  <c r="K32" i="52"/>
  <c r="M32" i="52" l="1"/>
  <c r="K31" i="52"/>
  <c r="I2197" i="66" l="1"/>
  <c r="F2159" i="66" s="1"/>
  <c r="K31" i="64"/>
  <c r="N44" i="27"/>
  <c r="G2603" i="66" l="1"/>
  <c r="H2618" i="66" s="1"/>
  <c r="J32" i="68" s="1"/>
  <c r="L27" i="64"/>
  <c r="L21" i="64" l="1"/>
  <c r="L28" i="64"/>
  <c r="L20" i="64"/>
  <c r="L19" i="64"/>
  <c r="L24" i="64"/>
  <c r="L17" i="64"/>
  <c r="H2197" i="66"/>
  <c r="E2159" i="66" s="1"/>
  <c r="L29" i="64"/>
  <c r="L23" i="64"/>
  <c r="L25" i="64"/>
  <c r="L26" i="64"/>
  <c r="F2603" i="66" l="1"/>
  <c r="G2618" i="66" s="1"/>
  <c r="I32" i="68" s="1"/>
  <c r="L18" i="64"/>
  <c r="L30" i="64"/>
  <c r="L31" i="64" l="1"/>
  <c r="G2124" i="66" l="1"/>
  <c r="H2602" i="66" s="1"/>
  <c r="I2617" i="66" s="1"/>
  <c r="K31" i="68" s="1"/>
  <c r="I2601" i="66" l="1"/>
  <c r="M63" i="27"/>
  <c r="M69" i="27" s="1"/>
  <c r="I1343" i="66" l="1"/>
  <c r="I31" i="64" l="1"/>
  <c r="J31" i="64" l="1"/>
  <c r="G2197" i="66" l="1"/>
  <c r="D2159" i="66" s="1"/>
  <c r="E2603" i="66" s="1"/>
  <c r="F2618" i="66" s="1"/>
  <c r="H32" i="68" s="1"/>
  <c r="G2159" i="66"/>
  <c r="H2603" i="66" s="1"/>
  <c r="I2618" i="66" s="1"/>
  <c r="K32" i="68" s="1"/>
  <c r="I2603" i="66" l="1"/>
  <c r="G2160" i="66"/>
  <c r="R1855" i="66" l="1"/>
  <c r="Q1855" i="66"/>
  <c r="S171" i="60" s="1"/>
  <c r="R1865" i="66" l="1"/>
  <c r="T171" i="60"/>
  <c r="Q1865" i="66"/>
  <c r="S1855" i="66"/>
  <c r="U1855" i="66"/>
  <c r="P1865" i="66"/>
  <c r="D1800" i="66" l="1"/>
  <c r="E2595" i="66" s="1"/>
  <c r="F2613" i="66" s="1"/>
  <c r="R181" i="60"/>
  <c r="F1800" i="66"/>
  <c r="G2595" i="66" s="1"/>
  <c r="H2613" i="66" s="1"/>
  <c r="J27" i="68" s="1"/>
  <c r="T181" i="60"/>
  <c r="E1800" i="66"/>
  <c r="F2595" i="66" s="1"/>
  <c r="S181" i="60"/>
  <c r="G2613" i="66"/>
  <c r="H27" i="68"/>
  <c r="S1865" i="66"/>
  <c r="U171" i="60"/>
  <c r="E117" i="68"/>
  <c r="I27" i="68" l="1"/>
  <c r="G2619" i="66"/>
  <c r="I33" i="68" s="1"/>
  <c r="G1800" i="66"/>
  <c r="H2595" i="66" s="1"/>
  <c r="U181" i="60"/>
  <c r="L117" i="68"/>
  <c r="O129" i="68" s="1"/>
  <c r="H123" i="68"/>
  <c r="H130" i="68"/>
  <c r="H120" i="68"/>
  <c r="H124" i="68"/>
  <c r="H121" i="68"/>
  <c r="H122" i="68"/>
  <c r="H119" i="68"/>
  <c r="H128" i="68"/>
  <c r="H129" i="68"/>
  <c r="H125" i="68"/>
  <c r="I16" i="68" l="1"/>
  <c r="I19" i="68" s="1"/>
  <c r="G2627" i="66"/>
  <c r="I40" i="68" s="1"/>
  <c r="I2613" i="66"/>
  <c r="K27" i="68" s="1"/>
  <c r="O121" i="68"/>
  <c r="O124" i="68"/>
  <c r="O120" i="68"/>
  <c r="O128" i="68"/>
  <c r="O125" i="68"/>
  <c r="O122" i="68"/>
  <c r="O130" i="68"/>
  <c r="O119" i="68"/>
  <c r="O123" i="68"/>
  <c r="H126" i="68"/>
  <c r="H131" i="68"/>
  <c r="E135" i="68"/>
  <c r="L135" i="68" l="1"/>
  <c r="O142" i="68" s="1"/>
  <c r="O131" i="68"/>
  <c r="O126" i="68"/>
  <c r="H133" i="68"/>
  <c r="H141" i="68"/>
  <c r="H137" i="68"/>
  <c r="H139" i="68"/>
  <c r="H138" i="68"/>
  <c r="H148" i="68"/>
  <c r="H143" i="68"/>
  <c r="H142" i="68"/>
  <c r="H140" i="68"/>
  <c r="H146" i="68"/>
  <c r="H147" i="68"/>
  <c r="O137" i="68" l="1"/>
  <c r="O141" i="68"/>
  <c r="O140" i="68"/>
  <c r="O139" i="68"/>
  <c r="O148" i="68"/>
  <c r="O143" i="68"/>
  <c r="O147" i="68"/>
  <c r="O138" i="68"/>
  <c r="O146" i="68"/>
  <c r="O133" i="68"/>
  <c r="E153" i="68"/>
  <c r="H149" i="68"/>
  <c r="H144" i="68"/>
  <c r="O144" i="68" l="1"/>
  <c r="O149" i="68"/>
  <c r="L153" i="68"/>
  <c r="O156" i="68" s="1"/>
  <c r="H151" i="68"/>
  <c r="H159" i="68"/>
  <c r="H156" i="68"/>
  <c r="E154" i="68"/>
  <c r="H166" i="68"/>
  <c r="H155" i="68"/>
  <c r="H160" i="68"/>
  <c r="H158" i="68"/>
  <c r="H157" i="68"/>
  <c r="H164" i="68"/>
  <c r="H165" i="68"/>
  <c r="H161" i="68"/>
  <c r="O151" i="68" l="1"/>
  <c r="O165" i="68"/>
  <c r="O155" i="68"/>
  <c r="O166" i="68"/>
  <c r="O158" i="68"/>
  <c r="O160" i="68"/>
  <c r="O157" i="68"/>
  <c r="O159" i="68"/>
  <c r="E171" i="68"/>
  <c r="H179" i="68" s="1"/>
  <c r="O161" i="68"/>
  <c r="O164" i="68"/>
  <c r="H167" i="68"/>
  <c r="H162" i="68"/>
  <c r="O167" i="68" l="1"/>
  <c r="H173" i="68"/>
  <c r="O162" i="68"/>
  <c r="H182" i="68"/>
  <c r="H183" i="68"/>
  <c r="H184" i="68"/>
  <c r="H177" i="68"/>
  <c r="H174" i="68"/>
  <c r="H175" i="68"/>
  <c r="L171" i="68"/>
  <c r="O173" i="68" s="1"/>
  <c r="H178" i="68"/>
  <c r="H176" i="68"/>
  <c r="H169" i="68"/>
  <c r="O169" i="68" l="1"/>
  <c r="O174" i="68"/>
  <c r="E189" i="68"/>
  <c r="H191" i="68" s="1"/>
  <c r="H185" i="68"/>
  <c r="H180" i="68"/>
  <c r="O184" i="68"/>
  <c r="O182" i="68"/>
  <c r="O178" i="68"/>
  <c r="O177" i="68"/>
  <c r="O175" i="68"/>
  <c r="O183" i="68"/>
  <c r="O179" i="68"/>
  <c r="O176" i="68"/>
  <c r="H200" i="68" l="1"/>
  <c r="H193" i="68"/>
  <c r="H201" i="68"/>
  <c r="H194" i="68"/>
  <c r="H195" i="68"/>
  <c r="L189" i="68"/>
  <c r="O192" i="68" s="1"/>
  <c r="H196" i="68"/>
  <c r="H202" i="68"/>
  <c r="H192" i="68"/>
  <c r="H197" i="68"/>
  <c r="H187" i="68"/>
  <c r="O185" i="68"/>
  <c r="O180" i="68"/>
  <c r="E207" i="68"/>
  <c r="O197" i="68" l="1"/>
  <c r="O201" i="68"/>
  <c r="O202" i="68"/>
  <c r="O195" i="68"/>
  <c r="O200" i="68"/>
  <c r="O191" i="68"/>
  <c r="O194" i="68"/>
  <c r="O193" i="68"/>
  <c r="O196" i="68"/>
  <c r="H203" i="68"/>
  <c r="H198" i="68"/>
  <c r="O187" i="68"/>
  <c r="L207" i="68"/>
  <c r="H213" i="68"/>
  <c r="H215" i="68"/>
  <c r="H210" i="68"/>
  <c r="H219" i="68"/>
  <c r="H214" i="68"/>
  <c r="H212" i="68"/>
  <c r="H220" i="68"/>
  <c r="H211" i="68"/>
  <c r="H218" i="68"/>
  <c r="H209" i="68"/>
  <c r="O203" i="68" l="1"/>
  <c r="O198" i="68"/>
  <c r="H205" i="68"/>
  <c r="O213" i="68"/>
  <c r="O211" i="68"/>
  <c r="O215" i="68"/>
  <c r="O210" i="68"/>
  <c r="O209" i="68"/>
  <c r="O220" i="68"/>
  <c r="O212" i="68"/>
  <c r="O214" i="68"/>
  <c r="O219" i="68"/>
  <c r="O218" i="68"/>
  <c r="E225" i="68"/>
  <c r="H216" i="68"/>
  <c r="H221" i="68"/>
  <c r="O205" i="68" l="1"/>
  <c r="L225" i="68"/>
  <c r="H223" i="68"/>
  <c r="H231" i="68"/>
  <c r="H228" i="68"/>
  <c r="H232" i="68"/>
  <c r="H230" i="68"/>
  <c r="H233" i="68"/>
  <c r="H229" i="68"/>
  <c r="H227" i="68"/>
  <c r="H237" i="68"/>
  <c r="H238" i="68"/>
  <c r="H236" i="68"/>
  <c r="O216" i="68"/>
  <c r="O221" i="68"/>
  <c r="H234" i="68" l="1"/>
  <c r="O223" i="68"/>
  <c r="H239" i="68"/>
  <c r="E243" i="68"/>
  <c r="O231" i="68"/>
  <c r="O228" i="68"/>
  <c r="O227" i="68"/>
  <c r="O232" i="68"/>
  <c r="O230" i="68"/>
  <c r="O233" i="68"/>
  <c r="O229" i="68"/>
  <c r="O238" i="68"/>
  <c r="O237" i="68"/>
  <c r="O236" i="68"/>
  <c r="H241" i="68" l="1"/>
  <c r="O234" i="68"/>
  <c r="L243" i="68"/>
  <c r="O239" i="68"/>
  <c r="H249" i="68"/>
  <c r="H246" i="68"/>
  <c r="H245" i="68"/>
  <c r="H256" i="68"/>
  <c r="H251" i="68"/>
  <c r="H248" i="68"/>
  <c r="H247" i="68"/>
  <c r="H250" i="68"/>
  <c r="H254" i="68"/>
  <c r="H255" i="68"/>
  <c r="O241" i="68" l="1"/>
  <c r="H252" i="68"/>
  <c r="E261" i="68"/>
  <c r="O250" i="68"/>
  <c r="O246" i="68"/>
  <c r="O251" i="68"/>
  <c r="O249" i="68"/>
  <c r="O256" i="68"/>
  <c r="O248" i="68"/>
  <c r="O247" i="68"/>
  <c r="O245" i="68"/>
  <c r="O254" i="68"/>
  <c r="O255" i="68"/>
  <c r="H257" i="68"/>
  <c r="H259" i="68" l="1"/>
  <c r="L261" i="68"/>
  <c r="H267" i="68"/>
  <c r="H265" i="68"/>
  <c r="H269" i="68"/>
  <c r="H264" i="68"/>
  <c r="H273" i="68"/>
  <c r="H268" i="68"/>
  <c r="H263" i="68"/>
  <c r="H266" i="68"/>
  <c r="H274" i="68"/>
  <c r="H272" i="68"/>
  <c r="O257" i="68"/>
  <c r="O252" i="68"/>
  <c r="H270" i="68" l="1"/>
  <c r="E279" i="68"/>
  <c r="O259" i="68"/>
  <c r="O263" i="68"/>
  <c r="O274" i="68"/>
  <c r="O264" i="68"/>
  <c r="O267" i="68"/>
  <c r="O272" i="68"/>
  <c r="O265" i="68"/>
  <c r="O273" i="68"/>
  <c r="O266" i="68"/>
  <c r="O268" i="68"/>
  <c r="O269" i="68"/>
  <c r="H275" i="68"/>
  <c r="H277" i="68" l="1"/>
  <c r="O275" i="68"/>
  <c r="O270" i="68"/>
  <c r="H282" i="68"/>
  <c r="H284" i="68"/>
  <c r="H281" i="68"/>
  <c r="H285" i="68"/>
  <c r="H291" i="68"/>
  <c r="H286" i="68"/>
  <c r="H290" i="68"/>
  <c r="H292" i="68"/>
  <c r="H283" i="68"/>
  <c r="H287" i="68"/>
  <c r="L279" i="68"/>
  <c r="O277" i="68" l="1"/>
  <c r="H293" i="68"/>
  <c r="O287" i="68"/>
  <c r="O284" i="68"/>
  <c r="O290" i="68"/>
  <c r="O291" i="68"/>
  <c r="O285" i="68"/>
  <c r="O286" i="68"/>
  <c r="O292" i="68"/>
  <c r="O281" i="68"/>
  <c r="O283" i="68"/>
  <c r="O282" i="68"/>
  <c r="E297" i="68"/>
  <c r="H288" i="68"/>
  <c r="H295" i="68" l="1"/>
  <c r="L297" i="68"/>
  <c r="H303" i="68"/>
  <c r="H308" i="68"/>
  <c r="H305" i="68"/>
  <c r="H302" i="68"/>
  <c r="H304" i="68"/>
  <c r="H309" i="68"/>
  <c r="H299" i="68"/>
  <c r="H310" i="68"/>
  <c r="H300" i="68"/>
  <c r="H301" i="68"/>
  <c r="O293" i="68"/>
  <c r="O288" i="68"/>
  <c r="O295" i="68" l="1"/>
  <c r="H306" i="68"/>
  <c r="O303" i="68"/>
  <c r="O300" i="68"/>
  <c r="O308" i="68"/>
  <c r="O304" i="68"/>
  <c r="O302" i="68"/>
  <c r="O299" i="68"/>
  <c r="O310" i="68"/>
  <c r="O309" i="68"/>
  <c r="O301" i="68"/>
  <c r="O305" i="68"/>
  <c r="H311" i="68"/>
  <c r="H313" i="68" l="1"/>
  <c r="O311" i="68"/>
  <c r="O306" i="68"/>
  <c r="O313" i="68" l="1"/>
  <c r="K33" i="73" l="1"/>
  <c r="M33" i="73" l="1"/>
  <c r="F686" i="66" l="1"/>
  <c r="G2580" i="66" s="1"/>
  <c r="H2610" i="66" s="1"/>
  <c r="N33" i="73"/>
  <c r="J24" i="68" l="1"/>
  <c r="H2619" i="66"/>
  <c r="J16" i="68" s="1"/>
  <c r="J19" i="68" s="1"/>
  <c r="G686" i="66"/>
  <c r="H2580" i="66" s="1"/>
  <c r="I2610" i="66" s="1"/>
  <c r="K24" i="68" l="1"/>
  <c r="D666" i="66"/>
  <c r="G15" i="73" s="1"/>
  <c r="G25" i="73" s="1"/>
  <c r="I2580" i="66"/>
  <c r="H2627" i="66"/>
  <c r="J40" i="68" s="1"/>
  <c r="J33" i="68"/>
  <c r="D676" i="66" l="1"/>
  <c r="H2593" i="66" l="1"/>
  <c r="E2593" i="66" l="1"/>
  <c r="F2612" i="66" s="1"/>
  <c r="F2619" i="66" s="1"/>
  <c r="I2592" i="66"/>
  <c r="I2612" i="66"/>
  <c r="I2619" i="66" l="1"/>
  <c r="K2612" i="66" s="1"/>
  <c r="K26" i="68"/>
  <c r="H26" i="68"/>
  <c r="K2613" i="66" l="1"/>
  <c r="K2611" i="66"/>
  <c r="K2617" i="66"/>
  <c r="K2616" i="66"/>
  <c r="K2614" i="66"/>
  <c r="K2618" i="66"/>
  <c r="K2615" i="66"/>
  <c r="K2619" i="66"/>
  <c r="D2575" i="66"/>
  <c r="K16" i="68"/>
  <c r="K2610" i="66"/>
  <c r="K33" i="68"/>
  <c r="H16" i="68"/>
  <c r="H19" i="68" s="1"/>
  <c r="F2627" i="66"/>
  <c r="H40" i="68" s="1"/>
  <c r="H33" i="68"/>
  <c r="K2234" i="66" l="1"/>
  <c r="J2277" i="66"/>
  <c r="K2284" i="66"/>
  <c r="K2382" i="66"/>
  <c r="J2391" i="66"/>
  <c r="K2327" i="66"/>
  <c r="K2325" i="66"/>
  <c r="K2343" i="66"/>
  <c r="K2315" i="66"/>
  <c r="J2305" i="66"/>
  <c r="J2435" i="66"/>
  <c r="J2358" i="66"/>
  <c r="J2264" i="66"/>
  <c r="J2327" i="66"/>
  <c r="K2448" i="66"/>
  <c r="J2314" i="66"/>
  <c r="K2337" i="66"/>
  <c r="J2303" i="66"/>
  <c r="K2310" i="66"/>
  <c r="K2380" i="66"/>
  <c r="J2268" i="66"/>
  <c r="J2276" i="66"/>
  <c r="J2294" i="66"/>
  <c r="K2342" i="66"/>
  <c r="K2428" i="66"/>
  <c r="K2469" i="66"/>
  <c r="J2413" i="66"/>
  <c r="K2394" i="66"/>
  <c r="J2434" i="66"/>
  <c r="K2274" i="66"/>
  <c r="J2372" i="66"/>
  <c r="K2412" i="66"/>
  <c r="K2429" i="66"/>
  <c r="J2237" i="66"/>
  <c r="J2271" i="66"/>
  <c r="J2251" i="66"/>
  <c r="J2443" i="66"/>
  <c r="J2343" i="66"/>
  <c r="K2227" i="66"/>
  <c r="J2446" i="66"/>
  <c r="J2252" i="66"/>
  <c r="K2321" i="66"/>
  <c r="J2239" i="66"/>
  <c r="J2438" i="66"/>
  <c r="K2420" i="66"/>
  <c r="J2244" i="66"/>
  <c r="J2328" i="66"/>
  <c r="J2339" i="66"/>
  <c r="K2460" i="66"/>
  <c r="K2354" i="66"/>
  <c r="K2410" i="66"/>
  <c r="J2272" i="66"/>
  <c r="K2415" i="66"/>
  <c r="J2447" i="66"/>
  <c r="K2281" i="66"/>
  <c r="J2291" i="66"/>
  <c r="J2288" i="66"/>
  <c r="J2448" i="66"/>
  <c r="K2461" i="66"/>
  <c r="J2344" i="66"/>
  <c r="K2272" i="66"/>
  <c r="J2418" i="66"/>
  <c r="J2385" i="66"/>
  <c r="K2232" i="66"/>
  <c r="K2335" i="66"/>
  <c r="K2273" i="66"/>
  <c r="J2324" i="66"/>
  <c r="J2331" i="66"/>
  <c r="K2336" i="66"/>
  <c r="K2266" i="66"/>
  <c r="K2406" i="66"/>
  <c r="J2270" i="66"/>
  <c r="K2413" i="66"/>
  <c r="K2291" i="66"/>
  <c r="J2232" i="66"/>
  <c r="J2411" i="66"/>
  <c r="J2319" i="66"/>
  <c r="K2329" i="66"/>
  <c r="K2453" i="66"/>
  <c r="K2409" i="66"/>
  <c r="K2363" i="66"/>
  <c r="J2398" i="66"/>
  <c r="J2341" i="66"/>
  <c r="J2266" i="66"/>
  <c r="K2375" i="66"/>
  <c r="J2444" i="66"/>
  <c r="K2240" i="66"/>
  <c r="J2329" i="66"/>
  <c r="K2447" i="66"/>
  <c r="J2436" i="66"/>
  <c r="J2243" i="66"/>
  <c r="K2449" i="66"/>
  <c r="J2282" i="66"/>
  <c r="J2336" i="66"/>
  <c r="J2281" i="66"/>
  <c r="K2286" i="66"/>
  <c r="J2464" i="66"/>
  <c r="J2318" i="66"/>
  <c r="J2306" i="66"/>
  <c r="K2378" i="66"/>
  <c r="J2278" i="66"/>
  <c r="J2360" i="66"/>
  <c r="K2384" i="66"/>
  <c r="K2379" i="66"/>
  <c r="J2347" i="66"/>
  <c r="K2353" i="66"/>
  <c r="K2265" i="66"/>
  <c r="K2304" i="66"/>
  <c r="J2365" i="66"/>
  <c r="K2456" i="66"/>
  <c r="K2431" i="66"/>
  <c r="J2406" i="66"/>
  <c r="K2402" i="66"/>
  <c r="J2234" i="66"/>
  <c r="J2287" i="66"/>
  <c r="K2390" i="66"/>
  <c r="J2257" i="66"/>
  <c r="K2330" i="66"/>
  <c r="J2274" i="66"/>
  <c r="K2454" i="66"/>
  <c r="K2458" i="66"/>
  <c r="K2391" i="66"/>
  <c r="J2284" i="66"/>
  <c r="K2422" i="66"/>
  <c r="K2228" i="66"/>
  <c r="J2335" i="66"/>
  <c r="K2392" i="66"/>
  <c r="J2396" i="66"/>
  <c r="J2376" i="66"/>
  <c r="K2344" i="66"/>
  <c r="J2460" i="66"/>
  <c r="K2331" i="66"/>
  <c r="J2296" i="66"/>
  <c r="J2355" i="66"/>
  <c r="K2306" i="66"/>
  <c r="J2247" i="66"/>
  <c r="K2256" i="66"/>
  <c r="K2295" i="66"/>
  <c r="J2353" i="66"/>
  <c r="K2254" i="66"/>
  <c r="K2411" i="66"/>
  <c r="K2320" i="66"/>
  <c r="K2395" i="66"/>
  <c r="K2340" i="66"/>
  <c r="K2300" i="66"/>
  <c r="J2402" i="66"/>
  <c r="J2416" i="66"/>
  <c r="K2381" i="66"/>
  <c r="K2419" i="66"/>
  <c r="K2318" i="66"/>
  <c r="J2364" i="66"/>
  <c r="J2228" i="66"/>
  <c r="J2399" i="66"/>
  <c r="K2233" i="66"/>
  <c r="J2367" i="66"/>
  <c r="J2332" i="66"/>
  <c r="K2369" i="66"/>
  <c r="J2286" i="66"/>
  <c r="J2235" i="66"/>
  <c r="K2264" i="66"/>
  <c r="J2401" i="66"/>
  <c r="K2444" i="66"/>
  <c r="J2371" i="66"/>
  <c r="J2470" i="66"/>
  <c r="K2314" i="66"/>
  <c r="J2431" i="66"/>
  <c r="J2298" i="66"/>
  <c r="K2332" i="66"/>
  <c r="K2399" i="66"/>
  <c r="K2424" i="66"/>
  <c r="J2323" i="66"/>
  <c r="J2420" i="66"/>
  <c r="J2412" i="66"/>
  <c r="K2418" i="66"/>
  <c r="K2326" i="66"/>
  <c r="K2446" i="66"/>
  <c r="K2427" i="66"/>
  <c r="J2426" i="66"/>
  <c r="K2404" i="66"/>
  <c r="J2246" i="66"/>
  <c r="J2377" i="66"/>
  <c r="K2252" i="66"/>
  <c r="J2451" i="66"/>
  <c r="K2387" i="66"/>
  <c r="K2359" i="66"/>
  <c r="K2317" i="66"/>
  <c r="J2295" i="66"/>
  <c r="K2338" i="66"/>
  <c r="K2356" i="66"/>
  <c r="J2289" i="66"/>
  <c r="K2246" i="66"/>
  <c r="J2366" i="66"/>
  <c r="J2279" i="66"/>
  <c r="K2383" i="66"/>
  <c r="J2307" i="66"/>
  <c r="J2404" i="66"/>
  <c r="J2346" i="66"/>
  <c r="K2376" i="66"/>
  <c r="J2459" i="66"/>
  <c r="J2466" i="66"/>
  <c r="J2397" i="66"/>
  <c r="J2349" i="66"/>
  <c r="J2445" i="66"/>
  <c r="J2269" i="66"/>
  <c r="K2452" i="66"/>
  <c r="K2450" i="66"/>
  <c r="K2366" i="66"/>
  <c r="J2389" i="66"/>
  <c r="K2352" i="66"/>
  <c r="J2395" i="66"/>
  <c r="J2240" i="66"/>
  <c r="J2255" i="66"/>
  <c r="J2299" i="66"/>
  <c r="K2270" i="66"/>
  <c r="K2308" i="66"/>
  <c r="J2293" i="66"/>
  <c r="K2462" i="66"/>
  <c r="J2325" i="66"/>
  <c r="K2386" i="66"/>
  <c r="J2310" i="66"/>
  <c r="J2456" i="66"/>
  <c r="K2248" i="66"/>
  <c r="K2434" i="66"/>
  <c r="J2342" i="66"/>
  <c r="K2243" i="66"/>
  <c r="J2417" i="66"/>
  <c r="J2316" i="66"/>
  <c r="K2285" i="66"/>
  <c r="K2407" i="66"/>
  <c r="J2333" i="66"/>
  <c r="J2361" i="66"/>
  <c r="J2356" i="66"/>
  <c r="K2258" i="66"/>
  <c r="J2326" i="66"/>
  <c r="J2334" i="66"/>
  <c r="J2428" i="66"/>
  <c r="J2373" i="66"/>
  <c r="J2350" i="66"/>
  <c r="J2248" i="66"/>
  <c r="K2430" i="66"/>
  <c r="K2302" i="66"/>
  <c r="K2280" i="66"/>
  <c r="J2432" i="66"/>
  <c r="J2386" i="66"/>
  <c r="K2313" i="66"/>
  <c r="J2421" i="66"/>
  <c r="J2236" i="66"/>
  <c r="J2321" i="66"/>
  <c r="J2249" i="66"/>
  <c r="K2296" i="66"/>
  <c r="J2429" i="66"/>
  <c r="K2283" i="66"/>
  <c r="K2435" i="66"/>
  <c r="J2458" i="66"/>
  <c r="J2267" i="66"/>
  <c r="J2330" i="66"/>
  <c r="K2241" i="66"/>
  <c r="K2443" i="66"/>
  <c r="K2251" i="66"/>
  <c r="J2301" i="66"/>
  <c r="J2368" i="66"/>
  <c r="K2276" i="66"/>
  <c r="J2468" i="66"/>
  <c r="J2280" i="66"/>
  <c r="J2407" i="66"/>
  <c r="K2275" i="66"/>
  <c r="K2231" i="66"/>
  <c r="K2307" i="66"/>
  <c r="J2405" i="66"/>
  <c r="J2229" i="66"/>
  <c r="K2362" i="66"/>
  <c r="J2452" i="66"/>
  <c r="J2392" i="66"/>
  <c r="K2388" i="66"/>
  <c r="K2426" i="66"/>
  <c r="K2322" i="66"/>
  <c r="J2253" i="66"/>
  <c r="J2256" i="66"/>
  <c r="J2363" i="66"/>
  <c r="J2261" i="66"/>
  <c r="J2311" i="66"/>
  <c r="K2374" i="66"/>
  <c r="K2334" i="66"/>
  <c r="J2259" i="66"/>
  <c r="K2341" i="66"/>
  <c r="J2245" i="66"/>
  <c r="K2398" i="66"/>
  <c r="J2250" i="66"/>
  <c r="J2370" i="66"/>
  <c r="K2368" i="66"/>
  <c r="K2245" i="66"/>
  <c r="J2379" i="66"/>
  <c r="J2238" i="66"/>
  <c r="K2377" i="66"/>
  <c r="K2333" i="66"/>
  <c r="J2469" i="66"/>
  <c r="K2400" i="66"/>
  <c r="J2467" i="66"/>
  <c r="K2239" i="66"/>
  <c r="K2236" i="66"/>
  <c r="K2440" i="66"/>
  <c r="J2315" i="66"/>
  <c r="J2230" i="66"/>
  <c r="K2345" i="66"/>
  <c r="J2442" i="66"/>
  <c r="J2265" i="66"/>
  <c r="K2235" i="66"/>
  <c r="J2382" i="66"/>
  <c r="J2387" i="66"/>
  <c r="J2322" i="66"/>
  <c r="K2309" i="66"/>
  <c r="J2437" i="66"/>
  <c r="K2324" i="66"/>
  <c r="J2425" i="66"/>
  <c r="K2457" i="66"/>
  <c r="J2403" i="66"/>
  <c r="J2455" i="66"/>
  <c r="J2354" i="66"/>
  <c r="K2293" i="66"/>
  <c r="K2350" i="66"/>
  <c r="J2454" i="66"/>
  <c r="K2348" i="66"/>
  <c r="K2464" i="66"/>
  <c r="K2269" i="66"/>
  <c r="K2358" i="66"/>
  <c r="J2357" i="66"/>
  <c r="J2338" i="66"/>
  <c r="K2365" i="66"/>
  <c r="K2421" i="66"/>
  <c r="K2470" i="66"/>
  <c r="J2241" i="66"/>
  <c r="K2463" i="66"/>
  <c r="J2362" i="66"/>
  <c r="K2268" i="66"/>
  <c r="K2437" i="66"/>
  <c r="J2433" i="66"/>
  <c r="K2299" i="66"/>
  <c r="J2380" i="66"/>
  <c r="K2414" i="66"/>
  <c r="K2305" i="66"/>
  <c r="J2430" i="66"/>
  <c r="J2359" i="66"/>
  <c r="J2233" i="66"/>
  <c r="J2275" i="66"/>
  <c r="K2237" i="66"/>
  <c r="J2400" i="66"/>
  <c r="J2450" i="66"/>
  <c r="J2273" i="66"/>
  <c r="J2340" i="66"/>
  <c r="K2298" i="66"/>
  <c r="K2229" i="66"/>
  <c r="J2312" i="66"/>
  <c r="K2319" i="66"/>
  <c r="K2279" i="66"/>
  <c r="K2423" i="66"/>
  <c r="J2297" i="66"/>
  <c r="J2375" i="66"/>
  <c r="K2323" i="66"/>
  <c r="K2417" i="66"/>
  <c r="K2263" i="66"/>
  <c r="J2439" i="66"/>
  <c r="J2384" i="66"/>
  <c r="K2436" i="66"/>
  <c r="J2408" i="66"/>
  <c r="K2303" i="66"/>
  <c r="J2419" i="66"/>
  <c r="K2261" i="66"/>
  <c r="K2262" i="66"/>
  <c r="J2374" i="66"/>
  <c r="K2253" i="66"/>
  <c r="J2388" i="66"/>
  <c r="J2378" i="66"/>
  <c r="J2453" i="66"/>
  <c r="K2250" i="66"/>
  <c r="K2271" i="66"/>
  <c r="K2459" i="66"/>
  <c r="K2339" i="66"/>
  <c r="K2455" i="66"/>
  <c r="K2290" i="66"/>
  <c r="K2439" i="66"/>
  <c r="J2390" i="66"/>
  <c r="J2260" i="66"/>
  <c r="J2457" i="66"/>
  <c r="K2442" i="66"/>
  <c r="J2422" i="66"/>
  <c r="J2292" i="66"/>
  <c r="K2347" i="66"/>
  <c r="K2466" i="66"/>
  <c r="J2308" i="66"/>
  <c r="K2301" i="66"/>
  <c r="K2405" i="66"/>
  <c r="K2287" i="66"/>
  <c r="J2300" i="66"/>
  <c r="J2231" i="66"/>
  <c r="J2351" i="66"/>
  <c r="J2415" i="66"/>
  <c r="K2385" i="66"/>
  <c r="J2394" i="66"/>
  <c r="J2320" i="66"/>
  <c r="J2423" i="66"/>
  <c r="J2337" i="66"/>
  <c r="K2445" i="66"/>
  <c r="J2441" i="66"/>
  <c r="K2247" i="66"/>
  <c r="K2361" i="66"/>
  <c r="K2396" i="66"/>
  <c r="J2263" i="66"/>
  <c r="J2302" i="66"/>
  <c r="K2267" i="66"/>
  <c r="K2249" i="66"/>
  <c r="K2349" i="66"/>
  <c r="J2254" i="66"/>
  <c r="K2432" i="66"/>
  <c r="K2346" i="66"/>
  <c r="J2290" i="66"/>
  <c r="J2409" i="66"/>
  <c r="K2244" i="66"/>
  <c r="J2369" i="66"/>
  <c r="K2389" i="66"/>
  <c r="K2465" i="66"/>
  <c r="K2416" i="66"/>
  <c r="K2328" i="66"/>
  <c r="K2259" i="66"/>
  <c r="K2372" i="66"/>
  <c r="J2242" i="66"/>
  <c r="J2461" i="66"/>
  <c r="K2355" i="66"/>
  <c r="K2364" i="66"/>
  <c r="J2427" i="66"/>
  <c r="K2288" i="66"/>
  <c r="K2441" i="66"/>
  <c r="J2381" i="66"/>
  <c r="K2451" i="66"/>
  <c r="J2283" i="66"/>
  <c r="K2294" i="66"/>
  <c r="J2258" i="66"/>
  <c r="K2311" i="66"/>
  <c r="K2360" i="66"/>
  <c r="K2397" i="66"/>
  <c r="K2260" i="66"/>
  <c r="K2255" i="66"/>
  <c r="K2238" i="66"/>
  <c r="K2278" i="66"/>
  <c r="K2282" i="66"/>
  <c r="J2345" i="66"/>
  <c r="J2309" i="66"/>
  <c r="J2463" i="66"/>
  <c r="J2449" i="66"/>
  <c r="J2471" i="66"/>
  <c r="J2383" i="66"/>
  <c r="J2285" i="66"/>
  <c r="K2292" i="66"/>
  <c r="K2257" i="66"/>
  <c r="K2371" i="66"/>
  <c r="K2312" i="66"/>
  <c r="K2316" i="66"/>
  <c r="J2414" i="66"/>
  <c r="J2410" i="66"/>
  <c r="K2403" i="66"/>
  <c r="K2438" i="66"/>
  <c r="J2317" i="66"/>
  <c r="J2262" i="66"/>
  <c r="K2367" i="66"/>
  <c r="J2304" i="66"/>
  <c r="K2408" i="66"/>
  <c r="K2242" i="66"/>
  <c r="K2370" i="66"/>
  <c r="J2352" i="66"/>
  <c r="J2393" i="66"/>
  <c r="J2462" i="66"/>
  <c r="K2297" i="66"/>
  <c r="J2465" i="66"/>
  <c r="K2467" i="66"/>
  <c r="J2313" i="66"/>
  <c r="K2357" i="66"/>
  <c r="K2468" i="66"/>
  <c r="J2348" i="66"/>
  <c r="K2401" i="66"/>
  <c r="K2289" i="66"/>
  <c r="K2393" i="66"/>
  <c r="K2433" i="66"/>
  <c r="K2471" i="66"/>
  <c r="K2230" i="66"/>
  <c r="K2373" i="66"/>
  <c r="K2351" i="66"/>
  <c r="J2424" i="66"/>
  <c r="K2425" i="66"/>
  <c r="K2277" i="66"/>
  <c r="J2440" i="66"/>
  <c r="G2277" i="66" l="1"/>
  <c r="G2240" i="66"/>
  <c r="G2249" i="66"/>
  <c r="G2525" i="66"/>
  <c r="G2529" i="66"/>
  <c r="G2255" i="66"/>
  <c r="G2229" i="66"/>
  <c r="G2242" i="66"/>
  <c r="G2276" i="66"/>
  <c r="G2533" i="66"/>
  <c r="G2263" i="66"/>
  <c r="G2270" i="66"/>
  <c r="G2234" i="66"/>
  <c r="G2273" i="66"/>
  <c r="G2264" i="66"/>
  <c r="G2526" i="66"/>
  <c r="G2271" i="66"/>
  <c r="G2541" i="66"/>
  <c r="G2241" i="66"/>
  <c r="G2254" i="66"/>
  <c r="G2246" i="66"/>
  <c r="G2251" i="66"/>
  <c r="G2269" i="66"/>
  <c r="G2267" i="66"/>
  <c r="G2260" i="66"/>
  <c r="G2257" i="66"/>
  <c r="G2532" i="66"/>
  <c r="G2232" i="66"/>
  <c r="G2238" i="66"/>
  <c r="G2256" i="66"/>
  <c r="G2272" i="66"/>
  <c r="G2228" i="66"/>
  <c r="G2250" i="66"/>
  <c r="G2231" i="66"/>
  <c r="G2253" i="66"/>
  <c r="G2523" i="66"/>
  <c r="G2233" i="66"/>
  <c r="G2274" i="66"/>
  <c r="G2275" i="66"/>
  <c r="G2265" i="66"/>
  <c r="G2537" i="66"/>
  <c r="G2261" i="66"/>
  <c r="G2243" i="66"/>
  <c r="G2524" i="66"/>
  <c r="G2230" i="66"/>
  <c r="G2262" i="66"/>
  <c r="G2528" i="66"/>
  <c r="G2248" i="66"/>
  <c r="G2540" i="66"/>
  <c r="G2268" i="66"/>
  <c r="G2247" i="66"/>
  <c r="G2252" i="66"/>
  <c r="G2239" i="66"/>
  <c r="G2522" i="66"/>
  <c r="G2536" i="66"/>
  <c r="G2538" i="66"/>
  <c r="G2245" i="66"/>
  <c r="G2530" i="66"/>
  <c r="G2535" i="66"/>
  <c r="G2259" i="66"/>
  <c r="G2258" i="66"/>
  <c r="G2235" i="66"/>
  <c r="G2237" i="66"/>
  <c r="G2534" i="66"/>
  <c r="G2527" i="66"/>
  <c r="G2236" i="66"/>
  <c r="G2244" i="66"/>
  <c r="G2266" i="66"/>
  <c r="G2531" i="66"/>
  <c r="G2539" i="66"/>
  <c r="I113" i="65" l="1"/>
  <c r="H2531" i="66"/>
  <c r="J113" i="65" s="1"/>
  <c r="H2266" i="66"/>
  <c r="J65" i="65" s="1"/>
  <c r="I65" i="65"/>
  <c r="H2534" i="66"/>
  <c r="J116" i="65" s="1"/>
  <c r="I116" i="65"/>
  <c r="I58" i="65"/>
  <c r="H2259" i="66"/>
  <c r="J58" i="65" s="1"/>
  <c r="I120" i="65"/>
  <c r="H2538" i="66"/>
  <c r="J120" i="65" s="1"/>
  <c r="I51" i="65"/>
  <c r="H2252" i="66"/>
  <c r="J51" i="65" s="1"/>
  <c r="H2248" i="66"/>
  <c r="J47" i="65" s="1"/>
  <c r="I47" i="65"/>
  <c r="I106" i="65"/>
  <c r="H2524" i="66"/>
  <c r="J106" i="65" s="1"/>
  <c r="H2265" i="66"/>
  <c r="J64" i="65" s="1"/>
  <c r="I64" i="65"/>
  <c r="I105" i="65"/>
  <c r="H2523" i="66"/>
  <c r="J105" i="65" s="1"/>
  <c r="H2228" i="66"/>
  <c r="I27" i="65"/>
  <c r="I31" i="65"/>
  <c r="H2232" i="66"/>
  <c r="J31" i="65" s="1"/>
  <c r="H2267" i="66"/>
  <c r="J66" i="65" s="1"/>
  <c r="I66" i="65"/>
  <c r="H2254" i="66"/>
  <c r="J53" i="65" s="1"/>
  <c r="I53" i="65"/>
  <c r="H2526" i="66"/>
  <c r="J108" i="65" s="1"/>
  <c r="I108" i="65"/>
  <c r="H2270" i="66"/>
  <c r="J69" i="65" s="1"/>
  <c r="I69" i="65"/>
  <c r="H2242" i="66"/>
  <c r="J41" i="65" s="1"/>
  <c r="I41" i="65"/>
  <c r="H2525" i="66"/>
  <c r="J107" i="65" s="1"/>
  <c r="I107" i="65"/>
  <c r="I43" i="65"/>
  <c r="H2244" i="66"/>
  <c r="J43" i="65" s="1"/>
  <c r="I36" i="65"/>
  <c r="H2237" i="66"/>
  <c r="J36" i="65" s="1"/>
  <c r="H2535" i="66"/>
  <c r="J117" i="65" s="1"/>
  <c r="I117" i="65"/>
  <c r="I118" i="65"/>
  <c r="H2536" i="66"/>
  <c r="J118" i="65" s="1"/>
  <c r="I46" i="65"/>
  <c r="H2247" i="66"/>
  <c r="J46" i="65" s="1"/>
  <c r="H2528" i="66"/>
  <c r="J110" i="65" s="1"/>
  <c r="I110" i="65"/>
  <c r="H2243" i="66"/>
  <c r="J42" i="65" s="1"/>
  <c r="I42" i="65"/>
  <c r="I74" i="65"/>
  <c r="H2275" i="66"/>
  <c r="J74" i="65" s="1"/>
  <c r="I52" i="65"/>
  <c r="H2253" i="66"/>
  <c r="J52" i="65" s="1"/>
  <c r="I71" i="65"/>
  <c r="H2272" i="66"/>
  <c r="J71" i="65" s="1"/>
  <c r="I114" i="65"/>
  <c r="H2532" i="66"/>
  <c r="J114" i="65" s="1"/>
  <c r="H2269" i="66"/>
  <c r="J68" i="65" s="1"/>
  <c r="I68" i="65"/>
  <c r="H2241" i="66"/>
  <c r="J40" i="65" s="1"/>
  <c r="I40" i="65"/>
  <c r="I63" i="65"/>
  <c r="H2264" i="66"/>
  <c r="J63" i="65" s="1"/>
  <c r="H2263" i="66"/>
  <c r="J62" i="65" s="1"/>
  <c r="I62" i="65"/>
  <c r="H2229" i="66"/>
  <c r="J28" i="65" s="1"/>
  <c r="I28" i="65"/>
  <c r="I48" i="65"/>
  <c r="H2249" i="66"/>
  <c r="J48" i="65" s="1"/>
  <c r="H2539" i="66"/>
  <c r="J121" i="65" s="1"/>
  <c r="I121" i="65"/>
  <c r="I35" i="65"/>
  <c r="H2236" i="66"/>
  <c r="J35" i="65" s="1"/>
  <c r="H2235" i="66"/>
  <c r="J34" i="65" s="1"/>
  <c r="I34" i="65"/>
  <c r="I112" i="65"/>
  <c r="H2530" i="66"/>
  <c r="J112" i="65" s="1"/>
  <c r="I104" i="65"/>
  <c r="H2522" i="66"/>
  <c r="H2268" i="66"/>
  <c r="J67" i="65" s="1"/>
  <c r="I67" i="65"/>
  <c r="H2262" i="66"/>
  <c r="J61" i="65" s="1"/>
  <c r="I61" i="65"/>
  <c r="I60" i="65"/>
  <c r="H2261" i="66"/>
  <c r="J60" i="65" s="1"/>
  <c r="I73" i="65"/>
  <c r="H2274" i="66"/>
  <c r="J73" i="65" s="1"/>
  <c r="I30" i="65"/>
  <c r="H2231" i="66"/>
  <c r="J30" i="65" s="1"/>
  <c r="I55" i="65"/>
  <c r="H2256" i="66"/>
  <c r="J55" i="65" s="1"/>
  <c r="I56" i="65"/>
  <c r="H2257" i="66"/>
  <c r="J56" i="65" s="1"/>
  <c r="H2251" i="66"/>
  <c r="J50" i="65" s="1"/>
  <c r="I50" i="65"/>
  <c r="I123" i="65"/>
  <c r="H2541" i="66"/>
  <c r="J123" i="65" s="1"/>
  <c r="H2273" i="66"/>
  <c r="J72" i="65" s="1"/>
  <c r="I72" i="65"/>
  <c r="I115" i="65"/>
  <c r="H2533" i="66"/>
  <c r="J115" i="65" s="1"/>
  <c r="H2255" i="66"/>
  <c r="J54" i="65" s="1"/>
  <c r="I54" i="65"/>
  <c r="H2240" i="66"/>
  <c r="J39" i="65" s="1"/>
  <c r="I39" i="65"/>
  <c r="I109" i="65"/>
  <c r="H2527" i="66"/>
  <c r="J109" i="65" s="1"/>
  <c r="I57" i="65"/>
  <c r="H2258" i="66"/>
  <c r="J57" i="65" s="1"/>
  <c r="I44" i="65"/>
  <c r="H2245" i="66"/>
  <c r="J44" i="65" s="1"/>
  <c r="H2239" i="66"/>
  <c r="J38" i="65" s="1"/>
  <c r="I38" i="65"/>
  <c r="H2540" i="66"/>
  <c r="J122" i="65" s="1"/>
  <c r="I122" i="65"/>
  <c r="H2230" i="66"/>
  <c r="J29" i="65" s="1"/>
  <c r="I29" i="65"/>
  <c r="I119" i="65"/>
  <c r="H2537" i="66"/>
  <c r="J119" i="65" s="1"/>
  <c r="I32" i="65"/>
  <c r="H2233" i="66"/>
  <c r="J32" i="65" s="1"/>
  <c r="H2250" i="66"/>
  <c r="J49" i="65" s="1"/>
  <c r="I49" i="65"/>
  <c r="H2238" i="66"/>
  <c r="J37" i="65" s="1"/>
  <c r="I37" i="65"/>
  <c r="H2260" i="66"/>
  <c r="J59" i="65" s="1"/>
  <c r="I59" i="65"/>
  <c r="H2246" i="66"/>
  <c r="J45" i="65" s="1"/>
  <c r="I45" i="65"/>
  <c r="H2271" i="66"/>
  <c r="J70" i="65" s="1"/>
  <c r="I70" i="65"/>
  <c r="H2234" i="66"/>
  <c r="J33" i="65" s="1"/>
  <c r="I33" i="65"/>
  <c r="H2276" i="66"/>
  <c r="J75" i="65" s="1"/>
  <c r="I75" i="65"/>
  <c r="I111" i="65"/>
  <c r="H2529" i="66"/>
  <c r="J111" i="65" s="1"/>
  <c r="I76" i="65"/>
  <c r="H2277" i="66"/>
  <c r="J76" i="65" s="1"/>
  <c r="H2542" i="66" l="1"/>
  <c r="G2515" i="66" s="1"/>
  <c r="H2605" i="66" s="1"/>
  <c r="I2623" i="66" s="1"/>
  <c r="J104" i="65"/>
  <c r="J124" i="65" s="1"/>
  <c r="J27" i="65"/>
  <c r="J77" i="65" s="1"/>
  <c r="H2278" i="66"/>
  <c r="G2221" i="66" s="1"/>
  <c r="H2604" i="66" s="1"/>
  <c r="I2604" i="66" l="1"/>
  <c r="I2622" i="66"/>
  <c r="K36" i="68"/>
  <c r="I2625" i="66" l="1"/>
  <c r="K35" i="68"/>
  <c r="K2622" i="66" l="1"/>
  <c r="D2576" i="66"/>
  <c r="D2577" i="66" s="1"/>
  <c r="I2627" i="66"/>
  <c r="K40" i="68" s="1"/>
  <c r="K2625" i="66"/>
  <c r="K17" i="68"/>
  <c r="K19" i="68" s="1"/>
  <c r="K2624" i="66"/>
  <c r="K38" i="68"/>
  <c r="K2623" i="66"/>
  <c r="K21" i="52" l="1"/>
  <c r="G2638" i="66"/>
  <c r="G2642" i="66" s="1"/>
  <c r="G2645" i="66" l="1"/>
  <c r="G2644" i="66"/>
  <c r="G2643" i="66"/>
  <c r="G87" i="68" s="1"/>
  <c r="G83" i="68" l="1"/>
  <c r="D2649" i="66"/>
  <c r="D2655" i="66"/>
  <c r="G85" i="68"/>
  <c r="D2657" i="66" l="1"/>
  <c r="F2654" i="66" s="1"/>
  <c r="D2656" i="66"/>
  <c r="D2651" i="66"/>
  <c r="F2648" i="66" s="1"/>
  <c r="D2650" i="66"/>
  <c r="F2656" i="66"/>
  <c r="F2650" i="66"/>
  <c r="H2649" i="66" l="1"/>
  <c r="L95" i="68" s="1"/>
  <c r="G2649" i="66"/>
  <c r="K95" i="68" s="1"/>
  <c r="G2655" i="66"/>
  <c r="K111" i="68" s="1"/>
  <c r="H2655" i="66"/>
  <c r="L111" i="6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635" authorId="0" shapeId="0" xr:uid="{00000000-0006-0000-0E00-000001000000}">
      <text>
        <r>
          <rPr>
            <sz val="9"/>
            <color indexed="81"/>
            <rFont val="Tahoma"/>
            <family val="2"/>
          </rPr>
          <t>N2 - 14x2=28
O -16
N2O - 28+16 =44
44/28</t>
        </r>
        <r>
          <rPr>
            <b/>
            <sz val="9"/>
            <color indexed="81"/>
            <rFont val="Tahoma"/>
            <family val="2"/>
          </rPr>
          <t xml:space="preserve">
</t>
        </r>
      </text>
    </comment>
    <comment ref="H2521" authorId="0" shapeId="0" xr:uid="{00000000-0006-0000-0E00-000002000000}">
      <text>
        <r>
          <rPr>
            <sz val="9"/>
            <color indexed="81"/>
            <rFont val="Tahoma"/>
            <family val="2"/>
          </rPr>
          <t>No se tiene en cuenta en resultados desglosados por edificios</t>
        </r>
      </text>
    </comment>
    <comment ref="G2555" authorId="0" shapeId="0" xr:uid="{00000000-0006-0000-0E00-000003000000}">
      <text>
        <r>
          <rPr>
            <sz val="9"/>
            <color indexed="81"/>
            <rFont val="Tahoma"/>
            <family val="2"/>
          </rPr>
          <t>No se tiene en cuenta en resultados desglosados por edificios</t>
        </r>
      </text>
    </comment>
  </commentList>
</comments>
</file>

<file path=xl/sharedStrings.xml><?xml version="1.0" encoding="utf-8"?>
<sst xmlns="http://schemas.openxmlformats.org/spreadsheetml/2006/main" count="35998" uniqueCount="2557">
  <si>
    <t>CALCULADORA DE HUELLA DE CARBONO 
PARA ORGANIZACIONES DEL SECTOR AGRÍCOLA
2007 - 2024</t>
  </si>
  <si>
    <t>EMISIONES DIRECTAS (ALCANCE 1)
EMISIONES INDIRECTAS POR LA COMPRA DE ELECTRICIDAD Y OTRAS ENERGÍAS (ALCANCE 2)</t>
  </si>
  <si>
    <t>1.</t>
  </si>
  <si>
    <t>Datos generales de la organización</t>
  </si>
  <si>
    <t>2.</t>
  </si>
  <si>
    <t>Hoja de trabajo. Consumos</t>
  </si>
  <si>
    <t>3.</t>
  </si>
  <si>
    <t>Datos de cultivos</t>
  </si>
  <si>
    <t>EMISIONES DIRECTAS (ALCANCE 1)</t>
  </si>
  <si>
    <t>4.</t>
  </si>
  <si>
    <t>Emisiones cultivos</t>
  </si>
  <si>
    <t>5.</t>
  </si>
  <si>
    <t>Consumo de combustibles en instalaciones fijas</t>
  </si>
  <si>
    <t>6.</t>
  </si>
  <si>
    <t>Consumo de combustibles en vehículos y maquinaria</t>
  </si>
  <si>
    <t>7.</t>
  </si>
  <si>
    <t>Emisiones fugitivas (equipos de climatización y otros)</t>
  </si>
  <si>
    <t>8.</t>
  </si>
  <si>
    <t>Emisiones de proceso</t>
  </si>
  <si>
    <t>9.</t>
  </si>
  <si>
    <t>Información adicional (instalaciones propias de generación de energía renovable)</t>
  </si>
  <si>
    <t>EMISIONES INDIRECTAS POR LA COMPRA DE ELECTRICIDAD Y OTRAS ENERGÍAS (ALCANCE 2)</t>
  </si>
  <si>
    <t>10.</t>
  </si>
  <si>
    <t>Electricidad y otras energías</t>
  </si>
  <si>
    <t>RESULTADOS</t>
  </si>
  <si>
    <t>11.</t>
  </si>
  <si>
    <t>Informe final: Resultados</t>
  </si>
  <si>
    <t>ANEXOS</t>
  </si>
  <si>
    <t>12.</t>
  </si>
  <si>
    <t>Factores de emisión</t>
  </si>
  <si>
    <t>13.</t>
  </si>
  <si>
    <t>Revisiones de la calculadora</t>
  </si>
  <si>
    <r>
      <rPr>
        <sz val="12"/>
        <color rgb="FF663300"/>
        <rFont val="Arial Narrow"/>
        <family val="2"/>
      </rPr>
      <t xml:space="preserve">Para un adecuado uso de la calculadora puede ayudarse del documento </t>
    </r>
    <r>
      <rPr>
        <u/>
        <sz val="12"/>
        <color rgb="FF663300"/>
        <rFont val="Arial Narrow"/>
        <family val="2"/>
      </rPr>
      <t>Instrucciones de uso de la calculadora de huella de carbono.</t>
    </r>
    <r>
      <rPr>
        <u/>
        <sz val="12"/>
        <color indexed="12"/>
        <rFont val="Arial Narrow"/>
        <family val="2"/>
      </rPr>
      <t xml:space="preserve">
</t>
    </r>
  </si>
  <si>
    <r>
      <t xml:space="preserve">Cumplimente las hojas en orden (comenzando por la hoja </t>
    </r>
    <r>
      <rPr>
        <i/>
        <sz val="12"/>
        <color rgb="FF663300"/>
        <rFont val="Arial Narrow"/>
        <family val="2"/>
      </rPr>
      <t>1. Datos generales organización)</t>
    </r>
    <r>
      <rPr>
        <sz val="12"/>
        <color rgb="FF663300"/>
        <rFont val="Arial Narrow"/>
        <family val="2"/>
      </rPr>
      <t>y tenga en cuenta el siguiente código de colores:</t>
    </r>
  </si>
  <si>
    <t xml:space="preserve"> Dato numérico a introducir en las unidades indicadas</t>
  </si>
  <si>
    <t xml:space="preserve"> Dato a introducir entre los considerados en el desplegable</t>
  </si>
  <si>
    <t xml:space="preserve"> Factores de emisión, PCA y cálculos automáticos</t>
  </si>
  <si>
    <t xml:space="preserve"> Dato de cumplimentación voluntaria</t>
  </si>
  <si>
    <t xml:space="preserve"> Resultado parcial de emisiones</t>
  </si>
  <si>
    <t xml:space="preserve"> Celda que ya no es necesario cumplimentar</t>
  </si>
  <si>
    <t xml:space="preserve"> Resultado total de emisiones</t>
  </si>
  <si>
    <t xml:space="preserve">                                          DATOS GENERALES DE LA ORGANIZACIÓN                                                                             </t>
  </si>
  <si>
    <t>1. Datos de la organización</t>
  </si>
  <si>
    <t>NOMBRE DE LA ORGANIZACIÓN</t>
  </si>
  <si>
    <t>2. Hoja de trabajo. Consumos</t>
  </si>
  <si>
    <t>3. Datos cultivos</t>
  </si>
  <si>
    <t>AÑO DE CÁLCULO</t>
  </si>
  <si>
    <r>
      <t>PROVINCIA</t>
    </r>
    <r>
      <rPr>
        <b/>
        <vertAlign val="superscript"/>
        <sz val="11"/>
        <color indexed="9"/>
        <rFont val="Arial Narrow"/>
        <family val="2"/>
      </rPr>
      <t>(1)</t>
    </r>
  </si>
  <si>
    <t>4. Emisiones cultivos</t>
  </si>
  <si>
    <r>
      <rPr>
        <vertAlign val="superscript"/>
        <sz val="10"/>
        <color theme="1"/>
        <rFont val="Arial Narrow"/>
        <family val="2"/>
      </rPr>
      <t>(1)</t>
    </r>
    <r>
      <rPr>
        <sz val="10"/>
        <color theme="1"/>
        <rFont val="Arial Narrow"/>
        <family val="2"/>
      </rPr>
      <t>Provincia en la que se ubican los cultivos</t>
    </r>
  </si>
  <si>
    <t>5. Instalaciones fijas</t>
  </si>
  <si>
    <t>6. Vehículos y maquinaria</t>
  </si>
  <si>
    <t>7. Emisiones fugitivas</t>
  </si>
  <si>
    <t>C.I.F. / N.I.F.</t>
  </si>
  <si>
    <r>
      <t xml:space="preserve">  TIPO DE ORGANIZACIÓN</t>
    </r>
    <r>
      <rPr>
        <b/>
        <vertAlign val="superscript"/>
        <sz val="11"/>
        <color indexed="9"/>
        <rFont val="Arial Narrow"/>
        <family val="2"/>
      </rPr>
      <t xml:space="preserve">                     </t>
    </r>
  </si>
  <si>
    <t>SECTOR</t>
  </si>
  <si>
    <t>8. Emisiones de proceso</t>
  </si>
  <si>
    <t>9. Información adicional</t>
  </si>
  <si>
    <t>10. Electricidad y otras energías</t>
  </si>
  <si>
    <t>En el caso de haber calculado la huella de carbono de su organización para otros años anteriores, indique a continuación cuáles son y los valores de huella de carbono de alcance 1+2 obtenidos. Comience a introducir los datos por el AÑO 1.</t>
  </si>
  <si>
    <t>11. Informe final: Resultados</t>
  </si>
  <si>
    <t>12. Factores de emisión</t>
  </si>
  <si>
    <t>13. Revisiones de la calculadora</t>
  </si>
  <si>
    <t>AÑO 1</t>
  </si>
  <si>
    <t>HC AÑO 1</t>
  </si>
  <si>
    <r>
      <t>t CO</t>
    </r>
    <r>
      <rPr>
        <vertAlign val="subscript"/>
        <sz val="11"/>
        <color indexed="8"/>
        <rFont val="Arial Narrow"/>
        <family val="2"/>
      </rPr>
      <t xml:space="preserve">2 </t>
    </r>
    <r>
      <rPr>
        <sz val="11"/>
        <color indexed="8"/>
        <rFont val="Arial Narrow"/>
        <family val="2"/>
      </rPr>
      <t>e</t>
    </r>
  </si>
  <si>
    <t>AÑO 2</t>
  </si>
  <si>
    <t>HC AÑO 2</t>
  </si>
  <si>
    <t>AÑO 3</t>
  </si>
  <si>
    <t>HC AÑO 3</t>
  </si>
  <si>
    <r>
      <t xml:space="preserve">AÑO </t>
    </r>
    <r>
      <rPr>
        <b/>
        <sz val="10"/>
        <color indexed="9"/>
        <rFont val="Arial Narrow"/>
        <family val="2"/>
      </rPr>
      <t>de cálculo</t>
    </r>
  </si>
  <si>
    <r>
      <rPr>
        <b/>
        <sz val="12"/>
        <color indexed="9"/>
        <rFont val="Arial Narrow"/>
        <family val="2"/>
      </rPr>
      <t xml:space="preserve">HC </t>
    </r>
    <r>
      <rPr>
        <b/>
        <sz val="10"/>
        <color indexed="9"/>
        <rFont val="Arial Narrow"/>
        <family val="2"/>
      </rPr>
      <t>año de cálculo</t>
    </r>
  </si>
  <si>
    <r>
      <t>t CO</t>
    </r>
    <r>
      <rPr>
        <b/>
        <vertAlign val="subscript"/>
        <sz val="14"/>
        <color indexed="8"/>
        <rFont val="Arial Narrow"/>
        <family val="2"/>
      </rPr>
      <t xml:space="preserve">2 </t>
    </r>
    <r>
      <rPr>
        <b/>
        <sz val="14"/>
        <color indexed="8"/>
        <rFont val="Arial Narrow"/>
        <family val="2"/>
      </rPr>
      <t>e</t>
    </r>
  </si>
  <si>
    <r>
      <t>A continuación deberá indicar el índice (nombre, valor numérico y unidades) que refleje de manera más adecuada el nivel de actividad de su organización. 
En el apartado 11</t>
    </r>
    <r>
      <rPr>
        <i/>
        <sz val="11"/>
        <rFont val="Arial Narrow"/>
        <family val="2"/>
      </rPr>
      <t>. Informe final. Resultados</t>
    </r>
    <r>
      <rPr>
        <sz val="11"/>
        <rFont val="Arial Narrow"/>
        <family val="2"/>
      </rPr>
      <t xml:space="preserve"> podrá encontrar el valor del ratio de emisiones referido a este índice.</t>
    </r>
  </si>
  <si>
    <t>AÑO</t>
  </si>
  <si>
    <r>
      <t>Superficie (ha)</t>
    </r>
    <r>
      <rPr>
        <b/>
        <vertAlign val="superscript"/>
        <sz val="10"/>
        <color indexed="9"/>
        <rFont val="Arial Narrow"/>
        <family val="2"/>
      </rPr>
      <t>(2)</t>
    </r>
  </si>
  <si>
    <r>
      <t>Producción (t)</t>
    </r>
    <r>
      <rPr>
        <b/>
        <vertAlign val="superscript"/>
        <sz val="10"/>
        <color indexed="9"/>
        <rFont val="Arial Narrow"/>
        <family val="2"/>
      </rPr>
      <t xml:space="preserve">(3) </t>
    </r>
  </si>
  <si>
    <t>ÍNDICE DE ACTIVIDAD</t>
  </si>
  <si>
    <t>Nombre</t>
  </si>
  <si>
    <t>Valor numérico</t>
  </si>
  <si>
    <t>Unidades</t>
  </si>
  <si>
    <t>AÑO de cálculo</t>
  </si>
  <si>
    <t>Año 1</t>
  </si>
  <si>
    <t>Año 2</t>
  </si>
  <si>
    <t>Año 3</t>
  </si>
  <si>
    <r>
      <rPr>
        <vertAlign val="superscript"/>
        <sz val="10"/>
        <color theme="1"/>
        <rFont val="Arial Narrow"/>
        <family val="2"/>
      </rPr>
      <t>(2)</t>
    </r>
    <r>
      <rPr>
        <sz val="10"/>
        <color theme="1"/>
        <rFont val="Arial Narrow"/>
        <family val="2"/>
      </rPr>
      <t xml:space="preserve"> Superficie cultivada expresada en hectáreas (ha)</t>
    </r>
  </si>
  <si>
    <r>
      <rPr>
        <vertAlign val="superscript"/>
        <sz val="10"/>
        <color theme="1"/>
        <rFont val="Arial Narrow"/>
        <family val="2"/>
      </rPr>
      <t>(3)</t>
    </r>
    <r>
      <rPr>
        <sz val="10"/>
        <color theme="1"/>
        <rFont val="Arial Narrow"/>
        <family val="2"/>
      </rPr>
      <t xml:space="preserve"> Producción obtenida ese año expresada en tonaladas (t)</t>
    </r>
  </si>
  <si>
    <t xml:space="preserve">                                               HOJA DE TRABAJO. CONSUMOS                                                                        </t>
  </si>
  <si>
    <r>
      <t xml:space="preserve">En esta hoja de </t>
    </r>
    <r>
      <rPr>
        <b/>
        <sz val="11"/>
        <rFont val="Arial Narrow"/>
        <family val="2"/>
      </rPr>
      <t>cumplimentación voluntaria</t>
    </r>
    <r>
      <rPr>
        <sz val="11"/>
        <rFont val="Arial Narrow"/>
        <family val="2"/>
      </rPr>
      <t xml:space="preserve"> puede incluir los </t>
    </r>
    <r>
      <rPr>
        <b/>
        <sz val="11"/>
        <rFont val="Arial Narrow"/>
        <family val="2"/>
      </rPr>
      <t>cálculos auxiliares</t>
    </r>
    <r>
      <rPr>
        <sz val="11"/>
        <rFont val="Arial Narrow"/>
        <family val="2"/>
      </rPr>
      <t xml:space="preserve"> necesarios para obtener los </t>
    </r>
    <r>
      <rPr>
        <b/>
        <sz val="11"/>
        <rFont val="Arial Narrow"/>
        <family val="2"/>
      </rPr>
      <t>datos de consumo</t>
    </r>
    <r>
      <rPr>
        <sz val="11"/>
        <rFont val="Arial Narrow"/>
        <family val="2"/>
      </rPr>
      <t xml:space="preserve"> anuales. Si lo prefiere puede entregar esta información en un documento aparte. Estos cálculos servirán para </t>
    </r>
    <r>
      <rPr>
        <b/>
        <sz val="11"/>
        <rFont val="Arial Narrow"/>
        <family val="2"/>
      </rPr>
      <t xml:space="preserve">facilitar su trabajo de recopilación de datos </t>
    </r>
    <r>
      <rPr>
        <sz val="11"/>
        <rFont val="Arial Narrow"/>
        <family val="2"/>
      </rPr>
      <t xml:space="preserve">y </t>
    </r>
    <r>
      <rPr>
        <b/>
        <sz val="11"/>
        <rFont val="Arial Narrow"/>
        <family val="2"/>
      </rPr>
      <t>el cotejo de los consumos</t>
    </r>
    <r>
      <rPr>
        <sz val="11"/>
        <rFont val="Arial Narrow"/>
        <family val="2"/>
      </rPr>
      <t xml:space="preserve"> por parte del Registro de huella de carbono, compensación y proyectos de absorción de dióxido de carbono. </t>
    </r>
  </si>
  <si>
    <r>
      <t xml:space="preserve">En el caso excepcional en el que alguno de los </t>
    </r>
    <r>
      <rPr>
        <b/>
        <sz val="11"/>
        <rFont val="Arial Narrow"/>
        <family val="2"/>
      </rPr>
      <t>combustibles que emplee su organización no se encontrase entre los que se ofrecen en la herramienta</t>
    </r>
    <r>
      <rPr>
        <sz val="11"/>
        <rFont val="Arial Narrow"/>
        <family val="2"/>
      </rPr>
      <t>, también puede emplear esta hoja para añadir los siguientes datos:</t>
    </r>
  </si>
  <si>
    <t xml:space="preserve"> - Nombre del combustible</t>
  </si>
  <si>
    <t xml:space="preserve"> - Valores de los factores de emisión y unidades en las que se expresan</t>
  </si>
  <si>
    <t xml:space="preserve"> - Fuente de información</t>
  </si>
  <si>
    <t>Adapte esta tabla según sus necesidades</t>
  </si>
  <si>
    <r>
      <t>FE CO</t>
    </r>
    <r>
      <rPr>
        <vertAlign val="subscript"/>
        <sz val="11"/>
        <color theme="0"/>
        <rFont val="Arial Narrow"/>
        <family val="2"/>
      </rPr>
      <t>2</t>
    </r>
  </si>
  <si>
    <r>
      <t>FE CH</t>
    </r>
    <r>
      <rPr>
        <vertAlign val="subscript"/>
        <sz val="11"/>
        <color theme="0"/>
        <rFont val="Arial Narrow"/>
        <family val="2"/>
      </rPr>
      <t>4</t>
    </r>
  </si>
  <si>
    <r>
      <t>FE N</t>
    </r>
    <r>
      <rPr>
        <vertAlign val="subscript"/>
        <sz val="11"/>
        <color theme="0"/>
        <rFont val="Arial Narrow"/>
        <family val="2"/>
      </rPr>
      <t>2</t>
    </r>
    <r>
      <rPr>
        <sz val="11"/>
        <color theme="0"/>
        <rFont val="Arial Narrow"/>
        <family val="2"/>
      </rPr>
      <t>O</t>
    </r>
  </si>
  <si>
    <t>Fuente</t>
  </si>
  <si>
    <t>Valor</t>
  </si>
  <si>
    <t>Combustible 1</t>
  </si>
  <si>
    <t xml:space="preserve"> </t>
  </si>
  <si>
    <t>Combustible 2</t>
  </si>
  <si>
    <t>Combustible 3</t>
  </si>
  <si>
    <r>
      <t xml:space="preserve">En caso de introducir </t>
    </r>
    <r>
      <rPr>
        <b/>
        <sz val="11"/>
        <rFont val="Arial Narrow"/>
        <family val="2"/>
      </rPr>
      <t>parámetros de cálculo específicos (porcentaje de nitrógeno o contenido de materia seca) para fertilizantes sintéticos y orgánicos</t>
    </r>
    <r>
      <rPr>
        <sz val="11"/>
        <rFont val="Arial Narrow"/>
        <family val="2"/>
      </rPr>
      <t xml:space="preserve"> en las columnas "Otros", puede emplear esta hoja para añadir los siguientes datos:</t>
    </r>
  </si>
  <si>
    <t xml:space="preserve"> - Tipo de fertilizante orgánico y, en su caso, animal de procedencia</t>
  </si>
  <si>
    <t xml:space="preserve"> - Valores de los parámetros en las unidades indicadas</t>
  </si>
  <si>
    <t>Contenido de N</t>
  </si>
  <si>
    <t>Contenido de materia seca</t>
  </si>
  <si>
    <t>Otros</t>
  </si>
  <si>
    <t>% N</t>
  </si>
  <si>
    <t>% m.s.</t>
  </si>
  <si>
    <t>Fertilizante orgánico 1</t>
  </si>
  <si>
    <t>Fertilizante orgánico 2</t>
  </si>
  <si>
    <t>Fertilizante orgánico 3</t>
  </si>
  <si>
    <r>
      <t>En caso de que haya indicado en la columna "</t>
    </r>
    <r>
      <rPr>
        <i/>
        <sz val="11"/>
        <rFont val="Arial Narrow"/>
        <family val="2"/>
      </rPr>
      <t>Otros</t>
    </r>
    <r>
      <rPr>
        <sz val="11"/>
        <rFont val="Arial Narrow"/>
        <family val="2"/>
      </rPr>
      <t>",</t>
    </r>
    <r>
      <rPr>
        <b/>
        <sz val="11"/>
        <rFont val="Arial Narrow"/>
        <family val="2"/>
      </rPr>
      <t xml:space="preserve"> factores de emisión de los cultivos (fertilizantes, enmiendas, residuos, etc.) distintos a los que ofrece por defecto esta herramienta</t>
    </r>
    <r>
      <rPr>
        <sz val="11"/>
        <rFont val="Arial Narrow"/>
        <family val="2"/>
      </rPr>
      <t>, debe cumplimentar en esta hoja los siguientes datos:</t>
    </r>
  </si>
  <si>
    <t xml:space="preserve"> - Fuente de emisión</t>
  </si>
  <si>
    <t>Hay que tener en cuenta que la metodología seguida en esta herramienta está reconocida internacionalmente. Por tanto, las modificaciones en los factores de emisión deben hacerse sólo en el caso en que se disponga de información muy contrastada.</t>
  </si>
  <si>
    <t>Fuente de emisión 1</t>
  </si>
  <si>
    <t>Fuente de emisión 2</t>
  </si>
  <si>
    <t>Fuente de emisión 3</t>
  </si>
  <si>
    <r>
      <t xml:space="preserve">En cuanto a los </t>
    </r>
    <r>
      <rPr>
        <b/>
        <sz val="11"/>
        <rFont val="Arial Narrow"/>
        <family val="2"/>
      </rPr>
      <t>datos de consumo</t>
    </r>
    <r>
      <rPr>
        <sz val="11"/>
        <rFont val="Arial Narrow"/>
        <family val="2"/>
      </rPr>
      <t xml:space="preserve"> podría considerar los siguientes bloques:</t>
    </r>
  </si>
  <si>
    <r>
      <t xml:space="preserve"> - </t>
    </r>
    <r>
      <rPr>
        <u/>
        <sz val="11"/>
        <rFont val="Arial Narrow"/>
        <family val="2"/>
      </rPr>
      <t>Combustibles de equipos fijos</t>
    </r>
    <r>
      <rPr>
        <sz val="11"/>
        <rFont val="Arial Narrow"/>
        <family val="2"/>
      </rPr>
      <t>: datos de consumo de combustibles desglosados según facturas y/o lecturas de contadores.</t>
    </r>
  </si>
  <si>
    <r>
      <t xml:space="preserve"> - </t>
    </r>
    <r>
      <rPr>
        <u/>
        <sz val="11"/>
        <rFont val="Arial Narrow"/>
        <family val="2"/>
      </rPr>
      <t>Combustibles de vehículos</t>
    </r>
    <r>
      <rPr>
        <sz val="11"/>
        <rFont val="Arial Narrow"/>
        <family val="2"/>
      </rPr>
      <t>: datos de consumo de combustibles o de distancia recorrida desglosados según facturas y/o lecturas de contadores.</t>
    </r>
  </si>
  <si>
    <r>
      <t xml:space="preserve"> - </t>
    </r>
    <r>
      <rPr>
        <u/>
        <sz val="11"/>
        <rFont val="Arial Narrow"/>
        <family val="2"/>
      </rPr>
      <t>Electricidad</t>
    </r>
    <r>
      <rPr>
        <sz val="11"/>
        <rFont val="Arial Narrow"/>
        <family val="2"/>
      </rPr>
      <t>: datos mensuales o bimensuales de las facturas de la comercializadora de electricidad.</t>
    </r>
  </si>
  <si>
    <t>Consumo_</t>
  </si>
  <si>
    <t>Enero</t>
  </si>
  <si>
    <t>Febrero</t>
  </si>
  <si>
    <t>Marzo</t>
  </si>
  <si>
    <t>Abril</t>
  </si>
  <si>
    <t>Mayo</t>
  </si>
  <si>
    <t>Junio</t>
  </si>
  <si>
    <t>Julio</t>
  </si>
  <si>
    <t>Agosto</t>
  </si>
  <si>
    <t>Septiembre</t>
  </si>
  <si>
    <t>Octubre</t>
  </si>
  <si>
    <t>Noviembre</t>
  </si>
  <si>
    <t>Diciembre</t>
  </si>
  <si>
    <t>TOTAL</t>
  </si>
  <si>
    <t xml:space="preserve">                                         DATOS DE CULTIVOS</t>
  </si>
  <si>
    <t>PROVINCIA</t>
  </si>
  <si>
    <t>A continuación deberá indicar los siguientes datos sobre:</t>
  </si>
  <si>
    <t>A.   Superficies y producciones</t>
  </si>
  <si>
    <t>B.   Nitrógeno aplicado (fertilizantes sintéticos/orgánicos/otros)</t>
  </si>
  <si>
    <t>C.   Aplicación de enmiendas calizas</t>
  </si>
  <si>
    <t>D.   Residuos de cultivo: destino final</t>
  </si>
  <si>
    <t>A.    SUPERFICIES Y PRODUCCIONES</t>
  </si>
  <si>
    <t>Indique para cada tipo de cultivo la superficie expresada en ha y la producción anual expresada en kg.</t>
  </si>
  <si>
    <r>
      <t>Sedes</t>
    </r>
    <r>
      <rPr>
        <b/>
        <vertAlign val="superscript"/>
        <sz val="10"/>
        <color rgb="FFFFFFFF"/>
        <rFont val="Arial Narrow"/>
        <family val="2"/>
      </rPr>
      <t>(1)</t>
    </r>
  </si>
  <si>
    <r>
      <t xml:space="preserve">Tipo de cultivo </t>
    </r>
    <r>
      <rPr>
        <b/>
        <vertAlign val="superscript"/>
        <sz val="10"/>
        <color rgb="FFFFFFFF"/>
        <rFont val="Arial Narrow"/>
        <family val="2"/>
      </rPr>
      <t>(2)</t>
    </r>
  </si>
  <si>
    <t>Superficie (ha)</t>
  </si>
  <si>
    <t>Producción anual (kg)</t>
  </si>
  <si>
    <r>
      <rPr>
        <vertAlign val="superscript"/>
        <sz val="10"/>
        <color theme="1"/>
        <rFont val="Arial Narrow"/>
        <family val="2"/>
      </rPr>
      <t>(1)</t>
    </r>
    <r>
      <rPr>
        <sz val="10"/>
        <color theme="1"/>
        <rFont val="Arial Narrow"/>
        <family val="2"/>
      </rPr>
      <t xml:space="preserve"> Agrupe las sedes en caso de que sea necesario.</t>
    </r>
  </si>
  <si>
    <r>
      <rPr>
        <vertAlign val="superscript"/>
        <sz val="10"/>
        <color theme="1"/>
        <rFont val="Arial Narrow"/>
        <family val="2"/>
      </rPr>
      <t xml:space="preserve">(2) </t>
    </r>
    <r>
      <rPr>
        <sz val="10"/>
        <color theme="1"/>
        <rFont val="Arial Narrow"/>
        <family val="2"/>
      </rPr>
      <t>Las tipologías de cultivo consideradas son: Cebada, Trigo, Maiz, Avena, Arroz, Otros Cereales, Girasol , Otros Industriales, Tubérculos, Hortalizas, Alfalfa, Otros forrajeros, Olivar, Viñedo, Almendro, Naranjo, Otros Leñosos, Otros Labradío. Esta herramienta no permite el cálculo de la huella de carbono para otro tipo de cultivos.</t>
    </r>
  </si>
  <si>
    <t>B.    NITRÓGENO APLICADO (FERTILIZANTES SINTÉTICOS / ORGÁNICOS / OTROS)</t>
  </si>
  <si>
    <r>
      <t xml:space="preserve">Indicar las aportaciones de nitrógeno al suelo de fertilizantes sintéticos nitrogenados, </t>
    </r>
    <r>
      <rPr>
        <sz val="11"/>
        <rFont val="Arial Narrow"/>
        <family val="2"/>
      </rPr>
      <t>estiércoles y/o purines</t>
    </r>
    <r>
      <rPr>
        <sz val="11"/>
        <color theme="1"/>
        <rFont val="Arial Narrow"/>
        <family val="2"/>
      </rPr>
      <t xml:space="preserve"> y otros fertilizantes </t>
    </r>
    <r>
      <rPr>
        <sz val="11"/>
        <rFont val="Arial Narrow"/>
        <family val="2"/>
      </rPr>
      <t>orgánicos.</t>
    </r>
    <r>
      <rPr>
        <sz val="11"/>
        <color theme="1"/>
        <rFont val="Arial Narrow"/>
        <family val="2"/>
      </rPr>
      <t xml:space="preserve">
</t>
    </r>
    <r>
      <rPr>
        <u/>
        <sz val="11"/>
        <color theme="1"/>
        <rFont val="Arial Narrow"/>
        <family val="2"/>
      </rPr>
      <t>En los tres casos únicamente será necesario cumplimentar una de las dos opciones (B.1 o B.2)</t>
    </r>
    <r>
      <rPr>
        <sz val="11"/>
        <color theme="1"/>
        <rFont val="Arial Narrow"/>
        <family val="2"/>
      </rPr>
      <t xml:space="preserve"> en función de los datos disponibles. </t>
    </r>
    <r>
      <rPr>
        <sz val="11"/>
        <rFont val="Arial Narrow"/>
        <family val="2"/>
      </rPr>
      <t xml:space="preserve">Al incluir el dato en una de las dos opciones, la otra opción aparecerá sombreada indicando que ese dato ya no es necesario. </t>
    </r>
    <r>
      <rPr>
        <u/>
        <sz val="11"/>
        <rFont val="Arial Narrow"/>
        <family val="2"/>
      </rPr>
      <t xml:space="preserve">En cada tabla debe seleccionar tanto el tipo de fertilizante como el tipo de cultivo ya que las emisiones dependen de ambos parámetros. </t>
    </r>
  </si>
  <si>
    <r>
      <rPr>
        <b/>
        <sz val="14"/>
        <color rgb="FF663300"/>
        <rFont val="Arial Narrow"/>
        <family val="2"/>
      </rPr>
      <t>Opción B.1</t>
    </r>
    <r>
      <rPr>
        <sz val="11"/>
        <color theme="1"/>
        <rFont val="Arial Narrow"/>
        <family val="2"/>
      </rPr>
      <t xml:space="preserve">: cantidad aplicada de fertilizante sintético </t>
    </r>
    <r>
      <rPr>
        <sz val="11"/>
        <rFont val="Arial Narrow"/>
        <family val="2"/>
      </rPr>
      <t>/ estiércol y/o purín</t>
    </r>
    <r>
      <rPr>
        <sz val="11"/>
        <color theme="1"/>
        <rFont val="Arial Narrow"/>
        <family val="2"/>
      </rPr>
      <t xml:space="preserve"> / </t>
    </r>
    <r>
      <rPr>
        <sz val="11"/>
        <rFont val="Arial Narrow"/>
        <family val="2"/>
      </rPr>
      <t>otros fertilizantes orgánicos.</t>
    </r>
    <r>
      <rPr>
        <sz val="11"/>
        <color theme="1"/>
        <rFont val="Arial Narrow"/>
        <family val="2"/>
      </rPr>
      <t xml:space="preserve"> Se aportan valores por defecto para el contenido de nitrógeno. Sin embargo, si se dispone de información es posible incorporar un porcentaje de nitrógeno distinto al valor por defeco en la columna "Otros". Puede consultar los parámetros de cálculo relacionados con los fertilizantes sintéticos y orgánicos en la pestaña 12. Factores de emisión, apartados 1. Fertilizantes sintéticos y orgánicos y 2. Cultivos agrícolas.</t>
    </r>
  </si>
  <si>
    <r>
      <rPr>
        <b/>
        <sz val="14"/>
        <color rgb="FF663300"/>
        <rFont val="Arial Narrow"/>
        <family val="2"/>
      </rPr>
      <t>Opción B.2</t>
    </r>
    <r>
      <rPr>
        <sz val="11"/>
        <color theme="1"/>
        <rFont val="Arial Narrow"/>
        <family val="2"/>
      </rPr>
      <t>: cantidad total de nitrógeno aplicado.</t>
    </r>
  </si>
  <si>
    <t>FERTILIZANTES SINTÉTICOS NITROGENADOS</t>
  </si>
  <si>
    <t>Sede</t>
  </si>
  <si>
    <t>Fertilizante</t>
  </si>
  <si>
    <t>Tipo de cultivo</t>
  </si>
  <si>
    <r>
      <t>Opción B.1</t>
    </r>
    <r>
      <rPr>
        <b/>
        <vertAlign val="superscript"/>
        <sz val="10"/>
        <color theme="0"/>
        <rFont val="Arial Narrow"/>
        <family val="2"/>
      </rPr>
      <t>(1)</t>
    </r>
  </si>
  <si>
    <r>
      <t xml:space="preserve">  Opción B.2</t>
    </r>
    <r>
      <rPr>
        <b/>
        <vertAlign val="superscript"/>
        <sz val="10"/>
        <color theme="0"/>
        <rFont val="Arial Narrow"/>
        <family val="2"/>
      </rPr>
      <t>(1)</t>
    </r>
  </si>
  <si>
    <t>Cantidad 
(kg)</t>
  </si>
  <si>
    <t>Proporción de N (%)</t>
  </si>
  <si>
    <t>Nitrógeno
(kg N)</t>
  </si>
  <si>
    <t>Por defecto</t>
  </si>
  <si>
    <r>
      <rPr>
        <vertAlign val="superscript"/>
        <sz val="10"/>
        <color theme="1"/>
        <rFont val="Arial Narrow"/>
        <family val="2"/>
      </rPr>
      <t xml:space="preserve">(1) </t>
    </r>
    <r>
      <rPr>
        <sz val="10"/>
        <color theme="1"/>
        <rFont val="Arial Narrow"/>
        <family val="2"/>
      </rPr>
      <t>Únicamente es necesario rellenar una de las dos casillas de las opciones B1 y B2: "</t>
    </r>
    <r>
      <rPr>
        <i/>
        <sz val="10"/>
        <color theme="1"/>
        <rFont val="Arial Narrow"/>
        <family val="2"/>
      </rPr>
      <t>Cantidad de fertilizante</t>
    </r>
    <r>
      <rPr>
        <sz val="10"/>
        <color theme="1"/>
        <rFont val="Arial Narrow"/>
        <family val="2"/>
      </rPr>
      <t>" o "</t>
    </r>
    <r>
      <rPr>
        <i/>
        <sz val="10"/>
        <color theme="1"/>
        <rFont val="Arial Narrow"/>
        <family val="2"/>
      </rPr>
      <t>Cantidad de nitrógeno aplicado</t>
    </r>
    <r>
      <rPr>
        <sz val="10"/>
        <color theme="1"/>
        <rFont val="Arial Narrow"/>
        <family val="2"/>
      </rPr>
      <t>". Al incluir el dato en una de las dos opciones, la otra opción aparecerá sombreada indicando que ese dato ya no es necesario.</t>
    </r>
  </si>
  <si>
    <t>ESTIÉRCOLES Y PURINES APLICADOS AL CAMPO</t>
  </si>
  <si>
    <t>Tipo de estiércol o purín</t>
  </si>
  <si>
    <t>Especie ganadera de procedencia</t>
  </si>
  <si>
    <r>
      <t>Opción B.2</t>
    </r>
    <r>
      <rPr>
        <b/>
        <vertAlign val="superscript"/>
        <sz val="10"/>
        <color theme="0"/>
        <rFont val="Arial Narrow"/>
        <family val="2"/>
      </rPr>
      <t>(1)</t>
    </r>
  </si>
  <si>
    <r>
      <t xml:space="preserve">Otros </t>
    </r>
    <r>
      <rPr>
        <b/>
        <vertAlign val="superscript"/>
        <sz val="10"/>
        <color rgb="FFFFFFFF"/>
        <rFont val="Arial Narrow"/>
        <family val="2"/>
      </rPr>
      <t>(2)</t>
    </r>
  </si>
  <si>
    <r>
      <rPr>
        <vertAlign val="superscript"/>
        <sz val="10"/>
        <color theme="1"/>
        <rFont val="Arial Narrow"/>
        <family val="2"/>
      </rPr>
      <t xml:space="preserve">(1) </t>
    </r>
    <r>
      <rPr>
        <sz val="10"/>
        <color theme="1"/>
        <rFont val="Arial Narrow"/>
        <family val="2"/>
      </rPr>
      <t>Únicamente es necesario rellenar una de las dos opciones B1 o B2: "</t>
    </r>
    <r>
      <rPr>
        <i/>
        <sz val="10"/>
        <color theme="1"/>
        <rFont val="Arial Narrow"/>
        <family val="2"/>
      </rPr>
      <t>Cantidad de estiércol o purín</t>
    </r>
    <r>
      <rPr>
        <sz val="10"/>
        <color theme="1"/>
        <rFont val="Arial Narrow"/>
        <family val="2"/>
      </rPr>
      <t>" o "</t>
    </r>
    <r>
      <rPr>
        <i/>
        <sz val="10"/>
        <color theme="1"/>
        <rFont val="Arial Narrow"/>
        <family val="2"/>
      </rPr>
      <t>Cantidad de nitrógeno aplicado</t>
    </r>
    <r>
      <rPr>
        <sz val="10"/>
        <color theme="1"/>
        <rFont val="Arial Narrow"/>
        <family val="2"/>
      </rPr>
      <t>". Al incluir el dato en una de las dos opciones, la otra opción aparecerá sombreada indicando que ese dato ya no es necesario.</t>
    </r>
  </si>
  <si>
    <t>La opción B.1 proporciona valores por defecto de contenido de nitrógeno referido a peso húmedo (masa fresca) por tipo de estiércol/purín, para las especies ganaderas de procedencia más habituales. En caso de que cuente con valores específicos, puede indicarlos en la columna “Otros”. Debe tener en cuenta que las unidades en que se exprese el contenido de nitrógeno deben ser coherentes con las unidades en las que se cuantifique la cantidad de estiércol/purín.</t>
  </si>
  <si>
    <r>
      <t>OTROS FERTILIZANTES</t>
    </r>
    <r>
      <rPr>
        <b/>
        <sz val="14"/>
        <color rgb="FFFF0000"/>
        <rFont val="Arial Narrow"/>
        <family val="2"/>
      </rPr>
      <t xml:space="preserve"> </t>
    </r>
    <r>
      <rPr>
        <b/>
        <sz val="14"/>
        <color theme="0"/>
        <rFont val="Arial Narrow"/>
        <family val="2"/>
      </rPr>
      <t>ORGÁNICOS</t>
    </r>
  </si>
  <si>
    <r>
      <t xml:space="preserve">    Opción B.2</t>
    </r>
    <r>
      <rPr>
        <b/>
        <vertAlign val="superscript"/>
        <sz val="10"/>
        <color theme="0"/>
        <rFont val="Arial Narrow"/>
        <family val="2"/>
      </rPr>
      <t>(1)</t>
    </r>
  </si>
  <si>
    <r>
      <t xml:space="preserve">Cantidad 
(kg) </t>
    </r>
    <r>
      <rPr>
        <b/>
        <vertAlign val="superscript"/>
        <sz val="10"/>
        <color rgb="FFFFFFFF"/>
        <rFont val="Arial Narrow"/>
        <family val="2"/>
      </rPr>
      <t>(2)</t>
    </r>
  </si>
  <si>
    <t>% Materia seca</t>
  </si>
  <si>
    <r>
      <t xml:space="preserve">Proporción de N (%) </t>
    </r>
    <r>
      <rPr>
        <b/>
        <vertAlign val="superscript"/>
        <sz val="10"/>
        <color rgb="FFFFFFFF"/>
        <rFont val="Arial Narrow"/>
        <family val="2"/>
      </rPr>
      <t>(3)</t>
    </r>
  </si>
  <si>
    <t>Nitrógeno 
(kg N)</t>
  </si>
  <si>
    <r>
      <rPr>
        <vertAlign val="superscript"/>
        <sz val="10"/>
        <rFont val="Arial Narrow"/>
        <family val="2"/>
      </rPr>
      <t xml:space="preserve">(1) </t>
    </r>
    <r>
      <rPr>
        <sz val="10"/>
        <rFont val="Arial Narrow"/>
        <family val="2"/>
      </rPr>
      <t>Únicamente es necesario rellenar una de las dos opciones B1 y B2: "</t>
    </r>
    <r>
      <rPr>
        <i/>
        <sz val="10"/>
        <rFont val="Arial Narrow"/>
        <family val="2"/>
      </rPr>
      <t>Cantidad de otros fertilizantes orgánicos (lodos/compost/otros)</t>
    </r>
    <r>
      <rPr>
        <sz val="10"/>
        <rFont val="Arial Narrow"/>
        <family val="2"/>
      </rPr>
      <t>" o "</t>
    </r>
    <r>
      <rPr>
        <i/>
        <sz val="10"/>
        <rFont val="Arial Narrow"/>
        <family val="2"/>
      </rPr>
      <t>Cantidad de nitrógeno aplicado</t>
    </r>
    <r>
      <rPr>
        <sz val="10"/>
        <rFont val="Arial Narrow"/>
        <family val="2"/>
      </rPr>
      <t>". Al incluir el dato en una de las dos opciones, la otra opción aparecerá sombreada indicando que ese dato ya no es necesario.</t>
    </r>
  </si>
  <si>
    <r>
      <t xml:space="preserve">La opción B.1 proporciona valores por defecto de proporción de materia seca y contenido de nitrógeno en compost y lodos referido a materia seca. En caso de que cuente con valores específicos, puede indicarlos en las columnas “Otros”. En caso de que emplea un fertilizante orgánico distinto de compost y lodos, puede seleccionar la opción "Otros" en la columna "Fertilizantes" e introducir los contenidos de materia seca y </t>
    </r>
    <r>
      <rPr>
        <u/>
        <sz val="10"/>
        <rFont val="Arial Narrow"/>
        <family val="2"/>
      </rPr>
      <t>proporción de nitrógeno (referida a materia seca)</t>
    </r>
    <r>
      <rPr>
        <sz val="10"/>
        <rFont val="Arial Narrow"/>
        <family val="2"/>
      </rPr>
      <t xml:space="preserve"> en las columnas "Otros".</t>
    </r>
  </si>
  <si>
    <r>
      <rPr>
        <vertAlign val="superscript"/>
        <sz val="10"/>
        <color theme="1"/>
        <rFont val="Arial Narrow"/>
        <family val="2"/>
      </rPr>
      <t>(2)</t>
    </r>
    <r>
      <rPr>
        <sz val="10"/>
        <color theme="1"/>
        <rFont val="Arial Narrow"/>
        <family val="2"/>
      </rPr>
      <t xml:space="preserve"> La cantidad en kg de lodos/compost/otros ha de introducirse en peso húmedo (materia fresca).</t>
    </r>
  </si>
  <si>
    <r>
      <rPr>
        <vertAlign val="superscript"/>
        <sz val="10"/>
        <color theme="1"/>
        <rFont val="Arial Narrow"/>
        <family val="2"/>
      </rPr>
      <t>(3)</t>
    </r>
    <r>
      <rPr>
        <sz val="10"/>
        <color theme="1"/>
        <rFont val="Arial Narrow"/>
        <family val="2"/>
      </rPr>
      <t xml:space="preserve"> Las proporciones de nitrógeno están expresadas sobre materia seca</t>
    </r>
  </si>
  <si>
    <t>C.   APLICACIÓN DE ENMIENDAS CALIZAS</t>
  </si>
  <si>
    <t>Cumplimentar en caso de que se apliquen enmiendas calizas al suelo.</t>
  </si>
  <si>
    <t>APLICACIÓN DE ENMIENDAS CALIZAS</t>
  </si>
  <si>
    <t>Enmienda</t>
  </si>
  <si>
    <t>Cantidad (kg)</t>
  </si>
  <si>
    <r>
      <t>Caliza (CaCO</t>
    </r>
    <r>
      <rPr>
        <vertAlign val="subscript"/>
        <sz val="10"/>
        <color theme="1"/>
        <rFont val="Arial Narrow"/>
        <family val="2"/>
      </rPr>
      <t>3</t>
    </r>
    <r>
      <rPr>
        <sz val="10"/>
        <color theme="1"/>
        <rFont val="Arial Narrow"/>
        <family val="2"/>
      </rPr>
      <t>)</t>
    </r>
  </si>
  <si>
    <r>
      <t>Dolomita CaMg(CO</t>
    </r>
    <r>
      <rPr>
        <vertAlign val="subscript"/>
        <sz val="10"/>
        <color theme="1"/>
        <rFont val="Arial Narrow"/>
        <family val="2"/>
      </rPr>
      <t>3</t>
    </r>
    <r>
      <rPr>
        <sz val="10"/>
        <color theme="1"/>
        <rFont val="Arial Narrow"/>
        <family val="2"/>
      </rPr>
      <t>)</t>
    </r>
    <r>
      <rPr>
        <vertAlign val="subscript"/>
        <sz val="10"/>
        <color theme="1"/>
        <rFont val="Arial Narrow"/>
        <family val="2"/>
      </rPr>
      <t>2</t>
    </r>
  </si>
  <si>
    <t>D.   RESIDUOS DEL CULTIVO: DESTINO FINAL</t>
  </si>
  <si>
    <r>
      <t xml:space="preserve">Indicar, para cada tipo de cultivo, el porcentaje de superficie en el que los residuos (paja, planta, etc.) son retirados del campo y/o son quemados </t>
    </r>
    <r>
      <rPr>
        <i/>
        <sz val="11"/>
        <color theme="1"/>
        <rFont val="Arial Narrow"/>
        <family val="2"/>
      </rPr>
      <t>in situ</t>
    </r>
    <r>
      <rPr>
        <sz val="11"/>
        <color theme="1"/>
        <rFont val="Arial Narrow"/>
        <family val="2"/>
      </rPr>
      <t>. Se supondrá que el resto del residuo se incorpora al suelo.</t>
    </r>
  </si>
  <si>
    <t xml:space="preserve">El término “residuos” hace referencia tanto al residuo después de la recolección como a los restos de poda u otras prácticas. </t>
  </si>
  <si>
    <t>Es importante tener en cuenta que la quema de residuos en campo es un tratamiento excepcional y sólo se llevará a cabo cuando se disponga de las autorizaciones correspondientes.</t>
  </si>
  <si>
    <t>RESIDUOS DE CULTIVOS</t>
  </si>
  <si>
    <t>Cultivo</t>
  </si>
  <si>
    <r>
      <t xml:space="preserve">% superficie con quema </t>
    </r>
    <r>
      <rPr>
        <b/>
        <i/>
        <sz val="10"/>
        <color rgb="FFFFFFFF"/>
        <rFont val="Arial Narrow"/>
        <family val="2"/>
      </rPr>
      <t>in situ</t>
    </r>
  </si>
  <si>
    <t>% superficie con retirada de paja/planta</t>
  </si>
  <si>
    <t xml:space="preserve">                                        EMISIONES DE CULTIVOS: FERTILIZANTES, ENMIENDAS, QUEMA Y APORTES DE RESIDUOS AGRÍCOLAS</t>
  </si>
  <si>
    <r>
      <t>En las siguientes tablas se calculan las emisiones de CO</t>
    </r>
    <r>
      <rPr>
        <vertAlign val="subscript"/>
        <sz val="11"/>
        <color theme="1"/>
        <rFont val="Arial Narrow"/>
        <family val="2"/>
      </rPr>
      <t xml:space="preserve">2, </t>
    </r>
    <r>
      <rPr>
        <sz val="11"/>
        <color theme="1"/>
        <rFont val="Arial Narrow"/>
        <family val="2"/>
      </rPr>
      <t>CH</t>
    </r>
    <r>
      <rPr>
        <vertAlign val="subscript"/>
        <sz val="11"/>
        <color theme="1"/>
        <rFont val="Arial Narrow"/>
        <family val="2"/>
      </rPr>
      <t>4</t>
    </r>
    <r>
      <rPr>
        <sz val="11"/>
        <color theme="1"/>
        <rFont val="Arial Narrow"/>
        <family val="2"/>
      </rPr>
      <t xml:space="preserve"> y N</t>
    </r>
    <r>
      <rPr>
        <vertAlign val="subscript"/>
        <sz val="11"/>
        <color theme="1"/>
        <rFont val="Arial Narrow"/>
        <family val="2"/>
      </rPr>
      <t>2</t>
    </r>
    <r>
      <rPr>
        <sz val="11"/>
        <color theme="1"/>
        <rFont val="Arial Narrow"/>
        <family val="2"/>
      </rPr>
      <t>O derivadas de los cultivos. Se dan los valores de los factores de emisión "</t>
    </r>
    <r>
      <rPr>
        <i/>
        <sz val="11"/>
        <color theme="1"/>
        <rFont val="Arial Narrow"/>
        <family val="2"/>
      </rPr>
      <t>Por defecto</t>
    </r>
    <r>
      <rPr>
        <sz val="11"/>
        <color theme="1"/>
        <rFont val="Arial Narrow"/>
        <family val="2"/>
      </rPr>
      <t>" aunque si dispone de factores más exhaustivos para sus cultivos puede incluirlos en la columna "</t>
    </r>
    <r>
      <rPr>
        <i/>
        <sz val="11"/>
        <color theme="1"/>
        <rFont val="Arial Narrow"/>
        <family val="2"/>
      </rPr>
      <t>Otros</t>
    </r>
    <r>
      <rPr>
        <sz val="11"/>
        <color theme="1"/>
        <rFont val="Arial Narrow"/>
        <family val="2"/>
      </rPr>
      <t xml:space="preserve">", en cuyo caso, deberá indicar en la pestaña </t>
    </r>
    <r>
      <rPr>
        <i/>
        <sz val="11"/>
        <color theme="1"/>
        <rFont val="Arial Narrow"/>
        <family val="2"/>
      </rPr>
      <t xml:space="preserve">2. Hoja de trabajo. Consumos </t>
    </r>
    <r>
      <rPr>
        <sz val="11"/>
        <color theme="1"/>
        <rFont val="Arial Narrow"/>
        <family val="2"/>
      </rPr>
      <t>la siguiente información: fuente de emisión, fuente bibliográfica de donde se extraen los factores de emisión, valor de los factores y unidades en las que se expresan.</t>
    </r>
  </si>
  <si>
    <r>
      <t>La diferenciación entre emisiones directas e indirectas de N</t>
    </r>
    <r>
      <rPr>
        <vertAlign val="subscript"/>
        <sz val="11"/>
        <color theme="1"/>
        <rFont val="Arial Narrow"/>
        <family val="2"/>
      </rPr>
      <t>2</t>
    </r>
    <r>
      <rPr>
        <sz val="11"/>
        <color theme="1"/>
        <rFont val="Arial Narrow"/>
        <family val="2"/>
      </rPr>
      <t>O en cultivos agrícolas, se realiza en base a las "</t>
    </r>
    <r>
      <rPr>
        <i/>
        <sz val="11"/>
        <color theme="1"/>
        <rFont val="Arial Narrow"/>
        <family val="2"/>
      </rPr>
      <t xml:space="preserve">Directrices del IPCC de 2006 para los inventarios nacionales de gases de efecto invernadero" </t>
    </r>
    <r>
      <rPr>
        <sz val="11"/>
        <color theme="1"/>
        <rFont val="Arial Narrow"/>
        <family val="2"/>
      </rPr>
      <t>según las siguientes definiciones:</t>
    </r>
  </si>
  <si>
    <r>
      <rPr>
        <b/>
        <sz val="11"/>
        <color rgb="FF663300"/>
        <rFont val="Arial Narrow"/>
        <family val="2"/>
      </rPr>
      <t>Emisiones directas de N</t>
    </r>
    <r>
      <rPr>
        <b/>
        <vertAlign val="subscript"/>
        <sz val="11"/>
        <color rgb="FF663300"/>
        <rFont val="Arial Narrow"/>
        <family val="2"/>
      </rPr>
      <t>2</t>
    </r>
    <r>
      <rPr>
        <b/>
        <sz val="11"/>
        <color rgb="FF663300"/>
        <rFont val="Arial Narrow"/>
        <family val="2"/>
      </rPr>
      <t>O</t>
    </r>
    <r>
      <rPr>
        <sz val="11"/>
        <color theme="1"/>
        <rFont val="Arial Narrow"/>
        <family val="2"/>
      </rPr>
      <t>: emisiones de N</t>
    </r>
    <r>
      <rPr>
        <vertAlign val="subscript"/>
        <sz val="11"/>
        <color theme="1"/>
        <rFont val="Arial Narrow"/>
        <family val="2"/>
      </rPr>
      <t>2</t>
    </r>
    <r>
      <rPr>
        <sz val="11"/>
        <color theme="1"/>
        <rFont val="Arial Narrow"/>
        <family val="2"/>
      </rPr>
      <t>O generadas directamente desde los suelos agrícolas que reciben aportaciones de nitrógeno en forma de fertilizantes sintéticos y orgánicos nitrogenados, residuos de cultivos, etc.</t>
    </r>
  </si>
  <si>
    <r>
      <rPr>
        <b/>
        <sz val="11"/>
        <color rgb="FF663300"/>
        <rFont val="Arial Narrow"/>
        <family val="2"/>
      </rPr>
      <t>Emisiones indirectas de N</t>
    </r>
    <r>
      <rPr>
        <b/>
        <vertAlign val="subscript"/>
        <sz val="11"/>
        <color rgb="FF663300"/>
        <rFont val="Arial Narrow"/>
        <family val="2"/>
      </rPr>
      <t>2</t>
    </r>
    <r>
      <rPr>
        <b/>
        <sz val="11"/>
        <color rgb="FF663300"/>
        <rFont val="Arial Narrow"/>
        <family val="2"/>
      </rPr>
      <t>O</t>
    </r>
    <r>
      <rPr>
        <i/>
        <sz val="11"/>
        <color theme="1"/>
        <rFont val="Arial Narrow"/>
        <family val="2"/>
      </rPr>
      <t>:</t>
    </r>
    <r>
      <rPr>
        <sz val="11"/>
        <color theme="1"/>
        <rFont val="Arial Narrow"/>
        <family val="2"/>
      </rPr>
      <t xml:space="preserve"> emisiones de formas químicas de nitrógeno diferentes a N</t>
    </r>
    <r>
      <rPr>
        <vertAlign val="subscript"/>
        <sz val="11"/>
        <color theme="1"/>
        <rFont val="Arial Narrow"/>
        <family val="2"/>
      </rPr>
      <t>2</t>
    </r>
    <r>
      <rPr>
        <sz val="11"/>
        <color theme="1"/>
        <rFont val="Arial Narrow"/>
        <family val="2"/>
      </rPr>
      <t>O (NO</t>
    </r>
    <r>
      <rPr>
        <vertAlign val="subscript"/>
        <sz val="11"/>
        <color theme="1"/>
        <rFont val="Arial Narrow"/>
        <family val="2"/>
      </rPr>
      <t>x</t>
    </r>
    <r>
      <rPr>
        <sz val="11"/>
        <color theme="1"/>
        <rFont val="Arial Narrow"/>
        <family val="2"/>
      </rPr>
      <t>, NH</t>
    </r>
    <r>
      <rPr>
        <vertAlign val="subscript"/>
        <sz val="11"/>
        <color theme="1"/>
        <rFont val="Arial Narrow"/>
        <family val="2"/>
      </rPr>
      <t>3</t>
    </r>
    <r>
      <rPr>
        <sz val="11"/>
        <color theme="1"/>
        <rFont val="Arial Narrow"/>
        <family val="2"/>
      </rPr>
      <t>, NH</t>
    </r>
    <r>
      <rPr>
        <vertAlign val="subscript"/>
        <sz val="11"/>
        <color theme="1"/>
        <rFont val="Arial Narrow"/>
        <family val="2"/>
      </rPr>
      <t>4</t>
    </r>
    <r>
      <rPr>
        <sz val="11"/>
        <color theme="1"/>
        <rFont val="Arial Narrow"/>
        <family val="2"/>
      </rPr>
      <t>+, NO</t>
    </r>
    <r>
      <rPr>
        <vertAlign val="subscript"/>
        <sz val="11"/>
        <color theme="1"/>
        <rFont val="Arial Narrow"/>
        <family val="2"/>
      </rPr>
      <t>3</t>
    </r>
    <r>
      <rPr>
        <sz val="11"/>
        <color theme="1"/>
        <rFont val="Arial Narrow"/>
        <family val="2"/>
      </rPr>
      <t>-, etc.) que tras su deposición, lixiviación o escurrimiento pueden dar lugar posteriormente a nuevas emisiones de N</t>
    </r>
    <r>
      <rPr>
        <vertAlign val="subscript"/>
        <sz val="11"/>
        <color theme="1"/>
        <rFont val="Arial Narrow"/>
        <family val="2"/>
      </rPr>
      <t>2</t>
    </r>
    <r>
      <rPr>
        <sz val="11"/>
        <color theme="1"/>
        <rFont val="Arial Narrow"/>
        <family val="2"/>
      </rPr>
      <t>O.</t>
    </r>
  </si>
  <si>
    <t>RESULTADOS ABSOLUTOS EMISIONES CULTIVOS</t>
  </si>
  <si>
    <t>Fertilizantes sintéticos nitrogenados</t>
  </si>
  <si>
    <r>
      <t>kg CO</t>
    </r>
    <r>
      <rPr>
        <vertAlign val="subscript"/>
        <sz val="11"/>
        <color theme="1" tint="0.499984740745262"/>
        <rFont val="Arial Narrow"/>
        <family val="2"/>
      </rPr>
      <t xml:space="preserve">2 </t>
    </r>
    <r>
      <rPr>
        <sz val="11"/>
        <color theme="1" tint="0.499984740745262"/>
        <rFont val="Arial Narrow"/>
        <family val="2"/>
      </rPr>
      <t>e</t>
    </r>
  </si>
  <si>
    <t>Estiércoles y purines aplicados al campo</t>
  </si>
  <si>
    <t>Otros fertilizantes orgánicos (lodos, compost, otros)</t>
  </si>
  <si>
    <t>Residuos de cultivos</t>
  </si>
  <si>
    <r>
      <t>Emisiones indirectas N</t>
    </r>
    <r>
      <rPr>
        <b/>
        <vertAlign val="subscript"/>
        <sz val="11"/>
        <color rgb="FFFFFFFF"/>
        <rFont val="Arial Narrow"/>
        <family val="2"/>
      </rPr>
      <t>2</t>
    </r>
    <r>
      <rPr>
        <b/>
        <sz val="11"/>
        <color rgb="FFFFFFFF"/>
        <rFont val="Arial Narrow"/>
        <family val="2"/>
      </rPr>
      <t>O</t>
    </r>
  </si>
  <si>
    <t>Consumo de urea</t>
  </si>
  <si>
    <t>Cultivo de arroz</t>
  </si>
  <si>
    <t>Aplicación de enmiendas calizas</t>
  </si>
  <si>
    <t>Aplicación de otros fertilizantes con carbono</t>
  </si>
  <si>
    <t>Quema de residuos</t>
  </si>
  <si>
    <r>
      <t>kg CO</t>
    </r>
    <r>
      <rPr>
        <b/>
        <vertAlign val="subscript"/>
        <sz val="11"/>
        <color rgb="FFFFFFFF"/>
        <rFont val="Arial Narrow"/>
        <family val="2"/>
      </rPr>
      <t xml:space="preserve">2 </t>
    </r>
    <r>
      <rPr>
        <b/>
        <sz val="11"/>
        <color rgb="FFFFFFFF"/>
        <rFont val="Arial Narrow"/>
        <family val="2"/>
      </rPr>
      <t>e</t>
    </r>
  </si>
  <si>
    <r>
      <t>A.    EMISIONES DIRECTAS DE N</t>
    </r>
    <r>
      <rPr>
        <b/>
        <vertAlign val="subscript"/>
        <sz val="12"/>
        <color rgb="FFFFFFFF"/>
        <rFont val="Arial Narrow"/>
        <family val="2"/>
      </rPr>
      <t>2</t>
    </r>
    <r>
      <rPr>
        <b/>
        <sz val="12"/>
        <color rgb="FFFFFFFF"/>
        <rFont val="Arial Narrow"/>
        <family val="2"/>
      </rPr>
      <t>O</t>
    </r>
  </si>
  <si>
    <r>
      <t>Fertilizante</t>
    </r>
    <r>
      <rPr>
        <b/>
        <vertAlign val="superscript"/>
        <sz val="10"/>
        <color rgb="FFFFFFFF"/>
        <rFont val="Arial Narrow"/>
        <family val="2"/>
      </rPr>
      <t>(1)</t>
    </r>
  </si>
  <si>
    <r>
      <rPr>
        <b/>
        <sz val="10"/>
        <color rgb="FFFFFFFF"/>
        <rFont val="Arial Narrow"/>
        <family val="2"/>
      </rPr>
      <t xml:space="preserve">    Factor emisión 
     (kg N</t>
    </r>
    <r>
      <rPr>
        <b/>
        <vertAlign val="subscript"/>
        <sz val="10"/>
        <color rgb="FFFFFFFF"/>
        <rFont val="Arial Narrow"/>
        <family val="2"/>
      </rPr>
      <t>2</t>
    </r>
    <r>
      <rPr>
        <b/>
        <sz val="10"/>
        <color rgb="FFFFFFFF"/>
        <rFont val="Arial Narrow"/>
        <family val="2"/>
      </rPr>
      <t>O-N/kg N aplicado)</t>
    </r>
  </si>
  <si>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(1)</t>
    </r>
  </si>
  <si>
    <r>
      <t>Emisiones parciales
(kg CO</t>
    </r>
    <r>
      <rPr>
        <b/>
        <vertAlign val="subscript"/>
        <sz val="10"/>
        <color rgb="FFFFFFFF"/>
        <rFont val="Arial Narrow"/>
        <family val="2"/>
      </rPr>
      <t>2</t>
    </r>
    <r>
      <rPr>
        <b/>
        <sz val="10"/>
        <color rgb="FFFFFFFF"/>
        <rFont val="Arial Narrow"/>
        <family val="2"/>
      </rPr>
      <t xml:space="preserve">e) </t>
    </r>
  </si>
  <si>
    <r>
      <t>Emisiones 
totales A.1
(kg CO</t>
    </r>
    <r>
      <rPr>
        <b/>
        <vertAlign val="subscript"/>
        <sz val="9"/>
        <color rgb="FFFFFFFF"/>
        <rFont val="Arial Narrow"/>
        <family val="2"/>
      </rPr>
      <t>2</t>
    </r>
    <r>
      <rPr>
        <b/>
        <sz val="9"/>
        <color rgb="FFFFFFFF"/>
        <rFont val="Arial Narrow"/>
        <family val="2"/>
      </rPr>
      <t xml:space="preserve">e) </t>
    </r>
  </si>
  <si>
    <r>
      <rPr>
        <vertAlign val="superscript"/>
        <sz val="10"/>
        <color theme="1"/>
        <rFont val="Arial Narrow"/>
        <family val="2"/>
      </rPr>
      <t xml:space="preserve">(1) </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</si>
  <si>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t>%N</t>
  </si>
  <si>
    <t>N (kg)</t>
  </si>
  <si>
    <r>
      <t>Emisiones 
totales A.2
(kg CO</t>
    </r>
    <r>
      <rPr>
        <b/>
        <vertAlign val="subscript"/>
        <sz val="9"/>
        <color rgb="FFFFFFFF"/>
        <rFont val="Arial Narrow"/>
        <family val="2"/>
      </rPr>
      <t>2</t>
    </r>
    <r>
      <rPr>
        <b/>
        <sz val="9"/>
        <color rgb="FFFFFFFF"/>
        <rFont val="Arial Narrow"/>
        <family val="2"/>
      </rPr>
      <t xml:space="preserve">e) </t>
    </r>
  </si>
  <si>
    <r>
      <t xml:space="preserve">OTROS FERTILIZANTES </t>
    </r>
    <r>
      <rPr>
        <b/>
        <sz val="14"/>
        <color theme="0"/>
        <rFont val="Arial Narrow"/>
        <family val="2"/>
      </rPr>
      <t>ORGÁNICOS</t>
    </r>
  </si>
  <si>
    <t>% Nitrógeno</t>
  </si>
  <si>
    <r>
      <t>Nitrógeno 
(kg N)</t>
    </r>
    <r>
      <rPr>
        <b/>
        <vertAlign val="superscript"/>
        <sz val="10"/>
        <color rgb="FFFFFFFF"/>
        <rFont val="Arial Narrow"/>
        <family val="2"/>
      </rPr>
      <t>(1)</t>
    </r>
  </si>
  <si>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(2)</t>
    </r>
  </si>
  <si>
    <r>
      <t>Emisiones 
totales A.3
(kg CO</t>
    </r>
    <r>
      <rPr>
        <b/>
        <vertAlign val="subscript"/>
        <sz val="9"/>
        <color rgb="FFFFFFFF"/>
        <rFont val="Arial Narrow"/>
        <family val="2"/>
      </rPr>
      <t>2</t>
    </r>
    <r>
      <rPr>
        <b/>
        <sz val="9"/>
        <color rgb="FFFFFFFF"/>
        <rFont val="Arial Narrow"/>
        <family val="2"/>
      </rPr>
      <t xml:space="preserve">e) </t>
    </r>
  </si>
  <si>
    <r>
      <rPr>
        <vertAlign val="superscript"/>
        <sz val="10"/>
        <color theme="1"/>
        <rFont val="Arial Narrow"/>
        <family val="2"/>
      </rPr>
      <t xml:space="preserve">(1) </t>
    </r>
    <r>
      <rPr>
        <sz val="10"/>
        <color theme="1"/>
        <rFont val="Arial Narrow"/>
        <family val="2"/>
      </rPr>
      <t>La cantidad de N se calcula considerando la proporción de materia seca indicada en la tabla y la correspondiente proporción de N.</t>
    </r>
  </si>
  <si>
    <r>
      <rPr>
        <vertAlign val="superscript"/>
        <sz val="10"/>
        <color theme="1"/>
        <rFont val="Arial Narrow"/>
        <family val="2"/>
      </rPr>
      <t xml:space="preserve">(2) </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</si>
  <si>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t>Sedes</t>
  </si>
  <si>
    <t>Producción anual
(kg)</t>
  </si>
  <si>
    <r>
      <rPr>
        <b/>
        <sz val="10"/>
        <color rgb="FFFFFFFF"/>
        <rFont val="Arial Narrow"/>
        <family val="2"/>
      </rPr>
      <t>% residuo en campo</t>
    </r>
    <r>
      <rPr>
        <b/>
        <vertAlign val="superscript"/>
        <sz val="10"/>
        <color rgb="FFFFFFFF"/>
        <rFont val="Arial Narrow"/>
        <family val="2"/>
      </rPr>
      <t>(1)</t>
    </r>
  </si>
  <si>
    <t>Residuo en el campo (kg N)</t>
  </si>
  <si>
    <r>
      <rPr>
        <b/>
        <sz val="10"/>
        <color rgb="FFFFFFFF"/>
        <rFont val="Arial Narrow"/>
        <family val="2"/>
      </rPr>
      <t xml:space="preserve">    Factor emisión 
     (kg N</t>
    </r>
    <r>
      <rPr>
        <b/>
        <vertAlign val="subscript"/>
        <sz val="10"/>
        <color rgb="FFFFFFFF"/>
        <rFont val="Arial Narrow"/>
        <family val="2"/>
      </rPr>
      <t>2</t>
    </r>
    <r>
      <rPr>
        <b/>
        <sz val="10"/>
        <color rgb="FFFFFFFF"/>
        <rFont val="Arial Narrow"/>
        <family val="2"/>
      </rPr>
      <t>O-N/kg N)</t>
    </r>
  </si>
  <si>
    <r>
      <t>Emisiones 
totales A.4
(kg CO</t>
    </r>
    <r>
      <rPr>
        <b/>
        <vertAlign val="subscript"/>
        <sz val="9"/>
        <color rgb="FFFFFFFF"/>
        <rFont val="Arial Narrow"/>
        <family val="2"/>
      </rPr>
      <t>2</t>
    </r>
    <r>
      <rPr>
        <b/>
        <sz val="9"/>
        <color rgb="FFFFFFFF"/>
        <rFont val="Arial Narrow"/>
        <family val="2"/>
      </rPr>
      <t xml:space="preserve">e) </t>
    </r>
  </si>
  <si>
    <r>
      <rPr>
        <vertAlign val="superscript"/>
        <sz val="10"/>
        <color theme="1"/>
        <rFont val="Arial Narrow"/>
        <family val="2"/>
      </rPr>
      <t xml:space="preserve">(1) </t>
    </r>
    <r>
      <rPr>
        <sz val="10"/>
        <color theme="1"/>
        <rFont val="Arial Narrow"/>
        <family val="2"/>
      </rPr>
      <t xml:space="preserve">El residuo en campo se compone de: i) la parte dejada en el campo, ii) los restos de la quema que no han ardido y iii) el rastrojo y raíces que quedan tras la retirada de la paja/planta. </t>
    </r>
  </si>
  <si>
    <r>
      <rPr>
        <b/>
        <sz val="12"/>
        <color rgb="FFFFFFFF"/>
        <rFont val="Arial Narrow"/>
        <family val="2"/>
      </rPr>
      <t>B.    EMISIONES INDIRECTAS DE N</t>
    </r>
    <r>
      <rPr>
        <b/>
        <vertAlign val="subscript"/>
        <sz val="12"/>
        <color rgb="FFFFFFFF"/>
        <rFont val="Arial Narrow"/>
        <family val="2"/>
      </rPr>
      <t>2</t>
    </r>
    <r>
      <rPr>
        <b/>
        <sz val="12"/>
        <color rgb="FFFFFFFF"/>
        <rFont val="Arial Narrow"/>
        <family val="2"/>
      </rPr>
      <t>O</t>
    </r>
  </si>
  <si>
    <r>
      <rPr>
        <b/>
        <sz val="14"/>
        <color rgb="FFFFFFFF"/>
        <rFont val="Arial Narrow"/>
        <family val="2"/>
      </rPr>
      <t>EMISIONES INDIRECTAS  DE N</t>
    </r>
    <r>
      <rPr>
        <b/>
        <vertAlign val="subscript"/>
        <sz val="14"/>
        <color rgb="FFFFFFFF"/>
        <rFont val="Arial Narrow"/>
        <family val="2"/>
      </rPr>
      <t>2</t>
    </r>
    <r>
      <rPr>
        <b/>
        <sz val="14"/>
        <color rgb="FFFFFFFF"/>
        <rFont val="Arial Narrow"/>
        <family val="2"/>
      </rPr>
      <t>O</t>
    </r>
  </si>
  <si>
    <t>Fuente de emisión</t>
  </si>
  <si>
    <t>Nitrógeno (kg N)</t>
  </si>
  <si>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(3)</t>
    </r>
  </si>
  <si>
    <r>
      <t>Emisiones 
totales B
(kg CO</t>
    </r>
    <r>
      <rPr>
        <b/>
        <vertAlign val="subscript"/>
        <sz val="9"/>
        <color rgb="FFFFFFFF"/>
        <rFont val="Arial Narrow"/>
        <family val="2"/>
      </rPr>
      <t>2</t>
    </r>
    <r>
      <rPr>
        <b/>
        <sz val="9"/>
        <color rgb="FFFFFFFF"/>
        <rFont val="Arial Narrow"/>
        <family val="2"/>
      </rPr>
      <t xml:space="preserve">e) </t>
    </r>
  </si>
  <si>
    <r>
      <t xml:space="preserve">Lixiviación y Escorrentía </t>
    </r>
    <r>
      <rPr>
        <vertAlign val="superscript"/>
        <sz val="10"/>
        <color theme="1"/>
        <rFont val="Arial Narrow"/>
        <family val="2"/>
      </rPr>
      <t>(1)</t>
    </r>
  </si>
  <si>
    <r>
      <t xml:space="preserve">Deposición Atmosférica </t>
    </r>
    <r>
      <rPr>
        <vertAlign val="superscript"/>
        <sz val="10"/>
        <color theme="1"/>
        <rFont val="Arial Narrow"/>
        <family val="2"/>
      </rPr>
      <t>(2)</t>
    </r>
  </si>
  <si>
    <r>
      <rPr>
        <vertAlign val="superscript"/>
        <sz val="10"/>
        <color theme="1"/>
        <rFont val="Arial Narrow"/>
        <family val="2"/>
      </rPr>
      <t xml:space="preserve">(1) </t>
    </r>
    <r>
      <rPr>
        <sz val="10"/>
        <color theme="1"/>
        <rFont val="Arial Narrow"/>
        <family val="2"/>
      </rPr>
      <t>Emisiones indirectas de N</t>
    </r>
    <r>
      <rPr>
        <vertAlign val="subscript"/>
        <sz val="10"/>
        <color theme="1"/>
        <rFont val="Arial Narrow"/>
        <family val="2"/>
      </rPr>
      <t>2</t>
    </r>
    <r>
      <rPr>
        <sz val="10"/>
        <color theme="1"/>
        <rFont val="Arial Narrow"/>
        <family val="2"/>
      </rPr>
      <t>O debido a la lixiviación y escorrentía de nitrógeno: se producen debido a la lixiviación y el escurrimiento desde la tierra de otras formas de nitrógeno (principalmente NO</t>
    </r>
    <r>
      <rPr>
        <vertAlign val="subscript"/>
        <sz val="10"/>
        <color theme="1"/>
        <rFont val="Arial Narrow"/>
        <family val="2"/>
      </rPr>
      <t>3</t>
    </r>
    <r>
      <rPr>
        <vertAlign val="superscript"/>
        <sz val="10"/>
        <color theme="1"/>
        <rFont val="Arial Narrow"/>
        <family val="2"/>
      </rPr>
      <t>-</t>
    </r>
    <r>
      <rPr>
        <sz val="10"/>
        <color theme="1"/>
        <rFont val="Arial Narrow"/>
        <family val="2"/>
      </rPr>
      <t>). La fracción del nitrógeno que se pierde por lixiviación y escorrentía posteriormente se volatiliza a la atmósfera como N</t>
    </r>
    <r>
      <rPr>
        <vertAlign val="subscript"/>
        <sz val="10"/>
        <color theme="1"/>
        <rFont val="Arial Narrow"/>
        <family val="2"/>
      </rPr>
      <t>2</t>
    </r>
    <r>
      <rPr>
        <sz val="10"/>
        <color theme="1"/>
        <rFont val="Arial Narrow"/>
        <family val="2"/>
      </rPr>
      <t>O. En esta herramienta, dicha categoría incluye el nitrógeno procedente de fertilizantes sintéticos y orgánicos y de los residuos agrícolas.</t>
    </r>
  </si>
  <si>
    <r>
      <rPr>
        <vertAlign val="superscript"/>
        <sz val="10"/>
        <color theme="1"/>
        <rFont val="Arial Narrow"/>
        <family val="2"/>
      </rPr>
      <t xml:space="preserve">(2) </t>
    </r>
    <r>
      <rPr>
        <sz val="10"/>
        <color theme="1"/>
        <rFont val="Arial Narrow"/>
        <family val="2"/>
      </rPr>
      <t>Emisiones indirectas de N</t>
    </r>
    <r>
      <rPr>
        <vertAlign val="subscript"/>
        <sz val="10"/>
        <color theme="1"/>
        <rFont val="Arial Narrow"/>
        <family val="2"/>
      </rPr>
      <t>2</t>
    </r>
    <r>
      <rPr>
        <sz val="10"/>
        <color theme="1"/>
        <rFont val="Arial Narrow"/>
        <family val="2"/>
      </rPr>
      <t>O debido a la volatilización y posterior deposición de otras formas químicas de nitrógeno: emisiones debidas a la volatilización de nitrógeno como NH</t>
    </r>
    <r>
      <rPr>
        <vertAlign val="subscript"/>
        <sz val="10"/>
        <color theme="1"/>
        <rFont val="Arial Narrow"/>
        <family val="2"/>
      </rPr>
      <t>3</t>
    </r>
    <r>
      <rPr>
        <sz val="10"/>
        <color theme="1"/>
        <rFont val="Arial Narrow"/>
        <family val="2"/>
      </rPr>
      <t xml:space="preserve"> y óxidos de nitrógeno (NO</t>
    </r>
    <r>
      <rPr>
        <vertAlign val="subscript"/>
        <sz val="10"/>
        <color theme="1"/>
        <rFont val="Arial Narrow"/>
        <family val="2"/>
      </rPr>
      <t>x</t>
    </r>
    <r>
      <rPr>
        <sz val="10"/>
        <color theme="1"/>
        <rFont val="Arial Narrow"/>
        <family val="2"/>
      </rPr>
      <t>), y la posterior deposición de estos gases y de sus productos NH</t>
    </r>
    <r>
      <rPr>
        <vertAlign val="subscript"/>
        <sz val="10"/>
        <color theme="1"/>
        <rFont val="Arial Narrow"/>
        <family val="2"/>
      </rPr>
      <t>4</t>
    </r>
    <r>
      <rPr>
        <vertAlign val="superscript"/>
        <sz val="10"/>
        <color theme="1"/>
        <rFont val="Arial Narrow"/>
        <family val="2"/>
      </rPr>
      <t>+</t>
    </r>
    <r>
      <rPr>
        <sz val="10"/>
        <color theme="1"/>
        <rFont val="Arial Narrow"/>
        <family val="2"/>
      </rPr>
      <t xml:space="preserve"> y NO</t>
    </r>
    <r>
      <rPr>
        <vertAlign val="subscript"/>
        <sz val="10"/>
        <color theme="1"/>
        <rFont val="Arial Narrow"/>
        <family val="2"/>
      </rPr>
      <t>3</t>
    </r>
    <r>
      <rPr>
        <vertAlign val="superscript"/>
        <sz val="10"/>
        <color theme="1"/>
        <rFont val="Arial Narrow"/>
        <family val="2"/>
      </rPr>
      <t>-</t>
    </r>
    <r>
      <rPr>
        <sz val="10"/>
        <color theme="1"/>
        <rFont val="Arial Narrow"/>
        <family val="2"/>
      </rPr>
      <t xml:space="preserve"> sobre los suelos y la superficie de los lagos y otras masas de agua. Posteriormente a la deposición, dichas sustancias se volatilizan como emisiones de N</t>
    </r>
    <r>
      <rPr>
        <vertAlign val="subscript"/>
        <sz val="10"/>
        <color theme="1"/>
        <rFont val="Arial Narrow"/>
        <family val="2"/>
      </rPr>
      <t>2</t>
    </r>
    <r>
      <rPr>
        <sz val="10"/>
        <color theme="1"/>
        <rFont val="Arial Narrow"/>
        <family val="2"/>
      </rPr>
      <t>O. En esta herramienta, dicha categoría incluye los aportes de nitrógeno de fertilizantes sintéticos y orgánicos.</t>
    </r>
  </si>
  <si>
    <r>
      <rPr>
        <vertAlign val="superscript"/>
        <sz val="10"/>
        <color theme="1"/>
        <rFont val="Arial Narrow"/>
        <family val="2"/>
      </rPr>
      <t xml:space="preserve">(3) </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</si>
  <si>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r>
      <rPr>
        <b/>
        <sz val="12"/>
        <color rgb="FFFFFFFF"/>
        <rFont val="Arial Narrow"/>
        <family val="2"/>
      </rPr>
      <t>C.    CONSUMO DE UREA - EMISIONES DE CO</t>
    </r>
    <r>
      <rPr>
        <b/>
        <vertAlign val="subscript"/>
        <sz val="12"/>
        <color rgb="FFFFFFFF"/>
        <rFont val="Arial Narrow"/>
        <family val="2"/>
      </rPr>
      <t>2</t>
    </r>
  </si>
  <si>
    <t>CONSUMO DE UREA</t>
  </si>
  <si>
    <r>
      <rPr>
        <b/>
        <sz val="10"/>
        <color rgb="FFFFFFFF"/>
        <rFont val="Arial Narrow"/>
        <family val="2"/>
      </rPr>
      <t xml:space="preserve">    Factor emisión 
     (kg CO</t>
    </r>
    <r>
      <rPr>
        <b/>
        <vertAlign val="subscript"/>
        <sz val="10"/>
        <color rgb="FFFFFFFF"/>
        <rFont val="Arial Narrow"/>
        <family val="2"/>
      </rPr>
      <t>2</t>
    </r>
    <r>
      <rPr>
        <b/>
        <sz val="10"/>
        <color rgb="FFFFFFFF"/>
        <rFont val="Arial Narrow"/>
        <family val="2"/>
      </rPr>
      <t>-C/kg aplicado)</t>
    </r>
  </si>
  <si>
    <r>
      <t>Emisiones parciales
(kg CO</t>
    </r>
    <r>
      <rPr>
        <b/>
        <vertAlign val="subscript"/>
        <sz val="10"/>
        <color rgb="FFFFFFFF"/>
        <rFont val="Arial Narrow"/>
        <family val="2"/>
      </rPr>
      <t>2</t>
    </r>
    <r>
      <rPr>
        <b/>
        <sz val="10"/>
        <color rgb="FFFFFFFF"/>
        <rFont val="Arial Narrow"/>
        <family val="2"/>
      </rPr>
      <t xml:space="preserve">e) </t>
    </r>
    <r>
      <rPr>
        <b/>
        <vertAlign val="superscript"/>
        <sz val="10"/>
        <color rgb="FFFFFFFF"/>
        <rFont val="Arial Narrow"/>
        <family val="2"/>
      </rPr>
      <t>(1)</t>
    </r>
  </si>
  <si>
    <r>
      <t>Emisiones 
totales C
(kg CO</t>
    </r>
    <r>
      <rPr>
        <b/>
        <vertAlign val="subscript"/>
        <sz val="9"/>
        <color rgb="FFFFFFFF"/>
        <rFont val="Arial Narrow"/>
        <family val="2"/>
      </rPr>
      <t>2</t>
    </r>
    <r>
      <rPr>
        <b/>
        <sz val="9"/>
        <color rgb="FFFFFFFF"/>
        <rFont val="Arial Narrow"/>
        <family val="2"/>
      </rPr>
      <t xml:space="preserve">e) </t>
    </r>
  </si>
  <si>
    <r>
      <rPr>
        <vertAlign val="superscript"/>
        <sz val="10"/>
        <color rgb="FF000000"/>
        <rFont val="Arial Narrow"/>
        <family val="2"/>
      </rPr>
      <t xml:space="preserve">(1) </t>
    </r>
    <r>
      <rPr>
        <sz val="10"/>
        <color rgb="FF000000"/>
        <rFont val="Arial Narrow"/>
        <family val="2"/>
      </rPr>
      <t>La conversión de emisiones de CO</t>
    </r>
    <r>
      <rPr>
        <vertAlign val="subscript"/>
        <sz val="10"/>
        <color rgb="FF000000"/>
        <rFont val="Arial Narrow"/>
        <family val="2"/>
      </rPr>
      <t>2</t>
    </r>
    <r>
      <rPr>
        <sz val="10"/>
        <color rgb="FF000000"/>
        <rFont val="Arial Narrow"/>
        <family val="2"/>
      </rPr>
      <t>–C en emisiones de CO</t>
    </r>
    <r>
      <rPr>
        <vertAlign val="subscript"/>
        <sz val="10"/>
        <color rgb="FF000000"/>
        <rFont val="Arial Narrow"/>
        <family val="2"/>
      </rPr>
      <t>2</t>
    </r>
    <r>
      <rPr>
        <sz val="10"/>
        <color rgb="FF000000"/>
        <rFont val="Arial Narrow"/>
        <family val="2"/>
      </rPr>
      <t xml:space="preserve"> se realiza aplicando la siguiente ecuación: CO</t>
    </r>
    <r>
      <rPr>
        <vertAlign val="subscript"/>
        <sz val="10"/>
        <color rgb="FF000000"/>
        <rFont val="Arial Narrow"/>
        <family val="2"/>
      </rPr>
      <t>2</t>
    </r>
    <r>
      <rPr>
        <sz val="10"/>
        <color rgb="FF000000"/>
        <rFont val="Arial Narrow"/>
        <family val="2"/>
      </rPr>
      <t xml:space="preserve"> = CO</t>
    </r>
    <r>
      <rPr>
        <vertAlign val="subscript"/>
        <sz val="10"/>
        <color rgb="FF000000"/>
        <rFont val="Arial Narrow"/>
        <family val="2"/>
      </rPr>
      <t>2</t>
    </r>
    <r>
      <rPr>
        <sz val="10"/>
        <color rgb="FF000000"/>
        <rFont val="Arial Narrow"/>
        <family val="2"/>
      </rPr>
      <t>–C * 44/12</t>
    </r>
  </si>
  <si>
    <r>
      <t>D.    CULTIVO DEL ARROZ - EMISIONES DE CH</t>
    </r>
    <r>
      <rPr>
        <b/>
        <vertAlign val="subscript"/>
        <sz val="12"/>
        <color rgb="FFFFFFFF"/>
        <rFont val="Arial Narrow"/>
        <family val="2"/>
      </rPr>
      <t>4</t>
    </r>
  </si>
  <si>
    <t>CULTIVO DEL ARROZ</t>
  </si>
  <si>
    <r>
      <t>Factor emisión (kg CH</t>
    </r>
    <r>
      <rPr>
        <b/>
        <vertAlign val="subscript"/>
        <sz val="10"/>
        <color rgb="FFFFFFFF"/>
        <rFont val="Arial Narrow"/>
        <family val="2"/>
      </rPr>
      <t>4</t>
    </r>
    <r>
      <rPr>
        <b/>
        <sz val="10"/>
        <color rgb="FFFFFFFF"/>
        <rFont val="Arial Narrow"/>
        <family val="2"/>
      </rPr>
      <t>/ha)</t>
    </r>
  </si>
  <si>
    <r>
      <t>Emisiones parciales
(kg CH</t>
    </r>
    <r>
      <rPr>
        <b/>
        <vertAlign val="subscript"/>
        <sz val="9"/>
        <color rgb="FFFFFFFF"/>
        <rFont val="Arial Narrow"/>
        <family val="2"/>
      </rPr>
      <t>4</t>
    </r>
    <r>
      <rPr>
        <b/>
        <sz val="9"/>
        <color rgb="FFFFFFFF"/>
        <rFont val="Arial Narrow"/>
        <family val="2"/>
      </rPr>
      <t xml:space="preserve">) </t>
    </r>
  </si>
  <si>
    <r>
      <t>Emisiones 
totales D
(kg CO</t>
    </r>
    <r>
      <rPr>
        <b/>
        <vertAlign val="subscript"/>
        <sz val="9"/>
        <color rgb="FFFFFFFF"/>
        <rFont val="Arial Narrow"/>
        <family val="2"/>
      </rPr>
      <t>2</t>
    </r>
    <r>
      <rPr>
        <b/>
        <sz val="9"/>
        <color rgb="FFFFFFFF"/>
        <rFont val="Arial Narrow"/>
        <family val="2"/>
      </rPr>
      <t xml:space="preserve">e) </t>
    </r>
  </si>
  <si>
    <r>
      <t>E.   APLICACIÓN DE ENMIENDAS CALIZAS - EMISIONES DE CO</t>
    </r>
    <r>
      <rPr>
        <b/>
        <vertAlign val="subscript"/>
        <sz val="12"/>
        <color rgb="FFFFFFFF"/>
        <rFont val="Arial Narrow"/>
        <family val="2"/>
      </rPr>
      <t>2</t>
    </r>
  </si>
  <si>
    <r>
      <t xml:space="preserve">    Factor de emisión 
     (kg CO</t>
    </r>
    <r>
      <rPr>
        <b/>
        <vertAlign val="subscript"/>
        <sz val="10"/>
        <color rgb="FFFFFFFF"/>
        <rFont val="Arial Narrow"/>
        <family val="2"/>
      </rPr>
      <t>2</t>
    </r>
    <r>
      <rPr>
        <b/>
        <sz val="10"/>
        <color rgb="FFFFFFFF"/>
        <rFont val="Arial Narrow"/>
        <family val="2"/>
      </rPr>
      <t>-C/kg)</t>
    </r>
  </si>
  <si>
    <r>
      <t>Emisiones 
totales E
(kg CO</t>
    </r>
    <r>
      <rPr>
        <b/>
        <vertAlign val="subscript"/>
        <sz val="9"/>
        <color rgb="FFFFFFFF"/>
        <rFont val="Arial Narrow"/>
        <family val="2"/>
      </rPr>
      <t>2</t>
    </r>
    <r>
      <rPr>
        <b/>
        <sz val="9"/>
        <color rgb="FFFFFFFF"/>
        <rFont val="Arial Narrow"/>
        <family val="2"/>
      </rPr>
      <t xml:space="preserve">e) </t>
    </r>
  </si>
  <si>
    <r>
      <t>F.   APLICACIÓN DE OTROS FERTILIZANTES CON CARBONO - EMISIONES DE CO</t>
    </r>
    <r>
      <rPr>
        <b/>
        <vertAlign val="subscript"/>
        <sz val="12"/>
        <color rgb="FFFFFFFF"/>
        <rFont val="Arial Narrow"/>
        <family val="2"/>
      </rPr>
      <t>2</t>
    </r>
  </si>
  <si>
    <r>
      <t>En este apartado se contabilizan las emisiones de CO</t>
    </r>
    <r>
      <rPr>
        <vertAlign val="subscript"/>
        <sz val="11"/>
        <color theme="1"/>
        <rFont val="Arial Narrow"/>
        <family val="2"/>
      </rPr>
      <t>2</t>
    </r>
    <r>
      <rPr>
        <sz val="11"/>
        <color theme="1"/>
        <rFont val="Arial Narrow"/>
        <family val="2"/>
      </rPr>
      <t xml:space="preserve"> debido a la aplicación de nitrato amónico cálcico en el suelo. Para estimar el contenido de caliza (CaCO</t>
    </r>
    <r>
      <rPr>
        <vertAlign val="subscript"/>
        <sz val="11"/>
        <color theme="1"/>
        <rFont val="Arial Narrow"/>
        <family val="2"/>
      </rPr>
      <t>3</t>
    </r>
    <r>
      <rPr>
        <sz val="11"/>
        <color theme="1"/>
        <rFont val="Arial Narrow"/>
        <family val="2"/>
      </rPr>
      <t>), se aplica una proporción del 23% a la cantidad total de fertilizante aplicada al suelo.</t>
    </r>
  </si>
  <si>
    <t>APLICACIÓN DE OTROS FERTILIZANTES CON CARBONO</t>
  </si>
  <si>
    <t>Cantidad de fertilizante (kg)</t>
  </si>
  <si>
    <r>
      <t>Cantidad de CaCO</t>
    </r>
    <r>
      <rPr>
        <b/>
        <vertAlign val="subscript"/>
        <sz val="10"/>
        <color rgb="FFFFFFFF"/>
        <rFont val="Arial Narrow"/>
        <family val="2"/>
      </rPr>
      <t>3</t>
    </r>
    <r>
      <rPr>
        <b/>
        <sz val="10"/>
        <color rgb="FFFFFFFF"/>
        <rFont val="Arial Narrow"/>
        <family val="2"/>
      </rPr>
      <t xml:space="preserve"> (kg)</t>
    </r>
  </si>
  <si>
    <r>
      <t xml:space="preserve">    Factor de emisión 
     (kg CO</t>
    </r>
    <r>
      <rPr>
        <b/>
        <vertAlign val="subscript"/>
        <sz val="10"/>
        <color rgb="FFFFFFFF"/>
        <rFont val="Arial Narrow"/>
        <family val="2"/>
      </rPr>
      <t>2</t>
    </r>
    <r>
      <rPr>
        <b/>
        <sz val="10"/>
        <color rgb="FFFFFFFF"/>
        <rFont val="Arial Narrow"/>
        <family val="2"/>
      </rPr>
      <t>-C/kg CaCO</t>
    </r>
    <r>
      <rPr>
        <b/>
        <vertAlign val="subscript"/>
        <sz val="10"/>
        <color rgb="FFFFFFFF"/>
        <rFont val="Arial Narrow"/>
        <family val="2"/>
      </rPr>
      <t>3</t>
    </r>
    <r>
      <rPr>
        <b/>
        <sz val="10"/>
        <color rgb="FFFFFFFF"/>
        <rFont val="Arial Narrow"/>
        <family val="2"/>
      </rPr>
      <t>)</t>
    </r>
  </si>
  <si>
    <r>
      <t>Emisiones 
totales F
(kg CO</t>
    </r>
    <r>
      <rPr>
        <b/>
        <vertAlign val="subscript"/>
        <sz val="9"/>
        <color rgb="FFFFFFFF"/>
        <rFont val="Arial Narrow"/>
        <family val="2"/>
      </rPr>
      <t>2</t>
    </r>
    <r>
      <rPr>
        <b/>
        <sz val="9"/>
        <color rgb="FFFFFFFF"/>
        <rFont val="Arial Narrow"/>
        <family val="2"/>
      </rPr>
      <t xml:space="preserve">e) </t>
    </r>
  </si>
  <si>
    <t>Cantidad de CaCO3</t>
  </si>
  <si>
    <r>
      <t>G.  QUEMA DE RESIDUOS EN CAMPO ABIERTO - EMISIONES DE CH</t>
    </r>
    <r>
      <rPr>
        <b/>
        <vertAlign val="subscript"/>
        <sz val="12"/>
        <color theme="0"/>
        <rFont val="Arial Narrow"/>
        <family val="2"/>
      </rPr>
      <t>4</t>
    </r>
    <r>
      <rPr>
        <b/>
        <sz val="12"/>
        <color theme="0"/>
        <rFont val="Arial Narrow"/>
        <family val="2"/>
      </rPr>
      <t xml:space="preserve"> Y N</t>
    </r>
    <r>
      <rPr>
        <b/>
        <vertAlign val="subscript"/>
        <sz val="12"/>
        <color theme="0"/>
        <rFont val="Arial Narrow"/>
        <family val="2"/>
      </rPr>
      <t>2</t>
    </r>
    <r>
      <rPr>
        <b/>
        <sz val="12"/>
        <color theme="0"/>
        <rFont val="Arial Narrow"/>
        <family val="2"/>
      </rPr>
      <t>O</t>
    </r>
  </si>
  <si>
    <t>QUEMA DE RESIDUOS EN CAMPO ABIERTO</t>
  </si>
  <si>
    <t>% Residuo quemado</t>
  </si>
  <si>
    <r>
      <t xml:space="preserve">Residuo quemado
(kg m.s.) </t>
    </r>
    <r>
      <rPr>
        <b/>
        <vertAlign val="superscript"/>
        <sz val="10"/>
        <color rgb="FFFFFFFF"/>
        <rFont val="Arial Narrow"/>
        <family val="2"/>
      </rPr>
      <t>(1)</t>
    </r>
  </si>
  <si>
    <r>
      <t xml:space="preserve">Factor emisión por defecto </t>
    </r>
    <r>
      <rPr>
        <b/>
        <vertAlign val="superscript"/>
        <sz val="10"/>
        <color rgb="FFFFFFFF"/>
        <rFont val="Arial Narrow"/>
        <family val="2"/>
      </rPr>
      <t>(2)</t>
    </r>
  </si>
  <si>
    <r>
      <t xml:space="preserve">Factor emisión (otros) </t>
    </r>
    <r>
      <rPr>
        <b/>
        <vertAlign val="superscript"/>
        <sz val="10"/>
        <color rgb="FFFFFFFF"/>
        <rFont val="Arial Narrow"/>
        <family val="2"/>
      </rPr>
      <t>(2)</t>
    </r>
  </si>
  <si>
    <r>
      <rPr>
        <b/>
        <sz val="10"/>
        <color rgb="FFFFFFFF"/>
        <rFont val="Arial Narrow"/>
        <family val="2"/>
      </rPr>
      <t>Emisiones parciales
(kg CH</t>
    </r>
    <r>
      <rPr>
        <b/>
        <vertAlign val="subscript"/>
        <sz val="10"/>
        <color rgb="FFFFFFFF"/>
        <rFont val="Arial Narrow"/>
        <family val="2"/>
      </rPr>
      <t>4</t>
    </r>
    <r>
      <rPr>
        <b/>
        <sz val="10"/>
        <color rgb="FFFFFFFF"/>
        <rFont val="Arial Narrow"/>
        <family val="2"/>
      </rPr>
      <t xml:space="preserve">) </t>
    </r>
  </si>
  <si>
    <r>
      <rPr>
        <b/>
        <sz val="10"/>
        <color rgb="FFFFFFFF"/>
        <rFont val="Arial Narrow"/>
        <family val="2"/>
      </rPr>
      <t>Emisiones parciales
(kg N</t>
    </r>
    <r>
      <rPr>
        <b/>
        <vertAlign val="subscript"/>
        <sz val="10"/>
        <color rgb="FFFFFFFF"/>
        <rFont val="Arial Narrow"/>
        <family val="2"/>
      </rPr>
      <t>2</t>
    </r>
    <r>
      <rPr>
        <b/>
        <sz val="10"/>
        <color rgb="FFFFFFFF"/>
        <rFont val="Arial Narrow"/>
        <family val="2"/>
      </rPr>
      <t xml:space="preserve">O) </t>
    </r>
  </si>
  <si>
    <r>
      <t>Emisiones 
totales G
(kg CO</t>
    </r>
    <r>
      <rPr>
        <b/>
        <vertAlign val="subscript"/>
        <sz val="9"/>
        <color rgb="FFFFFFFF"/>
        <rFont val="Arial Narrow"/>
        <family val="2"/>
      </rPr>
      <t>2</t>
    </r>
    <r>
      <rPr>
        <b/>
        <sz val="9"/>
        <color rgb="FFFFFFFF"/>
        <rFont val="Arial Narrow"/>
        <family val="2"/>
      </rPr>
      <t xml:space="preserve">e) </t>
    </r>
  </si>
  <si>
    <r>
      <t>g CH</t>
    </r>
    <r>
      <rPr>
        <b/>
        <vertAlign val="subscript"/>
        <sz val="10"/>
        <color rgb="FFFFFFFF"/>
        <rFont val="Arial Narrow"/>
        <family val="2"/>
      </rPr>
      <t>4</t>
    </r>
    <r>
      <rPr>
        <b/>
        <sz val="10"/>
        <color rgb="FFFFFFFF"/>
        <rFont val="Arial Narrow"/>
        <family val="2"/>
      </rPr>
      <t>/kg m.s.</t>
    </r>
  </si>
  <si>
    <r>
      <t xml:space="preserve">   g N</t>
    </r>
    <r>
      <rPr>
        <b/>
        <vertAlign val="subscript"/>
        <sz val="10"/>
        <color rgb="FFFFFFFF"/>
        <rFont val="Arial Narrow"/>
        <family val="2"/>
      </rPr>
      <t>2</t>
    </r>
    <r>
      <rPr>
        <b/>
        <sz val="10"/>
        <color rgb="FFFFFFFF"/>
        <rFont val="Arial Narrow"/>
        <family val="2"/>
      </rPr>
      <t>O/kg m.s.</t>
    </r>
  </si>
  <si>
    <r>
      <rPr>
        <vertAlign val="superscript"/>
        <sz val="10"/>
        <color theme="1"/>
        <rFont val="Arial Narrow"/>
        <family val="2"/>
      </rPr>
      <t xml:space="preserve">(1) </t>
    </r>
    <r>
      <rPr>
        <sz val="10"/>
        <color theme="1"/>
        <rFont val="Arial Narrow"/>
        <family val="2"/>
      </rPr>
      <t>La cantidad de residuo quemado se expresa en kg de materia seca.</t>
    </r>
  </si>
  <si>
    <r>
      <rPr>
        <vertAlign val="superscript"/>
        <sz val="10"/>
        <color theme="1"/>
        <rFont val="Arial Narrow"/>
        <family val="2"/>
      </rPr>
      <t xml:space="preserve">(2) </t>
    </r>
    <r>
      <rPr>
        <sz val="10"/>
        <color theme="1"/>
        <rFont val="Arial Narrow"/>
        <family val="2"/>
      </rPr>
      <t>Los factores de emisión se expresan en g CH</t>
    </r>
    <r>
      <rPr>
        <vertAlign val="subscript"/>
        <sz val="10"/>
        <color theme="1"/>
        <rFont val="Arial Narrow"/>
        <family val="2"/>
      </rPr>
      <t>4</t>
    </r>
    <r>
      <rPr>
        <sz val="10"/>
        <color theme="1"/>
        <rFont val="Arial Narrow"/>
        <family val="2"/>
      </rPr>
      <t>/kg materia seca y g N</t>
    </r>
    <r>
      <rPr>
        <vertAlign val="subscript"/>
        <sz val="10"/>
        <color theme="1"/>
        <rFont val="Arial Narrow"/>
        <family val="2"/>
      </rPr>
      <t>2</t>
    </r>
    <r>
      <rPr>
        <sz val="10"/>
        <color theme="1"/>
        <rFont val="Arial Narrow"/>
        <family val="2"/>
      </rPr>
      <t>O/kg materia seca.</t>
    </r>
  </si>
  <si>
    <t xml:space="preserve">                                          CONSUMO DE COMBUSTIBLES EN INSTALACIONES FIJAS</t>
  </si>
  <si>
    <t>Consumo de combustibles en instalaciones fijas como calderas, turbinas, etc. que pertenecen o son controladas por la organización.</t>
  </si>
  <si>
    <t>A.   Instalaciones fijas (calderas, motores estacionarios, etc.) no sujetas a las obligaciones establecidas en la Ley 1/2005, de 9 de marzo</t>
  </si>
  <si>
    <t xml:space="preserve">Se engloban las actividades de generación de calor y, en su caso, de calor y electricidad (cogeneración) en organizaciones cuyas instalaciones no están sujetas a las obligaciones de seguimiento y notificación de emisiones establecidas en la Ley 1/2005, de 9 de marzo, por la que se regula el régimen del comercio de derechos de emisión de gases de efecto invernadero. Se trata generalmente de calderas en oficinas, comercios, establecimientos agroganaderos, etc. También puede incluir en esta categoría los consumos de los grupos electrógenos de su organización. </t>
  </si>
  <si>
    <t>B.   Instalaciones fijas (calderas, turbinas, hornos, etc.) sujetas a las obligaciones establecidas en la Ley 1/2005, de 9 de marzo</t>
  </si>
  <si>
    <t>Se engloban las actividades de generación de calor y, en su caso, de calor y electricidad (cogeneración) en organizaciones cuyas instalaciones están sujetas a las obligaciones de seguimiento y notificación de emisiones establecidas en la Ley 1/2005, de 9 de marzo, por la que se regula el régimen del comercio de derechos de emisión de gases de efecto invernadero. Se trata generalmente de calderas, turbinas u hornos en organizaciones de sectores industriales, ya sean de la industria del sector energético (plantas de generación de electricidad, refinerías de petróleo, etc.), o de las industrias manufactureras (plantas siderúrgicas, acerías, cementeras, papeleras, industrias de procesado de alimentos, etc.).</t>
  </si>
  <si>
    <r>
      <t xml:space="preserve">En caso de que la organización consuma electricidad, calor o vapor proveniente de sus propias instalaciones de energía renovable, puede incluir datos relativos a las mismas en la pestaña </t>
    </r>
    <r>
      <rPr>
        <i/>
        <sz val="11"/>
        <rFont val="Arial Narrow"/>
        <family val="2"/>
      </rPr>
      <t>10. Información adicional.</t>
    </r>
  </si>
  <si>
    <t>A.    INSTALACIONES FIJAS (CALDERAS, MOTORES ESTACIONARIOS, ETC.) NO SUJETAS A LAS OBLIGACIONES ESTABLECIDAS EN LA LEY 1/2005, DE 9 DE MARZO</t>
  </si>
  <si>
    <t xml:space="preserve">Cumplimente este apartado si su organización dispone de instalaciones fijas (calderas, motores estacionarios, etc.) que no estén sujetas a las obligaciones de seguimiento y notificación de emisiones establecidas en la Ley 1/2005, de 9 de marzo, por la que se regula el régimen del comercio de derechos de emisión de gases de efecto invernadero. </t>
  </si>
  <si>
    <r>
      <t>Edificio / Sede</t>
    </r>
    <r>
      <rPr>
        <b/>
        <vertAlign val="superscript"/>
        <sz val="10"/>
        <color indexed="9"/>
        <rFont val="Arial Narrow"/>
        <family val="2"/>
      </rPr>
      <t xml:space="preserve"> </t>
    </r>
  </si>
  <si>
    <t xml:space="preserve"> Tipo de Combustible</t>
  </si>
  <si>
    <t xml:space="preserve">Cantidad comb. (ud) </t>
  </si>
  <si>
    <t xml:space="preserve">    Factor emisión</t>
  </si>
  <si>
    <t>Emisiones parciales</t>
  </si>
  <si>
    <r>
      <rPr>
        <b/>
        <sz val="10"/>
        <color indexed="9"/>
        <rFont val="Arial Narrow"/>
        <family val="2"/>
      </rPr>
      <t>Emisiones 
totales A</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</si>
  <si>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t xml:space="preserve">Por defecto </t>
    </r>
    <r>
      <rPr>
        <b/>
        <vertAlign val="superscript"/>
        <sz val="10"/>
        <color indexed="9"/>
        <rFont val="Arial Narrow"/>
        <family val="2"/>
      </rPr>
      <t>(1)</t>
    </r>
  </si>
  <si>
    <r>
      <t xml:space="preserve">Otros (ud) </t>
    </r>
    <r>
      <rPr>
        <b/>
        <vertAlign val="superscript"/>
        <sz val="10"/>
        <color indexed="9"/>
        <rFont val="Arial Narrow"/>
        <family val="2"/>
      </rPr>
      <t>(2)</t>
    </r>
  </si>
  <si>
    <r>
      <t>kg CO</t>
    </r>
    <r>
      <rPr>
        <b/>
        <vertAlign val="subscript"/>
        <sz val="9"/>
        <color indexed="9"/>
        <rFont val="Arial Narrow"/>
        <family val="2"/>
      </rPr>
      <t>2</t>
    </r>
    <r>
      <rPr>
        <b/>
        <sz val="9"/>
        <color indexed="9"/>
        <rFont val="Arial Narrow"/>
        <family val="2"/>
      </rPr>
      <t>/ud</t>
    </r>
  </si>
  <si>
    <r>
      <t>g CH</t>
    </r>
    <r>
      <rPr>
        <b/>
        <vertAlign val="subscript"/>
        <sz val="9"/>
        <color indexed="9"/>
        <rFont val="Arial Narrow"/>
        <family val="2"/>
      </rPr>
      <t>4</t>
    </r>
    <r>
      <rPr>
        <b/>
        <sz val="9"/>
        <color indexed="9"/>
        <rFont val="Arial Narrow"/>
        <family val="2"/>
      </rPr>
      <t>/ud</t>
    </r>
  </si>
  <si>
    <r>
      <t>g N</t>
    </r>
    <r>
      <rPr>
        <b/>
        <vertAlign val="subscript"/>
        <sz val="9"/>
        <color indexed="9"/>
        <rFont val="Arial Narrow"/>
        <family val="2"/>
      </rPr>
      <t>2</t>
    </r>
    <r>
      <rPr>
        <b/>
        <sz val="9"/>
        <color indexed="9"/>
        <rFont val="Arial Narrow"/>
        <family val="2"/>
      </rPr>
      <t>O/ud</t>
    </r>
  </si>
  <si>
    <r>
      <t>kg CO</t>
    </r>
    <r>
      <rPr>
        <b/>
        <vertAlign val="subscript"/>
        <sz val="9"/>
        <color indexed="9"/>
        <rFont val="Arial Narrow"/>
        <family val="2"/>
      </rPr>
      <t>2</t>
    </r>
  </si>
  <si>
    <r>
      <t>g CH</t>
    </r>
    <r>
      <rPr>
        <b/>
        <vertAlign val="subscript"/>
        <sz val="9"/>
        <color indexed="9"/>
        <rFont val="Arial Narrow"/>
        <family val="2"/>
      </rPr>
      <t>4</t>
    </r>
  </si>
  <si>
    <r>
      <t>g N</t>
    </r>
    <r>
      <rPr>
        <b/>
        <vertAlign val="subscript"/>
        <sz val="9"/>
        <color indexed="9"/>
        <rFont val="Arial Narrow"/>
        <family val="2"/>
      </rPr>
      <t>2</t>
    </r>
    <r>
      <rPr>
        <b/>
        <sz val="9"/>
        <color indexed="9"/>
        <rFont val="Arial Narrow"/>
        <family val="2"/>
      </rPr>
      <t>O</t>
    </r>
  </si>
  <si>
    <r>
      <t>* Indique la cantidad de gas natural consumida en kWh</t>
    </r>
    <r>
      <rPr>
        <vertAlign val="subscript"/>
        <sz val="10"/>
        <rFont val="Arial Narrow"/>
        <family val="2"/>
      </rPr>
      <t>PCS</t>
    </r>
    <r>
      <rPr>
        <sz val="10"/>
        <rFont val="Arial Narrow"/>
        <family val="2"/>
      </rPr>
      <t xml:space="preserve"> (Poder Calorífico Superior) ya que el factor de emisión del gas natural está expresado en kgCO</t>
    </r>
    <r>
      <rPr>
        <vertAlign val="subscript"/>
        <sz val="10"/>
        <rFont val="Arial Narrow"/>
        <family val="2"/>
      </rPr>
      <t>2</t>
    </r>
    <r>
      <rPr>
        <sz val="10"/>
        <rFont val="Arial Narrow"/>
        <family val="2"/>
      </rPr>
      <t>/kWh</t>
    </r>
    <r>
      <rPr>
        <vertAlign val="subscript"/>
        <sz val="10"/>
        <rFont val="Arial Narrow"/>
        <family val="2"/>
      </rPr>
      <t>PCS</t>
    </r>
    <r>
      <rPr>
        <sz val="10"/>
        <rFont val="Arial Narrow"/>
        <family val="2"/>
      </rPr>
      <t>.</t>
    </r>
  </si>
  <si>
    <r>
      <t>** La utilización de la biomasa (madera, pellets, biogás, etc.) como combustible se considera neutra en emisiones de CO</t>
    </r>
    <r>
      <rPr>
        <vertAlign val="subscript"/>
        <sz val="10"/>
        <rFont val="Arial Narrow"/>
        <family val="2"/>
      </rPr>
      <t>2</t>
    </r>
    <r>
      <rPr>
        <sz val="10"/>
        <rFont val="Arial Narrow"/>
        <family val="2"/>
      </rPr>
      <t xml:space="preserve"> al ser de origen biogénico pero sí producirá emisiones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t>
    </r>
  </si>
  <si>
    <r>
      <rPr>
        <vertAlign val="superscript"/>
        <sz val="10"/>
        <rFont val="Arial Narrow"/>
        <family val="2"/>
      </rPr>
      <t>(1)</t>
    </r>
    <r>
      <rPr>
        <sz val="10"/>
        <rFont val="Arial Narrow"/>
        <family val="2"/>
      </rPr>
      <t xml:space="preserve"> Gas propano y gas butano: se proporcionan únicamente factores de emisión de CO2. </t>
    </r>
  </si>
  <si>
    <r>
      <rPr>
        <vertAlign val="superscript"/>
        <sz val="10"/>
        <rFont val="Arial Narrow"/>
        <family val="2"/>
      </rPr>
      <t>(2)</t>
    </r>
    <r>
      <rPr>
        <sz val="10"/>
        <rFont val="Arial Narrow"/>
        <family val="2"/>
      </rPr>
      <t xml:space="preserve"> 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2. Hoja de trabajo. Consumos</t>
    </r>
    <r>
      <rPr>
        <sz val="10"/>
        <rFont val="Arial Narrow"/>
        <family val="2"/>
      </rPr>
      <t xml:space="preserve"> el nombre del combustible, la fuente de información de donde se extraen sus factores de emisión, así como sus valores y unidades en las que se expresan.</t>
    </r>
  </si>
  <si>
    <t>B.    INSTALACIONES FIJAS (CALDERAS, TURBINAS, HORNOS, ETC.) SUJETAS A LAS OBLIGACIONES ESTABLECIDAS EN LA LEY 1/2005, DE 9 DE MARZO</t>
  </si>
  <si>
    <t>Cumplimente este apartado si su organización dispone de instalaciones fijas sujetas a las obligaciones de seguimiento y notificación de emisiones establecidas en la Ley 1/2005, de 9 de marzo, por la que se regula el régimen del comercio de derechos de emisión de gases de efecto invernadero.</t>
  </si>
  <si>
    <r>
      <rPr>
        <u/>
        <sz val="11"/>
        <rFont val="Arial Narrow"/>
        <family val="2"/>
      </rPr>
      <t>En este caso no se proporcionan los valores de los factores de emisión</t>
    </r>
    <r>
      <rPr>
        <sz val="11"/>
        <rFont val="Arial Narrow"/>
        <family val="2"/>
      </rPr>
      <t>. Incluya en el siguiente cuadro, para cada instalación, las emisiones totales de cada uno de los gases de efecto invernadero verificadas y reportadas para el año de cálculo en cumplimiento de la Ley 1/2005, de 9 de marzo.</t>
    </r>
  </si>
  <si>
    <t>Categoría de actividad (según Anexo I de la Ley 1/2005, de 9 de marzo)</t>
  </si>
  <si>
    <t>Instalación</t>
  </si>
  <si>
    <t>Emisiones verificadas Ley 1/2005</t>
  </si>
  <si>
    <r>
      <rPr>
        <b/>
        <sz val="10"/>
        <color indexed="9"/>
        <rFont val="Arial Narrow"/>
        <family val="2"/>
      </rPr>
      <t>Emisiones 
totales B</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</si>
  <si>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 xml:space="preserve">                                          CONSUMO DE COMBUSTIBLES EN VEHÍCULOS Y MAQUINARIA</t>
  </si>
  <si>
    <t xml:space="preserve">Consumo de combustibles en equipos de transporte, tales como vehículos de motor, camiones, barcos, que pertenecen o son controladas por la organización. Además, se incluyen en esta pestaña los consumos de combustible de la maquinaria móvil (tractores, motosierras, etc.).
</t>
  </si>
  <si>
    <r>
      <t xml:space="preserve">Las emisiones causadas por el uso de vehículos no incluidos en los límites de la organización no deberán considerarse en este apartado ya que serían emisiones "indirectas" (viajes </t>
    </r>
    <r>
      <rPr>
        <i/>
        <sz val="11"/>
        <rFont val="Arial Narrow"/>
        <family val="2"/>
      </rPr>
      <t>in itinere</t>
    </r>
    <r>
      <rPr>
        <sz val="11"/>
        <rFont val="Arial Narrow"/>
        <family val="2"/>
      </rPr>
      <t xml:space="preserve"> de los empleados, viajes de negocio en medios que no son propios, etc.). </t>
    </r>
  </si>
  <si>
    <t>A.   Transporte por carretera</t>
  </si>
  <si>
    <t>Consumo de combustibles debido al transporte de pasajeros y/o de mercancías que realiza la organización a través de vehículos rodados que son propiedad de la organización, o sobre los que tiene control. Además, puede incluir el consumo de AdBlue.</t>
  </si>
  <si>
    <t>B.   Funcionamiento de maquinaria móvil (tractores, motosierras, etc.)</t>
  </si>
  <si>
    <t>Consumo de combustibles de la maquinaria móvil agrícola, forestal, comercial, institucional o industrial (tractores, motosierras, etc.) que es propiedad de la organización, o sobre la que tiene control. También puede incluir el consumo de lubricante y AdBlue.</t>
  </si>
  <si>
    <t>C.   Transporte ferroviario, marítimo y aéreo que controla la organización (emisiones directas o de alcance 1)</t>
  </si>
  <si>
    <t>Consumo de combustibles debido al transporte de pasajeros y/o de mercancías que realiza la organización en trenes, embarcaciones y/o aeronaves que son de su propiedad, o sobre los que tiene control.</t>
  </si>
  <si>
    <t>A.    TRANSPORTE POR CARRETERA</t>
  </si>
  <si>
    <r>
      <rPr>
        <u/>
        <sz val="11"/>
        <rFont val="Arial Narrow"/>
        <family val="2"/>
      </rPr>
      <t>Opciones de cálculo</t>
    </r>
    <r>
      <rPr>
        <sz val="11"/>
        <rFont val="Arial Narrow"/>
        <family val="2"/>
      </rPr>
      <t xml:space="preserve">: únicamente deberá cumplimentar una de las dos opciones (A.1 o A.2) en función de los datos disponibles (si cumplimenta ambas opciones estará duplicando las emisiones).
  - </t>
    </r>
    <r>
      <rPr>
        <i/>
        <sz val="11"/>
        <rFont val="Arial Narrow"/>
        <family val="2"/>
      </rPr>
      <t>Opción A.1</t>
    </r>
    <r>
      <rPr>
        <sz val="11"/>
        <rFont val="Arial Narrow"/>
        <family val="2"/>
      </rPr>
      <t xml:space="preserve">: los datos necesarios son la categoría de vehículo, así como el tipo y la cantidad de combustible o aditivo (AdBlue) consumido.
  - </t>
    </r>
    <r>
      <rPr>
        <i/>
        <sz val="11"/>
        <rFont val="Arial Narrow"/>
        <family val="2"/>
      </rPr>
      <t>Opción A.2</t>
    </r>
    <r>
      <rPr>
        <sz val="11"/>
        <rFont val="Arial Narrow"/>
        <family val="2"/>
      </rPr>
      <t>: los datos necesarios son la categoría de vehículo, tipo de combustible y la distancia recorrida (expresada en km).</t>
    </r>
  </si>
  <si>
    <r>
      <rPr>
        <u/>
        <sz val="11"/>
        <rFont val="Arial Narrow"/>
        <family val="2"/>
      </rPr>
      <t>Modo de propulsión</t>
    </r>
    <r>
      <rPr>
        <sz val="11"/>
        <rFont val="Arial Narrow"/>
        <family val="2"/>
      </rPr>
      <t xml:space="preserve">: en caso de tratarse de vehículos eléctricos o vehículos híbridos deberá seguir las siguientes indicaciones para cumplimentar sus datos de consumo o km recorridos:
  - Vehículo híbrido no enchufable: indicar en la presente pestaña los litros de combustible consumido o km recorridos.
  - Vehículo híbrido enchufable: en la presente pestaña indicar los litros de combustible consumido o km recorridos y en el apartado </t>
    </r>
    <r>
      <rPr>
        <i/>
        <sz val="11"/>
        <rFont val="Arial Narrow"/>
        <family val="2"/>
      </rPr>
      <t>B. Consumo de electricidad en vehículos</t>
    </r>
    <r>
      <rPr>
        <sz val="11"/>
        <rFont val="Arial Narrow"/>
        <family val="2"/>
      </rPr>
      <t xml:space="preserve"> de la pestaña </t>
    </r>
    <r>
      <rPr>
        <i/>
        <sz val="11"/>
        <rFont val="Arial Narrow"/>
        <family val="2"/>
      </rPr>
      <t>10. Electricidad y otras energías,</t>
    </r>
    <r>
      <rPr>
        <sz val="11"/>
        <rFont val="Arial Narrow"/>
        <family val="2"/>
      </rPr>
      <t xml:space="preserve"> los kWh consumidos.
  - Vehículo eléctrico: indicar los kWh consumidos en el apartado </t>
    </r>
    <r>
      <rPr>
        <i/>
        <sz val="11"/>
        <rFont val="Arial Narrow"/>
        <family val="2"/>
      </rPr>
      <t xml:space="preserve">B. Consumo de electricidad en vehículos </t>
    </r>
    <r>
      <rPr>
        <sz val="11"/>
        <rFont val="Arial Narrow"/>
        <family val="2"/>
      </rPr>
      <t xml:space="preserve">de la pestaña </t>
    </r>
    <r>
      <rPr>
        <i/>
        <sz val="11"/>
        <rFont val="Arial Narrow"/>
        <family val="2"/>
      </rPr>
      <t>10. Electricidad y otras energías.</t>
    </r>
  </si>
  <si>
    <r>
      <t xml:space="preserve">En el caso de los vehículos híbridos o híbridos enchufables, si desconoce su consumo en litros, tiene la posibilidad de estimarlo a partir de los km recorridos y el dato de consumo medio indicado en la ficha técnica del vehículo. Posteriormente, debe introducir los litros consumidos en la opción </t>
    </r>
    <r>
      <rPr>
        <i/>
        <sz val="11"/>
        <rFont val="Arial Narrow"/>
        <family val="2"/>
      </rPr>
      <t>A.1: Cantidad de combustible o aditivo consumido</t>
    </r>
    <r>
      <rPr>
        <sz val="11"/>
        <rFont val="Arial Narrow"/>
        <family val="2"/>
      </rPr>
      <t>.</t>
    </r>
  </si>
  <si>
    <t>Opción A.1: Cantidad de combustible o aditivo consumido</t>
  </si>
  <si>
    <r>
      <t xml:space="preserve">Las emisiones causadas por el uso de vehículos no incluidos en los límites de la organización no deberán considerarse en este apartado ya que serían emisiones indirectas o de alcance 3 (viajes </t>
    </r>
    <r>
      <rPr>
        <i/>
        <sz val="11"/>
        <rFont val="Arial Narrow"/>
        <family val="2"/>
      </rPr>
      <t>in itinere</t>
    </r>
    <r>
      <rPr>
        <sz val="11"/>
        <rFont val="Arial Narrow"/>
        <family val="2"/>
      </rPr>
      <t xml:space="preserve"> de los empleados, viajes de negocio en medios que no son propios, etc.).</t>
    </r>
  </si>
  <si>
    <r>
      <t xml:space="preserve">Los datos necesarios son: </t>
    </r>
    <r>
      <rPr>
        <u/>
        <sz val="11"/>
        <rFont val="Arial Narrow"/>
        <family val="2"/>
      </rPr>
      <t>categoría de vehículo</t>
    </r>
    <r>
      <rPr>
        <sz val="11"/>
        <rFont val="Arial Narrow"/>
        <family val="2"/>
      </rPr>
      <t xml:space="preserve">, </t>
    </r>
    <r>
      <rPr>
        <u/>
        <sz val="11"/>
        <rFont val="Arial Narrow"/>
        <family val="2"/>
      </rPr>
      <t>tipo</t>
    </r>
    <r>
      <rPr>
        <sz val="11"/>
        <rFont val="Arial Narrow"/>
        <family val="2"/>
      </rPr>
      <t xml:space="preserve"> y </t>
    </r>
    <r>
      <rPr>
        <u/>
        <sz val="11"/>
        <rFont val="Arial Narrow"/>
        <family val="2"/>
      </rPr>
      <t>cantidad</t>
    </r>
    <r>
      <rPr>
        <sz val="11"/>
        <rFont val="Arial Narrow"/>
        <family val="2"/>
      </rPr>
      <t xml:space="preserve"> de </t>
    </r>
    <r>
      <rPr>
        <u/>
        <sz val="11"/>
        <rFont val="Arial Narrow"/>
        <family val="2"/>
      </rPr>
      <t>combustible y/o aditivo (AdBlue) consumido</t>
    </r>
    <r>
      <rPr>
        <sz val="11"/>
        <rFont val="Arial Narrow"/>
        <family val="2"/>
      </rPr>
      <t>.</t>
    </r>
  </si>
  <si>
    <r>
      <t xml:space="preserve">Debe introducir los litros de </t>
    </r>
    <r>
      <rPr>
        <u/>
        <sz val="11"/>
        <rFont val="Arial Narrow"/>
        <family val="2"/>
      </rPr>
      <t>AdBlue</t>
    </r>
    <r>
      <rPr>
        <sz val="11"/>
        <rFont val="Arial Narrow"/>
        <family val="2"/>
      </rPr>
      <t xml:space="preserve"> consumidos durante el año de cálculo (el factor de emisión lleva implícito el contenido de urea del aditivo).</t>
    </r>
  </si>
  <si>
    <t xml:space="preserve">Tenga en cuenta que partir del año 2019, y debido a la entrada en vigor del Real Decreto 639/2016, de 9 de diciembre, no encontrará en el desplegable de “Tipo de combustible” las opciones “Gasolina” o “Gasóleo” sino las denominaciones de las mezclas de dichos combustibles con la correspondiente proporción “bio” (E5, B7, etc.).
</t>
  </si>
  <si>
    <t>Si en su factura aparece el dato de combustible como gasolina o gasóleo A (no se especifica la proporción de biocombustible), deberá escoger la opción más conservadora que en caso de ser gasolina será «E5», y en caso de ser gasóleo A, será «B7».</t>
  </si>
  <si>
    <t>Edificio / Sede</t>
  </si>
  <si>
    <r>
      <t xml:space="preserve">Categoría de vehículo </t>
    </r>
    <r>
      <rPr>
        <b/>
        <vertAlign val="superscript"/>
        <sz val="10"/>
        <color indexed="9"/>
        <rFont val="Arial Narrow"/>
        <family val="2"/>
      </rPr>
      <t>(1)</t>
    </r>
  </si>
  <si>
    <r>
      <t>Tipo de Combustible</t>
    </r>
    <r>
      <rPr>
        <b/>
        <vertAlign val="superscript"/>
        <sz val="10"/>
        <color indexed="9"/>
        <rFont val="Arial Narrow"/>
        <family val="2"/>
      </rPr>
      <t>(2)</t>
    </r>
    <r>
      <rPr>
        <b/>
        <sz val="10"/>
        <color indexed="9"/>
        <rFont val="Arial Narrow"/>
        <family val="2"/>
      </rPr>
      <t xml:space="preserve"> o aditivo </t>
    </r>
    <r>
      <rPr>
        <b/>
        <vertAlign val="superscript"/>
        <sz val="10"/>
        <color indexed="9"/>
        <rFont val="Arial Narrow"/>
        <family val="2"/>
      </rPr>
      <t>(3)</t>
    </r>
  </si>
  <si>
    <r>
      <t xml:space="preserve">Cantidad (ud) </t>
    </r>
    <r>
      <rPr>
        <b/>
        <vertAlign val="superscript"/>
        <sz val="10"/>
        <color indexed="9"/>
        <rFont val="Arial Narrow"/>
        <family val="2"/>
      </rPr>
      <t>(4)</t>
    </r>
  </si>
  <si>
    <t>Factor emisión</t>
  </si>
  <si>
    <t>Emisiones parciales A.1</t>
  </si>
  <si>
    <r>
      <rPr>
        <b/>
        <sz val="10"/>
        <color indexed="9"/>
        <rFont val="Arial Narrow"/>
        <family val="2"/>
      </rPr>
      <t xml:space="preserve">Emisiones 
totales </t>
    </r>
    <r>
      <rPr>
        <b/>
        <sz val="9"/>
        <color indexed="9"/>
        <rFont val="Arial Narrow"/>
        <family val="2"/>
      </rPr>
      <t>A1
kg CO</t>
    </r>
    <r>
      <rPr>
        <b/>
        <vertAlign val="subscript"/>
        <sz val="9"/>
        <color indexed="9"/>
        <rFont val="Arial Narrow"/>
        <family val="2"/>
      </rPr>
      <t>2</t>
    </r>
    <r>
      <rPr>
        <b/>
        <sz val="9"/>
        <color indexed="9"/>
        <rFont val="Arial Narrow"/>
        <family val="2"/>
      </rPr>
      <t>e</t>
    </r>
  </si>
  <si>
    <r>
      <t xml:space="preserve">Por defecto </t>
    </r>
    <r>
      <rPr>
        <b/>
        <vertAlign val="superscript"/>
        <sz val="10"/>
        <color indexed="9"/>
        <rFont val="Arial Narrow"/>
        <family val="2"/>
      </rPr>
      <t>(5)</t>
    </r>
  </si>
  <si>
    <r>
      <t xml:space="preserve">Otros </t>
    </r>
    <r>
      <rPr>
        <b/>
        <vertAlign val="superscript"/>
        <sz val="10"/>
        <color indexed="9"/>
        <rFont val="Arial Narrow"/>
        <family val="2"/>
      </rPr>
      <t>(6)</t>
    </r>
  </si>
  <si>
    <r>
      <rPr>
        <vertAlign val="superscript"/>
        <sz val="10"/>
        <rFont val="Arial Narrow"/>
        <family val="2"/>
      </rPr>
      <t xml:space="preserve">(1) </t>
    </r>
    <r>
      <rPr>
        <sz val="10"/>
        <rFont val="Arial Narrow"/>
        <family val="2"/>
      </rPr>
      <t xml:space="preserve">Categoría de vehículo según la clasificación de vehículos la UNECE (United Nations Economic Commission for Europe): </t>
    </r>
    <r>
      <rPr>
        <u/>
        <sz val="10"/>
        <color rgb="FF0000FF"/>
        <rFont val="Arial Narrow"/>
        <family val="2"/>
      </rPr>
      <t>https://unece.org/classification-and-definition-vehicles</t>
    </r>
  </si>
  <si>
    <t xml:space="preserve">    </t>
  </si>
  <si>
    <r>
      <t xml:space="preserve"> -</t>
    </r>
    <r>
      <rPr>
        <i/>
        <sz val="10"/>
        <rFont val="Arial Narrow"/>
        <family val="2"/>
      </rPr>
      <t xml:space="preserve"> Turismos (M1)</t>
    </r>
    <r>
      <rPr>
        <sz val="10"/>
        <rFont val="Arial Narrow"/>
        <family val="2"/>
      </rPr>
      <t>: vehículos de transporte de pasajeros de hasta 8 asientos (M1)</t>
    </r>
  </si>
  <si>
    <r>
      <t xml:space="preserve"> - </t>
    </r>
    <r>
      <rPr>
        <i/>
        <sz val="10"/>
        <rFont val="Arial Narrow"/>
        <family val="2"/>
      </rPr>
      <t>Furgonetas y furgones (N1)</t>
    </r>
    <r>
      <rPr>
        <sz val="10"/>
        <rFont val="Arial Narrow"/>
        <family val="2"/>
      </rPr>
      <t>: vehículos de mercancías de menos de 3,5 toneladas (N1)</t>
    </r>
  </si>
  <si>
    <r>
      <t xml:space="preserve"> - </t>
    </r>
    <r>
      <rPr>
        <i/>
        <sz val="10"/>
        <rFont val="Arial Narrow"/>
        <family val="2"/>
      </rPr>
      <t>Camiones (N2 y N3)</t>
    </r>
    <r>
      <rPr>
        <sz val="10"/>
        <rFont val="Arial Narrow"/>
        <family val="2"/>
      </rPr>
      <t>: vehículos de mercancías de más de 3,5 toneladas (N2, N3)</t>
    </r>
  </si>
  <si>
    <r>
      <t xml:space="preserve"> - </t>
    </r>
    <r>
      <rPr>
        <i/>
        <sz val="10"/>
        <rFont val="Arial Narrow"/>
        <family val="2"/>
      </rPr>
      <t>Autobuses (M)</t>
    </r>
    <r>
      <rPr>
        <sz val="10"/>
        <rFont val="Arial Narrow"/>
        <family val="2"/>
      </rPr>
      <t>: categorías M2 y M3</t>
    </r>
  </si>
  <si>
    <r>
      <t xml:space="preserve"> - </t>
    </r>
    <r>
      <rPr>
        <i/>
        <sz val="10"/>
        <rFont val="Arial Narrow"/>
        <family val="2"/>
      </rPr>
      <t>Ciclomotores (L)</t>
    </r>
    <r>
      <rPr>
        <sz val="10"/>
        <rFont val="Arial Narrow"/>
        <family val="2"/>
      </rPr>
      <t>: categorías L1e y L2e</t>
    </r>
  </si>
  <si>
    <r>
      <t xml:space="preserve"> - M</t>
    </r>
    <r>
      <rPr>
        <i/>
        <sz val="10"/>
        <rFont val="Arial Narrow"/>
        <family val="2"/>
      </rPr>
      <t>otocicletas (L)</t>
    </r>
    <r>
      <rPr>
        <sz val="10"/>
        <rFont val="Arial Narrow"/>
        <family val="2"/>
      </rPr>
      <t>: categorías L3e, L4e, L5e, L6e y L7e</t>
    </r>
  </si>
  <si>
    <r>
      <rPr>
        <vertAlign val="superscript"/>
        <sz val="10"/>
        <rFont val="Arial Narrow"/>
        <family val="2"/>
      </rPr>
      <t xml:space="preserve">(2) </t>
    </r>
    <r>
      <rPr>
        <sz val="10"/>
        <rFont val="Arial Narrow"/>
        <family val="2"/>
      </rPr>
      <t>Si en su factura la denominación del combustible es gasolina o gasóleo (no se especifica la proporción de biocombustible), deberá escoger la opción más conservadora que en caso de ser gasolina será «E5», y en caso de ser gasóleo A, será «B7».</t>
    </r>
  </si>
  <si>
    <r>
      <t>Los factores de emisión de CO</t>
    </r>
    <r>
      <rPr>
        <vertAlign val="subscript"/>
        <sz val="10"/>
        <rFont val="Arial Narrow"/>
        <family val="2"/>
      </rPr>
      <t>2</t>
    </r>
    <r>
      <rPr>
        <sz val="10"/>
        <rFont val="Arial Narrow"/>
        <family val="2"/>
      </rPr>
      <t xml:space="preserve"> de todos los tipos de combustible y categorías de vehículos incluyen las emisiones debidas a los lubricantes.</t>
    </r>
  </si>
  <si>
    <r>
      <rPr>
        <vertAlign val="superscript"/>
        <sz val="10"/>
        <rFont val="Arial Narrow"/>
        <family val="2"/>
      </rPr>
      <t xml:space="preserve">(3) </t>
    </r>
    <r>
      <rPr>
        <sz val="10"/>
        <rFont val="Arial Narrow"/>
        <family val="2"/>
      </rPr>
      <t>AdBlue: introduzca el dato de litros de AdBlue consumidos durante el año de cálculo.  El factor de emisión de CO</t>
    </r>
    <r>
      <rPr>
        <vertAlign val="subscript"/>
        <sz val="10"/>
        <rFont val="Arial Narrow"/>
        <family val="2"/>
      </rPr>
      <t>2</t>
    </r>
    <r>
      <rPr>
        <sz val="10"/>
        <rFont val="Arial Narrow"/>
        <family val="2"/>
      </rPr>
      <t xml:space="preserve"> lleva implícito el contenido de urea del aditivo. No se proporciona factores de emisión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t>
    </r>
  </si>
  <si>
    <r>
      <rPr>
        <vertAlign val="superscript"/>
        <sz val="10"/>
        <rFont val="Arial Narrow"/>
        <family val="2"/>
      </rPr>
      <t xml:space="preserve">(4) </t>
    </r>
    <r>
      <rPr>
        <sz val="10"/>
        <rFont val="Arial Narrow"/>
        <family val="2"/>
      </rPr>
      <t>Cantidad de combustible expresada en las unidades indicadas en la columna “Tipo de combustible”. Si solo dispone del dato en euros gastados en combustible en ese periodo, se recomienda realizar la conversión a litros consumidos a partir de los precios que aparecen en el geoportal de hidrocarburos (</t>
    </r>
    <r>
      <rPr>
        <u/>
        <sz val="10"/>
        <color rgb="FF0000FF"/>
        <rFont val="Arial Narrow"/>
        <family val="2"/>
      </rPr>
      <t>https://energia.gob.es/es-es/Servicios/Paginas/consultasdecarburantes.aspx</t>
    </r>
    <r>
      <rPr>
        <sz val="10"/>
        <rFont val="Arial Narrow"/>
        <family val="2"/>
      </rPr>
      <t>)</t>
    </r>
  </si>
  <si>
    <r>
      <rPr>
        <vertAlign val="superscript"/>
        <sz val="10"/>
        <rFont val="Arial Narrow"/>
        <family val="2"/>
      </rPr>
      <t xml:space="preserve">(5) </t>
    </r>
    <r>
      <rPr>
        <sz val="10"/>
        <rFont val="Arial Narrow"/>
        <family val="2"/>
      </rPr>
      <t>CNG y LNG para camiones (N2, N3): se proporcionan únicamente factores de emisión de CO</t>
    </r>
    <r>
      <rPr>
        <vertAlign val="subscript"/>
        <sz val="10"/>
        <rFont val="Arial Narrow"/>
        <family val="2"/>
      </rPr>
      <t>2</t>
    </r>
    <r>
      <rPr>
        <sz val="10"/>
        <rFont val="Arial Narrow"/>
        <family val="2"/>
      </rPr>
      <t>. CNG para autobuses (M2 y M3): se proporcionan únicamente factores de emisión de CO</t>
    </r>
    <r>
      <rPr>
        <vertAlign val="subscript"/>
        <sz val="10"/>
        <rFont val="Arial Narrow"/>
        <family val="2"/>
      </rPr>
      <t>2</t>
    </r>
    <r>
      <rPr>
        <sz val="10"/>
        <rFont val="Arial Narrow"/>
        <family val="2"/>
      </rPr>
      <t xml:space="preserve"> y CH</t>
    </r>
    <r>
      <rPr>
        <vertAlign val="subscript"/>
        <sz val="10"/>
        <rFont val="Arial Narrow"/>
        <family val="2"/>
      </rPr>
      <t>4</t>
    </r>
    <r>
      <rPr>
        <sz val="10"/>
        <rFont val="Arial Narrow"/>
        <family val="2"/>
      </rPr>
      <t>.</t>
    </r>
  </si>
  <si>
    <r>
      <rPr>
        <vertAlign val="superscript"/>
        <sz val="10"/>
        <rFont val="Arial Narrow"/>
        <family val="2"/>
      </rPr>
      <t xml:space="preserve">(6) </t>
    </r>
    <r>
      <rPr>
        <sz val="10"/>
        <rFont val="Arial Narrow"/>
        <family val="2"/>
      </rPr>
      <t>Si el combustible empleado no es uno de los disponibles en el desplegable y ha indicado la opción “</t>
    </r>
    <r>
      <rPr>
        <i/>
        <sz val="10"/>
        <rFont val="Arial Narrow"/>
        <family val="2"/>
      </rPr>
      <t>Otro (ud)</t>
    </r>
    <r>
      <rPr>
        <sz val="10"/>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 xml:space="preserve">2. Hoja de trabajo. Consumos </t>
    </r>
    <r>
      <rPr>
        <sz val="10"/>
        <rFont val="Arial Narrow"/>
        <family val="2"/>
      </rPr>
      <t>el nombre del combustible, la fuente de información de donde se extraen sus factores de emisión, así como sus valores y unidades en las que se expresan.</t>
    </r>
  </si>
  <si>
    <t xml:space="preserve">Opción A.2: distancia recorrida (km) </t>
  </si>
  <si>
    <t>Las emisiones causadas por el uso de vehículos no incluidos en los límites de la organización no deberán considerarse en este apartado ya que serían emisiones indirectas o de alcance 3 (viajes in itinere de los empleados, viajes de negocio en medios que no son propios, etc.).</t>
  </si>
  <si>
    <r>
      <rPr>
        <sz val="11"/>
        <rFont val="Arial Narrow"/>
        <family val="2"/>
      </rPr>
      <t xml:space="preserve">Los datos necesarios son: </t>
    </r>
    <r>
      <rPr>
        <u/>
        <sz val="11"/>
        <rFont val="Arial Narrow"/>
        <family val="2"/>
      </rPr>
      <t>categoría de vehículo</t>
    </r>
    <r>
      <rPr>
        <sz val="11"/>
        <rFont val="Arial Narrow"/>
        <family val="2"/>
      </rPr>
      <t xml:space="preserve">, </t>
    </r>
    <r>
      <rPr>
        <u/>
        <sz val="11"/>
        <rFont val="Arial Narrow"/>
        <family val="2"/>
      </rPr>
      <t>tipo genérico</t>
    </r>
    <r>
      <rPr>
        <sz val="11"/>
        <rFont val="Arial Narrow"/>
        <family val="2"/>
      </rPr>
      <t xml:space="preserve"> de </t>
    </r>
    <r>
      <rPr>
        <u/>
        <sz val="11"/>
        <rFont val="Arial Narrow"/>
        <family val="2"/>
      </rPr>
      <t xml:space="preserve">combustible </t>
    </r>
    <r>
      <rPr>
        <sz val="11"/>
        <rFont val="Arial Narrow"/>
        <family val="2"/>
      </rPr>
      <t xml:space="preserve">y </t>
    </r>
    <r>
      <rPr>
        <u/>
        <sz val="11"/>
        <rFont val="Arial Narrow"/>
        <family val="2"/>
      </rPr>
      <t>distancia recorrida expresada en km.</t>
    </r>
  </si>
  <si>
    <r>
      <t xml:space="preserve">Si emplea </t>
    </r>
    <r>
      <rPr>
        <u/>
        <sz val="11"/>
        <rFont val="Arial Narrow"/>
        <family val="2"/>
      </rPr>
      <t xml:space="preserve">AdBlue </t>
    </r>
    <r>
      <rPr>
        <sz val="11"/>
        <rFont val="Arial Narrow"/>
        <family val="2"/>
      </rPr>
      <t xml:space="preserve">en sus vehículos, debe introducir los litros consumidos de dicho aditivo en la opción </t>
    </r>
    <r>
      <rPr>
        <i/>
        <sz val="11"/>
        <rFont val="Arial Narrow"/>
        <family val="2"/>
      </rPr>
      <t>A.1: Cantidad de combustible y/o aditivo consumido.</t>
    </r>
  </si>
  <si>
    <r>
      <t xml:space="preserve">Si su organización cuenta con </t>
    </r>
    <r>
      <rPr>
        <u/>
        <sz val="11"/>
        <rFont val="Arial Narrow"/>
        <family val="2"/>
      </rPr>
      <t>vehículos híbridos</t>
    </r>
    <r>
      <rPr>
        <sz val="11"/>
        <rFont val="Arial Narrow"/>
        <family val="2"/>
      </rPr>
      <t xml:space="preserve"> o </t>
    </r>
    <r>
      <rPr>
        <u/>
        <sz val="11"/>
        <rFont val="Arial Narrow"/>
        <family val="2"/>
      </rPr>
      <t>híbridos enchufables</t>
    </r>
    <r>
      <rPr>
        <sz val="11"/>
        <rFont val="Arial Narrow"/>
        <family val="2"/>
      </rPr>
      <t xml:space="preserve">, tiene la posibilidad de estimar los litros de combustible consumido a partir de los km recorridos y el dato de consumo medio indicado en la ficha técnica del vehículo. Posteriormente, debe introducir los litros consumidos de combustible en la opción </t>
    </r>
    <r>
      <rPr>
        <i/>
        <sz val="11"/>
        <rFont val="Arial Narrow"/>
        <family val="2"/>
      </rPr>
      <t xml:space="preserve">A.1: Cantidad de combustible o aditivo consumido. </t>
    </r>
    <r>
      <rPr>
        <sz val="11"/>
        <rFont val="Arial Narrow"/>
        <family val="2"/>
      </rPr>
      <t>De esta manera se reflejará la reducción en el consumo que supone tener vehículos híbridos e híbridos enchufables frente a los convencionales.</t>
    </r>
  </si>
  <si>
    <r>
      <t xml:space="preserve">Categoría de vehículo </t>
    </r>
    <r>
      <rPr>
        <b/>
        <vertAlign val="superscript"/>
        <sz val="10"/>
        <color rgb="FFFFFFFF"/>
        <rFont val="Arial Narrow"/>
        <family val="2"/>
      </rPr>
      <t>(1)</t>
    </r>
  </si>
  <si>
    <r>
      <t>Tipo de Combustible</t>
    </r>
    <r>
      <rPr>
        <b/>
        <vertAlign val="superscript"/>
        <sz val="10"/>
        <color rgb="FFFFFFFF"/>
        <rFont val="Arial Narrow"/>
        <family val="2"/>
      </rPr>
      <t xml:space="preserve"> (2)</t>
    </r>
  </si>
  <si>
    <t>Distancia recorrida (km)</t>
  </si>
  <si>
    <t>Emisiones parciales A.2</t>
  </si>
  <si>
    <r>
      <rPr>
        <b/>
        <sz val="10"/>
        <color indexed="9"/>
        <rFont val="Arial Narrow"/>
        <family val="2"/>
      </rPr>
      <t xml:space="preserve">Emisiones 
totales </t>
    </r>
    <r>
      <rPr>
        <b/>
        <sz val="9"/>
        <color indexed="9"/>
        <rFont val="Arial Narrow"/>
        <family val="2"/>
      </rPr>
      <t>A.2
kg CO</t>
    </r>
    <r>
      <rPr>
        <b/>
        <vertAlign val="subscript"/>
        <sz val="9"/>
        <color indexed="9"/>
        <rFont val="Arial Narrow"/>
        <family val="2"/>
      </rPr>
      <t>2</t>
    </r>
    <r>
      <rPr>
        <b/>
        <sz val="9"/>
        <color indexed="9"/>
        <rFont val="Arial Narrow"/>
        <family val="2"/>
      </rPr>
      <t>e</t>
    </r>
  </si>
  <si>
    <r>
      <t xml:space="preserve">Por defecto </t>
    </r>
    <r>
      <rPr>
        <b/>
        <vertAlign val="superscript"/>
        <sz val="10"/>
        <color indexed="9"/>
        <rFont val="Arial Narrow"/>
        <family val="2"/>
      </rPr>
      <t>(3)</t>
    </r>
  </si>
  <si>
    <r>
      <t xml:space="preserve">Otros </t>
    </r>
    <r>
      <rPr>
        <b/>
        <vertAlign val="superscript"/>
        <sz val="10"/>
        <color indexed="9"/>
        <rFont val="Arial Narrow"/>
        <family val="2"/>
      </rPr>
      <t>(4)</t>
    </r>
  </si>
  <si>
    <r>
      <rPr>
        <vertAlign val="superscript"/>
        <sz val="10"/>
        <color theme="1"/>
        <rFont val="Arial Narrow"/>
        <family val="2"/>
      </rPr>
      <t>(2)</t>
    </r>
    <r>
      <rPr>
        <sz val="10"/>
        <color theme="1"/>
        <rFont val="Arial Narrow"/>
        <family val="2"/>
      </rPr>
      <t xml:space="preserve"> Se consideran tipos de combustible genéricos que incluyen la parte biogénica que se estima que contienen cada año en España. Las emisiones de esta parte biogénica son nulas por lo que el factor de emisión de CO</t>
    </r>
    <r>
      <rPr>
        <vertAlign val="subscript"/>
        <sz val="10"/>
        <color theme="1"/>
        <rFont val="Arial Narrow"/>
        <family val="2"/>
      </rPr>
      <t>2</t>
    </r>
    <r>
      <rPr>
        <sz val="10"/>
        <color theme="1"/>
        <rFont val="Arial Narrow"/>
        <family val="2"/>
      </rPr>
      <t xml:space="preserve"> se corresponde únicamente con la parte fósil.</t>
    </r>
  </si>
  <si>
    <r>
      <rPr>
        <vertAlign val="superscript"/>
        <sz val="10"/>
        <rFont val="Arial Narrow"/>
        <family val="2"/>
      </rPr>
      <t xml:space="preserve">(3) </t>
    </r>
    <r>
      <rPr>
        <sz val="10"/>
        <rFont val="Arial Narrow"/>
        <family val="2"/>
      </rPr>
      <t>Gasóleo, CNG y LNG para camiones (N2, N3): se proporcionan únicamente factores de emisión de CO</t>
    </r>
    <r>
      <rPr>
        <vertAlign val="subscript"/>
        <sz val="10"/>
        <rFont val="Arial Narrow"/>
        <family val="2"/>
      </rPr>
      <t>2</t>
    </r>
    <r>
      <rPr>
        <sz val="10"/>
        <rFont val="Arial Narrow"/>
        <family val="2"/>
      </rPr>
      <t>. CNG para autobuses (M2 y M3): se proporcionan únicamente factores de emisión de CO</t>
    </r>
    <r>
      <rPr>
        <vertAlign val="subscript"/>
        <sz val="10"/>
        <rFont val="Arial Narrow"/>
        <family val="2"/>
      </rPr>
      <t>2</t>
    </r>
    <r>
      <rPr>
        <sz val="10"/>
        <rFont val="Arial Narrow"/>
        <family val="2"/>
      </rPr>
      <t xml:space="preserve"> y CH</t>
    </r>
    <r>
      <rPr>
        <vertAlign val="subscript"/>
        <sz val="10"/>
        <rFont val="Arial Narrow"/>
        <family val="2"/>
      </rPr>
      <t>4</t>
    </r>
    <r>
      <rPr>
        <sz val="10"/>
        <rFont val="Arial Narrow"/>
        <family val="2"/>
      </rPr>
      <t>.</t>
    </r>
  </si>
  <si>
    <r>
      <rPr>
        <vertAlign val="superscript"/>
        <sz val="10"/>
        <color indexed="8"/>
        <rFont val="Arial Narrow"/>
        <family val="2"/>
      </rPr>
      <t>(4)</t>
    </r>
    <r>
      <rPr>
        <sz val="10"/>
        <color indexed="8"/>
        <rFont val="Arial Narrow"/>
        <family val="2"/>
      </rPr>
      <t xml:space="preserve"> 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el dato de actividad (kilómetros recorridos). Además, deberá indicar en la pestaña </t>
    </r>
    <r>
      <rPr>
        <i/>
        <sz val="10"/>
        <color indexed="8"/>
        <rFont val="Arial Narrow"/>
        <family val="2"/>
      </rPr>
      <t>2. Hoja de trabajo. Consumos</t>
    </r>
    <r>
      <rPr>
        <sz val="10"/>
        <color indexed="8"/>
        <rFont val="Arial Narrow"/>
        <family val="2"/>
      </rPr>
      <t xml:space="preserve"> el nombre del combustible, la fuente de información de donde se extraen sus factores de emisión, así como sus valores y unidades en las que se expresan.     </t>
    </r>
  </si>
  <si>
    <t>B.    FUNCIONAMIENTO DE MAQUINARIA (TRACTORES, ETC.)</t>
  </si>
  <si>
    <t>Únicamente será necesario cumplimentar una de las dos opciones (B.1 o B.2) en función de los datos disponibles:</t>
  </si>
  <si>
    <r>
      <rPr>
        <b/>
        <sz val="12"/>
        <color rgb="FF663300"/>
        <rFont val="Arial Narrow"/>
        <family val="2"/>
      </rPr>
      <t>Opción B.1</t>
    </r>
    <r>
      <rPr>
        <sz val="11"/>
        <color theme="1"/>
        <rFont val="Arial Narrow"/>
        <family val="2"/>
      </rPr>
      <t>: si conoce el tipo de maquinaria, así como el tipo y la cantidad de combustible consumido en las labores agrícolas. En esta opción también puede incluir el consumo de lubricante y AdBlue.</t>
    </r>
  </si>
  <si>
    <r>
      <rPr>
        <b/>
        <sz val="12"/>
        <color rgb="FF663300"/>
        <rFont val="Arial Narrow"/>
        <family val="2"/>
      </rPr>
      <t>Opción B.2</t>
    </r>
    <r>
      <rPr>
        <sz val="11"/>
        <rFont val="Arial Narrow"/>
        <family val="2"/>
      </rPr>
      <t>: si no dispone del tipo y la cantidad de combustible utilizado y sí conoce, para cada labor agrícola realizada, los datos de superficie y determinadas características que definen la labor. 
  El combustible por defecto utilizado para realizar los cálculos es gasóleo B para maquinaria agrícola. Los datos necesarios según la labor son:</t>
    </r>
  </si>
  <si>
    <r>
      <rPr>
        <b/>
        <sz val="11"/>
        <color rgb="FF663300"/>
        <rFont val="Arial Narrow"/>
        <family val="2"/>
      </rPr>
      <t>B.2.1.</t>
    </r>
    <r>
      <rPr>
        <sz val="11"/>
        <color theme="1"/>
        <rFont val="Arial Narrow"/>
        <family val="2"/>
      </rPr>
      <t xml:space="preserve"> </t>
    </r>
    <r>
      <rPr>
        <i/>
        <sz val="11"/>
        <color theme="1"/>
        <rFont val="Arial Narrow"/>
        <family val="2"/>
      </rPr>
      <t>Trabajos de laboreo del suelo</t>
    </r>
    <r>
      <rPr>
        <sz val="11"/>
        <color theme="1"/>
        <rFont val="Arial Narrow"/>
        <family val="2"/>
      </rPr>
      <t>: tipo de apero, textura del suelo/profundidad de trabajo y superficie.</t>
    </r>
  </si>
  <si>
    <r>
      <rPr>
        <b/>
        <sz val="11"/>
        <color rgb="FF663300"/>
        <rFont val="Arial Narrow"/>
        <family val="2"/>
      </rPr>
      <t>B.2.2.</t>
    </r>
    <r>
      <rPr>
        <sz val="11"/>
        <color theme="1"/>
        <rFont val="Arial Narrow"/>
        <family val="2"/>
      </rPr>
      <t xml:space="preserve"> </t>
    </r>
    <r>
      <rPr>
        <i/>
        <sz val="11"/>
        <color theme="1"/>
        <rFont val="Arial Narrow"/>
        <family val="2"/>
      </rPr>
      <t>Trabajos de abonado, siembra, cultivo y tratamientos fitosanitarios</t>
    </r>
    <r>
      <rPr>
        <sz val="11"/>
        <color theme="1"/>
        <rFont val="Arial Narrow"/>
        <family val="2"/>
      </rPr>
      <t>: tipo de maquinaria/apero, anchura de apero o trabajo y superficie.</t>
    </r>
  </si>
  <si>
    <r>
      <rPr>
        <b/>
        <sz val="11"/>
        <color rgb="FF663300"/>
        <rFont val="Arial Narrow"/>
        <family val="2"/>
      </rPr>
      <t>B.2.3.</t>
    </r>
    <r>
      <rPr>
        <b/>
        <sz val="11"/>
        <color theme="1"/>
        <rFont val="Arial Narrow"/>
        <family val="2"/>
      </rPr>
      <t xml:space="preserve"> </t>
    </r>
    <r>
      <rPr>
        <i/>
        <sz val="11"/>
        <color theme="1"/>
        <rFont val="Arial Narrow"/>
        <family val="2"/>
      </rPr>
      <t>Trabajos de recolección</t>
    </r>
    <r>
      <rPr>
        <sz val="11"/>
        <color theme="1"/>
        <rFont val="Arial Narrow"/>
        <family val="2"/>
      </rPr>
      <t>: tipo de maquinaria, capacidad y superficie.</t>
    </r>
  </si>
  <si>
    <r>
      <t>Para calcular las emisiones de CO</t>
    </r>
    <r>
      <rPr>
        <vertAlign val="subscript"/>
        <sz val="11"/>
        <color theme="1"/>
        <rFont val="Arial Narrow"/>
        <family val="2"/>
      </rPr>
      <t>2</t>
    </r>
    <r>
      <rPr>
        <sz val="11"/>
        <color theme="1"/>
        <rFont val="Arial Narrow"/>
        <family val="2"/>
      </rPr>
      <t xml:space="preserve"> debidas al uso de lubricante, debe introducir los litros consumidos en la opción </t>
    </r>
    <r>
      <rPr>
        <i/>
        <sz val="11"/>
        <color theme="1"/>
        <rFont val="Arial Narrow"/>
        <family val="2"/>
      </rPr>
      <t xml:space="preserve">B.1. </t>
    </r>
  </si>
  <si>
    <t>Opción B.1: Tipo de maquinaria y cantidad de combustible o lubricante consumido</t>
  </si>
  <si>
    <r>
      <t>Tipo de maquinaria</t>
    </r>
    <r>
      <rPr>
        <b/>
        <vertAlign val="superscript"/>
        <sz val="10"/>
        <color indexed="9"/>
        <rFont val="Arial Narrow"/>
        <family val="2"/>
      </rPr>
      <t>(1)</t>
    </r>
  </si>
  <si>
    <r>
      <t>Tipo de Combustible, lubricante</t>
    </r>
    <r>
      <rPr>
        <b/>
        <vertAlign val="superscript"/>
        <sz val="10"/>
        <color indexed="9"/>
        <rFont val="Arial Narrow"/>
        <family val="2"/>
      </rPr>
      <t xml:space="preserve">(2) </t>
    </r>
    <r>
      <rPr>
        <b/>
        <sz val="10"/>
        <color indexed="9"/>
        <rFont val="Arial Narrow"/>
        <family val="2"/>
      </rPr>
      <t xml:space="preserve">o aditivo </t>
    </r>
    <r>
      <rPr>
        <b/>
        <vertAlign val="superscript"/>
        <sz val="10"/>
        <color indexed="9"/>
        <rFont val="Arial Narrow"/>
        <family val="2"/>
      </rPr>
      <t>(3)</t>
    </r>
  </si>
  <si>
    <t>Cantidad comb. (ud)</t>
  </si>
  <si>
    <t>Emisiones parciales B.1</t>
  </si>
  <si>
    <r>
      <rPr>
        <b/>
        <sz val="10"/>
        <color indexed="9"/>
        <rFont val="Arial Narrow"/>
        <family val="2"/>
      </rPr>
      <t>Emisiones 
totales B.1</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</si>
  <si>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t>Otros</t>
    </r>
    <r>
      <rPr>
        <b/>
        <vertAlign val="superscript"/>
        <sz val="10"/>
        <color indexed="9"/>
        <rFont val="Arial Narrow"/>
        <family val="2"/>
      </rPr>
      <t xml:space="preserve"> (4)</t>
    </r>
  </si>
  <si>
    <r>
      <rPr>
        <vertAlign val="superscript"/>
        <sz val="10"/>
        <rFont val="Arial Narrow"/>
        <family val="2"/>
      </rPr>
      <t xml:space="preserve">(1) </t>
    </r>
    <r>
      <rPr>
        <sz val="10"/>
        <rFont val="Arial Narrow"/>
        <family val="2"/>
      </rPr>
      <t xml:space="preserve">Las tipologías de maquinaria se definen de la siguiente manera (Sistema Español de Inventarios: </t>
    </r>
    <r>
      <rPr>
        <u/>
        <sz val="10"/>
        <color rgb="FF0000FF"/>
        <rFont val="Arial Narrow"/>
        <family val="2"/>
      </rPr>
      <t>https://www.miteco.gob.es/es/calidad-y-evaluacion-ambiental/temas/sistema-espanol-de-inventario-sei-/08060708-maquinaria-movil_tcm30-456063.pdf</t>
    </r>
    <r>
      <rPr>
        <sz val="10"/>
        <rFont val="Arial Narrow"/>
        <family val="2"/>
      </rPr>
      <t>):</t>
    </r>
    <r>
      <rPr>
        <u/>
        <sz val="10"/>
        <rFont val="Arial Narrow"/>
        <family val="2"/>
      </rPr>
      <t xml:space="preserve">
</t>
    </r>
  </si>
  <si>
    <r>
      <t xml:space="preserve">–  </t>
    </r>
    <r>
      <rPr>
        <i/>
        <sz val="10"/>
        <rFont val="Arial Narrow"/>
        <family val="2"/>
      </rPr>
      <t>Maquinaria móvil industrial</t>
    </r>
    <r>
      <rPr>
        <sz val="10"/>
        <rFont val="Arial Narrow"/>
        <family val="2"/>
      </rPr>
      <t xml:space="preserve">: Actividad que contempla el parque de maquinaria móvil que opera en espacios abiertos, esencialmente en las ramas de la minería, construcción, obras públicas e industria: extendedoras asfálticas, compactadoras, carros de perforación, excavadoras, motoniveladoras, explanadoras, tractores oruga, retrocargadoras, zanjadoras, fresadoras, etc. (SNAP 08.08.). En esta categoría también puede incluirse a las carretillas elevadoras. 
  </t>
    </r>
  </si>
  <si>
    <r>
      <t xml:space="preserve">–  </t>
    </r>
    <r>
      <rPr>
        <i/>
        <sz val="10"/>
        <rFont val="Arial Narrow"/>
        <family val="2"/>
      </rPr>
      <t>Maquinaria móvil agrícola</t>
    </r>
    <r>
      <rPr>
        <sz val="10"/>
        <rFont val="Arial Narrow"/>
        <family val="2"/>
      </rPr>
      <t xml:space="preserve">: Actividad que contempla las emisiones relativas a la maquinaria empleada en el sector agrícola: tractores, motocultoras y cosechadoras (SNAP 08.06.).
</t>
    </r>
  </si>
  <si>
    <r>
      <t xml:space="preserve">– </t>
    </r>
    <r>
      <rPr>
        <i/>
        <sz val="10"/>
        <rFont val="Arial Narrow"/>
        <family val="2"/>
      </rPr>
      <t xml:space="preserve"> Maquinaria forestal</t>
    </r>
    <r>
      <rPr>
        <sz val="10"/>
        <rFont val="Arial Narrow"/>
        <family val="2"/>
      </rPr>
      <t>: Actividad que contempla las emisiones relativas a la maquinaria móvil para uso forestal. Dentro de esta categoría se contemplan las siguientes operaciones: repoblación forestal, arreglo y conservación de caminos forestales, apertura y conservación de cortafuegos, talas y otras actividades forestales (SNAP 08.07.).</t>
    </r>
  </si>
  <si>
    <r>
      <rPr>
        <vertAlign val="superscript"/>
        <sz val="10"/>
        <rFont val="Arial Narrow"/>
        <family val="2"/>
      </rPr>
      <t>(2)</t>
    </r>
    <r>
      <rPr>
        <sz val="10"/>
        <rFont val="Arial Narrow"/>
        <family val="2"/>
      </rPr>
      <t xml:space="preserve"> Las emisiones de CO</t>
    </r>
    <r>
      <rPr>
        <vertAlign val="subscript"/>
        <sz val="10"/>
        <rFont val="Arial Narrow"/>
        <family val="2"/>
      </rPr>
      <t>2</t>
    </r>
    <r>
      <rPr>
        <sz val="10"/>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
        <rFont val="Arial Narrow"/>
        <family val="2"/>
      </rPr>
      <t>2</t>
    </r>
    <r>
      <rPr>
        <sz val="10"/>
        <rFont val="Arial Narrow"/>
        <family val="2"/>
      </rPr>
      <t xml:space="preserve"> indicados consideran un contenido en carbono de 20,0 kg de C/GJ, y una fracción que se oxida durante el uso (ODU) de 0,20. No se incluyen factores de emisión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 xml:space="preserve">O. Puede encontrar más información en el Apartado 5.2 Uso de Lubricantes del Volumen 3, Capítulo 5 de las </t>
    </r>
    <r>
      <rPr>
        <i/>
        <sz val="10"/>
        <rFont val="Arial Narrow"/>
        <family val="2"/>
      </rPr>
      <t>Directrices del IPCC de 2006 para los inventarios nacionales de gases de efecto invernadero</t>
    </r>
    <r>
      <rPr>
        <sz val="10"/>
        <rFont val="Arial Narrow"/>
        <family val="2"/>
      </rPr>
      <t>.</t>
    </r>
  </si>
  <si>
    <r>
      <rPr>
        <vertAlign val="superscript"/>
        <sz val="10"/>
        <rFont val="Arial Narrow"/>
        <family val="2"/>
      </rPr>
      <t>(3)</t>
    </r>
    <r>
      <rPr>
        <sz val="10"/>
        <rFont val="Arial Narrow"/>
        <family val="2"/>
      </rPr>
      <t xml:space="preserve"> AdBlue: introduzca el dato de litros de AdBlue consumidos durante el año de cálculo.  El factor de emisión de CO</t>
    </r>
    <r>
      <rPr>
        <vertAlign val="subscript"/>
        <sz val="10"/>
        <rFont val="Arial Narrow"/>
        <family val="2"/>
      </rPr>
      <t>2</t>
    </r>
    <r>
      <rPr>
        <sz val="10"/>
        <rFont val="Arial Narrow"/>
        <family val="2"/>
      </rPr>
      <t xml:space="preserve"> lleva implícito el contenido de urea del aditivo. No se proporciona factores de emisión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t>
    </r>
  </si>
  <si>
    <r>
      <rPr>
        <vertAlign val="superscript"/>
        <sz val="10"/>
        <rFont val="Arial Narrow"/>
        <family val="2"/>
      </rPr>
      <t xml:space="preserve">(4) </t>
    </r>
    <r>
      <rPr>
        <sz val="10"/>
        <rFont val="Arial Narrow"/>
        <family val="2"/>
      </rPr>
      <t>Si el combustible empleado no es uno de los disponibles en el desplegable y ha indicado la opción “</t>
    </r>
    <r>
      <rPr>
        <i/>
        <sz val="10"/>
        <rFont val="Arial Narrow"/>
        <family val="2"/>
      </rPr>
      <t>Otro (ud)</t>
    </r>
    <r>
      <rPr>
        <sz val="10"/>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 xml:space="preserve">2. Hoja de trabajo. Consumos </t>
    </r>
    <r>
      <rPr>
        <sz val="10"/>
        <rFont val="Arial Narrow"/>
        <family val="2"/>
      </rPr>
      <t>el nombre del combustible, la fuente de información de donde se extraen sus factores de emisión, así como sus valores y unidades en las que se expresan.</t>
    </r>
  </si>
  <si>
    <t>Opción B.2: Superficie y características de la labor</t>
  </si>
  <si>
    <r>
      <t>B.2.1. Trabajos de laboreo del suelo</t>
    </r>
    <r>
      <rPr>
        <sz val="11"/>
        <rFont val="Arial Narrow"/>
        <family val="2"/>
      </rPr>
      <t>: tipo de apero, textura del suelo/profundidad de trabajo y superficie</t>
    </r>
  </si>
  <si>
    <t xml:space="preserve">Para estos trabajos se diferencian cuatro niveles de consumo en función de la textura del suelo y la profundidad de trabajo (Ligera/Baja, Ligera/Alta, Pesada/Baja, Pesada/Alta). </t>
  </si>
  <si>
    <t xml:space="preserve">Tipo de apero </t>
  </si>
  <si>
    <r>
      <t>Textura del suelo / profundidad de trabajo</t>
    </r>
    <r>
      <rPr>
        <b/>
        <vertAlign val="superscript"/>
        <sz val="10"/>
        <color rgb="FFFFFFFF"/>
        <rFont val="Arial Narrow"/>
        <family val="2"/>
      </rPr>
      <t>(1)</t>
    </r>
  </si>
  <si>
    <t>Consumo</t>
  </si>
  <si>
    <t>Superficie
(ha)</t>
  </si>
  <si>
    <r>
      <t xml:space="preserve">Cantidad 
comb. (ud) </t>
    </r>
    <r>
      <rPr>
        <b/>
        <vertAlign val="superscript"/>
        <sz val="10"/>
        <color rgb="FFFFFFFF"/>
        <rFont val="Arial Narrow"/>
        <family val="2"/>
      </rPr>
      <t>(9)</t>
    </r>
  </si>
  <si>
    <t>Emisiones parciales B.2.1</t>
  </si>
  <si>
    <r>
      <rPr>
        <b/>
        <sz val="10"/>
        <color indexed="9"/>
        <rFont val="Arial Narrow"/>
        <family val="2"/>
      </rPr>
      <t>Emisiones 
totales B.2.1</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</si>
  <si>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t>Otros</t>
    </r>
    <r>
      <rPr>
        <b/>
        <vertAlign val="superscript"/>
        <sz val="10"/>
        <color indexed="9"/>
        <rFont val="Arial Narrow"/>
        <family val="2"/>
      </rPr>
      <t xml:space="preserve"> (3)</t>
    </r>
  </si>
  <si>
    <t>(l/ha)</t>
  </si>
  <si>
    <r>
      <rPr>
        <vertAlign val="superscript"/>
        <sz val="10"/>
        <rFont val="Arial Narrow"/>
        <family val="2"/>
      </rPr>
      <t xml:space="preserve">(1) </t>
    </r>
    <r>
      <rPr>
        <i/>
        <sz val="10"/>
        <rFont val="Arial Narrow"/>
        <family val="2"/>
      </rPr>
      <t>Textura ligera</t>
    </r>
    <r>
      <rPr>
        <sz val="10"/>
        <rFont val="Arial Narrow"/>
        <family val="2"/>
      </rPr>
      <t>: incluye las texturas arenosas y francas.</t>
    </r>
    <r>
      <rPr>
        <sz val="10"/>
        <color rgb="FFFF0000"/>
        <rFont val="Arial Narrow"/>
        <family val="2"/>
      </rPr>
      <t xml:space="preserve">
</t>
    </r>
    <r>
      <rPr>
        <sz val="10"/>
        <rFont val="Arial Narrow"/>
        <family val="2"/>
      </rPr>
      <t xml:space="preserve">
</t>
    </r>
  </si>
  <si>
    <r>
      <t xml:space="preserve">   </t>
    </r>
    <r>
      <rPr>
        <i/>
        <sz val="10"/>
        <rFont val="Arial Narrow"/>
        <family val="2"/>
      </rPr>
      <t>Textura pesada</t>
    </r>
    <r>
      <rPr>
        <sz val="10"/>
        <rFont val="Arial Narrow"/>
        <family val="2"/>
      </rPr>
      <t xml:space="preserve">: incluye las texturas arcillosas
</t>
    </r>
  </si>
  <si>
    <r>
      <t xml:space="preserve">  </t>
    </r>
    <r>
      <rPr>
        <i/>
        <sz val="10"/>
        <rFont val="Arial Narrow"/>
        <family val="2"/>
      </rPr>
      <t>Profundidad de trabajo</t>
    </r>
    <r>
      <rPr>
        <sz val="10"/>
        <rFont val="Arial Narrow"/>
        <family val="2"/>
      </rPr>
      <t xml:space="preserve">: se distingue </t>
    </r>
    <r>
      <rPr>
        <i/>
        <sz val="10"/>
        <rFont val="Arial Narrow"/>
        <family val="2"/>
      </rPr>
      <t>"Baja"</t>
    </r>
    <r>
      <rPr>
        <sz val="10"/>
        <rFont val="Arial Narrow"/>
        <family val="2"/>
      </rPr>
      <t xml:space="preserve"> y  </t>
    </r>
    <r>
      <rPr>
        <i/>
        <sz val="10"/>
        <rFont val="Arial Narrow"/>
        <family val="2"/>
      </rPr>
      <t>"Alta"</t>
    </r>
    <r>
      <rPr>
        <sz val="10"/>
        <rFont val="Arial Narrow"/>
        <family val="2"/>
      </rPr>
      <t xml:space="preserve"> en relación a las profundidades medias reflejadas en la tabla “B.2.1 Trabajos de laboreo del suelo” de la pestaña </t>
    </r>
    <r>
      <rPr>
        <i/>
        <sz val="10"/>
        <rFont val="Arial Narrow"/>
        <family val="2"/>
      </rPr>
      <t xml:space="preserve">12. Factores de emisión </t>
    </r>
    <r>
      <rPr>
        <sz val="10"/>
        <rFont val="Arial Narrow"/>
        <family val="2"/>
      </rPr>
      <t xml:space="preserve">(apartado 4. Vehículos y maquinaria, B. Funcionamiento de maquinaria).
</t>
    </r>
  </si>
  <si>
    <r>
      <rPr>
        <vertAlign val="superscript"/>
        <sz val="10"/>
        <color theme="1"/>
        <rFont val="Arial Narrow"/>
        <family val="2"/>
      </rPr>
      <t xml:space="preserve">(2) </t>
    </r>
    <r>
      <rPr>
        <sz val="10"/>
        <color theme="1"/>
        <rFont val="Arial Narrow"/>
        <family val="2"/>
      </rPr>
      <t>Si el apero utilizado no se corresponde con ninguno de los incluidos en el desplegable y ha indicado la opción "</t>
    </r>
    <r>
      <rPr>
        <i/>
        <sz val="10"/>
        <color theme="1"/>
        <rFont val="Arial Narrow"/>
        <family val="2"/>
      </rPr>
      <t>Otros</t>
    </r>
    <r>
      <rPr>
        <sz val="10"/>
        <color theme="1"/>
        <rFont val="Arial Narrow"/>
        <family val="2"/>
      </rPr>
      <t>", deberá introducir en esta columna su consumo. Debe tener en cuenta que las unidades en que se exprese el consumo deben ser coherentes con las unidades en las que se expresen los factores de emisión.</t>
    </r>
  </si>
  <si>
    <r>
      <rPr>
        <vertAlign val="superscript"/>
        <sz val="10"/>
        <color theme="1"/>
        <rFont val="Arial Narrow"/>
        <family val="2"/>
      </rPr>
      <t xml:space="preserve">(3) </t>
    </r>
    <r>
      <rPr>
        <sz val="10"/>
        <color theme="1"/>
        <rFont val="Arial Narrow"/>
        <family val="2"/>
      </rPr>
      <t xml:space="preserve">Si el apero utilizado no se corresponde con ninguno de los incluidos en el desplegable y ha indicado la opción "Otros", deberá introducir en estas columnas los factores de emisión. Debe tener cuenta que las unidades en que se expresen los factores deben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información de donde se extraen sus factores de emisión, así como sus valores y unidades en las que se expresan.</t>
    </r>
  </si>
  <si>
    <r>
      <t xml:space="preserve">B.2.2 Trabajos de abonado, siembra, cultivo y tratamientos fitosanitarios: </t>
    </r>
    <r>
      <rPr>
        <sz val="11"/>
        <rFont val="Arial Narrow"/>
        <family val="2"/>
      </rPr>
      <t>tipo de maquinaria/apero, anchura de apero o trabajo y superficie</t>
    </r>
  </si>
  <si>
    <t>Para estos trabajos se diferencian dos niveles de consumos en función del ancho del apero o trabajo en la labor (Normal y Elevada).</t>
  </si>
  <si>
    <t>Tipo de maquinaria/apero</t>
  </si>
  <si>
    <r>
      <t>Anchura de apero o trabajo de labor</t>
    </r>
    <r>
      <rPr>
        <b/>
        <vertAlign val="superscript"/>
        <sz val="10"/>
        <color rgb="FFFFFFFF"/>
        <rFont val="Arial Narrow"/>
        <family val="2"/>
      </rPr>
      <t>(1)</t>
    </r>
  </si>
  <si>
    <t>Emisiones parciales B.2.2</t>
  </si>
  <si>
    <r>
      <rPr>
        <b/>
        <sz val="10"/>
        <color indexed="9"/>
        <rFont val="Arial Narrow"/>
        <family val="2"/>
      </rPr>
      <t>Emisiones 
totales B.2.2</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</si>
  <si>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vertAlign val="superscript"/>
        <sz val="10"/>
        <rFont val="Arial Narrow"/>
        <family val="2"/>
      </rPr>
      <t xml:space="preserve">(1) </t>
    </r>
    <r>
      <rPr>
        <i/>
        <sz val="10"/>
        <rFont val="Arial Narrow"/>
        <family val="2"/>
      </rPr>
      <t>Anchura del apero o trabajo en labor</t>
    </r>
    <r>
      <rPr>
        <sz val="10"/>
        <rFont val="Arial Narrow"/>
        <family val="2"/>
      </rPr>
      <t>: se distingue</t>
    </r>
    <r>
      <rPr>
        <i/>
        <sz val="10"/>
        <rFont val="Arial Narrow"/>
        <family val="2"/>
      </rPr>
      <t xml:space="preserve"> “Normal”</t>
    </r>
    <r>
      <rPr>
        <sz val="10"/>
        <rFont val="Arial Narrow"/>
        <family val="2"/>
      </rPr>
      <t xml:space="preserve"> y </t>
    </r>
    <r>
      <rPr>
        <i/>
        <sz val="10"/>
        <rFont val="Arial Narrow"/>
        <family val="2"/>
      </rPr>
      <t>“Elevada”</t>
    </r>
    <r>
      <rPr>
        <sz val="10"/>
        <rFont val="Arial Narrow"/>
        <family val="2"/>
      </rPr>
      <t xml:space="preserve"> según las anchuras reflejadas en la tabla “B.2.2 Trabajos de abonado, siembra, cultivo y tratamientos fitosanitarios” de la pestaña </t>
    </r>
    <r>
      <rPr>
        <i/>
        <sz val="10"/>
        <rFont val="Arial Narrow"/>
        <family val="2"/>
      </rPr>
      <t xml:space="preserve">12 Factores de emisión </t>
    </r>
    <r>
      <rPr>
        <sz val="10"/>
        <rFont val="Arial Narrow"/>
        <family val="2"/>
      </rPr>
      <t xml:space="preserve">(apartado 4. Vehículos y maquinaria, B. Funcionamiento de maquinaria).
</t>
    </r>
  </si>
  <si>
    <r>
      <rPr>
        <vertAlign val="superscript"/>
        <sz val="10"/>
        <rFont val="Arial Narrow"/>
        <family val="2"/>
      </rPr>
      <t xml:space="preserve">(2) </t>
    </r>
    <r>
      <rPr>
        <sz val="10"/>
        <rFont val="Arial Narrow"/>
        <family val="2"/>
      </rPr>
      <t>Si el tipo de maquinaria o apero utilizado no se corresponde con ninguno de los incluidos en el desplegable y ha indicado la opción "Otros", deberá introducir en esta columna su consumo. Debe tener en cuenta que las unidades en que se exprese el consumo han de ser coherentes con las unidades en las que se expresen los factores de emisión.</t>
    </r>
  </si>
  <si>
    <r>
      <rPr>
        <vertAlign val="superscript"/>
        <sz val="10"/>
        <color theme="1"/>
        <rFont val="Arial Narrow"/>
        <family val="2"/>
      </rPr>
      <t xml:space="preserve">(3) </t>
    </r>
    <r>
      <rPr>
        <sz val="10"/>
        <color theme="1"/>
        <rFont val="Arial Narrow"/>
        <family val="2"/>
      </rPr>
      <t>Si el tipo de apero empleado no es uno de los disponibles en el desplegable y ha indicado la opción “</t>
    </r>
    <r>
      <rPr>
        <i/>
        <sz val="10"/>
        <color theme="1"/>
        <rFont val="Arial Narrow"/>
        <family val="2"/>
      </rPr>
      <t>Otros</t>
    </r>
    <r>
      <rPr>
        <sz val="10"/>
        <color theme="1"/>
        <rFont val="Arial Narrow"/>
        <family val="2"/>
      </rPr>
      <t xml:space="preserve">”, deberá introducir en estas columnas los factores de emisión. Debe tener cuenta que las unidades en que se expresen los factores deben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información de donde se extraen sus factores de emisión, así como sus valores y unidades en las que se expresan.</t>
    </r>
  </si>
  <si>
    <t>B.2.3 Trabajos de recolección</t>
  </si>
  <si>
    <t>Para los trabajos de recolección se diferencian dos niveles de consumo según la capacidad de trabajo (Media y Elevada).</t>
  </si>
  <si>
    <t>Tipo de maquinaria / apero</t>
  </si>
  <si>
    <r>
      <rPr>
        <b/>
        <sz val="10"/>
        <color rgb="FFFFFFFF"/>
        <rFont val="Arial Narrow"/>
        <family val="2"/>
      </rPr>
      <t>Capacidad de trabajo</t>
    </r>
    <r>
      <rPr>
        <b/>
        <vertAlign val="superscript"/>
        <sz val="10"/>
        <color rgb="FFFFFFFF"/>
        <rFont val="Arial Narrow"/>
        <family val="2"/>
      </rPr>
      <t>(1)</t>
    </r>
  </si>
  <si>
    <t>Cantidad 
comb. (ud)</t>
  </si>
  <si>
    <t>Emisiones parciales B.2.3</t>
  </si>
  <si>
    <r>
      <rPr>
        <b/>
        <sz val="10"/>
        <color indexed="9"/>
        <rFont val="Arial Narrow"/>
        <family val="2"/>
      </rPr>
      <t>Emisiones 
totales B.2.3</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</si>
  <si>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t xml:space="preserve">(1) </t>
    </r>
    <r>
      <rPr>
        <sz val="10"/>
        <rFont val="Arial Narrow"/>
        <family val="2"/>
      </rPr>
      <t xml:space="preserve">Capacidad de trabajo: se distingue </t>
    </r>
    <r>
      <rPr>
        <i/>
        <sz val="10"/>
        <rFont val="Arial Narrow"/>
        <family val="2"/>
      </rPr>
      <t>“Media”</t>
    </r>
    <r>
      <rPr>
        <sz val="10"/>
        <rFont val="Arial Narrow"/>
        <family val="2"/>
      </rPr>
      <t xml:space="preserve"> y </t>
    </r>
    <r>
      <rPr>
        <i/>
        <sz val="10"/>
        <rFont val="Arial Narrow"/>
        <family val="2"/>
      </rPr>
      <t>“Elevada”</t>
    </r>
    <r>
      <rPr>
        <sz val="10"/>
        <rFont val="Arial Narrow"/>
        <family val="2"/>
      </rPr>
      <t xml:space="preserve"> según lo indicado en las columnas “Observaciones” de la tabla “B.2.3 Trabajos de recolección” de la pestaña </t>
    </r>
    <r>
      <rPr>
        <i/>
        <sz val="10"/>
        <rFont val="Arial Narrow"/>
        <family val="2"/>
      </rPr>
      <t xml:space="preserve">12. Factores de emisión </t>
    </r>
    <r>
      <rPr>
        <sz val="10"/>
        <rFont val="Arial Narrow"/>
        <family val="2"/>
      </rPr>
      <t>(apartado 4. Vehículos y maquinaria, B. Funcionamiento de maquinaria)</t>
    </r>
    <r>
      <rPr>
        <i/>
        <sz val="10"/>
        <rFont val="Arial Narrow"/>
        <family val="2"/>
      </rPr>
      <t>.</t>
    </r>
    <r>
      <rPr>
        <vertAlign val="superscript"/>
        <sz val="10"/>
        <rFont val="Arial Narrow"/>
        <family val="2"/>
      </rPr>
      <t xml:space="preserve">
</t>
    </r>
  </si>
  <si>
    <r>
      <rPr>
        <vertAlign val="superscript"/>
        <sz val="10"/>
        <color theme="1"/>
        <rFont val="Arial Narrow"/>
        <family val="2"/>
      </rPr>
      <t xml:space="preserve">(3) </t>
    </r>
    <r>
      <rPr>
        <sz val="10"/>
        <color theme="1"/>
        <rFont val="Arial Narrow"/>
        <family val="2"/>
      </rPr>
      <t xml:space="preserve">Si el tipo de apero empleado no es uno de los disponibles en el desplegable y ha indicado la opción “Otros”, deberá introducir en estas columnas los factores de emisión. Debe tener cuenta que las unidades en que se expresen los factores han de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información de donde se extraen sus factores de emisión, así como sus valores y unidades en las que se expresan.</t>
    </r>
  </si>
  <si>
    <t>C.    TRANSPORTE FERROVIARIO, MARÍTIMO Y AÉREO EN VEHÍCULOS SOBRE LOS QUE LA ORGANIZACIÓN TIENE CONTROL</t>
  </si>
  <si>
    <t xml:space="preserve">En este apartado solo se deben introducir los datos de consumo de los ferrocarriles (tren, metro, tranvía), embarcaciones y/o aeronaves que sean propiedad de la organización o sobre los que tiene control (emisiones directas o de alcance 1). </t>
  </si>
  <si>
    <r>
      <t xml:space="preserve">No deben considerarse en este apartado los viajes </t>
    </r>
    <r>
      <rPr>
        <i/>
        <sz val="11"/>
        <rFont val="Arial Narrow"/>
        <family val="2"/>
      </rPr>
      <t>in itinere</t>
    </r>
    <r>
      <rPr>
        <sz val="11"/>
        <rFont val="Arial Narrow"/>
        <family val="2"/>
      </rPr>
      <t xml:space="preserve"> de los empleados, los viajes de negocio en medios que no son propios, etc.</t>
    </r>
  </si>
  <si>
    <r>
      <t>Para el caso "</t>
    </r>
    <r>
      <rPr>
        <i/>
        <sz val="11"/>
        <rFont val="Arial Narrow"/>
        <family val="2"/>
      </rPr>
      <t>Transporte ferroviario</t>
    </r>
    <r>
      <rPr>
        <sz val="11"/>
        <rFont val="Arial Narrow"/>
        <family val="2"/>
      </rPr>
      <t>" el consumo de electricidad debe cumplimentarse en el apartado</t>
    </r>
    <r>
      <rPr>
        <i/>
        <sz val="11"/>
        <rFont val="Arial Narrow"/>
        <family val="2"/>
      </rPr>
      <t xml:space="preserve"> B. Consumo de electricidad en vehículos</t>
    </r>
    <r>
      <rPr>
        <sz val="11"/>
        <rFont val="Arial Narrow"/>
        <family val="2"/>
      </rPr>
      <t xml:space="preserve"> de la pestaña</t>
    </r>
    <r>
      <rPr>
        <i/>
        <sz val="11"/>
        <rFont val="Arial Narrow"/>
        <family val="2"/>
      </rPr>
      <t xml:space="preserve"> 10. Electricidad y otras energías</t>
    </r>
    <r>
      <rPr>
        <sz val="11"/>
        <rFont val="Arial Narrow"/>
        <family val="2"/>
      </rPr>
      <t>.</t>
    </r>
  </si>
  <si>
    <t>Tipo de transporte</t>
  </si>
  <si>
    <t>Tipo de Combustible</t>
  </si>
  <si>
    <t>Emisiones parciales C</t>
  </si>
  <si>
    <r>
      <rPr>
        <b/>
        <sz val="10"/>
        <color indexed="9"/>
        <rFont val="Arial Narrow"/>
        <family val="2"/>
      </rPr>
      <t>Emisiones 
totales C</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</si>
  <si>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t xml:space="preserve">Otros </t>
    </r>
    <r>
      <rPr>
        <b/>
        <vertAlign val="superscript"/>
        <sz val="10"/>
        <color indexed="9"/>
        <rFont val="Arial Narrow"/>
        <family val="2"/>
      </rPr>
      <t>(1)</t>
    </r>
  </si>
  <si>
    <r>
      <rPr>
        <vertAlign val="superscript"/>
        <sz val="10"/>
        <rFont val="Arial Narrow"/>
        <family val="2"/>
      </rPr>
      <t xml:space="preserve">(1) </t>
    </r>
    <r>
      <rPr>
        <sz val="10"/>
        <rFont val="Arial Narrow"/>
        <family val="2"/>
      </rPr>
      <t xml:space="preserve">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2. Hoja de trabajo. Consumos</t>
    </r>
    <r>
      <rPr>
        <sz val="10"/>
        <rFont val="Arial Narrow"/>
        <family val="2"/>
      </rPr>
      <t xml:space="preserve"> el nombre del combustible, la fuente de información de donde se extraen sus factores de emisión, así como sus valores y unidades en las que se expresan.</t>
    </r>
  </si>
  <si>
    <t xml:space="preserve">                                           EMISIONES FUGITIVAS</t>
  </si>
  <si>
    <t>Fugas de gases de efecto invernadero que se producen en instalaciones de climatización y/o refrigeración, sistemas de protección contra incendios (extintores), equipos de conmutación de alta tensión, etc. que son propiedad de la organización o que están bajo su control.</t>
  </si>
  <si>
    <r>
      <t>También se considerarán en esta categoría las emisiones de determinados gases cuya liberación a la atmósfera se produce como consecuencia de su propio uso (N</t>
    </r>
    <r>
      <rPr>
        <vertAlign val="subscript"/>
        <sz val="11"/>
        <rFont val="Arial Narrow"/>
        <family val="2"/>
      </rPr>
      <t>2</t>
    </r>
    <r>
      <rPr>
        <sz val="11"/>
        <rFont val="Arial Narrow"/>
        <family val="2"/>
      </rPr>
      <t>O y otros gases en anestesia general, N</t>
    </r>
    <r>
      <rPr>
        <vertAlign val="subscript"/>
        <sz val="11"/>
        <rFont val="Arial Narrow"/>
        <family val="2"/>
      </rPr>
      <t>2</t>
    </r>
    <r>
      <rPr>
        <sz val="11"/>
        <rFont val="Arial Narrow"/>
        <family val="2"/>
      </rPr>
      <t xml:space="preserve">O en propelentes alimentarios, etc.). </t>
    </r>
  </si>
  <si>
    <t>A.   Equipos de climatización / refrigeración</t>
  </si>
  <si>
    <t>Fugas de equipos de climatización y/o refrigeración que emplean gases de efecto invernadero y suceden durante su uso o durante las labores de mantenimiento de los mismos.</t>
  </si>
  <si>
    <t>B.   Otros</t>
  </si>
  <si>
    <t>Fugas en equipos de conmutación de alta tensión, fugas y/o uso de extintores, de gases anestésicos, de gases propelentes en aerosoles alimentarios, etc.</t>
  </si>
  <si>
    <t>A.    EQUIPOS DE CLIMATIZACIÓN / REFRIGERACIÓN</t>
  </si>
  <si>
    <t>Consideraciones:</t>
  </si>
  <si>
    <t xml:space="preserve"> - Las fugas se producen durante el año en que se registran y que la cantidad fugada es igual a la cantidad recargada.</t>
  </si>
  <si>
    <t xml:space="preserve"> - Las emisiones calculadas en este apartado se deben a fugas que han podido producirse durante años anteriores, pero no han sido registradas hasta el año en que se realiza su recarga.</t>
  </si>
  <si>
    <t>Nombre del gas o de la mezcla</t>
  </si>
  <si>
    <t>Fórmula  química</t>
  </si>
  <si>
    <t>PCA</t>
  </si>
  <si>
    <r>
      <t xml:space="preserve">    Otros gases puros o mezclas </t>
    </r>
    <r>
      <rPr>
        <b/>
        <vertAlign val="superscript"/>
        <sz val="10"/>
        <color theme="0"/>
        <rFont val="Arial Narrow"/>
        <family val="2"/>
      </rPr>
      <t>(1)</t>
    </r>
  </si>
  <si>
    <t xml:space="preserve"> Tipo de equipo</t>
  </si>
  <si>
    <t>Capacidad equipo (kg)</t>
  </si>
  <si>
    <r>
      <t>Recarga equipo</t>
    </r>
    <r>
      <rPr>
        <b/>
        <vertAlign val="superscript"/>
        <sz val="10"/>
        <color theme="0"/>
        <rFont val="Arial Narrow"/>
        <family val="2"/>
      </rPr>
      <t xml:space="preserve"> </t>
    </r>
    <r>
      <rPr>
        <b/>
        <sz val="10"/>
        <color theme="0"/>
        <rFont val="Arial Narrow"/>
        <family val="2"/>
      </rPr>
      <t>(kg)</t>
    </r>
    <r>
      <rPr>
        <b/>
        <vertAlign val="superscript"/>
        <sz val="10"/>
        <color theme="0"/>
        <rFont val="Arial Narrow"/>
        <family val="2"/>
      </rPr>
      <t>(2)</t>
    </r>
  </si>
  <si>
    <r>
      <t>Emisiones A
kg CO</t>
    </r>
    <r>
      <rPr>
        <b/>
        <vertAlign val="subscript"/>
        <sz val="10"/>
        <color indexed="9"/>
        <rFont val="Arial Narrow"/>
        <family val="2"/>
      </rPr>
      <t>2</t>
    </r>
    <r>
      <rPr>
        <b/>
        <sz val="10"/>
        <color indexed="9"/>
        <rFont val="Arial Narrow"/>
        <family val="2"/>
      </rPr>
      <t>e</t>
    </r>
  </si>
  <si>
    <r>
      <rPr>
        <vertAlign val="superscript"/>
        <sz val="10"/>
        <rFont val="Arial Narrow"/>
        <family val="2"/>
      </rPr>
      <t>(1)</t>
    </r>
    <r>
      <rPr>
        <sz val="10"/>
        <rFont val="Arial Narrow"/>
        <family val="2"/>
      </rPr>
      <t xml:space="preserve"> Si el gas puro o mezcla utilizado no está incluido en el desplegable y ha indicado la opción “Otro”, deberá introducir en esta columna su nombre y PCA. Puede consultar el PCA de los gases puros en el Material Suplementario del Capítulo 7 del Sexto Informe de Evaluación del IPCC.</t>
    </r>
    <r>
      <rPr>
        <sz val="10"/>
        <color rgb="FF1F497D"/>
        <rFont val="Arial Narrow"/>
        <family val="2"/>
      </rPr>
      <t xml:space="preserve"> </t>
    </r>
    <r>
      <rPr>
        <u/>
        <sz val="10"/>
        <color indexed="12"/>
        <rFont val="Arial Narrow"/>
        <family val="2"/>
      </rPr>
      <t>https://www.ipcc.ch/report/ar6/wg1/downloads/report/IPCC_AR6_WGI_Chapter07_SM.pdf</t>
    </r>
    <r>
      <rPr>
        <u/>
        <sz val="11"/>
        <color indexed="12"/>
        <rFont val="Calibri"/>
        <family val="2"/>
      </rPr>
      <t xml:space="preserve">
</t>
    </r>
  </si>
  <si>
    <r>
      <t xml:space="preserve">En el caso de las mezclas, deberá calcular su PCA empleando los PCA de cada uno de sus componentes y en función de la proporción en la que aparezcan en la mezcla. Puede consultar el PCA de los componentes en la pestaña </t>
    </r>
    <r>
      <rPr>
        <i/>
        <sz val="10"/>
        <rFont val="Arial Narrow"/>
        <family val="2"/>
      </rPr>
      <t>12_Factores de emisión</t>
    </r>
    <r>
      <rPr>
        <sz val="10"/>
        <rFont val="Arial Narrow"/>
        <family val="2"/>
      </rPr>
      <t xml:space="preserve"> y, en su defecto, en el Material Suplementario del Capítulo 7 del Sexto Informe de Evaluación del IPCC. </t>
    </r>
  </si>
  <si>
    <t>https://www.ipcc.ch/report/ar6/wg1/downloads/report/IPCC_AR6_WGI_Chapter07_SM.pdf</t>
  </si>
  <si>
    <r>
      <t xml:space="preserve">También deberá indicar en la pestaña </t>
    </r>
    <r>
      <rPr>
        <i/>
        <sz val="10"/>
        <rFont val="Arial Narrow"/>
        <family val="2"/>
      </rPr>
      <t>2. Hoja de trabajo. Consumos,</t>
    </r>
    <r>
      <rPr>
        <sz val="10"/>
        <rFont val="Arial Narrow"/>
        <family val="2"/>
      </rPr>
      <t xml:space="preserve"> el nombre del gas puro o de la mezcla, su PCA y la fuente de información. Si el gas utilizado es una mezcla, deberá incluir el PCA de cada uno de sus componentes, así como la proporción en que aparecen en la mezcla.</t>
    </r>
  </si>
  <si>
    <r>
      <rPr>
        <vertAlign val="superscript"/>
        <sz val="10"/>
        <rFont val="Arial Narrow"/>
        <family val="2"/>
      </rPr>
      <t xml:space="preserve">(2) </t>
    </r>
    <r>
      <rPr>
        <sz val="10"/>
        <rFont val="Arial Narrow"/>
        <family val="2"/>
      </rPr>
      <t xml:space="preserve">Cantidad de gas refrigerante adicionado (expresado en kg) durante el periodo de cálculo. </t>
    </r>
  </si>
  <si>
    <t>B.    OTROS</t>
  </si>
  <si>
    <t>En este apartado además de considerar fugas de gases de efecto invernadero de otro tipo de equipos (como los de conmutación de alta tensión, o los de extinción de incendios), también se considerarán las emisiones de determinados gases cuya liberación a la atmósfera se produce como consecuencia de su propio uso (como los anestésicos) en cuyo caso se considera que la cantidad empleada es equivalente a la cantidad liberada.</t>
  </si>
  <si>
    <t>Fórmula química</t>
  </si>
  <si>
    <r>
      <t xml:space="preserve">    Otras mezclas </t>
    </r>
    <r>
      <rPr>
        <b/>
        <vertAlign val="superscript"/>
        <sz val="10"/>
        <color theme="0"/>
        <rFont val="Arial Narrow"/>
        <family val="2"/>
      </rPr>
      <t>(1)</t>
    </r>
  </si>
  <si>
    <r>
      <t>Recarga / Uso</t>
    </r>
    <r>
      <rPr>
        <b/>
        <vertAlign val="superscript"/>
        <sz val="10"/>
        <color theme="0"/>
        <rFont val="Arial Narrow"/>
        <family val="2"/>
      </rPr>
      <t>(2)</t>
    </r>
    <r>
      <rPr>
        <b/>
        <sz val="10"/>
        <color theme="0"/>
        <rFont val="Arial Narrow"/>
        <family val="2"/>
      </rPr>
      <t xml:space="preserve">
(kg)</t>
    </r>
  </si>
  <si>
    <r>
      <t>Emisiones B
kg CO</t>
    </r>
    <r>
      <rPr>
        <b/>
        <vertAlign val="subscript"/>
        <sz val="10"/>
        <color indexed="9"/>
        <rFont val="Arial Narrow"/>
        <family val="2"/>
      </rPr>
      <t>2</t>
    </r>
    <r>
      <rPr>
        <b/>
        <sz val="10"/>
        <color indexed="9"/>
        <rFont val="Arial Narrow"/>
        <family val="2"/>
      </rPr>
      <t>e</t>
    </r>
  </si>
  <si>
    <r>
      <rPr>
        <vertAlign val="superscript"/>
        <sz val="10"/>
        <rFont val="Arial Narrow"/>
        <family val="2"/>
      </rPr>
      <t xml:space="preserve">(2) </t>
    </r>
    <r>
      <rPr>
        <sz val="10"/>
        <rFont val="Arial Narrow"/>
        <family val="2"/>
      </rPr>
      <t>Cantidad expresada en kg de gas recargado en caso de “fuga” o consumido en caso de “uso”.</t>
    </r>
  </si>
  <si>
    <t xml:space="preserve">                                          EMISIONES DE PROCESO</t>
  </si>
  <si>
    <r>
      <t>Las emisiones de proceso son aquellas emisiones de gases de efecto invernadero, distintas de las emisiones de combustión, producidas como resultado de reacciones, intencionadas o no, entre sustancias, o su transformación, incluyendo la reducción química o electrolítica de minerales metálicos, la descomposición térmica de sustancias y la formación de sustancias para utilizarlas como productos o materias primas para procesos. A modo de ejemplo, se pueden mencionar como emisiones de proceso aquellas derivadas de la descomposición de carbonatos, del uso de fertilizantes, de la gestión de estiércoles o de la ganadería rumiante. Se excluyen las emisiones de CO</t>
    </r>
    <r>
      <rPr>
        <vertAlign val="subscript"/>
        <sz val="11"/>
        <rFont val="Arial Narrow"/>
        <family val="2"/>
      </rPr>
      <t>2</t>
    </r>
    <r>
      <rPr>
        <sz val="11"/>
        <rFont val="Arial Narrow"/>
        <family val="2"/>
      </rPr>
      <t xml:space="preserve"> que proceden de procesos químicos o físicos a partir de la biomasa (por ejemplo: fermentación de uva para producir etanol, tratamiento aeróbico de residuos, otros), no así las posibles emisiones de otros gases como el CH</t>
    </r>
    <r>
      <rPr>
        <vertAlign val="subscript"/>
        <sz val="11"/>
        <rFont val="Arial Narrow"/>
        <family val="2"/>
      </rPr>
      <t>4</t>
    </r>
    <r>
      <rPr>
        <sz val="11"/>
        <rFont val="Arial Narrow"/>
        <family val="2"/>
      </rPr>
      <t xml:space="preserve"> y el N</t>
    </r>
    <r>
      <rPr>
        <vertAlign val="subscript"/>
        <sz val="11"/>
        <rFont val="Arial Narrow"/>
        <family val="2"/>
      </rPr>
      <t>2</t>
    </r>
    <r>
      <rPr>
        <sz val="11"/>
        <rFont val="Arial Narrow"/>
        <family val="2"/>
      </rPr>
      <t xml:space="preserve">O.
</t>
    </r>
  </si>
  <si>
    <t>Ejemplos de procesos industriales que dan lugar a emisiones directas de proceso pueden ser la producción de cemento y cal, la producción de sustancias químicas, el refino de petróleo, etc.</t>
  </si>
  <si>
    <r>
      <rPr>
        <u/>
        <sz val="11"/>
        <rFont val="Arial Narrow"/>
        <family val="2"/>
      </rPr>
      <t>En este caso no se proporcionan los valores de los factores de emisión</t>
    </r>
    <r>
      <rPr>
        <sz val="11"/>
        <rFont val="Arial Narrow"/>
        <family val="2"/>
      </rPr>
      <t>. Incluya en el siguiente cuadro las emisiones de proceso contabilizadas en su organización.</t>
    </r>
  </si>
  <si>
    <t>Edificio / sede</t>
  </si>
  <si>
    <t>Sector industrial</t>
  </si>
  <si>
    <t>Producción anual</t>
  </si>
  <si>
    <r>
      <rPr>
        <b/>
        <sz val="10"/>
        <color indexed="9"/>
        <rFont val="Arial Narrow"/>
        <family val="2"/>
      </rPr>
      <t>Emisiones totales</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</si>
  <si>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Cantidad</t>
  </si>
  <si>
    <t>Unidad</t>
  </si>
  <si>
    <t xml:space="preserve">                                          INFORMACIÓN ADICIONAL - INSTALACIONES PROPIAS DE ENERGÍA RENOVABLE</t>
  </si>
  <si>
    <r>
      <t xml:space="preserve">Cumplimentar de manera adicional en caso de que la organización disponga de instalaciones para la generación de energía renovable (paneles fotovoltaicos, turbinas de viento, etc.) ya sea para su venta o para autoconsumo. 
La biomasa no se incluye en este apartado sino como uno de los combustibles considerados en el apartado </t>
    </r>
    <r>
      <rPr>
        <i/>
        <sz val="11"/>
        <rFont val="Arial Narrow"/>
        <family val="2"/>
      </rPr>
      <t>5. Instalaciones fijas</t>
    </r>
    <r>
      <rPr>
        <sz val="11"/>
        <rFont val="Arial Narrow"/>
        <family val="2"/>
      </rPr>
      <t xml:space="preserve"> ya que, aunque se considera neutra en emisiones de CO</t>
    </r>
    <r>
      <rPr>
        <vertAlign val="subscript"/>
        <sz val="11"/>
        <rFont val="Arial Narrow"/>
        <family val="2"/>
      </rPr>
      <t>2</t>
    </r>
    <r>
      <rPr>
        <sz val="11"/>
        <rFont val="Arial Narrow"/>
        <family val="2"/>
      </rPr>
      <t xml:space="preserve"> al ser de origen biogénico, sí se contabilizan las emisiones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que se generan en su combustión.</t>
    </r>
  </si>
  <si>
    <r>
      <t xml:space="preserve">Edificio / Sede </t>
    </r>
    <r>
      <rPr>
        <b/>
        <vertAlign val="superscript"/>
        <sz val="10"/>
        <color indexed="9"/>
        <rFont val="Arial Narrow"/>
        <family val="2"/>
      </rPr>
      <t>(1)</t>
    </r>
  </si>
  <si>
    <t>Tipo de Energía Renovable</t>
  </si>
  <si>
    <t>Energía consumida / vendida (kWh)</t>
  </si>
  <si>
    <r>
      <t>EMISIONES 
kg CO</t>
    </r>
    <r>
      <rPr>
        <b/>
        <vertAlign val="subscript"/>
        <sz val="9"/>
        <color indexed="9"/>
        <rFont val="Arial Narrow"/>
        <family val="2"/>
      </rPr>
      <t>2</t>
    </r>
    <r>
      <rPr>
        <b/>
        <sz val="9"/>
        <color indexed="9"/>
        <rFont val="Arial Narrow"/>
        <family val="2"/>
      </rPr>
      <t>e</t>
    </r>
  </si>
  <si>
    <t>Tenga en cuenta que en caso de que su organización disponga de instalaciones para la generación de energía renovable para su autoconsumo, su nivel de consumo proveniente la red eléctrica general y/o de combustibles fósiles se reducirá y este hecho tendrá una repercusión directa en el resultado final de la huella de carbono. Sin embargo, el consumo o generación de energía renovable no “resta” emisiones ya que, por concepto, la huella de carbono es la suma de gases de efecto invernadero emitidos.</t>
  </si>
  <si>
    <t xml:space="preserve">                                           EMISIONES INDIRECTAS POR LA COMPRA DE ELECTRICIDAD Y OTRAS ENERGÍAS</t>
  </si>
  <si>
    <t>Consumos de electricidad comprada para los edificios y/o vehículos que son propiedad de la organización, o sobre los que tiene control.</t>
  </si>
  <si>
    <t>Además, se incluyen posibles consumos de calor, vapor o frío que se adquieren externamente, para su utilización en equipos o instalaciones propiedad de la organización o que están bajo su control.</t>
  </si>
  <si>
    <t>A.   Consumo eléctrico en edificios</t>
  </si>
  <si>
    <t>Con el fin de evitar doble contabilidad, en este apartado no se incluyen los consumos (y emisiones) debidos a:</t>
  </si>
  <si>
    <t xml:space="preserve"> - La construcción de la planta eléctrica y las pérdidas por transporte y distribución de la electricidad.
</t>
  </si>
  <si>
    <t xml:space="preserve"> - Electricidad comprada para ser revendida.</t>
  </si>
  <si>
    <r>
      <t xml:space="preserve">Los casos de autoconsumo en instalaciones propias deben reportarse en el apartado </t>
    </r>
    <r>
      <rPr>
        <i/>
        <sz val="11"/>
        <rFont val="Arial Narrow"/>
        <family val="2"/>
      </rPr>
      <t>9. Información adicional (instalaciones propias de energía renovable)</t>
    </r>
    <r>
      <rPr>
        <sz val="11"/>
        <rFont val="Arial Narrow"/>
        <family val="2"/>
      </rPr>
      <t xml:space="preserve">. </t>
    </r>
  </si>
  <si>
    <t>B.   Consumo eléctrico en vehículos</t>
  </si>
  <si>
    <t>Vehículos eléctricos y/o híbridos enchufables.</t>
  </si>
  <si>
    <t>C.   Consumo de calor, vapor, frío o aire comprimido</t>
  </si>
  <si>
    <t>Calor, vapor, frío o aire comprimido que se adquieren externamente.</t>
  </si>
  <si>
    <t>A.    CONSUMO DE ELECTRICIDAD EN EDIFICIOS</t>
  </si>
  <si>
    <t>Seleccione el nombre de la comercializadora eléctrica contratada en el año de cálculo y si dispone de certificado de Garantía de Origen (GdO) de la electricidad (procedente de fuentes de energía renovable o de sistemas de cogeneración de alta eficiencia), e incluya la suma de los kWh consumidos durante el año de cálculo.</t>
  </si>
  <si>
    <r>
      <t>En caso de que su comercializadora no sea ninguna de las que aparece en el listado, deberá indicar la opción "</t>
    </r>
    <r>
      <rPr>
        <i/>
        <sz val="11"/>
        <rFont val="Arial Narrow"/>
        <family val="2"/>
      </rPr>
      <t>Otras</t>
    </r>
    <r>
      <rPr>
        <sz val="11"/>
        <rFont val="Arial Narrow"/>
        <family val="2"/>
      </rPr>
      <t>". En caso de multisuministro, en lugar de desglosar los consumos según comercializadoras, puede si lo desea escoger la opción "</t>
    </r>
    <r>
      <rPr>
        <i/>
        <sz val="11"/>
        <rFont val="Arial Narrow"/>
        <family val="2"/>
      </rPr>
      <t>Varias comercializadoras</t>
    </r>
    <r>
      <rPr>
        <sz val="11"/>
        <rFont val="Arial Narrow"/>
        <family val="2"/>
      </rPr>
      <t>" e indicar la suma de los kWh consumidos durante el año para todas las comercializadoras.</t>
    </r>
  </si>
  <si>
    <r>
      <t xml:space="preserve">    Nombre de la comercializadora suministradora de energía</t>
    </r>
    <r>
      <rPr>
        <b/>
        <vertAlign val="superscript"/>
        <sz val="10"/>
        <color indexed="9"/>
        <rFont val="Arial Narrow"/>
        <family val="2"/>
      </rPr>
      <t>(1)</t>
    </r>
  </si>
  <si>
    <r>
      <t>¿Dispone de Garantía de Origen (GdO)?</t>
    </r>
    <r>
      <rPr>
        <b/>
        <vertAlign val="superscript"/>
        <sz val="10"/>
        <color theme="0"/>
        <rFont val="Arial Narrow"/>
        <family val="2"/>
      </rPr>
      <t>(2)</t>
    </r>
  </si>
  <si>
    <r>
      <t xml:space="preserve"> Dato de consumo </t>
    </r>
    <r>
      <rPr>
        <b/>
        <sz val="9"/>
        <color indexed="9"/>
        <rFont val="Arial Narrow"/>
        <family val="2"/>
      </rPr>
      <t>kWh</t>
    </r>
  </si>
  <si>
    <r>
      <rPr>
        <vertAlign val="superscript"/>
        <sz val="10"/>
        <rFont val="Arial Narrow"/>
        <family val="2"/>
      </rPr>
      <t xml:space="preserve">(1) </t>
    </r>
    <r>
      <rPr>
        <sz val="10"/>
        <rFont val="Arial Narrow"/>
        <family val="2"/>
      </rPr>
      <t>Comercializadora suministradora de electricidad que tiene contratada la organización durante el año de cálculo. Excepcionalmente se pueden dar dos casos en los que no se seleccione una comercializadora concreta y en ambos, se le aplicará el factor del mix correspondiente a las comercializadoras sin GdO del año correspondiente. 
 - Si la comercializadora no fuera ninguna de las que aparecen en el desplegable o bien desconoce cuál (opción "</t>
    </r>
    <r>
      <rPr>
        <i/>
        <sz val="10"/>
        <rFont val="Arial Narrow"/>
        <family val="2"/>
      </rPr>
      <t>Otras</t>
    </r>
    <r>
      <rPr>
        <sz val="10"/>
        <rFont val="Arial Narrow"/>
        <family val="2"/>
      </rPr>
      <t>")
 - Si tiene contratada la electricidad con varias comercializadoras diferentes y, en lugar de desglosar los kWh consumidos en cada una de ellas, prefiere hacer la suma total (opción "</t>
    </r>
    <r>
      <rPr>
        <i/>
        <sz val="10"/>
        <rFont val="Arial Narrow"/>
        <family val="2"/>
      </rPr>
      <t>Varias comercializadoras</t>
    </r>
    <r>
      <rPr>
        <sz val="10"/>
        <rFont val="Arial Narrow"/>
        <family val="2"/>
      </rPr>
      <t>")</t>
    </r>
  </si>
  <si>
    <r>
      <rPr>
        <vertAlign val="superscript"/>
        <sz val="10"/>
        <rFont val="Arial Narrow"/>
        <family val="2"/>
      </rPr>
      <t xml:space="preserve">(2) </t>
    </r>
    <r>
      <rPr>
        <sz val="10"/>
        <rFont val="Arial Narrow"/>
        <family val="2"/>
      </rPr>
      <t>GdO (Garantía de Origen de la electricidad)</t>
    </r>
    <r>
      <rPr>
        <vertAlign val="superscript"/>
        <sz val="10"/>
        <rFont val="Arial Narrow"/>
        <family val="2"/>
      </rPr>
      <t xml:space="preserve">: </t>
    </r>
    <r>
      <rPr>
        <sz val="10"/>
        <rFont val="Arial Narrow"/>
        <family val="2"/>
      </rPr>
      <t>Acreditación en formato electrónico que emite la Comisión Nacional de los Mercados y la Competencia (CNMC), que asegura que un número determinado de megavatios-hora de energía eléctrica producidos en una central, en un periodo temporal determinado, han sido generados a partir de fuentes de energía renovables o de cogeneración de alta eficiencia.</t>
    </r>
  </si>
  <si>
    <r>
      <t>Si dispone de GdO debe acreditarlo remitiendo el documento “</t>
    </r>
    <r>
      <rPr>
        <u/>
        <sz val="10"/>
        <rFont val="Arial Narrow"/>
        <family val="2"/>
      </rPr>
      <t>CONSULTA de REDENCIONES de GARANTÍAS de ORIGEN</t>
    </r>
    <r>
      <rPr>
        <sz val="10"/>
        <rFont val="Arial Narrow"/>
        <family val="2"/>
      </rPr>
      <t xml:space="preserve">” que puede descargar introduciendo el año de cálculo y el CUPS de su sede y/o NIF de su organización en el siguiente enlace: </t>
    </r>
  </si>
  <si>
    <t>https://gdo.cnmc.es/CNMC/informePdfPorCUPS.do</t>
  </si>
  <si>
    <r>
      <rPr>
        <vertAlign val="superscript"/>
        <sz val="10"/>
        <color theme="1"/>
        <rFont val="Arial Narrow"/>
        <family val="2"/>
      </rPr>
      <t>(3)</t>
    </r>
    <r>
      <rPr>
        <sz val="10"/>
        <color theme="1"/>
        <rFont val="Arial Narrow"/>
        <family val="2"/>
      </rPr>
      <t xml:space="preserve"> Factor de mix eléctrico empleado por cada comercializadora para el año de estudio que expresa las emisiones de CO2 asociadas a la generación de la electricidad que se consume. Este dato aparecerá automáticamente en función del año y la comercializadora seleccionada.</t>
    </r>
  </si>
  <si>
    <t>https://gdo.cnmc.es/CNMC/accesoEtiquetado.do</t>
  </si>
  <si>
    <r>
      <t>A partir del año 2021 los factores de mix eléctricos (y las emisiones calculadas a partir de los mismos) se expresan en kg CO</t>
    </r>
    <r>
      <rPr>
        <vertAlign val="subscript"/>
        <sz val="10"/>
        <rFont val="Arial Narrow"/>
        <family val="2"/>
      </rPr>
      <t>2</t>
    </r>
    <r>
      <rPr>
        <sz val="10"/>
        <rFont val="Arial Narrow"/>
        <family val="2"/>
      </rPr>
      <t>e/kWh. Para años anteriores únicamente se dispone del dato expresado en kg CO2/kWh. Además, también a partir de 2021 y en el caso de comercializadoras que han efectuado redenciones de garantías de origen a sus clientes, estos factores se refieren al “etiquetado restante” que es el factor que resulta una vez se detraen estas redenciones.</t>
    </r>
  </si>
  <si>
    <r>
      <rPr>
        <vertAlign val="superscript"/>
        <sz val="10"/>
        <rFont val="Arial Narrow"/>
        <family val="2"/>
      </rPr>
      <t xml:space="preserve">(4) </t>
    </r>
    <r>
      <rPr>
        <sz val="10"/>
        <rFont val="Arial Narrow"/>
        <family val="2"/>
      </rPr>
      <t>A partir del año 2021 los resultados se expresan en kg CO</t>
    </r>
    <r>
      <rPr>
        <vertAlign val="subscript"/>
        <sz val="10"/>
        <rFont val="Arial Narrow"/>
        <family val="2"/>
      </rPr>
      <t>2</t>
    </r>
    <r>
      <rPr>
        <sz val="10"/>
        <rFont val="Arial Narrow"/>
        <family val="2"/>
      </rPr>
      <t>e. Para años anteriores únicamente se dispone del dato expresado en kg CO</t>
    </r>
    <r>
      <rPr>
        <vertAlign val="subscript"/>
        <sz val="10"/>
        <rFont val="Arial Narrow"/>
        <family val="2"/>
      </rPr>
      <t>2</t>
    </r>
    <r>
      <rPr>
        <sz val="10"/>
        <rFont val="Arial Narrow"/>
        <family val="2"/>
      </rPr>
      <t xml:space="preserve">. </t>
    </r>
  </si>
  <si>
    <t xml:space="preserve">B.    CONSUMO DE ELECTRICIDAD EN VEHÍCULOS </t>
  </si>
  <si>
    <r>
      <t>En caso de realizarse recargas de coches eléctricos o híbridos enchufables en electrolineras o puntos de recarga públicos, deberá indicar la opción “</t>
    </r>
    <r>
      <rPr>
        <i/>
        <sz val="11"/>
        <rFont val="Arial Narrow"/>
        <family val="2"/>
      </rPr>
      <t>Otras</t>
    </r>
    <r>
      <rPr>
        <sz val="11"/>
        <rFont val="Arial Narrow"/>
        <family val="2"/>
      </rPr>
      <t xml:space="preserve">” si desconoce cuál es la comercializadora que suministra la electricidad. Si las recargas se realizan en el lugar de trabajo pueden darse dos circunstancias: </t>
    </r>
  </si>
  <si>
    <t xml:space="preserve"> - La factura de electricidad incluye además de los consumos del edificio, los consumos de los puntos de recarga para vehículos del garaje (único CUP): en este caso no dispondrá del dato desglosado para vehículos y edificio y deberá incluir el dato global en el primer apartado de esta pestaña. </t>
  </si>
  <si>
    <t xml:space="preserve"> - Existen CUPS independientes para los consumos del edificio y para los puntos de recarga de los vehículos: en este caso deberá cumplimentar los dos apartados de esta pestaña a partir de las facturas de los distintos CUPS.</t>
  </si>
  <si>
    <r>
      <t>Nombre de la comercializadora suministradora de energía</t>
    </r>
    <r>
      <rPr>
        <b/>
        <vertAlign val="superscript"/>
        <sz val="10"/>
        <color indexed="9"/>
        <rFont val="Arial Narrow"/>
        <family val="2"/>
      </rPr>
      <t>(1)</t>
    </r>
  </si>
  <si>
    <r>
      <t xml:space="preserve"> Dato de consumo (</t>
    </r>
    <r>
      <rPr>
        <b/>
        <sz val="9"/>
        <color indexed="9"/>
        <rFont val="Arial Narrow"/>
        <family val="2"/>
      </rPr>
      <t>kWh)</t>
    </r>
  </si>
  <si>
    <r>
      <rPr>
        <vertAlign val="superscript"/>
        <sz val="10"/>
        <rFont val="Arial Narrow"/>
        <family val="2"/>
      </rPr>
      <t xml:space="preserve">(1) </t>
    </r>
    <r>
      <rPr>
        <sz val="10"/>
        <rFont val="Arial Narrow"/>
        <family val="2"/>
      </rPr>
      <t>Comercializadora suministradora de electricidad que tiene contratada la organización durante el año de cálculo. En caso de realizarse recargas en electrolineras o puntos de recarga públicos, deberá indicar la opción “</t>
    </r>
    <r>
      <rPr>
        <i/>
        <sz val="10"/>
        <rFont val="Arial Narrow"/>
        <family val="2"/>
      </rPr>
      <t>Otras</t>
    </r>
    <r>
      <rPr>
        <sz val="10"/>
        <rFont val="Arial Narrow"/>
        <family val="2"/>
      </rPr>
      <t>” si desconoce cuál es la comercializadora que suministra la electricidad.</t>
    </r>
  </si>
  <si>
    <r>
      <rPr>
        <vertAlign val="superscript"/>
        <sz val="10"/>
        <rFont val="Arial Narrow"/>
        <family val="2"/>
      </rPr>
      <t xml:space="preserve">(3) </t>
    </r>
    <r>
      <rPr>
        <sz val="10"/>
        <rFont val="Arial Narrow"/>
        <family val="2"/>
      </rPr>
      <t>Factor de mix eléctrico empleado por cada comercializadora para el año de estudio que expresa las emisiones de CO2 asociadas a la generación de la electricidad que se consume. Este dato aparecerá automáticamente en función del año y la comercializadora seleccionada.</t>
    </r>
  </si>
  <si>
    <t>C.    CONSUMO DE CALOR, VAPOR, FRÍO O AIRE COMPRIMIDO</t>
  </si>
  <si>
    <r>
      <rPr>
        <u/>
        <sz val="11"/>
        <rFont val="Arial Narrow"/>
        <family val="2"/>
      </rPr>
      <t>En este caso no se proporcionan los valores de los factores de emisión</t>
    </r>
    <r>
      <rPr>
        <sz val="11"/>
        <rFont val="Arial Narrow"/>
        <family val="2"/>
      </rPr>
      <t>. La organización deberá solicitar este dato para el año correspondiente a la compañía que le suministra esta energía (calor, vapor, frío, aire comprimido).</t>
    </r>
  </si>
  <si>
    <t>Tipo de energía adquirida</t>
  </si>
  <si>
    <r>
      <t xml:space="preserve"> Dato de consumo </t>
    </r>
    <r>
      <rPr>
        <b/>
        <sz val="9"/>
        <color indexed="9"/>
        <rFont val="Arial Narrow"/>
        <family val="2"/>
      </rPr>
      <t>(kWh)</t>
    </r>
  </si>
  <si>
    <r>
      <t xml:space="preserve">  Factor emisión 
     </t>
    </r>
    <r>
      <rPr>
        <b/>
        <sz val="9"/>
        <color theme="0"/>
        <rFont val="Arial Narrow"/>
        <family val="2"/>
      </rPr>
      <t>kg CO</t>
    </r>
    <r>
      <rPr>
        <b/>
        <vertAlign val="subscript"/>
        <sz val="9"/>
        <color theme="0"/>
        <rFont val="Arial Narrow"/>
        <family val="2"/>
      </rPr>
      <t>2</t>
    </r>
    <r>
      <rPr>
        <b/>
        <sz val="9"/>
        <color theme="0"/>
        <rFont val="Arial Narrow"/>
        <family val="2"/>
      </rPr>
      <t>e/kWh</t>
    </r>
  </si>
  <si>
    <r>
      <t>Emisiones
kg CO</t>
    </r>
    <r>
      <rPr>
        <b/>
        <vertAlign val="subscript"/>
        <sz val="11"/>
        <color theme="0"/>
        <rFont val="Arial Narrow"/>
        <family val="2"/>
      </rPr>
      <t>2</t>
    </r>
    <r>
      <rPr>
        <b/>
        <sz val="11"/>
        <color theme="0"/>
        <rFont val="Arial Narrow"/>
        <family val="2"/>
      </rPr>
      <t>e</t>
    </r>
  </si>
  <si>
    <t xml:space="preserve">                                          INFORME FINAL: RESULTADOS</t>
  </si>
  <si>
    <t>Nombre de la organización</t>
  </si>
  <si>
    <t>Provincia</t>
  </si>
  <si>
    <t>RESULTADOS ABSOLUTOS AÑO DE CÁLCULO</t>
  </si>
  <si>
    <r>
      <rPr>
        <b/>
        <i/>
        <u/>
        <sz val="13"/>
        <color rgb="FF663300"/>
        <rFont val="Arial Narrow"/>
        <family val="2"/>
      </rPr>
      <t>Resultados</t>
    </r>
    <r>
      <rPr>
        <b/>
        <i/>
        <sz val="13"/>
        <color rgb="FF663300"/>
        <rFont val="Arial Narrow"/>
        <family val="2"/>
      </rPr>
      <t xml:space="preserve"> (</t>
    </r>
    <r>
      <rPr>
        <i/>
        <sz val="13"/>
        <color rgb="FF663300"/>
        <rFont val="Arial Narrow"/>
        <family val="2"/>
      </rPr>
      <t xml:space="preserve">el dato a introducir en el </t>
    </r>
    <r>
      <rPr>
        <b/>
        <i/>
        <sz val="13"/>
        <color rgb="FF663300"/>
        <rFont val="Arial Narrow"/>
        <family val="2"/>
      </rPr>
      <t xml:space="preserve">formulario </t>
    </r>
    <r>
      <rPr>
        <i/>
        <sz val="13"/>
        <color rgb="FF663300"/>
        <rFont val="Arial Narrow"/>
        <family val="2"/>
      </rPr>
      <t xml:space="preserve">en caso de solicitar la inscripción en el Registro es el expresado en </t>
    </r>
    <r>
      <rPr>
        <b/>
        <i/>
        <sz val="13"/>
        <color rgb="FF663300"/>
        <rFont val="Arial Narrow"/>
        <family val="2"/>
      </rPr>
      <t>t CO</t>
    </r>
    <r>
      <rPr>
        <b/>
        <i/>
        <vertAlign val="subscript"/>
        <sz val="13"/>
        <color rgb="FF663300"/>
        <rFont val="Arial Narrow"/>
        <family val="2"/>
      </rPr>
      <t>2</t>
    </r>
    <r>
      <rPr>
        <b/>
        <i/>
        <sz val="13"/>
        <color rgb="FF663300"/>
        <rFont val="Arial Narrow"/>
        <family val="2"/>
      </rPr>
      <t>e)</t>
    </r>
  </si>
  <si>
    <t>Año de cálculo</t>
  </si>
  <si>
    <r>
      <t>t CO</t>
    </r>
    <r>
      <rPr>
        <b/>
        <vertAlign val="subscript"/>
        <sz val="11"/>
        <color indexed="9"/>
        <rFont val="Arial Narrow"/>
        <family val="2"/>
      </rPr>
      <t>2</t>
    </r>
  </si>
  <si>
    <r>
      <t>kg CH</t>
    </r>
    <r>
      <rPr>
        <b/>
        <vertAlign val="subscript"/>
        <sz val="11"/>
        <color indexed="9"/>
        <rFont val="Arial Narrow"/>
        <family val="2"/>
      </rPr>
      <t>4</t>
    </r>
  </si>
  <si>
    <r>
      <t>kg N</t>
    </r>
    <r>
      <rPr>
        <b/>
        <vertAlign val="subscript"/>
        <sz val="11"/>
        <color indexed="9"/>
        <rFont val="Arial Narrow"/>
        <family val="2"/>
      </rPr>
      <t>2</t>
    </r>
    <r>
      <rPr>
        <b/>
        <sz val="11"/>
        <color indexed="9"/>
        <rFont val="Arial Narrow"/>
        <family val="2"/>
      </rPr>
      <t>O</t>
    </r>
  </si>
  <si>
    <r>
      <t>t CO</t>
    </r>
    <r>
      <rPr>
        <b/>
        <vertAlign val="subscript"/>
        <sz val="11"/>
        <color indexed="9"/>
        <rFont val="Arial Narrow"/>
        <family val="2"/>
      </rPr>
      <t>2</t>
    </r>
    <r>
      <rPr>
        <b/>
        <sz val="11"/>
        <color indexed="9"/>
        <rFont val="Arial Narrow"/>
        <family val="2"/>
      </rPr>
      <t>e</t>
    </r>
  </si>
  <si>
    <t>EMISIONES DIRECTAS</t>
  </si>
  <si>
    <t>EMISIONES INDIRECTAS POR ENERGÍA COMPRADA</t>
  </si>
  <si>
    <t>-</t>
  </si>
  <si>
    <t>Resultados por gases desglosados según actividades</t>
  </si>
  <si>
    <r>
      <t>Nota: en los casos en los que se dispone únicamente del factor de emisión agregado expresado en CO</t>
    </r>
    <r>
      <rPr>
        <vertAlign val="subscript"/>
        <sz val="10"/>
        <color rgb="FF663300"/>
        <rFont val="Arial Narrow"/>
        <family val="2"/>
      </rPr>
      <t>2</t>
    </r>
    <r>
      <rPr>
        <sz val="10"/>
        <color rgb="FF663300"/>
        <rFont val="Arial Narrow"/>
        <family val="2"/>
      </rPr>
      <t>e y no de los factores de cada gas, estos últimos se considerarán nulos para el cálculo del total de las emisiones por gases.</t>
    </r>
  </si>
  <si>
    <r>
      <t>kg CO</t>
    </r>
    <r>
      <rPr>
        <b/>
        <vertAlign val="subscript"/>
        <sz val="11"/>
        <color indexed="9"/>
        <rFont val="Arial Narrow"/>
        <family val="2"/>
      </rPr>
      <t>2</t>
    </r>
  </si>
  <si>
    <r>
      <t>g CH</t>
    </r>
    <r>
      <rPr>
        <b/>
        <vertAlign val="subscript"/>
        <sz val="11"/>
        <color indexed="9"/>
        <rFont val="Arial Narrow"/>
        <family val="2"/>
      </rPr>
      <t>4</t>
    </r>
  </si>
  <si>
    <r>
      <t>g N</t>
    </r>
    <r>
      <rPr>
        <b/>
        <vertAlign val="subscript"/>
        <sz val="11"/>
        <color indexed="9"/>
        <rFont val="Arial Narrow"/>
        <family val="2"/>
      </rPr>
      <t>2</t>
    </r>
    <r>
      <rPr>
        <b/>
        <sz val="11"/>
        <color indexed="9"/>
        <rFont val="Arial Narrow"/>
        <family val="2"/>
      </rPr>
      <t>O</t>
    </r>
  </si>
  <si>
    <r>
      <t>kg CO</t>
    </r>
    <r>
      <rPr>
        <b/>
        <vertAlign val="subscript"/>
        <sz val="11"/>
        <color indexed="9"/>
        <rFont val="Arial Narrow"/>
        <family val="2"/>
      </rPr>
      <t>2</t>
    </r>
    <r>
      <rPr>
        <b/>
        <sz val="11"/>
        <color indexed="9"/>
        <rFont val="Arial Narrow"/>
        <family val="2"/>
      </rPr>
      <t>e</t>
    </r>
  </si>
  <si>
    <r>
      <t xml:space="preserve">EMISIONES DIRECTAS 
</t>
    </r>
    <r>
      <rPr>
        <b/>
        <sz val="9"/>
        <color indexed="9"/>
        <rFont val="Arial Narrow"/>
        <family val="2"/>
      </rPr>
      <t>(ALCANCE 1)</t>
    </r>
  </si>
  <si>
    <t>Fertilizantes, enmiendas, quema y ap. res. agríc.</t>
  </si>
  <si>
    <t>Instalaciones fijas</t>
  </si>
  <si>
    <r>
      <t>Transporte por carretera</t>
    </r>
    <r>
      <rPr>
        <b/>
        <vertAlign val="superscript"/>
        <sz val="10"/>
        <color indexed="9"/>
        <rFont val="Arial Narrow"/>
        <family val="2"/>
      </rPr>
      <t>(1)</t>
    </r>
  </si>
  <si>
    <t>Funcionamiento de maquinaria</t>
  </si>
  <si>
    <t>Transporte ferroviario</t>
  </si>
  <si>
    <t>Transporte marítimo</t>
  </si>
  <si>
    <t>Transporte aéreo</t>
  </si>
  <si>
    <t>Fugitivas - climatización y refrigeración</t>
  </si>
  <si>
    <t>Proceso</t>
  </si>
  <si>
    <t>SUBTOTAL</t>
  </si>
  <si>
    <r>
      <t xml:space="preserve">EMISIONES INDIRECTAS ELECTRICIDAD Y OTRAS ENERGÍAS
</t>
    </r>
    <r>
      <rPr>
        <b/>
        <sz val="9"/>
        <color indexed="9"/>
        <rFont val="Arial Narrow"/>
        <family val="2"/>
      </rPr>
      <t>(ALCANCE 2)</t>
    </r>
  </si>
  <si>
    <r>
      <t>Electricidad edificios</t>
    </r>
    <r>
      <rPr>
        <b/>
        <vertAlign val="superscript"/>
        <sz val="10"/>
        <color indexed="9"/>
        <rFont val="Arial Narrow"/>
        <family val="2"/>
      </rPr>
      <t>(2)</t>
    </r>
  </si>
  <si>
    <r>
      <t>Electricidad vehículos</t>
    </r>
    <r>
      <rPr>
        <b/>
        <vertAlign val="superscript"/>
        <sz val="10"/>
        <color indexed="9"/>
        <rFont val="Arial Narrow"/>
        <family val="2"/>
      </rPr>
      <t>(2)</t>
    </r>
  </si>
  <si>
    <t>Calor, vapor, frío, aire comprimido</t>
  </si>
  <si>
    <r>
      <t>TOTAL</t>
    </r>
    <r>
      <rPr>
        <b/>
        <vertAlign val="superscript"/>
        <sz val="11"/>
        <color indexed="9"/>
        <rFont val="Arial Narrow"/>
        <family val="2"/>
      </rPr>
      <t>(3)</t>
    </r>
  </si>
  <si>
    <r>
      <rPr>
        <vertAlign val="superscript"/>
        <sz val="10"/>
        <rFont val="Arial Narrow"/>
        <family val="2"/>
      </rPr>
      <t xml:space="preserve">(1) </t>
    </r>
    <r>
      <rPr>
        <sz val="10"/>
        <rFont val="Arial Narrow"/>
        <family val="2"/>
      </rPr>
      <t>Las emisiones de los vehículos eléctricos se engloban en emisiones indirectas debidas al consumo de electricidad.</t>
    </r>
  </si>
  <si>
    <r>
      <rPr>
        <vertAlign val="superscript"/>
        <sz val="10"/>
        <rFont val="Arial Narrow"/>
        <family val="2"/>
      </rPr>
      <t xml:space="preserve">(2) </t>
    </r>
    <r>
      <rPr>
        <sz val="10"/>
        <rFont val="Arial Narrow"/>
        <family val="2"/>
      </rPr>
      <t>Para años anteriores a 2021 las emisiones debidas al consumo eléctrico solo tienen en cuenta el CO</t>
    </r>
    <r>
      <rPr>
        <vertAlign val="subscript"/>
        <sz val="10"/>
        <rFont val="Arial Narrow"/>
        <family val="2"/>
      </rPr>
      <t>2</t>
    </r>
    <r>
      <rPr>
        <sz val="10"/>
        <rFont val="Arial Narrow"/>
        <family val="2"/>
      </rPr>
      <t xml:space="preserve"> y no otros GEI.</t>
    </r>
  </si>
  <si>
    <r>
      <t>Al realizar los cálculos a través de los factores de emisión desglosados por gases (kgCO</t>
    </r>
    <r>
      <rPr>
        <vertAlign val="subscript"/>
        <sz val="10"/>
        <rFont val="Arial Narrow"/>
        <family val="2"/>
      </rPr>
      <t>2</t>
    </r>
    <r>
      <rPr>
        <sz val="10"/>
        <rFont val="Arial Narrow"/>
        <family val="2"/>
      </rPr>
      <t>/ud, gCH</t>
    </r>
    <r>
      <rPr>
        <vertAlign val="subscript"/>
        <sz val="10"/>
        <rFont val="Arial Narrow"/>
        <family val="2"/>
      </rPr>
      <t>4</t>
    </r>
    <r>
      <rPr>
        <sz val="10"/>
        <rFont val="Arial Narrow"/>
        <family val="2"/>
      </rPr>
      <t>/ud, gN</t>
    </r>
    <r>
      <rPr>
        <vertAlign val="subscript"/>
        <sz val="10"/>
        <rFont val="Arial Narrow"/>
        <family val="2"/>
      </rPr>
      <t>2</t>
    </r>
    <r>
      <rPr>
        <sz val="10"/>
        <rFont val="Arial Narrow"/>
        <family val="2"/>
      </rPr>
      <t>O/ud) es posible que se obtengan resultados ligeramente diferentes que al realizarlos a través del factor de emisión expresado en kgCO</t>
    </r>
    <r>
      <rPr>
        <vertAlign val="subscript"/>
        <sz val="10"/>
        <rFont val="Arial Narrow"/>
        <family val="2"/>
      </rPr>
      <t>2</t>
    </r>
    <r>
      <rPr>
        <sz val="10"/>
        <rFont val="Arial Narrow"/>
        <family val="2"/>
      </rPr>
      <t>e debido a los redondeos.</t>
    </r>
  </si>
  <si>
    <t>RESULTADOS DE EMISIONES DEBIDAS A LOS CULTIVOS (FERTILIZANTES, QUEMA Y APORTES DE RESIDUOS AGRÍCOLAS)</t>
  </si>
  <si>
    <t>RESULTADOS ABSOLUTOS - EVOLUCIÓN</t>
  </si>
  <si>
    <t>RESULTADOS RELATIVOS - EVOLUCIÓN</t>
  </si>
  <si>
    <r>
      <t>t CO</t>
    </r>
    <r>
      <rPr>
        <b/>
        <vertAlign val="subscript"/>
        <sz val="10"/>
        <color indexed="9"/>
        <rFont val="Arial Narrow"/>
        <family val="2"/>
      </rPr>
      <t>2</t>
    </r>
    <r>
      <rPr>
        <b/>
        <sz val="10"/>
        <color indexed="9"/>
        <rFont val="Arial Narrow"/>
        <family val="2"/>
      </rPr>
      <t>e /</t>
    </r>
  </si>
  <si>
    <t>ha</t>
  </si>
  <si>
    <t xml:space="preserve">AÑO DE
 CÁLCULO:    </t>
  </si>
  <si>
    <t>t</t>
  </si>
  <si>
    <r>
      <t xml:space="preserve"> t CO</t>
    </r>
    <r>
      <rPr>
        <b/>
        <vertAlign val="subscript"/>
        <sz val="10"/>
        <color indexed="9"/>
        <rFont val="Arial Narrow"/>
        <family val="2"/>
      </rPr>
      <t>2</t>
    </r>
    <r>
      <rPr>
        <b/>
        <sz val="10"/>
        <color indexed="9"/>
        <rFont val="Arial Narrow"/>
        <family val="2"/>
      </rPr>
      <t>e /</t>
    </r>
  </si>
  <si>
    <t>AÑO 1:</t>
  </si>
  <si>
    <t>AÑO 2:</t>
  </si>
  <si>
    <t>AÑO 3:</t>
  </si>
  <si>
    <t>edificio</t>
  </si>
  <si>
    <t>Edificio</t>
  </si>
  <si>
    <t>ALCANCE 1</t>
  </si>
  <si>
    <t>Instalaciones fijas no Ley 1/2005</t>
  </si>
  <si>
    <t>t CO₂e</t>
  </si>
  <si>
    <t>Instalaciones fijas Ley 1/2005</t>
  </si>
  <si>
    <t>Transporte por carretera</t>
  </si>
  <si>
    <t>Transporte ferroviario, marítimo y aéreo</t>
  </si>
  <si>
    <t>TOTAL EMISIONES DIRECTAS</t>
  </si>
  <si>
    <t>ALCANCE 2</t>
  </si>
  <si>
    <t>Electricidad edificios</t>
  </si>
  <si>
    <t>Electricidad vehículos</t>
  </si>
  <si>
    <t>Consumo de calor, vapor, frío</t>
  </si>
  <si>
    <t>TOTAL EMISIONES INDIRECTAS ELECTRICIDAD</t>
  </si>
  <si>
    <t xml:space="preserve">                                          FACTORES DE EMISIÓN, PCA Y PARÁMETROS DE CÁLCULO</t>
  </si>
  <si>
    <t>1. FERTILIZANTES SINTÉTICOS Y ORGÁNICOS</t>
  </si>
  <si>
    <t>Proporción de nitrógeno de los fertilizantes sintéticos</t>
  </si>
  <si>
    <t>Fertilizantes sintéticos</t>
  </si>
  <si>
    <t>Nitrato amónico</t>
  </si>
  <si>
    <t>Nitrato Amónico Cálcico</t>
  </si>
  <si>
    <t>Nitrato de calcio</t>
  </si>
  <si>
    <t>Nitrato de magnesio</t>
  </si>
  <si>
    <t>Nitrato potásico</t>
  </si>
  <si>
    <t>Nitromagnesio</t>
  </si>
  <si>
    <t>Nitrosulfato Amónico</t>
  </si>
  <si>
    <t>Solución de abono nitrogenado 20%</t>
  </si>
  <si>
    <t>Solución nitrogenada 32%</t>
  </si>
  <si>
    <t>Solución nitrato de calcio</t>
  </si>
  <si>
    <t>Solución nitrato de magnesio</t>
  </si>
  <si>
    <t>Sulfato Amónico</t>
  </si>
  <si>
    <t>Urea</t>
  </si>
  <si>
    <t>Urea cristalina</t>
  </si>
  <si>
    <t>Complejos</t>
  </si>
  <si>
    <t>a definir por el agricultor</t>
  </si>
  <si>
    <t>Otros Fertilizantes</t>
  </si>
  <si>
    <r>
      <rPr>
        <sz val="11"/>
        <rFont val="Arial Narrow"/>
        <family val="2"/>
      </rPr>
      <t xml:space="preserve">Fuente: </t>
    </r>
    <r>
      <rPr>
        <u/>
        <sz val="11"/>
        <color indexed="12"/>
        <rFont val="Arial Narrow"/>
        <family val="2"/>
      </rPr>
      <t>Guía práctica de la fertilización racional  de los fertilizantes en España (MAGRAMA).</t>
    </r>
  </si>
  <si>
    <t>Proporción de nitrógeno de estiércoles y purines (referida a peso húmedo)</t>
  </si>
  <si>
    <t>% de N de los estiércoles/purnes</t>
  </si>
  <si>
    <t>Tipo de especie ganadera</t>
  </si>
  <si>
    <t>Estiércol sólido</t>
  </si>
  <si>
    <t>Estiércol semilíquido</t>
  </si>
  <si>
    <t>Purín</t>
  </si>
  <si>
    <t>Avícola</t>
  </si>
  <si>
    <t>Albacete</t>
  </si>
  <si>
    <t>Alicante/Alacant</t>
  </si>
  <si>
    <t>Almería</t>
  </si>
  <si>
    <t>Araba/Álava</t>
  </si>
  <si>
    <t>Asturias</t>
  </si>
  <si>
    <t>Ávila</t>
  </si>
  <si>
    <t>Badajoz</t>
  </si>
  <si>
    <t>Balears, Illes</t>
  </si>
  <si>
    <t>Barcelona</t>
  </si>
  <si>
    <t>Bizkaia</t>
  </si>
  <si>
    <t>Burgos</t>
  </si>
  <si>
    <t>Cáceres</t>
  </si>
  <si>
    <t>Cádiz</t>
  </si>
  <si>
    <t>Cantabria</t>
  </si>
  <si>
    <t>Castellón/Castelló</t>
  </si>
  <si>
    <t>Ciudad Real</t>
  </si>
  <si>
    <t>Córdoba</t>
  </si>
  <si>
    <t>Coruña, A</t>
  </si>
  <si>
    <t>Cuenca</t>
  </si>
  <si>
    <t>Gipuzkoa</t>
  </si>
  <si>
    <t>Girona</t>
  </si>
  <si>
    <t>Granada</t>
  </si>
  <si>
    <t>Guadalajara</t>
  </si>
  <si>
    <t>Huelva</t>
  </si>
  <si>
    <t>Huesca</t>
  </si>
  <si>
    <t>Jaén</t>
  </si>
  <si>
    <t>León</t>
  </si>
  <si>
    <t>Lleida</t>
  </si>
  <si>
    <t>Lugo</t>
  </si>
  <si>
    <t>Madrid</t>
  </si>
  <si>
    <t>Málaga</t>
  </si>
  <si>
    <t>Murcia</t>
  </si>
  <si>
    <t>Navarra</t>
  </si>
  <si>
    <t>Ourense</t>
  </si>
  <si>
    <t>Palencia</t>
  </si>
  <si>
    <t>Palmas, Las</t>
  </si>
  <si>
    <t>Pontevedra</t>
  </si>
  <si>
    <t>Rioja, La</t>
  </si>
  <si>
    <t>Salamanca</t>
  </si>
  <si>
    <t>Santa Cruz de Tenerife</t>
  </si>
  <si>
    <t>Segovia</t>
  </si>
  <si>
    <t>Sevilla</t>
  </si>
  <si>
    <t>Soria</t>
  </si>
  <si>
    <t>Tarragona</t>
  </si>
  <si>
    <t>Teruel</t>
  </si>
  <si>
    <t>Toledo</t>
  </si>
  <si>
    <t>Valencia/Valéncia</t>
  </si>
  <si>
    <t>Valladolid</t>
  </si>
  <si>
    <t>Zamora</t>
  </si>
  <si>
    <t>Zaragoza</t>
  </si>
  <si>
    <t>Ceuta y Melilla</t>
  </si>
  <si>
    <t>Caprino</t>
  </si>
  <si>
    <t>Equino</t>
  </si>
  <si>
    <t>Ovino</t>
  </si>
  <si>
    <t>Porcino</t>
  </si>
  <si>
    <t>Vacuno</t>
  </si>
  <si>
    <t>Cunícola</t>
  </si>
  <si>
    <t xml:space="preserve">Fuente: datos específicos de contenido de nitrógeno por tipología de estiércol/purín según especie ganadera y provincia de procedencia, proporcionados por el equipo del Sistema Español de Inventario (SEI). Las concentraciones de nitrógeno han sido estimadas en base a coeficientes teóricos zootécnicos de nitrógeno excretado y sólidos volátiles excretados por especie productiva en régimen estabulado, provenientes de los documentos “Bases zootécnicas para el cálculo del balance alimentario de nitrógeno y de fósforo” elaborados por el Ministerio de Agricultura, Pesca y Alimentación (MAPA). Dichos datos han sido procesados a nivel de provincial y para las especies ganaderas de procedencia del estiércol y purín más habituales, considerado los contenidos de humedad de la tabla “Proporciones medias de humedad de los estiércoles/purines” de este apartado. El dato de cada año corresponde al dato del año anterior en la fuente de información de origen. </t>
  </si>
  <si>
    <r>
      <rPr>
        <sz val="11"/>
        <rFont val="Arial Narrow"/>
        <family val="2"/>
      </rPr>
      <t>Los documentos "Bases zootécnicas para el cálculo del balance alimentario de nitrógeno y de fósforo” pueden consultarse en el siguiente enlace:</t>
    </r>
    <r>
      <rPr>
        <u/>
        <sz val="11"/>
        <color indexed="12"/>
        <rFont val="Arial Narrow"/>
        <family val="2"/>
      </rPr>
      <t xml:space="preserve"> Balance de nitrógeno e inventario de emisiones de gases.</t>
    </r>
  </si>
  <si>
    <r>
      <rPr>
        <sz val="11"/>
        <rFont val="Arial Narrow"/>
        <family val="2"/>
      </rPr>
      <t xml:space="preserve">Las tipologías de estiércol/purín se definen de la siguiente manera en base a la </t>
    </r>
    <r>
      <rPr>
        <u/>
        <sz val="11"/>
        <color indexed="12"/>
        <rFont val="Arial Narrow"/>
        <family val="2"/>
      </rPr>
      <t xml:space="preserve">Guía práctica de la fertilización racional de los cultivos de España (MAGRAMA): </t>
    </r>
  </si>
  <si>
    <r>
      <rPr>
        <i/>
        <sz val="11"/>
        <color theme="1"/>
        <rFont val="Arial Narrow"/>
        <family val="2"/>
      </rPr>
      <t>Estiércol sólido</t>
    </r>
    <r>
      <rPr>
        <sz val="11"/>
        <color theme="1"/>
        <rFont val="Arial Narrow"/>
        <family val="2"/>
      </rPr>
      <t>: fertilizante orgánico que proviene de la fermentación en mayor o menor grado, de una mezcla de excrementos animales sólidos y líquidos con los materiales vegetales que, extendidos sobre el suelo del establo, se utilizan como cama para el ganado.</t>
    </r>
  </si>
  <si>
    <r>
      <rPr>
        <i/>
        <sz val="11"/>
        <color theme="1"/>
        <rFont val="Arial Narrow"/>
        <family val="2"/>
      </rPr>
      <t>Estiércol semilíquido o lissier:</t>
    </r>
    <r>
      <rPr>
        <sz val="11"/>
        <color theme="1"/>
        <rFont val="Arial Narrow"/>
        <family val="2"/>
      </rPr>
      <t xml:space="preserve"> compuesto por una mezcla de deyecciones sólidas y líquidas generalmente diluidas por las aguas de arrastre o limpieza de los fosos de recogida, sin presencia de materiales de cama, y que a veces de forma errónea, se confunden con los denominados purines</t>
    </r>
  </si>
  <si>
    <r>
      <rPr>
        <i/>
        <sz val="11"/>
        <color theme="1"/>
        <rFont val="Arial Narrow"/>
        <family val="2"/>
      </rPr>
      <t>Purín</t>
    </r>
    <r>
      <rPr>
        <sz val="11"/>
        <color theme="1"/>
        <rFont val="Arial Narrow"/>
        <family val="2"/>
      </rPr>
      <t>: proviene de los líquidos que fluyen de los alojamientos del ganado y de la lixiviación de los montones de estiércol, tienen por lo general un escaso contenido en materia orgánica, por lo que no debe ser considerado como una enmienda, sino como aportador de pequeñas cantidades de nutrientes, en menor grado que el lissier.</t>
    </r>
  </si>
  <si>
    <r>
      <t xml:space="preserve">La proporción de nitrógeno se aplica en función del año de cálculo y la provincia seleccionados en la pestaña </t>
    </r>
    <r>
      <rPr>
        <i/>
        <sz val="11"/>
        <color theme="1"/>
        <rFont val="Arial Narrow"/>
        <family val="2"/>
      </rPr>
      <t xml:space="preserve">1. Datos generales organización </t>
    </r>
    <r>
      <rPr>
        <sz val="11"/>
        <color theme="1"/>
        <rFont val="Arial Narrow"/>
        <family val="2"/>
      </rPr>
      <t>y el tipo de estiércol/purín y especie ganadera de procedencia escogidos en la pestaña 3</t>
    </r>
    <r>
      <rPr>
        <i/>
        <sz val="11"/>
        <color theme="1"/>
        <rFont val="Arial Narrow"/>
        <family val="2"/>
      </rPr>
      <t>. Datos de cultivos</t>
    </r>
    <r>
      <rPr>
        <sz val="11"/>
        <color theme="1"/>
        <rFont val="Arial Narrow"/>
        <family val="2"/>
      </rPr>
      <t>. Las proporciones medias de humedad de los estiércoles/purines se reflejan a continuación:</t>
    </r>
  </si>
  <si>
    <t>Proporciones medias de humedad de los estiércoles/purines</t>
  </si>
  <si>
    <t>Humedad (%)</t>
  </si>
  <si>
    <r>
      <t>Estiércol sólido</t>
    </r>
    <r>
      <rPr>
        <vertAlign val="superscript"/>
        <sz val="10"/>
        <color theme="1"/>
        <rFont val="Arial Narrow"/>
        <family val="2"/>
      </rPr>
      <t>1</t>
    </r>
  </si>
  <si>
    <r>
      <t>Estiércol semilíquido</t>
    </r>
    <r>
      <rPr>
        <vertAlign val="superscript"/>
        <sz val="10"/>
        <color theme="1"/>
        <rFont val="Arial Narrow"/>
        <family val="2"/>
      </rPr>
      <t>2</t>
    </r>
  </si>
  <si>
    <r>
      <t>Purín</t>
    </r>
    <r>
      <rPr>
        <vertAlign val="superscript"/>
        <sz val="10"/>
        <color theme="1"/>
        <rFont val="Arial Narrow"/>
        <family val="2"/>
      </rPr>
      <t>3</t>
    </r>
  </si>
  <si>
    <r>
      <rPr>
        <vertAlign val="superscript"/>
        <sz val="11"/>
        <rFont val="Arial Narrow"/>
        <family val="2"/>
      </rPr>
      <t>1.</t>
    </r>
    <r>
      <rPr>
        <sz val="11"/>
        <rFont val="Arial Narrow"/>
        <family val="2"/>
      </rPr>
      <t xml:space="preserve"> Fuente: </t>
    </r>
    <r>
      <rPr>
        <u/>
        <sz val="11"/>
        <color indexed="12"/>
        <rFont val="Arial Narrow"/>
        <family val="2"/>
      </rPr>
      <t>Tabla 14 de Informaciones Técnicas Agrarias Nº93 (Gobierno de Aragón) elaborada a partir de Ziegler D. y Heduit M., (1991). Engrais de ferme. Valeur fertilisante. Gestion, environnement. ITCF.</t>
    </r>
  </si>
  <si>
    <r>
      <rPr>
        <vertAlign val="superscript"/>
        <sz val="11"/>
        <rFont val="Arial Narrow"/>
        <family val="2"/>
      </rPr>
      <t>2.</t>
    </r>
    <r>
      <rPr>
        <sz val="11"/>
        <rFont val="Arial Narrow"/>
        <family val="2"/>
      </rPr>
      <t xml:space="preserve"> Fuente: elaboración propia a partir de </t>
    </r>
    <r>
      <rPr>
        <u/>
        <sz val="11"/>
        <color indexed="12"/>
        <rFont val="Arial Narrow"/>
        <family val="2"/>
      </rPr>
      <t>Tabla 14 de Informaciones Técnicas Agrarias Nº93 (Gobierno de Aragón) elaborada a partir de Ziegler D. y Heduit M., (1991). Engrais de ferme. Valeur fertilisante. Gestion, environnement. ITCF.</t>
    </r>
  </si>
  <si>
    <r>
      <rPr>
        <vertAlign val="superscript"/>
        <sz val="11"/>
        <color theme="1"/>
        <rFont val="Arial Narrow"/>
        <family val="2"/>
      </rPr>
      <t>3.</t>
    </r>
    <r>
      <rPr>
        <sz val="11"/>
        <color theme="1"/>
        <rFont val="Arial Narrow"/>
        <family val="2"/>
      </rPr>
      <t xml:space="preserve"> Fuente: elaboración propia a partir de:</t>
    </r>
  </si>
  <si>
    <t>Domingo, F., Mallol, C., N. Canut; (2010) Adaptación del uso de la conductividad eléctrica (CE) para determinar de forma rápida el contenido en nutrientes del purín porcino en Catalunya. Libro de Actas II Congreso Español de Gestión Integral de Deyecciones Ganaderas 2010.</t>
  </si>
  <si>
    <t>https://ruralcat.gencat.cat/documents/20181/81525/Subproductes2_72_Adaptacion_uso_CE.pdf/3ca2615f-22b1-406c-825e-1763f38d7898</t>
  </si>
  <si>
    <t>Parera, J., Domingo, F., Mallol, C., N. Canut; (2010) Determinación rápida de los nutrientes del purín de bovino de leche in situ en base a la lectura de la conductividad eléctrica (CE) para una correcta fertilización. Libro de Actas II Congreso Español de Gestión Integral de Deyecciones Ganaderas 2010.</t>
  </si>
  <si>
    <t>https://ruralcat.gencat.cat/documents/20181/81525/Subproductes1_71_Determ_rap_nutri.pdf/ad0103b1-5658-4c15-a389-81f1705797b6</t>
  </si>
  <si>
    <t>Proporción de nitrógeno de lodos y compost</t>
  </si>
  <si>
    <t>Tipo de fertilizante orgánico</t>
  </si>
  <si>
    <t>Lodos de depuradora</t>
  </si>
  <si>
    <t>Compost de residuos orgánicos municipales</t>
  </si>
  <si>
    <r>
      <rPr>
        <sz val="11"/>
        <rFont val="Arial Narrow"/>
        <family val="2"/>
      </rPr>
      <t xml:space="preserve">Fuente: Apartado 5.6 Suelos agrícolas (3D) del </t>
    </r>
    <r>
      <rPr>
        <u/>
        <sz val="11"/>
        <color rgb="FF0000FF"/>
        <rFont val="Arial Narrow"/>
        <family val="2"/>
      </rPr>
      <t>Documento de Inve</t>
    </r>
    <r>
      <rPr>
        <u/>
        <sz val="11"/>
        <color indexed="12"/>
        <rFont val="Arial Narrow"/>
        <family val="2"/>
      </rPr>
      <t>ntario Nacional de Gases de Efecto Invernadero 1990 - 2023 (Edición 2025)</t>
    </r>
    <r>
      <rPr>
        <sz val="11"/>
        <color indexed="12"/>
        <rFont val="Arial Narrow"/>
        <family val="2"/>
      </rPr>
      <t>.</t>
    </r>
  </si>
  <si>
    <t>Proporción de materia seca de lodos y compost</t>
  </si>
  <si>
    <r>
      <t xml:space="preserve">Lodos </t>
    </r>
    <r>
      <rPr>
        <vertAlign val="superscript"/>
        <sz val="10"/>
        <color theme="1"/>
        <rFont val="Arial Narrow"/>
        <family val="2"/>
      </rPr>
      <t>(1)</t>
    </r>
  </si>
  <si>
    <r>
      <t xml:space="preserve">Compost </t>
    </r>
    <r>
      <rPr>
        <vertAlign val="superscript"/>
        <sz val="10"/>
        <color theme="1"/>
        <rFont val="Arial Narrow"/>
        <family val="2"/>
      </rPr>
      <t>(2)</t>
    </r>
  </si>
  <si>
    <t>Fuentes:</t>
  </si>
  <si>
    <r>
      <rPr>
        <vertAlign val="superscript"/>
        <sz val="11"/>
        <color rgb="FF000000"/>
        <rFont val="Arial Narrow"/>
        <family val="2"/>
      </rPr>
      <t>(1)</t>
    </r>
    <r>
      <rPr>
        <sz val="11"/>
        <color rgb="FF000000"/>
        <rFont val="Arial Narrow"/>
        <family val="2"/>
      </rPr>
      <t xml:space="preserve"> Para los años 2007 a 2013: Plan Estatal Marco de Gestión de Residuos (PEMAR 2016 - 2022); Para los años 2014 a 2024: Registro Nacional de Lodos del Ministerio para la Transición Ecológica y el Reto Demográfico (el dato de cada año corresponde al del año anterior).</t>
    </r>
  </si>
  <si>
    <r>
      <rPr>
        <vertAlign val="superscript"/>
        <sz val="11"/>
        <color rgb="FF000000"/>
        <rFont val="Arial Narrow"/>
        <family val="2"/>
      </rPr>
      <t>(2)</t>
    </r>
    <r>
      <rPr>
        <sz val="11"/>
        <color rgb="FF000000"/>
        <rFont val="Arial Narrow"/>
        <family val="2"/>
      </rPr>
      <t xml:space="preserve"> Datos estimados en base a la humedad máxima del compost reflejada en el Real Decreto 506/2013, de 28 de junio, sobre productos fertilizantes (Anexo I, Grupo 6. Enmiendas orgánicas)</t>
    </r>
  </si>
  <si>
    <t>2. CULTIVOS AGRÍCOLAS</t>
  </si>
  <si>
    <r>
      <t>A. Emisiones directas de N</t>
    </r>
    <r>
      <rPr>
        <b/>
        <vertAlign val="subscript"/>
        <sz val="14"/>
        <color rgb="FFA27800"/>
        <rFont val="Arial Narrow"/>
        <family val="2"/>
      </rPr>
      <t>2</t>
    </r>
    <r>
      <rPr>
        <b/>
        <sz val="14"/>
        <color rgb="FFA27800"/>
        <rFont val="Arial Narrow"/>
        <family val="2"/>
      </rPr>
      <t>O</t>
    </r>
  </si>
  <si>
    <r>
      <t>Factor de emisión de N</t>
    </r>
    <r>
      <rPr>
        <u/>
        <vertAlign val="subscript"/>
        <sz val="11"/>
        <color rgb="FF663300"/>
        <rFont val="Arial Narrow"/>
        <family val="2"/>
      </rPr>
      <t>2</t>
    </r>
    <r>
      <rPr>
        <u/>
        <sz val="11"/>
        <color rgb="FF663300"/>
        <rFont val="Arial Narrow"/>
        <family val="2"/>
      </rPr>
      <t>O-N debido a los aportes de nitrógeno en cultivos agrícolas</t>
    </r>
  </si>
  <si>
    <t>Gas</t>
  </si>
  <si>
    <t>FE</t>
  </si>
  <si>
    <t>Aportes de N mediante fertilización en arroz</t>
  </si>
  <si>
    <r>
      <t>N</t>
    </r>
    <r>
      <rPr>
        <vertAlign val="subscript"/>
        <sz val="10"/>
        <color theme="1"/>
        <rFont val="Arial Narrow"/>
        <family val="2"/>
      </rPr>
      <t>2</t>
    </r>
    <r>
      <rPr>
        <sz val="10"/>
        <color theme="1"/>
        <rFont val="Arial Narrow"/>
        <family val="2"/>
      </rPr>
      <t>O</t>
    </r>
  </si>
  <si>
    <r>
      <t>kg N</t>
    </r>
    <r>
      <rPr>
        <vertAlign val="subscript"/>
        <sz val="10"/>
        <color theme="1"/>
        <rFont val="Arial Narrow"/>
        <family val="2"/>
      </rPr>
      <t>2</t>
    </r>
    <r>
      <rPr>
        <sz val="10"/>
        <color theme="1"/>
        <rFont val="Arial Narrow"/>
        <family val="2"/>
      </rPr>
      <t>O-N / kg N aplicado</t>
    </r>
  </si>
  <si>
    <t>Fuente: Tabla 11.1 Default emission factors to estimate direct N2O emissions from managed soils de la Guía 2019 Refinement to the 2006 IPCC Guidelines for National Greenhouse Gas Inventories.</t>
  </si>
  <si>
    <t>2019 Refinement to the 2006 IPCC Guidelines for National Greenhouse Gas Inventories</t>
  </si>
  <si>
    <r>
      <t>La conversión de emisiones de N</t>
    </r>
    <r>
      <rPr>
        <vertAlign val="subscript"/>
        <sz val="11"/>
        <color rgb="FF000000"/>
        <rFont val="Arial Narrow"/>
        <family val="2"/>
      </rPr>
      <t>2</t>
    </r>
    <r>
      <rPr>
        <sz val="11"/>
        <color rgb="FF000000"/>
        <rFont val="Arial Narrow"/>
        <family val="2"/>
      </rPr>
      <t>O–N en emisiones de N</t>
    </r>
    <r>
      <rPr>
        <vertAlign val="subscript"/>
        <sz val="11"/>
        <color rgb="FF000000"/>
        <rFont val="Arial Narrow"/>
        <family val="2"/>
      </rPr>
      <t>2</t>
    </r>
    <r>
      <rPr>
        <sz val="11"/>
        <color rgb="FF000000"/>
        <rFont val="Arial Narrow"/>
        <family val="2"/>
      </rPr>
      <t>O se realiza empleando la siguiente ecuación: N</t>
    </r>
    <r>
      <rPr>
        <vertAlign val="subscript"/>
        <sz val="11"/>
        <color rgb="FF000000"/>
        <rFont val="Arial Narrow"/>
        <family val="2"/>
      </rPr>
      <t>2</t>
    </r>
    <r>
      <rPr>
        <sz val="11"/>
        <color rgb="FF000000"/>
        <rFont val="Arial Narrow"/>
        <family val="2"/>
      </rPr>
      <t>O = N</t>
    </r>
    <r>
      <rPr>
        <vertAlign val="subscript"/>
        <sz val="11"/>
        <color rgb="FF000000"/>
        <rFont val="Arial Narrow"/>
        <family val="2"/>
      </rPr>
      <t>2</t>
    </r>
    <r>
      <rPr>
        <sz val="11"/>
        <color rgb="FF000000"/>
        <rFont val="Arial Narrow"/>
        <family val="2"/>
      </rPr>
      <t>O–N * 44/28</t>
    </r>
  </si>
  <si>
    <r>
      <t>Factores de emisión de N</t>
    </r>
    <r>
      <rPr>
        <u/>
        <vertAlign val="subscript"/>
        <sz val="11"/>
        <color rgb="FF663300"/>
        <rFont val="Arial Narrow"/>
        <family val="2"/>
      </rPr>
      <t>2</t>
    </r>
    <r>
      <rPr>
        <u/>
        <sz val="11"/>
        <color rgb="FF663300"/>
        <rFont val="Arial Narrow"/>
        <family val="2"/>
      </rPr>
      <t>O-N debidos a los aportes de nitrógeno en cultivos agrícolas (excepto arrozales) desglosados según la provincia de localización del cultivo y el tipo de aporte</t>
    </r>
  </si>
  <si>
    <t>Aportes de N de fertilizantes sintéticos</t>
  </si>
  <si>
    <t>Aportes de N de fertilizantes orgánicos</t>
  </si>
  <si>
    <t>Aportes de N de residuos del cultivo</t>
  </si>
  <si>
    <r>
      <t>kg N</t>
    </r>
    <r>
      <rPr>
        <vertAlign val="subscript"/>
        <sz val="11"/>
        <color rgb="FF000000"/>
        <rFont val="Arial Narrow"/>
        <family val="2"/>
      </rPr>
      <t>2</t>
    </r>
    <r>
      <rPr>
        <sz val="11"/>
        <color rgb="FF000000"/>
        <rFont val="Arial Narrow"/>
        <family val="2"/>
      </rPr>
      <t>O-N/kg N</t>
    </r>
  </si>
  <si>
    <t>Ceuta y Melilla*</t>
  </si>
  <si>
    <t>Fuente: Datos específicos proporcionados por el equipo del Sistema Español de Inventario de Emisiones (SEI).</t>
  </si>
  <si>
    <r>
      <t>*Los factores de emisión de las ciudades autónomas de Ceuta y Melilla corresponden a los valores para "All N inputs in dry climates" de la Tabla 11.1 Default emission factors to estimate direct N</t>
    </r>
    <r>
      <rPr>
        <vertAlign val="subscript"/>
        <sz val="11"/>
        <color rgb="FF000000"/>
        <rFont val="Arial Narrow"/>
        <family val="2"/>
      </rPr>
      <t>2</t>
    </r>
    <r>
      <rPr>
        <sz val="11"/>
        <color rgb="FF000000"/>
        <rFont val="Arial Narrow"/>
        <family val="2"/>
      </rPr>
      <t xml:space="preserve">O emissions from managed soils de la </t>
    </r>
    <r>
      <rPr>
        <i/>
        <sz val="11"/>
        <color rgb="FF000000"/>
        <rFont val="Arial Narrow"/>
        <family val="2"/>
      </rPr>
      <t>Guía 2019 Refinement to the 2006 IPCC Guidelines for National Greenhouse Gas Inventories</t>
    </r>
    <r>
      <rPr>
        <sz val="11"/>
        <color rgb="FF000000"/>
        <rFont val="Arial Narrow"/>
        <family val="2"/>
      </rPr>
      <t>.</t>
    </r>
  </si>
  <si>
    <t>Parámetros de los cultivos</t>
  </si>
  <si>
    <t>Tasa Rastrojo - Residuo</t>
  </si>
  <si>
    <t>Tasa Residuo - Producción</t>
  </si>
  <si>
    <t>Materia Seca</t>
  </si>
  <si>
    <t>% C</t>
  </si>
  <si>
    <t>Factor de Combustión (Cf)</t>
  </si>
  <si>
    <t>Observaciones</t>
  </si>
  <si>
    <t>Cebada</t>
  </si>
  <si>
    <t>Trigo</t>
  </si>
  <si>
    <t>Maíz</t>
  </si>
  <si>
    <t>Avena</t>
  </si>
  <si>
    <t>Arroz</t>
  </si>
  <si>
    <t>Otros Cereales</t>
  </si>
  <si>
    <t>Asimilado al trigo</t>
  </si>
  <si>
    <t>Girasol</t>
  </si>
  <si>
    <t>Otros Industriales</t>
  </si>
  <si>
    <t>Asimilado al girasol</t>
  </si>
  <si>
    <t>Tubérculos</t>
  </si>
  <si>
    <t>Asimilado a la patata</t>
  </si>
  <si>
    <t>Leguminosas grano</t>
  </si>
  <si>
    <t>Asimilado a la veza</t>
  </si>
  <si>
    <t>Hortalizas</t>
  </si>
  <si>
    <t>Asimilado a hortalizas excepto patata (tomate)</t>
  </si>
  <si>
    <t>Alfalfa</t>
  </si>
  <si>
    <t>Leguminosas forrajeras</t>
  </si>
  <si>
    <t>Asimilado a la veza forrajera</t>
  </si>
  <si>
    <t>Otros forrajeros</t>
  </si>
  <si>
    <t>Olivar</t>
  </si>
  <si>
    <t>Viñedo</t>
  </si>
  <si>
    <t>Almendro</t>
  </si>
  <si>
    <t>Naranjo</t>
  </si>
  <si>
    <t>Otros Leñosos</t>
  </si>
  <si>
    <t>Asimilado a frutales cítricos (naranjo)</t>
  </si>
  <si>
    <t>Otros Labradío</t>
  </si>
  <si>
    <r>
      <rPr>
        <sz val="11"/>
        <color theme="1"/>
        <rFont val="Arial Narrow"/>
        <family val="2"/>
      </rPr>
      <t xml:space="preserve">Fuente: Tabla 10.3.1. Parámetros relativos a la quema de residuos de cultivos. </t>
    </r>
    <r>
      <rPr>
        <u/>
        <sz val="11"/>
        <color indexed="12"/>
        <rFont val="Arial Narrow"/>
        <family val="2"/>
      </rPr>
      <t>Capitulo 10 del Inventario Nacional de Emisiones de Gases de Efecto Invernadero. Edición 2014 (1990 - 2012)</t>
    </r>
  </si>
  <si>
    <r>
      <rPr>
        <sz val="11"/>
        <color theme="1"/>
        <rFont val="Arial Narrow"/>
        <family val="2"/>
      </rPr>
      <t xml:space="preserve">Cuadro 11.2. Factores por defecto para la estimación del nitrógeno agregado a los suelos a partir de residuos agrícolas de las </t>
    </r>
    <r>
      <rPr>
        <u/>
        <sz val="11"/>
        <color indexed="12"/>
        <rFont val="Arial Narrow"/>
        <family val="2"/>
      </rPr>
      <t>Directrices del IPCC de 2006 para los inventarios nacionales de gases de efecto invernadero (volumen 4, capítulo 11).</t>
    </r>
  </si>
  <si>
    <r>
      <t>B. Emisiones indirectas de N</t>
    </r>
    <r>
      <rPr>
        <b/>
        <vertAlign val="subscript"/>
        <sz val="14"/>
        <color rgb="FFA27800"/>
        <rFont val="Arial Narrow"/>
        <family val="2"/>
      </rPr>
      <t>2</t>
    </r>
    <r>
      <rPr>
        <b/>
        <sz val="14"/>
        <color rgb="FFA27800"/>
        <rFont val="Arial Narrow"/>
        <family val="2"/>
      </rPr>
      <t>O</t>
    </r>
  </si>
  <si>
    <r>
      <t>Factor de emisión de N</t>
    </r>
    <r>
      <rPr>
        <u/>
        <vertAlign val="subscript"/>
        <sz val="11"/>
        <color rgb="FF663300"/>
        <rFont val="Arial Narrow"/>
        <family val="2"/>
      </rPr>
      <t>2</t>
    </r>
    <r>
      <rPr>
        <u/>
        <sz val="11"/>
        <color rgb="FF663300"/>
        <rFont val="Arial Narrow"/>
        <family val="2"/>
      </rPr>
      <t>O-N (emisiones indirectas) asociado a la lixiviación y escorrentía del nitrógeno procedente de fertilizantes inorgánicos, fertilizantes orgánicos y residuos de cultivos</t>
    </r>
  </si>
  <si>
    <t>Lixiviación y Escorrentía</t>
  </si>
  <si>
    <r>
      <t>N</t>
    </r>
    <r>
      <rPr>
        <vertAlign val="subscript"/>
        <sz val="9"/>
        <color theme="1"/>
        <rFont val="Arial Narrow"/>
        <family val="2"/>
      </rPr>
      <t>2</t>
    </r>
    <r>
      <rPr>
        <sz val="9"/>
        <color theme="1"/>
        <rFont val="Arial Narrow"/>
        <family val="2"/>
      </rPr>
      <t>O</t>
    </r>
  </si>
  <si>
    <r>
      <t>kg N</t>
    </r>
    <r>
      <rPr>
        <vertAlign val="subscript"/>
        <sz val="10"/>
        <color theme="1"/>
        <rFont val="Arial Narrow"/>
        <family val="2"/>
      </rPr>
      <t>2</t>
    </r>
    <r>
      <rPr>
        <sz val="10"/>
        <color theme="1"/>
        <rFont val="Arial Narrow"/>
        <family val="2"/>
      </rPr>
      <t>O–N / kg N lixiviado</t>
    </r>
  </si>
  <si>
    <r>
      <rPr>
        <sz val="11"/>
        <rFont val="Arial Narrow"/>
        <family val="2"/>
      </rPr>
      <t xml:space="preserve">Fuente: Tabla 5.6.7 Factores de emisión de volatilización y lixiviación (Guía IPCC 2019 Refinement) del </t>
    </r>
    <r>
      <rPr>
        <u/>
        <sz val="11"/>
        <color indexed="12"/>
        <rFont val="Arial Narrow"/>
        <family val="2"/>
      </rPr>
      <t>Documento de Inventario Nacional de Gases de Efecto Invernadero 1990 - 2023 (Edición 2025)</t>
    </r>
    <r>
      <rPr>
        <sz val="11"/>
        <color indexed="12"/>
        <rFont val="Arial Narrow"/>
        <family val="2"/>
      </rPr>
      <t>.</t>
    </r>
  </si>
  <si>
    <r>
      <t>Factores de emisión provinciales de N</t>
    </r>
    <r>
      <rPr>
        <u/>
        <vertAlign val="subscript"/>
        <sz val="11"/>
        <color rgb="FF663300"/>
        <rFont val="Arial Narrow"/>
        <family val="2"/>
      </rPr>
      <t>2</t>
    </r>
    <r>
      <rPr>
        <u/>
        <sz val="11"/>
        <color rgb="FF663300"/>
        <rFont val="Arial Narrow"/>
        <family val="2"/>
      </rPr>
      <t>O-N (emisiones indirectas) asociados a la volatilización y deposición atmosférica del nitrógeno procedente de fertilizantes inorgánicos y fertilizantes orgánicos</t>
    </r>
  </si>
  <si>
    <r>
      <t>kg N</t>
    </r>
    <r>
      <rPr>
        <vertAlign val="subscript"/>
        <sz val="10"/>
        <color theme="1"/>
        <rFont val="Arial Narrow"/>
        <family val="2"/>
      </rPr>
      <t>2</t>
    </r>
    <r>
      <rPr>
        <sz val="10"/>
        <color theme="1"/>
        <rFont val="Arial Narrow"/>
        <family val="2"/>
      </rPr>
      <t>O-N/kg NH</t>
    </r>
    <r>
      <rPr>
        <vertAlign val="subscript"/>
        <sz val="10"/>
        <color theme="1"/>
        <rFont val="Arial Narrow"/>
        <family val="2"/>
      </rPr>
      <t>3</t>
    </r>
    <r>
      <rPr>
        <sz val="10"/>
        <color theme="1"/>
        <rFont val="Arial Narrow"/>
        <family val="2"/>
      </rPr>
      <t>-N+NO</t>
    </r>
    <r>
      <rPr>
        <vertAlign val="subscript"/>
        <sz val="10"/>
        <color theme="1"/>
        <rFont val="Arial Narrow"/>
        <family val="2"/>
      </rPr>
      <t>x</t>
    </r>
    <r>
      <rPr>
        <sz val="10"/>
        <color theme="1"/>
        <rFont val="Arial Narrow"/>
        <family val="2"/>
      </rPr>
      <t>-N</t>
    </r>
  </si>
  <si>
    <t>Fuente: Datos específcos proporcionados por el equipo del Sistema Español de Inventario de Emisiones (SEI).</t>
  </si>
  <si>
    <t>Fracciones de volatilización y deposición atmosférica del nitrógeno de "compost, lodos y otros fertilizantes orgánicos".</t>
  </si>
  <si>
    <t>Lodos*</t>
  </si>
  <si>
    <r>
      <t>kg NH</t>
    </r>
    <r>
      <rPr>
        <vertAlign val="subscript"/>
        <sz val="10"/>
        <color theme="1"/>
        <rFont val="Arial Narrow"/>
        <family val="2"/>
      </rPr>
      <t>3</t>
    </r>
    <r>
      <rPr>
        <sz val="10"/>
        <color theme="1"/>
        <rFont val="Arial Narrow"/>
        <family val="2"/>
      </rPr>
      <t>-N + kg NO</t>
    </r>
    <r>
      <rPr>
        <vertAlign val="subscript"/>
        <sz val="10"/>
        <color theme="1"/>
        <rFont val="Arial Narrow"/>
        <family val="2"/>
      </rPr>
      <t>x</t>
    </r>
    <r>
      <rPr>
        <sz val="10"/>
        <color theme="1"/>
        <rFont val="Arial Narrow"/>
        <family val="2"/>
      </rPr>
      <t>-N / kg N aplicado</t>
    </r>
  </si>
  <si>
    <t>Compost*</t>
  </si>
  <si>
    <t>Otros orgánicos**</t>
  </si>
  <si>
    <t xml:space="preserve">Fuente: </t>
  </si>
  <si>
    <t xml:space="preserve">  * Datos específcos proporcionados por el equipo del Sistema Español de Inventario de Emisiones (SEI).</t>
  </si>
  <si>
    <t xml:space="preserve">  * Table 11.3 Default emission, volatilisation and leaching factors for indirect soil N2O emissions de la Guía 2019 Refinement to the 2006 IPCC Guidelines for National Greenhouse Gas Inventories. </t>
  </si>
  <si>
    <t>Se aplica cuando los aportes de nitrógeno provienen de otros fertilizantes orgánicos distintos de estiércoles y purines, lodos o compost.</t>
  </si>
  <si>
    <r>
      <t>Fracciones provinciales de volatilización y deposición atmosférica del nitrógeno de estiércoles y purines aplicados al campo. Unidad: kg NH</t>
    </r>
    <r>
      <rPr>
        <u/>
        <vertAlign val="subscript"/>
        <sz val="11"/>
        <color rgb="FF663300"/>
        <rFont val="Arial Narrow"/>
        <family val="2"/>
      </rPr>
      <t>3</t>
    </r>
    <r>
      <rPr>
        <u/>
        <sz val="11"/>
        <color rgb="FF663300"/>
        <rFont val="Arial Narrow"/>
        <family val="2"/>
      </rPr>
      <t>-N+NO</t>
    </r>
    <r>
      <rPr>
        <u/>
        <vertAlign val="subscript"/>
        <sz val="11"/>
        <color rgb="FF663300"/>
        <rFont val="Arial Narrow"/>
        <family val="2"/>
      </rPr>
      <t>x</t>
    </r>
    <r>
      <rPr>
        <u/>
        <sz val="11"/>
        <color rgb="FF663300"/>
        <rFont val="Arial Narrow"/>
        <family val="2"/>
      </rPr>
      <t>-N volatilizado /kg N aplicado</t>
    </r>
  </si>
  <si>
    <t>Fuente: datos específicos de fracciones de volatilización y deposición atmosférica anuales según provincia proporcionados por el equipo del Sistema Español de Inventario (SEI). El dato de cada año corresponde al dato del año anterior en la fuente de información de origen.</t>
  </si>
  <si>
    <t>Se asignan a las ciudades autónomas de Ceuta y Melilla las fracciones promedio estimadas para España.</t>
  </si>
  <si>
    <r>
      <t xml:space="preserve">La fracción de volatilización y deposición atmosférica se aplica en función del año de cálculo y la provincia seleccionados en la pestaña </t>
    </r>
    <r>
      <rPr>
        <i/>
        <sz val="11"/>
        <color rgb="FF000000"/>
        <rFont val="Arial Narrow"/>
        <family val="2"/>
      </rPr>
      <t>1. Datos generales organización</t>
    </r>
    <r>
      <rPr>
        <sz val="11"/>
        <color rgb="FF000000"/>
        <rFont val="Arial Narrow"/>
        <family val="2"/>
      </rPr>
      <t>.</t>
    </r>
  </si>
  <si>
    <r>
      <t>Fracciones provinciales de volatilización y deposición atmosférica del nitrógeno de fertilizantes sintéticos. Unidad: kg NH</t>
    </r>
    <r>
      <rPr>
        <u/>
        <vertAlign val="subscript"/>
        <sz val="11"/>
        <color rgb="FF663300"/>
        <rFont val="Arial Narrow"/>
        <family val="2"/>
      </rPr>
      <t>3</t>
    </r>
    <r>
      <rPr>
        <u/>
        <sz val="11"/>
        <color rgb="FF663300"/>
        <rFont val="Arial Narrow"/>
        <family val="2"/>
      </rPr>
      <t>-N+NO</t>
    </r>
    <r>
      <rPr>
        <u/>
        <vertAlign val="subscript"/>
        <sz val="11"/>
        <color rgb="FF663300"/>
        <rFont val="Arial Narrow"/>
        <family val="2"/>
      </rPr>
      <t>x</t>
    </r>
    <r>
      <rPr>
        <u/>
        <sz val="11"/>
        <color rgb="FF663300"/>
        <rFont val="Arial Narrow"/>
        <family val="2"/>
      </rPr>
      <t>-N volatilizado /kg N aplicado</t>
    </r>
  </si>
  <si>
    <t>Fracciones provinciales de lixiviación. Unidad: kg N lixiviado/kg N aplicado)</t>
  </si>
  <si>
    <t>Fuente: datos específicos de fracciones de lixiviación anuales según provincia proporcionados por el equipo del Sistema Español de Inventario (SEI). El dato de cada año corresponde al dato del año anterior en la fuente de información de origen.</t>
  </si>
  <si>
    <r>
      <t xml:space="preserve">La fracción de lixiviación se aplica en función del año de cálculo y la provincia seleccionados en la pestaña </t>
    </r>
    <r>
      <rPr>
        <i/>
        <sz val="11"/>
        <color rgb="FF000000"/>
        <rFont val="Arial Narrow"/>
        <family val="2"/>
      </rPr>
      <t>1. Datos generales organización</t>
    </r>
    <r>
      <rPr>
        <sz val="11"/>
        <color rgb="FF000000"/>
        <rFont val="Arial Narrow"/>
        <family val="2"/>
      </rPr>
      <t>.</t>
    </r>
  </si>
  <si>
    <r>
      <t>C. Consumo de Urea - emisiones de CO</t>
    </r>
    <r>
      <rPr>
        <b/>
        <vertAlign val="subscript"/>
        <sz val="14"/>
        <color rgb="FFA27800"/>
        <rFont val="Arial Narrow"/>
        <family val="2"/>
      </rPr>
      <t>2</t>
    </r>
  </si>
  <si>
    <t>Parámetros de cálculo</t>
  </si>
  <si>
    <t xml:space="preserve">Parámetro   </t>
  </si>
  <si>
    <r>
      <t>Factor de emisión de CO</t>
    </r>
    <r>
      <rPr>
        <vertAlign val="subscript"/>
        <sz val="10"/>
        <color rgb="FF000000"/>
        <rFont val="Arial Narrow"/>
        <family val="2"/>
      </rPr>
      <t>2</t>
    </r>
    <r>
      <rPr>
        <sz val="10"/>
        <color rgb="FF000000"/>
        <rFont val="Arial Narrow"/>
        <family val="2"/>
      </rPr>
      <t>-C</t>
    </r>
  </si>
  <si>
    <r>
      <t>kg CO</t>
    </r>
    <r>
      <rPr>
        <vertAlign val="subscript"/>
        <sz val="10"/>
        <color rgb="FF000000"/>
        <rFont val="Arial Narrow"/>
        <family val="2"/>
      </rPr>
      <t>2</t>
    </r>
    <r>
      <rPr>
        <sz val="10"/>
        <color rgb="FF000000"/>
        <rFont val="Arial Narrow"/>
        <family val="2"/>
      </rPr>
      <t>-C / kg urea</t>
    </r>
  </si>
  <si>
    <r>
      <t>Masa molar Urea &lt;CO(NH</t>
    </r>
    <r>
      <rPr>
        <vertAlign val="subscript"/>
        <sz val="10"/>
        <color rgb="FF000000"/>
        <rFont val="Arial Narrow"/>
        <family val="2"/>
      </rPr>
      <t>2</t>
    </r>
    <r>
      <rPr>
        <sz val="10"/>
        <color rgb="FF000000"/>
        <rFont val="Arial Narrow"/>
        <family val="2"/>
      </rPr>
      <t>)</t>
    </r>
    <r>
      <rPr>
        <vertAlign val="subscript"/>
        <sz val="10"/>
        <color rgb="FF000000"/>
        <rFont val="Arial Narrow"/>
        <family val="2"/>
      </rPr>
      <t>2</t>
    </r>
    <r>
      <rPr>
        <sz val="10"/>
        <color rgb="FF000000"/>
        <rFont val="Arial Narrow"/>
        <family val="2"/>
      </rPr>
      <t>&gt;</t>
    </r>
  </si>
  <si>
    <t>g/mol</t>
  </si>
  <si>
    <r>
      <t>Masa molar N</t>
    </r>
    <r>
      <rPr>
        <vertAlign val="subscript"/>
        <sz val="10"/>
        <color rgb="FF000000"/>
        <rFont val="Arial Narrow"/>
        <family val="2"/>
      </rPr>
      <t>2</t>
    </r>
  </si>
  <si>
    <r>
      <rPr>
        <sz val="11"/>
        <rFont val="Arial Narrow"/>
        <family val="2"/>
      </rPr>
      <t xml:space="preserve">Fuente: Apartado 5.8.2 Aplicación de urea (3H) del </t>
    </r>
    <r>
      <rPr>
        <u/>
        <sz val="11"/>
        <color rgb="FF0000FF"/>
        <rFont val="Arial Narrow"/>
        <family val="2"/>
      </rPr>
      <t>Documento de Inventario Nacional de G</t>
    </r>
    <r>
      <rPr>
        <u/>
        <sz val="11"/>
        <color indexed="12"/>
        <rFont val="Arial Narrow"/>
        <family val="2"/>
      </rPr>
      <t>ases de Efecto Invernadero 1990 - 2023 (Edición 2025)</t>
    </r>
    <r>
      <rPr>
        <sz val="11"/>
        <color indexed="12"/>
        <rFont val="Arial Narrow"/>
        <family val="2"/>
      </rPr>
      <t>.</t>
    </r>
  </si>
  <si>
    <r>
      <t>La conversión de emisiones de CO</t>
    </r>
    <r>
      <rPr>
        <vertAlign val="subscript"/>
        <sz val="11"/>
        <color rgb="FF000000"/>
        <rFont val="Arial Narrow"/>
        <family val="2"/>
      </rPr>
      <t>2</t>
    </r>
    <r>
      <rPr>
        <sz val="11"/>
        <color rgb="FF000000"/>
        <rFont val="Arial Narrow"/>
        <family val="2"/>
      </rPr>
      <t>–C en emisiones de CO</t>
    </r>
    <r>
      <rPr>
        <vertAlign val="subscript"/>
        <sz val="11"/>
        <color rgb="FF000000"/>
        <rFont val="Arial Narrow"/>
        <family val="2"/>
      </rPr>
      <t>2</t>
    </r>
    <r>
      <rPr>
        <sz val="11"/>
        <color rgb="FF000000"/>
        <rFont val="Arial Narrow"/>
        <family val="2"/>
      </rPr>
      <t xml:space="preserve"> se realiza aplicando la siguiente ecuación: CO</t>
    </r>
    <r>
      <rPr>
        <vertAlign val="subscript"/>
        <sz val="11"/>
        <color rgb="FF000000"/>
        <rFont val="Arial Narrow"/>
        <family val="2"/>
      </rPr>
      <t>2</t>
    </r>
    <r>
      <rPr>
        <sz val="11"/>
        <color rgb="FF000000"/>
        <rFont val="Arial Narrow"/>
        <family val="2"/>
      </rPr>
      <t xml:space="preserve"> = CO</t>
    </r>
    <r>
      <rPr>
        <vertAlign val="subscript"/>
        <sz val="11"/>
        <color rgb="FF000000"/>
        <rFont val="Arial Narrow"/>
        <family val="2"/>
      </rPr>
      <t>2</t>
    </r>
    <r>
      <rPr>
        <sz val="11"/>
        <color rgb="FF000000"/>
        <rFont val="Arial Narrow"/>
        <family val="2"/>
      </rPr>
      <t>–C * 44/12</t>
    </r>
  </si>
  <si>
    <r>
      <t>D. Cultivo de arroz- emisiones de CH</t>
    </r>
    <r>
      <rPr>
        <b/>
        <vertAlign val="subscript"/>
        <sz val="14"/>
        <color rgb="FFA27800"/>
        <rFont val="Arial Narrow"/>
        <family val="2"/>
      </rPr>
      <t>4</t>
    </r>
  </si>
  <si>
    <t>Año</t>
  </si>
  <si>
    <r>
      <t>kg CH</t>
    </r>
    <r>
      <rPr>
        <vertAlign val="subscript"/>
        <sz val="9"/>
        <rFont val="Arial Narrow"/>
        <family val="2"/>
      </rPr>
      <t>4</t>
    </r>
    <r>
      <rPr>
        <sz val="9"/>
        <rFont val="Arial Narrow"/>
        <family val="2"/>
      </rPr>
      <t>/ha</t>
    </r>
  </si>
  <si>
    <r>
      <rPr>
        <sz val="11"/>
        <color theme="1"/>
        <rFont val="Arial Narrow"/>
        <family val="2"/>
      </rPr>
      <t xml:space="preserve">Fuente:  </t>
    </r>
    <r>
      <rPr>
        <u/>
        <sz val="11"/>
        <rFont val="Arial Narrow"/>
        <family val="2"/>
      </rPr>
      <t>Tabla 3.C de las Tablas comunes de reporte (CRT) del</t>
    </r>
    <r>
      <rPr>
        <u/>
        <sz val="11"/>
        <color indexed="12"/>
        <rFont val="Arial Narrow"/>
        <family val="2"/>
      </rPr>
      <t xml:space="preserve"> Inventario Nacional de Gases de Efecto Invernadero Edición 2025 (1990 - 2023)</t>
    </r>
    <r>
      <rPr>
        <sz val="11"/>
        <color indexed="12"/>
        <rFont val="Arial Narrow"/>
        <family val="2"/>
      </rPr>
      <t>.</t>
    </r>
  </si>
  <si>
    <t>Para cada año se emplean los datos del año anterior indicados en la tabla 3.C</t>
  </si>
  <si>
    <r>
      <t>E. Aplicación de enmiendas calizas - emisiones de CO</t>
    </r>
    <r>
      <rPr>
        <b/>
        <vertAlign val="subscript"/>
        <sz val="14"/>
        <color rgb="FFA27800"/>
        <rFont val="Arial Narrow"/>
        <family val="2"/>
      </rPr>
      <t>2</t>
    </r>
  </si>
  <si>
    <t>factor de emisión</t>
  </si>
  <si>
    <r>
      <t>Aplicación de Caliza (CaCO</t>
    </r>
    <r>
      <rPr>
        <vertAlign val="subscript"/>
        <sz val="10"/>
        <color theme="1"/>
        <rFont val="Arial Narrow"/>
        <family val="2"/>
      </rPr>
      <t>3</t>
    </r>
    <r>
      <rPr>
        <sz val="10"/>
        <color theme="1"/>
        <rFont val="Arial Narrow"/>
        <family val="2"/>
      </rPr>
      <t>)</t>
    </r>
  </si>
  <si>
    <r>
      <t>kg CO</t>
    </r>
    <r>
      <rPr>
        <vertAlign val="subscript"/>
        <sz val="10"/>
        <color theme="1"/>
        <rFont val="Arial Narrow"/>
        <family val="2"/>
      </rPr>
      <t>2</t>
    </r>
    <r>
      <rPr>
        <sz val="10"/>
        <color theme="1"/>
        <rFont val="Arial Narrow"/>
        <family val="2"/>
      </rPr>
      <t>-C / kg producto</t>
    </r>
  </si>
  <si>
    <r>
      <t>Aplicación de dolomita CaMg(CO</t>
    </r>
    <r>
      <rPr>
        <vertAlign val="subscript"/>
        <sz val="10"/>
        <color theme="1"/>
        <rFont val="Arial Narrow"/>
        <family val="2"/>
      </rPr>
      <t>3</t>
    </r>
    <r>
      <rPr>
        <sz val="10"/>
        <color theme="1"/>
        <rFont val="Arial Narrow"/>
        <family val="2"/>
      </rPr>
      <t>)</t>
    </r>
    <r>
      <rPr>
        <vertAlign val="subscript"/>
        <sz val="10"/>
        <color theme="1"/>
        <rFont val="Arial Narrow"/>
        <family val="2"/>
      </rPr>
      <t>2</t>
    </r>
  </si>
  <si>
    <r>
      <rPr>
        <sz val="11"/>
        <rFont val="Arial Narrow"/>
        <family val="2"/>
      </rPr>
      <t>Fuente: Apartado 5.8.1 Aplicación de enmiendas calizas (3G) del Documento</t>
    </r>
    <r>
      <rPr>
        <u/>
        <sz val="11"/>
        <color rgb="FF0000FF"/>
        <rFont val="Arial Narrow"/>
        <family val="2"/>
      </rPr>
      <t xml:space="preserve"> de I</t>
    </r>
    <r>
      <rPr>
        <u/>
        <sz val="11"/>
        <color indexed="12"/>
        <rFont val="Arial Narrow"/>
        <family val="2"/>
      </rPr>
      <t>nventario Nacional de Gases de Efecto Invernadero 1990 - 2023 (Edición 2025)</t>
    </r>
    <r>
      <rPr>
        <sz val="11"/>
        <color indexed="12"/>
        <rFont val="Arial Narrow"/>
        <family val="2"/>
      </rPr>
      <t>.</t>
    </r>
  </si>
  <si>
    <r>
      <t>F. Aplicación de otros fertilizantes con carbono - emisiones de CO</t>
    </r>
    <r>
      <rPr>
        <b/>
        <vertAlign val="subscript"/>
        <sz val="14"/>
        <color rgb="FFA27800"/>
        <rFont val="Arial Narrow"/>
        <family val="2"/>
      </rPr>
      <t>2</t>
    </r>
  </si>
  <si>
    <t>Factor de emisión de aplicación de caliza (CaCO3)</t>
  </si>
  <si>
    <t>Proporción de caliza en el fertilizante nitrato amónico cálcico</t>
  </si>
  <si>
    <t>%</t>
  </si>
  <si>
    <r>
      <rPr>
        <sz val="11"/>
        <rFont val="Arial Narrow"/>
        <family val="2"/>
      </rPr>
      <t xml:space="preserve">Fuente: Apartado 5.8.3. Aplicación de otros fertilizantes con carbono (3I) del </t>
    </r>
    <r>
      <rPr>
        <u/>
        <sz val="11"/>
        <color rgb="FF0000FF"/>
        <rFont val="Arial Narrow"/>
        <family val="2"/>
      </rPr>
      <t>Documento de In</t>
    </r>
    <r>
      <rPr>
        <u/>
        <sz val="11"/>
        <color indexed="12"/>
        <rFont val="Arial Narrow"/>
        <family val="2"/>
      </rPr>
      <t>ventario Nacional de Gases de Efecto Invernadero 1990 - 2023 (Edición 2025)</t>
    </r>
    <r>
      <rPr>
        <sz val="11"/>
        <color indexed="12"/>
        <rFont val="Arial Narrow"/>
        <family val="2"/>
      </rPr>
      <t>.</t>
    </r>
  </si>
  <si>
    <r>
      <t>G. Quema de residuos en campo abierto - emisiones de CH</t>
    </r>
    <r>
      <rPr>
        <b/>
        <vertAlign val="subscript"/>
        <sz val="14"/>
        <color rgb="FFA27800"/>
        <rFont val="Arial Narrow"/>
        <family val="2"/>
      </rPr>
      <t>4</t>
    </r>
    <r>
      <rPr>
        <b/>
        <sz val="14"/>
        <color rgb="FFA27800"/>
        <rFont val="Arial Narrow"/>
        <family val="2"/>
      </rPr>
      <t xml:space="preserve"> y N</t>
    </r>
    <r>
      <rPr>
        <b/>
        <vertAlign val="subscript"/>
        <sz val="14"/>
        <color rgb="FFA27800"/>
        <rFont val="Arial Narrow"/>
        <family val="2"/>
      </rPr>
      <t>2</t>
    </r>
    <r>
      <rPr>
        <b/>
        <sz val="14"/>
        <color rgb="FFA27800"/>
        <rFont val="Arial Narrow"/>
        <family val="2"/>
      </rPr>
      <t>O</t>
    </r>
  </si>
  <si>
    <r>
      <t>Se aplican los parámetros reflejados en la tabla "Parámetros de cultivos" del apartado 2. Cultivos Agrícolas (A. Emisiones directas de N</t>
    </r>
    <r>
      <rPr>
        <vertAlign val="subscript"/>
        <sz val="11"/>
        <color rgb="FF000000"/>
        <rFont val="Arial Narrow"/>
        <family val="2"/>
      </rPr>
      <t>2</t>
    </r>
    <r>
      <rPr>
        <sz val="11"/>
        <color rgb="FF000000"/>
        <rFont val="Arial Narrow"/>
        <family val="2"/>
      </rPr>
      <t>O) de esta hoja.</t>
    </r>
  </si>
  <si>
    <t xml:space="preserve">Factor de emisión </t>
  </si>
  <si>
    <r>
      <t>g CH</t>
    </r>
    <r>
      <rPr>
        <vertAlign val="subscript"/>
        <sz val="9"/>
        <rFont val="Arial Narrow"/>
        <family val="2"/>
      </rPr>
      <t>4</t>
    </r>
    <r>
      <rPr>
        <sz val="9"/>
        <rFont val="Arial Narrow"/>
        <family val="2"/>
      </rPr>
      <t xml:space="preserve"> / kg de m.s. quemada</t>
    </r>
  </si>
  <si>
    <r>
      <t>g N</t>
    </r>
    <r>
      <rPr>
        <vertAlign val="subscript"/>
        <sz val="9"/>
        <rFont val="Arial Narrow"/>
        <family val="2"/>
      </rPr>
      <t>2</t>
    </r>
    <r>
      <rPr>
        <sz val="9"/>
        <rFont val="Arial Narrow"/>
        <family val="2"/>
      </rPr>
      <t>O / kg de m.s. quemada</t>
    </r>
  </si>
  <si>
    <r>
      <rPr>
        <sz val="11"/>
        <rFont val="Arial Narrow"/>
        <family val="2"/>
      </rPr>
      <t xml:space="preserve">Fuente para cultivos herbáceos: Apartado 5.7 Quema en campo de residuos agrícolas (3F) del </t>
    </r>
    <r>
      <rPr>
        <u/>
        <sz val="11"/>
        <color rgb="FF0000FF"/>
        <rFont val="Arial Narrow"/>
        <family val="2"/>
      </rPr>
      <t>Documento de Inventa</t>
    </r>
    <r>
      <rPr>
        <u/>
        <sz val="11"/>
        <color indexed="12"/>
        <rFont val="Arial Narrow"/>
        <family val="2"/>
      </rPr>
      <t>rio Nacional de Gases de Efecto Invernadero 1990 - 2023 (Edición 2025)</t>
    </r>
    <r>
      <rPr>
        <sz val="11"/>
        <color indexed="12"/>
        <rFont val="Arial Narrow"/>
        <family val="2"/>
      </rPr>
      <t>.</t>
    </r>
  </si>
  <si>
    <r>
      <rPr>
        <sz val="11"/>
        <rFont val="Arial Narrow"/>
        <family val="2"/>
      </rPr>
      <t xml:space="preserve">Fuente para cultivos leñosos: Apartado 7.6.1 Incineración y quema al aire libre de residuos (5C) del </t>
    </r>
    <r>
      <rPr>
        <u/>
        <sz val="11"/>
        <color rgb="FF0000FF"/>
        <rFont val="Arial Narrow"/>
        <family val="2"/>
      </rPr>
      <t xml:space="preserve">Documento de Inventario </t>
    </r>
    <r>
      <rPr>
        <u/>
        <sz val="11"/>
        <color indexed="12"/>
        <rFont val="Arial Narrow"/>
        <family val="2"/>
      </rPr>
      <t>Nacional de Gases de Efecto Invernadero 1990 - 2023 (Edición 2025).</t>
    </r>
  </si>
  <si>
    <t>Los factores de emisión están referidos a kg de materia seca quemada.</t>
  </si>
  <si>
    <t>3.   INSTALACIONES FIJAS</t>
  </si>
  <si>
    <r>
      <t>Factores de emisión (kgCO</t>
    </r>
    <r>
      <rPr>
        <u/>
        <vertAlign val="subscript"/>
        <sz val="11"/>
        <color rgb="FF663300"/>
        <rFont val="Arial Narrow"/>
        <family val="2"/>
      </rPr>
      <t>2</t>
    </r>
    <r>
      <rPr>
        <u/>
        <sz val="11"/>
        <color rgb="FF663300"/>
        <rFont val="Arial Narrow"/>
        <family val="2"/>
      </rPr>
      <t>e/ud)</t>
    </r>
  </si>
  <si>
    <t>Gasóleo C (l)</t>
  </si>
  <si>
    <t>Gasóleo B (l)</t>
  </si>
  <si>
    <r>
      <t>Gas natural (kWh</t>
    </r>
    <r>
      <rPr>
        <vertAlign val="subscript"/>
        <sz val="10"/>
        <rFont val="Arial Narrow"/>
        <family val="2"/>
      </rPr>
      <t>PCS</t>
    </r>
    <r>
      <rPr>
        <sz val="10"/>
        <rFont val="Arial Narrow"/>
        <family val="2"/>
      </rPr>
      <t>)*</t>
    </r>
  </si>
  <si>
    <t>Fuelóleo (l)</t>
  </si>
  <si>
    <t>LPG (l)</t>
  </si>
  <si>
    <t>Queroseno (l)</t>
  </si>
  <si>
    <t>Gas propano (kg)</t>
  </si>
  <si>
    <t>Gas butano (kg)</t>
  </si>
  <si>
    <t>Gas manufacturado (kg)</t>
  </si>
  <si>
    <t>Biogás (kg)**</t>
  </si>
  <si>
    <t>Biomasa madera (kg)**</t>
  </si>
  <si>
    <t>Biomasa pellets (kg)**</t>
  </si>
  <si>
    <t>Biomasa astillas (kg)**</t>
  </si>
  <si>
    <t>Biomasa serrines virutas (kg)**</t>
  </si>
  <si>
    <t>Biomasa cáscara f. secos (kg)**</t>
  </si>
  <si>
    <t>Biomasa hueso aceituna (kg)**</t>
  </si>
  <si>
    <t>Carbón vegetal (kg)**</t>
  </si>
  <si>
    <t>Coque de petróleo (kg)</t>
  </si>
  <si>
    <t>Coque de carbón (kg)</t>
  </si>
  <si>
    <t>Hulla y antracita (kg)</t>
  </si>
  <si>
    <t>Hullas subituminosas (kg)</t>
  </si>
  <si>
    <t>Gasóleo A (l)</t>
  </si>
  <si>
    <t>B7 (l)</t>
  </si>
  <si>
    <t>B10 (l)</t>
  </si>
  <si>
    <t>B20 (l)</t>
  </si>
  <si>
    <t>B30 (l)</t>
  </si>
  <si>
    <t>B100 (l)</t>
  </si>
  <si>
    <t>Gasolina  (l)</t>
  </si>
  <si>
    <t>E5 (l)</t>
  </si>
  <si>
    <t>E10 (l)</t>
  </si>
  <si>
    <t>E85 (l)</t>
  </si>
  <si>
    <t>E100 (l)</t>
  </si>
  <si>
    <r>
      <t>* Factor de emisión del gas natural expresado en kgCO</t>
    </r>
    <r>
      <rPr>
        <vertAlign val="subscript"/>
        <sz val="10"/>
        <rFont val="Arial Narrow"/>
        <family val="2"/>
      </rPr>
      <t>2</t>
    </r>
    <r>
      <rPr>
        <sz val="10"/>
        <rFont val="Arial Narrow"/>
        <family val="2"/>
      </rPr>
      <t>/kWh</t>
    </r>
    <r>
      <rPr>
        <vertAlign val="subscript"/>
        <sz val="10"/>
        <rFont val="Arial Narrow"/>
        <family val="2"/>
      </rPr>
      <t>PCS</t>
    </r>
    <r>
      <rPr>
        <sz val="10"/>
        <rFont val="Arial Narrow"/>
        <family val="2"/>
      </rPr>
      <t xml:space="preserve"> (Poder Calorífico Superior). Para el paso de PCS a PCI se utiliza el factor de conversión de 0,901.</t>
    </r>
  </si>
  <si>
    <r>
      <t>** La utilización de la biomasa como combustible se considera neutra en emisiones de CO</t>
    </r>
    <r>
      <rPr>
        <vertAlign val="subscript"/>
        <sz val="10"/>
        <rFont val="Arial Narrow"/>
        <family val="2"/>
      </rPr>
      <t>2</t>
    </r>
    <r>
      <rPr>
        <sz val="10"/>
        <rFont val="Arial Narrow"/>
        <family val="2"/>
      </rPr>
      <t xml:space="preserve"> al ser de origen biogénico, pero sí producirá emisiones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 Los factores de emisión de CO</t>
    </r>
    <r>
      <rPr>
        <vertAlign val="subscript"/>
        <sz val="10"/>
        <rFont val="Arial Narrow"/>
        <family val="2"/>
      </rPr>
      <t>2</t>
    </r>
    <r>
      <rPr>
        <sz val="10"/>
        <rFont val="Arial Narrow"/>
        <family val="2"/>
      </rPr>
      <t xml:space="preserve"> de la biomasa con independencia de su origen biogénico serían: biogás 1,369 kgCO</t>
    </r>
    <r>
      <rPr>
        <vertAlign val="subscript"/>
        <sz val="10"/>
        <rFont val="Arial Narrow"/>
        <family val="2"/>
      </rPr>
      <t>2</t>
    </r>
    <r>
      <rPr>
        <sz val="10"/>
        <rFont val="Arial Narrow"/>
        <family val="2"/>
      </rPr>
      <t>/kg, madera 1,617 kgCO</t>
    </r>
    <r>
      <rPr>
        <vertAlign val="subscript"/>
        <sz val="10"/>
        <rFont val="Arial Narrow"/>
        <family val="2"/>
      </rPr>
      <t>2</t>
    </r>
    <r>
      <rPr>
        <sz val="10"/>
        <rFont val="Arial Narrow"/>
        <family val="2"/>
      </rPr>
      <t>/kg, pellets 2,025 kgCO</t>
    </r>
    <r>
      <rPr>
        <vertAlign val="subscript"/>
        <sz val="10"/>
        <rFont val="Arial Narrow"/>
        <family val="2"/>
      </rPr>
      <t>2</t>
    </r>
    <r>
      <rPr>
        <sz val="10"/>
        <rFont val="Arial Narrow"/>
        <family val="2"/>
      </rPr>
      <t>/kg, astillas 1,680 kgCO</t>
    </r>
    <r>
      <rPr>
        <vertAlign val="subscript"/>
        <sz val="10"/>
        <rFont val="Arial Narrow"/>
        <family val="2"/>
      </rPr>
      <t>2</t>
    </r>
    <r>
      <rPr>
        <sz val="10"/>
        <rFont val="Arial Narrow"/>
        <family val="2"/>
      </rPr>
      <t>/kg, serrines 2,123 kgCO</t>
    </r>
    <r>
      <rPr>
        <vertAlign val="subscript"/>
        <sz val="10"/>
        <rFont val="Arial Narrow"/>
        <family val="2"/>
      </rPr>
      <t>2</t>
    </r>
    <r>
      <rPr>
        <sz val="10"/>
        <rFont val="Arial Narrow"/>
        <family val="2"/>
      </rPr>
      <t>/kg, cáscara de fruto secos 2,022 kgCO</t>
    </r>
    <r>
      <rPr>
        <vertAlign val="subscript"/>
        <sz val="10"/>
        <rFont val="Arial Narrow"/>
        <family val="2"/>
      </rPr>
      <t>2</t>
    </r>
    <r>
      <rPr>
        <sz val="10"/>
        <rFont val="Arial Narrow"/>
        <family val="2"/>
      </rPr>
      <t>/kg, hueso de aceituna 2,022 kgCO</t>
    </r>
    <r>
      <rPr>
        <vertAlign val="subscript"/>
        <sz val="10"/>
        <rFont val="Arial Narrow"/>
        <family val="2"/>
      </rPr>
      <t>2</t>
    </r>
    <r>
      <rPr>
        <sz val="10"/>
        <rFont val="Arial Narrow"/>
        <family val="2"/>
      </rPr>
      <t>/kg y carbón vegetal 3,516 kgCO</t>
    </r>
    <r>
      <rPr>
        <vertAlign val="subscript"/>
        <sz val="10"/>
        <rFont val="Arial Narrow"/>
        <family val="2"/>
      </rPr>
      <t>2</t>
    </r>
    <r>
      <rPr>
        <sz val="10"/>
        <rFont val="Arial Narrow"/>
        <family val="2"/>
      </rPr>
      <t>/kg.</t>
    </r>
  </si>
  <si>
    <t>Factores de emisión y PCI</t>
  </si>
  <si>
    <t xml:space="preserve"> - Datos específicos para calderas y motores estacionarios de los Sectores Comercial/Institucional, Residencial y Agrícola (1A4ai, 1A4bi, 1A4ci) proporcionados por el equipo del Sistema Español de Inventario (SEI) para todos los combustibles (excepto los factores de emisión de la gasolina, gas butano y gas propano). </t>
  </si>
  <si>
    <t xml:space="preserve"> - Gasolina para motores: Cuadro 2.4 factores de emisión por defecto para la combustión estacionaria en la categoría comercial institucional. Volumen 2, Capítulo 2. Directrices del IPCC de 2006 para los inventarios nacionales de gases de efecto invernadero.</t>
  </si>
  <si>
    <r>
      <t xml:space="preserve"> - Gas Butano y Gas Propano: Anexo 7 del Informe de Inventario Nacional de Gases de Efecto Invernadero (1990 - 2012). Edición 2014. No se proporcionan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t>
    </r>
  </si>
  <si>
    <t>Conversión de unidades gas natural</t>
  </si>
  <si>
    <t>Para el paso de PCS a PCI se utiliza el factor de conversión de 0,901 que se indica en el Documento de Inventario Nacional de Gases de Efecto Invernadero (NID).</t>
  </si>
  <si>
    <t>https://www.miteco.gob.es/es/calidad-y-evaluacion-ambiental/temas/sistema-espanol-de-inventario-sei-/default.aspx</t>
  </si>
  <si>
    <t>Conversión unidades energéticas: 1 kWh = 3,6 MJ</t>
  </si>
  <si>
    <t>Densidades</t>
  </si>
  <si>
    <t xml:space="preserve"> - Gasóleo B y Gasóleo C: Real Decreto 61/2006, de 31 de enero, por el que se determinan las especificaciones de gasolinas, gasóleos, fuelóleos y gases licuados del petróleo y se regula el uso de determinados biocarburantes.</t>
  </si>
  <si>
    <t>https://www.boe.es/buscar/act.php?id=BOE-A-2006-2779</t>
  </si>
  <si>
    <r>
      <t>o</t>
    </r>
    <r>
      <rPr>
        <sz val="7"/>
        <rFont val="Arial Narrow"/>
        <family val="2"/>
      </rPr>
      <t xml:space="preserve">   </t>
    </r>
    <r>
      <rPr>
        <sz val="11"/>
        <rFont val="Arial Narrow"/>
        <family val="2"/>
      </rPr>
      <t>Gasóleo B: 820-880 kg/m</t>
    </r>
    <r>
      <rPr>
        <vertAlign val="superscript"/>
        <sz val="11"/>
        <rFont val="Arial Narrow"/>
        <family val="2"/>
      </rPr>
      <t>3</t>
    </r>
    <r>
      <rPr>
        <sz val="11"/>
        <rFont val="Arial Narrow"/>
        <family val="2"/>
      </rPr>
      <t>. Valor medio: 850 kg/m</t>
    </r>
    <r>
      <rPr>
        <vertAlign val="superscript"/>
        <sz val="11"/>
        <rFont val="Arial Narrow"/>
        <family val="2"/>
      </rPr>
      <t>3</t>
    </r>
  </si>
  <si>
    <r>
      <t>o</t>
    </r>
    <r>
      <rPr>
        <sz val="7"/>
        <rFont val="Arial Narrow"/>
        <family val="2"/>
      </rPr>
      <t xml:space="preserve">   </t>
    </r>
    <r>
      <rPr>
        <sz val="11"/>
        <rFont val="Arial Narrow"/>
        <family val="2"/>
      </rPr>
      <t>Gasóleo C: 900 kg/m</t>
    </r>
    <r>
      <rPr>
        <vertAlign val="superscript"/>
        <sz val="11"/>
        <rFont val="Arial Narrow"/>
        <family val="2"/>
      </rPr>
      <t>3</t>
    </r>
    <r>
      <rPr>
        <sz val="11"/>
        <rFont val="Arial Narrow"/>
        <family val="2"/>
      </rPr>
      <t xml:space="preserve"> (valor máximo)</t>
    </r>
  </si>
  <si>
    <t xml:space="preserve"> - Gasolina, gasóleo A y FAME: Tabla 3.8.8. Especificaciones de combustibles en el transporte por carretera del Informe de Inventario Nacional de Gases de Efecto Invernadero (1990 - 2019). Edición 2021.</t>
  </si>
  <si>
    <t xml:space="preserve"> - Fuelóleo: Reglamento de Ejecución (UE) 2022/996 de la Comisión de 14 de junio de 2022 relativo a las normas para verificar los criterios de sostenibilidad y de reducción de las emisiones de gases de efecto invernadero y los criterios de bajo riesgo de provocar un cambio indirecto del uso de la tierra.</t>
  </si>
  <si>
    <t>https://eur-lex.europa.eu/legal-content/ES/TXT/?uri=CELEX:32022R0996</t>
  </si>
  <si>
    <r>
      <t xml:space="preserve"> - LPG: estimación a partir de las densidades de propano y butano considerando una estequiometría de 35% propano C</t>
    </r>
    <r>
      <rPr>
        <vertAlign val="subscript"/>
        <sz val="11"/>
        <rFont val="Arial Narrow"/>
        <family val="2"/>
      </rPr>
      <t>3</t>
    </r>
    <r>
      <rPr>
        <sz val="11"/>
        <rFont val="Arial Narrow"/>
        <family val="2"/>
      </rPr>
      <t>H</t>
    </r>
    <r>
      <rPr>
        <vertAlign val="subscript"/>
        <sz val="11"/>
        <rFont val="Arial Narrow"/>
        <family val="2"/>
      </rPr>
      <t>8</t>
    </r>
    <r>
      <rPr>
        <sz val="11"/>
        <rFont val="Arial Narrow"/>
        <family val="2"/>
      </rPr>
      <t xml:space="preserve"> – 65% butano C</t>
    </r>
    <r>
      <rPr>
        <vertAlign val="subscript"/>
        <sz val="11"/>
        <rFont val="Arial Narrow"/>
        <family val="2"/>
      </rPr>
      <t>4</t>
    </r>
    <r>
      <rPr>
        <sz val="11"/>
        <rFont val="Arial Narrow"/>
        <family val="2"/>
      </rPr>
      <t>H</t>
    </r>
    <r>
      <rPr>
        <vertAlign val="subscript"/>
        <sz val="11"/>
        <rFont val="Arial Narrow"/>
        <family val="2"/>
      </rPr>
      <t>10</t>
    </r>
  </si>
  <si>
    <t>Real Decreto 61/2006, de 31 de enero, por el que se determinan las especificaciones de gasolinas, gasóleos, fuelóleos y gases licuados del petróleo y se regula el uso de determinados biocarburantes.</t>
  </si>
  <si>
    <r>
      <t>o</t>
    </r>
    <r>
      <rPr>
        <sz val="7"/>
        <rFont val="Arial Narrow"/>
        <family val="2"/>
      </rPr>
      <t xml:space="preserve">   </t>
    </r>
    <r>
      <rPr>
        <sz val="11"/>
        <rFont val="Arial Narrow"/>
        <family val="2"/>
      </rPr>
      <t>Butano: 560 kg/m</t>
    </r>
    <r>
      <rPr>
        <vertAlign val="superscript"/>
        <sz val="11"/>
        <rFont val="Arial Narrow"/>
        <family val="2"/>
      </rPr>
      <t>3</t>
    </r>
    <r>
      <rPr>
        <sz val="11"/>
        <rFont val="Arial Narrow"/>
        <family val="2"/>
      </rPr>
      <t xml:space="preserve"> (valor mínimo)</t>
    </r>
  </si>
  <si>
    <r>
      <t>o</t>
    </r>
    <r>
      <rPr>
        <sz val="7"/>
        <rFont val="Arial Narrow"/>
        <family val="2"/>
      </rPr>
      <t xml:space="preserve">   </t>
    </r>
    <r>
      <rPr>
        <sz val="11"/>
        <rFont val="Arial Narrow"/>
        <family val="2"/>
      </rPr>
      <t>Propano: 502-535 kg/m</t>
    </r>
    <r>
      <rPr>
        <vertAlign val="superscript"/>
        <sz val="11"/>
        <rFont val="Arial Narrow"/>
        <family val="2"/>
      </rPr>
      <t>3</t>
    </r>
    <r>
      <rPr>
        <sz val="11"/>
        <rFont val="Arial Narrow"/>
        <family val="2"/>
      </rPr>
      <t>. Valor medio: 518,5 kg/m</t>
    </r>
    <r>
      <rPr>
        <vertAlign val="superscript"/>
        <sz val="11"/>
        <rFont val="Arial Narrow"/>
        <family val="2"/>
      </rPr>
      <t>3</t>
    </r>
  </si>
  <si>
    <t xml:space="preserve"> - Queroseno: se asimila a la densidad del queroseno de aviación indicada en el Reglamento de Ejecución (UE) 2018/2066 de la Comisión, de 19 de diciembre de 2018, sobre el seguimiento y la notificación de las emisiones de gases de efecto invernadero en aplicación de la Directiva 2003/87/CE del Parlamento Europeo y del Consejo y por el que se modifica el Reglamento (UE) n.° 601/2012 de la Comisión.</t>
  </si>
  <si>
    <t>https://eur-lex.europa.eu/legal-content/ES/TXT/?uri=CELEX:32018R2066</t>
  </si>
  <si>
    <t>Factores de emisión por gases</t>
  </si>
  <si>
    <r>
      <t>CO</t>
    </r>
    <r>
      <rPr>
        <vertAlign val="subscript"/>
        <sz val="10"/>
        <color theme="1"/>
        <rFont val="Arial Narrow"/>
        <family val="2"/>
      </rPr>
      <t>2</t>
    </r>
    <r>
      <rPr>
        <sz val="10"/>
        <color theme="1"/>
        <rFont val="Arial Narrow"/>
        <family val="2"/>
      </rPr>
      <t xml:space="preserve"> (kg/ud)</t>
    </r>
  </si>
  <si>
    <r>
      <t>CH</t>
    </r>
    <r>
      <rPr>
        <vertAlign val="subscript"/>
        <sz val="10"/>
        <color theme="1"/>
        <rFont val="Arial Narrow"/>
        <family val="2"/>
      </rPr>
      <t>4</t>
    </r>
    <r>
      <rPr>
        <sz val="10"/>
        <color theme="1"/>
        <rFont val="Arial Narrow"/>
        <family val="2"/>
      </rPr>
      <t xml:space="preserve"> (g/ud)</t>
    </r>
  </si>
  <si>
    <r>
      <t>N</t>
    </r>
    <r>
      <rPr>
        <vertAlign val="subscript"/>
        <sz val="10"/>
        <color theme="1"/>
        <rFont val="Arial Narrow"/>
        <family val="2"/>
      </rPr>
      <t>2</t>
    </r>
    <r>
      <rPr>
        <sz val="10"/>
        <color theme="1"/>
        <rFont val="Arial Narrow"/>
        <family val="2"/>
      </rPr>
      <t>O (g/ud)</t>
    </r>
  </si>
  <si>
    <r>
      <t>** La utilización de la biomasa como combustible se considera neutra en emisiones de CO</t>
    </r>
    <r>
      <rPr>
        <vertAlign val="subscript"/>
        <sz val="10"/>
        <rFont val="Arial Narrow"/>
        <family val="2"/>
      </rPr>
      <t>2</t>
    </r>
    <r>
      <rPr>
        <sz val="10"/>
        <rFont val="Arial Narrow"/>
        <family val="2"/>
      </rPr>
      <t xml:space="preserve"> al ser de origen biogénico, pero sí producirá emisiones de CH</t>
    </r>
    <r>
      <rPr>
        <vertAlign val="subscript"/>
        <sz val="10"/>
        <rFont val="Arial Narrow"/>
        <family val="2"/>
      </rPr>
      <t xml:space="preserve">4 </t>
    </r>
    <r>
      <rPr>
        <sz val="10"/>
        <rFont val="Arial Narrow"/>
        <family val="2"/>
      </rPr>
      <t>y N</t>
    </r>
    <r>
      <rPr>
        <vertAlign val="subscript"/>
        <sz val="10"/>
        <rFont val="Arial Narrow"/>
        <family val="2"/>
      </rPr>
      <t>2</t>
    </r>
    <r>
      <rPr>
        <sz val="10"/>
        <rFont val="Arial Narrow"/>
        <family val="2"/>
      </rPr>
      <t>O. Los factores de emisión de CO</t>
    </r>
    <r>
      <rPr>
        <vertAlign val="subscript"/>
        <sz val="10"/>
        <rFont val="Arial Narrow"/>
        <family val="2"/>
      </rPr>
      <t>2</t>
    </r>
    <r>
      <rPr>
        <sz val="10"/>
        <rFont val="Arial Narrow"/>
        <family val="2"/>
      </rPr>
      <t xml:space="preserve"> de la biomasa con independencia de su origen biogénico serían: biogás 1,369 kgCO</t>
    </r>
    <r>
      <rPr>
        <vertAlign val="subscript"/>
        <sz val="10"/>
        <rFont val="Arial Narrow"/>
        <family val="2"/>
      </rPr>
      <t>2</t>
    </r>
    <r>
      <rPr>
        <sz val="10"/>
        <rFont val="Arial Narrow"/>
        <family val="2"/>
      </rPr>
      <t>/kg, madera 1,617 kgCO</t>
    </r>
    <r>
      <rPr>
        <vertAlign val="subscript"/>
        <sz val="10"/>
        <rFont val="Arial Narrow"/>
        <family val="2"/>
      </rPr>
      <t>2</t>
    </r>
    <r>
      <rPr>
        <sz val="10"/>
        <rFont val="Arial Narrow"/>
        <family val="2"/>
      </rPr>
      <t>/kg, pellets 2,025 kgCO</t>
    </r>
    <r>
      <rPr>
        <vertAlign val="subscript"/>
        <sz val="10"/>
        <rFont val="Arial Narrow"/>
        <family val="2"/>
      </rPr>
      <t>2</t>
    </r>
    <r>
      <rPr>
        <sz val="10"/>
        <rFont val="Arial Narrow"/>
        <family val="2"/>
      </rPr>
      <t>/kg, astillas 1,680 kgCO</t>
    </r>
    <r>
      <rPr>
        <vertAlign val="subscript"/>
        <sz val="10"/>
        <rFont val="Arial Narrow"/>
        <family val="2"/>
      </rPr>
      <t>2</t>
    </r>
    <r>
      <rPr>
        <sz val="10"/>
        <rFont val="Arial Narrow"/>
        <family val="2"/>
      </rPr>
      <t>/kg, serrines 2,123 kgCO</t>
    </r>
    <r>
      <rPr>
        <vertAlign val="subscript"/>
        <sz val="10"/>
        <rFont val="Arial Narrow"/>
        <family val="2"/>
      </rPr>
      <t>2</t>
    </r>
    <r>
      <rPr>
        <sz val="10"/>
        <rFont val="Arial Narrow"/>
        <family val="2"/>
      </rPr>
      <t>/kg, cáscara de fruto secos 2,022 kgCO</t>
    </r>
    <r>
      <rPr>
        <vertAlign val="subscript"/>
        <sz val="10"/>
        <rFont val="Arial Narrow"/>
        <family val="2"/>
      </rPr>
      <t>2</t>
    </r>
    <r>
      <rPr>
        <sz val="10"/>
        <rFont val="Arial Narrow"/>
        <family val="2"/>
      </rPr>
      <t>/kg, hueso de aceituna 2,022 kgCO</t>
    </r>
    <r>
      <rPr>
        <vertAlign val="subscript"/>
        <sz val="10"/>
        <rFont val="Arial Narrow"/>
        <family val="2"/>
      </rPr>
      <t>2</t>
    </r>
    <r>
      <rPr>
        <sz val="10"/>
        <rFont val="Arial Narrow"/>
        <family val="2"/>
      </rPr>
      <t>/kg y carbón vegetal 3,516 kgCO</t>
    </r>
    <r>
      <rPr>
        <vertAlign val="subscript"/>
        <sz val="10"/>
        <rFont val="Arial Narrow"/>
        <family val="2"/>
      </rPr>
      <t>2</t>
    </r>
    <r>
      <rPr>
        <sz val="10"/>
        <rFont val="Arial Narrow"/>
        <family val="2"/>
      </rPr>
      <t>/kg.</t>
    </r>
  </si>
  <si>
    <t>4.   VEHÍCULOS Y MAQUINARIA</t>
  </si>
  <si>
    <t>A. Transporte por carretera</t>
  </si>
  <si>
    <r>
      <t xml:space="preserve">Factores de emisión </t>
    </r>
    <r>
      <rPr>
        <i/>
        <u/>
        <sz val="12"/>
        <color rgb="FF663300"/>
        <rFont val="Arial Narrow"/>
        <family val="2"/>
      </rPr>
      <t>(kgCO</t>
    </r>
    <r>
      <rPr>
        <i/>
        <u/>
        <vertAlign val="subscript"/>
        <sz val="12"/>
        <color rgb="FF663300"/>
        <rFont val="Arial Narrow"/>
        <family val="2"/>
      </rPr>
      <t>2</t>
    </r>
    <r>
      <rPr>
        <i/>
        <u/>
        <sz val="12"/>
        <color rgb="FF663300"/>
        <rFont val="Arial Narrow"/>
        <family val="2"/>
      </rPr>
      <t>e/ud)</t>
    </r>
  </si>
  <si>
    <r>
      <t>Gasolina  (</t>
    </r>
    <r>
      <rPr>
        <sz val="10"/>
        <color theme="1"/>
        <rFont val="Arial Narrow"/>
        <family val="2"/>
      </rPr>
      <t>l)</t>
    </r>
  </si>
  <si>
    <t>Turismos (M1)</t>
  </si>
  <si>
    <t>Furgonetas y furgones (N1)</t>
  </si>
  <si>
    <t>Camiones (N2, N3)</t>
  </si>
  <si>
    <t>Ciclomotores (L1e, L2e)</t>
  </si>
  <si>
    <t>Motocicletas (L3e, L4e, L5e, L6e, L7e)</t>
  </si>
  <si>
    <r>
      <t>E5 (</t>
    </r>
    <r>
      <rPr>
        <sz val="10"/>
        <color theme="1"/>
        <rFont val="Arial Narrow"/>
        <family val="2"/>
      </rPr>
      <t>l)</t>
    </r>
  </si>
  <si>
    <r>
      <t>E10 (</t>
    </r>
    <r>
      <rPr>
        <sz val="10"/>
        <color theme="1"/>
        <rFont val="Arial Narrow"/>
        <family val="2"/>
      </rPr>
      <t>l)</t>
    </r>
  </si>
  <si>
    <r>
      <t>E85 (</t>
    </r>
    <r>
      <rPr>
        <sz val="10"/>
        <color theme="1"/>
        <rFont val="Arial Narrow"/>
        <family val="2"/>
      </rPr>
      <t>l)</t>
    </r>
  </si>
  <si>
    <r>
      <t>E100 (</t>
    </r>
    <r>
      <rPr>
        <sz val="10"/>
        <color theme="1"/>
        <rFont val="Arial Narrow"/>
        <family val="2"/>
      </rPr>
      <t>l)</t>
    </r>
  </si>
  <si>
    <r>
      <t>Gasóleo (</t>
    </r>
    <r>
      <rPr>
        <sz val="10"/>
        <color theme="1"/>
        <rFont val="Arial Narrow"/>
        <family val="2"/>
      </rPr>
      <t>l)</t>
    </r>
  </si>
  <si>
    <t>Autobuses (M2, M3)</t>
  </si>
  <si>
    <r>
      <t>B7 (</t>
    </r>
    <r>
      <rPr>
        <sz val="10"/>
        <color theme="1"/>
        <rFont val="Arial Narrow"/>
        <family val="2"/>
      </rPr>
      <t>l)</t>
    </r>
  </si>
  <si>
    <r>
      <t>B10 (</t>
    </r>
    <r>
      <rPr>
        <sz val="10"/>
        <color theme="1"/>
        <rFont val="Arial Narrow"/>
        <family val="2"/>
      </rPr>
      <t>l)</t>
    </r>
  </si>
  <si>
    <r>
      <t>B20 (</t>
    </r>
    <r>
      <rPr>
        <sz val="10"/>
        <color theme="1"/>
        <rFont val="Arial Narrow"/>
        <family val="2"/>
      </rPr>
      <t>l)</t>
    </r>
  </si>
  <si>
    <r>
      <t>B30 (</t>
    </r>
    <r>
      <rPr>
        <sz val="10"/>
        <color theme="1"/>
        <rFont val="Arial Narrow"/>
        <family val="2"/>
      </rPr>
      <t>l)</t>
    </r>
  </si>
  <si>
    <r>
      <t>B100 (</t>
    </r>
    <r>
      <rPr>
        <sz val="10"/>
        <color theme="1"/>
        <rFont val="Arial Narrow"/>
        <family val="2"/>
      </rPr>
      <t>l)</t>
    </r>
  </si>
  <si>
    <t>CNG (kg)</t>
  </si>
  <si>
    <t>LNG (kg)</t>
  </si>
  <si>
    <t>AdBlue (l)</t>
  </si>
  <si>
    <r>
      <rPr>
        <u/>
        <sz val="11"/>
        <rFont val="Arial Narrow"/>
        <family val="2"/>
      </rPr>
      <t>Lubricantes</t>
    </r>
    <r>
      <rPr>
        <i/>
        <sz val="11"/>
        <rFont val="Arial Narrow"/>
        <family val="2"/>
      </rPr>
      <t xml:space="preserve">: </t>
    </r>
    <r>
      <rPr>
        <sz val="11"/>
        <rFont val="Arial Narrow"/>
        <family val="2"/>
      </rPr>
      <t>a los factores de emisión de CO</t>
    </r>
    <r>
      <rPr>
        <vertAlign val="subscript"/>
        <sz val="11"/>
        <rFont val="Arial Narrow"/>
        <family val="2"/>
      </rPr>
      <t>2</t>
    </r>
    <r>
      <rPr>
        <sz val="11"/>
        <rFont val="Arial Narrow"/>
        <family val="2"/>
      </rPr>
      <t xml:space="preserve"> de todas las categorías de vehículos y tipos de combustible, se añaden las emisiones debidas a los lubricantes. Se han realizado asimilaciones para los casos en los que no se dispone del factor de emisión para un determinado combustible y categoría de vehículo.</t>
    </r>
  </si>
  <si>
    <r>
      <t xml:space="preserve"> - Tabla 3-13: Tier 1 CO</t>
    </r>
    <r>
      <rPr>
        <vertAlign val="subscript"/>
        <sz val="11"/>
        <rFont val="Arial Narrow"/>
        <family val="2"/>
      </rPr>
      <t>2</t>
    </r>
    <r>
      <rPr>
        <sz val="11"/>
        <rFont val="Arial Narrow"/>
        <family val="2"/>
      </rPr>
      <t xml:space="preserve"> emission factors from combustion of lubricant oil de la guía EMEP/EEA air pollutant emission inventory guidebook 2023, 1.A.3.b.i-iv Road transport 2023.</t>
    </r>
  </si>
  <si>
    <t>Gasolinas, gasóleos y FAME</t>
  </si>
  <si>
    <r>
      <t xml:space="preserve"> - </t>
    </r>
    <r>
      <rPr>
        <i/>
        <sz val="11"/>
        <rFont val="Arial Narrow"/>
        <family val="2"/>
      </rPr>
      <t>Factores de emisión y PCI (Poder Calorífico Inferior)</t>
    </r>
    <r>
      <rPr>
        <sz val="11"/>
        <rFont val="Arial Narrow"/>
        <family val="2"/>
      </rPr>
      <t xml:space="preserve">: datos específicos proporcionados por el equipo del Sistema Español de Inventario (SEI). Para cada año se emplean los datos del año anterior. </t>
    </r>
  </si>
  <si>
    <r>
      <t>A los factores de emisión de CO</t>
    </r>
    <r>
      <rPr>
        <vertAlign val="subscript"/>
        <sz val="11"/>
        <rFont val="Arial Narrow"/>
        <family val="2"/>
      </rPr>
      <t xml:space="preserve">2 </t>
    </r>
    <r>
      <rPr>
        <sz val="11"/>
        <rFont val="Arial Narrow"/>
        <family val="2"/>
      </rPr>
      <t>de gasolinas y gasóleos se les descuenta la proporción de biocombustible por ser de origen biogénico. En el caso del gasóleo se añaden las emisiones de la parte fósil de los FAME (siglas en inglés de Esteres Metílicos de Ácidos Grasos).</t>
    </r>
  </si>
  <si>
    <r>
      <t xml:space="preserve"> - Proporción de biocombustible</t>
    </r>
    <r>
      <rPr>
        <sz val="11"/>
        <rFont val="Arial Narrow"/>
        <family val="2"/>
      </rPr>
      <t xml:space="preserve"> (se distinguen tres periodos):</t>
    </r>
  </si>
  <si>
    <r>
      <t xml:space="preserve"> -</t>
    </r>
    <r>
      <rPr>
        <sz val="7"/>
        <rFont val="Arial Narrow"/>
        <family val="2"/>
      </rPr>
      <t> </t>
    </r>
    <r>
      <rPr>
        <sz val="11"/>
        <rFont val="Arial Narrow"/>
        <family val="2"/>
      </rPr>
      <t>2007-2010: se considera que los combustibles no contienen parte "bio"</t>
    </r>
  </si>
  <si>
    <r>
      <t xml:space="preserve"> -</t>
    </r>
    <r>
      <rPr>
        <sz val="7"/>
        <rFont val="Arial Narrow"/>
        <family val="2"/>
      </rPr>
      <t> </t>
    </r>
    <r>
      <rPr>
        <sz val="11"/>
        <rFont val="Arial Narrow"/>
        <family val="2"/>
      </rPr>
      <t>2011-2018: la parte "bio" de los combustibles está implícita en su factor de emisión que tiene en cuenta el mínimo exigido por la legislación cada año.</t>
    </r>
  </si>
  <si>
    <r>
      <t>o</t>
    </r>
    <r>
      <rPr>
        <sz val="7"/>
        <rFont val="Arial Narrow"/>
        <family val="2"/>
      </rPr>
      <t xml:space="preserve">   </t>
    </r>
    <r>
      <rPr>
        <sz val="11"/>
        <rFont val="Arial Narrow"/>
        <family val="2"/>
      </rPr>
      <t>2011: RD 459/2011 relativo a los objetivos obligatorios mínimos de venta o consumo de biocarburantes establecidos para España (fija una cantidad mínima de biocarburantes en diésel del 6% y de biocarburantes en gasolina del 3,9% para 2011).</t>
    </r>
  </si>
  <si>
    <r>
      <t>o</t>
    </r>
    <r>
      <rPr>
        <sz val="7"/>
        <rFont val="Arial Narrow"/>
        <family val="2"/>
      </rPr>
      <t xml:space="preserve">   </t>
    </r>
    <r>
      <rPr>
        <sz val="11"/>
        <rFont val="Arial Narrow"/>
        <family val="2"/>
      </rPr>
      <t>2012: RD 459/2011 relativo a los objetivos obligatorios mínimos de venta o consumo de biocarburantes establecidos para España (fija una cantidad mínima de biocarburantes en diésel del 7% y de biocarburantes en gasolina del 4,1% para 2012).</t>
    </r>
  </si>
  <si>
    <r>
      <t>o</t>
    </r>
    <r>
      <rPr>
        <sz val="7"/>
        <rFont val="Arial Narrow"/>
        <family val="2"/>
      </rPr>
      <t xml:space="preserve">   </t>
    </r>
    <r>
      <rPr>
        <sz val="11"/>
        <rFont val="Arial Narrow"/>
        <family val="2"/>
      </rPr>
      <t>2013-2015: Ley 11/2013 de 26 de julio de 2013 que modifica el RD 459/2011 relativo a los objetivos obligatorios mínimos de venta o consumo de biocarburantes establecidos para España (fija una cantidad mínima de biocarburantes en diésel del 4,1% y de biocarburantes en gasolina del 3,9%).</t>
    </r>
  </si>
  <si>
    <r>
      <t>o</t>
    </r>
    <r>
      <rPr>
        <sz val="7"/>
        <rFont val="Arial Narrow"/>
        <family val="2"/>
      </rPr>
      <t xml:space="preserve">   </t>
    </r>
    <r>
      <rPr>
        <sz val="11"/>
        <rFont val="Arial Narrow"/>
        <family val="2"/>
      </rPr>
      <t>2016-2020: RD 1085/2015, de 4 de diciembre, de fomento de los biocarburantes (fija una cantidad mínima de biocarburantes en diésel y gasolina de 4,3%, 5%, 6%, 7% y 8,5% para los años 2016, 2017, 2018, 2019 y 2020 respectivamente).</t>
    </r>
  </si>
  <si>
    <t xml:space="preserve"> - 2019-2024: se tiene en cuenta la parte "bio" de cada combustible a través de su etiquetado. Por ejemplo, E5 (gasolina con 5% “bio"), B7 (diésel con 7% “bio”), etc.</t>
  </si>
  <si>
    <r>
      <t xml:space="preserve">% de carbono fósil en los FAME del gasóleo: </t>
    </r>
    <r>
      <rPr>
        <sz val="11"/>
        <rFont val="Arial Narrow"/>
        <family val="2"/>
      </rPr>
      <t xml:space="preserve">datos específicos proporcionados por el equipo del Sistema Español de Inventario (SEI). Para cada año se emplean los datos del año anterior. </t>
    </r>
  </si>
  <si>
    <r>
      <t xml:space="preserve"> - </t>
    </r>
    <r>
      <rPr>
        <i/>
        <sz val="11"/>
        <rFont val="Arial Narrow"/>
        <family val="2"/>
      </rPr>
      <t xml:space="preserve">Densidades: </t>
    </r>
    <r>
      <rPr>
        <sz val="11"/>
        <rFont val="Arial Narrow"/>
        <family val="2"/>
      </rPr>
      <t>Tabla 3.8.8. Especificaciones de combustibles en el transporte por carretera del Inventario Nacional de Gases de Efecto Invernadero (1990 - 2019). Edición 2021.</t>
    </r>
  </si>
  <si>
    <t>LPG</t>
  </si>
  <si>
    <r>
      <t xml:space="preserve"> - </t>
    </r>
    <r>
      <rPr>
        <i/>
        <sz val="11"/>
        <rFont val="Arial Narrow"/>
        <family val="2"/>
      </rPr>
      <t>Factores de emisión y PCI</t>
    </r>
    <r>
      <rPr>
        <sz val="11"/>
        <rFont val="Arial Narrow"/>
        <family val="2"/>
      </rPr>
      <t xml:space="preserve">: datos específicos proporcionados por el equipo del Sistema Español de Inventario (SEI). Para cada año se emplean los datos del año anterior. </t>
    </r>
  </si>
  <si>
    <r>
      <t xml:space="preserve"> - </t>
    </r>
    <r>
      <rPr>
        <i/>
        <sz val="11"/>
        <rFont val="Arial Narrow"/>
        <family val="2"/>
      </rPr>
      <t>Densidad</t>
    </r>
    <r>
      <rPr>
        <sz val="11"/>
        <rFont val="Arial Narrow"/>
        <family val="2"/>
      </rPr>
      <t>: estimación a partir de las densidades de propano y butano considerando una estequiometría de 35% propano C3H8 – 65% butano C4H10</t>
    </r>
  </si>
  <si>
    <t xml:space="preserve"> Real Decreto 61/2006, de 31 de enero, por el que se determinan las especificaciones de gasolinas, gasóleos, fuelóleos y gases licuados del petróleo y se regula el uso de determinados biocarburantes.</t>
  </si>
  <si>
    <r>
      <t>o</t>
    </r>
    <r>
      <rPr>
        <sz val="7"/>
        <rFont val="Arial Narrow"/>
        <family val="2"/>
      </rPr>
      <t xml:space="preserve">   </t>
    </r>
    <r>
      <rPr>
        <sz val="11"/>
        <rFont val="Arial Narrow"/>
        <family val="2"/>
      </rPr>
      <t>Butano: 560 kg/m</t>
    </r>
    <r>
      <rPr>
        <vertAlign val="superscript"/>
        <sz val="11"/>
        <rFont val="Arial Narrow"/>
        <family val="2"/>
      </rPr>
      <t xml:space="preserve">3 </t>
    </r>
    <r>
      <rPr>
        <sz val="11"/>
        <rFont val="Arial Narrow"/>
        <family val="2"/>
      </rPr>
      <t>(valor mínimo)</t>
    </r>
  </si>
  <si>
    <t>CNG</t>
  </si>
  <si>
    <r>
      <t xml:space="preserve"> - Turismos y autobuses: </t>
    </r>
    <r>
      <rPr>
        <sz val="11"/>
        <rFont val="Arial Narrow"/>
        <family val="2"/>
      </rPr>
      <t>factores de emisión proporcionados por el equipo del Sistema Español de Inventario (SEI). Para cada año se emplean los datos del año anterior. No se incluyen factores de emisión de N</t>
    </r>
    <r>
      <rPr>
        <vertAlign val="subscript"/>
        <sz val="11"/>
        <rFont val="Arial Narrow"/>
        <family val="2"/>
      </rPr>
      <t>2</t>
    </r>
    <r>
      <rPr>
        <sz val="11"/>
        <rFont val="Arial Narrow"/>
        <family val="2"/>
      </rPr>
      <t xml:space="preserve">O para consumos de CNG en autobuses. </t>
    </r>
  </si>
  <si>
    <r>
      <rPr>
        <i/>
        <sz val="11"/>
        <rFont val="Arial Narrow"/>
        <family val="2"/>
      </rPr>
      <t xml:space="preserve"> - Camiones</t>
    </r>
    <r>
      <rPr>
        <sz val="11"/>
        <rFont val="Arial Narrow"/>
        <family val="2"/>
      </rPr>
      <t>: factores de emisión de CO</t>
    </r>
    <r>
      <rPr>
        <vertAlign val="subscript"/>
        <sz val="11"/>
        <rFont val="Arial Narrow"/>
        <family val="2"/>
      </rPr>
      <t>2</t>
    </r>
    <r>
      <rPr>
        <sz val="11"/>
        <rFont val="Arial Narrow"/>
        <family val="2"/>
      </rPr>
      <t xml:space="preserve"> del CNG en la en actividad "1.A.3.b Transporte por carretera" del Inventario Nacional de Gases de Efecto Invernadero (1990 - 2023).  Para cada año se emplean los datos del año anterior. No se proporcionan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t>
    </r>
  </si>
  <si>
    <t>LNG</t>
  </si>
  <si>
    <r>
      <t xml:space="preserve"> - Se asimilan los factores de emisión de CO</t>
    </r>
    <r>
      <rPr>
        <vertAlign val="subscript"/>
        <sz val="11"/>
        <rFont val="Arial Narrow"/>
        <family val="2"/>
      </rPr>
      <t>2</t>
    </r>
    <r>
      <rPr>
        <sz val="11"/>
        <rFont val="Arial Narrow"/>
        <family val="2"/>
      </rPr>
      <t xml:space="preserve"> del CNG en la en actividad "1.A.3.b Transporte por carretera" del Inventario Nacional de Gases de Efecto Invernadero (1990 - 2023).  Para cada año se emplean los datos del año anterior. No se proporcionan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t>
    </r>
  </si>
  <si>
    <t>AdBlue</t>
  </si>
  <si>
    <r>
      <t xml:space="preserve"> - Los factores de emisión de CO</t>
    </r>
    <r>
      <rPr>
        <vertAlign val="subscript"/>
        <sz val="11"/>
        <rFont val="Arial Narrow"/>
        <family val="2"/>
      </rPr>
      <t>2</t>
    </r>
    <r>
      <rPr>
        <sz val="11"/>
        <rFont val="Arial Narrow"/>
        <family val="2"/>
      </rPr>
      <t xml:space="preserve"> indicados se refieren a la reacción de reducción que se produce sobre el catalizador que da lugar a la formación de CO</t>
    </r>
    <r>
      <rPr>
        <vertAlign val="subscript"/>
        <sz val="11"/>
        <rFont val="Arial Narrow"/>
        <family val="2"/>
      </rPr>
      <t>2</t>
    </r>
    <r>
      <rPr>
        <sz val="11"/>
        <rFont val="Arial Narrow"/>
        <family val="2"/>
      </rPr>
      <t>. No se incluyen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Estos valores pueden consultarse en EMEP/EEA 2023 air pollutant emission inventory guidebook 2023, 1.A.3.b.i-iv Road transport 2023. </t>
    </r>
  </si>
  <si>
    <t>Camiones (N2, N3)*</t>
  </si>
  <si>
    <t>Autobuses (M2, M3)**</t>
  </si>
  <si>
    <t>AdBlue (l)**</t>
  </si>
  <si>
    <r>
      <t>* CNG y LNG para camiones (N2 y N3): se proporcionan únicamente factores de emisión de CO</t>
    </r>
    <r>
      <rPr>
        <vertAlign val="subscript"/>
        <sz val="10"/>
        <rFont val="Arial Narrow"/>
        <family val="2"/>
      </rPr>
      <t>2</t>
    </r>
    <r>
      <rPr>
        <sz val="10"/>
        <rFont val="Arial Narrow"/>
        <family val="2"/>
      </rPr>
      <t>.</t>
    </r>
  </si>
  <si>
    <r>
      <t>** CNG para autobuses (M2 y M3): se proporcionan únicamente factores de emisión de CO</t>
    </r>
    <r>
      <rPr>
        <vertAlign val="subscript"/>
        <sz val="10"/>
        <rFont val="Arial Narrow"/>
        <family val="2"/>
      </rPr>
      <t>2</t>
    </r>
    <r>
      <rPr>
        <sz val="10"/>
        <rFont val="Arial Narrow"/>
        <family val="2"/>
      </rPr>
      <t xml:space="preserve"> y CH</t>
    </r>
    <r>
      <rPr>
        <vertAlign val="subscript"/>
        <sz val="10"/>
        <rFont val="Arial Narrow"/>
        <family val="2"/>
      </rPr>
      <t>4</t>
    </r>
    <r>
      <rPr>
        <sz val="10"/>
        <rFont val="Arial Narrow"/>
        <family val="2"/>
      </rPr>
      <t>.</t>
    </r>
  </si>
  <si>
    <r>
      <t>*** AdBlue: los factores de emisión de CO</t>
    </r>
    <r>
      <rPr>
        <vertAlign val="subscript"/>
        <sz val="10"/>
        <rFont val="Arial Narrow"/>
        <family val="2"/>
      </rPr>
      <t>2</t>
    </r>
    <r>
      <rPr>
        <sz val="10"/>
        <rFont val="Arial Narrow"/>
        <family val="2"/>
      </rPr>
      <t xml:space="preserve"> indicados se refieren a la reacción de reducción que se produce sobre el catalizador que da lugar a la formación de CO</t>
    </r>
    <r>
      <rPr>
        <vertAlign val="subscript"/>
        <sz val="10"/>
        <rFont val="Arial Narrow"/>
        <family val="2"/>
      </rPr>
      <t>2</t>
    </r>
    <r>
      <rPr>
        <sz val="10"/>
        <rFont val="Arial Narrow"/>
        <family val="2"/>
      </rPr>
      <t>. No se incluyen factores de emisión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 xml:space="preserve">O para el AdBlue. </t>
    </r>
  </si>
  <si>
    <t>Opción A.2: distancia recorrida (km)</t>
  </si>
  <si>
    <t>Los factores de emisión por km no incluyen las emisiones debidas a los lubricantes.</t>
  </si>
  <si>
    <t>Gasóleo (km)</t>
  </si>
  <si>
    <t>Gasolina (km)</t>
  </si>
  <si>
    <t>LPG (km)</t>
  </si>
  <si>
    <t>CNG (km)</t>
  </si>
  <si>
    <t>LNG (km)</t>
  </si>
  <si>
    <t>Gasóleo, CNG y LNG para camiones</t>
  </si>
  <si>
    <r>
      <t xml:space="preserve"> - Elaboración propia a partir de los datos indicados en la </t>
    </r>
    <r>
      <rPr>
        <i/>
        <sz val="11"/>
        <rFont val="Arial Narrow"/>
        <family val="2"/>
      </rPr>
      <t>Tabla 7. Número de vehículos, emisiones específicas medias de CO</t>
    </r>
    <r>
      <rPr>
        <i/>
        <vertAlign val="subscript"/>
        <sz val="11"/>
        <rFont val="Arial Narrow"/>
        <family val="2"/>
      </rPr>
      <t>2</t>
    </r>
    <r>
      <rPr>
        <i/>
        <sz val="11"/>
        <rFont val="Arial Narrow"/>
        <family val="2"/>
      </rPr>
      <t xml:space="preserve"> en g/km y consumo medio de combustible de los (sub)grupos de vehículos 2, 5-LH y 16 por tipo de combustible</t>
    </r>
    <r>
      <rPr>
        <sz val="11"/>
        <rFont val="Arial Narrow"/>
        <family val="2"/>
      </rPr>
      <t xml:space="preserve"> de los siguientes informes: </t>
    </r>
  </si>
  <si>
    <t>Años 2007 a 2020:</t>
  </si>
  <si>
    <r>
      <t>Informe de la Comisión en virtud del Reglamento (UE) 2018/956, que analiza los datos transmitidos por los Estados miembros y los fabricantes con respecto al período de comunicación de 2020 sobre las emisiones de CO</t>
    </r>
    <r>
      <rPr>
        <vertAlign val="subscript"/>
        <sz val="11"/>
        <rFont val="Arial Narrow"/>
        <family val="2"/>
      </rPr>
      <t>2</t>
    </r>
    <r>
      <rPr>
        <sz val="11"/>
        <rFont val="Arial Narrow"/>
        <family val="2"/>
      </rPr>
      <t xml:space="preserve"> y el consumo de combustible de los vehículos pesados nuevos. </t>
    </r>
  </si>
  <si>
    <t>https://eur-lex.europa.eu/legal-content/ES/TXT/?uri=CELEX:52023DC0517</t>
  </si>
  <si>
    <t>Años 2021 a 2024:</t>
  </si>
  <si>
    <r>
      <t>Informe de la Comisión en virtud del Reglamento (UE) 2018/956 en el que se analizan los datos transmitidos por los Estados miembros y los fabricantes para el período de comunicación de 2021 sobre las emisiones de CO</t>
    </r>
    <r>
      <rPr>
        <vertAlign val="subscript"/>
        <sz val="11"/>
        <rFont val="Arial Narrow"/>
        <family val="2"/>
      </rPr>
      <t>2</t>
    </r>
    <r>
      <rPr>
        <sz val="11"/>
        <rFont val="Arial Narrow"/>
        <family val="2"/>
      </rPr>
      <t xml:space="preserve"> y el consumo de combustible de los vehículos pesados nuevos.</t>
    </r>
  </si>
  <si>
    <t>https://eur-lex.europa.eu/legal-content/ES/TXT/?uri=CELEX:52024DC0313</t>
  </si>
  <si>
    <t>Resto de combustibles y vehículos</t>
  </si>
  <si>
    <r>
      <t xml:space="preserve"> - Datos proporcionados por el equipo del Sistema Español de Inventario (SEI) de los factores de emisión de CO</t>
    </r>
    <r>
      <rPr>
        <vertAlign val="subscript"/>
        <sz val="11"/>
        <rFont val="Arial Narrow"/>
        <family val="2"/>
      </rPr>
      <t>2</t>
    </r>
    <r>
      <rPr>
        <sz val="11"/>
        <rFont val="Arial Narrow"/>
        <family val="2"/>
      </rPr>
      <t>,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expresados en g/km para la actividad Transporte por carretera (1.A.3.b.) desglosados según tipo de combustible y tipologías de vehículos. Para cada año se emplean los datos del año anterior. </t>
    </r>
  </si>
  <si>
    <t>B. Funcionamiento de maquinaria</t>
  </si>
  <si>
    <t>Agrícola</t>
  </si>
  <si>
    <t>Forestal</t>
  </si>
  <si>
    <t>Comercial, institucional e industrial</t>
  </si>
  <si>
    <t>Gasóleo (l)</t>
  </si>
  <si>
    <t>Gasolina (l)</t>
  </si>
  <si>
    <t>Lubricantes (l)*</t>
  </si>
  <si>
    <r>
      <t>* Lubricantes: Las emisiones de CO</t>
    </r>
    <r>
      <rPr>
        <vertAlign val="subscript"/>
        <sz val="10.5"/>
        <rFont val="Arial Narrow"/>
        <family val="2"/>
      </rPr>
      <t>2</t>
    </r>
    <r>
      <rPr>
        <sz val="10.5"/>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5"/>
        <rFont val="Arial Narrow"/>
        <family val="2"/>
      </rPr>
      <t>2</t>
    </r>
    <r>
      <rPr>
        <sz val="10.5"/>
        <rFont val="Arial Narrow"/>
        <family val="2"/>
      </rPr>
      <t xml:space="preserve"> indicados consideran un contenido en carbono de 20,0 kg de C/GJ, y una fracción que se oxida durante el uso (ODU) de 0,20. No se incluyen factores de emisión de CH</t>
    </r>
    <r>
      <rPr>
        <vertAlign val="subscript"/>
        <sz val="10.5"/>
        <rFont val="Arial Narrow"/>
        <family val="2"/>
      </rPr>
      <t>4</t>
    </r>
    <r>
      <rPr>
        <sz val="10.5"/>
        <rFont val="Arial Narrow"/>
        <family val="2"/>
      </rPr>
      <t xml:space="preserve"> y N</t>
    </r>
    <r>
      <rPr>
        <vertAlign val="subscript"/>
        <sz val="10.5"/>
        <rFont val="Arial Narrow"/>
        <family val="2"/>
      </rPr>
      <t>2</t>
    </r>
    <r>
      <rPr>
        <sz val="10.5"/>
        <rFont val="Arial Narrow"/>
        <family val="2"/>
      </rPr>
      <t xml:space="preserve">O. Puede encontrar más información en el Apartado 5.2 Uso de Lubricantes del Volumen 3, Capítulo 5 de las </t>
    </r>
    <r>
      <rPr>
        <i/>
        <sz val="10.5"/>
        <rFont val="Arial Narrow"/>
        <family val="2"/>
      </rPr>
      <t>Directrices del IPCC de 2006 para los inventarios nacionales de gases de efecto invernadero</t>
    </r>
    <r>
      <rPr>
        <sz val="10.5"/>
        <rFont val="Arial Narrow"/>
        <family val="2"/>
      </rPr>
      <t>.</t>
    </r>
  </si>
  <si>
    <r>
      <t>** AdBlue: los factores de emisión de CO</t>
    </r>
    <r>
      <rPr>
        <vertAlign val="subscript"/>
        <sz val="10.5"/>
        <rFont val="Arial Narrow"/>
        <family val="2"/>
      </rPr>
      <t>2</t>
    </r>
    <r>
      <rPr>
        <sz val="10.5"/>
        <rFont val="Arial Narrow"/>
        <family val="2"/>
      </rPr>
      <t xml:space="preserve"> indicados se refieren a la reacción de reducción que se produce sobre el catalizador que da lugar a la formación de CO</t>
    </r>
    <r>
      <rPr>
        <vertAlign val="subscript"/>
        <sz val="10.5"/>
        <rFont val="Arial Narrow"/>
        <family val="2"/>
      </rPr>
      <t>2</t>
    </r>
    <r>
      <rPr>
        <sz val="10.5"/>
        <rFont val="Arial Narrow"/>
        <family val="2"/>
      </rPr>
      <t>. No se incluyen factores de emisión de CH</t>
    </r>
    <r>
      <rPr>
        <vertAlign val="subscript"/>
        <sz val="10.5"/>
        <rFont val="Arial Narrow"/>
        <family val="2"/>
      </rPr>
      <t>4</t>
    </r>
    <r>
      <rPr>
        <sz val="10.5"/>
        <rFont val="Arial Narrow"/>
        <family val="2"/>
      </rPr>
      <t xml:space="preserve"> y N</t>
    </r>
    <r>
      <rPr>
        <vertAlign val="subscript"/>
        <sz val="10.5"/>
        <rFont val="Arial Narrow"/>
        <family val="2"/>
      </rPr>
      <t>2</t>
    </r>
    <r>
      <rPr>
        <sz val="10.5"/>
        <rFont val="Arial Narrow"/>
        <family val="2"/>
      </rPr>
      <t>O para el AdBlue.</t>
    </r>
  </si>
  <si>
    <t>Factores de emisión de maquinaria y lubricantes industriales</t>
  </si>
  <si>
    <t xml:space="preserve"> - Datos específicos proporcionados por el equipo del Sistema Español de Inventario (SEI) que distinguen la maquinaria comercial, institucional e industrial y la maquinaria agrícola y forestal. Para cada año se emplean los datos del año anterior.</t>
  </si>
  <si>
    <r>
      <t>Tal y como se describe en el apartado de “Transporte por carretera”, se descuenta la proporción de biocombustible de los factores de emisión de CO</t>
    </r>
    <r>
      <rPr>
        <vertAlign val="subscript"/>
        <sz val="11"/>
        <rFont val="Arial Narrow"/>
        <family val="2"/>
      </rPr>
      <t>2</t>
    </r>
    <r>
      <rPr>
        <sz val="11"/>
        <rFont val="Arial Narrow"/>
        <family val="2"/>
      </rPr>
      <t xml:space="preserve"> de gasolina y gasóleo y, en el caso del gasóleo, se consideran las emisiones de la parte fósil de los FAME (siglas en inglés de Ésteres Metílicos de Ácidos Grasos).</t>
    </r>
  </si>
  <si>
    <t>PCI (Poder Calorífico Inferior)</t>
  </si>
  <si>
    <t xml:space="preserve"> - Combustibles: datos específicos proporcionados por el equipo del Sistema Español de Inventario (SEI).</t>
  </si>
  <si>
    <t xml:space="preserve"> - Lubricantes: Cuadro 1.2. Valores calóricos netos (VCN) por defecto y límites inferior y superior de los intervalos de confianza. Directrices del IPCC de 2006 para los inventarios nacionales de gases de efecto invernadero (Volumen 2, Capítulo 1).</t>
  </si>
  <si>
    <t xml:space="preserve"> - Gasolina y gasóleo: Tabla 3.8.8. Especificaciones de combustibles en el transporte por carretera del Informe de Inventario Nacional de Gases de Efecto Invernadero (1990 - 2019). Edición 2021.</t>
  </si>
  <si>
    <t xml:space="preserve"> - Gasóleo B: Real Decreto 61/2006, de 31 de enero, por el que se determinan las especificaciones de gasolinas, gasóleos, fuelóleos y gases licuados del petróleo y se regula el uso de determinados biocarburantes.</t>
  </si>
  <si>
    <t xml:space="preserve"> - Lubricantes: Base de datos de la Agencia Europea de Sustancias y Mezclas Químicas (ECHA de sus siglas en inglés) para la sustancia "Lubricating oils (petroleum), base oils, paraffinic". </t>
  </si>
  <si>
    <t>https://echa.europa.eu/es/search-for-chemicals</t>
  </si>
  <si>
    <t>Factores de emisión de AdBlue</t>
  </si>
  <si>
    <t>B.2.1 Trabajos de laboreo del suelo: los datos necesarios son tipo de apero, textura del suelo/profundidad de trabajo y superficie</t>
  </si>
  <si>
    <t>Tipo de apero</t>
  </si>
  <si>
    <t>Textura del suelo/profundidad de trabajo (l/ha)</t>
  </si>
  <si>
    <t>Profundidad media (cm)</t>
  </si>
  <si>
    <t>Ligera/Baja</t>
  </si>
  <si>
    <t>Ligera / Alta</t>
  </si>
  <si>
    <t>Pesada / Baja</t>
  </si>
  <si>
    <t>Pesada / Alta</t>
  </si>
  <si>
    <t>Subsolador</t>
  </si>
  <si>
    <t>Vertedera</t>
  </si>
  <si>
    <t>Arado de discos</t>
  </si>
  <si>
    <t>Chisel</t>
  </si>
  <si>
    <t>Rotocultor-Grada accionada</t>
  </si>
  <si>
    <t>Grada de discos</t>
  </si>
  <si>
    <t>Cultivador de brazos</t>
  </si>
  <si>
    <t>Vibrocultivador</t>
  </si>
  <si>
    <t>Grada de púas</t>
  </si>
  <si>
    <r>
      <rPr>
        <sz val="11"/>
        <rFont val="Arial Narrow"/>
        <family val="2"/>
      </rPr>
      <t xml:space="preserve">Fuente: apartado 6.1 Resultados finales del estudio </t>
    </r>
    <r>
      <rPr>
        <i/>
        <u/>
        <sz val="11"/>
        <color indexed="12"/>
        <rFont val="Arial Narrow"/>
        <family val="2"/>
      </rPr>
      <t>"Consumos energéticos en las operaciones agrícolas en España" del IDAE</t>
    </r>
  </si>
  <si>
    <t>Para los trabajos de recolección se diferencian cuatro consumos en función de la textura del suelo y la profundidad de trabajo. En la textura se establecen dos grupos, “Ligera”, que incluye las texturas arenosas y francas y “Pesada”, que incluye las texturas arcillosas. En la profundidad de trabajo se establecen dos grupos, “Baja” y “Alta”, con relación a las profundidades medias reflejadas en la tabla anterior.</t>
  </si>
  <si>
    <t>B.2.2 Trabajos de abonado, siembra, cultivo y tratamientos fitosanitarios: los datos necesarios son tipo de maquinaria/apero, anchura de apero o trabajo y superficie</t>
  </si>
  <si>
    <t>Máquinaria / apero</t>
  </si>
  <si>
    <t>Anchura apero o trabajo en labor (Normal)</t>
  </si>
  <si>
    <t>Anchura apero o trabajo en labor (Elevada)</t>
  </si>
  <si>
    <t>Consumo (l/ha)</t>
  </si>
  <si>
    <t>Anchura (m)</t>
  </si>
  <si>
    <t>Elevada (l/ha)</t>
  </si>
  <si>
    <t>Abonadora centrífuga*</t>
  </si>
  <si>
    <t>&lt; 24</t>
  </si>
  <si>
    <t>≥ 24</t>
  </si>
  <si>
    <t>Abonadora localizadora**</t>
  </si>
  <si>
    <t>&lt; 2</t>
  </si>
  <si>
    <t>≥ 2</t>
  </si>
  <si>
    <t>Sembradora de chorrillo*</t>
  </si>
  <si>
    <t>&lt; 6</t>
  </si>
  <si>
    <t>≥ 6</t>
  </si>
  <si>
    <t>Sembradora de chorrillo siembre directa*</t>
  </si>
  <si>
    <t>Sembradora monograno**</t>
  </si>
  <si>
    <t>&lt; 3</t>
  </si>
  <si>
    <t>≥ 3</t>
  </si>
  <si>
    <t>Sembradora monograno siembre directa**</t>
  </si>
  <si>
    <t>Sembradora de pratenses*</t>
  </si>
  <si>
    <t>&lt; 3,5</t>
  </si>
  <si>
    <t>≥ 3,5</t>
  </si>
  <si>
    <t>Binadora-Abonadora**</t>
  </si>
  <si>
    <t>Binadora **</t>
  </si>
  <si>
    <t>Rodillo*</t>
  </si>
  <si>
    <t>&lt; 5</t>
  </si>
  <si>
    <t>≥ 5</t>
  </si>
  <si>
    <t>Pulverizador hidráulico*</t>
  </si>
  <si>
    <t>&lt; 16</t>
  </si>
  <si>
    <t>≥ 16</t>
  </si>
  <si>
    <t>Atomizador*</t>
  </si>
  <si>
    <t>Remolque distribuidor estiércol*</t>
  </si>
  <si>
    <t>&lt; 4</t>
  </si>
  <si>
    <t>≥ 4</t>
  </si>
  <si>
    <t>Para esta tipología de trabajos se diferencian dos tipos de consumo, en relación con el ancho del apero o trabajo en la labor, denominándose “Normal” y “Elevado”. Los valores adjudicados a cada denominación, se corresponden con los resultados obtenidos en las zonas de ensayo del estudio mencionado. Las diferencias entre los valores asignados a "Normal" y "Elevado" se atribuyen a las anchuras y características de los aperos utilizados y a las dosis de aplicación de productos.</t>
  </si>
  <si>
    <t>Los rangos de anchuras de la tabla anterior se han determinado en base a los datos obtenidos de las siguientes fuentes:</t>
  </si>
  <si>
    <r>
      <rPr>
        <sz val="11"/>
        <rFont val="Arial Narrow"/>
        <family val="2"/>
      </rPr>
      <t xml:space="preserve">* Fichas técnicas de maquinaria agrícola del </t>
    </r>
    <r>
      <rPr>
        <u/>
        <sz val="11"/>
        <color indexed="12"/>
        <rFont val="Arial Narrow"/>
        <family val="2"/>
      </rPr>
      <t>Observatorio de Tecnologías Probadas del Ministerio de Agricultura, Pesca y Alimentación.</t>
    </r>
  </si>
  <si>
    <r>
      <rPr>
        <sz val="11"/>
        <rFont val="Arial Narrow"/>
        <family val="2"/>
      </rPr>
      <t xml:space="preserve">** Valores obtenidos en las mediciones realizadas para cada tipo de maquinaria en el estudio </t>
    </r>
    <r>
      <rPr>
        <u/>
        <sz val="11"/>
        <color indexed="12"/>
        <rFont val="Arial Narrow"/>
        <family val="2"/>
      </rPr>
      <t>"Consumos energéticos en las operaciones agrícolas en España" del IDAE</t>
    </r>
  </si>
  <si>
    <t>Tipo de maquinaria</t>
  </si>
  <si>
    <t>Capacidades de trabajo media</t>
  </si>
  <si>
    <t>Capacidades de trabajo elevada</t>
  </si>
  <si>
    <t>Cosechadora de cereal</t>
  </si>
  <si>
    <t>Rendimiento regadío</t>
  </si>
  <si>
    <t>Rendimiento secano</t>
  </si>
  <si>
    <t>Cosechadora de maíz</t>
  </si>
  <si>
    <t>Rendimiento alto</t>
  </si>
  <si>
    <t>Rendimiento normal</t>
  </si>
  <si>
    <t>Cosechadora de girasol</t>
  </si>
  <si>
    <t>Deshojadora de remolacha</t>
  </si>
  <si>
    <t>Anchura de trabajo ≤ 1,5 m
Nº de líneas ≤ 3</t>
  </si>
  <si>
    <t>Anchura de trabajo &gt;1,5 m
Nº de líneas &gt; 3</t>
  </si>
  <si>
    <t>Arrancadora de remolacha</t>
  </si>
  <si>
    <t>Anchura de trabajo &gt; 1,5 m
Nº de líneas &gt; 3</t>
  </si>
  <si>
    <t>Cargadora de remolacha</t>
  </si>
  <si>
    <t>Nº de líneas ≤ 6</t>
  </si>
  <si>
    <t>Nº de líneas &gt; 6</t>
  </si>
  <si>
    <t>Cosechadora de patatas</t>
  </si>
  <si>
    <t>Segadora rotativa</t>
  </si>
  <si>
    <t>Rendimiento alto o anchura de trabajo baja</t>
  </si>
  <si>
    <t>Rendimiento normal o anchura de trabajo alta</t>
  </si>
  <si>
    <t>Segadora con barra de corte</t>
  </si>
  <si>
    <t>Segadora acondicionadora</t>
  </si>
  <si>
    <t>Rastrillo hilerador de forraje</t>
  </si>
  <si>
    <t>Empacadora (convencional)</t>
  </si>
  <si>
    <t>Carga de pacas</t>
  </si>
  <si>
    <t>Encintadora</t>
  </si>
  <si>
    <t>Remolque autocargador</t>
  </si>
  <si>
    <t>Cosechadora picadora de heno</t>
  </si>
  <si>
    <t>Cosechadora picadora de maíz</t>
  </si>
  <si>
    <t>Otros cosechadoras*</t>
  </si>
  <si>
    <t>Para los trabajos de recolección se diferencian dos consumos según la capacidad de trabajo, denominándose “Media” y “Elevada”. Los valores adjudicados a cada denominación, que se reflejan en el cuadro anterior, se atribuyen a lo indicado en "Observaciones" o a las diferencias de las características de las máquinas ensayadas de acuerdo con el estudio “Consumos energéticos en las operaciones agrícolas en España" del IDAE.</t>
  </si>
  <si>
    <r>
      <t xml:space="preserve">Se define como "rendimiento normal", el rendimiento medio en España del cultivo. Para el caso del maíz, se asume un rendimiento medio en España de 12 toneladas/ha en base a los rendimientos máximos y mínimos publicados por el </t>
    </r>
    <r>
      <rPr>
        <i/>
        <sz val="11"/>
        <color rgb="FF000000"/>
        <rFont val="Arial Narrow"/>
        <family val="2"/>
      </rPr>
      <t>Balance de Nitrógeno y Fósforo en la Agricultura Española (BNPAE) del MAPA.</t>
    </r>
  </si>
  <si>
    <r>
      <rPr>
        <sz val="11"/>
        <rFont val="Arial Narrow"/>
        <family val="2"/>
      </rPr>
      <t xml:space="preserve">Puede consultarse el Balance de Nitrógeno y Fósforo en la Agricultura Española (BNPAE) en el siguiente enlace: </t>
    </r>
    <r>
      <rPr>
        <u/>
        <sz val="11"/>
        <color indexed="12"/>
        <rFont val="Arial Narrow"/>
        <family val="2"/>
      </rPr>
      <t>https://www.mapa.gob.es/es/agricultura/temas/medios-de-produccion/productos-fertilizantes/</t>
    </r>
  </si>
  <si>
    <t>C. Transporte ferroviario, marítimo y aéreo (emisiones directas)</t>
  </si>
  <si>
    <t>Gasóleo  (l)</t>
  </si>
  <si>
    <t>Ferrocarril</t>
  </si>
  <si>
    <t>Marítimo</t>
  </si>
  <si>
    <t>Aéreo</t>
  </si>
  <si>
    <t>Gasolina aviación (l)</t>
  </si>
  <si>
    <t xml:space="preserve"> - Tablas comunes de reporte (CRT) del Inventario Nacional de Gases de Efecto Invernadero (pestaña: "Table1.A(a)s3"). Para cada año se emplean los datos del año anterior. </t>
  </si>
  <si>
    <t xml:space="preserve"> - Datos específicos proporcionados por el equipo del Sistema Español de Inventario (SEI). Para cada año se emplean los datos del año anterior. </t>
  </si>
  <si>
    <t xml:space="preserve"> - Gasóleo y gasolina: Real Decreto 61/2006, de 31 de enero, por el que se determinan las especificaciones de gasolinas, gasóleos, fuelóleos y gases licuados del petróleo y se regula el uso de determinados biocarburantes.</t>
  </si>
  <si>
    <r>
      <t>o</t>
    </r>
    <r>
      <rPr>
        <sz val="7"/>
        <rFont val="Arial Narrow"/>
        <family val="2"/>
      </rPr>
      <t xml:space="preserve">   </t>
    </r>
    <r>
      <rPr>
        <sz val="11"/>
        <rFont val="Arial Narrow"/>
        <family val="2"/>
      </rPr>
      <t>Gasolina: 720-775 kg/m</t>
    </r>
    <r>
      <rPr>
        <vertAlign val="superscript"/>
        <sz val="11"/>
        <rFont val="Arial Narrow"/>
        <family val="2"/>
      </rPr>
      <t>3</t>
    </r>
    <r>
      <rPr>
        <sz val="11"/>
        <rFont val="Arial Narrow"/>
        <family val="2"/>
      </rPr>
      <t>.</t>
    </r>
    <r>
      <rPr>
        <vertAlign val="superscript"/>
        <sz val="11"/>
        <rFont val="Arial Narrow"/>
        <family val="2"/>
      </rPr>
      <t xml:space="preserve"> </t>
    </r>
    <r>
      <rPr>
        <sz val="11"/>
        <rFont val="Arial Narrow"/>
        <family val="2"/>
      </rPr>
      <t>Valor medio: 748 kg/m3</t>
    </r>
  </si>
  <si>
    <t xml:space="preserve"> - Queroseno: Reglamento de Ejecución (UE) 2018/2066 de la Comisión, de 19 de diciembre de 2018, sobre el seguimiento y la notificación de las emisiones de gases de efecto invernadero en aplicación de la Directiva 2003/87/CE del Parlamento Europeo y del Consejo y por el que se modifica el Reglamento (UE) n.° 601/2012 de la Comisión.</t>
  </si>
  <si>
    <t>5.   EMISIONES FUGITIVAS (EQUIPOS DE CLIMATIZACIÓN Y OTROS)</t>
  </si>
  <si>
    <t>A. Climatización / refrigeración</t>
  </si>
  <si>
    <r>
      <t>Nombre</t>
    </r>
    <r>
      <rPr>
        <vertAlign val="superscript"/>
        <sz val="10"/>
        <color rgb="FF000000"/>
        <rFont val="Arial Narrow"/>
        <family val="2"/>
      </rPr>
      <t>(1)</t>
    </r>
  </si>
  <si>
    <t>PCA 6AR</t>
  </si>
  <si>
    <t>HFC-23</t>
  </si>
  <si>
    <t>CH2F3</t>
  </si>
  <si>
    <t>HFC-32</t>
  </si>
  <si>
    <t>CH2F2</t>
  </si>
  <si>
    <t>HFC-41</t>
  </si>
  <si>
    <t>CH3F</t>
  </si>
  <si>
    <t>HFC-125</t>
  </si>
  <si>
    <t>C2HF5</t>
  </si>
  <si>
    <t>HFC-134</t>
  </si>
  <si>
    <t>C2H2F4</t>
  </si>
  <si>
    <t>HFC-134a</t>
  </si>
  <si>
    <t>CH2FCF3</t>
  </si>
  <si>
    <t>HFC-143</t>
  </si>
  <si>
    <t>C2H3F3.</t>
  </si>
  <si>
    <t>HFC-143a</t>
  </si>
  <si>
    <t>C2H3F3</t>
  </si>
  <si>
    <t>HFC-152</t>
  </si>
  <si>
    <t>CH2FCH2F</t>
  </si>
  <si>
    <t>HFC-152a</t>
  </si>
  <si>
    <t>C2H4F2</t>
  </si>
  <si>
    <t>HFC-161</t>
  </si>
  <si>
    <t>C2H2F</t>
  </si>
  <si>
    <t>HFC-227ea</t>
  </si>
  <si>
    <t>C3HF7</t>
  </si>
  <si>
    <t>HFC-236cb</t>
  </si>
  <si>
    <t>CH2FCF2CF3</t>
  </si>
  <si>
    <t>HFC-236ea</t>
  </si>
  <si>
    <t>CHF2CHFCF3</t>
  </si>
  <si>
    <t>HFC-236fa</t>
  </si>
  <si>
    <t>C3H2F6</t>
  </si>
  <si>
    <t>HFC-245ca</t>
  </si>
  <si>
    <t>C3H3F5</t>
  </si>
  <si>
    <t>HFC-245fa</t>
  </si>
  <si>
    <t>HFC-365mfc</t>
  </si>
  <si>
    <t>C4H5F5</t>
  </si>
  <si>
    <t>HFC-43-10mee</t>
  </si>
  <si>
    <t>C5H2F10</t>
  </si>
  <si>
    <t>HCFC-22</t>
  </si>
  <si>
    <t>CHClF2</t>
  </si>
  <si>
    <t>R-404A</t>
  </si>
  <si>
    <t>R-125/143a/134a (44/52/4)</t>
  </si>
  <si>
    <t>R-407A</t>
  </si>
  <si>
    <t>R-32/125/134a (20/40/40)</t>
  </si>
  <si>
    <t>R-407B</t>
  </si>
  <si>
    <t xml:space="preserve">R-32/125/134a (10/70/20)  </t>
  </si>
  <si>
    <t>R-407C</t>
  </si>
  <si>
    <t>R-32/125/134a (23/25/52)</t>
  </si>
  <si>
    <t>R-407F</t>
  </si>
  <si>
    <t>R-32/125/134a (30/30/40)</t>
  </si>
  <si>
    <t>R-410A</t>
  </si>
  <si>
    <t xml:space="preserve">R-32/125 (50/50) </t>
  </si>
  <si>
    <t>R-410B</t>
  </si>
  <si>
    <t xml:space="preserve">R-32/125 (45/55) </t>
  </si>
  <si>
    <t>R-413A</t>
  </si>
  <si>
    <t>R-218/134a/600a (9/88/3)</t>
  </si>
  <si>
    <t>R-417A</t>
  </si>
  <si>
    <t>R-125/134a/600 (46,6/50/3,4)</t>
  </si>
  <si>
    <t>R-417B</t>
  </si>
  <si>
    <t>R-125/134a/600 (79/18,25/2,75)</t>
  </si>
  <si>
    <t>R-422A</t>
  </si>
  <si>
    <t>R-125/134a/600a (85,1/11,5/3,4)</t>
  </si>
  <si>
    <t>R-422D</t>
  </si>
  <si>
    <t>R-125/134a/600a (65,1/31,5/3,4)</t>
  </si>
  <si>
    <t>R-424A</t>
  </si>
  <si>
    <t>R-125/134a/600a/600/601a (50,5/47/0,9/1/0,6)</t>
  </si>
  <si>
    <t>R-426A</t>
  </si>
  <si>
    <t>R-134a/125/600/601a (93/5,1/1,3/0,6)</t>
  </si>
  <si>
    <t>R-427A</t>
  </si>
  <si>
    <t>R-32/125/143a/134a (15/25/10/50)</t>
  </si>
  <si>
    <t>R-428A</t>
  </si>
  <si>
    <t xml:space="preserve">R-125/143a/600a/290 (77,5/20/1,9/0,6)              </t>
  </si>
  <si>
    <t>R-434A</t>
  </si>
  <si>
    <t>R-125/143a/134a/600a (63,2/18/16/2,8)</t>
  </si>
  <si>
    <t>R-437A</t>
  </si>
  <si>
    <t>R-125/134a/600/601 (19,5/78,5/1,4/0,6)</t>
  </si>
  <si>
    <t>R-438A</t>
  </si>
  <si>
    <t>R-32/125/134a/600/601a (8,5/45/44,2/1,7/0,6)</t>
  </si>
  <si>
    <t>R-442A</t>
  </si>
  <si>
    <t>R-32/125/134a/152a/227ea (31/31/30/3/5)</t>
  </si>
  <si>
    <t>R-449A</t>
  </si>
  <si>
    <t>R-32/R-125/HFO-1234yf/R-134a (24,3/24,7/25,3/25,7)</t>
  </si>
  <si>
    <t>R-452A</t>
  </si>
  <si>
    <t>R-125/R-32/HFO-1234yf (59/11/30)</t>
  </si>
  <si>
    <t>R-453A</t>
  </si>
  <si>
    <t>R-134a/125/32/227ea/600/601a (53,8/20/20/5/0,6/0,6)</t>
  </si>
  <si>
    <t>R-507A</t>
  </si>
  <si>
    <t>R-125/143a (50/50)</t>
  </si>
  <si>
    <r>
      <rPr>
        <sz val="11"/>
        <rFont val="Arial Narrow"/>
        <family val="2"/>
      </rPr>
      <t>Material Suplementario del Capítulo 7 del Sexto Informe de Evaluación del IPCC.</t>
    </r>
    <r>
      <rPr>
        <sz val="11"/>
        <color theme="3"/>
        <rFont val="Arial Narrow"/>
        <family val="2"/>
      </rPr>
      <t xml:space="preserve"> </t>
    </r>
    <r>
      <rPr>
        <u/>
        <sz val="11"/>
        <color indexed="12"/>
        <rFont val="Arial Narrow"/>
        <family val="2"/>
      </rPr>
      <t>https://www.ipcc.ch/report/ar6/wg1/downloads/report/IPCC_AR6_WGI_Chapter07_SM.pdf</t>
    </r>
  </si>
  <si>
    <r>
      <rPr>
        <vertAlign val="superscript"/>
        <sz val="11"/>
        <rFont val="Arial Narrow"/>
        <family val="2"/>
      </rPr>
      <t>(1)</t>
    </r>
    <r>
      <rPr>
        <sz val="11"/>
        <rFont val="Arial Narrow"/>
        <family val="2"/>
      </rPr>
      <t xml:space="preserve"> La legislación vigente podría establecer prohibiciones al uso de algunos de los gases indicados en el listado. (Reglamento 2024/573, de 7 de febrero de 2024 y Reglamento 2024/590, de 7 de febrero de 2024). </t>
    </r>
  </si>
  <si>
    <t>B. Otros</t>
  </si>
  <si>
    <t>Formula química</t>
  </si>
  <si>
    <r>
      <t>CO</t>
    </r>
    <r>
      <rPr>
        <vertAlign val="subscript"/>
        <sz val="10"/>
        <color rgb="FF000000"/>
        <rFont val="Arial Narrow"/>
        <family val="2"/>
      </rPr>
      <t>2</t>
    </r>
  </si>
  <si>
    <t>Dióxido de Carbono</t>
  </si>
  <si>
    <r>
      <t>CH</t>
    </r>
    <r>
      <rPr>
        <vertAlign val="subscript"/>
        <sz val="10"/>
        <color rgb="FF000000"/>
        <rFont val="Arial Narrow"/>
        <family val="2"/>
      </rPr>
      <t>4</t>
    </r>
  </si>
  <si>
    <t>Metano</t>
  </si>
  <si>
    <r>
      <t>N</t>
    </r>
    <r>
      <rPr>
        <vertAlign val="subscript"/>
        <sz val="10"/>
        <color rgb="FF000000"/>
        <rFont val="Arial Narrow"/>
        <family val="2"/>
      </rPr>
      <t>2</t>
    </r>
    <r>
      <rPr>
        <sz val="10"/>
        <color rgb="FF000000"/>
        <rFont val="Arial Narrow"/>
        <family val="2"/>
      </rPr>
      <t>O</t>
    </r>
  </si>
  <si>
    <t>Óxido nitroso</t>
  </si>
  <si>
    <r>
      <t>SF</t>
    </r>
    <r>
      <rPr>
        <vertAlign val="subscript"/>
        <sz val="10"/>
        <color rgb="FF000000"/>
        <rFont val="Arial Narrow"/>
        <family val="2"/>
      </rPr>
      <t>6</t>
    </r>
  </si>
  <si>
    <t>Hexafluoruro de azufre</t>
  </si>
  <si>
    <r>
      <t>NF</t>
    </r>
    <r>
      <rPr>
        <vertAlign val="subscript"/>
        <sz val="10"/>
        <color rgb="FF000000"/>
        <rFont val="Arial Narrow"/>
        <family val="2"/>
      </rPr>
      <t>3</t>
    </r>
  </si>
  <si>
    <t>Trifluoruro de nitrógeno</t>
  </si>
  <si>
    <t>HCFE-235da2</t>
  </si>
  <si>
    <t>Isoflurano</t>
  </si>
  <si>
    <t>HFE-236ea2</t>
  </si>
  <si>
    <t>Desflurano</t>
  </si>
  <si>
    <t>HFE-347mmz1</t>
  </si>
  <si>
    <t>Sevoflurano</t>
  </si>
  <si>
    <r>
      <t>C</t>
    </r>
    <r>
      <rPr>
        <vertAlign val="subscript"/>
        <sz val="10"/>
        <color rgb="FF000000"/>
        <rFont val="Arial Narrow"/>
        <family val="2"/>
      </rPr>
      <t>2</t>
    </r>
    <r>
      <rPr>
        <sz val="10"/>
        <color rgb="FF000000"/>
        <rFont val="Arial Narrow"/>
        <family val="2"/>
      </rPr>
      <t>F</t>
    </r>
    <r>
      <rPr>
        <vertAlign val="subscript"/>
        <sz val="10"/>
        <color rgb="FF000000"/>
        <rFont val="Arial Narrow"/>
        <family val="2"/>
      </rPr>
      <t>6</t>
    </r>
    <r>
      <rPr>
        <sz val="10"/>
        <color rgb="FF000000"/>
        <rFont val="Arial Narrow"/>
        <family val="2"/>
      </rPr>
      <t>(PFC-116)</t>
    </r>
  </si>
  <si>
    <t>Hexafluoroetano</t>
  </si>
  <si>
    <r>
      <t>C</t>
    </r>
    <r>
      <rPr>
        <vertAlign val="subscript"/>
        <sz val="10"/>
        <color rgb="FF000000"/>
        <rFont val="Arial Narrow"/>
        <family val="2"/>
      </rPr>
      <t>3</t>
    </r>
    <r>
      <rPr>
        <sz val="10"/>
        <color rgb="FF000000"/>
        <rFont val="Arial Narrow"/>
        <family val="2"/>
      </rPr>
      <t>F</t>
    </r>
    <r>
      <rPr>
        <vertAlign val="subscript"/>
        <sz val="10"/>
        <color rgb="FF000000"/>
        <rFont val="Arial Narrow"/>
        <family val="2"/>
      </rPr>
      <t>8</t>
    </r>
    <r>
      <rPr>
        <sz val="10"/>
        <color rgb="FF000000"/>
        <rFont val="Arial Narrow"/>
        <family val="2"/>
      </rPr>
      <t xml:space="preserve"> (PFC-218)</t>
    </r>
  </si>
  <si>
    <t>Octofluorpropano</t>
  </si>
  <si>
    <t>6.   FACTORES DE MIX ELÉCTRICO DE LAS COMERCIALIZADORAS (EMISIONES INDIRECTAS)</t>
  </si>
  <si>
    <t>Mix sin GdO</t>
  </si>
  <si>
    <r>
      <t>kg CO</t>
    </r>
    <r>
      <rPr>
        <vertAlign val="subscript"/>
        <sz val="10"/>
        <rFont val="Arial Narrow"/>
        <family val="2"/>
      </rPr>
      <t>2</t>
    </r>
    <r>
      <rPr>
        <sz val="10"/>
        <rFont val="Arial Narrow"/>
        <family val="2"/>
      </rPr>
      <t>e/kWh</t>
    </r>
  </si>
  <si>
    <r>
      <t>kg CO</t>
    </r>
    <r>
      <rPr>
        <vertAlign val="subscript"/>
        <sz val="10"/>
        <rFont val="Arial Narrow"/>
        <family val="2"/>
      </rPr>
      <t>2</t>
    </r>
    <r>
      <rPr>
        <sz val="10"/>
        <rFont val="Arial Narrow"/>
        <family val="2"/>
      </rPr>
      <t>/kWh</t>
    </r>
  </si>
  <si>
    <t xml:space="preserve">Factor GdO renovable </t>
  </si>
  <si>
    <t>Factor GdO cog. alta eficiencia</t>
  </si>
  <si>
    <t>Etiquetado restante de comercializadoras que han efectuado redenciones de GdO</t>
  </si>
  <si>
    <t>Etiquetado de comercializadoras</t>
  </si>
  <si>
    <t>Comercializadora</t>
  </si>
  <si>
    <r>
      <t>kg CO</t>
    </r>
    <r>
      <rPr>
        <vertAlign val="subscript"/>
        <sz val="9"/>
        <rFont val="Arial Narrow"/>
        <family val="2"/>
      </rPr>
      <t>2</t>
    </r>
    <r>
      <rPr>
        <sz val="9"/>
        <rFont val="Arial Narrow"/>
        <family val="2"/>
      </rPr>
      <t>e/kWh</t>
    </r>
  </si>
  <si>
    <r>
      <t>kg CO</t>
    </r>
    <r>
      <rPr>
        <vertAlign val="subscript"/>
        <sz val="9"/>
        <rFont val="Arial Narrow"/>
        <family val="2"/>
      </rPr>
      <t>2</t>
    </r>
    <r>
      <rPr>
        <sz val="9"/>
        <rFont val="Arial Narrow"/>
        <family val="2"/>
      </rPr>
      <t>/kWh</t>
    </r>
  </si>
  <si>
    <t>AB ENERGÍA 1903, S.L.</t>
  </si>
  <si>
    <t>ACCIONA GREEN ENERGY DEVELOPMENTS SL</t>
  </si>
  <si>
    <t>ACCIONA GREEN ENERGY DEVELOPMENTS, S.L.</t>
  </si>
  <si>
    <t>ACCIÓN ENERGÍA COMERCIALIZADORA, S.L.</t>
  </si>
  <si>
    <t>24-7 UTILITIES, S.L.U.</t>
  </si>
  <si>
    <t xml:space="preserve">A-DOS ENERGíA, S.L. </t>
  </si>
  <si>
    <t>ADEINNOVA ENERGIA S.L</t>
  </si>
  <si>
    <t>ALDRO ENERGÍA Y SOLUCIONES, S.L.U.</t>
  </si>
  <si>
    <t>AGENTE DEL MERCADO ELÉCTRICO, S.A.</t>
  </si>
  <si>
    <t>ALPIQ ENERGÍA ESPAÑA, S.A.U.</t>
  </si>
  <si>
    <t>AE3000 AGENT COMERCIALITZADOR, S.L.</t>
  </si>
  <si>
    <t>DERIVADOS ENERGÉTICOS PARA EL TRANSPORTE Y LA INDUSTRIA, S.A. (DETISA)</t>
  </si>
  <si>
    <t>CENTRICA ENERGIA, S.L.U.</t>
  </si>
  <si>
    <t>ACSOL ENERGÍA GLOBAL, S.A.</t>
  </si>
  <si>
    <t>ADELFAS ENERGIA SL</t>
  </si>
  <si>
    <t>ACCIÓN ENERGIA COMERCIALIZADORA, S.L.</t>
  </si>
  <si>
    <t>ADEINNOVA ENERGÍA, S.L.U.</t>
  </si>
  <si>
    <t>ANOTHER ENERGY OPTION, S.L.</t>
  </si>
  <si>
    <t>AURA ENERGÍA, S.L.</t>
  </si>
  <si>
    <t>AXPO IBERIA, S.L.</t>
  </si>
  <si>
    <t>COMERCIALIZADORA LERSA , S.L.</t>
  </si>
  <si>
    <t>E.ON ENERGIA, S.L.</t>
  </si>
  <si>
    <t>ACTIVA COMERCIALIZADORA DE ENERGÍA SL</t>
  </si>
  <si>
    <t>ACSOL ENERGIA GLOBAL, S.A.</t>
  </si>
  <si>
    <t>AGRI-ENERGÍA, S.A.</t>
  </si>
  <si>
    <t>AUDAX ENERGÍA, S.L.U.</t>
  </si>
  <si>
    <t>AVANZALIA ENERGÍA COMERCIALIZADORA, S.A.</t>
  </si>
  <si>
    <t>CEPSA GAS Y ELECTRICIDAD</t>
  </si>
  <si>
    <t>ELEKTRIZITÄTS-GESELLSCHAFT LAUFENBURG ESPAÑA, S.L.</t>
  </si>
  <si>
    <t>ENDESA ENERGIA, S.A.</t>
  </si>
  <si>
    <t>ADX Renovables, S.L.</t>
  </si>
  <si>
    <t>ADELFAS ENERGÍA, S.L.</t>
  </si>
  <si>
    <t>ALCANZIA ENERGÍA, S.L.</t>
  </si>
  <si>
    <t>CLIDOM ENERGY, S.L.</t>
  </si>
  <si>
    <t>E.ON ENERGÍA, S.L.</t>
  </si>
  <si>
    <t>ENEL VIESGO ENERGIA, S.L.</t>
  </si>
  <si>
    <t>AGRI-ENERGIA, S.A.</t>
  </si>
  <si>
    <t>ALPIQ ENERGIA ESPAÑA SAU</t>
  </si>
  <si>
    <t>ADS ENERGY 8,0, S.L.</t>
  </si>
  <si>
    <t>ADELFAS ENERGIA, S.L.</t>
  </si>
  <si>
    <t>CEPSA GAS Y ELECTRICIDAD, S.A.</t>
  </si>
  <si>
    <t>EGL ENERGÍA IBERIA, S.L.</t>
  </si>
  <si>
    <t>ENÉRGYA VM GESTIÓN DE ENERGÍA, S.L.U.</t>
  </si>
  <si>
    <t>GAS NATURAL COMERCIALIZADORA, S.A.</t>
  </si>
  <si>
    <t>AHORA LUZ ENERGIA, S.L.</t>
  </si>
  <si>
    <t>AHORRELUZ SERVICIOS ONLINE S.L</t>
  </si>
  <si>
    <t>ARACAN ENERGIA S.L.</t>
  </si>
  <si>
    <t>ADURIZ ENERGÍA, S.L.U.</t>
  </si>
  <si>
    <t>CIDE HCENERGÍA S.A.</t>
  </si>
  <si>
    <t>ENARA GESTIÓN Y MEDIACIÓN, S.L.</t>
  </si>
  <si>
    <t>EGL ENERGIA IBERIA, S.L.</t>
  </si>
  <si>
    <t>FACTOR ENERGIA, S.A</t>
  </si>
  <si>
    <t>FACTOR ENERGÍA, S.A.</t>
  </si>
  <si>
    <t>GAS NATURAL SERVICIOS SDG, S.A.</t>
  </si>
  <si>
    <t>AIRE LIMPIO SL</t>
  </si>
  <si>
    <t>ALCANZIA ENERGIA, S.L.</t>
  </si>
  <si>
    <t>ARSUS ENERGIA, S.L</t>
  </si>
  <si>
    <t>AQUÍ ENERGÍA, S.L.</t>
  </si>
  <si>
    <t>BASSOLS ENERGÍA COMERCIAL, S.L.</t>
  </si>
  <si>
    <t>ELECTRICA SOLLERENSE, S.A.</t>
  </si>
  <si>
    <t>ENDESA ENERGÍA, S.A.</t>
  </si>
  <si>
    <t>HIDROCANTABRICO ENERGIA, S.A. UNIPERSONAL</t>
  </si>
  <si>
    <t>HIDROCANTABRICO ENERGÍA S.A.</t>
  </si>
  <si>
    <t>ATLAS ENERGIA COMERCIAL, S.L.</t>
  </si>
  <si>
    <t>AGUAS DE BARBASTRO ENERGÍA, S.L.</t>
  </si>
  <si>
    <t>IBERDROLA , S.A.</t>
  </si>
  <si>
    <t>AUDAX RENOVABLES, S.A</t>
  </si>
  <si>
    <t>CYE ENERGÍA, S.L.</t>
  </si>
  <si>
    <t>GESTERNOVA, S.A.</t>
  </si>
  <si>
    <t>GAS NATURAL SUR SDG, S.A</t>
  </si>
  <si>
    <t>NATURGAS COMERCIALIZADORA, S.A.</t>
  </si>
  <si>
    <t>ALPEX IBERICA DE ENERGIA, S.L.U</t>
  </si>
  <si>
    <t>AVANZALIA ENERGIA COMERCIALIZADORA SA</t>
  </si>
  <si>
    <t>ENDESA GENERACIÓN, S.A.</t>
  </si>
  <si>
    <t>UNION FENOSA COMERCIAL, S.L.</t>
  </si>
  <si>
    <t>ATENCO ENERGIA SL</t>
  </si>
  <si>
    <t>AXPO IBERIA S.L.</t>
  </si>
  <si>
    <t>AHORRO ENERGÍA HOGAR INVESTMENTS, S.L.</t>
  </si>
  <si>
    <t>ALILUZ MEDITERRANEA, S.L.</t>
  </si>
  <si>
    <t>APELES ELECTRICIDAD, S.L.</t>
  </si>
  <si>
    <t>COMERCIALIZADORA ZERO ELECTRUM, S.L.</t>
  </si>
  <si>
    <t>ENERCOLUZ ENERGÍA, S.L.</t>
  </si>
  <si>
    <t>HIDROELÉCTRICA EL CARMEN ENERGÍA, S.L.</t>
  </si>
  <si>
    <t>https://gdo.cnmc.es/CNMC/resumenGdo.do?informe=etiquetado_electricidad</t>
  </si>
  <si>
    <t>NEXUS ENERGIA, S.A.</t>
  </si>
  <si>
    <t>ALQUILER SEGURO ENERGÍA S.A.</t>
  </si>
  <si>
    <t>BIROU GAS S.L.</t>
  </si>
  <si>
    <t>ALPIQ ENERGIA ESPAÑA, S.A.U.</t>
  </si>
  <si>
    <t>COMPAÑÍA ESCANDINAVA DE ELECTRICIDAD EN ESPAÑA, S.L.</t>
  </si>
  <si>
    <t>ENERGY BY COGEN, S.L.</t>
  </si>
  <si>
    <t>GDF SUEZ ESPAÑA, S.A.U.</t>
  </si>
  <si>
    <t>HISPAELEC ENERGIA, S.A</t>
  </si>
  <si>
    <t>IBERDROLA GENERACION, S.A.U.</t>
  </si>
  <si>
    <t>BP GAS EUROPE SA</t>
  </si>
  <si>
    <t>AIRE COMERCIALIZADORA S.L.</t>
  </si>
  <si>
    <t xml:space="preserve">ASAL DE ENERGÍA, S.L. </t>
  </si>
  <si>
    <t>BETA RENOWABLE GROUP, S.A.</t>
  </si>
  <si>
    <t>COOPERATIVA ELECTRICA DE CASTELLAR, S.C.V.</t>
  </si>
  <si>
    <t>GEOATLANTER, S.L.</t>
  </si>
  <si>
    <t>CEPSA GAS Y ELECTRICIDAD, S.A.U.</t>
  </si>
  <si>
    <t>ALPEX IBERICA DE ENERGÍA, S.L.U</t>
  </si>
  <si>
    <t xml:space="preserve">CEMOI ELECTRICITE, S.L. </t>
  </si>
  <si>
    <t>AUSARTA PRIMA, S.L.</t>
  </si>
  <si>
    <t>CIDE HCENERGÍA S.A.U</t>
  </si>
  <si>
    <t xml:space="preserve">ASAL DE ENERG¿A, S.L. </t>
  </si>
  <si>
    <t>DREUE ELECTRIC, S.L.</t>
  </si>
  <si>
    <t>ENEL GREEN POWER ESPAÑA, S.L.</t>
  </si>
  <si>
    <t>FENIE ENERGÍA, S.A.</t>
  </si>
  <si>
    <t>HIDROCANTABRICO ENERGÍA, S.A. Unipersonal</t>
  </si>
  <si>
    <t>BP GAS &amp; POWER IBERIA, S.A.U.</t>
  </si>
  <si>
    <t>COMERCIALIZADORA ELECTRICA PENINSULAR S.L.</t>
  </si>
  <si>
    <t>NEXUS RENOVABLES, S.L.</t>
  </si>
  <si>
    <t>CAPITAL ENERGY COMERCIALIZADORA, S.L.U</t>
  </si>
  <si>
    <t>DISA ENERGIA ELECTRICA S.L.</t>
  </si>
  <si>
    <t>ALPEX IBÉRICA DE ENERGÍA, S.L.U</t>
  </si>
  <si>
    <t>COMERCIALIZADORA ELÉCTRICA DE CADIZ, S.A.</t>
  </si>
  <si>
    <t>ELECTRICA DE CHERA, S.C.V.</t>
  </si>
  <si>
    <t>DREUE ELECTRIC, S.L.U</t>
  </si>
  <si>
    <t>ELECTRICA DE GUADASSUAR COOP. V.</t>
  </si>
  <si>
    <t>LA UNION ELECTRO INDUSTRIAL, S.L. "UNIPERSONAL"</t>
  </si>
  <si>
    <t>BLUBAT PULSAR, S.L.</t>
  </si>
  <si>
    <t>CIMA ENERGIA COMERCIALIZADORA SL</t>
  </si>
  <si>
    <t>ECOLUZ ENERGIA, SL</t>
  </si>
  <si>
    <t>ALSET COMERCIALIZADORA, S.L.</t>
  </si>
  <si>
    <t>ATLAS ENERGÍA COMERCIAL, S.L.</t>
  </si>
  <si>
    <t>NATURGAS ENERGÍA COMERCIALIZADORA, S.A.U.</t>
  </si>
  <si>
    <t>COMERCIALIZADORA ADI ESPAÑA, S.L.</t>
  </si>
  <si>
    <t>EDP CLIENTES SAU</t>
  </si>
  <si>
    <t>COMPAÑÍA LUMISA ENERGÍAS, S.L.</t>
  </si>
  <si>
    <t>ELÉCTRICA DE MELIANA, S.C.V.</t>
  </si>
  <si>
    <t>NEXUS ENERGÍA, S.A.</t>
  </si>
  <si>
    <t>BON PREU, SAU</t>
  </si>
  <si>
    <t>EDP ESPAÑA, S.A</t>
  </si>
  <si>
    <t>COOPERATIVA ELÉCTRICA DE CASTELLAR, S.C.V.</t>
  </si>
  <si>
    <t>ELÉCTRICA DE SOT DE CHERA S. COOP.V.</t>
  </si>
  <si>
    <t>GOIENER S.COOP</t>
  </si>
  <si>
    <t>SOM ENERGÍA, S.C.C.L.</t>
  </si>
  <si>
    <t>CYE ENERGIA SL</t>
  </si>
  <si>
    <t>ELECTIAPLUS COMERCIALIZADORA DE ENERGIA S.L.U</t>
  </si>
  <si>
    <t>ARACÁN ENERGÍA, S.L.</t>
  </si>
  <si>
    <t>CATGAS ENERGÍA, S.A.</t>
  </si>
  <si>
    <t>COMERCIALIZADORA ELÉCTRICA DE CÁDIZ, S.A.</t>
  </si>
  <si>
    <t>COOPERATIVA ELÉCTRICA BENÉFICA CATRALENSE, COOP. V.</t>
  </si>
  <si>
    <t>ELÉCTRICA DE VINALESA, S.L.U.</t>
  </si>
  <si>
    <t>GDF SUEZ ENERGÍA ESPAÑA, S.A.U.</t>
  </si>
  <si>
    <t>CANARIAS LUZ ENERGIA RENOVABLE, S.L.</t>
  </si>
  <si>
    <t>ELECTRA NORTE ENERGÍA, S.A.</t>
  </si>
  <si>
    <t>ARSUS ENERGÍA, S.L</t>
  </si>
  <si>
    <t>COMERCIALIZADORA ELÉCTRICA TALAYUELAS, S.L.</t>
  </si>
  <si>
    <t>COOPERATIVA ELÉCTRICA BENÉFICA SAN FRANCISCO DE ASÍS, COOP. V.</t>
  </si>
  <si>
    <t>EMASP, S. COOP.</t>
  </si>
  <si>
    <t>HIDROELECTRICA DEL VALIRA, S.L.</t>
  </si>
  <si>
    <t>CARVISA ENERGIA SL</t>
  </si>
  <si>
    <t>ELECTRICA DE GUIXES ENERGIA, SL</t>
  </si>
  <si>
    <t>CEPSA COMERCIAL PETRÓLEO,_x000D_
S.A.U.</t>
  </si>
  <si>
    <t>COOPERATIVA ELÉCTRICA-BENÉFICA ALBATERENSE, COOP.V.</t>
  </si>
  <si>
    <t>ZENCER, S. COOP. AND</t>
  </si>
  <si>
    <t>COMERCIALIZADORA LERSA, S.L.</t>
  </si>
  <si>
    <t>ELECTRICA SEROSENSE, S.L.</t>
  </si>
  <si>
    <t>ATENCO ENERGÍA SL</t>
  </si>
  <si>
    <t>CONECTA ENERGIA VERDE, S.L.</t>
  </si>
  <si>
    <t>ELECTRICIDAD ELEIA S.L.</t>
  </si>
  <si>
    <t>BEYOND SUN SL</t>
  </si>
  <si>
    <t>CHITAHI ENERGY, S.L.</t>
  </si>
  <si>
    <t>DAIMUZ ENERGÍA, S.L.</t>
  </si>
  <si>
    <t>CONECTA2 ENERGIA, S.L.</t>
  </si>
  <si>
    <t>EMPRESA DE ALUMBRADO ELECTRICO DE CEUTA, S.A.</t>
  </si>
  <si>
    <t>BSG ENERGÍA S.L.</t>
  </si>
  <si>
    <t>ENERGY STROM XXI, S.L.</t>
  </si>
  <si>
    <t>ENDESA ENERGÍA RENOVABLE, S.L.</t>
  </si>
  <si>
    <t>BULB ENERGÍA IBERICA, S.L.</t>
  </si>
  <si>
    <t>COMERCIALIZADORA DE ELECTRICIDAD Y GAS DEL MEDITERRÁNEO, S.L.</t>
  </si>
  <si>
    <t>DRK ENERGY, S.L.</t>
  </si>
  <si>
    <t>ENERGÍA COLECTIVA, S.L.</t>
  </si>
  <si>
    <t>DAIMUZ ENERGÍA S.L.</t>
  </si>
  <si>
    <t>ENDESA ENERGÍA S.A.U.</t>
  </si>
  <si>
    <t>COMERCIALIZADORA DE ENERGÍA DIRECTA, S.L.</t>
  </si>
  <si>
    <t>EDP COMERCIALIZADORA, S.A.U.</t>
  </si>
  <si>
    <t>ENERPLUS ENERGÍA, S.A.</t>
  </si>
  <si>
    <t>IBERDROLA CLIENTES, S.A.U.</t>
  </si>
  <si>
    <t>ENERCOLUZ ENERGIA SL</t>
  </si>
  <si>
    <t>CEPSA COMERCIAL PETRÓLEO,_x000D_ S.A.U.</t>
  </si>
  <si>
    <t>COMERCIALIZADORA ELECTRICA DE CADIZ, S.A.</t>
  </si>
  <si>
    <t>COOPERATIVA VALENCIANA ELECTRODISTRIBUIDORA DE FUERZA Y ALUMBRADO SERRALLO, S.Coop.V.</t>
  </si>
  <si>
    <t>EDP Energía S.A.U.</t>
  </si>
  <si>
    <t>OLTEN-LLUM, S.L.</t>
  </si>
  <si>
    <t>CREA ENERGIA ECO, S.L.U.</t>
  </si>
  <si>
    <t>DRK ENERGY, S.L</t>
  </si>
  <si>
    <t>ENERGIA DLR COMERCIALIZADORA, SL</t>
  </si>
  <si>
    <t>COX ENERGÍA COMERCIALIZADORA ESPAÑA, S.L.U.</t>
  </si>
  <si>
    <t>ELECNOVA SIGLO XXI, S.L.</t>
  </si>
  <si>
    <t>EBROENERGIA COMERCIALIZADORA, S.L.</t>
  </si>
  <si>
    <t>ENERGIA NUFRI SL</t>
  </si>
  <si>
    <t>ELECTRA DEL CARDENER ENERGÍA, S.A.</t>
  </si>
  <si>
    <t>UNIELÉCTRICA ENERGÍA, S.L.</t>
  </si>
  <si>
    <t>ECOFUTURA LUZ ENERGÍA, S.L.U.</t>
  </si>
  <si>
    <t>ENDI ENERGY TRADING SL</t>
  </si>
  <si>
    <t>ENERGIA VIVA SPAIN, S.L.</t>
  </si>
  <si>
    <t>COMPA¿¿A ESCANDINAVA DE ELECTRICIDAD EN ESPA¿A, S.L.</t>
  </si>
  <si>
    <t>ELÉCTRICA ALBATERENSE, S.L.</t>
  </si>
  <si>
    <t>ENERGY BY COGEN S.L.U.</t>
  </si>
  <si>
    <t>DISA ENERGÍA ELÉCTRICA, S.L.U.</t>
  </si>
  <si>
    <t>ELÉCTRICA ALGIMIA DE ALFARA, S.COOP.V.</t>
  </si>
  <si>
    <t>ENERGY STROM XXI SL</t>
  </si>
  <si>
    <t>ELÉCTRICA CATRALENSE, S.L.</t>
  </si>
  <si>
    <t>ON DEMAND FACILITIES, S.L.</t>
  </si>
  <si>
    <t>ELECTRA ENERGIA, S.A.</t>
  </si>
  <si>
    <t>ENERGYA VM GESTION DE ENERGÍA, S.L</t>
  </si>
  <si>
    <t>BULB ENERGÍA IBÉRICA SL</t>
  </si>
  <si>
    <t>COMERCIALIZADORA ELECTRICA PENINSULAR, S.L.</t>
  </si>
  <si>
    <t>ELÉCTRICA DE CHERA, S.C.V.</t>
  </si>
  <si>
    <t>ENERXIA GALEGA MAIS SLU</t>
  </si>
  <si>
    <t>BY ENERGYC ENERGÍA EFICIENTE, S.L.</t>
  </si>
  <si>
    <t>ECOFUTURA LUZ ENERGÍA, S.L.</t>
  </si>
  <si>
    <t>ELÉCTRICA DE GUADASSUAR COOP. V.</t>
  </si>
  <si>
    <t>THE YELLOW ENERGY, S.L.</t>
  </si>
  <si>
    <t>ELECTRA DEL CARDENER ENERGIA, S.A.</t>
  </si>
  <si>
    <t>ENGIE ESPAÑA, S.L</t>
  </si>
  <si>
    <t>COMERCIALIZADORA ENERGÉTICA SOSTENIBLE, S.A.U.</t>
  </si>
  <si>
    <t>ELÉCTRICA DIRECTA ENERGÍA, S.L.</t>
  </si>
  <si>
    <t>GNERA ENERGÍA Y TECNOLOGIA, S.L.</t>
  </si>
  <si>
    <t>UNIELÉCTRICA ENERGÍA, S.A.</t>
  </si>
  <si>
    <t>ENERGY TRADER SOLUTIONS, S.L.</t>
  </si>
  <si>
    <t>ENSTROGA, S.L.</t>
  </si>
  <si>
    <t>COX ENERGIA COMERCIALIZADORA ESPA¿A, S.L.U.</t>
  </si>
  <si>
    <t>EDP ENERGÍA S.A.U.</t>
  </si>
  <si>
    <t>ELÉCTRICA SOLLERENSE, S.A.</t>
  </si>
  <si>
    <t>VERTSEL ENERGÍA, S.L.U.</t>
  </si>
  <si>
    <t>ESTRATEGIAS ELÉCTRICAS INTEGRALES, S.A.</t>
  </si>
  <si>
    <t>CYE ENERGIA, S.L.</t>
  </si>
  <si>
    <t>ELECTRODISTRIBUIDORA DE FUERZA Y ALUMBRADO CASABLANCA, S. COOP.V.</t>
  </si>
  <si>
    <t>ENERGÉTICA DEL ESTE SL</t>
  </si>
  <si>
    <t>FACTOR ENERGÍA ESPAÑA, S.A.</t>
  </si>
  <si>
    <t>ELECTRA CALDENSE ENERGÍA, S.A.</t>
  </si>
  <si>
    <t>ELYGAS POWER, S.L.</t>
  </si>
  <si>
    <t>ELEK COMERCIALIZADORA ELECTRICA S.L.</t>
  </si>
  <si>
    <t>ENERGÍA ECOLÓGICA ECONÓMICA, S.L.</t>
  </si>
  <si>
    <t>DISA ENERGIA ELECTRICA, S.L.U.</t>
  </si>
  <si>
    <t>EMPRESA DE ALUMBRADO ELECTRICO DE CEUTA ENERGIA, S.L.</t>
  </si>
  <si>
    <t>ENERPLUS ENERGIA, S.A.</t>
  </si>
  <si>
    <t>FENIE ENERGIA SA</t>
  </si>
  <si>
    <t>FOENER ENERGÍA, S.L</t>
  </si>
  <si>
    <t>INDEXO ENERGÍA, S.L.</t>
  </si>
  <si>
    <t>FORTIA ENERGIA S.L.</t>
  </si>
  <si>
    <t>ECOEQ ENERGÉTICA, S.L.</t>
  </si>
  <si>
    <t>ELÉCTRICA DEL POZO, S.COOP.MAD.</t>
  </si>
  <si>
    <t>INICIATIVA E. NOVA, S.L.</t>
  </si>
  <si>
    <t>ENI PLENITUDE IBERIA, S.L.</t>
  </si>
  <si>
    <t>GALP ENERGÍA ESPAÑA, S.A.U.</t>
  </si>
  <si>
    <t>COMERCIALIZADORA ELÉCTRICA PENINSULAR S.L.</t>
  </si>
  <si>
    <t>ELÉCTRICA NTRA. SRA. DE GRACIA SDAD. COOP. VALENCIANA</t>
  </si>
  <si>
    <t>ENERGETICA HOTELERA, S.L.</t>
  </si>
  <si>
    <t>ESCANDINAVA DE ELECTRICIDAD, S.L.U</t>
  </si>
  <si>
    <t>GAS NATURAL COMERCIALIZADORA SA</t>
  </si>
  <si>
    <t>ECONACTIVA, S. COOP DE C-LM</t>
  </si>
  <si>
    <t>ELÉCTRICA DE GUIXES ENERG¿A, S.L.</t>
  </si>
  <si>
    <t>LIGHT UP, S.L.</t>
  </si>
  <si>
    <t>ENERFIA, SL</t>
  </si>
  <si>
    <t>GASELEC DIVERSIFICACIÓN S.L.</t>
  </si>
  <si>
    <t>LUCI MUNDI ENERGÍA, S.L.</t>
  </si>
  <si>
    <t>ENERGÍA LIBRE COMERCIALIZADORA, S.L.</t>
  </si>
  <si>
    <t>GERENTA ENERGÍA, S.L.U.</t>
  </si>
  <si>
    <t>GESTERNOVA, S.A</t>
  </si>
  <si>
    <t>COMERCIALIZADORA TORRES ENERGÍA, S.L.</t>
  </si>
  <si>
    <t>ENERGIA VIVA SPAIN, S.L.U.</t>
  </si>
  <si>
    <t>GLOBELIGHT ENERGY S.L</t>
  </si>
  <si>
    <t>ELECTRA ALTO MIÑO COMERCIALIZADORA DE ENERGIA, S.L.U.</t>
  </si>
  <si>
    <t>ENERGEA SAVING ENERGY, S.L.</t>
  </si>
  <si>
    <t>ENERGÍAS DE PANTICOSA COMERCIALIZADORA, S.L.</t>
  </si>
  <si>
    <t>HIDROELÉCTRICA DEL VALIRA, S.L.</t>
  </si>
  <si>
    <t>CONECTA ENERGÍA VERDE, S.L.</t>
  </si>
  <si>
    <t>ELECTRA CALDENSE ENERGIA, S.A.</t>
  </si>
  <si>
    <t>ENERGÍA NARANJA, S.L.</t>
  </si>
  <si>
    <t>ENERGIAS RENOVADORAS, S.L.</t>
  </si>
  <si>
    <t>HOLALUZ-CLIDOM, S.A</t>
  </si>
  <si>
    <t>ELECTRA CUNTIENSE COMERCIALIZADORA, S.L.U.</t>
  </si>
  <si>
    <t>PROT ENERGÍA COMERCIALIZACIÓN, S.L.</t>
  </si>
  <si>
    <t>FOX ENERGÍA S.A</t>
  </si>
  <si>
    <t>EMPRESA DE ALUMBRADO ELÉCTRICO DE CEUTA, S.A.</t>
  </si>
  <si>
    <t>RENEWABLE VENTURES, S.L.</t>
  </si>
  <si>
    <t>IBERDROLA SERVICIOS ENERGETICOS, S.A.U.</t>
  </si>
  <si>
    <t>ELECTRA ENERGIA, S.A.U.</t>
  </si>
  <si>
    <t>SAMPOL INGENIERÍA Y OBRAS, S.A.</t>
  </si>
  <si>
    <t>ENERGYSAVE PROJECTS S.L</t>
  </si>
  <si>
    <t>INER ENERGIA CASTILLA LA MANCHA SL</t>
  </si>
  <si>
    <t>EDP ENERGÍA, S.A.U.</t>
  </si>
  <si>
    <t>ELECTRA NORTE ENERGÍA, S.A.U.</t>
  </si>
  <si>
    <t>ENERGÍA DLR COMERCIALIZADORA, S.L.</t>
  </si>
  <si>
    <t>INTEGRACIÓN EUROPEA DE ENERGIA, S.A.U.</t>
  </si>
  <si>
    <t>ELECTRICA ALBATERENSE, S.L.</t>
  </si>
  <si>
    <t>SUMINISTROS ESPECIALES ALGINETENSES COOP. V.</t>
  </si>
  <si>
    <t>GEO ALTERNATIVA S.L.</t>
  </si>
  <si>
    <t>LONJAS TECNOLOGÍA, S.A.</t>
  </si>
  <si>
    <t>CORPOLUX, S.L.</t>
  </si>
  <si>
    <t>ELECTRA AVELLANA COMERCIAL, S.L.</t>
  </si>
  <si>
    <t>ELECTRICA CATRALENSE, S.L.</t>
  </si>
  <si>
    <t>ENGIE ESPAÑA, S.L.U.</t>
  </si>
  <si>
    <t>SYDER COMERCIALIZADORA VERDE, S.L.</t>
  </si>
  <si>
    <t>LUZÍA ENERGÍA, S.L</t>
  </si>
  <si>
    <t>CORPORACIÓN ALIMENTARIA GUISSONA, S.A.</t>
  </si>
  <si>
    <t>TELEFÓNICA SOLUCIONES DE INFORMÁTICA Y COMUNICACIONES DE ESPAÑA, S.A.U.</t>
  </si>
  <si>
    <t>MY ENERGIA ONER S.L</t>
  </si>
  <si>
    <t>COX ENERGÍA COMERCIALIZADORA ESPA¿A, S.L.U.</t>
  </si>
  <si>
    <t>EPRESA ENERGÍA, S.A.U.</t>
  </si>
  <si>
    <t>HELIOELEC ENERGIA ELECTRICA, S.L.</t>
  </si>
  <si>
    <t>NATURGY IBERIA, S.A.</t>
  </si>
  <si>
    <t>ELECTRA ENERGÍA, S.A.U.</t>
  </si>
  <si>
    <t>ELECTRICA DE GUIXES ENERG¿A, S.L.</t>
  </si>
  <si>
    <t>ESTABANELL Y PAHISA MERCATOR, S.A.</t>
  </si>
  <si>
    <t>NEOELECTRA ENERGÍA, S.L.U.</t>
  </si>
  <si>
    <t>ELECTRICA DIRECTA ENERGÍA, S.L.</t>
  </si>
  <si>
    <t>NEXUS ENERGIA SA</t>
  </si>
  <si>
    <t>EXPORT INNOVATION GROUP S.L.</t>
  </si>
  <si>
    <t>WATIUM, S.L.</t>
  </si>
  <si>
    <t>ESTABANELL IMPULSA, S.A.U.</t>
  </si>
  <si>
    <t>OCTOPUS ENERGY ESPAÑA, S.L.U.</t>
  </si>
  <si>
    <t>DOMÉSTICA GAS Y ELECTRICIDAD SLU</t>
  </si>
  <si>
    <t>ON DEMAND FACILITIES, SLU</t>
  </si>
  <si>
    <t>ELECTRICA VAQUER ENERGIA, S.A.</t>
  </si>
  <si>
    <t>EVOLVE ENERGIA, SL</t>
  </si>
  <si>
    <t>FENIE ENERGIA, S.A.</t>
  </si>
  <si>
    <t>PETRONIEVES ENERGIA 1, S.L.</t>
  </si>
  <si>
    <t>FLUIDO ELÉCTRICO MUSEROS, SCV</t>
  </si>
  <si>
    <t>INER EUSKADI, S.L.</t>
  </si>
  <si>
    <t>POTENZIA COMERCIALIZADORA SL</t>
  </si>
  <si>
    <t>DUFENERGY TRADING S.A.</t>
  </si>
  <si>
    <t>ELECTRICA DE GUIXES ENERGÍA, S.L.</t>
  </si>
  <si>
    <t>FOENER COMERCIALIZACIÓN, S.L.U.</t>
  </si>
  <si>
    <t>RECICLAJES ECOLOGICOS NAGINI, S.L.</t>
  </si>
  <si>
    <t>FUSIONA COMERCIALIZADORA, S.A.</t>
  </si>
  <si>
    <t>IRIS ENERGÍA EFICIENTE S.A.</t>
  </si>
  <si>
    <t>RENEWABLE VENTURES SLU</t>
  </si>
  <si>
    <t>GAOLANIA SERVICIOS, S.L.</t>
  </si>
  <si>
    <t>JUAN ENERGY, S.L.</t>
  </si>
  <si>
    <t>REPSOL COMERCIALIZADORA DE ELECTRICIDAD Y GAS, S.L.U</t>
  </si>
  <si>
    <t>GALP ENERGÍA ESPAÑA S.A.U.</t>
  </si>
  <si>
    <t>ROFEICA ENERGIA, S.A</t>
  </si>
  <si>
    <t>NABALIA ENERGIA 2000 S.A</t>
  </si>
  <si>
    <t>RONDA OESTE ENERGÍA, S.L</t>
  </si>
  <si>
    <t>ELECTRICA VAQUER ENERGÍA, S.A.</t>
  </si>
  <si>
    <t>GEO ALTERNATIVA, S.L.</t>
  </si>
  <si>
    <t>NATURGY CLIENTES, S.A.U.</t>
  </si>
  <si>
    <t>SAMPOL INGENIERIA Y OBRAS SA</t>
  </si>
  <si>
    <t>ELECTRICA VINALESA SDAD COOP VALENCIANA</t>
  </si>
  <si>
    <t>GAS NATURAL FENOSA RENOVABLES, S.L.U.</t>
  </si>
  <si>
    <t>SERVIGAS S XXI SA</t>
  </si>
  <si>
    <t>ELÉCTRICAS HIDROBESORA, S.L.</t>
  </si>
  <si>
    <t>GESTINER INGENIEROS, S.L.</t>
  </si>
  <si>
    <t>NEOELECTRA  ENERGIA</t>
  </si>
  <si>
    <t>SHELL ESPAÑA, S.A</t>
  </si>
  <si>
    <t>GIGABUSINESS, S.L.</t>
  </si>
  <si>
    <t>GASILUZ ECO ENERCIA S.L.</t>
  </si>
  <si>
    <t>GLOBAL BIOSFERA PROTEC S.L</t>
  </si>
  <si>
    <t>SIMPLES ENERGIA DE ESPAÑA, S.L.</t>
  </si>
  <si>
    <t>ELEKTRON COMERCIALIZADORA DE ENERGÍA, S.L.</t>
  </si>
  <si>
    <t>GLOBAL BIOSFERA PROTEC, S.L.</t>
  </si>
  <si>
    <t>NINOBE SERVICIOS ENERGÉTICOS, SL</t>
  </si>
  <si>
    <t>SISTEMAS URBANOS DE ENERGÍAS RENOVABLES S.L.</t>
  </si>
  <si>
    <t>ELEVA 2 COMERCIALIZADORA, S.L.</t>
  </si>
  <si>
    <t>ENERGIA NARANJA, S.L.</t>
  </si>
  <si>
    <t>GENERA ENERGÍA Y TECNOLOGIA, S.L.</t>
  </si>
  <si>
    <t>HANWHA ENERGY RETAIL SPAIN SL</t>
  </si>
  <si>
    <t>SYDER COMERCIALIZADORA VERDE SL</t>
  </si>
  <si>
    <t>TELECOR S.A. UNIPERSONAL</t>
  </si>
  <si>
    <t>GNERA ENERGÍA Y TECNOLOGÍA, S.L.</t>
  </si>
  <si>
    <t>PASIÓN ENERGÍA, S.L.</t>
  </si>
  <si>
    <t>TELEFÓNICA SOLUCIONES DE INFORMÁTICA Y COMUNICACIONES DE ESPAÑA, S.A.U</t>
  </si>
  <si>
    <t>ELECTRACOMERCIAL CENTELLES, S.L.</t>
  </si>
  <si>
    <t>ENERG¿A NUFRI, S.L.U.</t>
  </si>
  <si>
    <t>GREENING SMART ENERGY, S.L.</t>
  </si>
  <si>
    <t>THE YELLOW ENERGY, S.L</t>
  </si>
  <si>
    <t>TOTALENERGIES CLIENTES S.A.U.</t>
  </si>
  <si>
    <t>ENDI ENERGY TRADING, S.L.</t>
  </si>
  <si>
    <t>TOTALENERGIES ELECTRICIDAD Y GAS ESPAÑA, S.A.U.</t>
  </si>
  <si>
    <t>ENELUZ 2025, S.L.</t>
  </si>
  <si>
    <t>ENERGÍA ELÉCTRICA EFICIENTE, S.L</t>
  </si>
  <si>
    <t>IM3 ENERGIA SL</t>
  </si>
  <si>
    <t>TOTALENERGIES MERCADO ESPAÑA, S.A.U</t>
  </si>
  <si>
    <t>ENERKIA ENERGÍA, S.L</t>
  </si>
  <si>
    <t>IM3 ENERGÍA, S.L.</t>
  </si>
  <si>
    <t>INTEGRACIÓN EUROPEA DE ENERGÍA, S.A.U.</t>
  </si>
  <si>
    <t>INDEXO ENERGIA SL</t>
  </si>
  <si>
    <t>TU COMERCIALIZADORA DE ENERGÍA LUZ, DOS, TRES, S.L.</t>
  </si>
  <si>
    <t>ELÉCTRICA DE GUIXES ENERGÍA, S.L.</t>
  </si>
  <si>
    <t>ENERGÉTICA DEL ESTE, S.L.</t>
  </si>
  <si>
    <t>IBERELECTRICA COMERCIALIZADORA, SL</t>
  </si>
  <si>
    <t>RESPIRA ENERGÍA ESPAÑA, S.L.</t>
  </si>
  <si>
    <t>VILLAR MIR ENERGÍA,S.L</t>
  </si>
  <si>
    <t>ENERPLUS, S.COOP.</t>
  </si>
  <si>
    <t>LONJAS TECNOLOGIA, S.A.</t>
  </si>
  <si>
    <t>RESPIRA ENERGÍA S.A</t>
  </si>
  <si>
    <t>VISALIA ENERGIA S.L.</t>
  </si>
  <si>
    <t>ELÉCTRICA VAQUER ENERGÍA, S.A.</t>
  </si>
  <si>
    <t>ENGIE ESPA¿A, S.L.U.</t>
  </si>
  <si>
    <t>INTEGRACIÓN EUROPEA DE ENERGÍA SUR, S.L.</t>
  </si>
  <si>
    <t>LUVON ENERGÍA, S.L.</t>
  </si>
  <si>
    <t>INGEBAU SOLUCIONES DE MEDIDA, S.L.</t>
  </si>
  <si>
    <t>WATIO WHOLESALE, S.L</t>
  </si>
  <si>
    <t>ELÉCTRICA VINALESA SDAD COOP VALENCIANA</t>
  </si>
  <si>
    <t>KILOWATIOS VERDES, S.L.</t>
  </si>
  <si>
    <t>INTELIGENCIA PARA EL AHORRO ENERGÉTICO, S.L.</t>
  </si>
  <si>
    <t>WIND TO MARKET S.A</t>
  </si>
  <si>
    <t>ELEGA ENERGÍA SL</t>
  </si>
  <si>
    <t>ENERGÍA NUFRI, S.L.U.</t>
  </si>
  <si>
    <t>EPRESA ENERGIA, S.A.U.</t>
  </si>
  <si>
    <t>LA UNIÓN ELECTRO INDUSTRIAL, S.L.U.</t>
  </si>
  <si>
    <t>NINOBE SERVICIOS ENERGÉTICOS, S.L.</t>
  </si>
  <si>
    <t>ELEKTRON COMERCIALIZADORA DE ENERGÍA, SOCIEDAD LIMITADA</t>
  </si>
  <si>
    <t>ENERGÍA VIVA SPAIN, S.L.</t>
  </si>
  <si>
    <t>NOBE SOLUCIONES Y ENERGÍA</t>
  </si>
  <si>
    <t>ELEVA 2 COMERCIALIZADORA SL</t>
  </si>
  <si>
    <t>LUBALOO, S.L.</t>
  </si>
  <si>
    <t>NOSA ENERXIA SOCIEDADE COOP GALEGA</t>
  </si>
  <si>
    <t>SMART ELECTRIC ENGINEERING P2P SL</t>
  </si>
  <si>
    <t>EVERGREEN ELÉCTRICA, S.L.</t>
  </si>
  <si>
    <t>NABALIA ENERGÍA 2000, S.A.</t>
  </si>
  <si>
    <t>ODF ENERGÍA LIBRE COMERCIALIZADORA, S.L.</t>
  </si>
  <si>
    <t>LOVE ENERGY, S.L.</t>
  </si>
  <si>
    <t>SOCIEDAD ARAGONESA DE COMERCIALIZACION DE ENERGIA S.L.</t>
  </si>
  <si>
    <t>ON DEMAND FACILITIES, S.L.U.</t>
  </si>
  <si>
    <t>SUNAIR ONE ENERGY S.L</t>
  </si>
  <si>
    <t>PEPEENERGY</t>
  </si>
  <si>
    <t>LUZY ENERGIA RENOVABLE, S.L.</t>
  </si>
  <si>
    <t>ABOUTWHITE SL</t>
  </si>
  <si>
    <t>PETRONIEVES ENERGÍA 1, S.L.</t>
  </si>
  <si>
    <t>LOOP ELECTRICIDAD Y GAS, S.L</t>
  </si>
  <si>
    <t>MASQLUZ 2020, S.L.</t>
  </si>
  <si>
    <t>FORZA VSUNAIR, S.L.</t>
  </si>
  <si>
    <t>PHOTON GESTION</t>
  </si>
  <si>
    <t>MET ENERGIA ESPAÑA, S.A</t>
  </si>
  <si>
    <t>ACTIVA COMERCIALIZADORA DE ENERGIA SL</t>
  </si>
  <si>
    <t>NUEVA COMERCIALIZADORA ESPAÑOLA, S.L.</t>
  </si>
  <si>
    <t>ADS ENERGY 8.0 SL</t>
  </si>
  <si>
    <t>GALP ENERGIA ESPAÑA S.A.U.</t>
  </si>
  <si>
    <t>PULSAR SERVICIOS ENERGÉTICOS,</t>
  </si>
  <si>
    <t>ADURIZ ENERGÍA, SLU</t>
  </si>
  <si>
    <t>ENDI ENERGY TRADING SOCIEDAD LIMITADA</t>
  </si>
  <si>
    <t>FAIN Energía S.L.</t>
  </si>
  <si>
    <t>REYSE ENERGÍA, S.L.</t>
  </si>
  <si>
    <t>PETRO NAVARRA, S.L.</t>
  </si>
  <si>
    <t>RONDA OESTE ENERGÍA, S.L.</t>
  </si>
  <si>
    <t>VIVO ENERGIA FUTURA S.A</t>
  </si>
  <si>
    <t>ENERGÍA NÓRDICA, GAS Y ELECTRICIDAD , SL</t>
  </si>
  <si>
    <t>Foener Energía, S.L</t>
  </si>
  <si>
    <t>ENERGÍA RIO EZKA-EZKA IBAIA ENERGÍA, S.L.</t>
  </si>
  <si>
    <t>PHOTON GESTIÓN</t>
  </si>
  <si>
    <t>FOX ENERGÍA, S.A.</t>
  </si>
  <si>
    <t>ENERGÍAS DE ESCARRILLA SL</t>
  </si>
  <si>
    <t>GERENTA ENERGÍA, S.L.U</t>
  </si>
  <si>
    <t>PULSAR SERVICIOS ENERGÉTICOS, S.L.</t>
  </si>
  <si>
    <t>SUNAIR ONE ENERGY, S.L.</t>
  </si>
  <si>
    <t>GAIA GLOBAL ENERGY SOCIEDAD LIMITADA</t>
  </si>
  <si>
    <t>NEÓN ENERGÍA EFICIENTE, S.L</t>
  </si>
  <si>
    <t>ALUMBRA CORPORACIÓN, S.L.</t>
  </si>
  <si>
    <t>PLENA ENERGIA RENOVABLE, S.L.</t>
  </si>
  <si>
    <t>AQUI ENERGIA</t>
  </si>
  <si>
    <t>GNERA ENERGIA Y TECNOLOGIA, S.L.</t>
  </si>
  <si>
    <t>NIEVES ENERGÍA , S.L.</t>
  </si>
  <si>
    <t>Etiquetado de comercializadoras que no han efectuado redenciones de GdO</t>
  </si>
  <si>
    <t>ENERGÍA COSTA DORADA SL</t>
  </si>
  <si>
    <t>SUMINISTRADORA ELÉCTRICA VIENTOS ALISIOS DE LANZAROTE, S.L.</t>
  </si>
  <si>
    <t>TRADE UNIVERSAL ENERGY, S.A.</t>
  </si>
  <si>
    <t>NOBE SOLUCIONES Y ENERGÍA, S.L.</t>
  </si>
  <si>
    <t>BARPER FRANCHISING, S.L.</t>
  </si>
  <si>
    <t>GRUPO IBERSOGAS ENERGÍA, S.L.</t>
  </si>
  <si>
    <t>UNIC GLOBAL-LOGISTICS S.L.</t>
  </si>
  <si>
    <t>NUEVA COMERCIALIZADORA ESPAÑOLA SL</t>
  </si>
  <si>
    <t>RELUZCA ENERGÍA, S..L.</t>
  </si>
  <si>
    <t>BASSOLS ENERGIA COMERCIAL, S.L</t>
  </si>
  <si>
    <t>HELIA COOP V</t>
  </si>
  <si>
    <t>SWAP ENERGÍA, S.A.</t>
  </si>
  <si>
    <t>BIOWATIO COMERCIALIZADORA ENERGÉTICA SLU</t>
  </si>
  <si>
    <t>V3J INGENIERIA Y SERVICIOS, S.L.</t>
  </si>
  <si>
    <t>AED ENERGIA ELECTRICA, S.L.</t>
  </si>
  <si>
    <t>VIESGO ENERGíA, S.L.</t>
  </si>
  <si>
    <t>RESPIRA ENERGIA MEDITERRANIA, S.A.</t>
  </si>
  <si>
    <t>BULB ENERGIA IBERICA SL</t>
  </si>
  <si>
    <t>AMPERIOS ENERGY TRADE, S.L.</t>
  </si>
  <si>
    <t>WIND TO MARKET, S.A.</t>
  </si>
  <si>
    <t>ASTRALCAD ENERGIA, S.L.</t>
  </si>
  <si>
    <t>IBERDROLA GENERACION ESPAÑA, S.A.U.</t>
  </si>
  <si>
    <t>BARTER SHARING, S.L.</t>
  </si>
  <si>
    <t>CATGAS ENERGIA SA</t>
  </si>
  <si>
    <t>ENERGYA VM GESTIÓN DE ENERGÍA, S.L.U.</t>
  </si>
  <si>
    <t>CEPSA COMERCIAL PETROLEO S.A.</t>
  </si>
  <si>
    <t>IBERELECTRICA COMERCIALIZADORA, S.L.</t>
  </si>
  <si>
    <t>VIESGO ENERGÍA, S.L.</t>
  </si>
  <si>
    <t>COMERCIALIZADORA DE ELECTRICIDAD Y GAS DEL MEDITERRÁNEO S.L</t>
  </si>
  <si>
    <t>HELIOELEC ENERGÍA ELECTRICA, S.L.</t>
  </si>
  <si>
    <t>INDEXO ENERGIA, S.L.</t>
  </si>
  <si>
    <t>SWAP ENERGIA SA</t>
  </si>
  <si>
    <t>COMERCIALIZADORA DE ENERGIA DIRECTA SL</t>
  </si>
  <si>
    <t>ETERNAL ENERGY S.L.</t>
  </si>
  <si>
    <t>INER ENERGIA CASTILLA LA MANCHA, S.L.</t>
  </si>
  <si>
    <t>CLEARVIEW ENERGY S.L.</t>
  </si>
  <si>
    <t>COMERCIALIZADORA ELECTRICA DE CADIZ, S.A.U</t>
  </si>
  <si>
    <t>COMERCIALIZADORA ELECTRICA DEL SURESTE</t>
  </si>
  <si>
    <t>IBERCOEN ENERGÍA, S.A.</t>
  </si>
  <si>
    <t>INTEGRACION EUROPEA DE ENERGIA SUR, S.L.</t>
  </si>
  <si>
    <t>TENSINA DE ENERGÍA Y SERVICIOS, S.L.</t>
  </si>
  <si>
    <t>COMERCIALIZADORA ELECTRICA TALAYUELAS S.L</t>
  </si>
  <si>
    <t>FACTOR INTEGRAL TRADING SERVICES SAU</t>
  </si>
  <si>
    <t>FAIN ENERGÍA, S.L.</t>
  </si>
  <si>
    <t>LA UNION ELECTRO INDUSTRIAL, S.L.U.</t>
  </si>
  <si>
    <t>COOPERATIVA ELECTRICA DE CASTELLAR, S.C.V (COMERC)</t>
  </si>
  <si>
    <t>COMERCIALIZADORA TORRES ENERGIA, S.L.</t>
  </si>
  <si>
    <t>FORTIA ENERGÍA, S.L.</t>
  </si>
  <si>
    <t>LEDESMA COMERCIALIZADORA ELÉCTRICA, S.L.</t>
  </si>
  <si>
    <t>TUNERGIA EFICIENCIA ENERGETICA Y RENOVABLE, S.L.</t>
  </si>
  <si>
    <t>COX ENERGÍA COMERCIALIZADORA ESPAÑA S.L.U.</t>
  </si>
  <si>
    <t>COOP VALENCIANA ELECTRODISTRIBUIDORA DE FUERZA Y ALUMBRADO SERRALLO</t>
  </si>
  <si>
    <t>INER ENERGÍA CASTILLA LA MANCHA, S.L.</t>
  </si>
  <si>
    <t>MEGARA ENERGÍA SOCIEDAD COOPERATIVA CYL</t>
  </si>
  <si>
    <t>DOMESTICA GAS Y ELECTRICIDAD SLU</t>
  </si>
  <si>
    <t>MULTIENERGÍA VERDE, S.L.</t>
  </si>
  <si>
    <t>E-LUZ ENERGY SOLUTIONS, S.L.</t>
  </si>
  <si>
    <t>INNOVA DESARROLLO Y EFICIENCIA ENERGÉTICA, S.L.</t>
  </si>
  <si>
    <t>NABALIA ENERGIA 2000, S.A.</t>
  </si>
  <si>
    <t>TOTALENERGIES MERCADO ESPAÑA, S.A.U. (EXTINGUIDA)</t>
  </si>
  <si>
    <t>EKILUZ ENERGÍA COMERCIALIZADORA, S.L.</t>
  </si>
  <si>
    <t>INTEGRACION EUROPEA DE ENERGÍA SUR, S.L.</t>
  </si>
  <si>
    <t>ELECNOVA SIGLO XXI SL</t>
  </si>
  <si>
    <t>UNIELECTRICA ENERGIA, S.A</t>
  </si>
  <si>
    <t>ELECTRA AVELLANA COMERCIAL, S.L</t>
  </si>
  <si>
    <t>KISHOA, S.L.</t>
  </si>
  <si>
    <t>LA CORRIENTE SOCIEDAD COOPERATIVA</t>
  </si>
  <si>
    <t>WEKIWI, S.L.</t>
  </si>
  <si>
    <t>ACENHOL ENERGIA, S.L.</t>
  </si>
  <si>
    <t>ELECTRACOMERCIAL CENTELLES, S.L.UNIPERSONAL</t>
  </si>
  <si>
    <t>ELECTED ENERGY, S.L -</t>
  </si>
  <si>
    <t>ELECTRICA DE VINALESA SOCIEDAD COOPERATIVA VALENCIANA</t>
  </si>
  <si>
    <t>LOOP ELECTRICIDAD Y GAS S.L.</t>
  </si>
  <si>
    <t>ALDERAAN ENERGIA, S.L.</t>
  </si>
  <si>
    <t>ELEVA 2 COMERCIALIZADORA, S.L</t>
  </si>
  <si>
    <t>LUX FORUM SL</t>
  </si>
  <si>
    <t>ELÉCTRICA VAQUER ENERGIA, S.A</t>
  </si>
  <si>
    <t>ACCIONA COMERCIALIZADORA B2C, S.L.</t>
  </si>
  <si>
    <t>ANTEA ENERGIA COMERCIALIZADORA SL</t>
  </si>
  <si>
    <t>ELECTRICA DE CHERA, SCV</t>
  </si>
  <si>
    <t>REMICA COMERCIALIZADORA, S.A.U.</t>
  </si>
  <si>
    <t>ACENHOL ENERGIA CANARIAS, S.L</t>
  </si>
  <si>
    <t>ELECTRICA DE GUADASSUAR COOP V</t>
  </si>
  <si>
    <t>GRUPO ENERGALICIA, S.A.</t>
  </si>
  <si>
    <t>RESPIRA ENERGIA, S.A.</t>
  </si>
  <si>
    <t>ELECTRICA DE SOT DE CHERA SCV</t>
  </si>
  <si>
    <t>NATURGY RENOVABLES, S.L.U.</t>
  </si>
  <si>
    <t xml:space="preserve">RESPIRA ENERGÍA ESPAÑA, S.L. </t>
  </si>
  <si>
    <t>EPRESA ENERGÍA S.A.</t>
  </si>
  <si>
    <t>NEOWATIO, S.L.</t>
  </si>
  <si>
    <t>RTOTAL GAS Y ELECTRICIDAD ESPA¿A,
S.A.U.</t>
  </si>
  <si>
    <t>BSG ENERGIA S.L.</t>
  </si>
  <si>
    <t>HELIOELEC ENERGÍA ELÉCTRICA, S.L.</t>
  </si>
  <si>
    <t>ASSENN ENERGY, S.L.</t>
  </si>
  <si>
    <t>FORZA  VILALTA GREEN ENERGY, S.L.</t>
  </si>
  <si>
    <t>SHELL ESPA¿A, S.A.</t>
  </si>
  <si>
    <t>GABA COMERCIALIZADORA DE ELECTRICIDAD, S.L.U.</t>
  </si>
  <si>
    <t>ELEGA ENERGIA SL</t>
  </si>
  <si>
    <t>HIDROELÉCTRICA DEL CANTÁBRICO, S.A.</t>
  </si>
  <si>
    <t>STIN, S.A.</t>
  </si>
  <si>
    <t>COMERCAST ENERGIAS, S.L.</t>
  </si>
  <si>
    <t>GEOATLANTER SA</t>
  </si>
  <si>
    <t>HIDROELÉCTRICA LUMYMEY, S.L.</t>
  </si>
  <si>
    <t>SUMINISTRADORA ELECTRICA VIENTOS ALISIOS DE LANZAROTE S.L.</t>
  </si>
  <si>
    <t>HOLALUZ-CLIDOM, S.A.</t>
  </si>
  <si>
    <t>CANDELA COMERCIALIZADORA, S.L.</t>
  </si>
  <si>
    <t>OVO ENERGY SPAIN, S.L.</t>
  </si>
  <si>
    <t>SUNAIR ONE HOME, S.L.</t>
  </si>
  <si>
    <t>GREEN POWER SUPPLY, S.L.U.</t>
  </si>
  <si>
    <t>TELEFONICA SOLUCIONES DE INFORMATICA Y COMUNICACIONES DE ESPAÑA, S.A.U.</t>
  </si>
  <si>
    <t>GURBTEC ENERGIA, S.L.</t>
  </si>
  <si>
    <t>ENERGÍA GRAFENO S.L.</t>
  </si>
  <si>
    <t>POTENZIA COMERCIALIZADORA, S.L.</t>
  </si>
  <si>
    <t>CRECE SOLUCIONES DE ENERGÍA, S.L</t>
  </si>
  <si>
    <t>TOTAL GAS Y ELECTRICIDAD ESPA¿A S.A.U.</t>
  </si>
  <si>
    <t>HIDROELÉCTRICA EL CARMEN ENERGÍA, S.L</t>
  </si>
  <si>
    <t>ENERGIA NORDICA GAS Y ELECTRICIDAD</t>
  </si>
  <si>
    <t>PULSAR SERVICIOS ENERGÉTICOS</t>
  </si>
  <si>
    <t>TRACTAMENT I SELECCI¿ DE RESIDUS, S.A.</t>
  </si>
  <si>
    <t>IBERDROLA ENERGÍA ESPAÑA, S.A.U</t>
  </si>
  <si>
    <t>ENERGY INTERSOL 15, S.L.</t>
  </si>
  <si>
    <t>INSIGNIA ENERGÍA, S.L.</t>
  </si>
  <si>
    <t>REPSOL COMERCIALIZADORA DE ELECTRICIDAD Y GAS, S.L.U.</t>
  </si>
  <si>
    <t>COMERCIALIZADORA LUZ RURAL, S.L.</t>
  </si>
  <si>
    <t>INTELIGENCIA PARA EL AHORRO ENERGÉTICO S.L.</t>
  </si>
  <si>
    <t>RESPIRA ENERGÍA, S.A.</t>
  </si>
  <si>
    <t>VIRTUS GLOBAL ENERGY SL</t>
  </si>
  <si>
    <t>ELECTRACOMERCIAL CENTELLES,S.L.</t>
  </si>
  <si>
    <t>LA UNIÓN ELECTRO INDUSTRIAL, S.L.U</t>
  </si>
  <si>
    <t>ROFEICA ENERGÍA, S.A</t>
  </si>
  <si>
    <t>VIVE ENERGÍA ELÉCTRICA, S.A</t>
  </si>
  <si>
    <t>FEED ENERGÍA, S.L.</t>
  </si>
  <si>
    <t>KIPIN ENERGY SL</t>
  </si>
  <si>
    <t>WATIO WHOLESALE, S.L.</t>
  </si>
  <si>
    <t>LUZ SOLIDARIA S.L.</t>
  </si>
  <si>
    <t>SHELL ESPAÑA, S.A.</t>
  </si>
  <si>
    <t>DYNEFF ESPAÑA, S.L.</t>
  </si>
  <si>
    <t>EMAYA, S.A.</t>
  </si>
  <si>
    <t>MEGARA ENERGIA SOC. COOP</t>
  </si>
  <si>
    <t>GAOLANIA SERVICIOS SL</t>
  </si>
  <si>
    <t>ECOVERGY RENOVABLES, S.L.</t>
  </si>
  <si>
    <t>SUMINISTRADORA ELECTRICA VIENTOS ALISIOS DE LANZAROTE, S.L.</t>
  </si>
  <si>
    <t>ELECBALEAR, S.L.</t>
  </si>
  <si>
    <t>ENERGIES RENOVABLES PUBLIQUES DE CATALUNYA, S.A.U.</t>
  </si>
  <si>
    <t>NATURGY RENOVABLES, S.LU.</t>
  </si>
  <si>
    <t>ENERGY PLUS IBERIA, S.L.</t>
  </si>
  <si>
    <t>NOSA ENERXIA SCG</t>
  </si>
  <si>
    <t>LUCE CAPITAL GROUP SL</t>
  </si>
  <si>
    <t>PEPEENERGY, S.L.</t>
  </si>
  <si>
    <t>PLANETGY SL</t>
  </si>
  <si>
    <t>TERUGAS ENERGY, S.L.</t>
  </si>
  <si>
    <t>PROT ENERGIA COMERCIALIZACION, S.L</t>
  </si>
  <si>
    <t>MENTA ENERGÍA COMERCIALIZADORA SL</t>
  </si>
  <si>
    <t>THE ENERGY HOUSE GROUP, S.L.</t>
  </si>
  <si>
    <t>SOLABRIA S.COOP. - ENERPLUS S.C.</t>
  </si>
  <si>
    <t>HELIOS ENERGÍA INTELIGENTE, S.L.</t>
  </si>
  <si>
    <t>TOTAL GAS Y ELECTRICIDAD ESPAÑA, S.A.U.</t>
  </si>
  <si>
    <t>SOLAR EAAS, S.L.</t>
  </si>
  <si>
    <t>TRACTAMENT I SELECCIÓ DE RESIDUS, S.A.</t>
  </si>
  <si>
    <t>SOLARPACK ENERGY, S.L.</t>
  </si>
  <si>
    <t>HIDROELÉCTRICA LUMYMEY S.L.U.</t>
  </si>
  <si>
    <t>SOM ENERGIA SCCL</t>
  </si>
  <si>
    <t>STIN S.A</t>
  </si>
  <si>
    <t>NEOWATIO S.L.</t>
  </si>
  <si>
    <t>VIRTUS GLOBAL ENERGY, S.L.</t>
  </si>
  <si>
    <t>IMPERIUM LUMEN, S.A.</t>
  </si>
  <si>
    <t>VISALIA ENERGÍA, S.L.</t>
  </si>
  <si>
    <t>KILOWATIOS VERDES S.L.</t>
  </si>
  <si>
    <t>VIVE ENERGÍA ELÉCTRICA, S.A.</t>
  </si>
  <si>
    <t>VIVO ENERGÍA FUTURA, S.A.</t>
  </si>
  <si>
    <t>V3J INGENIERIA Y SERVICIOS, S.L</t>
  </si>
  <si>
    <t>VÓLTICO ENERGÍA, S.L.</t>
  </si>
  <si>
    <t>VODAFONE ENERGÍA, S.L.</t>
  </si>
  <si>
    <t>LABOR SOLIS COMERCIALIZADORA DE ENERGIA, S.L.</t>
  </si>
  <si>
    <t>LUZ SOLIDARIA INCLUSIVA, S.L.</t>
  </si>
  <si>
    <t>OVO ENERGY SPAIN S.L.</t>
  </si>
  <si>
    <t>MINAI SERVICIOS ENERGÉTICOS S.L.</t>
  </si>
  <si>
    <t>LIBERA ENERGIAS RENOVABLES, S.L</t>
  </si>
  <si>
    <t>FRANK ENERGIA IBERIA, S.L.</t>
  </si>
  <si>
    <t>LIDERA COMERCIALIZADORA ENERGIA, S.L.</t>
  </si>
  <si>
    <t>GALAPAGO ENERGIA, S.L.U.</t>
  </si>
  <si>
    <t>OK TU ENERGIA VERDE, S.L.</t>
  </si>
  <si>
    <t>GARCIA MUNTE ENERGIA, S.L</t>
  </si>
  <si>
    <t>RA&amp;AN ELÉCTRICA SL</t>
  </si>
  <si>
    <t>REUS SERVEIS MUNICIPALS, S.A.</t>
  </si>
  <si>
    <t>MULTIENERGIA VERDE, S.L.</t>
  </si>
  <si>
    <t>SOLTEC GREEN ENERGY, S.L.</t>
  </si>
  <si>
    <t>OHMIO ELECTRA, S.L.</t>
  </si>
  <si>
    <t>IBERDESA COMERCIALIZADORA SL</t>
  </si>
  <si>
    <t>SIMPLES ENERGÍA DE ESPAÑA, S.L.</t>
  </si>
  <si>
    <t>SISTEMAS URBANOS DE ENERGÍAS RENOVABLES SOCIEDAD LIMITADA</t>
  </si>
  <si>
    <t>SOLABRIA, S.COOP</t>
  </si>
  <si>
    <t>SOLELEC IBÉRICA, S.L.</t>
  </si>
  <si>
    <t>RENOVAE CONSULTING, S.L.</t>
  </si>
  <si>
    <t>SUNAIR ONE CANARIAS, S.L.</t>
  </si>
  <si>
    <t>ROMA ENERGÍAS S.L.</t>
  </si>
  <si>
    <t>PARATIENERGÍA S.L.</t>
  </si>
  <si>
    <t>POWER WATT ENERGY ISLAND, SL</t>
  </si>
  <si>
    <t>SUMINISTROS ESPECIALES ALGINETENSES S.COOP V.</t>
  </si>
  <si>
    <t>TOTAL GAS Y ELECTRICIDAD ESPAÑA S.A.U.</t>
  </si>
  <si>
    <t>SIRAX ENERGY, S.L.</t>
  </si>
  <si>
    <t>SUNAIR ONE HOME S.L</t>
  </si>
  <si>
    <t>TAMECO ENERGIA, S.L.U.</t>
  </si>
  <si>
    <t>UMEME ENERGÍA SOCIEDAD LIMITADA</t>
  </si>
  <si>
    <t>SOLWE ENERGIA, S.L.</t>
  </si>
  <si>
    <t>V3J INGENIERÍA Y SERVICIOS, S.L.</t>
  </si>
  <si>
    <t>VILLAR MIR ENERGÍA, S.L.</t>
  </si>
  <si>
    <t>VISALIA ENERGÍA S.L.</t>
  </si>
  <si>
    <t>VÓLTICO ENERGÍA SL</t>
  </si>
  <si>
    <t>VITA CAPITAL TRADING SL</t>
  </si>
  <si>
    <t>ZETA ENERXÍA GALEGA, S.L.</t>
  </si>
  <si>
    <t>WOMBBAT ENERGY S.L</t>
  </si>
  <si>
    <t>VIVO ENERGÍA FUTURA S.A</t>
  </si>
  <si>
    <t>ZULUX ENERGIA SL</t>
  </si>
  <si>
    <t>ZULUX ENERGÍA SL</t>
  </si>
  <si>
    <t xml:space="preserve">                                                                  REVISIONES DE LA CALCULADORA DE HUELLA DE CARBONO</t>
  </si>
  <si>
    <t>Versión</t>
  </si>
  <si>
    <t>Fecha de publicación en la web</t>
  </si>
  <si>
    <t>Revisiones</t>
  </si>
  <si>
    <t>V25</t>
  </si>
  <si>
    <r>
      <t xml:space="preserve">Pestaña </t>
    </r>
    <r>
      <rPr>
        <b/>
        <sz val="11"/>
        <rFont val="Arial Narrow"/>
        <family val="2"/>
      </rPr>
      <t>"Electricidad y otras energías"</t>
    </r>
    <r>
      <rPr>
        <sz val="11"/>
        <rFont val="Arial Narrow"/>
        <family val="2"/>
      </rPr>
      <t>: se añade la opción "Varias comercializadoras" en el desplegable "Nombre de la comercializadora suministradora de energía" correspondiente al año 2024.</t>
    </r>
  </si>
  <si>
    <t>V24</t>
  </si>
  <si>
    <r>
      <t>Pestañas "</t>
    </r>
    <r>
      <rPr>
        <b/>
        <sz val="11"/>
        <rFont val="Arial Narrow"/>
        <family val="2"/>
      </rPr>
      <t>Datos cultivos</t>
    </r>
    <r>
      <rPr>
        <sz val="11"/>
        <rFont val="Arial Narrow"/>
        <family val="2"/>
      </rPr>
      <t>" y "</t>
    </r>
    <r>
      <rPr>
        <b/>
        <sz val="11"/>
        <rFont val="Arial Narrow"/>
        <family val="2"/>
      </rPr>
      <t>Emisiones cultivos</t>
    </r>
    <r>
      <rPr>
        <sz val="11"/>
        <rFont val="Arial Narrow"/>
        <family val="2"/>
      </rPr>
      <t>": se amplía el número de filas para permitir añadir más tipos de fertilizantes.
Pestaña "</t>
    </r>
    <r>
      <rPr>
        <b/>
        <sz val="11"/>
        <rFont val="Arial Narrow"/>
        <family val="2"/>
      </rPr>
      <t>Factores de emisión</t>
    </r>
    <r>
      <rPr>
        <sz val="11"/>
        <rFont val="Arial Narrow"/>
        <family val="2"/>
      </rPr>
      <t xml:space="preserve">": se añaden los factores de emisión a aplicar a los cálculos de huella de carbono del año 2024 y se actualizan los factores de emisión de años anteriores a partir de los últimos datos proporcionados por el equipo del Sistema Español de Inventarios y la información reflejada en el Inventario Nacional de Gases de Efecto Invernadero (1990 - 2023). Edición 2025. Se modifican las fracciones de volatilización y deposición atmosférica del nitrógeno procedente de lodos y compost en base a los datos del SEI.
Pestaña </t>
    </r>
    <r>
      <rPr>
        <b/>
        <sz val="11"/>
        <rFont val="Arial Narrow"/>
        <family val="2"/>
      </rPr>
      <t>"Vehículos y maquinaria"</t>
    </r>
    <r>
      <rPr>
        <sz val="11"/>
        <rFont val="Arial Narrow"/>
        <family val="2"/>
      </rPr>
      <t xml:space="preserve">: se añade el aditivo AdBlue para maquinaria y los factores de emisión del año 2024 referidos a km del gasóleo, CNG y LNG para camiones, en base al </t>
    </r>
    <r>
      <rPr>
        <i/>
        <sz val="11"/>
        <rFont val="Arial Narrow"/>
        <family val="2"/>
      </rPr>
      <t>Informe de la Comisión en virtud del Reglamento (UE) 2018/956 en el que se analizan los datos transmitidos por los Estados miembros y los fabricantes para el período de comunicación de 2021 sobre las emisiones de CO</t>
    </r>
    <r>
      <rPr>
        <i/>
        <vertAlign val="subscript"/>
        <sz val="11"/>
        <rFont val="Arial Narrow"/>
        <family val="2"/>
      </rPr>
      <t>2</t>
    </r>
    <r>
      <rPr>
        <i/>
        <sz val="11"/>
        <rFont val="Arial Narrow"/>
        <family val="2"/>
      </rPr>
      <t xml:space="preserve"> y el consumo de combustible de los vehículos pesados nuevos</t>
    </r>
    <r>
      <rPr>
        <sz val="11"/>
        <rFont val="Arial Narrow"/>
        <family val="2"/>
      </rPr>
      <t xml:space="preserve">. Se modifican los factores de emisión referidos a km del gasóleo, CNG y LNG para camiones de los años 2021 a 2023, de acuerdo a dicho informe. 
Pestaña </t>
    </r>
    <r>
      <rPr>
        <b/>
        <sz val="11"/>
        <rFont val="Arial Narrow"/>
        <family val="2"/>
      </rPr>
      <t>"Instalaciones fijas"</t>
    </r>
    <r>
      <rPr>
        <sz val="11"/>
        <rFont val="Arial Narrow"/>
        <family val="2"/>
      </rPr>
      <t xml:space="preserve"> y </t>
    </r>
    <r>
      <rPr>
        <b/>
        <sz val="11"/>
        <rFont val="Arial Narrow"/>
        <family val="2"/>
      </rPr>
      <t>"Vehículos y Maquinaria"</t>
    </r>
    <r>
      <rPr>
        <sz val="11"/>
        <rFont val="Arial Narrow"/>
        <family val="2"/>
      </rPr>
      <t xml:space="preserve">: se modifican las densidades de los combustibles fuelóleo, gasóleo B, gasóleo C y gasolina de aviación en base a las densidades reflejadas en el </t>
    </r>
    <r>
      <rPr>
        <i/>
        <sz val="11"/>
        <rFont val="Arial Narrow"/>
        <family val="2"/>
      </rPr>
      <t>Real Decreto 61/2006, de 31 de enero, por el que se determinan las especificaciones de gasolinas, gasóleos, fuelóleos y gases licuados del petróleo y se regula el uso de determinados biocarburantes</t>
    </r>
    <r>
      <rPr>
        <sz val="11"/>
        <rFont val="Arial Narrow"/>
        <family val="2"/>
      </rPr>
      <t xml:space="preserve">. Se utiliza el valor medio de los límites máximo y mínimo en caso de que se disponga de ambos datos.
</t>
    </r>
  </si>
  <si>
    <t>V23</t>
  </si>
  <si>
    <r>
      <t>Pestaña "</t>
    </r>
    <r>
      <rPr>
        <b/>
        <sz val="11"/>
        <rFont val="Arial Narrow"/>
        <family val="2"/>
      </rPr>
      <t>Factores de emisión</t>
    </r>
    <r>
      <rPr>
        <sz val="11"/>
        <rFont val="Arial Narrow"/>
        <family val="2"/>
      </rPr>
      <t>": se modifican los factores de emisión correspondientes a las emisiones indirectas de N</t>
    </r>
    <r>
      <rPr>
        <vertAlign val="subscript"/>
        <sz val="11"/>
        <rFont val="Arial Narrow"/>
        <family val="2"/>
      </rPr>
      <t>2</t>
    </r>
    <r>
      <rPr>
        <sz val="11"/>
        <rFont val="Arial Narrow"/>
        <family val="2"/>
      </rPr>
      <t>O, se añaden los factores de emisión a aplicar a los cálculos de huella de carbono del año 2023 y se actualizan los factores de emisión de años anteriores a partir de los últimos datos proporcionados por el equipo del Sistema Español de Inventarios y la información reflejada en el Inventario Nacional de Gases de Efecto Invernadero (1990 - 2022). Edición 2024. Se modifican los valores de PCA en base a los datos disponibles en el Material Suplementario del Capítulo 7 del Sexto Informe de Evaluación del IPCC.
Pestaña "</t>
    </r>
    <r>
      <rPr>
        <b/>
        <sz val="11"/>
        <rFont val="Arial Narrow"/>
        <family val="2"/>
      </rPr>
      <t>Instalaciones fijas</t>
    </r>
    <r>
      <rPr>
        <sz val="11"/>
        <rFont val="Arial Narrow"/>
        <family val="2"/>
      </rPr>
      <t>": se incluye gasóleo A y gasolina. Los grupos electrógenos dejan de englobarse en la categoría de maquinaria móvil y pasan a considerarse instalaciones fijas.
Pestaña "</t>
    </r>
    <r>
      <rPr>
        <b/>
        <sz val="11"/>
        <rFont val="Arial Narrow"/>
        <family val="2"/>
      </rPr>
      <t>Vehículos y maquinaria</t>
    </r>
    <r>
      <rPr>
        <sz val="11"/>
        <rFont val="Arial Narrow"/>
        <family val="2"/>
      </rPr>
      <t>": se añade el combustible LNG para camiones, el aditivo AdBlue para vehículos de gasóleo y lubricantes para maquinaria. Se desagregan los factores de emisión de las categorías de vehículos "Camiones y autobuses" y "Ciclomotores y motocicletas". Se modifica la fuente de donde se obtienen los factores de emisión referidos a km del gasóleo y del CNG para camiones.
Pestaña "</t>
    </r>
    <r>
      <rPr>
        <b/>
        <sz val="11"/>
        <rFont val="Arial Narrow"/>
        <family val="2"/>
      </rPr>
      <t>Emisiones fugitivas</t>
    </r>
    <r>
      <rPr>
        <sz val="11"/>
        <rFont val="Arial Narrow"/>
        <family val="2"/>
      </rPr>
      <t xml:space="preserve">": se incorpora el gas HCFC-22 (R22).
</t>
    </r>
  </si>
  <si>
    <t>V22</t>
  </si>
  <si>
    <r>
      <t>Pestaña "</t>
    </r>
    <r>
      <rPr>
        <b/>
        <sz val="11"/>
        <rFont val="Arial Narrow"/>
        <family val="2"/>
      </rPr>
      <t>Factores de emisión</t>
    </r>
    <r>
      <rPr>
        <sz val="11"/>
        <rFont val="Arial Narrow"/>
        <family val="2"/>
      </rPr>
      <t xml:space="preserve">": se añaden los factores de emisión a aplicar para los cálculos de la huella de carbono del año 2022 y se actualizan los factores de emisión de años anteriores a partir de los últimos datos proporcionados por el equipo del Sistema Español de Inventarios y de los datos reflejados en el Inventario de emisiones de gases de efecto invernadero de España. Años 1990-2021. </t>
    </r>
  </si>
  <si>
    <t>V21</t>
  </si>
  <si>
    <r>
      <t xml:space="preserve">Se modifica la fórmula de cálculo de emisiones debidas a los residuos depositados en campo para considerar por defecto una proporción de 100% de residuo en campo en caso de no cumplimentar los datos en el apartado </t>
    </r>
    <r>
      <rPr>
        <i/>
        <sz val="11"/>
        <rFont val="Arial Narrow"/>
        <family val="2"/>
      </rPr>
      <t>D. Residuos del cultivo: destino final</t>
    </r>
    <r>
      <rPr>
        <sz val="11"/>
        <rFont val="Arial Narrow"/>
        <family val="2"/>
      </rPr>
      <t xml:space="preserve"> de la pestaña </t>
    </r>
    <r>
      <rPr>
        <i/>
        <sz val="11"/>
        <rFont val="Arial Narrow"/>
        <family val="2"/>
      </rPr>
      <t>3. Datos cultivos</t>
    </r>
    <r>
      <rPr>
        <sz val="11"/>
        <rFont val="Arial Narrow"/>
        <family val="2"/>
      </rPr>
      <t>.</t>
    </r>
  </si>
  <si>
    <t>V20</t>
  </si>
  <si>
    <t>Corrección de la contribución del uso de lubricantes en el factor de emisión de las gasolinas para transporte por carretera.</t>
  </si>
  <si>
    <t>V19</t>
  </si>
  <si>
    <r>
      <t>Se incluyen emisiones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Se revisan y actualizan las fuentes de algunos de los factores de emisión de CO</t>
    </r>
    <r>
      <rPr>
        <vertAlign val="subscript"/>
        <sz val="11"/>
        <rFont val="Arial Narrow"/>
        <family val="2"/>
      </rPr>
      <t>2</t>
    </r>
    <r>
      <rPr>
        <sz val="11"/>
        <rFont val="Arial Narrow"/>
        <family val="2"/>
      </rPr>
      <t>,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consideradas anteriormente.
Se modifica el desglose de actividades emisoras consideradas.
Se modifican y actualizan algunos factores de emisión y parámetros de cálculo de las emisiones de los cultivos y se añade la categoría F. Aplicación de otros fertilizantes con carbono – Emisiones de CO</t>
    </r>
    <r>
      <rPr>
        <vertAlign val="subscript"/>
        <sz val="11"/>
        <rFont val="Arial Narrow"/>
        <family val="2"/>
      </rPr>
      <t>2.</t>
    </r>
    <r>
      <rPr>
        <sz val="11"/>
        <rFont val="Arial Narrow"/>
        <family val="2"/>
      </rPr>
      <t xml:space="preserve">
Pestaña “</t>
    </r>
    <r>
      <rPr>
        <b/>
        <sz val="11"/>
        <rFont val="Arial Narrow"/>
        <family val="2"/>
      </rPr>
      <t>Información adicional</t>
    </r>
    <r>
      <rPr>
        <sz val="11"/>
        <rFont val="Arial Narrow"/>
        <family val="2"/>
      </rPr>
      <t>”: se suprime la posibilidad de estimar las absorciones de carbono por prácticas de conservación de suelos.
Pestaña "</t>
    </r>
    <r>
      <rPr>
        <b/>
        <sz val="11"/>
        <rFont val="Arial Narrow"/>
        <family val="2"/>
      </rPr>
      <t>Vehículos y maquinaria"</t>
    </r>
    <r>
      <rPr>
        <sz val="11"/>
        <rFont val="Arial Narrow"/>
        <family val="2"/>
      </rPr>
      <t>: se modifica la metodología de estimación del consumo de combustible en labores agrícolas (opción B.2).</t>
    </r>
  </si>
  <si>
    <t>V18</t>
  </si>
  <si>
    <r>
      <t>Pestaña "</t>
    </r>
    <r>
      <rPr>
        <b/>
        <sz val="11"/>
        <rFont val="Arial Narrow"/>
        <family val="2"/>
      </rPr>
      <t>Factores de emisión</t>
    </r>
    <r>
      <rPr>
        <sz val="11"/>
        <rFont val="Arial Narrow"/>
        <family val="2"/>
      </rPr>
      <t>": se incorporan los factores de emisión expresados en kg CO</t>
    </r>
    <r>
      <rPr>
        <vertAlign val="subscript"/>
        <sz val="11"/>
        <rFont val="Arial Narrow"/>
        <family val="2"/>
      </rPr>
      <t>2</t>
    </r>
    <r>
      <rPr>
        <sz val="11"/>
        <rFont val="Arial Narrow"/>
        <family val="2"/>
      </rPr>
      <t>/kg combustible para el CNG y el LNG para el transporte por carretera y se corrige el valor del factor de mix eléctrico de 2020 para la comercializadora Total Gas y Electricidad España, S.A.U.
Pestaña "</t>
    </r>
    <r>
      <rPr>
        <b/>
        <sz val="11"/>
        <rFont val="Arial Narrow"/>
        <family val="2"/>
      </rPr>
      <t>Resultados</t>
    </r>
    <r>
      <rPr>
        <sz val="11"/>
        <rFont val="Arial Narrow"/>
        <family val="2"/>
      </rPr>
      <t>": corrección del resultado del ratio de emisiones.</t>
    </r>
  </si>
  <si>
    <t>V17</t>
  </si>
  <si>
    <r>
      <t>Pestaña "</t>
    </r>
    <r>
      <rPr>
        <b/>
        <sz val="11"/>
        <rFont val="Arial Narrow"/>
        <family val="2"/>
      </rPr>
      <t>Combustibles fósiles</t>
    </r>
    <r>
      <rPr>
        <sz val="11"/>
        <rFont val="Arial Narrow"/>
        <family val="2"/>
      </rPr>
      <t>": corrección formula para la opción "Otros (ud)" en el apartado C1.
Pestaña "</t>
    </r>
    <r>
      <rPr>
        <b/>
        <sz val="11"/>
        <rFont val="Arial Narrow"/>
        <family val="2"/>
      </rPr>
      <t>Fluorados</t>
    </r>
    <r>
      <rPr>
        <sz val="11"/>
        <rFont val="Arial Narrow"/>
        <family val="2"/>
      </rPr>
      <t>": se añade el gas SF</t>
    </r>
    <r>
      <rPr>
        <vertAlign val="subscript"/>
        <sz val="11"/>
        <rFont val="Arial Narrow"/>
        <family val="2"/>
      </rPr>
      <t>6</t>
    </r>
    <r>
      <rPr>
        <sz val="11"/>
        <rFont val="Arial Narrow"/>
        <family val="2"/>
      </rPr>
      <t>.
Pestaña "</t>
    </r>
    <r>
      <rPr>
        <b/>
        <sz val="11"/>
        <rFont val="Arial Narrow"/>
        <family val="2"/>
      </rPr>
      <t>Electricidad</t>
    </r>
    <r>
      <rPr>
        <sz val="11"/>
        <rFont val="Arial Narrow"/>
        <family val="2"/>
      </rPr>
      <t>": se diferencian los dos tipos de garantías de origen de la electricidad, las GdO procedentes de fuentes de energía renovable y las GdO de sistemas de cogeneración de alta eficiencia.
Pestaña "</t>
    </r>
    <r>
      <rPr>
        <b/>
        <sz val="11"/>
        <rFont val="Arial Narrow"/>
        <family val="2"/>
      </rPr>
      <t>Resultados</t>
    </r>
    <r>
      <rPr>
        <sz val="11"/>
        <rFont val="Arial Narrow"/>
        <family val="2"/>
      </rPr>
      <t>": corrección del resultado de emisiones de alcance 2 incluyendo los vehículos eléctricos. Se redondea a dos decimales el resultado de huella de carbono de alcance 1+2.
Pestaña "</t>
    </r>
    <r>
      <rPr>
        <b/>
        <sz val="11"/>
        <rFont val="Arial Narrow"/>
        <family val="2"/>
      </rPr>
      <t>Factores de emisió</t>
    </r>
    <r>
      <rPr>
        <sz val="11"/>
        <rFont val="Arial Narrow"/>
        <family val="2"/>
      </rPr>
      <t>n": actualización de los valores de los factores de emisión, de las densidades y de los PCI a partir del último Inventario de emisiones de gases de efecto invernadero de España. Años 1990-2019. Se añaden los factores de los mix eléctricos según comercializadoras del año 2020.
Pestaña "</t>
    </r>
    <r>
      <rPr>
        <b/>
        <sz val="11"/>
        <rFont val="Arial Narrow"/>
        <family val="2"/>
      </rPr>
      <t>Observaciones</t>
    </r>
    <r>
      <rPr>
        <sz val="11"/>
        <rFont val="Arial Narrow"/>
        <family val="2"/>
      </rPr>
      <t>": el factor de emisión del gas natural se expresa en kgCO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</si>
  <si>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t>V16</t>
  </si>
  <si>
    <r>
      <t xml:space="preserve">Pestaña </t>
    </r>
    <r>
      <rPr>
        <b/>
        <sz val="11"/>
        <rFont val="Arial Narrow"/>
        <family val="2"/>
      </rPr>
      <t>"Combustibles fósiles"</t>
    </r>
    <r>
      <rPr>
        <sz val="11"/>
        <rFont val="Arial Narrow"/>
        <family val="2"/>
      </rPr>
      <t>: resultado de emisiones de los vehículos.
Pestaña "</t>
    </r>
    <r>
      <rPr>
        <b/>
        <sz val="11"/>
        <rFont val="Arial Narrow"/>
        <family val="2"/>
      </rPr>
      <t>Información adicional</t>
    </r>
    <r>
      <rPr>
        <sz val="11"/>
        <rFont val="Arial Narrow"/>
        <family val="2"/>
      </rPr>
      <t>": tabla prácticas de conservación de suelos.</t>
    </r>
  </si>
  <si>
    <t>V15</t>
  </si>
  <si>
    <r>
      <t>Pestaña "</t>
    </r>
    <r>
      <rPr>
        <b/>
        <sz val="11"/>
        <rFont val="Arial Narrow"/>
        <family val="2"/>
      </rPr>
      <t>Factores de emisión</t>
    </r>
    <r>
      <rPr>
        <sz val="11"/>
        <rFont val="Arial Narrow"/>
        <family val="2"/>
      </rPr>
      <t>": corrección del factor de emisión del gas natural expresado en kCO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</si>
  <si>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t>V14</t>
  </si>
  <si>
    <r>
      <t>Pestañas "</t>
    </r>
    <r>
      <rPr>
        <b/>
        <sz val="11"/>
        <rFont val="Arial Narrow"/>
        <family val="2"/>
      </rPr>
      <t>Combustibles fósiles</t>
    </r>
    <r>
      <rPr>
        <sz val="11"/>
        <rFont val="Arial Narrow"/>
        <family val="2"/>
      </rPr>
      <t>" y "</t>
    </r>
    <r>
      <rPr>
        <b/>
        <sz val="11"/>
        <rFont val="Arial Narrow"/>
        <family val="2"/>
      </rPr>
      <t>Factores de emisión</t>
    </r>
    <r>
      <rPr>
        <sz val="11"/>
        <rFont val="Arial Narrow"/>
        <family val="2"/>
      </rPr>
      <t>": corrección del factor de emisión del gasóleo B para toda la serie histórica en base a la densidad especificada en el Real Decreto 1088/2010 y sin aplicar los objetivos obligatorios mínimos de biocarburantes en cómputo anual considerados en el Real Decreto 1085/2015 que afectarían únicamente al gasóleo A. El factor de emisión del gas natural se expresa en PCS empleando un factor de conversión para el paso de PCS a PCI de 0,901 (</t>
    </r>
    <r>
      <rPr>
        <i/>
        <sz val="11"/>
        <rFont val="Arial Narrow"/>
        <family val="2"/>
      </rPr>
      <t>Inventario Nacional de Emisiones de España</t>
    </r>
    <r>
      <rPr>
        <sz val="11"/>
        <rFont val="Arial Narrow"/>
        <family val="2"/>
      </rPr>
      <t>).
Pestaña "</t>
    </r>
    <r>
      <rPr>
        <b/>
        <sz val="11"/>
        <rFont val="Arial Narrow"/>
        <family val="2"/>
      </rPr>
      <t>Fluorados</t>
    </r>
    <r>
      <rPr>
        <sz val="11"/>
        <rFont val="Arial Narrow"/>
        <family val="2"/>
      </rPr>
      <t>": se añaden los preparados R-452A y R-453A.</t>
    </r>
  </si>
  <si>
    <t>V13</t>
  </si>
  <si>
    <r>
      <t>Pestaña "</t>
    </r>
    <r>
      <rPr>
        <b/>
        <sz val="11"/>
        <rFont val="Arial Narrow"/>
        <family val="2"/>
      </rPr>
      <t>Factores de emisión</t>
    </r>
    <r>
      <rPr>
        <sz val="11"/>
        <rFont val="Arial Narrow"/>
        <family val="2"/>
      </rPr>
      <t>": actualización de los valores de los factores de emisión y de los PCI a partir del Inventario de emisiones de gases de efecto invernadero de España. Años 1990-2018 y los factores de los mix eléctricos de las comercializadoras de electricidad publicados por la Comisión Nacional de los Mercados y la Competencia.
Pestaña "</t>
    </r>
    <r>
      <rPr>
        <b/>
        <sz val="11"/>
        <rFont val="Arial Narrow"/>
        <family val="2"/>
      </rPr>
      <t>Combustibles fósiles</t>
    </r>
    <r>
      <rPr>
        <sz val="11"/>
        <rFont val="Arial Narrow"/>
        <family val="2"/>
      </rPr>
      <t>": se actualiza la denominación de los combustibles en base a la nueva normativa europea sobre etiquetado para carburantes y vehículos.</t>
    </r>
  </si>
  <si>
    <t>V12</t>
  </si>
  <si>
    <r>
      <t>Pestaña</t>
    </r>
    <r>
      <rPr>
        <b/>
        <sz val="11"/>
        <rFont val="Arial Narrow"/>
        <family val="2"/>
      </rPr>
      <t xml:space="preserve"> "Fluorados"</t>
    </r>
    <r>
      <rPr>
        <sz val="11"/>
        <rFont val="Arial Narrow"/>
        <family val="2"/>
      </rPr>
      <t>: corrección de los PCG de los preparados HFC-152a y R-413A.</t>
    </r>
  </si>
  <si>
    <t>V11</t>
  </si>
  <si>
    <r>
      <t>Pestaña "</t>
    </r>
    <r>
      <rPr>
        <b/>
        <sz val="11"/>
        <rFont val="Arial Narrow"/>
        <family val="2"/>
      </rPr>
      <t>Electricidad</t>
    </r>
    <r>
      <rPr>
        <sz val="11"/>
        <rFont val="Arial Narrow"/>
        <family val="2"/>
      </rPr>
      <t>":  las Garantías de Origen de la electricidad (GdO) a las que se refiere esta calculadora son las que acreditan que la energía eléctrica generada proviene de fuentes renovables.</t>
    </r>
  </si>
  <si>
    <t>V10</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</si>
  <si>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1990-2017</t>
    </r>
    <r>
      <rPr>
        <sz val="11"/>
        <rFont val="Arial Narrow"/>
        <family val="2"/>
      </rPr>
      <t xml:space="preserve"> y los factores de los mix eléctricos de las comercializadoras de electricidad publicados por la Comisión Nacional de los Mercados y la Competencia.</t>
    </r>
  </si>
  <si>
    <t>V9</t>
  </si>
  <si>
    <r>
      <t>Pestaña "</t>
    </r>
    <r>
      <rPr>
        <b/>
        <sz val="11"/>
        <color rgb="FF1C1C1C"/>
        <rFont val="Arial Narrow"/>
        <family val="2"/>
      </rPr>
      <t>Fluorados</t>
    </r>
    <r>
      <rPr>
        <sz val="11"/>
        <color rgb="FF1C1C1C"/>
        <rFont val="Arial Narrow"/>
        <family val="2"/>
      </rPr>
      <t>": se añade el preparado R-449A.
Pestaña "</t>
    </r>
    <r>
      <rPr>
        <b/>
        <sz val="11"/>
        <color rgb="FF1C1C1C"/>
        <rFont val="Arial Narrow"/>
        <family val="2"/>
      </rPr>
      <t>Combustibles fósiles</t>
    </r>
    <r>
      <rPr>
        <sz val="11"/>
        <color rgb="FF1C1C1C"/>
        <rFont val="Arial Narrow"/>
        <family val="2"/>
      </rPr>
      <t>" y pestaña "</t>
    </r>
    <r>
      <rPr>
        <b/>
        <sz val="11"/>
        <color rgb="FF1C1C1C"/>
        <rFont val="Arial Narrow"/>
        <family val="2"/>
      </rPr>
      <t>Electricidad</t>
    </r>
    <r>
      <rPr>
        <sz val="11"/>
        <color rgb="FF1C1C1C"/>
        <rFont val="Arial Narrow"/>
        <family val="2"/>
      </rPr>
      <t>": se añade el combustible B7 en la pestaña "</t>
    </r>
    <r>
      <rPr>
        <b/>
        <sz val="11"/>
        <color rgb="FF1C1C1C"/>
        <rFont val="Arial Narrow"/>
        <family val="2"/>
      </rPr>
      <t>Combustibles fósiles</t>
    </r>
    <r>
      <rPr>
        <sz val="11"/>
        <color rgb="FF1C1C1C"/>
        <rFont val="Arial Narrow"/>
        <family val="2"/>
      </rPr>
      <t>" y se engloba la electricidad consumida por vehículos eléctricos y/o híbridos enchufables en las emisiones indirectas de alcance 2 (pestaña "</t>
    </r>
    <r>
      <rPr>
        <b/>
        <sz val="11"/>
        <color rgb="FF1C1C1C"/>
        <rFont val="Arial Narrow"/>
        <family val="2"/>
      </rPr>
      <t>Electricidad</t>
    </r>
    <r>
      <rPr>
        <sz val="11"/>
        <color rgb="FF1C1C1C"/>
        <rFont val="Arial Narrow"/>
        <family val="2"/>
      </rPr>
      <t>").</t>
    </r>
  </si>
  <si>
    <t>V8</t>
  </si>
  <si>
    <r>
      <t>Pestaña "</t>
    </r>
    <r>
      <rPr>
        <b/>
        <sz val="11"/>
        <color rgb="FF1C1C1C"/>
        <rFont val="Arial Narrow"/>
        <family val="2"/>
      </rPr>
      <t>Factores de emisión</t>
    </r>
    <r>
      <rPr>
        <sz val="11"/>
        <color rgb="FF1C1C1C"/>
        <rFont val="Arial Narrow"/>
        <family val="2"/>
      </rPr>
      <t>": se incorporan los factores de emisión para el año 2017 y se añade el gasóleo B como posible combustible de instalaciones fijas. Se corrigen los valores del PCG de los preparados R-407B, R-407F y R-442A.</t>
    </r>
  </si>
  <si>
    <t>V7</t>
  </si>
  <si>
    <r>
      <t xml:space="preserve">Pestaña </t>
    </r>
    <r>
      <rPr>
        <b/>
        <sz val="11"/>
        <color indexed="63"/>
        <rFont val="Arial Narrow"/>
        <family val="2"/>
      </rPr>
      <t>"Factores de emisión</t>
    </r>
    <r>
      <rPr>
        <sz val="11"/>
        <color indexed="63"/>
        <rFont val="Arial Narrow"/>
        <family val="2"/>
      </rPr>
      <t>": se dan por definitivos los factores de los mix eléctricos de las comercializadoras que disponen de GdO y que han estado operativas durante el año 2016.</t>
    </r>
  </si>
  <si>
    <t>V6</t>
  </si>
  <si>
    <r>
      <t>Pestaña "</t>
    </r>
    <r>
      <rPr>
        <b/>
        <sz val="11"/>
        <color indexed="63"/>
        <rFont val="Arial Narrow"/>
        <family val="2"/>
      </rPr>
      <t>Datos generales de la organización</t>
    </r>
    <r>
      <rPr>
        <sz val="11"/>
        <color indexed="63"/>
        <rFont val="Arial Narrow"/>
        <family val="2"/>
      </rPr>
      <t>": inclusión de un año más.
Pestaña "</t>
    </r>
    <r>
      <rPr>
        <b/>
        <sz val="11"/>
        <color indexed="63"/>
        <rFont val="Arial Narrow"/>
        <family val="2"/>
      </rPr>
      <t>Información adicional</t>
    </r>
    <r>
      <rPr>
        <sz val="11"/>
        <color indexed="63"/>
        <rFont val="Arial Narrow"/>
        <family val="2"/>
      </rPr>
      <t>": corrección de la fórmula aplicada al cálculo de sumideros según prácticas de conservación de suelos.
Pestaña</t>
    </r>
    <r>
      <rPr>
        <b/>
        <sz val="11"/>
        <color indexed="63"/>
        <rFont val="Arial Narrow"/>
        <family val="2"/>
      </rPr>
      <t xml:space="preserve"> </t>
    </r>
    <r>
      <rPr>
        <sz val="11"/>
        <color indexed="63"/>
        <rFont val="Arial Narrow"/>
        <family val="2"/>
      </rPr>
      <t>"</t>
    </r>
    <r>
      <rPr>
        <b/>
        <sz val="11"/>
        <color indexed="63"/>
        <rFont val="Arial Narrow"/>
        <family val="2"/>
      </rPr>
      <t>Resultados</t>
    </r>
    <r>
      <rPr>
        <sz val="11"/>
        <color indexed="63"/>
        <rFont val="Arial Narrow"/>
        <family val="2"/>
      </rPr>
      <t>": inclusión de un año más para la comparación de la media del ratio de emisiones de dos trienios.
Pestaña "</t>
    </r>
    <r>
      <rPr>
        <b/>
        <sz val="11"/>
        <color indexed="63"/>
        <rFont val="Arial Narrow"/>
        <family val="2"/>
      </rPr>
      <t>Factores de emisión</t>
    </r>
    <r>
      <rPr>
        <sz val="11"/>
        <color indexed="63"/>
        <rFont val="Arial Narrow"/>
        <family val="2"/>
      </rPr>
      <t xml:space="preserve">": corrección del PCG del R-417A, incorporación de los factores de emisión para el año 2016 (los factores de los mix eléctricos son provisionales) y actualización de los factores de emisión y los PCI para toda la serie histórica en base a las </t>
    </r>
    <r>
      <rPr>
        <i/>
        <sz val="11"/>
        <color indexed="63"/>
        <rFont val="Arial Narrow"/>
        <family val="2"/>
      </rPr>
      <t>Directrices del IPCC para los Inventarios nacionales de gases de efecto invernadero de 2006</t>
    </r>
    <r>
      <rPr>
        <sz val="11"/>
        <color indexed="63"/>
        <rFont val="Arial Narrow"/>
        <family val="2"/>
      </rPr>
      <t>.</t>
    </r>
  </si>
  <si>
    <t>V5</t>
  </si>
  <si>
    <r>
      <t>Pestaña "</t>
    </r>
    <r>
      <rPr>
        <b/>
        <sz val="11"/>
        <color indexed="63"/>
        <rFont val="Arial Narrow"/>
        <family val="2"/>
      </rPr>
      <t>Factores de emisión</t>
    </r>
    <r>
      <rPr>
        <sz val="11"/>
        <color indexed="63"/>
        <rFont val="Arial Narrow"/>
        <family val="2"/>
      </rPr>
      <t>": corrección de los factores de emisión del gas natural, el GNC y el GNL.</t>
    </r>
  </si>
  <si>
    <t>V4</t>
  </si>
  <si>
    <r>
      <t xml:space="preserve">Pestaña </t>
    </r>
    <r>
      <rPr>
        <b/>
        <sz val="11"/>
        <color indexed="63"/>
        <rFont val="Arial Narrow"/>
        <family val="2"/>
      </rPr>
      <t>"Factores de emisión"</t>
    </r>
    <r>
      <rPr>
        <sz val="11"/>
        <color indexed="63"/>
        <rFont val="Arial Narrow"/>
        <family val="2"/>
      </rPr>
      <t xml:space="preserve">: corrección de los factores de emisión y de los PCI de 2015 en función de las correcciones publicadas por el </t>
    </r>
    <r>
      <rPr>
        <i/>
        <sz val="11"/>
        <color indexed="63"/>
        <rFont val="Arial Narrow"/>
        <family val="2"/>
      </rPr>
      <t xml:space="preserve">Inventario de emisiones de gases de efecto invernadero de España. Años 1990-2014.
</t>
    </r>
    <r>
      <rPr>
        <sz val="11"/>
        <color indexed="63"/>
        <rFont val="Arial Narrow"/>
        <family val="2"/>
      </rPr>
      <t>Actualizaciones en base a las</t>
    </r>
    <r>
      <rPr>
        <i/>
        <sz val="11"/>
        <color indexed="63"/>
        <rFont val="Arial Narrow"/>
        <family val="2"/>
      </rPr>
      <t xml:space="preserve"> Directrices del IPCC para los Inventarios nacionales de gases de efecto invernadero de 2006.</t>
    </r>
  </si>
  <si>
    <t>V3</t>
  </si>
  <si>
    <r>
      <rPr>
        <sz val="11"/>
        <color indexed="63"/>
        <rFont val="Arial Narrow"/>
        <family val="2"/>
      </rPr>
      <t>Pestaña</t>
    </r>
    <r>
      <rPr>
        <b/>
        <sz val="11"/>
        <color indexed="63"/>
        <rFont val="Arial Narrow"/>
        <family val="2"/>
      </rPr>
      <t xml:space="preserve"> "Datos cultivos": </t>
    </r>
    <r>
      <rPr>
        <sz val="11"/>
        <color indexed="63"/>
        <rFont val="Arial Narrow"/>
        <family val="2"/>
      </rPr>
      <t>se añade categoría de "Complejos nitrogenados" en el listado de fertilizantes.</t>
    </r>
    <r>
      <rPr>
        <b/>
        <sz val="11"/>
        <color indexed="63"/>
        <rFont val="Arial Narrow"/>
        <family val="2"/>
      </rPr>
      <t xml:space="preserve">
</t>
    </r>
    <r>
      <rPr>
        <sz val="11"/>
        <color indexed="63"/>
        <rFont val="Arial Narrow"/>
        <family val="2"/>
      </rPr>
      <t>Pestaña "</t>
    </r>
    <r>
      <rPr>
        <b/>
        <sz val="11"/>
        <color indexed="63"/>
        <rFont val="Arial Narrow"/>
        <family val="2"/>
      </rPr>
      <t>Cultivos":</t>
    </r>
    <r>
      <rPr>
        <sz val="11"/>
        <color indexed="63"/>
        <rFont val="Arial Narrow"/>
        <family val="2"/>
      </rPr>
      <t xml:space="preserve"> corrección de la tabla "Estiércoles aplicados al campo".
Pestaña "</t>
    </r>
    <r>
      <rPr>
        <b/>
        <sz val="11"/>
        <color indexed="63"/>
        <rFont val="Arial Narrow"/>
        <family val="2"/>
      </rPr>
      <t>Combustibles fósiles":</t>
    </r>
    <r>
      <rPr>
        <sz val="11"/>
        <color indexed="63"/>
        <rFont val="Arial Narrow"/>
        <family val="2"/>
      </rPr>
      <t xml:space="preserve"> se incluye en el cuadro C2. CONSUMO DE COMBUSTIBLES EN LABORES AGRÍCOLAS la columna </t>
    </r>
    <r>
      <rPr>
        <i/>
        <sz val="11"/>
        <color indexed="63"/>
        <rFont val="Arial Narrow"/>
        <family val="2"/>
      </rPr>
      <t>Consumos "Otros" (l/ha)</t>
    </r>
    <r>
      <rPr>
        <sz val="11"/>
        <color indexed="63"/>
        <rFont val="Arial Narrow"/>
        <family val="2"/>
      </rPr>
      <t>.</t>
    </r>
    <r>
      <rPr>
        <b/>
        <sz val="11"/>
        <color indexed="63"/>
        <rFont val="Arial Narrow"/>
        <family val="2"/>
      </rPr>
      <t xml:space="preserve">
</t>
    </r>
    <r>
      <rPr>
        <sz val="11"/>
        <color indexed="63"/>
        <rFont val="Arial Narrow"/>
        <family val="2"/>
      </rPr>
      <t>Pestaña "</t>
    </r>
    <r>
      <rPr>
        <b/>
        <sz val="11"/>
        <color indexed="63"/>
        <rFont val="Arial Narrow"/>
        <family val="2"/>
      </rPr>
      <t xml:space="preserve">Factores de emisión": </t>
    </r>
    <r>
      <rPr>
        <sz val="11"/>
        <color indexed="63"/>
        <rFont val="Arial Narrow"/>
        <family val="2"/>
      </rPr>
      <t xml:space="preserve">actualización de los valores de los factores de emisión y de los PCI a partir del último </t>
    </r>
    <r>
      <rPr>
        <i/>
        <sz val="11"/>
        <color indexed="63"/>
        <rFont val="Arial Narrow"/>
        <family val="2"/>
      </rPr>
      <t>Inventario de emisiones de gases de efecto invernadero de España. Años 1990-2014</t>
    </r>
    <r>
      <rPr>
        <sz val="11"/>
        <color indexed="63"/>
        <rFont val="Arial Narrow"/>
        <family val="2"/>
      </rPr>
      <t>. Se añaden los factores de los mix eléctricos según comercializadoras del año 2015.</t>
    </r>
    <r>
      <rPr>
        <b/>
        <sz val="11"/>
        <color indexed="63"/>
        <rFont val="Arial Narrow"/>
        <family val="2"/>
      </rPr>
      <t xml:space="preserve">
</t>
    </r>
    <r>
      <rPr>
        <sz val="11"/>
        <color indexed="63"/>
        <rFont val="Arial Narrow"/>
        <family val="2"/>
      </rPr>
      <t>Pestaña</t>
    </r>
    <r>
      <rPr>
        <b/>
        <sz val="11"/>
        <color indexed="63"/>
        <rFont val="Arial Narrow"/>
        <family val="2"/>
      </rPr>
      <t xml:space="preserve"> "Información adicional"</t>
    </r>
    <r>
      <rPr>
        <sz val="11"/>
        <color indexed="63"/>
        <rFont val="Arial Narrow"/>
        <family val="2"/>
      </rPr>
      <t>: corrección del error en la fórmula de la celda K47.</t>
    </r>
  </si>
  <si>
    <t>V2</t>
  </si>
  <si>
    <r>
      <rPr>
        <sz val="11"/>
        <color indexed="63"/>
        <rFont val="Arial Narrow"/>
        <family val="2"/>
      </rPr>
      <t>Pestaña</t>
    </r>
    <r>
      <rPr>
        <b/>
        <sz val="11"/>
        <color indexed="63"/>
        <rFont val="Arial Narrow"/>
        <family val="2"/>
      </rPr>
      <t xml:space="preserve"> "Cultivos"</t>
    </r>
    <r>
      <rPr>
        <sz val="11"/>
        <color indexed="63"/>
        <rFont val="Arial Narrow"/>
        <family val="2"/>
      </rPr>
      <t>: corrección del error en la fórmula de la celda E25.
Pestaña</t>
    </r>
    <r>
      <rPr>
        <b/>
        <sz val="11"/>
        <color indexed="63"/>
        <rFont val="Arial Narrow"/>
        <family val="2"/>
      </rPr>
      <t xml:space="preserve"> "Electricidad"</t>
    </r>
    <r>
      <rPr>
        <sz val="11"/>
        <color indexed="63"/>
        <rFont val="Arial Narrow"/>
        <family val="2"/>
      </rPr>
      <t>: corrección del error en la fórmula de la columna I.</t>
    </r>
  </si>
  <si>
    <t>V1</t>
  </si>
  <si>
    <t>TipoOrg</t>
  </si>
  <si>
    <t>Sector</t>
  </si>
  <si>
    <t>GWP 6th AR</t>
  </si>
  <si>
    <t>Micro</t>
  </si>
  <si>
    <t>A.- Agricultura, ganadería, silvicultura y pesca</t>
  </si>
  <si>
    <t>CH4</t>
  </si>
  <si>
    <t>Pequeña</t>
  </si>
  <si>
    <t>B.- Industrias extractivas</t>
  </si>
  <si>
    <t>N2O</t>
  </si>
  <si>
    <t>Mediana</t>
  </si>
  <si>
    <t>C.- Industria manufacturera</t>
  </si>
  <si>
    <t>Gran empresa</t>
  </si>
  <si>
    <t>D.- Suministro de energía eléctrica, gas, vapor y aire acondicionado</t>
  </si>
  <si>
    <t>Administración</t>
  </si>
  <si>
    <t>E.- Suministro de agua, actividades de saneamiento, gestión de residuos y descontaminación</t>
  </si>
  <si>
    <t>Entidad sin ánimo de lucro</t>
  </si>
  <si>
    <t>F.- Construcción</t>
  </si>
  <si>
    <t>G.- Comercio al por mayor y al por menor; reparación de vehículos de motor y motocicletas</t>
  </si>
  <si>
    <t>H.- Transporte y almacenamiento</t>
  </si>
  <si>
    <t>I.- Hostelería</t>
  </si>
  <si>
    <t>J.- Información y comunicaciones</t>
  </si>
  <si>
    <t>K.- Actividades financieras y de seguros</t>
  </si>
  <si>
    <t>L.- Actividades inmobiliarias</t>
  </si>
  <si>
    <t>M.- Actividades profesionales, científicas y técnicas</t>
  </si>
  <si>
    <t>N.- Actividades administrativas y servicios auxiliares</t>
  </si>
  <si>
    <t>O.- Administración pública y defensa; seguridad social obligatoria</t>
  </si>
  <si>
    <t>P.- Educación</t>
  </si>
  <si>
    <t>Q.- Actividades sanitarias y de servicios sociales</t>
  </si>
  <si>
    <t>R.- Actividades artísticas, recreativas y de entretenimiento</t>
  </si>
  <si>
    <t>S.- Otros servicios</t>
  </si>
  <si>
    <t>T.- Actividades de los hogares como empleadores de personal doméstico; actividades de los hogares como productores de bienes y servicios para uso propio</t>
  </si>
  <si>
    <t>U.- Actividades de organizaciones y organismos extraterritoriales</t>
  </si>
  <si>
    <t>Nombre organización</t>
  </si>
  <si>
    <t>Provincia minúscula</t>
  </si>
  <si>
    <t>Provincia mayúscula</t>
  </si>
  <si>
    <t>Provincia:</t>
  </si>
  <si>
    <t>Cultivos</t>
  </si>
  <si>
    <t>OTROS FETILIZANTES ORGÁNCIOS</t>
  </si>
  <si>
    <t>Lista_fertilizantes</t>
  </si>
  <si>
    <t>%N Fertilizantes</t>
  </si>
  <si>
    <t>Tipo_de_estiércol</t>
  </si>
  <si>
    <t>Tipo_estiercol</t>
  </si>
  <si>
    <t>Aux</t>
  </si>
  <si>
    <t>Tipo_estiércol_1</t>
  </si>
  <si>
    <t>Tipo_estiércol_2</t>
  </si>
  <si>
    <t>Tipo_estiércol_3</t>
  </si>
  <si>
    <t>Lista_Otros_orgánicos</t>
  </si>
  <si>
    <t>Lodos</t>
  </si>
  <si>
    <t>Nitrato amónico cálcico</t>
  </si>
  <si>
    <t>Compost</t>
  </si>
  <si>
    <t>Fuente: Apartado 5.6 Suelos agrícolas (3D) del Documento de Inventario Nacional de Gases de Efecto Invernadero</t>
  </si>
  <si>
    <t>Nitrosulfato amónico</t>
  </si>
  <si>
    <t>Sulfato amónico</t>
  </si>
  <si>
    <t>Guía práctica de la fertilización racional de los cultivos de España</t>
  </si>
  <si>
    <t>Fuente de las fracciones de nitrógeno de los estiércoles y purines:</t>
  </si>
  <si>
    <t>Datos específicos proporcionados por el equipo del Sistema Español de Inventario de Emisiones (SEI)</t>
  </si>
  <si>
    <t>Para cada año se emplean los datos del año anterior en la fuente de origen</t>
  </si>
  <si>
    <t>ALBACETE</t>
  </si>
  <si>
    <t>ALICANTE/ALACANT</t>
  </si>
  <si>
    <t>ALMERÍA</t>
  </si>
  <si>
    <t>ARABA/ÁLAVA</t>
  </si>
  <si>
    <t>ASTURIAS</t>
  </si>
  <si>
    <t>ÁVILA</t>
  </si>
  <si>
    <t>BADAJOZ</t>
  </si>
  <si>
    <t>BALEARS, ILLES</t>
  </si>
  <si>
    <t>BARCELONA</t>
  </si>
  <si>
    <t>BIZKAIA</t>
  </si>
  <si>
    <t>BURGOS</t>
  </si>
  <si>
    <t>CÁCERES</t>
  </si>
  <si>
    <t>CÁDIZ</t>
  </si>
  <si>
    <t>CANTABRIA</t>
  </si>
  <si>
    <t>CASTELLÓN/CASTELLÓ</t>
  </si>
  <si>
    <t>CIUDAD REAL</t>
  </si>
  <si>
    <t>CÓRDOBA</t>
  </si>
  <si>
    <t>CORUÑA, A</t>
  </si>
  <si>
    <t>CUENCA</t>
  </si>
  <si>
    <t>GIPUZKOA</t>
  </si>
  <si>
    <t>GIRONA</t>
  </si>
  <si>
    <t>GRANADA</t>
  </si>
  <si>
    <t>GUADALAJARA</t>
  </si>
  <si>
    <t>HUELVA</t>
  </si>
  <si>
    <t>HUESCA</t>
  </si>
  <si>
    <t>JAÉN</t>
  </si>
  <si>
    <t>LEÓN</t>
  </si>
  <si>
    <t>LLEIDA</t>
  </si>
  <si>
    <t>LUGO</t>
  </si>
  <si>
    <t>MADRID</t>
  </si>
  <si>
    <t>MÁLAGA</t>
  </si>
  <si>
    <t>MURCIA</t>
  </si>
  <si>
    <t>NAVARRA</t>
  </si>
  <si>
    <t>OURENSE</t>
  </si>
  <si>
    <t>PALENCIA</t>
  </si>
  <si>
    <t>PALMAS, LAS</t>
  </si>
  <si>
    <t>PONTEVEDRA</t>
  </si>
  <si>
    <t>RIOJA, LA</t>
  </si>
  <si>
    <t>SALAMANCA</t>
  </si>
  <si>
    <t>SANTA CRUZ DE TENERIFE</t>
  </si>
  <si>
    <t>SEGOVIA</t>
  </si>
  <si>
    <t>SEVILLA</t>
  </si>
  <si>
    <t>SORIA</t>
  </si>
  <si>
    <t>TARRAGONA</t>
  </si>
  <si>
    <t>TERUEL</t>
  </si>
  <si>
    <t>TOLEDO</t>
  </si>
  <si>
    <t>VALENCIA/VALÉNCIA</t>
  </si>
  <si>
    <t>VALLADOLID</t>
  </si>
  <si>
    <t>ZAMORA</t>
  </si>
  <si>
    <t>ZARAGOZA</t>
  </si>
  <si>
    <t>CEUTA Y MELILLA</t>
  </si>
  <si>
    <t>% de materia seca: Otros fertilizantes orgánicos</t>
  </si>
  <si>
    <t>Fuente: Registro Nacional de Lodos y Real Decreto 506/2013, de 28 de junio, sobre productos fertilizantes (Anexo I, Grupo 6. Enmiendas orgánicas).</t>
  </si>
  <si>
    <t>A. Superficies y producciones</t>
  </si>
  <si>
    <r>
      <t xml:space="preserve">Tipo de cultivo </t>
    </r>
    <r>
      <rPr>
        <vertAlign val="superscript"/>
        <sz val="11"/>
        <rFont val="Calibri"/>
        <family val="2"/>
        <scheme val="minor"/>
      </rPr>
      <t>(1)</t>
    </r>
  </si>
  <si>
    <t>B. Nitrógeno aplicado</t>
  </si>
  <si>
    <t>Ferilizantes sintéticos nitrogenados</t>
  </si>
  <si>
    <t>Opción B.1</t>
  </si>
  <si>
    <t xml:space="preserve">  Opción B.2</t>
  </si>
  <si>
    <r>
      <t xml:space="preserve">Cantidad 
(kg) </t>
    </r>
    <r>
      <rPr>
        <vertAlign val="superscript"/>
        <sz val="11"/>
        <rFont val="Calibri"/>
        <family val="2"/>
        <scheme val="minor"/>
      </rPr>
      <t>(2)</t>
    </r>
  </si>
  <si>
    <r>
      <t xml:space="preserve">%N </t>
    </r>
    <r>
      <rPr>
        <vertAlign val="superscript"/>
        <sz val="11"/>
        <rFont val="Calibri"/>
        <family val="2"/>
        <scheme val="minor"/>
      </rPr>
      <t>(3)</t>
    </r>
  </si>
  <si>
    <r>
      <t xml:space="preserve">Nitrógeno (kg N) </t>
    </r>
    <r>
      <rPr>
        <vertAlign val="superscript"/>
        <sz val="11"/>
        <rFont val="Calibri"/>
        <family val="2"/>
        <scheme val="minor"/>
      </rPr>
      <t>(2)</t>
    </r>
  </si>
  <si>
    <r>
      <t>Cantidad 
(kg)</t>
    </r>
    <r>
      <rPr>
        <vertAlign val="superscript"/>
        <sz val="11"/>
        <rFont val="Calibri"/>
        <family val="2"/>
        <scheme val="minor"/>
      </rPr>
      <t>(4)</t>
    </r>
  </si>
  <si>
    <t>Fracción de N (%)</t>
  </si>
  <si>
    <r>
      <t xml:space="preserve">Nitrógeno
(kg N) </t>
    </r>
    <r>
      <rPr>
        <vertAlign val="superscript"/>
        <sz val="11"/>
        <rFont val="Calibri"/>
        <family val="2"/>
        <scheme val="minor"/>
      </rPr>
      <t>(5)</t>
    </r>
  </si>
  <si>
    <t>Otros fertilizantes orgánicos</t>
  </si>
  <si>
    <t xml:space="preserve">    Opción B.2</t>
  </si>
  <si>
    <t>C. Aplicación de enmienda caliza</t>
  </si>
  <si>
    <t>Caliza</t>
  </si>
  <si>
    <t>Dolomita</t>
  </si>
  <si>
    <t>D. Residuos</t>
  </si>
  <si>
    <r>
      <t xml:space="preserve">% superficie con quema </t>
    </r>
    <r>
      <rPr>
        <i/>
        <sz val="11"/>
        <rFont val="Calibri"/>
        <family val="2"/>
        <scheme val="minor"/>
      </rPr>
      <t>in situ</t>
    </r>
  </si>
  <si>
    <t>4. Cultivos</t>
  </si>
  <si>
    <t>UNIDAD: kg N2O-N/kg N</t>
  </si>
  <si>
    <t>FERTILIZANTES INORGÁNICOS</t>
  </si>
  <si>
    <t>FERTILIZANTES ORGÁNICOS</t>
  </si>
  <si>
    <t>Resto cultivos</t>
  </si>
  <si>
    <t>Fuente: Datos específcos proporcionados por el Sistena Español de Inventario de Emisiones (SEI)</t>
  </si>
  <si>
    <r>
      <t xml:space="preserve">Factores de emisión de N2O-N (emisiones directas) debidos a los aportes de N en cultivos agrícolas (excepto arrozales), desagregados según el tipo de aporte de N y el clima de la provincia en donde se aplican. </t>
    </r>
    <r>
      <rPr>
        <u/>
        <sz val="11"/>
        <color theme="1"/>
        <rFont val="Calibri"/>
        <family val="2"/>
        <scheme val="minor"/>
      </rPr>
      <t>No varían anualmente.</t>
    </r>
  </si>
  <si>
    <t>PCA-AR5</t>
  </si>
  <si>
    <t>kg N2O-N / kg N aplicado</t>
  </si>
  <si>
    <t>CO2</t>
  </si>
  <si>
    <t xml:space="preserve"> - Fertilización en arroz: Tabla 11.1 Default emission factors to estimate direct N2O emissions from managed soils.</t>
  </si>
  <si>
    <t>Óxido Nitroso</t>
  </si>
  <si>
    <t>La conversión de emisiones de N2O–N en emisiones de N2O se realiza empleando la siguiente ecuación: N2O = N2O–N ● 44/28</t>
  </si>
  <si>
    <t>El factor de emisión anterior es igual para todos los años</t>
  </si>
  <si>
    <t>Residuos cultivo</t>
  </si>
  <si>
    <t>Fuente de los parámetros: Tabla 10.3.1 del Inventario Nacional de Emisiones de España (volumen 2) ed 90-12</t>
  </si>
  <si>
    <t>A.1</t>
  </si>
  <si>
    <t>kg CO2 e</t>
  </si>
  <si>
    <t>A.2</t>
  </si>
  <si>
    <t>A.3</t>
  </si>
  <si>
    <t>A.4</t>
  </si>
  <si>
    <t>B</t>
  </si>
  <si>
    <t>C</t>
  </si>
  <si>
    <t>D</t>
  </si>
  <si>
    <t>E</t>
  </si>
  <si>
    <t>F</t>
  </si>
  <si>
    <t>G</t>
  </si>
  <si>
    <t>A. Emisiones directas de N2O</t>
  </si>
  <si>
    <t>Cálculos</t>
  </si>
  <si>
    <t>CO2 (kg)</t>
  </si>
  <si>
    <t>CH4 (g)</t>
  </si>
  <si>
    <t>N2O (g)</t>
  </si>
  <si>
    <t>CO2e (kg)</t>
  </si>
  <si>
    <r>
      <t>FE por defecto (kg N</t>
    </r>
    <r>
      <rPr>
        <vertAlign val="subscript"/>
        <sz val="10"/>
        <rFont val="Calibri"/>
        <family val="2"/>
        <scheme val="minor"/>
      </rPr>
      <t>2</t>
    </r>
    <r>
      <rPr>
        <sz val="10"/>
        <rFont val="Calibri"/>
        <family val="2"/>
        <scheme val="minor"/>
      </rPr>
      <t>O-N/kg N)</t>
    </r>
  </si>
  <si>
    <t>FE (Otros)</t>
  </si>
  <si>
    <r>
      <t>Emisiones(kg N</t>
    </r>
    <r>
      <rPr>
        <vertAlign val="subscript"/>
        <sz val="11"/>
        <rFont val="Calibri"/>
        <family val="2"/>
        <scheme val="minor"/>
      </rPr>
      <t>2</t>
    </r>
    <r>
      <rPr>
        <sz val="11"/>
        <rFont val="Calibri"/>
        <family val="2"/>
        <scheme val="minor"/>
      </rPr>
      <t xml:space="preserve">O) </t>
    </r>
  </si>
  <si>
    <r>
      <t>Emisiones
(kg CO</t>
    </r>
    <r>
      <rPr>
        <vertAlign val="subscript"/>
        <sz val="11"/>
        <rFont val="Calibri"/>
        <family val="2"/>
        <scheme val="minor"/>
      </rPr>
      <t>2</t>
    </r>
    <r>
      <rPr>
        <sz val="11"/>
        <rFont val="Calibri"/>
        <family val="2"/>
        <scheme val="minor"/>
      </rPr>
      <t xml:space="preserve">eq) </t>
    </r>
  </si>
  <si>
    <r>
      <t>EMISIONES 
TOTALES FERT. SINTÉTICOS
(kg CO</t>
    </r>
    <r>
      <rPr>
        <vertAlign val="subscript"/>
        <sz val="11"/>
        <rFont val="Calibri"/>
        <family val="2"/>
        <scheme val="minor"/>
      </rPr>
      <t>2</t>
    </r>
    <r>
      <rPr>
        <sz val="11"/>
        <rFont val="Calibri"/>
        <family val="2"/>
        <scheme val="minor"/>
      </rPr>
      <t xml:space="preserve">eq) </t>
    </r>
  </si>
  <si>
    <t>Emisiones</t>
  </si>
  <si>
    <r>
      <t>Emisiones
(kg N</t>
    </r>
    <r>
      <rPr>
        <vertAlign val="subscript"/>
        <sz val="11"/>
        <rFont val="Calibri"/>
        <family val="2"/>
        <scheme val="minor"/>
      </rPr>
      <t>2</t>
    </r>
    <r>
      <rPr>
        <sz val="11"/>
        <rFont val="Calibri"/>
        <family val="2"/>
        <scheme val="minor"/>
      </rPr>
      <t xml:space="preserve">O) </t>
    </r>
  </si>
  <si>
    <r>
      <t>EMISIONES 
TOTALES ESTIÉRCOLES
(kg CO</t>
    </r>
    <r>
      <rPr>
        <vertAlign val="subscript"/>
        <sz val="11"/>
        <rFont val="Calibri"/>
        <family val="2"/>
        <scheme val="minor"/>
      </rPr>
      <t>2</t>
    </r>
    <r>
      <rPr>
        <sz val="11"/>
        <rFont val="Calibri"/>
        <family val="2"/>
        <scheme val="minor"/>
      </rPr>
      <t xml:space="preserve">eq) </t>
    </r>
  </si>
  <si>
    <t>% de materia seca</t>
  </si>
  <si>
    <r>
      <rPr>
        <sz val="9"/>
        <rFont val="Calibri"/>
        <family val="2"/>
        <scheme val="minor"/>
      </rPr>
      <t>EMISIONES 
TOTALES OTROS FERTILIZANTES
(kg CO</t>
    </r>
    <r>
      <rPr>
        <vertAlign val="subscript"/>
        <sz val="9"/>
        <rFont val="Calibri"/>
        <family val="2"/>
        <scheme val="minor"/>
      </rPr>
      <t>2</t>
    </r>
    <r>
      <rPr>
        <sz val="9"/>
        <rFont val="Calibri"/>
        <family val="2"/>
        <scheme val="minor"/>
      </rPr>
      <t xml:space="preserve">eq) </t>
    </r>
  </si>
  <si>
    <t>Total</t>
  </si>
  <si>
    <r>
      <t>% residuo en campo</t>
    </r>
    <r>
      <rPr>
        <vertAlign val="superscript"/>
        <sz val="10"/>
        <rFont val="Calibri"/>
        <family val="2"/>
        <scheme val="minor"/>
      </rPr>
      <t>(1)</t>
    </r>
  </si>
  <si>
    <r>
      <rPr>
        <sz val="9"/>
        <rFont val="Calibri"/>
        <family val="2"/>
        <scheme val="minor"/>
      </rPr>
      <t>EMISIONES 
TOTALES RESIDUOS CULTIVOS
(kg CO</t>
    </r>
    <r>
      <rPr>
        <vertAlign val="subscript"/>
        <sz val="9"/>
        <rFont val="Calibri"/>
        <family val="2"/>
        <scheme val="minor"/>
      </rPr>
      <t>2</t>
    </r>
    <r>
      <rPr>
        <sz val="9"/>
        <rFont val="Calibri"/>
        <family val="2"/>
        <scheme val="minor"/>
      </rPr>
      <t xml:space="preserve">eq) </t>
    </r>
  </si>
  <si>
    <t xml:space="preserve">(1) El residuo en campo se compone de: i) la parte dejada en el campo, ii) los restos de la quema que no han ardido y iii) el rastrojo y raices que quedan tras la retirada de la paja/planta. </t>
  </si>
  <si>
    <t>1 - (% de superficie con quema insitu&lt;F77&gt; * factor de combustibón Cf) - (% de superficie con retirada de paja/planta * (1 - TasaRastrojoResiduo))</t>
  </si>
  <si>
    <t>B. Emisiones indirectas de N2O</t>
  </si>
  <si>
    <t>Fracciones de volatilización y lixiviación</t>
  </si>
  <si>
    <t>Fracciones de lixiviación provinciales. Unidad: kg N lixiviado/kg N aplicado</t>
  </si>
  <si>
    <t>Fuente: Datos provinciales específicos proporcionados por el equipo del Sistema Español de Inventario de Emisiones (SEI)</t>
  </si>
  <si>
    <t>En el caso de Ceuta y Melilla, para cada año se emplea la fracción de lixiviación promedio para España del año anterior, que aparece en las tablas de reporte (CRF) "Table 3.D" del Sistema Español de Inventario de Emisiones (SEI).</t>
  </si>
  <si>
    <t>FRACCIONES PROVINCIALES DE VOLATILIZACIÓN Y DEPOSICIÓN ATMOSFÉRICA DE FERTILIZANTES SINTÉTICOS</t>
  </si>
  <si>
    <r>
      <t>Fracciones provinciales de volatilización y deposición atmosférica para fertilizantes sintéticos. Unidad: kg NH</t>
    </r>
    <r>
      <rPr>
        <i/>
        <u/>
        <vertAlign val="subscript"/>
        <sz val="11"/>
        <color theme="1"/>
        <rFont val="Calibri"/>
        <family val="2"/>
        <scheme val="minor"/>
      </rPr>
      <t>3</t>
    </r>
    <r>
      <rPr>
        <i/>
        <u/>
        <sz val="11"/>
        <color theme="1"/>
        <rFont val="Calibri"/>
        <family val="2"/>
        <scheme val="minor"/>
      </rPr>
      <t>-N+Nox-N volatilizado /kg N aplicado</t>
    </r>
  </si>
  <si>
    <t>En el caso de Ceuta y Melilla, para cada año se emplea la fracción de volatilización promedio para España del año anterior, que aparece en las tablas de reporte (CRF) "Table 3.D" del Sistema Español de Inventario de Emisiones (SEI).</t>
  </si>
  <si>
    <t>FRACCIONES PROVINCIALES DE VOLATILIZACIÓN Y DEPOSICIÓN ATMOSFÉRICA DE FERTILIZANTES ORGÁNICOS</t>
  </si>
  <si>
    <r>
      <t>Fracciones provinciales de volatilización y deposición atmosférica de lodos, compost y otros orgánicos. Unidad: kg NH</t>
    </r>
    <r>
      <rPr>
        <i/>
        <u/>
        <vertAlign val="subscript"/>
        <sz val="11"/>
        <color theme="1"/>
        <rFont val="Calibri"/>
        <family val="2"/>
        <scheme val="minor"/>
      </rPr>
      <t>3</t>
    </r>
    <r>
      <rPr>
        <i/>
        <u/>
        <sz val="11"/>
        <color theme="1"/>
        <rFont val="Calibri"/>
        <family val="2"/>
        <scheme val="minor"/>
      </rPr>
      <t>-N+Nox-N volatilizado /kg N aplicado)</t>
    </r>
  </si>
  <si>
    <t>kg NH3-N + kg NOx-N / kg N aplicado</t>
  </si>
  <si>
    <t xml:space="preserve">* Valores específicos proporcionados por el equipo del SEI. Se trata de un valor único que no varían anualmente y es el mismo para todas las provincias españolas. </t>
  </si>
  <si>
    <t>** Fracción de volatilización por defecto de la Guía 2019 Refinemento to the 2006 IPCC Guidelines (no varía según climatología). Se aplica cuando los aportes de nitrógeno provienen de otros fertilizantes orgánicos distintos de estiércoles y purines, lodos o compost.</t>
  </si>
  <si>
    <t>Fuente: Table 11.3 Default emission, volatilisation and leaching factors for indirect soil N2O emissions (FracGASM)</t>
  </si>
  <si>
    <r>
      <t>Fracciones provinciales de volatilización y deposición atmosférica para estiércoles y purines aplicados al campo. Unidad: kg NH</t>
    </r>
    <r>
      <rPr>
        <i/>
        <u/>
        <vertAlign val="subscript"/>
        <sz val="11"/>
        <color theme="1"/>
        <rFont val="Calibri"/>
        <family val="2"/>
        <scheme val="minor"/>
      </rPr>
      <t>3</t>
    </r>
    <r>
      <rPr>
        <i/>
        <u/>
        <sz val="11"/>
        <color theme="1"/>
        <rFont val="Calibri"/>
        <family val="2"/>
        <scheme val="minor"/>
      </rPr>
      <t>-N+Nox-N volatilizado /kg N aplicado)</t>
    </r>
  </si>
  <si>
    <t>Fracciones de lixiviación y deposición atmosférica para la provincia y año de cálculo</t>
  </si>
  <si>
    <t>Comprobación con cálculos</t>
  </si>
  <si>
    <t>Tipo</t>
  </si>
  <si>
    <t>Fracción</t>
  </si>
  <si>
    <t>Fracción de lixiviación*</t>
  </si>
  <si>
    <t>kg N lixiviado/kg N aplicado</t>
  </si>
  <si>
    <t>Fracción de volatilización y deposición atmosférica de fertilizantes sintéticos*</t>
  </si>
  <si>
    <r>
      <t>kg NH</t>
    </r>
    <r>
      <rPr>
        <vertAlign val="subscript"/>
        <sz val="11"/>
        <color theme="1"/>
        <rFont val="Calibri"/>
        <family val="2"/>
        <scheme val="minor"/>
      </rPr>
      <t>3</t>
    </r>
    <r>
      <rPr>
        <sz val="11"/>
        <color theme="1"/>
        <rFont val="Calibri"/>
        <family val="2"/>
        <scheme val="minor"/>
      </rPr>
      <t>-N+NO</t>
    </r>
    <r>
      <rPr>
        <vertAlign val="subscript"/>
        <sz val="11"/>
        <color theme="1"/>
        <rFont val="Calibri"/>
        <family val="2"/>
        <scheme val="minor"/>
      </rPr>
      <t>x</t>
    </r>
    <r>
      <rPr>
        <sz val="11"/>
        <color theme="1"/>
        <rFont val="Calibri"/>
        <family val="2"/>
        <scheme val="minor"/>
      </rPr>
      <t>-N volatilizado /kg N aplicado</t>
    </r>
  </si>
  <si>
    <t>Fracción de volatilización y deposición atmosférica de estiércoles y purines*</t>
  </si>
  <si>
    <t>Fracción de volatilización y deposición atmosférica de "Lodos"**</t>
  </si>
  <si>
    <t>Fracción de volatilización y deposición atmosférica de "Compost"**</t>
  </si>
  <si>
    <t>Fracción de volatilización y deposición atmosférica de "Otros orgánicos"***</t>
  </si>
  <si>
    <t>* Valores específicos para la provincia y año proporcionados por el equipo del SEI</t>
  </si>
  <si>
    <t xml:space="preserve">** Valores específicos proporcionados por el equipo del SEI. Se trata de un valor único que no varían anualmente y es el mismo para todas las provincias españolas. </t>
  </si>
  <si>
    <r>
      <t xml:space="preserve">*** Fracción por defecto de </t>
    </r>
    <r>
      <rPr>
        <i/>
        <sz val="10"/>
        <color theme="1"/>
        <rFont val="Calibri"/>
        <family val="2"/>
        <scheme val="minor"/>
      </rPr>
      <t>2019 Refinement to the 2006 IPCC Guidelines for National Greenhouse Gas Inventories</t>
    </r>
  </si>
  <si>
    <t>Factores de emisión (emisiones indirectas)</t>
  </si>
  <si>
    <r>
      <t>FE</t>
    </r>
    <r>
      <rPr>
        <i/>
        <vertAlign val="subscript"/>
        <sz val="11"/>
        <color theme="1"/>
        <rFont val="Calibri"/>
        <family val="2"/>
        <scheme val="minor"/>
      </rPr>
      <t>5</t>
    </r>
    <r>
      <rPr>
        <i/>
        <sz val="11"/>
        <color theme="1"/>
        <rFont val="Calibri"/>
        <family val="2"/>
        <scheme val="minor"/>
      </rPr>
      <t>(LEACH)</t>
    </r>
  </si>
  <si>
    <t>kg N2O–N / kg N lixiviado</t>
  </si>
  <si>
    <t>Factor de emisión de N2O-N (emisiones indirectas) asociado a la lixiviación y escorrentía N procedente de fertilizantes inorgánicos, fertilizantes orgánicos y residuos de cultivos</t>
  </si>
  <si>
    <t xml:space="preserve">El EF5 es único, da igual la provincia y el tipo de fertilizante, el año y el cultivo. Coincide con el factor de emisión por defecto publicado en el cuadro 11.3 de la Guía IPCC 2019 Refinement (0,011 kg N2O-N/kg N lixiviado).
</t>
  </si>
  <si>
    <t>Fuente: Sistena Español de Inventario de Emisiones (SEI)</t>
  </si>
  <si>
    <r>
      <t>FE</t>
    </r>
    <r>
      <rPr>
        <b/>
        <vertAlign val="subscript"/>
        <sz val="11"/>
        <color theme="1"/>
        <rFont val="Calibri"/>
        <family val="2"/>
        <scheme val="minor"/>
      </rPr>
      <t xml:space="preserve">4 </t>
    </r>
    <r>
      <rPr>
        <b/>
        <sz val="11"/>
        <color theme="1"/>
        <rFont val="Calibri"/>
        <family val="2"/>
        <scheme val="minor"/>
      </rPr>
      <t>(VOLAT_DEP_ATM)</t>
    </r>
  </si>
  <si>
    <t>Factores de emisión provinciales de N2O-N (emisiones indirectas) asociados a la deposición atmosférica N procedente de fertilizantes inorgánicos y fertilizantes orgánicos</t>
  </si>
  <si>
    <t>Depende de la provincia y es independiente del tipo de N (org/inorg/past), del año y del cultivo</t>
  </si>
  <si>
    <t>Unidad: kg N2O-N/kg NH3-N+NOx-N volatilizado</t>
  </si>
  <si>
    <t>Emisiones indirectas N2O</t>
  </si>
  <si>
    <r>
      <t>EMISIONES INDIRECTAS
TOTALES (kg CO</t>
    </r>
    <r>
      <rPr>
        <vertAlign val="subscript"/>
        <sz val="9"/>
        <rFont val="Calibri"/>
        <family val="2"/>
        <scheme val="minor"/>
      </rPr>
      <t>2</t>
    </r>
    <r>
      <rPr>
        <sz val="9"/>
        <rFont val="Calibri"/>
        <family val="2"/>
        <scheme val="minor"/>
      </rPr>
      <t xml:space="preserve">eq) </t>
    </r>
  </si>
  <si>
    <t>Deposición Atmosférica</t>
  </si>
  <si>
    <t>C. Consumo de urea (emisiones de CO2)</t>
  </si>
  <si>
    <t>Factor de emisión</t>
  </si>
  <si>
    <t>kg CO2-C / kg producto</t>
  </si>
  <si>
    <t>Masa molar Urea &lt;CO(NH2)2&gt;</t>
  </si>
  <si>
    <t>Masa molar N2</t>
  </si>
  <si>
    <t>Factor de conversión estequimétrico (paso kg N a kg Urea)</t>
  </si>
  <si>
    <t>La conversión de emisiones de CO2–C en emisiones de CO2 se realiza empleando la siguiente ecuación: CO2 = CO2–C ● 44/12</t>
  </si>
  <si>
    <t>Fuente: Documento de Inventario Nacional de Gases de Efecto Invernadero. Apartado 5.8.2 Aplicación de urea (3H).</t>
  </si>
  <si>
    <r>
      <t>Emisiones parciales
(kg CO</t>
    </r>
    <r>
      <rPr>
        <vertAlign val="subscript"/>
        <sz val="11"/>
        <rFont val="Calibri"/>
        <family val="2"/>
        <scheme val="minor"/>
      </rPr>
      <t>2</t>
    </r>
    <r>
      <rPr>
        <sz val="11"/>
        <rFont val="Calibri"/>
        <family val="2"/>
        <scheme val="minor"/>
      </rPr>
      <t xml:space="preserve">eq) </t>
    </r>
  </si>
  <si>
    <r>
      <t>EMISIONES TOTALES CONSUMO UREA(kg CO</t>
    </r>
    <r>
      <rPr>
        <vertAlign val="subscript"/>
        <sz val="11"/>
        <rFont val="Calibri"/>
        <family val="2"/>
        <scheme val="minor"/>
      </rPr>
      <t>2</t>
    </r>
    <r>
      <rPr>
        <sz val="11"/>
        <rFont val="Calibri"/>
        <family val="2"/>
        <scheme val="minor"/>
      </rPr>
      <t xml:space="preserve">eq) </t>
    </r>
  </si>
  <si>
    <t>D. Cultivo de arroz (emisiones de CH4)</t>
  </si>
  <si>
    <t>Año calculadora</t>
  </si>
  <si>
    <r>
      <t>kg CH</t>
    </r>
    <r>
      <rPr>
        <vertAlign val="subscript"/>
        <sz val="11"/>
        <rFont val="Calibri"/>
        <family val="2"/>
        <scheme val="minor"/>
      </rPr>
      <t>4</t>
    </r>
    <r>
      <rPr>
        <sz val="11"/>
        <rFont val="Calibri"/>
        <family val="2"/>
        <scheme val="minor"/>
      </rPr>
      <t>/ha</t>
    </r>
  </si>
  <si>
    <t xml:space="preserve"> - Para cada año se emplean los datos del año anterior que aparecen en las tablas comunes de reporte (CRT) "Table 3.C" del Sistema Español de Inventario de Emisiones.</t>
  </si>
  <si>
    <r>
      <t>FE por defecto (kg CH</t>
    </r>
    <r>
      <rPr>
        <vertAlign val="subscript"/>
        <sz val="11"/>
        <rFont val="Calibri"/>
        <family val="2"/>
        <scheme val="minor"/>
      </rPr>
      <t>4</t>
    </r>
    <r>
      <rPr>
        <sz val="11"/>
        <rFont val="Calibri"/>
        <family val="2"/>
        <scheme val="minor"/>
      </rPr>
      <t>/ha)</t>
    </r>
  </si>
  <si>
    <t xml:space="preserve">Emisiones
(kg CH4) </t>
  </si>
  <si>
    <t xml:space="preserve">EMISIONES 
TOTALES CULTIVO ARROZ (kg CO2e) </t>
  </si>
  <si>
    <t>E. Aplicación de enmiendas calizas (emisiones de CO2)</t>
  </si>
  <si>
    <t>Aplicación de caliza</t>
  </si>
  <si>
    <t>Aplicación de dolomita</t>
  </si>
  <si>
    <t>Fuente: Documento de Inventario Nacional de Gases de Efecto Invernadero. Apartado 5.8.1 Aplicación de enmiendas calizas (3G).</t>
  </si>
  <si>
    <r>
      <t>FE por defecto (kg CO</t>
    </r>
    <r>
      <rPr>
        <vertAlign val="subscript"/>
        <sz val="10"/>
        <rFont val="Arial Narrow"/>
        <family val="2"/>
      </rPr>
      <t>2</t>
    </r>
    <r>
      <rPr>
        <sz val="10"/>
        <rFont val="Arial Narrow"/>
        <family val="2"/>
      </rPr>
      <t>-C/kg)</t>
    </r>
  </si>
  <si>
    <r>
      <t>Emisiones parciales (kg CO</t>
    </r>
    <r>
      <rPr>
        <b/>
        <vertAlign val="subscript"/>
        <sz val="10"/>
        <rFont val="Arial Narrow"/>
        <family val="2"/>
      </rPr>
      <t>2</t>
    </r>
    <r>
      <rPr>
        <sz val="10"/>
        <rFont val="Arial Narrow"/>
        <family val="2"/>
      </rPr>
      <t xml:space="preserve">e) </t>
    </r>
  </si>
  <si>
    <r>
      <t>EMISIONES TOTALES (kg CO</t>
    </r>
    <r>
      <rPr>
        <vertAlign val="subscript"/>
        <sz val="9"/>
        <rFont val="Arial Narrow"/>
        <family val="2"/>
      </rPr>
      <t>2</t>
    </r>
    <r>
      <rPr>
        <sz val="9"/>
        <rFont val="Arial Narrow"/>
        <family val="2"/>
      </rPr>
      <t xml:space="preserve">e) </t>
    </r>
  </si>
  <si>
    <t>F. Aplicación de otros fertilizantes con carbono (emisiones de CO2)</t>
  </si>
  <si>
    <t>Factores de emisión y cálculos</t>
  </si>
  <si>
    <t>El NIR aplica solo al Nitrato amónico cálcico (creemos que es porque es el que tiene carbono -CaCO3- los otros tienen óxido de calcio)</t>
  </si>
  <si>
    <r>
      <rPr>
        <sz val="11"/>
        <color theme="4"/>
        <rFont val="Calibri"/>
        <family val="2"/>
        <scheme val="minor"/>
      </rPr>
      <t>23%</t>
    </r>
    <r>
      <rPr>
        <sz val="11"/>
        <rFont val="Calibri"/>
        <family val="2"/>
        <scheme val="minor"/>
      </rPr>
      <t xml:space="preserve"> - fracción de caliza en nitrato amónico cálcico</t>
    </r>
  </si>
  <si>
    <r>
      <rPr>
        <sz val="11"/>
        <color theme="4"/>
        <rFont val="Calibri"/>
        <family val="2"/>
        <scheme val="minor"/>
      </rPr>
      <t>27%</t>
    </r>
    <r>
      <rPr>
        <sz val="11"/>
        <rFont val="Calibri"/>
        <family val="2"/>
        <scheme val="minor"/>
      </rPr>
      <t xml:space="preserve"> - contenido de N del Nitrato amónico cálcico</t>
    </r>
  </si>
  <si>
    <r>
      <rPr>
        <sz val="11"/>
        <color theme="4"/>
        <rFont val="Calibri"/>
        <family val="2"/>
        <scheme val="minor"/>
      </rPr>
      <t>0,120</t>
    </r>
    <r>
      <rPr>
        <sz val="11"/>
        <rFont val="Calibri"/>
        <family val="2"/>
        <scheme val="minor"/>
      </rPr>
      <t xml:space="preserve"> - El FE por defecto es el de aplicación de caliza</t>
    </r>
  </si>
  <si>
    <t>kg N</t>
  </si>
  <si>
    <t>Cantidad de CaCO3 (kg)</t>
  </si>
  <si>
    <r>
      <t xml:space="preserve">    FE por defecto
     (kg CO</t>
    </r>
    <r>
      <rPr>
        <b/>
        <vertAlign val="subscript"/>
        <sz val="10"/>
        <rFont val="Arial Narrow"/>
        <family val="2"/>
      </rPr>
      <t>2</t>
    </r>
    <r>
      <rPr>
        <b/>
        <sz val="10"/>
        <rFont val="Arial Narrow"/>
        <family val="2"/>
      </rPr>
      <t>-C/kg)</t>
    </r>
  </si>
  <si>
    <r>
      <t>EMISIONES TOTALES
(kg CO</t>
    </r>
    <r>
      <rPr>
        <vertAlign val="subscript"/>
        <sz val="10"/>
        <rFont val="Arial Narrow"/>
        <family val="2"/>
      </rPr>
      <t>2</t>
    </r>
    <r>
      <rPr>
        <sz val="10"/>
        <rFont val="Arial Narrow"/>
        <family val="2"/>
      </rPr>
      <t xml:space="preserve">e) </t>
    </r>
  </si>
  <si>
    <t xml:space="preserve">Fuente: Apartado 5.8.3. Aplicación de otros fertilizantes con carbono (3I) del Documento de Inventario Nacional de Gases de Efecto Invernadero. </t>
  </si>
  <si>
    <t>G. Quema de residuos en campo abierto (emisiones de CH4 y CO2)</t>
  </si>
  <si>
    <t>Se aplican los parámetros de cálculo empleados en el apartado A Emisiones directas - Residuos de cultivos.</t>
  </si>
  <si>
    <t>Se actualizan los factores de emisión de cultivos leñosos conforme a los datos del Inventario. No hay cambios para los factores de emisión en cultivos herbáceos</t>
  </si>
  <si>
    <t>No se actualiza en procedimiento de cálculo</t>
  </si>
  <si>
    <t>Tabla 7.6.16. Factores de emisión empleados en la quema al aire libre de residuos agrícolas
(5C2aii) (cifras en kg por tonelada de masa seca)</t>
  </si>
  <si>
    <t>g CH4 / kg de m.s quemada</t>
  </si>
  <si>
    <t>g N2O / kg de m.s quemada</t>
  </si>
  <si>
    <t>Fuente: Documento de Inventario Nacional. Edición 2025 (serie 1990 - 2023)</t>
  </si>
  <si>
    <t>Fuente: Documento de Inventario Nacional de Gases de Efecto Invernadero.</t>
  </si>
  <si>
    <t>Apartados 5.7 Quema en campo de residuos agrícolas (3F) y 7.6.1 Incineración y quema al aire libre de residuos (5C).</t>
  </si>
  <si>
    <t>Quema de residuos en campo abierto y quema de restos de poda</t>
  </si>
  <si>
    <t>Residuo quemado (kg)</t>
  </si>
  <si>
    <r>
      <t>FE por defecto (g CH</t>
    </r>
    <r>
      <rPr>
        <vertAlign val="subscript"/>
        <sz val="10"/>
        <rFont val="Arial Narrow"/>
        <family val="2"/>
      </rPr>
      <t>4</t>
    </r>
    <r>
      <rPr>
        <sz val="10"/>
        <rFont val="Arial Narrow"/>
        <family val="2"/>
      </rPr>
      <t>/kg)</t>
    </r>
  </si>
  <si>
    <r>
      <t>FE por defecto (g N</t>
    </r>
    <r>
      <rPr>
        <vertAlign val="subscript"/>
        <sz val="10"/>
        <rFont val="Arial Narrow"/>
        <family val="2"/>
      </rPr>
      <t>2</t>
    </r>
    <r>
      <rPr>
        <sz val="10"/>
        <rFont val="Arial Narrow"/>
        <family val="2"/>
      </rPr>
      <t>O/kg)</t>
    </r>
  </si>
  <si>
    <r>
      <t>FE otros (g CH</t>
    </r>
    <r>
      <rPr>
        <vertAlign val="subscript"/>
        <sz val="10"/>
        <rFont val="Arial Narrow"/>
        <family val="2"/>
      </rPr>
      <t>4</t>
    </r>
    <r>
      <rPr>
        <sz val="10"/>
        <rFont val="Arial Narrow"/>
        <family val="2"/>
      </rPr>
      <t>/kg)</t>
    </r>
  </si>
  <si>
    <r>
      <t>FE otros (g N</t>
    </r>
    <r>
      <rPr>
        <vertAlign val="subscript"/>
        <sz val="10"/>
        <rFont val="Arial Narrow"/>
        <family val="2"/>
      </rPr>
      <t>2</t>
    </r>
    <r>
      <rPr>
        <sz val="10"/>
        <rFont val="Arial Narrow"/>
        <family val="2"/>
      </rPr>
      <t>O/kg)</t>
    </r>
  </si>
  <si>
    <t>(kg CH4)</t>
  </si>
  <si>
    <r>
      <t>(kg N</t>
    </r>
    <r>
      <rPr>
        <vertAlign val="subscript"/>
        <sz val="10"/>
        <rFont val="Arial Narrow"/>
        <family val="2"/>
      </rPr>
      <t>2</t>
    </r>
    <r>
      <rPr>
        <sz val="10"/>
        <rFont val="Arial Narrow"/>
        <family val="2"/>
      </rPr>
      <t xml:space="preserve">O) </t>
    </r>
  </si>
  <si>
    <r>
      <t>Emisiones totales (kg CO</t>
    </r>
    <r>
      <rPr>
        <vertAlign val="subscript"/>
        <sz val="10"/>
        <rFont val="Arial Narrow"/>
        <family val="2"/>
      </rPr>
      <t>2</t>
    </r>
    <r>
      <rPr>
        <sz val="10"/>
        <rFont val="Arial Narrow"/>
        <family val="2"/>
      </rPr>
      <t xml:space="preserve">eq) </t>
    </r>
  </si>
  <si>
    <r>
      <t>EMISIONES  TOTALES (kg CO</t>
    </r>
    <r>
      <rPr>
        <vertAlign val="subscript"/>
        <sz val="9"/>
        <rFont val="Arial Narrow"/>
        <family val="2"/>
      </rPr>
      <t>2</t>
    </r>
    <r>
      <rPr>
        <sz val="9"/>
        <rFont val="Arial Narrow"/>
        <family val="2"/>
      </rPr>
      <t xml:space="preserve">eq) </t>
    </r>
  </si>
  <si>
    <t>Consumo de combustibles fósiles en instalaciones fijas</t>
  </si>
  <si>
    <t>A.    INSTALACIONES FIJAS NO LEY 1/2005</t>
  </si>
  <si>
    <t>Resultado Instalaciones fijas A</t>
  </si>
  <si>
    <t xml:space="preserve">Nota: los años 2025 y 2026 no se pueden seleccionar en la versión V24 (edición 2025) de la calculadora. </t>
  </si>
  <si>
    <t>CO2 (kg/ud)</t>
  </si>
  <si>
    <t>CH4 (g/ud)</t>
  </si>
  <si>
    <t>N2O (g/ud)</t>
  </si>
  <si>
    <t>Gas natural (kWhPCS)*</t>
  </si>
  <si>
    <t>Otro (ud)</t>
  </si>
  <si>
    <t>Desplegables</t>
  </si>
  <si>
    <t>La ley no exgie contenido Bio en gasolina y gasóleo</t>
  </si>
  <si>
    <t>Se aplican descuentos mínimos exigidos por la legislación</t>
  </si>
  <si>
    <t>Se dan valores específicos según el etiquetado</t>
  </si>
  <si>
    <t>LISTADO DE COMBUSTIBLES PARA COMPROBACIÓN</t>
  </si>
  <si>
    <t>Comb_fijas</t>
  </si>
  <si>
    <t>No se contabilizan las emisiones de CO2 de la biomasa al considerarse de origen biogénico</t>
  </si>
  <si>
    <r>
      <t xml:space="preserve"> Tipo de Combustible </t>
    </r>
    <r>
      <rPr>
        <b/>
        <vertAlign val="superscript"/>
        <sz val="11"/>
        <color indexed="9"/>
        <rFont val="Calibri"/>
        <family val="2"/>
        <scheme val="minor"/>
      </rPr>
      <t>(2)</t>
    </r>
  </si>
  <si>
    <r>
      <t xml:space="preserve">Cantidad comb. (ud) </t>
    </r>
    <r>
      <rPr>
        <b/>
        <vertAlign val="superscript"/>
        <sz val="11"/>
        <color indexed="9"/>
        <rFont val="Calibri"/>
        <family val="2"/>
        <scheme val="minor"/>
      </rPr>
      <t>(3)</t>
    </r>
  </si>
  <si>
    <t>FE Por defecto</t>
  </si>
  <si>
    <t>FE Otros</t>
  </si>
  <si>
    <r>
      <t>kg CO</t>
    </r>
    <r>
      <rPr>
        <b/>
        <vertAlign val="subscript"/>
        <sz val="11"/>
        <rFont val="Calibri"/>
        <family val="2"/>
        <scheme val="minor"/>
      </rPr>
      <t>2</t>
    </r>
  </si>
  <si>
    <r>
      <t>g CH</t>
    </r>
    <r>
      <rPr>
        <b/>
        <vertAlign val="subscript"/>
        <sz val="11"/>
        <rFont val="Calibri"/>
        <family val="2"/>
        <scheme val="minor"/>
      </rPr>
      <t>4</t>
    </r>
  </si>
  <si>
    <r>
      <t>g N</t>
    </r>
    <r>
      <rPr>
        <b/>
        <vertAlign val="subscript"/>
        <sz val="11"/>
        <rFont val="Calibri"/>
        <family val="2"/>
        <scheme val="minor"/>
      </rPr>
      <t>2</t>
    </r>
    <r>
      <rPr>
        <b/>
        <sz val="11"/>
        <rFont val="Calibri"/>
        <family val="2"/>
        <scheme val="minor"/>
      </rPr>
      <t>O</t>
    </r>
  </si>
  <si>
    <r>
      <t>kg CO</t>
    </r>
    <r>
      <rPr>
        <b/>
        <vertAlign val="subscript"/>
        <sz val="11"/>
        <rFont val="Calibri"/>
        <family val="2"/>
        <scheme val="minor"/>
      </rPr>
      <t>2</t>
    </r>
    <r>
      <rPr>
        <b/>
        <sz val="11"/>
        <rFont val="Calibri"/>
        <family val="2"/>
        <scheme val="minor"/>
      </rPr>
      <t>e</t>
    </r>
  </si>
  <si>
    <t>emisiones</t>
  </si>
  <si>
    <t>B.    INSTALACIONES FIJAS SUJETAS LEY 1/2005</t>
  </si>
  <si>
    <t>Resultado Instalaciones fijas B</t>
  </si>
  <si>
    <t>Categoría_actividades</t>
  </si>
  <si>
    <t>1. Combustión en instalaciones (PTN &gt; 20 MW)</t>
  </si>
  <si>
    <t>2. Refinería de petróleo</t>
  </si>
  <si>
    <t>3. Producción de coque</t>
  </si>
  <si>
    <t>4. Calcinación o sinterización, incluida la peletización, de minerales metálicos, incluido el mineral sulfuroso</t>
  </si>
  <si>
    <t>5. Producción de arrabio o de acero (instalaciones colada continua &gt; de 2,5 t/h)</t>
  </si>
  <si>
    <t>6. Producción o transformación de metales férreos (PTN &gt; 20 MW)</t>
  </si>
  <si>
    <t xml:space="preserve">7. Producción de aluminio primario </t>
  </si>
  <si>
    <t>8. Producción de aluminio secundario (PTN &gt; 20 MW)</t>
  </si>
  <si>
    <t>9. Producción o transformación de metales no férreos (PTN &gt; 20 MW)</t>
  </si>
  <si>
    <t>10. Fabricación de cemento sin pulverizar («clinker») con producción &gt; 50 t/día</t>
  </si>
  <si>
    <t>11. Producción de cal o calcinación de dolomita o magnesita (producción &gt; 50 t/día)</t>
  </si>
  <si>
    <t>12. Fabricación de vidrio incluida la fibra de vidrio (capacidad de fusión &gt; 20 t/día)</t>
  </si>
  <si>
    <t>13. Fabricación de productos cerámicos (producción &gt; 75 t/día)</t>
  </si>
  <si>
    <t>14. Fabricación de material aislante de lana mineral utilizando cristal, roca o escoria (producción &gt; 20 t/día)</t>
  </si>
  <si>
    <t>15. Secado o calcinación de yeso o producción de placas de yeso laminado y otros productos de yeso (PTN &gt;20 MW)</t>
  </si>
  <si>
    <t>16. Fabricación de pasta de papel</t>
  </si>
  <si>
    <t>17. Papel o cartón (producción &gt; 20 t/día)</t>
  </si>
  <si>
    <t>18. Producción de negro de humo</t>
  </si>
  <si>
    <t>19. Producción de ácido nítrico</t>
  </si>
  <si>
    <t>20. Producción de ácido adípico</t>
  </si>
  <si>
    <t>21. Producción de ácido de glioxal y ácido glioxílico</t>
  </si>
  <si>
    <t>22. Producción de amoníaco</t>
  </si>
  <si>
    <t>23. Fabricación de productos químicos orgánicos en bruto (producción &gt; 100 t/día)</t>
  </si>
  <si>
    <t>24. Producción de hidrógeno (H2) y gas de síntesis (producción &gt; 25 t/día)</t>
  </si>
  <si>
    <t>25. Producción de carbonato sódico (Na2CO3) y bicarbonato de sodio (NaHCO3)</t>
  </si>
  <si>
    <t>26. Captura de gases de efecto invernadero (Directiva 2009/31/CE)</t>
  </si>
  <si>
    <t>27. Transporte de gases de efecto invernadero (Directiva 2009/31/CE)</t>
  </si>
  <si>
    <t>28. Almacenamiento geológico de gases de efecto invernadero (Directiva 2009/31/CE)</t>
  </si>
  <si>
    <t>29. Aviación</t>
  </si>
  <si>
    <r>
      <t>Edificio / Sede</t>
    </r>
    <r>
      <rPr>
        <b/>
        <vertAlign val="superscript"/>
        <sz val="11"/>
        <rFont val="Calibri"/>
        <family val="2"/>
        <scheme val="minor"/>
      </rPr>
      <t xml:space="preserve"> (1)</t>
    </r>
  </si>
  <si>
    <t>Consumo de combustibles fósiles en vehículos y maquinaria</t>
  </si>
  <si>
    <t>A.    TRANSPORTE POR CARRETERA (ELECTRICIDAD EN OTRA PESTAÑA)</t>
  </si>
  <si>
    <t>Opción A.1 (Combustible consumido)</t>
  </si>
  <si>
    <t>3.1</t>
  </si>
  <si>
    <t>Resultado Transporte A1</t>
  </si>
  <si>
    <t>Inclusión de "BIO" y de LUBRICANTES 3.a</t>
  </si>
  <si>
    <t xml:space="preserve">Se consideran los mismos FE de lubricantes para todos loa años </t>
  </si>
  <si>
    <t>Hay tres periodos:</t>
  </si>
  <si>
    <t>2007-2010: La ley no exige descuentos "BIO"</t>
  </si>
  <si>
    <t>2011-2018: Se aplican descuentos mínimos exigidos por la legislación</t>
  </si>
  <si>
    <t>2019 en adelante: Se dan valores específicos según el etiquetado</t>
  </si>
  <si>
    <t>La ley no exige descuentos "BIO"</t>
  </si>
  <si>
    <r>
      <t>E5 (</t>
    </r>
    <r>
      <rPr>
        <sz val="10"/>
        <color theme="1"/>
        <rFont val="Calibri"/>
        <family val="2"/>
        <scheme val="minor"/>
      </rPr>
      <t>l)</t>
    </r>
  </si>
  <si>
    <r>
      <t>E10 (</t>
    </r>
    <r>
      <rPr>
        <sz val="10"/>
        <color theme="1"/>
        <rFont val="Calibri"/>
        <family val="2"/>
        <scheme val="minor"/>
      </rPr>
      <t>l)</t>
    </r>
  </si>
  <si>
    <r>
      <t>E85 (</t>
    </r>
    <r>
      <rPr>
        <sz val="10"/>
        <color theme="1"/>
        <rFont val="Calibri"/>
        <family val="2"/>
        <scheme val="minor"/>
      </rPr>
      <t>l)</t>
    </r>
  </si>
  <si>
    <r>
      <t>E100 (</t>
    </r>
    <r>
      <rPr>
        <sz val="10"/>
        <color theme="1"/>
        <rFont val="Calibri"/>
        <family val="2"/>
        <scheme val="minor"/>
      </rPr>
      <t>l)</t>
    </r>
  </si>
  <si>
    <r>
      <t>Gasóleo (</t>
    </r>
    <r>
      <rPr>
        <sz val="10"/>
        <color theme="1"/>
        <rFont val="Calibri"/>
        <family val="2"/>
        <scheme val="minor"/>
      </rPr>
      <t>l)</t>
    </r>
  </si>
  <si>
    <r>
      <t>B7 (</t>
    </r>
    <r>
      <rPr>
        <sz val="10"/>
        <color theme="1"/>
        <rFont val="Calibri"/>
        <family val="2"/>
        <scheme val="minor"/>
      </rPr>
      <t>l)</t>
    </r>
  </si>
  <si>
    <r>
      <t>B10 (</t>
    </r>
    <r>
      <rPr>
        <sz val="10"/>
        <color theme="1"/>
        <rFont val="Calibri"/>
        <family val="2"/>
        <scheme val="minor"/>
      </rPr>
      <t>l)</t>
    </r>
  </si>
  <si>
    <r>
      <t>B20 (</t>
    </r>
    <r>
      <rPr>
        <sz val="10"/>
        <color theme="1"/>
        <rFont val="Calibri"/>
        <family val="2"/>
        <scheme val="minor"/>
      </rPr>
      <t>l)</t>
    </r>
  </si>
  <si>
    <r>
      <t>B30 (</t>
    </r>
    <r>
      <rPr>
        <sz val="10"/>
        <color theme="1"/>
        <rFont val="Calibri"/>
        <family val="2"/>
        <scheme val="minor"/>
      </rPr>
      <t>l)</t>
    </r>
  </si>
  <si>
    <r>
      <t>B100 (</t>
    </r>
    <r>
      <rPr>
        <sz val="10"/>
        <color theme="1"/>
        <rFont val="Calibri"/>
        <family val="2"/>
        <scheme val="minor"/>
      </rPr>
      <t>l)</t>
    </r>
  </si>
  <si>
    <r>
      <t xml:space="preserve">Desplegables </t>
    </r>
    <r>
      <rPr>
        <i/>
        <sz val="11"/>
        <color theme="1"/>
        <rFont val="Calibri"/>
        <family val="2"/>
        <scheme val="minor"/>
      </rPr>
      <t>(diferentes según año)</t>
    </r>
  </si>
  <si>
    <t>Categoría_Veh</t>
  </si>
  <si>
    <t>Tipo vehículo</t>
  </si>
  <si>
    <t>Tipo combustible</t>
  </si>
  <si>
    <t>Cantidad comb.</t>
  </si>
  <si>
    <t>Opción A.2 (km recorridos y modelo de coche)</t>
  </si>
  <si>
    <t>(a partir de V27 se dan FE por km en lugar de derivar al IDAE)</t>
  </si>
  <si>
    <t>DESPLEGABLES ANTIGUOS: NO ES LISTA</t>
  </si>
  <si>
    <t>3.2</t>
  </si>
  <si>
    <t>Resultado Transporte A2</t>
  </si>
  <si>
    <t>CO2 (kg/km)</t>
  </si>
  <si>
    <t>CH4 (g/km)</t>
  </si>
  <si>
    <t>N2O (g/km)</t>
  </si>
  <si>
    <r>
      <t>kg CO</t>
    </r>
    <r>
      <rPr>
        <b/>
        <vertAlign val="subscript"/>
        <sz val="10"/>
        <rFont val="Calibri"/>
        <family val="2"/>
        <scheme val="minor"/>
      </rPr>
      <t>2</t>
    </r>
  </si>
  <si>
    <r>
      <t>g CH</t>
    </r>
    <r>
      <rPr>
        <b/>
        <vertAlign val="subscript"/>
        <sz val="10"/>
        <rFont val="Calibri"/>
        <family val="2"/>
        <scheme val="minor"/>
      </rPr>
      <t>4</t>
    </r>
  </si>
  <si>
    <r>
      <t>g N</t>
    </r>
    <r>
      <rPr>
        <b/>
        <vertAlign val="subscript"/>
        <sz val="10"/>
        <rFont val="Calibri"/>
        <family val="2"/>
        <scheme val="minor"/>
      </rPr>
      <t>2</t>
    </r>
    <r>
      <rPr>
        <b/>
        <sz val="10"/>
        <rFont val="Calibri"/>
        <family val="2"/>
        <scheme val="minor"/>
      </rPr>
      <t>O</t>
    </r>
  </si>
  <si>
    <r>
      <t>kg CO</t>
    </r>
    <r>
      <rPr>
        <b/>
        <vertAlign val="subscript"/>
        <sz val="10"/>
        <rFont val="Calibri"/>
        <family val="2"/>
        <scheme val="minor"/>
      </rPr>
      <t>2</t>
    </r>
    <r>
      <rPr>
        <b/>
        <sz val="10"/>
        <rFont val="Calibri"/>
        <family val="2"/>
        <scheme val="minor"/>
      </rPr>
      <t>e</t>
    </r>
  </si>
  <si>
    <t>B.    FUNCIONAMIENTO DE MAQUINARIA (TRACTORES, MOTOSIERRAS, ETC.)</t>
  </si>
  <si>
    <t>Opción b.1: si conoce la cantidad de combustible consumido en las labores agricolas.</t>
  </si>
  <si>
    <t>B.1</t>
  </si>
  <si>
    <t>Resultado Maquinaria</t>
  </si>
  <si>
    <t>Se aplican descuentos mínimos exigidos por la legislación (y en gasóleo se tiene en cuenta en los FAME)</t>
  </si>
  <si>
    <t xml:space="preserve">Nota: los años 2025 y 2026 no se pueden seleccionar en la versión V30 (edición 2025) de la calculadora. </t>
  </si>
  <si>
    <t>Redondear 3 unidades</t>
  </si>
  <si>
    <t>Maquinaria agrícola</t>
  </si>
  <si>
    <t>Maquinaria forestal</t>
  </si>
  <si>
    <t>Maquinaria comercial, institucional e industrial</t>
  </si>
  <si>
    <t>Lubricantes (l)</t>
  </si>
  <si>
    <t>Tipo_Maquinaria</t>
  </si>
  <si>
    <t>Combustible_Maq_1</t>
  </si>
  <si>
    <t>Combustible_Maq_2</t>
  </si>
  <si>
    <t>Combustible_Maq_3</t>
  </si>
  <si>
    <t>Opción b.2: si conoce la cantidad de combustible consumido en las labores agricolas.</t>
  </si>
  <si>
    <t>B.2.1</t>
  </si>
  <si>
    <t>Laboreo del suelo</t>
  </si>
  <si>
    <t>B.2.2</t>
  </si>
  <si>
    <t>Abonado, siembra, cultivo y tratamientos fitosanitarios</t>
  </si>
  <si>
    <t>B.2.3</t>
  </si>
  <si>
    <t>Recolección</t>
  </si>
  <si>
    <t>(gasóleo B para maquinaria agrícola)</t>
  </si>
  <si>
    <t>b.2.1. Trabajos de laboreo del suelo: tipo de apero, textura del suelo/profundidad de trabajo y superficie.</t>
  </si>
  <si>
    <t>Tipo_de_apero</t>
  </si>
  <si>
    <t>Textura_profundidad</t>
  </si>
  <si>
    <t>Ligera/Alta</t>
  </si>
  <si>
    <t>Pesada/Baja</t>
  </si>
  <si>
    <t>Pesada/Alta</t>
  </si>
  <si>
    <t>Consumos energéticos en las operaciones agrícolas en España (IDAE).</t>
  </si>
  <si>
    <t>Calculos</t>
  </si>
  <si>
    <t>Textura del suelo/profundidad de trabajo</t>
  </si>
  <si>
    <t>Consumo "Otros" (l /ha)</t>
  </si>
  <si>
    <r>
      <t xml:space="preserve">Cantidad  comb. (ud) </t>
    </r>
    <r>
      <rPr>
        <vertAlign val="superscript"/>
        <sz val="11"/>
        <rFont val="Calibri"/>
        <family val="2"/>
        <scheme val="minor"/>
      </rPr>
      <t>(9)</t>
    </r>
  </si>
  <si>
    <t>b.2.2. Trabajos de abonado, siembra, cultivo y tratamientos fitosanitarios: tipo de maquinaria/apero, anchura de apero o trabajo y superficie.</t>
  </si>
  <si>
    <t>Maquinaria_aperos</t>
  </si>
  <si>
    <t>Anchura</t>
  </si>
  <si>
    <t>Abonadora centrífuga</t>
  </si>
  <si>
    <t>Normal</t>
  </si>
  <si>
    <t>Abonadora localizadora</t>
  </si>
  <si>
    <t>Elevada</t>
  </si>
  <si>
    <t>Sembradora de chorrillo</t>
  </si>
  <si>
    <t>Sembradora de chorrillo siembre directa</t>
  </si>
  <si>
    <t>Sembradora monograno</t>
  </si>
  <si>
    <t>Sembradora monograno siembre directa</t>
  </si>
  <si>
    <t>Sembradora de pratenses</t>
  </si>
  <si>
    <t>Binadora-Abonadora</t>
  </si>
  <si>
    <t xml:space="preserve">Binadora  </t>
  </si>
  <si>
    <t>Rodillo</t>
  </si>
  <si>
    <t>Pulverizador hidráulico</t>
  </si>
  <si>
    <t>Atomizador</t>
  </si>
  <si>
    <t>Remolque distribuidor estiércol</t>
  </si>
  <si>
    <t>Anchura apero o trabajo en labor</t>
  </si>
  <si>
    <t>Máquinaria/apero</t>
  </si>
  <si>
    <t>Anchura de apero/trabajo</t>
  </si>
  <si>
    <t>b.2.3. Trabajos de recolección: tipo de maquinaria, capacidad y superficie.</t>
  </si>
  <si>
    <t>Maquinaria</t>
  </si>
  <si>
    <t>Capacidad</t>
  </si>
  <si>
    <t>Media</t>
  </si>
  <si>
    <t>Cosechadora picadora de maiz</t>
  </si>
  <si>
    <t>Otras cosechadoras</t>
  </si>
  <si>
    <t>Capacidades de trabajo ((l/ha)</t>
  </si>
  <si>
    <t>Nota: Otras cosechadoras es la media de cosechadoras de maiz, cereal, girasol y patatas</t>
  </si>
  <si>
    <t>Anchura de aporo/trabajo</t>
  </si>
  <si>
    <t xml:space="preserve">C.    TRANSPORTE FERROVIARIO, MARÍTIMO Y AÉREO </t>
  </si>
  <si>
    <t>Resultado Ferrov</t>
  </si>
  <si>
    <t>Resultado Marít</t>
  </si>
  <si>
    <t>Resultado Aér</t>
  </si>
  <si>
    <t>No consideramos parte bio ni lubricantes porque el NIR no lo hace</t>
  </si>
  <si>
    <t>CO2 (kg/l)</t>
  </si>
  <si>
    <t>CH4 (g/l)</t>
  </si>
  <si>
    <t>N2O (g/l)</t>
  </si>
  <si>
    <t>2007CO2 (kg/l)</t>
  </si>
  <si>
    <t>Gasolina para aviación (l)</t>
  </si>
  <si>
    <t>(En la edición con FE de 2021 estaban mal las unidades de gasolina para aviación y queroseno, se indicada que eran kgCO2/l y se estaban dando kgCO2/kg)</t>
  </si>
  <si>
    <r>
      <t>Desplegables</t>
    </r>
    <r>
      <rPr>
        <i/>
        <sz val="11"/>
        <color theme="1"/>
        <rFont val="Calibri"/>
        <family val="2"/>
        <scheme val="minor"/>
      </rPr>
      <t xml:space="preserve"> (los mismos para todos los años)</t>
    </r>
  </si>
  <si>
    <t>Transporte Ferroviario</t>
  </si>
  <si>
    <t>Transporte Marítimo</t>
  </si>
  <si>
    <t>Transporte Aéreo</t>
  </si>
  <si>
    <t>Combustible_No_Carr_1</t>
  </si>
  <si>
    <t>Combustible_No_Carr_2</t>
  </si>
  <si>
    <t>Combustible_No_Carr_3</t>
  </si>
  <si>
    <t>Tipo transporte</t>
  </si>
  <si>
    <t>Combustible</t>
  </si>
  <si>
    <t xml:space="preserve"> A.    EQUIPOS DE CLIMATIZACIÓN / REFRIGERACIÓN</t>
  </si>
  <si>
    <t>Resultado fugitivas "climatización"</t>
  </si>
  <si>
    <t>Solo se muestra el resultado de CO2e</t>
  </si>
  <si>
    <t>Factores de emisión y desplegables</t>
  </si>
  <si>
    <t>PCA AR4</t>
  </si>
  <si>
    <t>PCAs AR5</t>
  </si>
  <si>
    <t>PCAs AR6</t>
  </si>
  <si>
    <t>R-600 (butano)</t>
  </si>
  <si>
    <t>Otro</t>
  </si>
  <si>
    <t>Edificio /sede</t>
  </si>
  <si>
    <t>Otros PCA</t>
  </si>
  <si>
    <t>Recarga</t>
  </si>
  <si>
    <t xml:space="preserve"> B.    OTROS</t>
  </si>
  <si>
    <t>Resultado fugitivas "Otros"</t>
  </si>
  <si>
    <t>PCA 6th</t>
  </si>
  <si>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</si>
  <si>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</si>
  <si>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</si>
  <si>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SF</t>
    </r>
    <r>
      <rPr>
        <vertAlign val="subscript"/>
        <sz val="11"/>
        <color theme="1"/>
        <rFont val="Calibri"/>
        <family val="2"/>
        <scheme val="minor"/>
      </rPr>
      <t>6</t>
    </r>
  </si>
  <si>
    <r>
      <t>NF</t>
    </r>
    <r>
      <rPr>
        <vertAlign val="subscript"/>
        <sz val="11"/>
        <color theme="1"/>
        <rFont val="Calibri"/>
        <family val="2"/>
        <scheme val="minor"/>
      </rPr>
      <t>3</t>
    </r>
  </si>
  <si>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r>
      <rPr>
        <sz val="11"/>
        <color theme="1"/>
        <rFont val="Calibri"/>
        <family val="2"/>
        <scheme val="minor"/>
      </rPr>
      <t>(PFC-116)</t>
    </r>
  </si>
  <si>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8</t>
    </r>
    <r>
      <rPr>
        <sz val="11"/>
        <color theme="1"/>
        <rFont val="Calibri"/>
        <family val="2"/>
        <scheme val="minor"/>
      </rPr>
      <t xml:space="preserve"> (PFC-218)</t>
    </r>
  </si>
  <si>
    <t>Uso</t>
  </si>
  <si>
    <t>Resultado emisiones de proceso</t>
  </si>
  <si>
    <t>Sector_Industrial</t>
  </si>
  <si>
    <t>Producción de cemento</t>
  </si>
  <si>
    <t>Producción de cal</t>
  </si>
  <si>
    <t>Producción de vidrio (descarbonatación)</t>
  </si>
  <si>
    <t>Producción cerámica (baldosas, ladrillos y tejas)</t>
  </si>
  <si>
    <t>Otros usos de carbonato sódico (calcinación)</t>
  </si>
  <si>
    <t>Fabricación de magnesitas no metalúrgica</t>
  </si>
  <si>
    <t>Producción de amoniaco</t>
  </si>
  <si>
    <t>Producción de ácido nítrico</t>
  </si>
  <si>
    <t>Producción de caprolactama</t>
  </si>
  <si>
    <t>Producción de carburos</t>
  </si>
  <si>
    <t>Producción de carbonato sódico</t>
  </si>
  <si>
    <t>Industria petroquímica y negro de humo</t>
  </si>
  <si>
    <t>Producción</t>
  </si>
  <si>
    <t>""</t>
  </si>
  <si>
    <t>Resultado información adicional</t>
  </si>
  <si>
    <t>Lista tipo 
de ER</t>
  </si>
  <si>
    <t>No considero la biomasa porque se engloba en instalaciones fijas</t>
  </si>
  <si>
    <t>Eólica</t>
  </si>
  <si>
    <t>Geotérmica</t>
  </si>
  <si>
    <t>Hidráulica</t>
  </si>
  <si>
    <t>Solar</t>
  </si>
  <si>
    <t>Emisiones indirectas por energía comprada: electricidad y otros</t>
  </si>
  <si>
    <t>Resultado electricidad edificios</t>
  </si>
  <si>
    <t>Nombres de las listas</t>
  </si>
  <si>
    <t>_Com202x</t>
  </si>
  <si>
    <t>_Mix202x</t>
  </si>
  <si>
    <t>Añadir lista año 2026 en AW;AX</t>
  </si>
  <si>
    <t>Extender formula si algún listado de FE sobrepasa la fila 2471</t>
  </si>
  <si>
    <t>Añadir nuevo año</t>
  </si>
  <si>
    <t>Comercializadora escogida</t>
  </si>
  <si>
    <t>¿GdO?</t>
  </si>
  <si>
    <t>Consumo (kWh)</t>
  </si>
  <si>
    <t>Fórmula FE</t>
  </si>
  <si>
    <t>Fórmula Emisiones</t>
  </si>
  <si>
    <t>Fórmula Comercializadoras por año</t>
  </si>
  <si>
    <t>Fórmula Mix Comercializadoras por año</t>
  </si>
  <si>
    <t>Comercializadoras2007</t>
  </si>
  <si>
    <t>Mix 2007</t>
  </si>
  <si>
    <t>Comercializadoras2008</t>
  </si>
  <si>
    <t>Mix 2008</t>
  </si>
  <si>
    <t>Comercializadoras2009</t>
  </si>
  <si>
    <t>Mix 2009</t>
  </si>
  <si>
    <t>Comercializadoras2010</t>
  </si>
  <si>
    <t>Mix 2010</t>
  </si>
  <si>
    <t>Comercializadoras2011</t>
  </si>
  <si>
    <t>Mix 2011</t>
  </si>
  <si>
    <t>Comercializadoras2012</t>
  </si>
  <si>
    <t>Mix 2012</t>
  </si>
  <si>
    <t>Comercializadoras2013</t>
  </si>
  <si>
    <t>Mix 2013</t>
  </si>
  <si>
    <t>Comercializadoras2014</t>
  </si>
  <si>
    <t>Mix 2014</t>
  </si>
  <si>
    <t>Comercializadoras2015</t>
  </si>
  <si>
    <t>Mix 2015</t>
  </si>
  <si>
    <t>Comercializadoras2016</t>
  </si>
  <si>
    <t>Mix 2016</t>
  </si>
  <si>
    <t>Comercializadoras2017</t>
  </si>
  <si>
    <t>Mix 2017</t>
  </si>
  <si>
    <t>Comercializadoras2018</t>
  </si>
  <si>
    <t>Mix 2018</t>
  </si>
  <si>
    <t>Comercializadoras2019</t>
  </si>
  <si>
    <t>Mix 2019</t>
  </si>
  <si>
    <t>Comercializadoras2020</t>
  </si>
  <si>
    <t>Mix 2020</t>
  </si>
  <si>
    <t>Comercializadoras2021</t>
  </si>
  <si>
    <t>Mix 2021</t>
  </si>
  <si>
    <t>Comercializadoras2022</t>
  </si>
  <si>
    <t>Mix 2022</t>
  </si>
  <si>
    <t>Comercializadoras2023</t>
  </si>
  <si>
    <t>Mix 2023</t>
  </si>
  <si>
    <t>Comercializadoras2024</t>
  </si>
  <si>
    <t>Mix 2024</t>
  </si>
  <si>
    <t>Varias comercializadoras</t>
  </si>
  <si>
    <t>Otras</t>
  </si>
  <si>
    <t>DISA ENERGÍA ELECTRICA, S.L.U.</t>
  </si>
  <si>
    <t>ELECTRA ALTO MIÑO COMERCIALIZADORA DE ENERGÍA, S.L.U.</t>
  </si>
  <si>
    <t>Aux despl GdO</t>
  </si>
  <si>
    <t>GdO_1</t>
  </si>
  <si>
    <t>GdO_2</t>
  </si>
  <si>
    <t>GdO "varias" y "otras" (solo se despliega "No")</t>
  </si>
  <si>
    <t>No</t>
  </si>
  <si>
    <t>GdO energía renovable</t>
  </si>
  <si>
    <t>GdO genérico, si se indica una comercializadora concreta (se despliegan las tres opciones)</t>
  </si>
  <si>
    <t>GdO cogeneración de alta eficiencia</t>
  </si>
  <si>
    <t>FE Mix GdO para todos los años</t>
  </si>
  <si>
    <t>RTOTAL GAS Y ELECTRICIDAD ESPAÑA, S.A.U.</t>
  </si>
  <si>
    <t>Resultado electricidad vehículos</t>
  </si>
  <si>
    <t>Extenderla en AP;AQ</t>
  </si>
  <si>
    <t>Resultado calor/vapor/aire comp</t>
  </si>
  <si>
    <t>Cálculos y desplegables</t>
  </si>
  <si>
    <t>Tipo_Energía</t>
  </si>
  <si>
    <t>Calor</t>
  </si>
  <si>
    <t>Vapor</t>
  </si>
  <si>
    <t>Frío</t>
  </si>
  <si>
    <t>Aire comprimido</t>
  </si>
  <si>
    <t>6_Resultados</t>
  </si>
  <si>
    <t>Emisiones dir. (alcance 1)</t>
  </si>
  <si>
    <t>Emisiones ind. electricidad (alcance 2)</t>
  </si>
  <si>
    <t>Resultado huella 1+2</t>
  </si>
  <si>
    <t>Fertilizantes nitrogenados</t>
  </si>
  <si>
    <t>Estiércoles aplicados al campo</t>
  </si>
  <si>
    <r>
      <t>Emisiones indirectas N</t>
    </r>
    <r>
      <rPr>
        <vertAlign val="subscript"/>
        <sz val="11"/>
        <color theme="1"/>
        <rFont val="Calibri"/>
        <family val="2"/>
        <scheme val="minor"/>
      </rPr>
      <t>2</t>
    </r>
    <r>
      <rPr>
        <sz val="11"/>
        <color theme="1"/>
        <rFont val="Calibri"/>
        <family val="2"/>
        <scheme val="minor"/>
      </rPr>
      <t>O</t>
    </r>
  </si>
  <si>
    <t>Quema de residuos en campo abierto</t>
  </si>
  <si>
    <t>Instalaciones fijas no sujetas a Ley 1/2005</t>
  </si>
  <si>
    <t>Instalaciones fijas sujetas a Ley 1/2005</t>
  </si>
  <si>
    <t>Vehículos (consumos)</t>
  </si>
  <si>
    <t>Vehículos (km - IDAE)</t>
  </si>
  <si>
    <t>Maquinaria (consumos)</t>
  </si>
  <si>
    <t>Maquinaria: Laboreo del suelo</t>
  </si>
  <si>
    <t>Maquinaria: Abonado, siembra, cultivo y tratamientos fitosanitarios</t>
  </si>
  <si>
    <t>Maquinaria: Recolección</t>
  </si>
  <si>
    <t>Emisiones fugitivas "climatización"</t>
  </si>
  <si>
    <t>Emisiones fugitivas "Otros"</t>
  </si>
  <si>
    <t>Calor, vapor, aire comprimido</t>
  </si>
  <si>
    <t xml:space="preserve"> % DIRECTAS</t>
  </si>
  <si>
    <t>Fugitivas - climatización, refrigeración y otros</t>
  </si>
  <si>
    <t xml:space="preserve"> % INDIRECTAS</t>
  </si>
  <si>
    <t>EMISIONES INDIRECTAS (ELECTRICIDAD)</t>
  </si>
  <si>
    <t>Año de cálc.</t>
  </si>
  <si>
    <t>Índice de actividad</t>
  </si>
  <si>
    <t>redondear a 2 decimales</t>
  </si>
  <si>
    <t>Producción (t)</t>
  </si>
  <si>
    <t>Emisiones absolutas (t CO2)</t>
  </si>
  <si>
    <t>Emisiones relativas (t CO2/ud)</t>
  </si>
  <si>
    <t>redondear a 4 decimales</t>
  </si>
  <si>
    <t>Emisiones relativas (t CO2/ha)</t>
  </si>
  <si>
    <t>Emisiones relativas (t CO2/t)</t>
  </si>
  <si>
    <r>
      <t xml:space="preserve">Evolución respecto a </t>
    </r>
    <r>
      <rPr>
        <b/>
        <sz val="11"/>
        <color theme="1"/>
        <rFont val="Calibri"/>
        <family val="2"/>
        <scheme val="minor"/>
      </rPr>
      <t>superficie</t>
    </r>
  </si>
  <si>
    <t>Promedio ratio trienio (a-3, a-2, a-1)</t>
  </si>
  <si>
    <t>Promedio ratio trienio (a-2, a-1, a)</t>
  </si>
  <si>
    <t>Aumento</t>
  </si>
  <si>
    <t>Reducción</t>
  </si>
  <si>
    <r>
      <t xml:space="preserve">Evolución respecto a </t>
    </r>
    <r>
      <rPr>
        <b/>
        <sz val="11"/>
        <color theme="1"/>
        <rFont val="Calibri"/>
        <family val="2"/>
        <scheme val="minor"/>
      </rPr>
      <t>producción</t>
    </r>
  </si>
  <si>
    <t>Celda vacía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</si>
</sst>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_-;\-* #,##0.00\ _€_-;_-* &quot;-&quot;??\ _€_-;_-@_-"/>
    <numFmt numFmtId="165" formatCode="#,##0.000"/>
    <numFmt numFmtId="166" formatCode="0.000"/>
    <numFmt numFmtId="167" formatCode="0.0"/>
    <numFmt numFmtId="168" formatCode="#,##0.0"/>
    <numFmt numFmtId="169" formatCode="#,##0.0000"/>
    <numFmt numFmtId="170" formatCode="0.0000"/>
    <numFmt numFmtId="171" formatCode="0.0%"/>
  </numFmts>
  <fonts count="284">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b/>
      <sz val="14"/>
      <name val="Arial Narrow"/>
      <family val="2"/>
    </font>
    <font>
      <sz val="10"/>
      <name val="Arial Narrow"/>
      <family val="2"/>
    </font>
    <font>
      <b/>
      <sz val="14"/>
      <color indexed="9"/>
      <name val="Arial Narrow"/>
      <family val="2"/>
    </font>
    <font>
      <b/>
      <sz val="11"/>
      <color indexed="9"/>
      <name val="Arial Narrow"/>
      <family val="2"/>
    </font>
    <font>
      <b/>
      <vertAlign val="subscript"/>
      <sz val="11"/>
      <color indexed="9"/>
      <name val="Arial Narrow"/>
      <family val="2"/>
    </font>
    <font>
      <b/>
      <sz val="11"/>
      <name val="Arial Narrow"/>
      <family val="2"/>
    </font>
    <font>
      <sz val="11"/>
      <name val="Arial Narrow"/>
      <family val="2"/>
    </font>
    <font>
      <b/>
      <sz val="10"/>
      <name val="Arial Narrow"/>
      <family val="2"/>
    </font>
    <font>
      <sz val="11"/>
      <color indexed="8"/>
      <name val="Arial Narrow"/>
      <family val="2"/>
    </font>
    <font>
      <u/>
      <sz val="11"/>
      <color indexed="12"/>
      <name val="Arial Narrow"/>
      <family val="2"/>
    </font>
    <font>
      <sz val="11"/>
      <color indexed="10"/>
      <name val="Arial Narrow"/>
      <family val="2"/>
    </font>
    <font>
      <b/>
      <vertAlign val="superscript"/>
      <sz val="11"/>
      <color indexed="9"/>
      <name val="Arial Narrow"/>
      <family val="2"/>
    </font>
    <font>
      <vertAlign val="subscript"/>
      <sz val="11"/>
      <color indexed="8"/>
      <name val="Arial Narrow"/>
      <family val="2"/>
    </font>
    <font>
      <vertAlign val="subscript"/>
      <sz val="11"/>
      <name val="Arial Narrow"/>
      <family val="2"/>
    </font>
    <font>
      <b/>
      <sz val="10"/>
      <color indexed="9"/>
      <name val="Arial Narrow"/>
      <family val="2"/>
    </font>
    <font>
      <sz val="10"/>
      <color indexed="8"/>
      <name val="Arial Narrow"/>
      <family val="2"/>
    </font>
    <font>
      <b/>
      <sz val="18"/>
      <color indexed="8"/>
      <name val="Arial Narrow"/>
      <family val="2"/>
    </font>
    <font>
      <b/>
      <sz val="12"/>
      <color indexed="9"/>
      <name val="Arial Narrow"/>
      <family val="2"/>
    </font>
    <font>
      <b/>
      <sz val="10"/>
      <color indexed="8"/>
      <name val="Arial Narrow"/>
      <family val="2"/>
    </font>
    <font>
      <b/>
      <vertAlign val="superscript"/>
      <sz val="10"/>
      <color indexed="9"/>
      <name val="Arial Narrow"/>
      <family val="2"/>
    </font>
    <font>
      <b/>
      <vertAlign val="subscript"/>
      <sz val="10"/>
      <color indexed="9"/>
      <name val="Arial Narrow"/>
      <family val="2"/>
    </font>
    <font>
      <b/>
      <sz val="14"/>
      <color indexed="9"/>
      <name val="Arial Narrow"/>
      <family val="2"/>
    </font>
    <font>
      <sz val="11"/>
      <color indexed="23"/>
      <name val="Arial Narrow"/>
      <family val="2"/>
    </font>
    <font>
      <sz val="10"/>
      <color indexed="23"/>
      <name val="Arial Narrow"/>
      <family val="2"/>
    </font>
    <font>
      <sz val="14"/>
      <color indexed="8"/>
      <name val="Arial Narrow"/>
      <family val="2"/>
    </font>
    <font>
      <b/>
      <sz val="14"/>
      <color indexed="8"/>
      <name val="Arial Narrow"/>
      <family val="2"/>
    </font>
    <font>
      <b/>
      <sz val="11"/>
      <color indexed="23"/>
      <name val="Arial Narrow"/>
      <family val="2"/>
    </font>
    <font>
      <b/>
      <sz val="10"/>
      <color indexed="23"/>
      <name val="Arial Narrow"/>
      <family val="2"/>
    </font>
    <font>
      <b/>
      <sz val="11"/>
      <color indexed="30"/>
      <name val="Arial Narrow"/>
      <family val="2"/>
    </font>
    <font>
      <i/>
      <sz val="11"/>
      <name val="Arial Narrow"/>
      <family val="2"/>
    </font>
    <font>
      <b/>
      <sz val="10"/>
      <color indexed="12"/>
      <name val="Arial Narrow"/>
      <family val="2"/>
    </font>
    <font>
      <sz val="8"/>
      <color indexed="8"/>
      <name val="Arial Narrow"/>
      <family val="2"/>
    </font>
    <font>
      <b/>
      <sz val="11"/>
      <color indexed="22"/>
      <name val="Arial Narrow"/>
      <family val="2"/>
    </font>
    <font>
      <b/>
      <sz val="14"/>
      <color indexed="23"/>
      <name val="Arial Narrow"/>
      <family val="2"/>
    </font>
    <font>
      <sz val="10"/>
      <color indexed="27"/>
      <name val="Arial Narrow"/>
      <family val="2"/>
    </font>
    <font>
      <b/>
      <sz val="14"/>
      <color indexed="30"/>
      <name val="Arial Narrow"/>
      <family val="2"/>
    </font>
    <font>
      <sz val="11"/>
      <color indexed="30"/>
      <name val="Arial Narrow"/>
      <family val="2"/>
    </font>
    <font>
      <b/>
      <sz val="12"/>
      <color indexed="23"/>
      <name val="Arial Narrow"/>
      <family val="2"/>
    </font>
    <font>
      <b/>
      <sz val="11"/>
      <color indexed="30"/>
      <name val="Calibri"/>
      <family val="2"/>
    </font>
    <font>
      <sz val="11"/>
      <color indexed="27"/>
      <name val="Arial Narrow"/>
      <family val="2"/>
    </font>
    <font>
      <sz val="14"/>
      <color indexed="23"/>
      <name val="Arial Narrow"/>
      <family val="2"/>
    </font>
    <font>
      <b/>
      <sz val="20"/>
      <color indexed="9"/>
      <name val="Arial Narrow"/>
      <family val="2"/>
    </font>
    <font>
      <sz val="11"/>
      <color indexed="10"/>
      <name val="Calibri"/>
      <family val="2"/>
    </font>
    <font>
      <sz val="10"/>
      <color indexed="9"/>
      <name val="Arial Narrow"/>
      <family val="2"/>
    </font>
    <font>
      <b/>
      <sz val="22"/>
      <color indexed="62"/>
      <name val="Arial Narrow"/>
      <family val="2"/>
    </font>
    <font>
      <b/>
      <sz val="10"/>
      <color indexed="23"/>
      <name val="Calibri"/>
      <family val="2"/>
    </font>
    <font>
      <b/>
      <sz val="9"/>
      <color indexed="9"/>
      <name val="Arial Narrow"/>
      <family val="2"/>
    </font>
    <font>
      <sz val="6"/>
      <color indexed="8"/>
      <name val="Arial Narrow"/>
      <family val="2"/>
    </font>
    <font>
      <sz val="11"/>
      <color indexed="62"/>
      <name val="Calibri"/>
      <family val="2"/>
    </font>
    <font>
      <sz val="10"/>
      <color indexed="10"/>
      <name val="Arial Narrow"/>
      <family val="2"/>
    </font>
    <font>
      <sz val="10"/>
      <name val="Arial"/>
      <family val="2"/>
    </font>
    <font>
      <sz val="10"/>
      <name val="Verdana"/>
      <family val="2"/>
    </font>
    <font>
      <b/>
      <sz val="11"/>
      <color indexed="30"/>
      <name val="Arial Narrow"/>
      <family val="2"/>
    </font>
    <font>
      <sz val="11"/>
      <color indexed="27"/>
      <name val="Arial Narrow"/>
      <family val="2"/>
    </font>
    <font>
      <sz val="10"/>
      <color indexed="50"/>
      <name val="Arial Narrow"/>
      <family val="2"/>
    </font>
    <font>
      <b/>
      <sz val="10"/>
      <color indexed="50"/>
      <name val="Arial Narrow"/>
      <family val="2"/>
    </font>
    <font>
      <sz val="18"/>
      <color indexed="60"/>
      <name val="Arial Narrow"/>
      <family val="2"/>
    </font>
    <font>
      <sz val="10"/>
      <color indexed="8"/>
      <name val="Arial"/>
      <family val="2"/>
    </font>
    <font>
      <sz val="10"/>
      <color indexed="56"/>
      <name val="Arial Narrow"/>
      <family val="2"/>
    </font>
    <font>
      <b/>
      <vertAlign val="subscript"/>
      <sz val="9"/>
      <color indexed="9"/>
      <name val="Arial Narrow"/>
      <family val="2"/>
    </font>
    <font>
      <sz val="9"/>
      <name val="Arial Narrow"/>
      <family val="2"/>
    </font>
    <font>
      <b/>
      <vertAlign val="subscript"/>
      <sz val="14"/>
      <color indexed="8"/>
      <name val="Arial Narrow"/>
      <family val="2"/>
    </font>
    <font>
      <b/>
      <sz val="11"/>
      <color theme="1"/>
      <name val="Calibri"/>
      <family val="2"/>
      <scheme val="minor"/>
    </font>
    <font>
      <sz val="10"/>
      <color rgb="FFCCFFFF"/>
      <name val="Arial Narrow"/>
      <family val="2"/>
    </font>
    <font>
      <sz val="11"/>
      <color rgb="FFCCFFFF"/>
      <name val="Arial Narrow"/>
      <family val="2"/>
    </font>
    <font>
      <b/>
      <sz val="10"/>
      <color rgb="FFCCFFFF"/>
      <name val="Arial Narrow"/>
      <family val="2"/>
    </font>
    <font>
      <b/>
      <sz val="11"/>
      <color rgb="FFCCFFFF"/>
      <name val="Arial Narrow"/>
      <family val="2"/>
    </font>
    <font>
      <b/>
      <sz val="10"/>
      <color theme="3"/>
      <name val="Arial Narrow"/>
      <family val="2"/>
    </font>
    <font>
      <sz val="11"/>
      <color theme="3"/>
      <name val="Arial Narrow"/>
      <family val="2"/>
    </font>
    <font>
      <sz val="10"/>
      <color theme="1"/>
      <name val="Arial Narrow"/>
      <family val="2"/>
    </font>
    <font>
      <b/>
      <sz val="11"/>
      <color theme="3"/>
      <name val="Arial Narrow"/>
      <family val="2"/>
    </font>
    <font>
      <sz val="10"/>
      <color theme="3"/>
      <name val="Arial Narrow"/>
      <family val="2"/>
    </font>
    <font>
      <sz val="9"/>
      <color theme="1"/>
      <name val="Calibri"/>
      <family val="2"/>
      <scheme val="minor"/>
    </font>
    <font>
      <sz val="11"/>
      <color rgb="FFCCFFFF"/>
      <name val="Calibri"/>
      <family val="2"/>
      <scheme val="minor"/>
    </font>
    <font>
      <sz val="10"/>
      <color rgb="FFFF0000"/>
      <name val="Arial Narrow"/>
      <family val="2"/>
    </font>
    <font>
      <b/>
      <sz val="11"/>
      <color rgb="FFFF0000"/>
      <name val="Arial Narrow"/>
      <family val="2"/>
    </font>
    <font>
      <b/>
      <sz val="14"/>
      <color rgb="FFCCFFFF"/>
      <name val="Arial Narrow"/>
      <family val="2"/>
    </font>
    <font>
      <b/>
      <sz val="12"/>
      <color theme="3"/>
      <name val="Arial Narrow"/>
      <family val="2"/>
    </font>
    <font>
      <b/>
      <sz val="10"/>
      <color theme="0"/>
      <name val="Arial Narrow"/>
      <family val="2"/>
    </font>
    <font>
      <b/>
      <sz val="14"/>
      <color theme="3"/>
      <name val="Arial Narrow"/>
      <family val="2"/>
    </font>
    <font>
      <b/>
      <sz val="11"/>
      <color theme="0"/>
      <name val="Arial Narrow"/>
      <family val="2"/>
    </font>
    <font>
      <b/>
      <vertAlign val="superscript"/>
      <sz val="10"/>
      <color theme="0"/>
      <name val="Arial Narrow"/>
      <family val="2"/>
    </font>
    <font>
      <sz val="9"/>
      <color indexed="8"/>
      <name val="Arial Narrow"/>
      <family val="2"/>
    </font>
    <font>
      <sz val="9"/>
      <color theme="3"/>
      <name val="Arial Narrow"/>
      <family val="2"/>
    </font>
    <font>
      <i/>
      <sz val="9"/>
      <color theme="3"/>
      <name val="Arial Narrow"/>
      <family val="2"/>
    </font>
    <font>
      <sz val="11"/>
      <color rgb="FFFF0000"/>
      <name val="Arial Narrow"/>
      <family val="2"/>
    </font>
    <font>
      <sz val="11"/>
      <color rgb="FFF60000"/>
      <name val="Arial Narrow"/>
      <family val="2"/>
    </font>
    <font>
      <sz val="12"/>
      <color theme="3"/>
      <name val="Arial Narrow"/>
      <family val="2"/>
    </font>
    <font>
      <sz val="12"/>
      <color indexed="23"/>
      <name val="Arial Narrow"/>
      <family val="2"/>
    </font>
    <font>
      <sz val="11"/>
      <color rgb="FFFF0000"/>
      <name val="Calibri"/>
      <family val="2"/>
      <scheme val="minor"/>
    </font>
    <font>
      <sz val="11"/>
      <name val="Calibri"/>
      <family val="2"/>
      <scheme val="minor"/>
    </font>
    <font>
      <b/>
      <i/>
      <sz val="13"/>
      <color rgb="FF0070C0"/>
      <name val="Arial Narrow"/>
      <family val="2"/>
    </font>
    <font>
      <u/>
      <sz val="11"/>
      <color theme="1"/>
      <name val="Calibri"/>
      <family val="2"/>
      <scheme val="minor"/>
    </font>
    <font>
      <sz val="9"/>
      <color indexed="81"/>
      <name val="Tahoma"/>
      <family val="2"/>
    </font>
    <font>
      <sz val="11"/>
      <color theme="0" tint="-0.499984740745262"/>
      <name val="Calibri"/>
      <family val="2"/>
      <scheme val="minor"/>
    </font>
    <font>
      <sz val="10"/>
      <color theme="1"/>
      <name val="Calibri"/>
      <family val="2"/>
      <scheme val="minor"/>
    </font>
    <font>
      <b/>
      <sz val="9"/>
      <color indexed="81"/>
      <name val="Tahoma"/>
      <family val="2"/>
    </font>
    <font>
      <b/>
      <sz val="11"/>
      <name val="Calibri"/>
      <family val="2"/>
      <scheme val="minor"/>
    </font>
    <font>
      <u/>
      <sz val="11"/>
      <name val="Calibri"/>
      <family val="2"/>
      <scheme val="minor"/>
    </font>
    <font>
      <i/>
      <u/>
      <sz val="11"/>
      <color theme="1"/>
      <name val="Calibri"/>
      <family val="2"/>
      <scheme val="minor"/>
    </font>
    <font>
      <b/>
      <sz val="12"/>
      <color rgb="FF0066CC"/>
      <name val="Arial Narrow"/>
      <family val="2"/>
    </font>
    <font>
      <b/>
      <sz val="12"/>
      <color theme="0"/>
      <name val="Arial Narrow"/>
      <family val="2"/>
    </font>
    <font>
      <b/>
      <i/>
      <sz val="11"/>
      <color rgb="FF0066CC"/>
      <name val="Arial Narrow"/>
      <family val="2"/>
    </font>
    <font>
      <sz val="11"/>
      <color rgb="FF1F497D"/>
      <name val="Arial Narrow"/>
      <family val="2"/>
    </font>
    <font>
      <i/>
      <sz val="11"/>
      <color theme="1"/>
      <name val="Calibri"/>
      <family val="2"/>
      <scheme val="minor"/>
    </font>
    <font>
      <sz val="10"/>
      <name val="Calibri"/>
      <family val="2"/>
      <scheme val="minor"/>
    </font>
    <font>
      <b/>
      <sz val="11"/>
      <color indexed="9"/>
      <name val="Calibri"/>
      <family val="2"/>
      <scheme val="minor"/>
    </font>
    <font>
      <b/>
      <sz val="11"/>
      <color rgb="FFFF0000"/>
      <name val="Calibri"/>
      <family val="2"/>
      <scheme val="minor"/>
    </font>
    <font>
      <sz val="9"/>
      <name val="Calibri"/>
      <family val="2"/>
      <scheme val="minor"/>
    </font>
    <font>
      <b/>
      <u/>
      <sz val="11"/>
      <name val="Calibri"/>
      <family val="2"/>
      <scheme val="minor"/>
    </font>
    <font>
      <i/>
      <sz val="11"/>
      <name val="Calibri"/>
      <family val="2"/>
      <scheme val="minor"/>
    </font>
    <font>
      <i/>
      <u/>
      <sz val="11"/>
      <name val="Calibri"/>
      <family val="2"/>
      <scheme val="minor"/>
    </font>
    <font>
      <sz val="11"/>
      <color indexed="8"/>
      <name val="Calibri"/>
      <family val="2"/>
      <scheme val="minor"/>
    </font>
    <font>
      <u/>
      <sz val="11"/>
      <color theme="10"/>
      <name val="Calibri"/>
      <family val="2"/>
      <scheme val="minor"/>
    </font>
    <font>
      <i/>
      <sz val="10"/>
      <color theme="1"/>
      <name val="Calibri"/>
      <family val="2"/>
      <scheme val="minor"/>
    </font>
    <font>
      <vertAlign val="subscript"/>
      <sz val="10"/>
      <name val="Calibri"/>
      <family val="2"/>
      <scheme val="minor"/>
    </font>
    <font>
      <vertAlign val="superscript"/>
      <sz val="10"/>
      <name val="Calibri"/>
      <family val="2"/>
      <scheme val="minor"/>
    </font>
    <font>
      <sz val="12"/>
      <name val="Arial Narrow"/>
      <family val="2"/>
    </font>
    <font>
      <b/>
      <vertAlign val="subscript"/>
      <sz val="11"/>
      <color theme="0"/>
      <name val="Arial Narrow"/>
      <family val="2"/>
    </font>
    <font>
      <b/>
      <sz val="9"/>
      <color theme="0"/>
      <name val="Arial Narrow"/>
      <family val="2"/>
    </font>
    <font>
      <b/>
      <vertAlign val="subscript"/>
      <sz val="9"/>
      <color theme="0"/>
      <name val="Arial Narrow"/>
      <family val="2"/>
    </font>
    <font>
      <sz val="11"/>
      <color theme="1"/>
      <name val="Arial Narrow"/>
      <family val="2"/>
    </font>
    <font>
      <b/>
      <sz val="14"/>
      <color rgb="FF0070C0"/>
      <name val="Arial Narrow"/>
      <family val="2"/>
    </font>
    <font>
      <sz val="10"/>
      <color rgb="FF000000"/>
      <name val="Arial Narrow"/>
      <family val="2"/>
    </font>
    <font>
      <vertAlign val="subscript"/>
      <sz val="10"/>
      <color theme="1"/>
      <name val="Arial Narrow"/>
      <family val="2"/>
    </font>
    <font>
      <vertAlign val="subscript"/>
      <sz val="10"/>
      <color rgb="FF000000"/>
      <name val="Arial Narrow"/>
      <family val="2"/>
    </font>
    <font>
      <vertAlign val="subscript"/>
      <sz val="10"/>
      <name val="Arial Narrow"/>
      <family val="2"/>
    </font>
    <font>
      <sz val="8"/>
      <name val="Arial Narrow"/>
      <family val="2"/>
    </font>
    <font>
      <vertAlign val="subscript"/>
      <sz val="9"/>
      <name val="Arial Narrow"/>
      <family val="2"/>
    </font>
    <font>
      <b/>
      <sz val="9"/>
      <color theme="0" tint="-0.499984740745262"/>
      <name val="Arial Narrow"/>
      <family val="2"/>
    </font>
    <font>
      <u/>
      <sz val="10"/>
      <color rgb="FF0000FF"/>
      <name val="Arial Narrow"/>
      <family val="2"/>
    </font>
    <font>
      <u/>
      <sz val="11"/>
      <color rgb="FF0000FF"/>
      <name val="Arial Narrow"/>
      <family val="2"/>
    </font>
    <font>
      <b/>
      <sz val="11"/>
      <color theme="0"/>
      <name val="Calibri"/>
      <family val="2"/>
      <scheme val="minor"/>
    </font>
    <font>
      <sz val="11"/>
      <color theme="0"/>
      <name val="Calibri"/>
      <family val="2"/>
      <scheme val="minor"/>
    </font>
    <font>
      <b/>
      <sz val="14"/>
      <color rgb="FF7A5A00"/>
      <name val="Arial Narrow"/>
      <family val="2"/>
    </font>
    <font>
      <b/>
      <sz val="14"/>
      <color rgb="FFFF0000"/>
      <name val="Arial Narrow"/>
      <family val="2"/>
    </font>
    <font>
      <b/>
      <sz val="14"/>
      <color rgb="FF663300"/>
      <name val="Arial Narrow"/>
      <family val="2"/>
    </font>
    <font>
      <sz val="12"/>
      <color rgb="FF663300"/>
      <name val="Arial Narrow"/>
      <family val="2"/>
    </font>
    <font>
      <u/>
      <sz val="12"/>
      <color rgb="FF663300"/>
      <name val="Arial Narrow"/>
      <family val="2"/>
    </font>
    <font>
      <sz val="11"/>
      <color rgb="FF663300"/>
      <name val="Arial Narrow"/>
      <family val="2"/>
    </font>
    <font>
      <i/>
      <sz val="12"/>
      <color rgb="FF663300"/>
      <name val="Arial Narrow"/>
      <family val="2"/>
    </font>
    <font>
      <b/>
      <sz val="11"/>
      <color rgb="FF663300"/>
      <name val="Arial Narrow"/>
      <family val="2"/>
    </font>
    <font>
      <b/>
      <sz val="10"/>
      <color rgb="FF663300"/>
      <name val="Arial Narrow"/>
      <family val="2"/>
    </font>
    <font>
      <sz val="11"/>
      <color theme="1"/>
      <name val="Calibri"/>
      <family val="2"/>
    </font>
    <font>
      <b/>
      <sz val="14"/>
      <color rgb="FFFFFFFF"/>
      <name val="Arial Narrow"/>
      <family val="2"/>
    </font>
    <font>
      <sz val="11"/>
      <name val="Arial"/>
      <family val="2"/>
    </font>
    <font>
      <sz val="11"/>
      <color rgb="FF000000"/>
      <name val="Arial Narrow"/>
      <family val="2"/>
    </font>
    <font>
      <b/>
      <sz val="12"/>
      <color rgb="FFFFFFFF"/>
      <name val="Arial Narrow"/>
      <family val="2"/>
    </font>
    <font>
      <vertAlign val="subscript"/>
      <sz val="11"/>
      <color theme="1"/>
      <name val="Arial Narrow"/>
      <family val="2"/>
    </font>
    <font>
      <b/>
      <sz val="10"/>
      <color rgb="FFFFFFFF"/>
      <name val="Arial Narrow"/>
      <family val="2"/>
    </font>
    <font>
      <b/>
      <sz val="10"/>
      <color theme="1"/>
      <name val="Arial Narrow"/>
      <family val="2"/>
    </font>
    <font>
      <vertAlign val="superscript"/>
      <sz val="10"/>
      <color theme="1"/>
      <name val="Arial Narrow"/>
      <family val="2"/>
    </font>
    <font>
      <i/>
      <sz val="10"/>
      <color theme="1"/>
      <name val="Arial Narrow"/>
      <family val="2"/>
    </font>
    <font>
      <b/>
      <sz val="11"/>
      <color theme="1"/>
      <name val="Arial Narrow"/>
      <family val="2"/>
    </font>
    <font>
      <b/>
      <vertAlign val="superscript"/>
      <sz val="10"/>
      <color rgb="FFFFFFFF"/>
      <name val="Arial Narrow"/>
      <family val="2"/>
    </font>
    <font>
      <sz val="11"/>
      <color rgb="FFFFFF99"/>
      <name val="Arial Narrow"/>
      <family val="2"/>
    </font>
    <font>
      <vertAlign val="superscript"/>
      <sz val="10"/>
      <name val="Arial Narrow"/>
      <family val="2"/>
    </font>
    <font>
      <vertAlign val="superscript"/>
      <sz val="11"/>
      <color theme="1"/>
      <name val="Arial Narrow"/>
      <family val="2"/>
    </font>
    <font>
      <vertAlign val="superscript"/>
      <sz val="11"/>
      <name val="Arial Narrow"/>
      <family val="2"/>
    </font>
    <font>
      <b/>
      <sz val="14"/>
      <color rgb="FFA27800"/>
      <name val="Arial Narrow"/>
      <family val="2"/>
    </font>
    <font>
      <sz val="9"/>
      <color theme="1"/>
      <name val="Arial Narrow"/>
      <family val="2"/>
    </font>
    <font>
      <vertAlign val="subscript"/>
      <sz val="11"/>
      <color rgb="FF000000"/>
      <name val="Arial Narrow"/>
      <family val="2"/>
    </font>
    <font>
      <b/>
      <vertAlign val="subscript"/>
      <sz val="14"/>
      <color rgb="FFA27800"/>
      <name val="Arial Narrow"/>
      <family val="2"/>
    </font>
    <font>
      <i/>
      <u/>
      <sz val="11"/>
      <color indexed="12"/>
      <name val="Arial Narrow"/>
      <family val="2"/>
    </font>
    <font>
      <b/>
      <sz val="9"/>
      <color rgb="FFFFFFFF"/>
      <name val="Arial Narrow"/>
      <family val="2"/>
    </font>
    <font>
      <b/>
      <sz val="12"/>
      <color rgb="FFFF0000"/>
      <name val="Arial Narrow"/>
      <family val="2"/>
    </font>
    <font>
      <b/>
      <vertAlign val="subscript"/>
      <sz val="10"/>
      <color rgb="FFFFFFFF"/>
      <name val="Arial Narrow"/>
      <family val="2"/>
    </font>
    <font>
      <b/>
      <vertAlign val="subscript"/>
      <sz val="10"/>
      <name val="Arial Narrow"/>
      <family val="2"/>
    </font>
    <font>
      <b/>
      <sz val="11"/>
      <color rgb="FF0000FF"/>
      <name val="Arial Narrow"/>
      <family val="2"/>
    </font>
    <font>
      <b/>
      <sz val="11"/>
      <color rgb="FF808080"/>
      <name val="Arial Narrow"/>
      <family val="2"/>
    </font>
    <font>
      <b/>
      <u/>
      <sz val="11"/>
      <color rgb="FF663300"/>
      <name val="Arial Narrow"/>
      <family val="2"/>
    </font>
    <font>
      <b/>
      <sz val="11"/>
      <color rgb="FF7F7F7F"/>
      <name val="Arial Narrow"/>
      <family val="2"/>
    </font>
    <font>
      <u/>
      <sz val="11"/>
      <color theme="1"/>
      <name val="Arial Narrow"/>
      <family val="2"/>
    </font>
    <font>
      <sz val="10"/>
      <color rgb="FF663300"/>
      <name val="Arial Narrow"/>
      <family val="2"/>
    </font>
    <font>
      <b/>
      <sz val="13"/>
      <color rgb="FFFFFFFF"/>
      <name val="Arial Narrow"/>
      <family val="2"/>
    </font>
    <font>
      <i/>
      <sz val="11"/>
      <color theme="1"/>
      <name val="Arial Narrow"/>
      <family val="2"/>
    </font>
    <font>
      <b/>
      <i/>
      <sz val="10"/>
      <color rgb="FFFFFFFF"/>
      <name val="Arial Narrow"/>
      <family val="2"/>
    </font>
    <font>
      <sz val="13"/>
      <color rgb="FF663300"/>
      <name val="Arial Narrow"/>
      <family val="2"/>
    </font>
    <font>
      <b/>
      <sz val="11"/>
      <color rgb="FFFFFFFF"/>
      <name val="Arial Narrow"/>
      <family val="2"/>
    </font>
    <font>
      <b/>
      <vertAlign val="subscript"/>
      <sz val="11"/>
      <color rgb="FFFFFFFF"/>
      <name val="Arial Narrow"/>
      <family val="2"/>
    </font>
    <font>
      <b/>
      <vertAlign val="subscript"/>
      <sz val="12"/>
      <color rgb="FFFFFFFF"/>
      <name val="Arial Narrow"/>
      <family val="2"/>
    </font>
    <font>
      <b/>
      <vertAlign val="subscript"/>
      <sz val="9"/>
      <color rgb="FFFFFFFF"/>
      <name val="Arial Narrow"/>
      <family val="2"/>
    </font>
    <font>
      <b/>
      <vertAlign val="subscript"/>
      <sz val="14"/>
      <color rgb="FFFFFFFF"/>
      <name val="Arial Narrow"/>
      <family val="2"/>
    </font>
    <font>
      <sz val="10"/>
      <color rgb="FFFFFF99"/>
      <name val="Arial Narrow"/>
      <family val="2"/>
    </font>
    <font>
      <b/>
      <sz val="12"/>
      <name val="Arial Narrow"/>
      <family val="2"/>
    </font>
    <font>
      <vertAlign val="superscript"/>
      <sz val="11"/>
      <name val="Calibri"/>
      <family val="2"/>
      <scheme val="minor"/>
    </font>
    <font>
      <b/>
      <i/>
      <sz val="11"/>
      <color theme="1"/>
      <name val="Calibri"/>
      <family val="2"/>
      <scheme val="minor"/>
    </font>
    <font>
      <sz val="11"/>
      <color rgb="FF000000"/>
      <name val="Calibri"/>
      <family val="2"/>
      <scheme val="minor"/>
    </font>
    <font>
      <u/>
      <sz val="11"/>
      <color indexed="12"/>
      <name val="Calibri"/>
      <family val="2"/>
      <scheme val="minor"/>
    </font>
    <font>
      <sz val="10"/>
      <color rgb="FF000000"/>
      <name val="Calibri"/>
      <family val="2"/>
      <scheme val="minor"/>
    </font>
    <font>
      <vertAlign val="subscript"/>
      <sz val="11"/>
      <name val="Calibri"/>
      <family val="2"/>
      <scheme val="minor"/>
    </font>
    <font>
      <b/>
      <sz val="11"/>
      <color rgb="FFFFFFFF"/>
      <name val="Calibri"/>
      <family val="2"/>
      <scheme val="minor"/>
    </font>
    <font>
      <b/>
      <vertAlign val="superscript"/>
      <sz val="11"/>
      <name val="Calibri"/>
      <family val="2"/>
      <scheme val="minor"/>
    </font>
    <font>
      <b/>
      <vertAlign val="superscript"/>
      <sz val="11"/>
      <color indexed="9"/>
      <name val="Calibri"/>
      <family val="2"/>
      <scheme val="minor"/>
    </font>
    <font>
      <b/>
      <vertAlign val="subscript"/>
      <sz val="11"/>
      <name val="Calibri"/>
      <family val="2"/>
      <scheme val="minor"/>
    </font>
    <font>
      <b/>
      <i/>
      <u/>
      <sz val="11"/>
      <color theme="3" tint="0.39997558519241921"/>
      <name val="Calibri"/>
      <family val="2"/>
      <scheme val="minor"/>
    </font>
    <font>
      <b/>
      <sz val="28"/>
      <color rgb="FFFF0000"/>
      <name val="Arial Narrow"/>
      <family val="2"/>
    </font>
    <font>
      <vertAlign val="subscript"/>
      <sz val="9"/>
      <name val="Calibri"/>
      <family val="2"/>
      <scheme val="minor"/>
    </font>
    <font>
      <i/>
      <sz val="10"/>
      <name val="Arial Narrow"/>
      <family val="2"/>
    </font>
    <font>
      <b/>
      <sz val="12"/>
      <color rgb="FF663300"/>
      <name val="Arial Narrow"/>
      <family val="2"/>
    </font>
    <font>
      <u/>
      <sz val="11"/>
      <name val="Arial Narrow"/>
      <family val="2"/>
    </font>
    <font>
      <b/>
      <i/>
      <u/>
      <sz val="12"/>
      <color rgb="FF663300"/>
      <name val="Arial Narrow"/>
      <family val="2"/>
    </font>
    <font>
      <u/>
      <sz val="10"/>
      <name val="Arial Narrow"/>
      <family val="2"/>
    </font>
    <font>
      <b/>
      <sz val="16"/>
      <color rgb="FFC00000"/>
      <name val="Arial Narrow"/>
      <family val="2"/>
    </font>
    <font>
      <sz val="11"/>
      <color rgb="FFC00000"/>
      <name val="Calibri"/>
      <family val="2"/>
      <scheme val="minor"/>
    </font>
    <font>
      <sz val="8"/>
      <color theme="1"/>
      <name val="Calibri"/>
      <family val="2"/>
      <scheme val="minor"/>
    </font>
    <font>
      <b/>
      <sz val="11"/>
      <color rgb="FFC00000"/>
      <name val="Calibri"/>
      <family val="2"/>
      <scheme val="minor"/>
    </font>
    <font>
      <b/>
      <vertAlign val="subscript"/>
      <sz val="12"/>
      <color theme="0"/>
      <name val="Arial Narrow"/>
      <family val="2"/>
    </font>
    <font>
      <sz val="11"/>
      <color theme="0"/>
      <name val="Arial"/>
      <family val="2"/>
    </font>
    <font>
      <sz val="11"/>
      <color theme="4"/>
      <name val="Calibri"/>
      <family val="2"/>
      <scheme val="minor"/>
    </font>
    <font>
      <b/>
      <i/>
      <u/>
      <sz val="11"/>
      <color rgb="FF663300"/>
      <name val="Arial Narrow"/>
      <family val="2"/>
    </font>
    <font>
      <b/>
      <i/>
      <sz val="11"/>
      <color theme="3" tint="0.39997558519241921"/>
      <name val="Calibri"/>
      <family val="2"/>
      <scheme val="minor"/>
    </font>
    <font>
      <i/>
      <sz val="9"/>
      <name val="Arial Narrow"/>
      <family val="2"/>
    </font>
    <font>
      <sz val="11"/>
      <color theme="0"/>
      <name val="Arial Narrow"/>
      <family val="2"/>
    </font>
    <font>
      <vertAlign val="subscript"/>
      <sz val="11"/>
      <color theme="0"/>
      <name val="Arial Narrow"/>
      <family val="2"/>
    </font>
    <font>
      <sz val="10"/>
      <color theme="0"/>
      <name val="Arial Narrow"/>
      <family val="2"/>
    </font>
    <font>
      <i/>
      <sz val="12"/>
      <name val="Arial Narrow"/>
      <family val="2"/>
    </font>
    <font>
      <b/>
      <sz val="11"/>
      <color rgb="FF000000"/>
      <name val="Calibri"/>
      <family val="2"/>
      <scheme val="minor"/>
    </font>
    <font>
      <sz val="11"/>
      <color theme="1" tint="0.499984740745262"/>
      <name val="Arial Narrow"/>
      <family val="2"/>
    </font>
    <font>
      <vertAlign val="subscript"/>
      <sz val="11"/>
      <color theme="1" tint="0.499984740745262"/>
      <name val="Arial Narrow"/>
      <family val="2"/>
    </font>
    <font>
      <sz val="11"/>
      <color rgb="FF1C1C1C"/>
      <name val="Arial Narrow"/>
      <family val="2"/>
    </font>
    <font>
      <b/>
      <sz val="11"/>
      <color rgb="FF1C1C1C"/>
      <name val="Arial Narrow"/>
      <family val="2"/>
    </font>
    <font>
      <b/>
      <sz val="11"/>
      <color indexed="63"/>
      <name val="Arial Narrow"/>
      <family val="2"/>
    </font>
    <font>
      <sz val="11"/>
      <color indexed="63"/>
      <name val="Arial Narrow"/>
      <family val="2"/>
    </font>
    <font>
      <i/>
      <sz val="11"/>
      <color indexed="63"/>
      <name val="Arial Narrow"/>
      <family val="2"/>
    </font>
    <font>
      <b/>
      <i/>
      <sz val="13"/>
      <color rgb="FF663300"/>
      <name val="Arial Narrow"/>
      <family val="2"/>
    </font>
    <font>
      <b/>
      <sz val="10"/>
      <color rgb="FFFFFF99"/>
      <name val="Arial Narrow"/>
      <family val="2"/>
    </font>
    <font>
      <b/>
      <sz val="11"/>
      <color rgb="FFFFFF99"/>
      <name val="Arial Narrow"/>
      <family val="2"/>
    </font>
    <font>
      <sz val="12"/>
      <color rgb="FFFF0000"/>
      <name val="Calibri"/>
      <family val="2"/>
      <scheme val="minor"/>
    </font>
    <font>
      <i/>
      <sz val="12"/>
      <color rgb="FFFF0000"/>
      <name val="Calibri"/>
      <family val="2"/>
      <scheme val="minor"/>
    </font>
    <font>
      <sz val="12"/>
      <color theme="0"/>
      <name val="Calibri"/>
      <family val="2"/>
      <scheme val="minor"/>
    </font>
    <font>
      <u/>
      <sz val="11"/>
      <color rgb="FF663300"/>
      <name val="Arial Narrow"/>
      <family val="2"/>
    </font>
    <font>
      <b/>
      <i/>
      <u/>
      <sz val="13"/>
      <color rgb="FF663300"/>
      <name val="Arial Narrow"/>
      <family val="2"/>
    </font>
    <font>
      <i/>
      <sz val="13"/>
      <color rgb="FF663300"/>
      <name val="Arial Narrow"/>
      <family val="2"/>
    </font>
    <font>
      <b/>
      <i/>
      <vertAlign val="subscript"/>
      <sz val="13"/>
      <color rgb="FF663300"/>
      <name val="Arial Narrow"/>
      <family val="2"/>
    </font>
    <font>
      <i/>
      <sz val="11"/>
      <color rgb="FF000000"/>
      <name val="Arial Narrow"/>
      <family val="2"/>
    </font>
    <font>
      <b/>
      <sz val="14"/>
      <color theme="0"/>
      <name val="Arial Narrow"/>
      <family val="2"/>
    </font>
    <font>
      <vertAlign val="subscript"/>
      <sz val="11"/>
      <color theme="1"/>
      <name val="Calibri"/>
      <family val="2"/>
      <scheme val="minor"/>
    </font>
    <font>
      <vertAlign val="superscript"/>
      <sz val="11"/>
      <color rgb="FF000000"/>
      <name val="Arial Narrow"/>
      <family val="2"/>
    </font>
    <font>
      <vertAlign val="subscript"/>
      <sz val="9"/>
      <color theme="1"/>
      <name val="Arial Narrow"/>
      <family val="2"/>
    </font>
    <font>
      <b/>
      <vertAlign val="subscript"/>
      <sz val="11"/>
      <color rgb="FF663300"/>
      <name val="Arial Narrow"/>
      <family val="2"/>
    </font>
    <font>
      <b/>
      <sz val="11"/>
      <color rgb="FF0066CC"/>
      <name val="Arial Narrow"/>
      <family val="2"/>
    </font>
    <font>
      <vertAlign val="superscript"/>
      <sz val="10"/>
      <color rgb="FF000000"/>
      <name val="Arial Narrow"/>
      <family val="2"/>
    </font>
    <font>
      <i/>
      <u/>
      <vertAlign val="subscript"/>
      <sz val="11"/>
      <color theme="1"/>
      <name val="Calibri"/>
      <family val="2"/>
      <scheme val="minor"/>
    </font>
    <font>
      <vertAlign val="superscript"/>
      <sz val="10"/>
      <color indexed="8"/>
      <name val="Arial Narrow"/>
      <family val="2"/>
    </font>
    <font>
      <i/>
      <sz val="10"/>
      <name val="Calibri"/>
      <family val="2"/>
      <scheme val="minor"/>
    </font>
    <font>
      <b/>
      <vertAlign val="subscript"/>
      <sz val="10"/>
      <name val="Calibri"/>
      <family val="2"/>
      <scheme val="minor"/>
    </font>
    <font>
      <b/>
      <sz val="10"/>
      <name val="Calibri"/>
      <family val="2"/>
      <scheme val="minor"/>
    </font>
    <font>
      <b/>
      <sz val="8"/>
      <name val="Arial Narrow"/>
      <family val="2"/>
    </font>
    <font>
      <u/>
      <vertAlign val="subscript"/>
      <sz val="11"/>
      <color rgb="FF663300"/>
      <name val="Arial Narrow"/>
      <family val="2"/>
    </font>
    <font>
      <sz val="7"/>
      <name val="Arial Narrow"/>
      <family val="2"/>
    </font>
    <font>
      <b/>
      <i/>
      <u/>
      <sz val="12"/>
      <color rgb="FF0070C0"/>
      <name val="Arial Narrow"/>
      <family val="2"/>
    </font>
    <font>
      <sz val="11"/>
      <color theme="3"/>
      <name val="Calibri"/>
      <family val="2"/>
      <scheme val="minor"/>
    </font>
    <font>
      <i/>
      <u/>
      <sz val="12"/>
      <color rgb="FF663300"/>
      <name val="Arial Narrow"/>
      <family val="2"/>
    </font>
    <font>
      <i/>
      <u/>
      <vertAlign val="subscript"/>
      <sz val="12"/>
      <color rgb="FF663300"/>
      <name val="Arial Narrow"/>
      <family val="2"/>
    </font>
    <font>
      <b/>
      <sz val="14"/>
      <color theme="1"/>
      <name val="Arial Narrow"/>
      <family val="2"/>
    </font>
    <font>
      <u/>
      <sz val="12"/>
      <color indexed="12"/>
      <name val="Arial Narrow"/>
      <family val="2"/>
    </font>
    <font>
      <vertAlign val="subscript"/>
      <sz val="10"/>
      <color rgb="FF663300"/>
      <name val="Arial Narrow"/>
      <family val="2"/>
    </font>
    <font>
      <i/>
      <sz val="10"/>
      <color indexed="8"/>
      <name val="Arial Narrow"/>
      <family val="2"/>
    </font>
    <font>
      <i/>
      <u/>
      <sz val="11"/>
      <name val="Arial Narrow"/>
      <family val="2"/>
    </font>
    <font>
      <sz val="11"/>
      <color theme="1"/>
      <name val="Calibri"/>
      <family val="2"/>
      <scheme val="minor"/>
    </font>
    <font>
      <sz val="10"/>
      <color theme="1"/>
      <name val="Arial"/>
      <family val="2"/>
    </font>
    <font>
      <u/>
      <sz val="10"/>
      <color indexed="12"/>
      <name val="Arial Narrow"/>
      <family val="2"/>
    </font>
    <font>
      <b/>
      <vertAlign val="subscript"/>
      <sz val="11"/>
      <color theme="1"/>
      <name val="Calibri"/>
      <family val="2"/>
      <scheme val="minor"/>
    </font>
    <font>
      <i/>
      <vertAlign val="subscript"/>
      <sz val="11"/>
      <color theme="1"/>
      <name val="Calibri"/>
      <family val="2"/>
      <scheme val="minor"/>
    </font>
    <font>
      <sz val="10.5"/>
      <name val="Arial Narrow"/>
      <family val="2"/>
    </font>
    <font>
      <vertAlign val="subscript"/>
      <sz val="10.5"/>
      <name val="Arial Narrow"/>
      <family val="2"/>
    </font>
    <font>
      <i/>
      <sz val="10.5"/>
      <name val="Arial Narrow"/>
      <family val="2"/>
    </font>
    <font>
      <sz val="10"/>
      <color theme="0" tint="-0.499984740745262"/>
      <name val="Calibri"/>
      <family val="2"/>
      <scheme val="minor"/>
    </font>
    <font>
      <b/>
      <i/>
      <u/>
      <sz val="11"/>
      <name val="Calibri"/>
      <family val="2"/>
      <scheme val="minor"/>
    </font>
    <font>
      <i/>
      <sz val="10"/>
      <color theme="0" tint="-0.499984740745262"/>
      <name val="Calibri"/>
      <family val="2"/>
      <scheme val="minor"/>
    </font>
    <font>
      <i/>
      <sz val="11"/>
      <color theme="0" tint="-0.499984740745262"/>
      <name val="Calibri"/>
      <family val="2"/>
      <scheme val="minor"/>
    </font>
    <font>
      <b/>
      <i/>
      <u/>
      <sz val="11"/>
      <color theme="1"/>
      <name val="Calibri"/>
      <family val="2"/>
      <scheme val="minor"/>
    </font>
    <font>
      <sz val="10"/>
      <color rgb="FF1F497D"/>
      <name val="Arial Narrow"/>
      <family val="2"/>
    </font>
    <font>
      <u/>
      <sz val="11"/>
      <name val="Calibri"/>
      <family val="2"/>
    </font>
    <font>
      <sz val="12"/>
      <color rgb="FFFF0000"/>
      <name val="Arial Narrow"/>
      <family val="2"/>
    </font>
    <font>
      <i/>
      <vertAlign val="subscript"/>
      <sz val="11"/>
      <name val="Arial Narrow"/>
      <family val="2"/>
    </font>
    <font>
      <sz val="11"/>
      <color indexed="12"/>
      <name val="Arial Narrow"/>
      <family val="2"/>
    </font>
    <font>
      <u/>
      <sz val="11"/>
      <color indexed="12"/>
      <name val="Arial"/>
      <family val="2"/>
    </font>
  </fonts>
  <fills count="81">
    <fill>
      <patternFill patternType="none"/>
    </fill>
    <fill>
      <patternFill patternType="gray125"/>
    </fill>
    <fill>
      <patternFill patternType="solid">
        <fgColor indexed="47"/>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indexed="31"/>
        <bgColor indexed="64"/>
      </patternFill>
    </fill>
    <fill>
      <patternFill patternType="solid">
        <fgColor indexed="55"/>
        <bgColor indexed="64"/>
      </patternFill>
    </fill>
    <fill>
      <patternFill patternType="solid">
        <fgColor indexed="55"/>
        <bgColor indexed="48"/>
      </patternFill>
    </fill>
    <fill>
      <patternFill patternType="solid">
        <fgColor indexed="60"/>
        <bgColor indexed="64"/>
      </patternFill>
    </fill>
    <fill>
      <patternFill patternType="solid">
        <fgColor rgb="FFCCFFFF"/>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0066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rgb="FFF2F2F2"/>
        <bgColor indexed="64"/>
      </patternFill>
    </fill>
    <fill>
      <patternFill patternType="solid">
        <fgColor theme="4" tint="0.79998168889431442"/>
        <bgColor indexed="48"/>
      </patternFill>
    </fill>
    <fill>
      <patternFill patternType="solid">
        <fgColor theme="7" tint="-0.249977111117893"/>
        <bgColor indexed="64"/>
      </patternFill>
    </fill>
    <fill>
      <patternFill patternType="solid">
        <fgColor theme="5" tint="-0.249977111117893"/>
        <bgColor indexed="64"/>
      </patternFill>
    </fill>
    <fill>
      <patternFill patternType="solid">
        <fgColor rgb="FFCC9900"/>
        <bgColor indexed="64"/>
      </patternFill>
    </fill>
    <fill>
      <patternFill patternType="solid">
        <fgColor rgb="FFFFFF99"/>
        <bgColor indexed="64"/>
      </patternFill>
    </fill>
    <fill>
      <patternFill patternType="solid">
        <fgColor rgb="FFFFDA71"/>
        <bgColor indexed="64"/>
      </patternFill>
    </fill>
    <fill>
      <patternFill patternType="solid">
        <fgColor theme="0" tint="-0.499984740745262"/>
        <bgColor indexed="64"/>
      </patternFill>
    </fill>
    <fill>
      <patternFill patternType="solid">
        <fgColor rgb="FFFFFF99"/>
        <bgColor indexed="9"/>
      </patternFill>
    </fill>
    <fill>
      <patternFill patternType="solid">
        <fgColor rgb="FFCC9900"/>
        <bgColor indexed="48"/>
      </patternFill>
    </fill>
    <fill>
      <patternFill patternType="solid">
        <fgColor rgb="FFCC9900"/>
        <bgColor rgb="FFCC9900"/>
      </patternFill>
    </fill>
    <fill>
      <patternFill patternType="solid">
        <fgColor rgb="FF808080"/>
        <bgColor rgb="FF808080"/>
      </patternFill>
    </fill>
    <fill>
      <patternFill patternType="solid">
        <fgColor rgb="FFFFFF99"/>
        <bgColor rgb="FFFFFF99"/>
      </patternFill>
    </fill>
    <fill>
      <patternFill patternType="solid">
        <fgColor rgb="FFFFDA71"/>
        <bgColor rgb="FFFFDA71"/>
      </patternFill>
    </fill>
    <fill>
      <patternFill patternType="solid">
        <fgColor theme="0" tint="-4.9989318521683403E-2"/>
        <bgColor rgb="FFFFFF99"/>
      </patternFill>
    </fill>
    <fill>
      <patternFill patternType="solid">
        <fgColor rgb="FFC4D79B"/>
        <bgColor rgb="FFC4D79B"/>
      </patternFill>
    </fill>
    <fill>
      <patternFill patternType="solid">
        <fgColor theme="0"/>
        <bgColor rgb="FFFFFF99"/>
      </patternFill>
    </fill>
    <fill>
      <patternFill patternType="solid">
        <fgColor rgb="FFFDE9D9"/>
        <bgColor rgb="FFFDE9D9"/>
      </patternFill>
    </fill>
    <fill>
      <patternFill patternType="solid">
        <fgColor rgb="FF7F7F7F"/>
        <bgColor rgb="FF7F7F7F"/>
      </patternFill>
    </fill>
    <fill>
      <patternFill patternType="solid">
        <fgColor rgb="FF969696"/>
        <bgColor rgb="FF969696"/>
      </patternFill>
    </fill>
    <fill>
      <patternFill patternType="solid">
        <fgColor rgb="FFCCCCFF"/>
        <bgColor rgb="FFCCCCFF"/>
      </patternFill>
    </fill>
    <fill>
      <patternFill patternType="solid">
        <fgColor rgb="FFFBD4B4"/>
        <bgColor rgb="FFFBD4B4"/>
      </patternFill>
    </fill>
    <fill>
      <patternFill patternType="lightGrid">
        <fgColor theme="0" tint="-0.34998626667073579"/>
        <bgColor indexed="65"/>
      </patternFill>
    </fill>
    <fill>
      <patternFill patternType="solid">
        <fgColor rgb="FFFFFFFF"/>
        <bgColor rgb="FFFFFFFF"/>
      </patternFill>
    </fill>
    <fill>
      <patternFill patternType="solid">
        <fgColor rgb="FF99CCFF"/>
        <bgColor rgb="FF99CCFF"/>
      </patternFill>
    </fill>
    <fill>
      <patternFill patternType="solid">
        <fgColor rgb="FFFFFF99"/>
        <bgColor rgb="FF808080"/>
      </patternFill>
    </fill>
    <fill>
      <patternFill patternType="solid">
        <fgColor rgb="FFCCCCFF"/>
        <bgColor indexed="64"/>
      </patternFill>
    </fill>
    <fill>
      <patternFill patternType="solid">
        <fgColor theme="6" tint="0.39994506668294322"/>
        <bgColor indexed="64"/>
      </patternFill>
    </fill>
    <fill>
      <patternFill patternType="solid">
        <fgColor rgb="FFFDE9D9"/>
        <bgColor indexed="64"/>
      </patternFill>
    </fill>
    <fill>
      <patternFill patternType="solid">
        <fgColor rgb="FFFCD5B4"/>
        <bgColor indexed="64"/>
      </patternFill>
    </fill>
    <fill>
      <patternFill patternType="solid">
        <fgColor theme="0" tint="-4.9989318521683403E-2"/>
        <bgColor rgb="FF7F7F7F"/>
      </patternFill>
    </fill>
    <fill>
      <patternFill patternType="solid">
        <fgColor theme="0" tint="-4.9989318521683403E-2"/>
        <bgColor rgb="FF969696"/>
      </patternFill>
    </fill>
    <fill>
      <patternFill patternType="solid">
        <fgColor theme="9"/>
        <bgColor indexed="64"/>
      </patternFill>
    </fill>
    <fill>
      <patternFill patternType="solid">
        <fgColor theme="4" tint="0.79998168889431442"/>
        <bgColor rgb="FFFFCC00"/>
      </patternFill>
    </fill>
    <fill>
      <patternFill patternType="solid">
        <fgColor theme="8" tint="0.79998168889431442"/>
        <bgColor indexed="64"/>
      </patternFill>
    </fill>
    <fill>
      <patternFill patternType="solid">
        <fgColor rgb="FFFFFF00"/>
        <bgColor rgb="FF969696"/>
      </patternFill>
    </fill>
    <fill>
      <patternFill patternType="solid">
        <fgColor theme="0" tint="-0.499984740745262"/>
        <bgColor rgb="FF969696"/>
      </patternFill>
    </fill>
    <fill>
      <patternFill patternType="solid">
        <fgColor theme="2" tint="-0.249977111117893"/>
        <bgColor indexed="64"/>
      </patternFill>
    </fill>
    <fill>
      <patternFill patternType="solid">
        <fgColor theme="1" tint="0.499984740745262"/>
        <bgColor indexed="64"/>
      </patternFill>
    </fill>
    <fill>
      <patternFill patternType="solid">
        <fgColor theme="4" tint="0.79998168889431442"/>
        <bgColor rgb="FF969696"/>
      </patternFill>
    </fill>
    <fill>
      <patternFill patternType="solid">
        <fgColor theme="0" tint="-0.34998626667073579"/>
        <bgColor indexed="64"/>
      </patternFill>
    </fill>
    <fill>
      <patternFill patternType="solid">
        <fgColor rgb="FF969696"/>
        <bgColor indexed="64"/>
      </patternFill>
    </fill>
    <fill>
      <patternFill patternType="solid">
        <fgColor rgb="FF969696"/>
        <bgColor indexed="48"/>
      </patternFill>
    </fill>
    <fill>
      <patternFill patternType="solid">
        <fgColor rgb="FFCCCCFF"/>
        <bgColor rgb="FFC4D79B"/>
      </patternFill>
    </fill>
    <fill>
      <patternFill patternType="solid">
        <fgColor rgb="FF99CCFF"/>
        <bgColor indexed="64"/>
      </patternFill>
    </fill>
    <fill>
      <patternFill patternType="solid">
        <fgColor theme="0" tint="-0.34998626667073579"/>
        <bgColor indexed="41"/>
      </patternFill>
    </fill>
    <fill>
      <patternFill patternType="solid">
        <fgColor rgb="FFCC9900"/>
        <bgColor indexed="41"/>
      </patternFill>
    </fill>
    <fill>
      <patternFill patternType="solid">
        <fgColor theme="0" tint="-0.14999847407452621"/>
        <bgColor rgb="FFFFFF99"/>
      </patternFill>
    </fill>
    <fill>
      <patternFill patternType="solid">
        <fgColor theme="6" tint="0.59999389629810485"/>
        <bgColor rgb="FFC4D79B"/>
      </patternFill>
    </fill>
    <fill>
      <patternFill patternType="solid">
        <fgColor theme="6" tint="0.59996337778862885"/>
        <bgColor rgb="FFC4D79B"/>
      </patternFill>
    </fill>
    <fill>
      <patternFill patternType="solid">
        <fgColor theme="6" tint="0.59996337778862885"/>
        <bgColor theme="6" tint="0.59996337778862885"/>
      </patternFill>
    </fill>
    <fill>
      <patternFill patternType="solid">
        <fgColor rgb="FFFF0000"/>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CC9900"/>
        <bgColor rgb="FFFFFF99"/>
      </patternFill>
    </fill>
  </fills>
  <borders count="319">
    <border>
      <left/>
      <right/>
      <top/>
      <bottom/>
      <diagonal/>
    </border>
    <border>
      <left style="thin">
        <color indexed="23"/>
      </left>
      <right style="thin">
        <color indexed="23"/>
      </right>
      <top style="thin">
        <color indexed="23"/>
      </top>
      <bottom style="thin">
        <color indexed="23"/>
      </bottom>
      <diagonal/>
    </border>
    <border>
      <left/>
      <right style="thin">
        <color indexed="9"/>
      </right>
      <top/>
      <bottom/>
      <diagonal/>
    </border>
    <border>
      <left style="thin">
        <color indexed="55"/>
      </left>
      <right/>
      <top/>
      <bottom/>
      <diagonal/>
    </border>
    <border>
      <left/>
      <right style="thin">
        <color indexed="55"/>
      </right>
      <top/>
      <bottom/>
      <diagonal/>
    </border>
    <border>
      <left/>
      <right style="thin">
        <color indexed="22"/>
      </right>
      <top/>
      <bottom/>
      <diagonal/>
    </border>
    <border>
      <left style="thin">
        <color indexed="9"/>
      </left>
      <right/>
      <top/>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int="-0.499984740745262"/>
      </top>
      <bottom style="thin">
        <color theme="0"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tint="-0.499984740745262"/>
      </left>
      <right style="thin">
        <color indexed="23"/>
      </right>
      <top style="thin">
        <color theme="0" tint="-0.499984740745262"/>
      </top>
      <bottom style="thin">
        <color theme="0" tint="-0.499984740745262"/>
      </bottom>
      <diagonal/>
    </border>
    <border>
      <left style="thin">
        <color indexed="23"/>
      </left>
      <right style="thin">
        <color indexed="23"/>
      </right>
      <top style="thin">
        <color theme="0" tint="-0.499984740745262"/>
      </top>
      <bottom style="thin">
        <color theme="0" tint="-0.499984740745262"/>
      </bottom>
      <diagonal/>
    </border>
    <border>
      <left style="thin">
        <color indexed="23"/>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bottom style="thin">
        <color theme="0"/>
      </bottom>
      <diagonal/>
    </border>
    <border>
      <left style="thin">
        <color theme="0" tint="-0.499984740745262"/>
      </left>
      <right style="thin">
        <color indexed="55"/>
      </right>
      <top style="thin">
        <color theme="0" tint="-0.499984740745262"/>
      </top>
      <bottom style="thin">
        <color theme="0" tint="-0.499984740745262"/>
      </bottom>
      <diagonal/>
    </border>
    <border>
      <left style="thin">
        <color indexed="55"/>
      </left>
      <right style="thin">
        <color indexed="55"/>
      </right>
      <top style="thin">
        <color theme="0" tint="-0.499984740745262"/>
      </top>
      <bottom style="thin">
        <color theme="0" tint="-0.499984740745262"/>
      </bottom>
      <diagonal/>
    </border>
    <border>
      <left style="thin">
        <color indexed="55"/>
      </left>
      <right style="thin">
        <color indexed="9"/>
      </right>
      <top style="thin">
        <color theme="0" tint="-0.499984740745262"/>
      </top>
      <bottom style="thin">
        <color theme="0" tint="-0.499984740745262"/>
      </bottom>
      <diagonal/>
    </border>
    <border>
      <left style="thin">
        <color theme="0" tint="-0.499984740745262"/>
      </left>
      <right style="thin">
        <color indexed="55"/>
      </right>
      <top style="thin">
        <color theme="0" tint="-0.499984740745262"/>
      </top>
      <bottom style="thin">
        <color indexed="9"/>
      </bottom>
      <diagonal/>
    </border>
    <border>
      <left style="thin">
        <color indexed="55"/>
      </left>
      <right style="thin">
        <color indexed="55"/>
      </right>
      <top style="thin">
        <color theme="0" tint="-0.499984740745262"/>
      </top>
      <bottom style="thin">
        <color indexed="9"/>
      </bottom>
      <diagonal/>
    </border>
    <border>
      <left style="thin">
        <color indexed="55"/>
      </left>
      <right/>
      <top style="thin">
        <color theme="0" tint="-0.499984740745262"/>
      </top>
      <bottom style="thin">
        <color indexed="9"/>
      </bottom>
      <diagonal/>
    </border>
    <border>
      <left/>
      <right style="thin">
        <color theme="0"/>
      </right>
      <top style="thin">
        <color theme="0" tint="-0.499984740745262"/>
      </top>
      <bottom style="thin">
        <color theme="0" tint="-0.499984740745262"/>
      </bottom>
      <diagonal/>
    </border>
    <border>
      <left/>
      <right style="thin">
        <color indexed="27"/>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tint="-0.499984740745262"/>
      </left>
      <right style="thin">
        <color theme="0"/>
      </right>
      <top/>
      <bottom/>
      <diagonal/>
    </border>
    <border>
      <left style="thin">
        <color theme="0" tint="-0.499984740745262"/>
      </left>
      <right/>
      <top/>
      <bottom/>
      <diagonal/>
    </border>
    <border>
      <left style="thin">
        <color theme="0"/>
      </left>
      <right/>
      <top/>
      <bottom/>
      <diagonal/>
    </border>
    <border>
      <left/>
      <right style="thin">
        <color indexed="64"/>
      </right>
      <top/>
      <bottom/>
      <diagonal/>
    </border>
    <border>
      <left/>
      <right style="thin">
        <color theme="0"/>
      </right>
      <top/>
      <bottom/>
      <diagonal/>
    </border>
    <border>
      <left style="medium">
        <color indexed="64"/>
      </left>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9"/>
      </left>
      <right/>
      <top style="thin">
        <color theme="0" tint="-0.499984740745262"/>
      </top>
      <bottom style="thin">
        <color indexed="9"/>
      </bottom>
      <diagonal/>
    </border>
    <border>
      <left style="thin">
        <color theme="0" tint="-0.499984740745262"/>
      </left>
      <right style="thin">
        <color theme="0" tint="-0.499984740745262"/>
      </right>
      <top style="thin">
        <color theme="0" tint="-0.499984740745262"/>
      </top>
      <bottom style="thin">
        <color indexed="55"/>
      </bottom>
      <diagonal/>
    </border>
    <border>
      <left/>
      <right style="thin">
        <color theme="0" tint="-0.499984740745262"/>
      </right>
      <top style="thin">
        <color theme="0"/>
      </top>
      <bottom style="thin">
        <color theme="0"/>
      </bottom>
      <diagonal/>
    </border>
    <border>
      <left style="thin">
        <color theme="0" tint="-0.499984740745262"/>
      </left>
      <right style="thin">
        <color theme="0"/>
      </right>
      <top/>
      <bottom style="thin">
        <color theme="0" tint="-0.499984740745262"/>
      </bottom>
      <diagonal/>
    </border>
    <border>
      <left style="thin">
        <color indexed="23"/>
      </left>
      <right style="thin">
        <color indexed="23"/>
      </right>
      <top/>
      <bottom style="thin">
        <color indexed="23"/>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indexed="9"/>
      </right>
      <top style="thin">
        <color theme="0" tint="-0.499984740745262"/>
      </top>
      <bottom/>
      <diagonal/>
    </border>
    <border>
      <left style="thin">
        <color indexed="9"/>
      </left>
      <right style="thin">
        <color theme="0" tint="-0.499984740745262"/>
      </right>
      <top style="thin">
        <color theme="0" tint="-0.499984740745262"/>
      </top>
      <bottom/>
      <diagonal/>
    </border>
    <border>
      <left style="thin">
        <color indexed="23"/>
      </left>
      <right style="thin">
        <color indexed="23"/>
      </right>
      <top/>
      <bottom style="thin">
        <color theme="0" tint="-0.4999847407452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0" tint="-0.499984740745262"/>
      </top>
      <bottom/>
      <diagonal/>
    </border>
    <border>
      <left style="medium">
        <color indexed="64"/>
      </left>
      <right style="thin">
        <color auto="1"/>
      </right>
      <top style="medium">
        <color indexed="64"/>
      </top>
      <bottom style="thin">
        <color auto="1"/>
      </bottom>
      <diagonal/>
    </border>
    <border>
      <left style="thin">
        <color indexed="23"/>
      </left>
      <right/>
      <top/>
      <bottom style="thin">
        <color indexed="23"/>
      </bottom>
      <diagonal/>
    </border>
    <border>
      <left style="thin">
        <color rgb="FF808080"/>
      </left>
      <right style="thin">
        <color rgb="FF808080"/>
      </right>
      <top style="thin">
        <color rgb="FF808080"/>
      </top>
      <bottom style="thin">
        <color rgb="FF808080"/>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style="thin">
        <color rgb="FFFFFFFF"/>
      </left>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bottom style="thin">
        <color rgb="FFFFFFFF"/>
      </bottom>
      <diagonal/>
    </border>
    <border>
      <left style="thick">
        <color theme="0"/>
      </left>
      <right/>
      <top style="thin">
        <color rgb="FFFFFFFF"/>
      </top>
      <bottom style="thin">
        <color rgb="FFFFFFFF"/>
      </bottom>
      <diagonal/>
    </border>
    <border>
      <left/>
      <right/>
      <top style="thin">
        <color rgb="FFFFFFFF"/>
      </top>
      <bottom style="thin">
        <color rgb="FFFFFFFF"/>
      </bottom>
      <diagonal/>
    </border>
    <border>
      <left/>
      <right style="thick">
        <color theme="0"/>
      </right>
      <top style="thin">
        <color rgb="FFFFFFFF"/>
      </top>
      <bottom style="thin">
        <color rgb="FFFFFFFF"/>
      </bottom>
      <diagonal/>
    </border>
    <border>
      <left/>
      <right style="thick">
        <color rgb="FF595959"/>
      </right>
      <top style="thin">
        <color rgb="FFFFFFFF"/>
      </top>
      <bottom style="thin">
        <color rgb="FFFFFFFF"/>
      </bottom>
      <diagonal/>
    </border>
    <border>
      <left style="thin">
        <color rgb="FFFFFFFF"/>
      </left>
      <right/>
      <top/>
      <bottom/>
      <diagonal/>
    </border>
    <border>
      <left style="thick">
        <color rgb="FF595959"/>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595959"/>
      </left>
      <right style="thin">
        <color rgb="FFFFFFFF"/>
      </right>
      <top/>
      <bottom style="thin">
        <color rgb="FFFFFFFF"/>
      </bottom>
      <diagonal/>
    </border>
    <border>
      <left style="thin">
        <color rgb="FFFFFFFF"/>
      </left>
      <right style="thick">
        <color rgb="FF595959"/>
      </right>
      <top style="thin">
        <color rgb="FFFFFFFF"/>
      </top>
      <bottom style="thin">
        <color rgb="FFFFFFFF"/>
      </bottom>
      <diagonal/>
    </border>
    <border>
      <left style="thick">
        <color theme="1" tint="0.34998626667073579"/>
      </left>
      <right style="thin">
        <color indexed="23"/>
      </right>
      <top/>
      <bottom style="thin">
        <color indexed="23"/>
      </bottom>
      <diagonal/>
    </border>
    <border>
      <left style="thin">
        <color rgb="FFFFFFFF"/>
      </left>
      <right style="thin">
        <color rgb="FFFFFFFF"/>
      </right>
      <top style="thin">
        <color rgb="FFFFFFFF"/>
      </top>
      <bottom style="thin">
        <color rgb="FFFFFFFF"/>
      </bottom>
      <diagonal/>
    </border>
    <border>
      <left style="thin">
        <color rgb="FFA5A5A5"/>
      </left>
      <right/>
      <top style="thin">
        <color rgb="FF969696"/>
      </top>
      <bottom style="thin">
        <color rgb="FFA5A5A5"/>
      </bottom>
      <diagonal/>
    </border>
    <border>
      <left/>
      <right style="thin">
        <color rgb="FFFFFFFF"/>
      </right>
      <top style="thin">
        <color rgb="FFFFFFFF"/>
      </top>
      <bottom style="thin">
        <color rgb="FFFFFFFF"/>
      </bottom>
      <diagonal/>
    </border>
    <border>
      <left style="thin">
        <color rgb="FF808080"/>
      </left>
      <right style="thin">
        <color rgb="FF808080"/>
      </right>
      <top style="thin">
        <color rgb="FFFFFFFF"/>
      </top>
      <bottom style="thin">
        <color rgb="FF808080"/>
      </bottom>
      <diagonal/>
    </border>
    <border>
      <left/>
      <right style="thin">
        <color rgb="FFFFFFFF"/>
      </right>
      <top/>
      <bottom/>
      <diagonal/>
    </border>
    <border>
      <left style="thin">
        <color rgb="FF808080"/>
      </left>
      <right/>
      <top style="thin">
        <color rgb="FFFFFFFF"/>
      </top>
      <bottom style="thin">
        <color rgb="FF808080"/>
      </bottom>
      <diagonal/>
    </border>
    <border>
      <left/>
      <right style="thin">
        <color indexed="23"/>
      </right>
      <top/>
      <bottom style="thin">
        <color indexed="2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23"/>
      </bottom>
      <diagonal/>
    </border>
    <border>
      <left style="thin">
        <color rgb="FF000000"/>
      </left>
      <right style="thin">
        <color rgb="FF000000"/>
      </right>
      <top/>
      <bottom style="thin">
        <color rgb="FF000000"/>
      </bottom>
      <diagonal/>
    </border>
    <border>
      <left style="thin">
        <color indexed="9"/>
      </left>
      <right style="thin">
        <color indexed="9"/>
      </right>
      <top/>
      <bottom style="thin">
        <color indexed="9"/>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top style="thin">
        <color theme="0" tint="-0.499984740745262"/>
      </top>
      <bottom/>
      <diagonal/>
    </border>
    <border>
      <left/>
      <right style="thin">
        <color theme="0"/>
      </right>
      <top style="thin">
        <color theme="0" tint="-0.499984740745262"/>
      </top>
      <bottom/>
      <diagonal/>
    </border>
    <border>
      <left style="thin">
        <color theme="0" tint="-0.499984740745262"/>
      </left>
      <right style="thin">
        <color theme="0"/>
      </right>
      <top style="thin">
        <color theme="0"/>
      </top>
      <bottom style="thin">
        <color theme="0"/>
      </bottom>
      <diagonal/>
    </border>
    <border>
      <left style="thin">
        <color indexed="9"/>
      </left>
      <right style="thin">
        <color theme="0" tint="-0.499984740745262"/>
      </right>
      <top/>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indexed="9"/>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rgb="FFFFFFFF"/>
      </bottom>
      <diagonal/>
    </border>
    <border>
      <left/>
      <right/>
      <top style="thin">
        <color theme="0" tint="-0.499984740745262"/>
      </top>
      <bottom style="thin">
        <color rgb="FFFFFFFF"/>
      </bottom>
      <diagonal/>
    </border>
    <border>
      <left/>
      <right style="thin">
        <color theme="0" tint="-0.499984740745262"/>
      </right>
      <top style="thin">
        <color theme="0" tint="-0.499984740745262"/>
      </top>
      <bottom style="thin">
        <color rgb="FFFFFFFF"/>
      </bottom>
      <diagonal/>
    </border>
    <border>
      <left style="thin">
        <color theme="0" tint="-0.499984740745262"/>
      </left>
      <right style="thin">
        <color rgb="FFFFFFFF"/>
      </right>
      <top style="thin">
        <color rgb="FFFFFFFF"/>
      </top>
      <bottom/>
      <diagonal/>
    </border>
    <border>
      <left style="thin">
        <color rgb="FFFFFFFF"/>
      </left>
      <right style="thin">
        <color theme="0" tint="-0.499984740745262"/>
      </right>
      <top style="thin">
        <color rgb="FFFFFFFF"/>
      </top>
      <bottom/>
      <diagonal/>
    </border>
    <border>
      <left style="thin">
        <color theme="0" tint="-0.499984740745262"/>
      </left>
      <right style="thin">
        <color rgb="FFFFFFFF"/>
      </right>
      <top/>
      <bottom/>
      <diagonal/>
    </border>
    <border>
      <left style="thin">
        <color theme="0" tint="-0.499984740745262"/>
      </left>
      <right style="thin">
        <color rgb="FF808080"/>
      </right>
      <top/>
      <bottom style="thin">
        <color theme="0" tint="-0.499984740745262"/>
      </bottom>
      <diagonal/>
    </border>
    <border>
      <left style="thin">
        <color rgb="FF808080"/>
      </left>
      <right style="thin">
        <color rgb="FF808080"/>
      </right>
      <top/>
      <bottom style="thin">
        <color theme="0" tint="-0.499984740745262"/>
      </bottom>
      <diagonal/>
    </border>
    <border>
      <left style="thin">
        <color rgb="FF808080"/>
      </left>
      <right style="thin">
        <color rgb="FF808080"/>
      </right>
      <top style="thin">
        <color rgb="FFFFFFFF"/>
      </top>
      <bottom style="thin">
        <color theme="0" tint="-0.499984740745262"/>
      </bottom>
      <diagonal/>
    </border>
    <border>
      <left/>
      <right style="thin">
        <color theme="0" tint="-0.499984740745262"/>
      </right>
      <top style="thin">
        <color rgb="FFFFFFFF"/>
      </top>
      <bottom style="thin">
        <color theme="0" tint="-0.499984740745262"/>
      </bottom>
      <diagonal/>
    </border>
    <border>
      <left style="thin">
        <color theme="0" tint="-0.499984740745262"/>
      </left>
      <right style="thin">
        <color theme="0"/>
      </right>
      <top style="thin">
        <color rgb="FFFFFFFF"/>
      </top>
      <bottom/>
      <diagonal/>
    </border>
    <border>
      <left style="thin">
        <color theme="0" tint="-0.499984740745262"/>
      </left>
      <right style="thin">
        <color rgb="FFFFFFFF"/>
      </right>
      <top/>
      <bottom style="thin">
        <color theme="0" tint="-0.499984740745262"/>
      </bottom>
      <diagonal/>
    </border>
    <border>
      <left style="thin">
        <color rgb="FFFFFFFF"/>
      </left>
      <right style="thin">
        <color rgb="FFFFFFFF"/>
      </right>
      <top/>
      <bottom style="thin">
        <color theme="0" tint="-0.499984740745262"/>
      </bottom>
      <diagonal/>
    </border>
    <border>
      <left style="thin">
        <color rgb="FFFFFFFF"/>
      </left>
      <right style="thin">
        <color theme="0" tint="-0.499984740745262"/>
      </right>
      <top/>
      <bottom style="thin">
        <color theme="0" tint="-0.499984740745262"/>
      </bottom>
      <diagonal/>
    </border>
    <border>
      <left style="thin">
        <color theme="0"/>
      </left>
      <right style="thin">
        <color rgb="FFFFFFFF"/>
      </right>
      <top style="thin">
        <color rgb="FFFFFFFF"/>
      </top>
      <bottom/>
      <diagonal/>
    </border>
    <border>
      <left style="thin">
        <color theme="0" tint="-0.499984740745262"/>
      </left>
      <right/>
      <top style="thin">
        <color rgb="FFFFFFFF"/>
      </top>
      <bottom/>
      <diagonal/>
    </border>
    <border>
      <left style="thin">
        <color theme="0"/>
      </left>
      <right style="thin">
        <color rgb="FFFFFFFF"/>
      </right>
      <top/>
      <bottom/>
      <diagonal/>
    </border>
    <border>
      <left/>
      <right style="thin">
        <color theme="0" tint="-0.499984740745262"/>
      </right>
      <top/>
      <bottom style="thin">
        <color rgb="FFFFFFFF"/>
      </bottom>
      <diagonal/>
    </border>
    <border>
      <left style="thin">
        <color theme="0"/>
      </left>
      <right style="thin">
        <color theme="0"/>
      </right>
      <top style="thin">
        <color theme="0" tint="-0.499984740745262"/>
      </top>
      <bottom/>
      <diagonal/>
    </border>
    <border>
      <left style="thin">
        <color theme="0"/>
      </left>
      <right style="thin">
        <color theme="0"/>
      </right>
      <top/>
      <bottom style="thin">
        <color theme="0" tint="-0.499984740745262"/>
      </bottom>
      <diagonal/>
    </border>
    <border>
      <left/>
      <right style="thin">
        <color theme="0"/>
      </right>
      <top/>
      <bottom style="thin">
        <color theme="0" tint="-0.499984740745262"/>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indexed="23"/>
      </bottom>
      <diagonal/>
    </border>
    <border>
      <left style="thin">
        <color theme="0"/>
      </left>
      <right style="thin">
        <color theme="0"/>
      </right>
      <top style="thin">
        <color theme="0"/>
      </top>
      <bottom style="thin">
        <color indexed="23"/>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indexed="23"/>
      </right>
      <top style="thin">
        <color theme="0" tint="-0.499984740745262"/>
      </top>
      <bottom style="thin">
        <color theme="0"/>
      </bottom>
      <diagonal/>
    </border>
    <border>
      <left style="thin">
        <color theme="0" tint="-0.499984740745262"/>
      </left>
      <right style="thin">
        <color indexed="23"/>
      </right>
      <top style="thin">
        <color theme="0"/>
      </top>
      <bottom style="thin">
        <color theme="0"/>
      </bottom>
      <diagonal/>
    </border>
    <border>
      <left style="thin">
        <color theme="0" tint="-0.499984740745262"/>
      </left>
      <right style="thin">
        <color indexed="23"/>
      </right>
      <top style="thin">
        <color theme="0"/>
      </top>
      <bottom style="thin">
        <color theme="0" tint="-0.499984740745262"/>
      </bottom>
      <diagonal/>
    </border>
    <border>
      <left style="thin">
        <color theme="0" tint="-0.499984740745262"/>
      </left>
      <right style="thin">
        <color theme="0"/>
      </right>
      <top style="thin">
        <color theme="0" tint="-0.499984740745262"/>
      </top>
      <bottom style="thin">
        <color indexed="23"/>
      </bottom>
      <diagonal/>
    </border>
    <border>
      <left style="thin">
        <color theme="0"/>
      </left>
      <right style="thin">
        <color theme="0"/>
      </right>
      <top style="thin">
        <color theme="0" tint="-0.499984740745262"/>
      </top>
      <bottom style="thin">
        <color indexed="23"/>
      </bottom>
      <diagonal/>
    </border>
    <border>
      <left style="thin">
        <color theme="0"/>
      </left>
      <right style="thin">
        <color theme="0" tint="-0.499984740745262"/>
      </right>
      <top style="thin">
        <color theme="0" tint="-0.499984740745262"/>
      </top>
      <bottom style="thin">
        <color indexed="23"/>
      </bottom>
      <diagonal/>
    </border>
    <border>
      <left style="thin">
        <color theme="0" tint="-0.499984740745262"/>
      </left>
      <right style="thin">
        <color indexed="9"/>
      </right>
      <top style="thin">
        <color theme="0" tint="-0.499984740745262"/>
      </top>
      <bottom style="thin">
        <color indexed="9"/>
      </bottom>
      <diagonal/>
    </border>
    <border>
      <left style="thin">
        <color indexed="9"/>
      </left>
      <right style="thin">
        <color indexed="9"/>
      </right>
      <top style="thin">
        <color theme="0" tint="-0.499984740745262"/>
      </top>
      <bottom style="thin">
        <color indexed="9"/>
      </bottom>
      <diagonal/>
    </border>
    <border>
      <left style="thin">
        <color indexed="9"/>
      </left>
      <right style="thin">
        <color indexed="9"/>
      </right>
      <top style="thin">
        <color theme="0" tint="-0.499984740745262"/>
      </top>
      <bottom/>
      <diagonal/>
    </border>
    <border>
      <left/>
      <right style="thin">
        <color indexed="9"/>
      </right>
      <top style="thin">
        <color theme="0" tint="-0.499984740745262"/>
      </top>
      <bottom style="thin">
        <color indexed="9"/>
      </bottom>
      <diagonal/>
    </border>
    <border>
      <left style="thin">
        <color indexed="9"/>
      </left>
      <right style="thin">
        <color indexed="9"/>
      </right>
      <top/>
      <bottom style="thin">
        <color theme="0" tint="-0.499984740745262"/>
      </bottom>
      <diagonal/>
    </border>
    <border>
      <left style="thin">
        <color theme="0"/>
      </left>
      <right/>
      <top style="thin">
        <color theme="0" tint="-0.499984740745262"/>
      </top>
      <bottom style="thin">
        <color indexed="9"/>
      </bottom>
      <diagonal/>
    </border>
    <border>
      <left/>
      <right/>
      <top style="thin">
        <color theme="0" tint="-0.499984740745262"/>
      </top>
      <bottom style="thin">
        <color indexed="9"/>
      </bottom>
      <diagonal/>
    </border>
    <border>
      <left style="thin">
        <color theme="0"/>
      </left>
      <right style="thin">
        <color theme="0" tint="-0.499984740745262"/>
      </right>
      <top style="thin">
        <color theme="0" tint="-0.499984740745262"/>
      </top>
      <bottom/>
      <diagonal/>
    </border>
    <border>
      <left style="thin">
        <color theme="0"/>
      </left>
      <right style="thin">
        <color theme="0" tint="-0.499984740745262"/>
      </right>
      <top/>
      <bottom style="thin">
        <color theme="0" tint="-0.499984740745262"/>
      </bottom>
      <diagonal/>
    </border>
    <border>
      <left style="thin">
        <color theme="0" tint="-0.499984740745262"/>
      </left>
      <right style="thin">
        <color indexed="9"/>
      </right>
      <top style="thin">
        <color theme="0" tint="-0.499984740745262"/>
      </top>
      <bottom/>
      <diagonal/>
    </border>
    <border>
      <left style="thin">
        <color theme="0" tint="-0.499984740745262"/>
      </left>
      <right style="thin">
        <color indexed="9"/>
      </right>
      <top/>
      <bottom style="thin">
        <color theme="0" tint="-0.499984740745262"/>
      </bottom>
      <diagonal/>
    </border>
    <border>
      <left/>
      <right style="thin">
        <color indexed="9"/>
      </right>
      <top/>
      <bottom style="thin">
        <color theme="0" tint="-0.499984740745262"/>
      </bottom>
      <diagonal/>
    </border>
    <border>
      <left style="thin">
        <color theme="0" tint="-0.34998626667073579"/>
      </left>
      <right/>
      <top style="thin">
        <color theme="0" tint="-0.34998626667073579"/>
      </top>
      <bottom style="thin">
        <color rgb="FFFFFFFF"/>
      </bottom>
      <diagonal/>
    </border>
    <border>
      <left/>
      <right/>
      <top style="thin">
        <color theme="0" tint="-0.34998626667073579"/>
      </top>
      <bottom style="thin">
        <color rgb="FFFFFFFF"/>
      </bottom>
      <diagonal/>
    </border>
    <border>
      <left/>
      <right style="thin">
        <color theme="0" tint="-0.34998626667073579"/>
      </right>
      <top style="thin">
        <color theme="0" tint="-0.34998626667073579"/>
      </top>
      <bottom style="thin">
        <color rgb="FFFFFFFF"/>
      </bottom>
      <diagonal/>
    </border>
    <border>
      <left style="thin">
        <color theme="0" tint="-0.34998626667073579"/>
      </left>
      <right style="thin">
        <color rgb="FFFFFFFF"/>
      </right>
      <top style="thin">
        <color rgb="FFFFFFFF"/>
      </top>
      <bottom/>
      <diagonal/>
    </border>
    <border>
      <left/>
      <right style="thin">
        <color theme="0" tint="-0.34998626667073579"/>
      </right>
      <top style="thin">
        <color rgb="FFFFFFFF"/>
      </top>
      <bottom style="thin">
        <color rgb="FFFFFFFF"/>
      </bottom>
      <diagonal/>
    </border>
    <border>
      <left style="thin">
        <color theme="0" tint="-0.34998626667073579"/>
      </left>
      <right style="thin">
        <color rgb="FFFFFFFF"/>
      </right>
      <top/>
      <bottom/>
      <diagonal/>
    </border>
    <border>
      <left style="thick">
        <color rgb="FF595959"/>
      </left>
      <right style="thin">
        <color theme="0" tint="-0.34998626667073579"/>
      </right>
      <top style="thin">
        <color rgb="FFFFFFFF"/>
      </top>
      <bottom/>
      <diagonal/>
    </border>
    <border>
      <left style="thin">
        <color theme="0" tint="-0.34998626667073579"/>
      </left>
      <right style="thin">
        <color rgb="FFFFFFFF"/>
      </right>
      <top/>
      <bottom style="thin">
        <color theme="0" tint="-0.499984740745262"/>
      </bottom>
      <diagonal/>
    </border>
    <border>
      <left style="thick">
        <color rgb="FF595959"/>
      </left>
      <right style="thin">
        <color theme="0" tint="-0.34998626667073579"/>
      </right>
      <top/>
      <bottom style="thin">
        <color rgb="FFFFFFFF"/>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ck">
        <color rgb="FF595959"/>
      </left>
      <right style="thin">
        <color theme="0" tint="-0.499984740745262"/>
      </right>
      <top style="thin">
        <color rgb="FFFFFFFF"/>
      </top>
      <bottom style="thin">
        <color theme="0" tint="-0.499984740745262"/>
      </bottom>
      <diagonal/>
    </border>
    <border>
      <left style="thin">
        <color rgb="FFFFFFFF"/>
      </left>
      <right style="thin">
        <color theme="0" tint="-0.499984740745262"/>
      </right>
      <top/>
      <bottom style="thin">
        <color rgb="FFFFFFFF"/>
      </bottom>
      <diagonal/>
    </border>
    <border>
      <left/>
      <right style="thin">
        <color theme="0" tint="-0.499984740745262"/>
      </right>
      <top style="thin">
        <color rgb="FFFFFFFF"/>
      </top>
      <bottom style="thin">
        <color rgb="FFFFFFFF"/>
      </bottom>
      <diagonal/>
    </border>
    <border>
      <left style="thick">
        <color rgb="FF595959"/>
      </left>
      <right style="thin">
        <color theme="0" tint="-0.499984740745262"/>
      </right>
      <top style="thin">
        <color rgb="FFFFFFFF"/>
      </top>
      <bottom/>
      <diagonal/>
    </border>
    <border>
      <left style="thick">
        <color rgb="FF595959"/>
      </left>
      <right style="thin">
        <color theme="0" tint="-0.499984740745262"/>
      </right>
      <top/>
      <bottom style="thin">
        <color rgb="FFFFFFFF"/>
      </bottom>
      <diagonal/>
    </border>
    <border>
      <left style="thin">
        <color theme="0"/>
      </left>
      <right style="thin">
        <color rgb="FFFFFFFF"/>
      </right>
      <top style="thin">
        <color rgb="FFFFFFFF"/>
      </top>
      <bottom style="thin">
        <color rgb="FFFFFFFF"/>
      </bottom>
      <diagonal/>
    </border>
    <border>
      <left style="thick">
        <color theme="1" tint="0.34998626667073579"/>
      </left>
      <right/>
      <top style="thin">
        <color theme="0"/>
      </top>
      <bottom/>
      <diagonal/>
    </border>
    <border>
      <left style="thin">
        <color indexed="23"/>
      </left>
      <right style="thin">
        <color theme="0" tint="-0.499984740745262"/>
      </right>
      <top/>
      <bottom style="thin">
        <color indexed="23"/>
      </bottom>
      <diagonal/>
    </border>
    <border>
      <left style="thin">
        <color indexed="23"/>
      </left>
      <right/>
      <top style="thin">
        <color theme="0" tint="-0.499984740745262"/>
      </top>
      <bottom style="thin">
        <color theme="0" tint="-0.499984740745262"/>
      </bottom>
      <diagonal/>
    </border>
    <border>
      <left style="thin">
        <color indexed="9"/>
      </left>
      <right style="thin">
        <color theme="0" tint="-0.499984740745262"/>
      </right>
      <top style="thin">
        <color theme="0" tint="-0.499984740745262"/>
      </top>
      <bottom style="thin">
        <color indexed="9"/>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thin">
        <color auto="1"/>
      </bottom>
      <diagonal/>
    </border>
    <border>
      <left/>
      <right style="thin">
        <color indexed="64"/>
      </right>
      <top style="medium">
        <color indexed="64"/>
      </top>
      <bottom style="medium">
        <color indexed="64"/>
      </bottom>
      <diagonal/>
    </border>
    <border>
      <left style="thin">
        <color theme="0"/>
      </left>
      <right style="thin">
        <color indexed="9"/>
      </right>
      <top/>
      <bottom style="thin">
        <color indexed="9"/>
      </bottom>
      <diagonal/>
    </border>
    <border>
      <left style="thin">
        <color theme="0"/>
      </left>
      <right style="thin">
        <color indexed="9"/>
      </right>
      <top style="thin">
        <color theme="0" tint="-0.499984740745262"/>
      </top>
      <bottom style="thin">
        <color theme="0"/>
      </bottom>
      <diagonal/>
    </border>
    <border>
      <left style="thin">
        <color indexed="9"/>
      </left>
      <right style="thin">
        <color theme="0" tint="-0.499984740745262"/>
      </right>
      <top style="thin">
        <color theme="0" tint="-0.499984740745262"/>
      </top>
      <bottom style="thin">
        <color theme="0"/>
      </bottom>
      <diagonal/>
    </border>
    <border>
      <left style="thin">
        <color theme="0" tint="-0.34998626667073579"/>
      </left>
      <right style="thin">
        <color theme="0" tint="-0.34998626667073579"/>
      </right>
      <top style="thin">
        <color theme="0" tint="-0.499984740745262"/>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499984740745262"/>
      </left>
      <right style="thin">
        <color theme="0" tint="-0.499984740745262"/>
      </right>
      <top style="thin">
        <color theme="0" tint="-0.499984740745262"/>
      </top>
      <bottom style="thin">
        <color indexed="9"/>
      </bottom>
      <diagonal/>
    </border>
    <border>
      <left/>
      <right style="thin">
        <color theme="0" tint="-0.499984740745262"/>
      </right>
      <top style="thin">
        <color theme="0" tint="-0.499984740745262"/>
      </top>
      <bottom style="thin">
        <color indexed="9"/>
      </bottom>
      <diagonal/>
    </border>
    <border>
      <left style="thin">
        <color rgb="FFFFFFFF"/>
      </left>
      <right style="thin">
        <color theme="0" tint="-0.499984740745262"/>
      </right>
      <top/>
      <bottom/>
      <diagonal/>
    </border>
    <border>
      <left style="thin">
        <color rgb="FFA5A5A5"/>
      </left>
      <right/>
      <top style="thin">
        <color theme="0" tint="-0.499984740745262"/>
      </top>
      <bottom style="thin">
        <color rgb="FFA5A5A5"/>
      </bottom>
      <diagonal/>
    </border>
    <border>
      <left/>
      <right style="thin">
        <color theme="0" tint="-0.499984740745262"/>
      </right>
      <top style="thin">
        <color theme="0" tint="-0.499984740745262"/>
      </top>
      <bottom style="thin">
        <color rgb="FFA5A5A5"/>
      </bottom>
      <diagonal/>
    </border>
    <border>
      <left style="thin">
        <color theme="0" tint="-0.499984740745262"/>
      </left>
      <right/>
      <top style="thin">
        <color rgb="FFFFFFFF"/>
      </top>
      <bottom style="thin">
        <color rgb="FFFFFFFF"/>
      </bottom>
      <diagonal/>
    </border>
    <border>
      <left/>
      <right style="thin">
        <color theme="0" tint="-0.499984740745262"/>
      </right>
      <top style="thin">
        <color rgb="FFA5A5A5"/>
      </top>
      <bottom style="thin">
        <color rgb="FFA5A5A5"/>
      </bottom>
      <diagonal/>
    </border>
    <border>
      <left style="thin">
        <color theme="0" tint="-0.499984740745262"/>
      </left>
      <right/>
      <top style="thin">
        <color rgb="FFFFFFFF"/>
      </top>
      <bottom style="thin">
        <color theme="0" tint="-0.499984740745262"/>
      </bottom>
      <diagonal/>
    </border>
    <border>
      <left/>
      <right/>
      <top style="thin">
        <color rgb="FFFFFFFF"/>
      </top>
      <bottom style="thin">
        <color theme="0" tint="-0.499984740745262"/>
      </bottom>
      <diagonal/>
    </border>
    <border>
      <left style="thin">
        <color rgb="FFA5A5A5"/>
      </left>
      <right/>
      <top style="thin">
        <color rgb="FFA5A5A5"/>
      </top>
      <bottom style="thin">
        <color theme="0" tint="-0.499984740745262"/>
      </bottom>
      <diagonal/>
    </border>
    <border>
      <left/>
      <right style="thin">
        <color theme="0" tint="-0.499984740745262"/>
      </right>
      <top style="thin">
        <color rgb="FFA5A5A5"/>
      </top>
      <bottom style="thin">
        <color theme="0" tint="-0.499984740745262"/>
      </bottom>
      <diagonal/>
    </border>
    <border>
      <left/>
      <right style="thin">
        <color indexed="23"/>
      </right>
      <top style="thin">
        <color theme="0" tint="-0.499984740745262"/>
      </top>
      <bottom style="thin">
        <color theme="0" tint="-0.499984740745262"/>
      </bottom>
      <diagonal/>
    </border>
    <border>
      <left style="thin">
        <color rgb="FFFFFFFF"/>
      </left>
      <right style="thin">
        <color rgb="FFFFFFFF"/>
      </right>
      <top style="thin">
        <color theme="0" tint="-0.499984740745262"/>
      </top>
      <bottom/>
      <diagonal/>
    </border>
    <border>
      <left style="thin">
        <color rgb="FFFFFFFF"/>
      </left>
      <right style="thin">
        <color theme="0" tint="-0.499984740745262"/>
      </right>
      <top style="thin">
        <color theme="0" tint="-0.499984740745262"/>
      </top>
      <bottom/>
      <diagonal/>
    </border>
    <border>
      <left style="thin">
        <color rgb="FF808080"/>
      </left>
      <right style="thin">
        <color rgb="FF808080"/>
      </right>
      <top style="thin">
        <color rgb="FF808080"/>
      </top>
      <bottom style="thin">
        <color theme="0" tint="-0.499984740745262"/>
      </bottom>
      <diagonal/>
    </border>
    <border>
      <left style="thick">
        <color rgb="FF595959"/>
      </left>
      <right style="thin">
        <color theme="0" tint="-0.34998626667073579"/>
      </right>
      <top style="thin">
        <color rgb="FFFFFFFF"/>
      </top>
      <bottom style="thin">
        <color theme="0" tint="-0.499984740745262"/>
      </bottom>
      <diagonal/>
    </border>
    <border>
      <left style="thick">
        <color rgb="FF595959"/>
      </left>
      <right style="thin">
        <color theme="0" tint="-0.34998626667073579"/>
      </right>
      <top style="thin">
        <color theme="0" tint="-0.499984740745262"/>
      </top>
      <bottom style="thin">
        <color theme="0" tint="-0.499984740745262"/>
      </bottom>
      <diagonal/>
    </border>
    <border>
      <left style="thick">
        <color theme="1" tint="0.34998626667073579"/>
      </left>
      <right style="thin">
        <color theme="0" tint="-0.499984740745262"/>
      </right>
      <top style="thin">
        <color rgb="FFFFFFFF"/>
      </top>
      <bottom style="thin">
        <color theme="0" tint="-0.499984740745262"/>
      </bottom>
      <diagonal/>
    </border>
    <border>
      <left style="thick">
        <color theme="1" tint="0.34998626667073579"/>
      </left>
      <right style="thin">
        <color theme="0" tint="-0.499984740745262"/>
      </right>
      <top/>
      <bottom style="thin">
        <color indexed="23"/>
      </bottom>
      <diagonal/>
    </border>
    <border>
      <left style="thin">
        <color theme="0"/>
      </left>
      <right style="thin">
        <color rgb="FFFFFFFF"/>
      </right>
      <top/>
      <bottom style="thin">
        <color theme="0" tint="-0.499984740745262"/>
      </bottom>
      <diagonal/>
    </border>
    <border>
      <left style="thin">
        <color rgb="FFFFFFFF"/>
      </left>
      <right style="thin">
        <color rgb="FFFFFFFF"/>
      </right>
      <top style="thin">
        <color rgb="FFFFFFFF"/>
      </top>
      <bottom style="thin">
        <color theme="0" tint="-0.499984740745262"/>
      </bottom>
      <diagonal/>
    </border>
    <border>
      <left style="thin">
        <color theme="0" tint="-0.499984740745262"/>
      </left>
      <right style="thin">
        <color indexed="9"/>
      </right>
      <top style="thin">
        <color theme="0" tint="-0.499984740745262"/>
      </top>
      <bottom style="thin">
        <color theme="0" tint="-0.499984740745262"/>
      </bottom>
      <diagonal/>
    </border>
    <border>
      <left style="thin">
        <color theme="0" tint="-0.499984740745262"/>
      </left>
      <right style="thin">
        <color indexed="23"/>
      </right>
      <top/>
      <bottom style="thin">
        <color indexed="23"/>
      </bottom>
      <diagonal/>
    </border>
    <border>
      <left style="thin">
        <color theme="0" tint="-0.499984740745262"/>
      </left>
      <right/>
      <top/>
      <bottom style="thin">
        <color rgb="FFFFFFFF"/>
      </bottom>
      <diagonal/>
    </border>
    <border>
      <left style="thick">
        <color theme="0"/>
      </left>
      <right/>
      <top style="thin">
        <color theme="0"/>
      </top>
      <bottom/>
      <diagonal/>
    </border>
    <border>
      <left/>
      <right/>
      <top style="thin">
        <color theme="0"/>
      </top>
      <bottom/>
      <diagonal/>
    </border>
    <border>
      <left/>
      <right style="thick">
        <color theme="0"/>
      </right>
      <top style="thin">
        <color theme="0"/>
      </top>
      <bottom/>
      <diagonal/>
    </border>
    <border>
      <left/>
      <right style="thin">
        <color rgb="FFFFFFFF"/>
      </right>
      <top style="thin">
        <color theme="0"/>
      </top>
      <bottom style="thin">
        <color theme="0"/>
      </bottom>
      <diagonal/>
    </border>
    <border>
      <left style="thick">
        <color theme="1" tint="0.34998626667073579"/>
      </left>
      <right/>
      <top/>
      <bottom style="thin">
        <color rgb="FFFFFFFF"/>
      </bottom>
      <diagonal/>
    </border>
    <border>
      <left/>
      <right style="thin">
        <color indexed="64"/>
      </right>
      <top/>
      <bottom style="thin">
        <color indexed="64"/>
      </bottom>
      <diagonal/>
    </border>
    <border>
      <left/>
      <right/>
      <top/>
      <bottom style="thin">
        <color indexed="64"/>
      </bottom>
      <diagonal/>
    </border>
    <border>
      <left style="thin">
        <color theme="0"/>
      </left>
      <right style="thin">
        <color theme="0"/>
      </right>
      <top/>
      <bottom style="thin">
        <color rgb="FF808080"/>
      </bottom>
      <diagonal/>
    </border>
    <border>
      <left style="thin">
        <color theme="0"/>
      </left>
      <right style="thin">
        <color indexed="9"/>
      </right>
      <top/>
      <bottom/>
      <diagonal/>
    </border>
    <border>
      <left style="thin">
        <color indexed="64"/>
      </left>
      <right/>
      <top/>
      <bottom style="thin">
        <color indexed="64"/>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right style="thin">
        <color indexed="9"/>
      </right>
      <top/>
      <bottom style="thin">
        <color theme="0"/>
      </bottom>
      <diagonal/>
    </border>
    <border>
      <left/>
      <right style="thin">
        <color theme="0"/>
      </right>
      <top style="thin">
        <color theme="0"/>
      </top>
      <bottom style="thin">
        <color theme="0"/>
      </bottom>
      <diagonal/>
    </border>
    <border>
      <left/>
      <right style="thin">
        <color theme="0" tint="-0.499984740745262"/>
      </right>
      <top/>
      <bottom/>
      <diagonal/>
    </border>
    <border>
      <left style="thin">
        <color theme="0" tint="-0.499984740745262"/>
      </left>
      <right style="thin">
        <color indexed="23"/>
      </right>
      <top/>
      <bottom style="thin">
        <color theme="0" tint="-0.499984740745262"/>
      </bottom>
      <diagonal/>
    </border>
    <border>
      <left style="thin">
        <color indexed="23"/>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bottom>
      <diagonal/>
    </border>
    <border>
      <left style="thin">
        <color theme="0"/>
      </left>
      <right/>
      <top style="thin">
        <color theme="0"/>
      </top>
      <bottom style="thin">
        <color indexed="9"/>
      </bottom>
      <diagonal/>
    </border>
    <border>
      <left/>
      <right style="thin">
        <color theme="0" tint="-0.499984740745262"/>
      </right>
      <top style="thin">
        <color theme="0"/>
      </top>
      <bottom style="thin">
        <color indexed="9"/>
      </bottom>
      <diagonal/>
    </border>
    <border>
      <left style="thin">
        <color theme="0"/>
      </left>
      <right style="thin">
        <color theme="0"/>
      </right>
      <top style="thin">
        <color theme="0" tint="-0.34998626667073579"/>
      </top>
      <bottom style="thin">
        <color theme="0"/>
      </bottom>
      <diagonal/>
    </border>
    <border>
      <left style="thin">
        <color theme="0"/>
      </left>
      <right style="thin">
        <color theme="0"/>
      </right>
      <top style="thin">
        <color theme="0"/>
      </top>
      <bottom/>
      <diagonal/>
    </border>
    <border>
      <left style="thin">
        <color theme="0" tint="-0.499984740745262"/>
      </left>
      <right style="thin">
        <color indexed="64"/>
      </right>
      <top style="thin">
        <color theme="0" tint="-0.499984740745262"/>
      </top>
      <bottom/>
      <diagonal/>
    </border>
    <border>
      <left style="thin">
        <color theme="0" tint="-0.499984740745262"/>
      </left>
      <right style="thin">
        <color indexed="64"/>
      </right>
      <top/>
      <bottom style="thin">
        <color theme="0" tint="-0.499984740745262"/>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23"/>
      </bottom>
      <diagonal/>
    </border>
    <border>
      <left style="thin">
        <color indexed="64"/>
      </left>
      <right style="thin">
        <color indexed="64"/>
      </right>
      <top style="thin">
        <color indexed="64"/>
      </top>
      <bottom/>
      <diagonal/>
    </border>
    <border>
      <left style="thin">
        <color indexed="23"/>
      </left>
      <right/>
      <top style="thin">
        <color indexed="23"/>
      </top>
      <bottom/>
      <diagonal/>
    </border>
    <border>
      <left style="thin">
        <color indexed="64"/>
      </left>
      <right style="thin">
        <color indexed="64"/>
      </right>
      <top/>
      <bottom style="thin">
        <color indexed="23"/>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23"/>
      </top>
      <bottom style="thin">
        <color indexed="23"/>
      </bottom>
      <diagonal/>
    </border>
    <border>
      <left style="thin">
        <color indexed="9"/>
      </left>
      <right style="thin">
        <color indexed="9"/>
      </right>
      <top style="thin">
        <color indexed="9"/>
      </top>
      <bottom style="thin">
        <color theme="0" tint="-0.499984740745262"/>
      </bottom>
      <diagonal/>
    </border>
    <border>
      <left style="thin">
        <color indexed="9"/>
      </left>
      <right style="thin">
        <color theme="0" tint="-0.499984740745262"/>
      </right>
      <top style="thin">
        <color indexed="9"/>
      </top>
      <bottom style="thin">
        <color theme="0" tint="-0.499984740745262"/>
      </bottom>
      <diagonal/>
    </border>
    <border>
      <left style="thin">
        <color theme="0" tint="-0.499984740745262"/>
      </left>
      <right style="thin">
        <color theme="0" tint="-0.499984740745262"/>
      </right>
      <top style="thin">
        <color indexed="9"/>
      </top>
      <bottom style="thin">
        <color indexed="9"/>
      </bottom>
      <diagonal/>
    </border>
    <border>
      <left style="thin">
        <color theme="0" tint="-0.499984740745262"/>
      </left>
      <right style="thin">
        <color theme="0" tint="-0.499984740745262"/>
      </right>
      <top style="thin">
        <color indexed="9"/>
      </top>
      <bottom style="thin">
        <color theme="0" tint="-0.499984740745262"/>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23"/>
      </left>
      <right style="thin">
        <color indexed="23"/>
      </right>
      <top style="thin">
        <color indexed="9"/>
      </top>
      <bottom style="thin">
        <color indexed="23"/>
      </bottom>
      <diagonal/>
    </border>
    <border>
      <left style="thin">
        <color theme="0" tint="-0.499984740745262"/>
      </left>
      <right style="thin">
        <color indexed="9"/>
      </right>
      <top style="thin">
        <color indexed="9"/>
      </top>
      <bottom style="thin">
        <color theme="0" tint="-0.499984740745262"/>
      </bottom>
      <diagonal/>
    </border>
    <border>
      <left style="thin">
        <color indexed="9"/>
      </left>
      <right/>
      <top style="thin">
        <color indexed="9"/>
      </top>
      <bottom style="thin">
        <color theme="0" tint="-0.499984740745262"/>
      </bottom>
      <diagonal/>
    </border>
    <border>
      <left style="thin">
        <color theme="0" tint="-0.499984740745262"/>
      </left>
      <right/>
      <top style="thin">
        <color indexed="55"/>
      </top>
      <bottom style="thin">
        <color indexed="55"/>
      </bottom>
      <diagonal/>
    </border>
    <border>
      <left/>
      <right/>
      <top style="thin">
        <color indexed="55"/>
      </top>
      <bottom style="thin">
        <color indexed="55"/>
      </bottom>
      <diagonal/>
    </border>
    <border>
      <left/>
      <right style="thin">
        <color theme="0" tint="-0.499984740745262"/>
      </right>
      <top style="thin">
        <color indexed="55"/>
      </top>
      <bottom style="thin">
        <color indexed="55"/>
      </bottom>
      <diagonal/>
    </border>
    <border>
      <left/>
      <right style="thin">
        <color indexed="55"/>
      </right>
      <top style="thin">
        <color indexed="55"/>
      </top>
      <bottom style="thin">
        <color indexed="55"/>
      </bottom>
      <diagonal/>
    </border>
    <border>
      <left style="thin">
        <color theme="0" tint="-0.499984740745262"/>
      </left>
      <right style="thin">
        <color indexed="55"/>
      </right>
      <top style="thin">
        <color indexed="9"/>
      </top>
      <bottom style="thin">
        <color theme="0" tint="-0.499984740745262"/>
      </bottom>
      <diagonal/>
    </border>
    <border>
      <left style="thin">
        <color indexed="55"/>
      </left>
      <right style="thin">
        <color indexed="55"/>
      </right>
      <top style="thin">
        <color indexed="9"/>
      </top>
      <bottom style="thin">
        <color theme="0" tint="-0.499984740745262"/>
      </bottom>
      <diagonal/>
    </border>
    <border>
      <left style="thin">
        <color indexed="55"/>
      </left>
      <right/>
      <top style="thin">
        <color indexed="9"/>
      </top>
      <bottom style="thin">
        <color theme="0" tint="-0.499984740745262"/>
      </bottom>
      <diagonal/>
    </border>
    <border>
      <left style="thin">
        <color theme="0"/>
      </left>
      <right style="thin">
        <color indexed="9"/>
      </right>
      <top style="thin">
        <color indexed="9"/>
      </top>
      <bottom style="thin">
        <color indexed="9"/>
      </bottom>
      <diagonal/>
    </border>
    <border>
      <left style="thin">
        <color theme="0"/>
      </left>
      <right/>
      <top style="thin">
        <color indexed="9"/>
      </top>
      <bottom style="thin">
        <color indexed="9"/>
      </bottom>
      <diagonal/>
    </border>
    <border>
      <left/>
      <right style="thin">
        <color theme="0" tint="-0.499984740745262"/>
      </right>
      <top style="thin">
        <color indexed="9"/>
      </top>
      <bottom style="thin">
        <color indexed="9"/>
      </bottom>
      <diagonal/>
    </border>
    <border>
      <left style="thin">
        <color theme="0"/>
      </left>
      <right/>
      <top style="thin">
        <color indexed="9"/>
      </top>
      <bottom style="thin">
        <color theme="0" tint="-0.499984740745262"/>
      </bottom>
      <diagonal/>
    </border>
    <border>
      <left/>
      <right style="thin">
        <color theme="0" tint="-0.499984740745262"/>
      </right>
      <top style="thin">
        <color indexed="9"/>
      </top>
      <bottom style="thin">
        <color theme="0" tint="-0.499984740745262"/>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right style="thin">
        <color theme="0"/>
      </right>
      <top style="thin">
        <color indexed="23"/>
      </top>
      <bottom style="thin">
        <color indexed="23"/>
      </bottom>
      <diagonal/>
    </border>
    <border>
      <left style="thin">
        <color theme="0"/>
      </left>
      <right style="thin">
        <color indexed="23"/>
      </right>
      <top style="thin">
        <color indexed="23"/>
      </top>
      <bottom style="thin">
        <color indexed="23"/>
      </bottom>
      <diagonal/>
    </border>
    <border>
      <left style="thin">
        <color theme="0" tint="-0.499984740745262"/>
      </left>
      <right style="thin">
        <color indexed="23"/>
      </right>
      <top style="thin">
        <color indexed="9"/>
      </top>
      <bottom style="thin">
        <color indexed="23"/>
      </bottom>
      <diagonal/>
    </border>
    <border>
      <left/>
      <right style="thin">
        <color theme="0" tint="-0.499984740745262"/>
      </right>
      <top style="thin">
        <color indexed="23"/>
      </top>
      <bottom style="thin">
        <color indexed="23"/>
      </bottom>
      <diagonal/>
    </border>
    <border>
      <left style="thin">
        <color theme="0" tint="-0.499984740745262"/>
      </left>
      <right style="thin">
        <color indexed="23"/>
      </right>
      <top style="thin">
        <color indexed="9"/>
      </top>
      <bottom style="thin">
        <color theme="0" tint="-0.499984740745262"/>
      </bottom>
      <diagonal/>
    </border>
    <border>
      <left style="thin">
        <color indexed="23"/>
      </left>
      <right style="thin">
        <color indexed="23"/>
      </right>
      <top style="thin">
        <color indexed="9"/>
      </top>
      <bottom style="thin">
        <color theme="0" tint="-0.499984740745262"/>
      </bottom>
      <diagonal/>
    </border>
    <border>
      <left style="thin">
        <color indexed="23"/>
      </left>
      <right style="thin">
        <color theme="0" tint="-0.499984740745262"/>
      </right>
      <top style="thin">
        <color indexed="9"/>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auto="1"/>
      </top>
      <bottom style="thin">
        <color auto="1"/>
      </bottom>
      <diagonal/>
    </border>
    <border>
      <left/>
      <right/>
      <top style="thin">
        <color indexed="64"/>
      </top>
      <bottom/>
      <diagonal/>
    </border>
    <border>
      <left style="thin">
        <color theme="0" tint="-0.499984740745262"/>
      </left>
      <right style="thin">
        <color indexed="64"/>
      </right>
      <top style="thin">
        <color indexed="64"/>
      </top>
      <bottom style="thin">
        <color theme="0" tint="-0.499984740745262"/>
      </bottom>
      <diagonal/>
    </border>
    <border>
      <left style="thin">
        <color theme="0" tint="-0.499984740745262"/>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auto="1"/>
      </bottom>
      <diagonal/>
    </border>
    <border>
      <left style="medium">
        <color indexed="64"/>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auto="1"/>
      </right>
      <top style="thin">
        <color indexed="64"/>
      </top>
      <bottom style="medium">
        <color indexed="64"/>
      </bottom>
      <diagonal/>
    </border>
    <border>
      <left style="medium">
        <color indexed="64"/>
      </left>
      <right/>
      <top style="thin">
        <color auto="1"/>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s>
  <cellStyleXfs count="15">
    <xf numFmtId="0" fontId="0" fillId="0" borderId="0"/>
    <xf numFmtId="0" fontId="4" fillId="0" borderId="0" applyNumberFormat="0" applyFill="0" applyBorder="0" applyAlignment="0" applyProtection="0">
      <alignment vertical="top"/>
      <protection locked="0"/>
    </xf>
    <xf numFmtId="0" fontId="53" fillId="2" borderId="1" applyNumberFormat="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55" fillId="0" borderId="0"/>
    <xf numFmtId="0" fontId="62" fillId="0" borderId="0"/>
    <xf numFmtId="0" fontId="55" fillId="0" borderId="0"/>
    <xf numFmtId="0" fontId="62" fillId="0" borderId="0"/>
    <xf numFmtId="0" fontId="56" fillId="0" borderId="0"/>
    <xf numFmtId="0" fontId="55" fillId="0" borderId="0"/>
    <xf numFmtId="0" fontId="118" fillId="0" borderId="0" applyNumberFormat="0" applyFill="0" applyBorder="0" applyAlignment="0" applyProtection="0"/>
    <xf numFmtId="9" fontId="265" fillId="0" borderId="0" applyFont="0" applyFill="0" applyBorder="0" applyAlignment="0" applyProtection="0"/>
  </cellStyleXfs>
  <cellXfs count="1805">
    <xf numFmtId="0" fontId="0" fillId="0" borderId="0" xfId="0"/>
    <xf numFmtId="0" fontId="67" fillId="0" borderId="0" xfId="0" applyFont="1"/>
    <xf numFmtId="0" fontId="94" fillId="0" borderId="0" xfId="0" applyFont="1"/>
    <xf numFmtId="0" fontId="97" fillId="0" borderId="0" xfId="0" applyFont="1"/>
    <xf numFmtId="0" fontId="0" fillId="20" borderId="0" xfId="0" applyFill="1" applyAlignment="1">
      <alignment horizontal="left" vertical="center"/>
    </xf>
    <xf numFmtId="0" fontId="99" fillId="0" borderId="0" xfId="0" applyFont="1"/>
    <xf numFmtId="9" fontId="99" fillId="0" borderId="0" xfId="0" applyNumberFormat="1" applyFont="1"/>
    <xf numFmtId="0" fontId="0" fillId="19" borderId="0" xfId="0" applyFill="1"/>
    <xf numFmtId="0" fontId="0" fillId="0" borderId="40" xfId="0" applyBorder="1"/>
    <xf numFmtId="9" fontId="0" fillId="0" borderId="0" xfId="0" applyNumberFormat="1"/>
    <xf numFmtId="2" fontId="0" fillId="0" borderId="0" xfId="0" applyNumberFormat="1"/>
    <xf numFmtId="2" fontId="0" fillId="0" borderId="0" xfId="0" applyNumberFormat="1" applyAlignment="1">
      <alignment horizontal="right"/>
    </xf>
    <xf numFmtId="0" fontId="95" fillId="0" borderId="0" xfId="0" applyFont="1"/>
    <xf numFmtId="0" fontId="95" fillId="0" borderId="0" xfId="0" applyFont="1" applyAlignment="1">
      <alignment horizontal="left"/>
    </xf>
    <xf numFmtId="0" fontId="95" fillId="0" borderId="0" xfId="0" applyFont="1" applyAlignment="1">
      <alignment vertical="center"/>
    </xf>
    <xf numFmtId="170" fontId="0" fillId="0" borderId="0" xfId="0" applyNumberFormat="1"/>
    <xf numFmtId="0" fontId="112" fillId="0" borderId="0" xfId="0" applyFont="1"/>
    <xf numFmtId="0" fontId="103" fillId="0" borderId="0" xfId="7" applyFont="1"/>
    <xf numFmtId="0" fontId="95" fillId="0" borderId="0" xfId="1" applyFont="1" applyBorder="1" applyAlignment="1" applyProtection="1">
      <alignment horizontal="left" vertical="center"/>
    </xf>
    <xf numFmtId="0" fontId="95" fillId="0" borderId="0" xfId="7" applyFont="1"/>
    <xf numFmtId="0" fontId="114" fillId="0" borderId="0" xfId="7" applyFont="1"/>
    <xf numFmtId="0" fontId="95" fillId="0" borderId="0" xfId="7" applyFont="1" applyAlignment="1">
      <alignment horizontal="center" vertical="center" wrapText="1"/>
    </xf>
    <xf numFmtId="0" fontId="95" fillId="0" borderId="0" xfId="7" applyFont="1" applyAlignment="1">
      <alignment horizontal="left" indent="2"/>
    </xf>
    <xf numFmtId="0" fontId="95" fillId="22" borderId="0" xfId="7" applyFont="1" applyFill="1"/>
    <xf numFmtId="0" fontId="95" fillId="22" borderId="0" xfId="7" applyFont="1" applyFill="1" applyAlignment="1">
      <alignment horizontal="center" vertical="center" wrapText="1"/>
    </xf>
    <xf numFmtId="0" fontId="115" fillId="22" borderId="0" xfId="7" applyFont="1" applyFill="1"/>
    <xf numFmtId="168" fontId="95" fillId="0" borderId="0" xfId="0" applyNumberFormat="1" applyFont="1" applyAlignment="1">
      <alignment horizontal="right" vertical="center"/>
    </xf>
    <xf numFmtId="0" fontId="102" fillId="0" borderId="0" xfId="7" applyFont="1"/>
    <xf numFmtId="0" fontId="115" fillId="20" borderId="0" xfId="7" applyFont="1" applyFill="1"/>
    <xf numFmtId="0" fontId="95" fillId="20" borderId="0" xfId="7" applyFont="1" applyFill="1"/>
    <xf numFmtId="0" fontId="95" fillId="20" borderId="0" xfId="7" applyFont="1" applyFill="1" applyAlignment="1">
      <alignment horizontal="center" vertical="center" wrapText="1"/>
    </xf>
    <xf numFmtId="0" fontId="115" fillId="24" borderId="0" xfId="7" applyFont="1" applyFill="1"/>
    <xf numFmtId="0" fontId="95" fillId="24" borderId="0" xfId="7" applyFont="1" applyFill="1"/>
    <xf numFmtId="0" fontId="95" fillId="24" borderId="0" xfId="7" applyFont="1" applyFill="1" applyAlignment="1">
      <alignment horizontal="center" vertical="center" wrapText="1"/>
    </xf>
    <xf numFmtId="169" fontId="95" fillId="0" borderId="0" xfId="7" applyNumberFormat="1" applyFont="1" applyAlignment="1">
      <alignment horizontal="right"/>
    </xf>
    <xf numFmtId="169" fontId="95" fillId="0" borderId="0" xfId="7" applyNumberFormat="1" applyFont="1"/>
    <xf numFmtId="0" fontId="109" fillId="0" borderId="0" xfId="0" applyFont="1"/>
    <xf numFmtId="0" fontId="104" fillId="0" borderId="0" xfId="0" applyFont="1"/>
    <xf numFmtId="0" fontId="116" fillId="0" borderId="0" xfId="7" applyFont="1"/>
    <xf numFmtId="166" fontId="0" fillId="0" borderId="0" xfId="0" applyNumberFormat="1"/>
    <xf numFmtId="0" fontId="109" fillId="20" borderId="0" xfId="0" applyFont="1" applyFill="1" applyAlignment="1">
      <alignment horizontal="left" vertical="center"/>
    </xf>
    <xf numFmtId="0" fontId="0" fillId="0" borderId="0" xfId="0" applyAlignment="1">
      <alignment horizontal="right"/>
    </xf>
    <xf numFmtId="3" fontId="0" fillId="0" borderId="0" xfId="0" applyNumberFormat="1" applyAlignment="1">
      <alignment horizontal="right"/>
    </xf>
    <xf numFmtId="2" fontId="95" fillId="0" borderId="0" xfId="0" applyNumberFormat="1" applyFont="1" applyAlignment="1">
      <alignment horizontal="right" vertical="center"/>
    </xf>
    <xf numFmtId="0" fontId="95" fillId="19" borderId="0" xfId="0" applyFont="1" applyFill="1"/>
    <xf numFmtId="4" fontId="95" fillId="19" borderId="0" xfId="0" applyNumberFormat="1" applyFont="1" applyFill="1" applyAlignment="1">
      <alignment horizontal="center"/>
    </xf>
    <xf numFmtId="1" fontId="95" fillId="0" borderId="40" xfId="0" applyNumberFormat="1" applyFont="1" applyBorder="1"/>
    <xf numFmtId="4" fontId="95" fillId="0" borderId="0" xfId="7" applyNumberFormat="1" applyFont="1"/>
    <xf numFmtId="166" fontId="95" fillId="0" borderId="0" xfId="0" applyNumberFormat="1" applyFont="1" applyAlignment="1">
      <alignment horizontal="left" vertical="center"/>
    </xf>
    <xf numFmtId="3" fontId="95" fillId="0" borderId="0" xfId="0" applyNumberFormat="1" applyFont="1" applyAlignment="1">
      <alignment horizontal="left" vertical="center"/>
    </xf>
    <xf numFmtId="4" fontId="0" fillId="0" borderId="0" xfId="0" applyNumberFormat="1" applyAlignment="1">
      <alignment horizontal="right"/>
    </xf>
    <xf numFmtId="0" fontId="0" fillId="0" borderId="42" xfId="0" applyBorder="1"/>
    <xf numFmtId="4" fontId="95" fillId="18" borderId="35" xfId="0" applyNumberFormat="1" applyFont="1" applyFill="1" applyBorder="1" applyAlignment="1">
      <alignment vertical="center" wrapText="1"/>
    </xf>
    <xf numFmtId="4" fontId="102" fillId="0" borderId="29" xfId="0" applyNumberFormat="1" applyFont="1" applyBorder="1" applyAlignment="1">
      <alignment horizontal="right" vertical="center" wrapText="1"/>
    </xf>
    <xf numFmtId="4" fontId="95" fillId="0" borderId="40" xfId="0" applyNumberFormat="1" applyFont="1" applyBorder="1"/>
    <xf numFmtId="0" fontId="0" fillId="0" borderId="61" xfId="0" applyBorder="1"/>
    <xf numFmtId="10" fontId="0" fillId="0" borderId="62" xfId="0" applyNumberFormat="1" applyBorder="1"/>
    <xf numFmtId="0" fontId="0" fillId="0" borderId="64" xfId="0" applyBorder="1"/>
    <xf numFmtId="0" fontId="0" fillId="0" borderId="43" xfId="0" applyBorder="1"/>
    <xf numFmtId="4" fontId="102" fillId="0" borderId="0" xfId="0" applyNumberFormat="1" applyFont="1" applyAlignment="1">
      <alignment horizontal="right" vertical="center"/>
    </xf>
    <xf numFmtId="0" fontId="0" fillId="0" borderId="0" xfId="0" applyAlignment="1">
      <alignment horizontal="left"/>
    </xf>
    <xf numFmtId="0" fontId="115" fillId="0" borderId="0" xfId="0" applyFont="1" applyAlignment="1">
      <alignment horizontal="left" vertical="center" indent="1"/>
    </xf>
    <xf numFmtId="0" fontId="13" fillId="30" borderId="0" xfId="0" applyFont="1" applyFill="1"/>
    <xf numFmtId="0" fontId="49" fillId="30" borderId="0" xfId="0" applyFont="1" applyFill="1" applyAlignment="1">
      <alignment horizontal="center" vertical="center"/>
    </xf>
    <xf numFmtId="0" fontId="26" fillId="30" borderId="0" xfId="0" applyFont="1" applyFill="1"/>
    <xf numFmtId="0" fontId="21" fillId="30" borderId="0" xfId="0" applyFont="1" applyFill="1" applyAlignment="1">
      <alignment vertical="center" wrapText="1"/>
    </xf>
    <xf numFmtId="0" fontId="29" fillId="30" borderId="0" xfId="0" applyFont="1" applyFill="1"/>
    <xf numFmtId="0" fontId="40" fillId="30" borderId="0" xfId="0" applyFont="1" applyFill="1"/>
    <xf numFmtId="0" fontId="40" fillId="30" borderId="0" xfId="1" applyFont="1" applyFill="1" applyBorder="1" applyAlignment="1" applyProtection="1"/>
    <xf numFmtId="0" fontId="30" fillId="30" borderId="0" xfId="0" applyFont="1" applyFill="1" applyAlignment="1">
      <alignment vertical="center" wrapText="1"/>
    </xf>
    <xf numFmtId="0" fontId="13" fillId="30" borderId="0" xfId="0" applyFont="1" applyFill="1" applyAlignment="1">
      <alignment vertical="center"/>
    </xf>
    <xf numFmtId="0" fontId="41" fillId="30" borderId="0" xfId="0" applyFont="1" applyFill="1"/>
    <xf numFmtId="0" fontId="92" fillId="30" borderId="0" xfId="0" applyFont="1" applyFill="1" applyAlignment="1">
      <alignment vertical="top" wrapText="1"/>
    </xf>
    <xf numFmtId="0" fontId="13" fillId="30" borderId="0" xfId="0" applyFont="1" applyFill="1" applyAlignment="1">
      <alignment horizontal="center"/>
    </xf>
    <xf numFmtId="0" fontId="141" fillId="30" borderId="0" xfId="0" applyFont="1" applyFill="1" applyAlignment="1">
      <alignment vertical="center"/>
    </xf>
    <xf numFmtId="0" fontId="144" fillId="30" borderId="0" xfId="0" applyFont="1" applyFill="1"/>
    <xf numFmtId="0" fontId="142" fillId="30" borderId="0" xfId="0" applyFont="1" applyFill="1" applyAlignment="1">
      <alignment vertical="top" wrapText="1"/>
    </xf>
    <xf numFmtId="0" fontId="142" fillId="30" borderId="0" xfId="0" applyFont="1" applyFill="1" applyAlignment="1">
      <alignment horizontal="left" vertical="center"/>
    </xf>
    <xf numFmtId="0" fontId="142" fillId="30" borderId="0" xfId="0" applyFont="1" applyFill="1"/>
    <xf numFmtId="0" fontId="13" fillId="29" borderId="0" xfId="0" applyFont="1" applyFill="1"/>
    <xf numFmtId="0" fontId="0" fillId="29" borderId="0" xfId="0" applyFill="1"/>
    <xf numFmtId="0" fontId="7" fillId="29" borderId="0" xfId="0" applyFont="1" applyFill="1" applyAlignment="1">
      <alignment vertical="center"/>
    </xf>
    <xf numFmtId="0" fontId="0" fillId="30" borderId="0" xfId="0" applyFill="1"/>
    <xf numFmtId="0" fontId="7" fillId="30" borderId="0" xfId="0" applyFont="1" applyFill="1" applyAlignment="1">
      <alignment horizontal="left" vertical="center"/>
    </xf>
    <xf numFmtId="0" fontId="78" fillId="30" borderId="0" xfId="0" applyFont="1" applyFill="1"/>
    <xf numFmtId="0" fontId="94" fillId="30" borderId="0" xfId="0" applyFont="1" applyFill="1"/>
    <xf numFmtId="49" fontId="50" fillId="30" borderId="0" xfId="0" applyNumberFormat="1" applyFont="1" applyFill="1" applyAlignment="1">
      <alignment horizontal="left" vertical="center"/>
    </xf>
    <xf numFmtId="49" fontId="50" fillId="30" borderId="0" xfId="0" applyNumberFormat="1" applyFont="1" applyFill="1" applyAlignment="1">
      <alignment horizontal="center" vertical="center"/>
    </xf>
    <xf numFmtId="0" fontId="6" fillId="30" borderId="0" xfId="0" applyFont="1" applyFill="1" applyAlignment="1">
      <alignment horizontal="right"/>
    </xf>
    <xf numFmtId="0" fontId="10" fillId="30" borderId="0" xfId="0" applyFont="1" applyFill="1" applyAlignment="1">
      <alignment vertical="center" wrapText="1"/>
    </xf>
    <xf numFmtId="0" fontId="50" fillId="30" borderId="0" xfId="0" applyFont="1" applyFill="1" applyAlignment="1">
      <alignment horizontal="left" vertical="center"/>
    </xf>
    <xf numFmtId="0" fontId="50" fillId="30" borderId="0" xfId="0" applyFont="1" applyFill="1" applyAlignment="1">
      <alignment horizontal="center" vertical="center"/>
    </xf>
    <xf numFmtId="0" fontId="13" fillId="30" borderId="0" xfId="0" applyFont="1" applyFill="1" applyAlignment="1">
      <alignment horizontal="center" vertical="center"/>
    </xf>
    <xf numFmtId="0" fontId="10" fillId="30" borderId="0" xfId="0" applyFont="1" applyFill="1" applyAlignment="1">
      <alignment horizontal="left" vertical="center" wrapText="1" indent="1"/>
    </xf>
    <xf numFmtId="0" fontId="47" fillId="30" borderId="0" xfId="0" applyFont="1" applyFill="1"/>
    <xf numFmtId="4" fontId="0" fillId="30" borderId="0" xfId="0" applyNumberFormat="1" applyFill="1" applyAlignment="1">
      <alignment horizontal="center"/>
    </xf>
    <xf numFmtId="0" fontId="43" fillId="30" borderId="0" xfId="0" applyFont="1" applyFill="1"/>
    <xf numFmtId="0" fontId="57" fillId="30" borderId="0" xfId="0" applyFont="1" applyFill="1"/>
    <xf numFmtId="0" fontId="57" fillId="30" borderId="0" xfId="0" applyFont="1" applyFill="1" applyAlignment="1">
      <alignment horizontal="center" vertical="center" wrapText="1"/>
    </xf>
    <xf numFmtId="0" fontId="33" fillId="30" borderId="0" xfId="0" applyFont="1" applyFill="1"/>
    <xf numFmtId="0" fontId="126" fillId="30" borderId="0" xfId="0" applyFont="1" applyFill="1"/>
    <xf numFmtId="0" fontId="73" fillId="30" borderId="0" xfId="0" applyFont="1" applyFill="1"/>
    <xf numFmtId="0" fontId="127" fillId="30" borderId="0" xfId="0" applyFont="1" applyFill="1"/>
    <xf numFmtId="0" fontId="65" fillId="30" borderId="0" xfId="12" applyFont="1" applyFill="1"/>
    <xf numFmtId="0" fontId="6" fillId="30" borderId="0" xfId="12" applyFont="1" applyFill="1"/>
    <xf numFmtId="0" fontId="6" fillId="30" borderId="0" xfId="0" applyFont="1" applyFill="1" applyAlignment="1">
      <alignment horizontal="left"/>
    </xf>
    <xf numFmtId="0" fontId="13" fillId="30" borderId="0" xfId="0" applyFont="1" applyFill="1" applyAlignment="1">
      <alignment horizontal="left"/>
    </xf>
    <xf numFmtId="0" fontId="84" fillId="30" borderId="0" xfId="0" applyFont="1" applyFill="1"/>
    <xf numFmtId="0" fontId="69" fillId="30" borderId="0" xfId="0" applyFont="1" applyFill="1"/>
    <xf numFmtId="0" fontId="81" fillId="30" borderId="0" xfId="0" applyFont="1" applyFill="1" applyAlignment="1">
      <alignment horizontal="left"/>
    </xf>
    <xf numFmtId="0" fontId="84" fillId="30" borderId="0" xfId="0" applyFont="1" applyFill="1" applyAlignment="1">
      <alignment horizontal="left"/>
    </xf>
    <xf numFmtId="0" fontId="38" fillId="30" borderId="0" xfId="0" applyFont="1" applyFill="1" applyAlignment="1">
      <alignment horizontal="left"/>
    </xf>
    <xf numFmtId="0" fontId="84" fillId="30" borderId="0" xfId="0" applyFont="1" applyFill="1" applyAlignment="1">
      <alignment horizontal="left" vertical="top"/>
    </xf>
    <xf numFmtId="0" fontId="72" fillId="30" borderId="0" xfId="0" applyFont="1" applyFill="1" applyAlignment="1">
      <alignment horizontal="right"/>
    </xf>
    <xf numFmtId="0" fontId="72" fillId="30" borderId="0" xfId="0" applyFont="1" applyFill="1" applyAlignment="1">
      <alignment horizontal="right" vertical="top"/>
    </xf>
    <xf numFmtId="0" fontId="73" fillId="30" borderId="0" xfId="0" applyFont="1" applyFill="1" applyAlignment="1">
      <alignment horizontal="right"/>
    </xf>
    <xf numFmtId="166" fontId="76" fillId="30" borderId="0" xfId="0" applyNumberFormat="1" applyFont="1" applyFill="1"/>
    <xf numFmtId="0" fontId="76" fillId="30" borderId="0" xfId="0" applyFont="1" applyFill="1"/>
    <xf numFmtId="0" fontId="72" fillId="30" borderId="0" xfId="0" applyFont="1" applyFill="1" applyAlignment="1">
      <alignment horizontal="left" vertical="top"/>
    </xf>
    <xf numFmtId="0" fontId="20" fillId="30" borderId="0" xfId="0" applyFont="1" applyFill="1"/>
    <xf numFmtId="0" fontId="69" fillId="30" borderId="0" xfId="0" applyFont="1" applyFill="1" applyAlignment="1">
      <alignment horizontal="right"/>
    </xf>
    <xf numFmtId="166" fontId="68" fillId="30" borderId="0" xfId="0" applyNumberFormat="1" applyFont="1" applyFill="1"/>
    <xf numFmtId="0" fontId="68" fillId="30" borderId="0" xfId="0" applyFont="1" applyFill="1"/>
    <xf numFmtId="2" fontId="69" fillId="30" borderId="0" xfId="0" applyNumberFormat="1" applyFont="1" applyFill="1" applyAlignment="1">
      <alignment vertical="center"/>
    </xf>
    <xf numFmtId="0" fontId="14" fillId="30" borderId="0" xfId="1" applyFont="1" applyFill="1" applyBorder="1" applyAlignment="1" applyProtection="1"/>
    <xf numFmtId="0" fontId="11" fillId="30" borderId="0" xfId="0" applyFont="1" applyFill="1"/>
    <xf numFmtId="0" fontId="31" fillId="30" borderId="0" xfId="0" applyFont="1" applyFill="1" applyAlignment="1">
      <alignment horizontal="right"/>
    </xf>
    <xf numFmtId="0" fontId="28" fillId="30" borderId="0" xfId="0" applyFont="1" applyFill="1"/>
    <xf numFmtId="0" fontId="31" fillId="30" borderId="0" xfId="0" applyFont="1" applyFill="1" applyAlignment="1">
      <alignment vertical="center" wrapText="1"/>
    </xf>
    <xf numFmtId="0" fontId="22" fillId="30" borderId="0" xfId="0" applyFont="1" applyFill="1" applyAlignment="1">
      <alignment vertical="center"/>
    </xf>
    <xf numFmtId="169" fontId="71" fillId="30" borderId="0" xfId="0" applyNumberFormat="1" applyFont="1" applyFill="1" applyAlignment="1">
      <alignment vertical="center" wrapText="1"/>
    </xf>
    <xf numFmtId="0" fontId="71" fillId="30" borderId="0" xfId="0" applyFont="1" applyFill="1" applyAlignment="1">
      <alignment vertical="center" wrapText="1"/>
    </xf>
    <xf numFmtId="0" fontId="96" fillId="30" borderId="0" xfId="0" applyFont="1" applyFill="1" applyAlignment="1">
      <alignment vertical="center" wrapText="1"/>
    </xf>
    <xf numFmtId="0" fontId="96" fillId="30" borderId="0" xfId="0" applyFont="1" applyFill="1" applyAlignment="1">
      <alignment vertical="top" wrapText="1"/>
    </xf>
    <xf numFmtId="0" fontId="88" fillId="30" borderId="0" xfId="0" applyFont="1" applyFill="1" applyAlignment="1">
      <alignment vertical="top" wrapText="1"/>
    </xf>
    <xf numFmtId="0" fontId="134" fillId="30" borderId="0" xfId="0" applyFont="1" applyFill="1" applyAlignment="1">
      <alignment vertical="center"/>
    </xf>
    <xf numFmtId="0" fontId="88" fillId="30" borderId="0" xfId="0" applyFont="1" applyFill="1" applyAlignment="1">
      <alignment horizontal="left" vertical="top" wrapText="1" indent="1"/>
    </xf>
    <xf numFmtId="4" fontId="13" fillId="30" borderId="0" xfId="0" applyNumberFormat="1" applyFont="1" applyFill="1"/>
    <xf numFmtId="0" fontId="48" fillId="30" borderId="0" xfId="0" applyFont="1" applyFill="1"/>
    <xf numFmtId="4" fontId="6" fillId="30" borderId="0" xfId="0" applyNumberFormat="1" applyFont="1" applyFill="1"/>
    <xf numFmtId="0" fontId="6" fillId="30" borderId="0" xfId="0" applyFont="1" applyFill="1"/>
    <xf numFmtId="0" fontId="76" fillId="30" borderId="0" xfId="0" applyFont="1" applyFill="1" applyAlignment="1">
      <alignment horizontal="left" indent="1"/>
    </xf>
    <xf numFmtId="0" fontId="87" fillId="30" borderId="0" xfId="0" applyFont="1" applyFill="1"/>
    <xf numFmtId="0" fontId="44" fillId="30" borderId="0" xfId="0" applyFont="1" applyFill="1"/>
    <xf numFmtId="0" fontId="58" fillId="30" borderId="0" xfId="0" applyFont="1" applyFill="1"/>
    <xf numFmtId="0" fontId="20" fillId="30" borderId="0" xfId="0" applyFont="1" applyFill="1" applyAlignment="1">
      <alignment horizontal="left" vertical="center"/>
    </xf>
    <xf numFmtId="0" fontId="6" fillId="30" borderId="0" xfId="0" applyFont="1" applyFill="1" applyAlignment="1">
      <alignment horizontal="left" vertical="center"/>
    </xf>
    <xf numFmtId="0" fontId="70" fillId="30" borderId="0" xfId="0" applyFont="1" applyFill="1" applyAlignment="1">
      <alignment vertical="center"/>
    </xf>
    <xf numFmtId="0" fontId="39" fillId="30" borderId="0" xfId="0" applyFont="1" applyFill="1" applyAlignment="1">
      <alignment horizontal="left" vertical="center"/>
    </xf>
    <xf numFmtId="0" fontId="15" fillId="30" borderId="0" xfId="0" applyFont="1" applyFill="1"/>
    <xf numFmtId="0" fontId="39" fillId="30" borderId="0" xfId="0" applyFont="1" applyFill="1"/>
    <xf numFmtId="0" fontId="54" fillId="30" borderId="0" xfId="0" applyFont="1" applyFill="1" applyAlignment="1">
      <alignment horizontal="left" vertical="center"/>
    </xf>
    <xf numFmtId="1" fontId="69" fillId="30" borderId="0" xfId="0" applyNumberFormat="1" applyFont="1" applyFill="1"/>
    <xf numFmtId="0" fontId="10" fillId="33" borderId="0" xfId="0" applyFont="1" applyFill="1" applyAlignment="1">
      <alignment vertical="center" wrapText="1"/>
    </xf>
    <xf numFmtId="0" fontId="6" fillId="30" borderId="0" xfId="0" applyFont="1" applyFill="1" applyAlignment="1">
      <alignment horizontal="left" vertical="center" wrapText="1"/>
    </xf>
    <xf numFmtId="0" fontId="92" fillId="30" borderId="0" xfId="0" applyFont="1" applyFill="1" applyAlignment="1">
      <alignment vertical="center" wrapText="1"/>
    </xf>
    <xf numFmtId="0" fontId="105" fillId="30" borderId="0" xfId="0" applyFont="1" applyFill="1" applyAlignment="1">
      <alignment horizontal="left" vertical="center" indent="2"/>
    </xf>
    <xf numFmtId="0" fontId="93" fillId="30" borderId="0" xfId="0" applyFont="1" applyFill="1" applyAlignment="1">
      <alignment horizontal="left" vertical="center" indent="2"/>
    </xf>
    <xf numFmtId="0" fontId="92" fillId="30" borderId="0" xfId="0" applyFont="1" applyFill="1" applyAlignment="1">
      <alignment horizontal="left" vertical="top" indent="5"/>
    </xf>
    <xf numFmtId="0" fontId="27" fillId="30" borderId="0" xfId="0" applyFont="1" applyFill="1" applyAlignment="1">
      <alignment vertical="center" wrapText="1"/>
    </xf>
    <xf numFmtId="0" fontId="28" fillId="30" borderId="0" xfId="0" applyFont="1" applyFill="1" applyAlignment="1">
      <alignment horizontal="right"/>
    </xf>
    <xf numFmtId="0" fontId="73" fillId="30" borderId="0" xfId="0" applyFont="1" applyFill="1" applyAlignment="1">
      <alignment vertical="top" wrapText="1"/>
    </xf>
    <xf numFmtId="0" fontId="79" fillId="30" borderId="0" xfId="0" applyFont="1" applyFill="1"/>
    <xf numFmtId="0" fontId="73" fillId="30" borderId="0" xfId="0" applyFont="1" applyFill="1" applyAlignment="1">
      <alignment horizontal="left" vertical="center" wrapText="1"/>
    </xf>
    <xf numFmtId="0" fontId="31" fillId="30" borderId="0" xfId="0" applyFont="1" applyFill="1" applyAlignment="1">
      <alignment horizontal="left" vertical="center" wrapText="1"/>
    </xf>
    <xf numFmtId="0" fontId="0" fillId="30" borderId="0" xfId="0" applyFill="1" applyAlignment="1">
      <alignment horizontal="justify" vertical="center"/>
    </xf>
    <xf numFmtId="0" fontId="91" fillId="30" borderId="0" xfId="0" applyFont="1" applyFill="1" applyAlignment="1">
      <alignment vertical="center" wrapText="1"/>
    </xf>
    <xf numFmtId="0" fontId="61" fillId="30" borderId="0" xfId="0" applyFont="1" applyFill="1"/>
    <xf numFmtId="0" fontId="80" fillId="30" borderId="0" xfId="0" applyFont="1" applyFill="1" applyAlignment="1">
      <alignment vertical="center" wrapText="1"/>
    </xf>
    <xf numFmtId="0" fontId="44" fillId="30" borderId="0" xfId="0" applyFont="1" applyFill="1" applyAlignment="1">
      <alignment vertical="center" wrapText="1"/>
    </xf>
    <xf numFmtId="0" fontId="10" fillId="30" borderId="0" xfId="0" applyFont="1" applyFill="1" applyAlignment="1">
      <alignment horizontal="left" vertical="center" wrapText="1"/>
    </xf>
    <xf numFmtId="0" fontId="15" fillId="30" borderId="0" xfId="0" applyFont="1" applyFill="1" applyAlignment="1">
      <alignment vertical="center" wrapText="1"/>
    </xf>
    <xf numFmtId="0" fontId="11" fillId="30" borderId="0" xfId="0" applyFont="1" applyFill="1" applyAlignment="1">
      <alignment horizontal="left"/>
    </xf>
    <xf numFmtId="0" fontId="63" fillId="30" borderId="0" xfId="0" applyFont="1" applyFill="1" applyAlignment="1">
      <alignment vertical="top" wrapText="1"/>
    </xf>
    <xf numFmtId="0" fontId="63" fillId="30" borderId="0" xfId="0" applyFont="1" applyFill="1" applyAlignment="1">
      <alignment horizontal="left" vertical="top" wrapText="1" indent="2"/>
    </xf>
    <xf numFmtId="0" fontId="6" fillId="30" borderId="0" xfId="0" applyFont="1" applyFill="1" applyAlignment="1">
      <alignment horizontal="left" vertical="top"/>
    </xf>
    <xf numFmtId="0" fontId="73" fillId="30" borderId="0" xfId="1" applyFont="1" applyFill="1" applyAlignment="1" applyProtection="1">
      <alignment horizontal="left" vertical="top" wrapText="1"/>
    </xf>
    <xf numFmtId="0" fontId="35" fillId="30" borderId="0" xfId="0" applyFont="1" applyFill="1" applyAlignment="1">
      <alignment vertical="center" wrapText="1"/>
    </xf>
    <xf numFmtId="0" fontId="82" fillId="30" borderId="0" xfId="0" applyFont="1" applyFill="1" applyAlignment="1">
      <alignment vertical="center"/>
    </xf>
    <xf numFmtId="0" fontId="11" fillId="30" borderId="0" xfId="0" applyFont="1" applyFill="1" applyAlignment="1">
      <alignment horizontal="right"/>
    </xf>
    <xf numFmtId="0" fontId="31" fillId="30" borderId="0" xfId="0" applyFont="1" applyFill="1" applyAlignment="1">
      <alignment horizontal="left" vertical="center" indent="3"/>
    </xf>
    <xf numFmtId="0" fontId="6" fillId="30" borderId="0" xfId="0" applyFont="1" applyFill="1" applyAlignment="1">
      <alignment horizontal="center"/>
    </xf>
    <xf numFmtId="0" fontId="107" fillId="30" borderId="0" xfId="0" applyFont="1" applyFill="1" applyAlignment="1">
      <alignment horizontal="left" vertical="center"/>
    </xf>
    <xf numFmtId="0" fontId="76" fillId="30" borderId="0" xfId="0" applyFont="1" applyFill="1" applyAlignment="1">
      <alignment vertical="center" wrapText="1"/>
    </xf>
    <xf numFmtId="0" fontId="76" fillId="30" borderId="0" xfId="0" applyFont="1" applyFill="1" applyAlignment="1">
      <alignment vertical="center"/>
    </xf>
    <xf numFmtId="0" fontId="15" fillId="30" borderId="0" xfId="0" applyFont="1" applyFill="1" applyAlignment="1">
      <alignment horizontal="right" vertical="center" wrapText="1"/>
    </xf>
    <xf numFmtId="0" fontId="6" fillId="30" borderId="0" xfId="0" applyFont="1" applyFill="1" applyAlignment="1">
      <alignment horizontal="right" vertical="top"/>
    </xf>
    <xf numFmtId="0" fontId="92" fillId="30" borderId="0" xfId="0" applyFont="1" applyFill="1" applyAlignment="1">
      <alignment vertical="center"/>
    </xf>
    <xf numFmtId="0" fontId="73" fillId="30" borderId="0" xfId="0" applyFont="1" applyFill="1" applyAlignment="1">
      <alignment wrapText="1"/>
    </xf>
    <xf numFmtId="0" fontId="75" fillId="30" borderId="0" xfId="0" applyFont="1" applyFill="1"/>
    <xf numFmtId="0" fontId="73" fillId="30" borderId="0" xfId="0" applyFont="1" applyFill="1" applyAlignment="1">
      <alignment horizontal="left" wrapText="1"/>
    </xf>
    <xf numFmtId="0" fontId="73" fillId="30" borderId="0" xfId="0" applyFont="1" applyFill="1" applyAlignment="1">
      <alignment horizontal="left"/>
    </xf>
    <xf numFmtId="0" fontId="89" fillId="30" borderId="0" xfId="0" applyFont="1" applyFill="1"/>
    <xf numFmtId="0" fontId="6" fillId="29" borderId="0" xfId="0" applyFont="1" applyFill="1" applyAlignment="1">
      <alignment horizontal="right"/>
    </xf>
    <xf numFmtId="0" fontId="126" fillId="29" borderId="0" xfId="0" applyFont="1" applyFill="1"/>
    <xf numFmtId="0" fontId="0" fillId="31" borderId="0" xfId="0" applyFill="1"/>
    <xf numFmtId="0" fontId="6" fillId="31" borderId="0" xfId="0" applyFont="1" applyFill="1" applyAlignment="1">
      <alignment horizontal="right"/>
    </xf>
    <xf numFmtId="0" fontId="126" fillId="31" borderId="0" xfId="0" applyFont="1" applyFill="1"/>
    <xf numFmtId="0" fontId="6" fillId="29" borderId="0" xfId="0" applyFont="1" applyFill="1" applyAlignment="1">
      <alignment horizontal="left"/>
    </xf>
    <xf numFmtId="0" fontId="22" fillId="29" borderId="0" xfId="0" applyFont="1" applyFill="1" applyAlignment="1">
      <alignment vertical="center"/>
    </xf>
    <xf numFmtId="0" fontId="82" fillId="29" borderId="0" xfId="0" applyFont="1" applyFill="1" applyAlignment="1">
      <alignment vertical="center"/>
    </xf>
    <xf numFmtId="0" fontId="106" fillId="29" borderId="0" xfId="0" applyFont="1" applyFill="1" applyAlignment="1">
      <alignment vertical="center"/>
    </xf>
    <xf numFmtId="0" fontId="151" fillId="37" borderId="0" xfId="0" applyFont="1" applyFill="1"/>
    <xf numFmtId="0" fontId="148" fillId="37" borderId="0" xfId="0" applyFont="1" applyFill="1"/>
    <xf numFmtId="0" fontId="126" fillId="37" borderId="0" xfId="0" applyFont="1" applyFill="1"/>
    <xf numFmtId="0" fontId="74" fillId="37" borderId="0" xfId="0" applyFont="1" applyFill="1" applyAlignment="1">
      <alignment horizontal="right"/>
    </xf>
    <xf numFmtId="0" fontId="74" fillId="37" borderId="0" xfId="0" applyFont="1" applyFill="1" applyAlignment="1">
      <alignment horizontal="left"/>
    </xf>
    <xf numFmtId="0" fontId="147" fillId="37" borderId="0" xfId="0" applyFont="1" applyFill="1" applyAlignment="1">
      <alignment horizontal="right"/>
    </xf>
    <xf numFmtId="0" fontId="144" fillId="37" borderId="0" xfId="0" applyFont="1" applyFill="1" applyAlignment="1">
      <alignment horizontal="right"/>
    </xf>
    <xf numFmtId="0" fontId="155" fillId="37" borderId="0" xfId="0" applyFont="1" applyFill="1" applyAlignment="1">
      <alignment horizontal="left" vertical="top" wrapText="1"/>
    </xf>
    <xf numFmtId="0" fontId="126" fillId="37" borderId="0" xfId="0" applyFont="1" applyFill="1" applyAlignment="1">
      <alignment horizontal="left" vertical="top" indent="1"/>
    </xf>
    <xf numFmtId="0" fontId="126" fillId="37" borderId="0" xfId="0" applyFont="1" applyFill="1" applyAlignment="1">
      <alignment horizontal="left" vertical="center" wrapText="1"/>
    </xf>
    <xf numFmtId="10" fontId="0" fillId="0" borderId="35" xfId="0" applyNumberFormat="1" applyBorder="1"/>
    <xf numFmtId="0" fontId="164" fillId="30" borderId="0" xfId="0" applyFont="1" applyFill="1"/>
    <xf numFmtId="0" fontId="128" fillId="0" borderId="71" xfId="0" applyFont="1" applyBorder="1"/>
    <xf numFmtId="166" fontId="126" fillId="0" borderId="35" xfId="0" applyNumberFormat="1" applyFont="1" applyBorder="1"/>
    <xf numFmtId="0" fontId="151" fillId="37" borderId="0" xfId="0" applyFont="1" applyFill="1" applyAlignment="1">
      <alignment vertical="center" wrapText="1"/>
    </xf>
    <xf numFmtId="0" fontId="74" fillId="37" borderId="0" xfId="0" applyFont="1" applyFill="1" applyAlignment="1">
      <alignment vertical="top" wrapText="1"/>
    </xf>
    <xf numFmtId="0" fontId="158" fillId="37" borderId="0" xfId="0" applyFont="1" applyFill="1" applyAlignment="1">
      <alignment vertical="center" wrapText="1"/>
    </xf>
    <xf numFmtId="0" fontId="173" fillId="37" borderId="0" xfId="0" applyFont="1" applyFill="1" applyAlignment="1">
      <alignment vertical="center"/>
    </xf>
    <xf numFmtId="0" fontId="146" fillId="37" borderId="0" xfId="0" applyFont="1" applyFill="1" applyAlignment="1">
      <alignment horizontal="left"/>
    </xf>
    <xf numFmtId="0" fontId="174" fillId="37" borderId="0" xfId="0" applyFont="1" applyFill="1" applyAlignment="1">
      <alignment horizontal="left" vertical="center"/>
    </xf>
    <xf numFmtId="0" fontId="176" fillId="37" borderId="0" xfId="0" applyFont="1" applyFill="1"/>
    <xf numFmtId="0" fontId="128" fillId="37" borderId="0" xfId="0" applyFont="1" applyFill="1"/>
    <xf numFmtId="0" fontId="128" fillId="37" borderId="0" xfId="0" applyFont="1" applyFill="1" applyAlignment="1">
      <alignment horizontal="left"/>
    </xf>
    <xf numFmtId="0" fontId="74" fillId="37" borderId="0" xfId="0" applyFont="1" applyFill="1" applyAlignment="1">
      <alignment horizontal="center"/>
    </xf>
    <xf numFmtId="0" fontId="128" fillId="42" borderId="66" xfId="0" applyFont="1" applyFill="1" applyBorder="1" applyAlignment="1">
      <alignment horizontal="center" vertical="center"/>
    </xf>
    <xf numFmtId="0" fontId="126" fillId="37" borderId="0" xfId="0" applyFont="1" applyFill="1" applyAlignment="1">
      <alignment horizontal="right"/>
    </xf>
    <xf numFmtId="0" fontId="178" fillId="37" borderId="0" xfId="0" applyFont="1" applyFill="1" applyAlignment="1">
      <alignment horizontal="right"/>
    </xf>
    <xf numFmtId="0" fontId="146" fillId="37" borderId="0" xfId="0" applyFont="1" applyFill="1" applyAlignment="1">
      <alignment vertical="center" wrapText="1"/>
    </xf>
    <xf numFmtId="0" fontId="126" fillId="37" borderId="0" xfId="0" applyFont="1" applyFill="1" applyAlignment="1">
      <alignment horizontal="left" vertical="center"/>
    </xf>
    <xf numFmtId="0" fontId="79" fillId="37" borderId="0" xfId="0" applyFont="1" applyFill="1" applyAlignment="1">
      <alignment horizontal="left"/>
    </xf>
    <xf numFmtId="0" fontId="154" fillId="44" borderId="74" xfId="0" applyFont="1" applyFill="1" applyBorder="1" applyAlignment="1">
      <alignment horizontal="center" vertical="center" wrapText="1"/>
    </xf>
    <xf numFmtId="0" fontId="154" fillId="44" borderId="89" xfId="0" applyFont="1" applyFill="1" applyBorder="1" applyAlignment="1">
      <alignment horizontal="center" vertical="center" wrapText="1"/>
    </xf>
    <xf numFmtId="0" fontId="128" fillId="42" borderId="69" xfId="0" applyFont="1" applyFill="1" applyBorder="1" applyAlignment="1">
      <alignment horizontal="center" vertical="center"/>
    </xf>
    <xf numFmtId="0" fontId="170" fillId="37" borderId="0" xfId="0" applyFont="1" applyFill="1" applyAlignment="1">
      <alignment horizontal="left"/>
    </xf>
    <xf numFmtId="0" fontId="154" fillId="44" borderId="91" xfId="0" applyFont="1" applyFill="1" applyBorder="1" applyAlignment="1">
      <alignment horizontal="center" vertical="center" wrapText="1"/>
    </xf>
    <xf numFmtId="0" fontId="80" fillId="37" borderId="0" xfId="0" applyFont="1" applyFill="1" applyAlignment="1">
      <alignment horizontal="right"/>
    </xf>
    <xf numFmtId="4" fontId="74" fillId="46" borderId="68" xfId="0" applyNumberFormat="1" applyFont="1" applyFill="1" applyBorder="1" applyAlignment="1">
      <alignment horizontal="center" vertical="center"/>
    </xf>
    <xf numFmtId="167" fontId="74" fillId="40" borderId="68" xfId="0" applyNumberFormat="1" applyFont="1" applyFill="1" applyBorder="1" applyAlignment="1">
      <alignment horizontal="center" vertical="center" wrapText="1"/>
    </xf>
    <xf numFmtId="0" fontId="90" fillId="37" borderId="0" xfId="0" applyFont="1" applyFill="1" applyAlignment="1">
      <alignment horizontal="right" vertical="center" wrapText="1"/>
    </xf>
    <xf numFmtId="0" fontId="174" fillId="37" borderId="0" xfId="0" applyFont="1" applyFill="1" applyAlignment="1">
      <alignment vertical="center" wrapText="1"/>
    </xf>
    <xf numFmtId="0" fontId="174" fillId="37" borderId="0" xfId="0" applyFont="1" applyFill="1" applyAlignment="1">
      <alignment horizontal="left" vertical="top" wrapText="1"/>
    </xf>
    <xf numFmtId="0" fontId="140" fillId="37" borderId="0" xfId="0" applyFont="1" applyFill="1" applyAlignment="1">
      <alignment horizontal="left"/>
    </xf>
    <xf numFmtId="0" fontId="128" fillId="45" borderId="94" xfId="0" applyFont="1" applyFill="1" applyBorder="1" applyAlignment="1">
      <alignment horizontal="center" vertical="center"/>
    </xf>
    <xf numFmtId="4" fontId="74" fillId="49" borderId="68" xfId="0" applyNumberFormat="1" applyFont="1" applyFill="1" applyBorder="1" applyAlignment="1">
      <alignment horizontal="right" vertical="center"/>
    </xf>
    <xf numFmtId="167" fontId="126" fillId="37" borderId="0" xfId="0" applyNumberFormat="1" applyFont="1" applyFill="1" applyAlignment="1">
      <alignment horizontal="right"/>
    </xf>
    <xf numFmtId="10" fontId="126" fillId="37" borderId="0" xfId="0" applyNumberFormat="1" applyFont="1" applyFill="1" applyAlignment="1">
      <alignment horizontal="right"/>
    </xf>
    <xf numFmtId="0" fontId="74" fillId="37" borderId="0" xfId="0" applyFont="1" applyFill="1" applyAlignment="1">
      <alignment horizontal="left" vertical="top"/>
    </xf>
    <xf numFmtId="0" fontId="126" fillId="37" borderId="0" xfId="0" applyFont="1" applyFill="1" applyAlignment="1">
      <alignment horizontal="left"/>
    </xf>
    <xf numFmtId="0" fontId="90" fillId="37" borderId="0" xfId="0" applyFont="1" applyFill="1" applyAlignment="1">
      <alignment horizontal="right"/>
    </xf>
    <xf numFmtId="0" fontId="90" fillId="37" borderId="0" xfId="0" applyFont="1" applyFill="1" applyAlignment="1">
      <alignment horizontal="right" wrapText="1"/>
    </xf>
    <xf numFmtId="0" fontId="79" fillId="37" borderId="0" xfId="0" applyFont="1" applyFill="1" applyAlignment="1">
      <alignment horizontal="right"/>
    </xf>
    <xf numFmtId="0" fontId="126" fillId="37" borderId="0" xfId="0" applyFont="1" applyFill="1" applyAlignment="1">
      <alignment vertical="center" wrapText="1"/>
    </xf>
    <xf numFmtId="0" fontId="154" fillId="44" borderId="79" xfId="0" applyFont="1" applyFill="1" applyBorder="1" applyAlignment="1">
      <alignment horizontal="center" vertical="center" wrapText="1"/>
    </xf>
    <xf numFmtId="0" fontId="146" fillId="37" borderId="0" xfId="0" applyFont="1" applyFill="1" applyAlignment="1">
      <alignment horizontal="left" vertical="center"/>
    </xf>
    <xf numFmtId="0" fontId="126" fillId="37" borderId="0" xfId="0" applyFont="1" applyFill="1" applyAlignment="1">
      <alignment horizontal="left" vertical="center" indent="1"/>
    </xf>
    <xf numFmtId="0" fontId="149" fillId="50" borderId="0" xfId="0" applyFont="1" applyFill="1" applyAlignment="1">
      <alignment horizontal="center" vertical="center"/>
    </xf>
    <xf numFmtId="167" fontId="74" fillId="42" borderId="96" xfId="0" applyNumberFormat="1" applyFont="1" applyFill="1" applyBorder="1" applyAlignment="1">
      <alignment vertical="center" wrapText="1"/>
    </xf>
    <xf numFmtId="167" fontId="6" fillId="0" borderId="51" xfId="0" applyNumberFormat="1" applyFont="1" applyBorder="1" applyAlignment="1">
      <alignment horizontal="center" wrapText="1"/>
    </xf>
    <xf numFmtId="4" fontId="6" fillId="6" borderId="65" xfId="0" applyNumberFormat="1" applyFont="1" applyFill="1" applyBorder="1" applyAlignment="1">
      <alignment horizontal="right" vertical="center"/>
    </xf>
    <xf numFmtId="4" fontId="12" fillId="6" borderId="65" xfId="0" applyNumberFormat="1" applyFont="1" applyFill="1" applyBorder="1" applyAlignment="1">
      <alignment horizontal="right" vertical="center"/>
    </xf>
    <xf numFmtId="0" fontId="0" fillId="0" borderId="98" xfId="0" applyBorder="1" applyAlignment="1">
      <alignment horizontal="left"/>
    </xf>
    <xf numFmtId="0" fontId="0" fillId="0" borderId="98" xfId="0" applyBorder="1"/>
    <xf numFmtId="0" fontId="0" fillId="0" borderId="99" xfId="0" applyBorder="1" applyAlignment="1">
      <alignment horizontal="left"/>
    </xf>
    <xf numFmtId="0" fontId="0" fillId="0" borderId="99" xfId="0" applyBorder="1"/>
    <xf numFmtId="0" fontId="0" fillId="0" borderId="100" xfId="0" applyBorder="1"/>
    <xf numFmtId="0" fontId="95" fillId="0" borderId="0" xfId="0" applyFont="1" applyAlignment="1">
      <alignment vertical="center" wrapText="1"/>
    </xf>
    <xf numFmtId="0" fontId="0" fillId="18" borderId="0" xfId="0" applyFill="1"/>
    <xf numFmtId="0" fontId="100" fillId="0" borderId="0" xfId="0" applyFont="1"/>
    <xf numFmtId="0" fontId="191" fillId="0" borderId="0" xfId="0" applyFont="1"/>
    <xf numFmtId="0" fontId="0" fillId="0" borderId="99" xfId="0" applyBorder="1" applyAlignment="1">
      <alignment horizontal="center"/>
    </xf>
    <xf numFmtId="167" fontId="0" fillId="0" borderId="0" xfId="0" applyNumberFormat="1"/>
    <xf numFmtId="0" fontId="11" fillId="30" borderId="0" xfId="0" applyFont="1" applyFill="1" applyAlignment="1">
      <alignment vertical="center" wrapText="1"/>
    </xf>
    <xf numFmtId="0" fontId="8" fillId="29" borderId="35" xfId="0" applyFont="1" applyFill="1" applyBorder="1" applyAlignment="1">
      <alignment horizontal="center" vertical="center" wrapText="1"/>
    </xf>
    <xf numFmtId="0" fontId="19" fillId="29" borderId="35" xfId="0" applyFont="1" applyFill="1" applyBorder="1" applyAlignment="1">
      <alignment horizontal="center" vertical="center" wrapText="1"/>
    </xf>
    <xf numFmtId="0" fontId="0" fillId="57" borderId="0" xfId="0" applyFill="1"/>
    <xf numFmtId="0" fontId="0" fillId="0" borderId="35" xfId="0" applyBorder="1" applyAlignment="1">
      <alignment vertical="top" wrapText="1"/>
    </xf>
    <xf numFmtId="0" fontId="192" fillId="0" borderId="35" xfId="0" applyFont="1" applyBorder="1" applyAlignment="1">
      <alignment horizontal="center" vertical="center"/>
    </xf>
    <xf numFmtId="0" fontId="193" fillId="0" borderId="0" xfId="1" applyFont="1" applyFill="1" applyBorder="1" applyAlignment="1" applyProtection="1">
      <alignment vertical="center"/>
    </xf>
    <xf numFmtId="0" fontId="0" fillId="0" borderId="102" xfId="0" applyBorder="1"/>
    <xf numFmtId="0" fontId="97" fillId="0" borderId="0" xfId="0" applyFont="1" applyAlignment="1">
      <alignment vertical="center"/>
    </xf>
    <xf numFmtId="0" fontId="193" fillId="0" borderId="0" xfId="1" applyFont="1" applyAlignment="1" applyProtection="1"/>
    <xf numFmtId="0" fontId="137" fillId="14" borderId="0" xfId="0" applyFont="1" applyFill="1"/>
    <xf numFmtId="0" fontId="138" fillId="14" borderId="0" xfId="0" applyFont="1" applyFill="1"/>
    <xf numFmtId="0" fontId="192" fillId="0" borderId="0" xfId="0" applyFont="1" applyAlignment="1">
      <alignment horizontal="center" vertical="center"/>
    </xf>
    <xf numFmtId="0" fontId="67" fillId="0" borderId="0" xfId="0" applyFont="1" applyAlignment="1">
      <alignment vertical="center" wrapText="1"/>
    </xf>
    <xf numFmtId="0" fontId="0" fillId="0" borderId="0" xfId="0" applyAlignment="1">
      <alignment vertical="center" wrapText="1"/>
    </xf>
    <xf numFmtId="0" fontId="137" fillId="23" borderId="0" xfId="0" applyFont="1" applyFill="1" applyAlignment="1">
      <alignment vertical="center"/>
    </xf>
    <xf numFmtId="0" fontId="200" fillId="0" borderId="0" xfId="0" applyFont="1" applyAlignment="1">
      <alignment vertical="center"/>
    </xf>
    <xf numFmtId="0" fontId="95" fillId="0" borderId="0" xfId="12" applyFont="1"/>
    <xf numFmtId="0" fontId="114" fillId="0" borderId="0" xfId="12" applyFont="1"/>
    <xf numFmtId="0" fontId="115" fillId="0" borderId="0" xfId="12" applyFont="1"/>
    <xf numFmtId="0" fontId="95" fillId="0" borderId="0" xfId="12" applyFont="1" applyAlignment="1">
      <alignment horizontal="center" vertical="center" wrapText="1"/>
    </xf>
    <xf numFmtId="0" fontId="95" fillId="27" borderId="0" xfId="12" applyFont="1" applyFill="1"/>
    <xf numFmtId="0" fontId="95" fillId="27" borderId="0" xfId="12" applyFont="1" applyFill="1" applyAlignment="1">
      <alignment horizontal="center" vertical="center" wrapText="1"/>
    </xf>
    <xf numFmtId="0" fontId="95" fillId="22" borderId="0" xfId="12" applyFont="1" applyFill="1"/>
    <xf numFmtId="0" fontId="95" fillId="22" borderId="0" xfId="12" applyFont="1" applyFill="1" applyAlignment="1">
      <alignment horizontal="center" vertical="center" wrapText="1"/>
    </xf>
    <xf numFmtId="0" fontId="95" fillId="28" borderId="0" xfId="12" applyFont="1" applyFill="1"/>
    <xf numFmtId="0" fontId="95" fillId="28" borderId="0" xfId="12" applyFont="1" applyFill="1" applyAlignment="1">
      <alignment horizontal="center" vertical="center" wrapText="1"/>
    </xf>
    <xf numFmtId="169" fontId="95" fillId="0" borderId="0" xfId="12" applyNumberFormat="1" applyFont="1"/>
    <xf numFmtId="9" fontId="97" fillId="0" borderId="0" xfId="0" applyNumberFormat="1" applyFont="1"/>
    <xf numFmtId="3" fontId="0" fillId="0" borderId="0" xfId="0" applyNumberFormat="1"/>
    <xf numFmtId="0" fontId="109" fillId="0" borderId="0" xfId="0" applyFont="1" applyAlignment="1">
      <alignment vertical="center"/>
    </xf>
    <xf numFmtId="0" fontId="42" fillId="30" borderId="0" xfId="0" applyFont="1" applyFill="1"/>
    <xf numFmtId="0" fontId="27" fillId="30" borderId="0" xfId="0" applyFont="1" applyFill="1"/>
    <xf numFmtId="0" fontId="11" fillId="52" borderId="103" xfId="0" applyFont="1" applyFill="1" applyBorder="1" applyAlignment="1">
      <alignment horizontal="center" vertical="center" wrapText="1"/>
    </xf>
    <xf numFmtId="0" fontId="144" fillId="30" borderId="0" xfId="0" applyFont="1" applyFill="1" applyAlignment="1">
      <alignment horizontal="left" vertical="center"/>
    </xf>
    <xf numFmtId="0" fontId="13" fillId="47" borderId="0" xfId="0" applyFont="1" applyFill="1"/>
    <xf numFmtId="0" fontId="0" fillId="13" borderId="0" xfId="0" applyFill="1"/>
    <xf numFmtId="166" fontId="128" fillId="45" borderId="94" xfId="0" applyNumberFormat="1" applyFont="1" applyFill="1" applyBorder="1" applyAlignment="1">
      <alignment horizontal="center" vertical="center"/>
    </xf>
    <xf numFmtId="0" fontId="11" fillId="30" borderId="0" xfId="0" applyFont="1" applyFill="1" applyAlignment="1">
      <alignment horizontal="left" vertical="top" wrapText="1"/>
    </xf>
    <xf numFmtId="0" fontId="204" fillId="30" borderId="0" xfId="0" applyFont="1" applyFill="1" applyAlignment="1">
      <alignment horizontal="left" vertical="center" indent="2"/>
    </xf>
    <xf numFmtId="0" fontId="11" fillId="30" borderId="0" xfId="0" applyFont="1" applyFill="1" applyAlignment="1">
      <alignment horizontal="left" vertical="top" indent="5"/>
    </xf>
    <xf numFmtId="0" fontId="11" fillId="30" borderId="0" xfId="0" applyFont="1" applyFill="1" applyAlignment="1">
      <alignment horizontal="left" wrapText="1"/>
    </xf>
    <xf numFmtId="0" fontId="206" fillId="30" borderId="0" xfId="0" applyFont="1" applyFill="1" applyAlignment="1">
      <alignment vertical="center"/>
    </xf>
    <xf numFmtId="0" fontId="11" fillId="30" borderId="0" xfId="0" applyFont="1" applyFill="1" applyAlignment="1">
      <alignment vertical="top" wrapText="1"/>
    </xf>
    <xf numFmtId="0" fontId="6" fillId="30" borderId="0" xfId="0" applyFont="1" applyFill="1" applyAlignment="1">
      <alignment horizontal="left" vertical="top" wrapText="1"/>
    </xf>
    <xf numFmtId="0" fontId="6" fillId="30" borderId="0" xfId="0" applyFont="1" applyFill="1" applyAlignment="1">
      <alignment vertical="top" wrapText="1"/>
    </xf>
    <xf numFmtId="168" fontId="6" fillId="0" borderId="51" xfId="0" applyNumberFormat="1" applyFont="1" applyBorder="1" applyAlignment="1">
      <alignment horizontal="right" vertical="center" wrapText="1"/>
    </xf>
    <xf numFmtId="168" fontId="6" fillId="0" borderId="51" xfId="0" applyNumberFormat="1" applyFont="1" applyBorder="1" applyAlignment="1">
      <alignment horizontal="center" vertical="center" wrapText="1"/>
    </xf>
    <xf numFmtId="0" fontId="6" fillId="30" borderId="0" xfId="0" applyFont="1" applyFill="1" applyAlignment="1">
      <alignment horizontal="left" vertical="top" indent="2"/>
    </xf>
    <xf numFmtId="0" fontId="6" fillId="30" borderId="0" xfId="0" applyFont="1" applyFill="1" applyAlignment="1">
      <alignment vertical="center" wrapText="1"/>
    </xf>
    <xf numFmtId="0" fontId="67" fillId="58" borderId="0" xfId="0" applyFont="1" applyFill="1" applyAlignment="1">
      <alignment horizontal="center" vertical="center" wrapText="1"/>
    </xf>
    <xf numFmtId="0" fontId="196" fillId="58" borderId="0" xfId="0" applyFont="1" applyFill="1" applyAlignment="1">
      <alignment horizontal="center" vertical="top" wrapText="1"/>
    </xf>
    <xf numFmtId="0" fontId="196" fillId="58" borderId="0" xfId="0" applyFont="1" applyFill="1" applyAlignment="1">
      <alignment horizontal="center" vertical="center" wrapText="1"/>
    </xf>
    <xf numFmtId="0" fontId="112" fillId="0" borderId="0" xfId="0" applyFont="1" applyAlignment="1">
      <alignment horizontal="left"/>
    </xf>
    <xf numFmtId="0" fontId="208" fillId="37" borderId="0" xfId="0" applyFont="1" applyFill="1" applyAlignment="1">
      <alignment horizontal="left"/>
    </xf>
    <xf numFmtId="0" fontId="209" fillId="0" borderId="0" xfId="0" applyFont="1"/>
    <xf numFmtId="0" fontId="100" fillId="0" borderId="0" xfId="0" applyFont="1" applyAlignment="1">
      <alignment vertical="center"/>
    </xf>
    <xf numFmtId="0" fontId="210" fillId="0" borderId="0" xfId="0" applyFont="1"/>
    <xf numFmtId="0" fontId="211" fillId="0" borderId="0" xfId="0" applyFont="1"/>
    <xf numFmtId="0" fontId="94" fillId="0" borderId="0" xfId="0" applyFont="1" applyAlignment="1">
      <alignment vertical="center" wrapText="1"/>
    </xf>
    <xf numFmtId="0" fontId="128" fillId="45" borderId="68" xfId="0" applyFont="1" applyFill="1" applyBorder="1" applyAlignment="1">
      <alignment horizontal="center" vertical="center"/>
    </xf>
    <xf numFmtId="167" fontId="74" fillId="40" borderId="119" xfId="0" applyNumberFormat="1" applyFont="1" applyFill="1" applyBorder="1" applyAlignment="1">
      <alignment horizontal="center" vertical="center" wrapText="1"/>
    </xf>
    <xf numFmtId="0" fontId="128" fillId="45" borderId="121" xfId="0" applyFont="1" applyFill="1" applyBorder="1" applyAlignment="1">
      <alignment horizontal="center" vertical="center"/>
    </xf>
    <xf numFmtId="4" fontId="154" fillId="35" borderId="122" xfId="0" applyNumberFormat="1" applyFont="1" applyFill="1" applyBorder="1" applyAlignment="1">
      <alignment horizontal="right"/>
    </xf>
    <xf numFmtId="4" fontId="154" fillId="35" borderId="34" xfId="0" applyNumberFormat="1" applyFont="1" applyFill="1" applyBorder="1" applyAlignment="1">
      <alignment horizontal="right"/>
    </xf>
    <xf numFmtId="4" fontId="74" fillId="49" borderId="120" xfId="0" applyNumberFormat="1" applyFont="1" applyFill="1" applyBorder="1" applyAlignment="1">
      <alignment horizontal="right" vertical="center"/>
    </xf>
    <xf numFmtId="166" fontId="128" fillId="45" borderId="68" xfId="0" applyNumberFormat="1" applyFont="1" applyFill="1" applyBorder="1" applyAlignment="1">
      <alignment horizontal="center" vertical="center"/>
    </xf>
    <xf numFmtId="166" fontId="128" fillId="45" borderId="121" xfId="0" applyNumberFormat="1" applyFont="1" applyFill="1" applyBorder="1" applyAlignment="1">
      <alignment horizontal="center" vertical="center"/>
    </xf>
    <xf numFmtId="0" fontId="183" fillId="44" borderId="82" xfId="0" applyFont="1" applyFill="1" applyBorder="1" applyAlignment="1">
      <alignment vertical="center" wrapText="1"/>
    </xf>
    <xf numFmtId="0" fontId="74" fillId="37" borderId="0" xfId="0" applyFont="1" applyFill="1"/>
    <xf numFmtId="0" fontId="201" fillId="37" borderId="0" xfId="0" applyFont="1" applyFill="1" applyAlignment="1">
      <alignment horizontal="right" vertical="center"/>
    </xf>
    <xf numFmtId="0" fontId="0" fillId="0" borderId="0" xfId="0" applyAlignment="1">
      <alignment horizontal="left" indent="1"/>
    </xf>
    <xf numFmtId="0" fontId="95" fillId="0" borderId="0" xfId="0" applyFont="1" applyAlignment="1">
      <alignment horizontal="left" vertical="center" indent="1"/>
    </xf>
    <xf numFmtId="9" fontId="214" fillId="0" borderId="0" xfId="0" applyNumberFormat="1" applyFont="1"/>
    <xf numFmtId="0" fontId="214" fillId="0" borderId="0" xfId="0" applyFont="1"/>
    <xf numFmtId="0" fontId="215" fillId="37" borderId="0" xfId="0" applyFont="1" applyFill="1"/>
    <xf numFmtId="4" fontId="0" fillId="0" borderId="0" xfId="0" applyNumberFormat="1"/>
    <xf numFmtId="0" fontId="0" fillId="62" borderId="0" xfId="0" applyFill="1"/>
    <xf numFmtId="0" fontId="175" fillId="37" borderId="0" xfId="0" applyFont="1" applyFill="1" applyAlignment="1">
      <alignment horizontal="left" vertical="center" indent="1"/>
    </xf>
    <xf numFmtId="0" fontId="126" fillId="37" borderId="0" xfId="0" applyFont="1" applyFill="1" applyAlignment="1">
      <alignment vertical="center"/>
    </xf>
    <xf numFmtId="0" fontId="51" fillId="66" borderId="111" xfId="0" applyFont="1" applyFill="1" applyBorder="1" applyAlignment="1">
      <alignment horizontal="center" vertical="center" wrapText="1"/>
    </xf>
    <xf numFmtId="0" fontId="51" fillId="8" borderId="111" xfId="0" applyFont="1" applyFill="1" applyBorder="1" applyAlignment="1">
      <alignment horizontal="center" vertical="center" wrapText="1"/>
    </xf>
    <xf numFmtId="0" fontId="103" fillId="0" borderId="0" xfId="0" applyFont="1" applyAlignment="1">
      <alignment horizontal="left" vertical="center"/>
    </xf>
    <xf numFmtId="0" fontId="216" fillId="0" borderId="0" xfId="0" applyFont="1" applyAlignment="1">
      <alignment horizontal="left" vertical="center" indent="2"/>
    </xf>
    <xf numFmtId="0" fontId="189" fillId="30" borderId="0" xfId="0" applyFont="1" applyFill="1" applyAlignment="1">
      <alignment horizontal="left" vertical="center" indent="2"/>
    </xf>
    <xf numFmtId="0" fontId="11" fillId="30" borderId="0" xfId="0" applyFont="1" applyFill="1" applyAlignment="1">
      <alignment vertical="center"/>
    </xf>
    <xf numFmtId="0" fontId="217" fillId="30" borderId="0" xfId="0" applyFont="1" applyFill="1"/>
    <xf numFmtId="0" fontId="11" fillId="30" borderId="0" xfId="0" applyFont="1" applyFill="1" applyAlignment="1">
      <alignment vertical="top"/>
    </xf>
    <xf numFmtId="0" fontId="13" fillId="0" borderId="14" xfId="0" applyFont="1" applyBorder="1"/>
    <xf numFmtId="0" fontId="220" fillId="66" borderId="135" xfId="0" applyFont="1" applyFill="1" applyBorder="1" applyAlignment="1">
      <alignment horizontal="center"/>
    </xf>
    <xf numFmtId="0" fontId="220" fillId="66" borderId="136" xfId="0" applyFont="1" applyFill="1" applyBorder="1" applyAlignment="1">
      <alignment horizontal="center"/>
    </xf>
    <xf numFmtId="0" fontId="218" fillId="66" borderId="138" xfId="0" applyFont="1" applyFill="1" applyBorder="1"/>
    <xf numFmtId="0" fontId="218" fillId="66" borderId="139" xfId="0" applyFont="1" applyFill="1" applyBorder="1"/>
    <xf numFmtId="0" fontId="85" fillId="66" borderId="140" xfId="0" applyFont="1" applyFill="1" applyBorder="1"/>
    <xf numFmtId="0" fontId="218" fillId="66" borderId="141" xfId="0" applyFont="1" applyFill="1" applyBorder="1"/>
    <xf numFmtId="0" fontId="218" fillId="66" borderId="142" xfId="0" applyFont="1" applyFill="1" applyBorder="1"/>
    <xf numFmtId="0" fontId="218" fillId="66" borderId="143" xfId="0" applyFont="1" applyFill="1" applyBorder="1"/>
    <xf numFmtId="166" fontId="128" fillId="45" borderId="121" xfId="0" applyNumberFormat="1" applyFont="1" applyFill="1" applyBorder="1" applyAlignment="1">
      <alignment horizontal="right" vertical="center"/>
    </xf>
    <xf numFmtId="166" fontId="128" fillId="45" borderId="68" xfId="0" applyNumberFormat="1" applyFont="1" applyFill="1" applyBorder="1" applyAlignment="1">
      <alignment horizontal="right" vertical="center"/>
    </xf>
    <xf numFmtId="166" fontId="128" fillId="45" borderId="66" xfId="0" applyNumberFormat="1" applyFont="1" applyFill="1" applyBorder="1" applyAlignment="1">
      <alignment horizontal="center" vertical="center"/>
    </xf>
    <xf numFmtId="0" fontId="122" fillId="30" borderId="0" xfId="0" applyFont="1" applyFill="1" applyAlignment="1">
      <alignment horizontal="left" vertical="center" wrapText="1"/>
    </xf>
    <xf numFmtId="0" fontId="122" fillId="30" borderId="0" xfId="0" applyFont="1" applyFill="1" applyAlignment="1">
      <alignment vertical="center" wrapText="1"/>
    </xf>
    <xf numFmtId="0" fontId="11" fillId="30" borderId="0" xfId="0" applyFont="1" applyFill="1" applyAlignment="1">
      <alignment horizontal="left" vertical="top"/>
    </xf>
    <xf numFmtId="0" fontId="122" fillId="30" borderId="0" xfId="0" applyFont="1" applyFill="1" applyAlignment="1">
      <alignment vertical="top" wrapText="1"/>
    </xf>
    <xf numFmtId="0" fontId="6" fillId="30" borderId="0" xfId="0" applyFont="1" applyFill="1" applyAlignment="1">
      <alignment vertical="top"/>
    </xf>
    <xf numFmtId="0" fontId="11" fillId="30" borderId="0" xfId="0" applyFont="1" applyFill="1" applyAlignment="1">
      <alignment horizontal="center"/>
    </xf>
    <xf numFmtId="0" fontId="19" fillId="67" borderId="111" xfId="0" applyFont="1" applyFill="1" applyBorder="1" applyAlignment="1">
      <alignment horizontal="center" vertical="center" wrapText="1"/>
    </xf>
    <xf numFmtId="0" fontId="10" fillId="30" borderId="0" xfId="0" applyFont="1" applyFill="1" applyAlignment="1">
      <alignment vertical="center"/>
    </xf>
    <xf numFmtId="168" fontId="20" fillId="0" borderId="51" xfId="0" applyNumberFormat="1" applyFont="1" applyBorder="1" applyAlignment="1">
      <alignment horizontal="right" vertical="center"/>
    </xf>
    <xf numFmtId="0" fontId="126" fillId="63" borderId="0" xfId="0" applyFont="1" applyFill="1"/>
    <xf numFmtId="0" fontId="221" fillId="30" borderId="0" xfId="0" applyFont="1" applyFill="1"/>
    <xf numFmtId="0" fontId="74" fillId="12" borderId="35" xfId="0" applyFont="1" applyFill="1" applyBorder="1" applyAlignment="1">
      <alignment horizontal="center" vertical="center"/>
    </xf>
    <xf numFmtId="0" fontId="141" fillId="30" borderId="0" xfId="0" applyFont="1" applyFill="1"/>
    <xf numFmtId="0" fontId="6" fillId="12" borderId="56" xfId="0" applyFont="1" applyFill="1" applyBorder="1" applyAlignment="1">
      <alignment horizontal="left" vertical="center" wrapText="1"/>
    </xf>
    <xf numFmtId="0" fontId="6" fillId="12" borderId="35" xfId="0" applyFont="1" applyFill="1" applyBorder="1" applyAlignment="1">
      <alignment horizontal="left" vertical="center" wrapText="1"/>
    </xf>
    <xf numFmtId="0" fontId="6" fillId="12" borderId="57" xfId="0" applyFont="1" applyFill="1" applyBorder="1" applyAlignment="1">
      <alignment horizontal="center" vertical="center" wrapText="1"/>
    </xf>
    <xf numFmtId="9" fontId="74" fillId="12" borderId="55" xfId="0" applyNumberFormat="1" applyFont="1" applyFill="1" applyBorder="1"/>
    <xf numFmtId="9" fontId="74" fillId="12" borderId="57" xfId="0" applyNumberFormat="1" applyFont="1" applyFill="1" applyBorder="1"/>
    <xf numFmtId="9" fontId="74" fillId="12" borderId="56" xfId="0" applyNumberFormat="1" applyFont="1" applyFill="1" applyBorder="1"/>
    <xf numFmtId="0" fontId="128" fillId="0" borderId="35" xfId="0" applyFont="1" applyBorder="1" applyAlignment="1">
      <alignment horizontal="right" vertical="center"/>
    </xf>
    <xf numFmtId="3" fontId="128" fillId="0" borderId="35" xfId="0" applyNumberFormat="1" applyFont="1" applyBorder="1" applyAlignment="1">
      <alignment horizontal="right" vertical="center"/>
    </xf>
    <xf numFmtId="0" fontId="141" fillId="30" borderId="0" xfId="0" applyFont="1" applyFill="1" applyAlignment="1">
      <alignment horizontal="left"/>
    </xf>
    <xf numFmtId="0" fontId="128" fillId="0" borderId="35" xfId="0" applyFont="1" applyBorder="1" applyAlignment="1">
      <alignment vertical="center"/>
    </xf>
    <xf numFmtId="165" fontId="6" fillId="0" borderId="35" xfId="12" applyNumberFormat="1" applyFont="1" applyBorder="1"/>
    <xf numFmtId="165" fontId="6" fillId="0" borderId="35" xfId="12" applyNumberFormat="1" applyFont="1" applyBorder="1" applyAlignment="1">
      <alignment horizontal="right"/>
    </xf>
    <xf numFmtId="0" fontId="74" fillId="12" borderId="56" xfId="0" applyFont="1" applyFill="1" applyBorder="1" applyAlignment="1">
      <alignment horizontal="center" vertical="center"/>
    </xf>
    <xf numFmtId="165" fontId="6" fillId="0" borderId="35" xfId="12" applyNumberFormat="1" applyFont="1" applyBorder="1" applyAlignment="1">
      <alignment horizontal="right" vertical="center"/>
    </xf>
    <xf numFmtId="0" fontId="6" fillId="12" borderId="55" xfId="0" applyFont="1" applyFill="1" applyBorder="1" applyAlignment="1">
      <alignment horizontal="left" vertical="center" wrapText="1"/>
    </xf>
    <xf numFmtId="0" fontId="6" fillId="12" borderId="57" xfId="0" applyFont="1" applyFill="1" applyBorder="1" applyAlignment="1">
      <alignment horizontal="left" vertical="center" wrapText="1"/>
    </xf>
    <xf numFmtId="0" fontId="100" fillId="30" borderId="0" xfId="0" applyFont="1" applyFill="1"/>
    <xf numFmtId="0" fontId="74" fillId="30" borderId="0" xfId="0" applyFont="1" applyFill="1" applyAlignment="1">
      <alignment vertical="top"/>
    </xf>
    <xf numFmtId="0" fontId="83" fillId="43" borderId="160" xfId="0" applyFont="1" applyFill="1" applyBorder="1" applyAlignment="1">
      <alignment horizontal="left" vertical="center" wrapText="1"/>
    </xf>
    <xf numFmtId="167" fontId="74" fillId="68" borderId="119" xfId="0" applyNumberFormat="1" applyFont="1" applyFill="1" applyBorder="1" applyAlignment="1">
      <alignment horizontal="center" vertical="center" wrapText="1"/>
    </xf>
    <xf numFmtId="10" fontId="74" fillId="45" borderId="67" xfId="0" applyNumberFormat="1" applyFont="1" applyFill="1" applyBorder="1" applyAlignment="1">
      <alignment horizontal="center" vertical="center"/>
    </xf>
    <xf numFmtId="0" fontId="154" fillId="44" borderId="171" xfId="0" applyFont="1" applyFill="1" applyBorder="1" applyAlignment="1">
      <alignment horizontal="center" vertical="center" wrapText="1"/>
    </xf>
    <xf numFmtId="0" fontId="154" fillId="44" borderId="78" xfId="0" applyFont="1" applyFill="1" applyBorder="1" applyAlignment="1">
      <alignment horizontal="center" vertical="center" wrapText="1"/>
    </xf>
    <xf numFmtId="4" fontId="223" fillId="48" borderId="92" xfId="0" applyNumberFormat="1" applyFont="1" applyFill="1" applyBorder="1" applyAlignment="1">
      <alignment horizontal="right" vertical="center" wrapText="1"/>
    </xf>
    <xf numFmtId="0" fontId="11" fillId="30" borderId="0" xfId="0" applyFont="1" applyFill="1" applyAlignment="1">
      <alignment horizontal="left" vertical="top" indent="1"/>
    </xf>
    <xf numFmtId="4" fontId="83" fillId="29" borderId="51" xfId="0" applyNumberFormat="1" applyFont="1" applyFill="1" applyBorder="1" applyAlignment="1">
      <alignment horizontal="right" vertical="center"/>
    </xf>
    <xf numFmtId="4" fontId="6" fillId="69" borderId="51" xfId="0" applyNumberFormat="1" applyFont="1" applyFill="1" applyBorder="1" applyAlignment="1">
      <alignment horizontal="right" vertical="center"/>
    </xf>
    <xf numFmtId="4" fontId="6" fillId="69" borderId="65" xfId="0" applyNumberFormat="1" applyFont="1" applyFill="1" applyBorder="1" applyAlignment="1">
      <alignment horizontal="right" vertical="center"/>
    </xf>
    <xf numFmtId="4" fontId="6" fillId="6" borderId="173" xfId="0" applyNumberFormat="1" applyFont="1" applyFill="1" applyBorder="1" applyAlignment="1">
      <alignment horizontal="right" vertical="center"/>
    </xf>
    <xf numFmtId="4" fontId="83" fillId="29" borderId="173" xfId="0" applyNumberFormat="1" applyFont="1" applyFill="1" applyBorder="1" applyAlignment="1">
      <alignment horizontal="right" vertical="center"/>
    </xf>
    <xf numFmtId="49" fontId="6" fillId="0" borderId="51" xfId="0" applyNumberFormat="1" applyFont="1" applyBorder="1" applyAlignment="1">
      <alignment horizontal="center" vertical="center" wrapText="1"/>
    </xf>
    <xf numFmtId="0" fontId="154" fillId="44" borderId="11" xfId="0" applyFont="1" applyFill="1" applyBorder="1" applyAlignment="1">
      <alignment horizontal="center" vertical="center" wrapText="1"/>
    </xf>
    <xf numFmtId="0" fontId="154" fillId="44" borderId="132" xfId="0" applyFont="1" applyFill="1" applyBorder="1" applyAlignment="1">
      <alignment horizontal="center" vertical="center" wrapText="1"/>
    </xf>
    <xf numFmtId="0" fontId="83" fillId="30" borderId="0" xfId="0" applyFont="1" applyFill="1" applyAlignment="1">
      <alignment horizontal="center" vertical="center" wrapText="1"/>
    </xf>
    <xf numFmtId="0" fontId="146" fillId="30" borderId="0" xfId="0" applyFont="1" applyFill="1"/>
    <xf numFmtId="0" fontId="8" fillId="29" borderId="145" xfId="0" applyFont="1" applyFill="1" applyBorder="1" applyAlignment="1">
      <alignment horizontal="center" vertical="center" wrapText="1"/>
    </xf>
    <xf numFmtId="4" fontId="8" fillId="29" borderId="45" xfId="0" applyNumberFormat="1" applyFont="1" applyFill="1" applyBorder="1" applyAlignment="1">
      <alignment horizontal="center" vertical="center" wrapText="1"/>
    </xf>
    <xf numFmtId="4" fontId="8" fillId="29" borderId="46" xfId="0" applyNumberFormat="1" applyFont="1" applyFill="1" applyBorder="1" applyAlignment="1">
      <alignment horizontal="center" vertical="center" wrapText="1"/>
    </xf>
    <xf numFmtId="4" fontId="8" fillId="29" borderId="8" xfId="0" applyNumberFormat="1" applyFont="1" applyFill="1" applyBorder="1" applyAlignment="1">
      <alignment horizontal="center" vertical="center" wrapText="1"/>
    </xf>
    <xf numFmtId="0" fontId="204" fillId="30" borderId="0" xfId="0" applyFont="1" applyFill="1" applyAlignment="1">
      <alignment vertical="center"/>
    </xf>
    <xf numFmtId="0" fontId="19" fillId="65" borderId="0" xfId="0" applyFont="1" applyFill="1" applyAlignment="1">
      <alignment horizontal="right" vertical="center"/>
    </xf>
    <xf numFmtId="4" fontId="28" fillId="65" borderId="0" xfId="0" applyNumberFormat="1" applyFont="1" applyFill="1"/>
    <xf numFmtId="0" fontId="19" fillId="29" borderId="0" xfId="0" applyFont="1" applyFill="1" applyAlignment="1">
      <alignment horizontal="right" vertical="center"/>
    </xf>
    <xf numFmtId="4" fontId="45" fillId="29" borderId="0" xfId="0" applyNumberFormat="1" applyFont="1" applyFill="1"/>
    <xf numFmtId="168" fontId="48" fillId="29" borderId="0" xfId="0" applyNumberFormat="1" applyFont="1" applyFill="1" applyAlignment="1">
      <alignment horizontal="right"/>
    </xf>
    <xf numFmtId="168" fontId="48" fillId="29" borderId="4" xfId="0" applyNumberFormat="1" applyFont="1" applyFill="1" applyBorder="1"/>
    <xf numFmtId="4" fontId="28" fillId="29" borderId="0" xfId="0" applyNumberFormat="1" applyFont="1" applyFill="1"/>
    <xf numFmtId="0" fontId="60" fillId="29" borderId="0" xfId="0" applyFont="1" applyFill="1" applyAlignment="1">
      <alignment horizontal="right" vertical="center"/>
    </xf>
    <xf numFmtId="168" fontId="59" fillId="29" borderId="4" xfId="0" applyNumberFormat="1" applyFont="1" applyFill="1" applyBorder="1"/>
    <xf numFmtId="0" fontId="38" fillId="65" borderId="3" xfId="0" applyFont="1" applyFill="1" applyBorder="1" applyAlignment="1">
      <alignment vertical="center" wrapText="1"/>
    </xf>
    <xf numFmtId="168" fontId="48" fillId="65" borderId="4" xfId="0" applyNumberFormat="1" applyFont="1" applyFill="1" applyBorder="1" applyAlignment="1">
      <alignment horizontal="left"/>
    </xf>
    <xf numFmtId="0" fontId="19" fillId="65" borderId="3" xfId="0" applyFont="1" applyFill="1" applyBorder="1" applyAlignment="1">
      <alignment horizontal="center" wrapText="1"/>
    </xf>
    <xf numFmtId="0" fontId="38" fillId="65" borderId="0" xfId="0" applyFont="1" applyFill="1" applyAlignment="1">
      <alignment horizontal="left" vertical="center" wrapText="1"/>
    </xf>
    <xf numFmtId="0" fontId="160" fillId="30" borderId="0" xfId="0" applyFont="1" applyFill="1"/>
    <xf numFmtId="0" fontId="188" fillId="30" borderId="0" xfId="0" applyFont="1" applyFill="1"/>
    <xf numFmtId="0" fontId="188" fillId="30" borderId="0" xfId="0" applyFont="1" applyFill="1" applyAlignment="1">
      <alignment horizontal="left" vertical="center"/>
    </xf>
    <xf numFmtId="4" fontId="231" fillId="30" borderId="0" xfId="0" applyNumberFormat="1" applyFont="1" applyFill="1" applyAlignment="1">
      <alignment horizontal="right" vertical="center" wrapText="1"/>
    </xf>
    <xf numFmtId="168" fontId="231" fillId="30" borderId="0" xfId="0" applyNumberFormat="1" applyFont="1" applyFill="1" applyAlignment="1">
      <alignment vertical="center" wrapText="1"/>
    </xf>
    <xf numFmtId="4" fontId="232" fillId="30" borderId="0" xfId="0" applyNumberFormat="1" applyFont="1" applyFill="1" applyAlignment="1">
      <alignment horizontal="right" vertical="center" wrapText="1"/>
    </xf>
    <xf numFmtId="0" fontId="232" fillId="30" borderId="0" xfId="0" applyFont="1" applyFill="1" applyAlignment="1">
      <alignment vertical="center" wrapText="1"/>
    </xf>
    <xf numFmtId="0" fontId="231" fillId="30" borderId="0" xfId="0" applyFont="1" applyFill="1" applyAlignment="1">
      <alignment vertical="center" wrapText="1"/>
    </xf>
    <xf numFmtId="4" fontId="231" fillId="30" borderId="0" xfId="0" applyNumberFormat="1" applyFont="1" applyFill="1" applyAlignment="1">
      <alignment vertical="center" wrapText="1"/>
    </xf>
    <xf numFmtId="168" fontId="231" fillId="30" borderId="0" xfId="0" applyNumberFormat="1" applyFont="1" applyFill="1" applyAlignment="1">
      <alignment horizontal="left" vertical="center" wrapText="1"/>
    </xf>
    <xf numFmtId="4" fontId="232" fillId="30" borderId="0" xfId="0" applyNumberFormat="1" applyFont="1" applyFill="1" applyAlignment="1">
      <alignment vertical="center" wrapText="1"/>
    </xf>
    <xf numFmtId="168" fontId="232" fillId="30" borderId="0" xfId="0" applyNumberFormat="1" applyFont="1" applyFill="1" applyAlignment="1">
      <alignment horizontal="center" vertical="center" wrapText="1"/>
    </xf>
    <xf numFmtId="168" fontId="232" fillId="30" borderId="0" xfId="0" applyNumberFormat="1" applyFont="1" applyFill="1" applyAlignment="1">
      <alignment horizontal="left" vertical="center" wrapText="1"/>
    </xf>
    <xf numFmtId="0" fontId="233" fillId="0" borderId="0" xfId="0" applyFont="1"/>
    <xf numFmtId="0" fontId="233" fillId="0" borderId="0" xfId="0" applyFont="1" applyAlignment="1">
      <alignment horizontal="left" vertical="center"/>
    </xf>
    <xf numFmtId="0" fontId="233" fillId="0" borderId="0" xfId="7" applyFont="1"/>
    <xf numFmtId="9" fontId="233" fillId="0" borderId="0" xfId="0" applyNumberFormat="1" applyFont="1"/>
    <xf numFmtId="0" fontId="233" fillId="0" borderId="0" xfId="12" applyFont="1"/>
    <xf numFmtId="0" fontId="234" fillId="0" borderId="0" xfId="0" applyFont="1"/>
    <xf numFmtId="0" fontId="233" fillId="19" borderId="0" xfId="0" applyFont="1" applyFill="1"/>
    <xf numFmtId="0" fontId="233" fillId="19" borderId="0" xfId="7" applyFont="1" applyFill="1"/>
    <xf numFmtId="0" fontId="0" fillId="0" borderId="177" xfId="0" applyBorder="1"/>
    <xf numFmtId="0" fontId="0" fillId="0" borderId="178" xfId="0" applyBorder="1"/>
    <xf numFmtId="0" fontId="235" fillId="14" borderId="0" xfId="0" applyFont="1" applyFill="1"/>
    <xf numFmtId="0" fontId="138" fillId="0" borderId="0" xfId="0" applyFont="1"/>
    <xf numFmtId="4" fontId="0" fillId="0" borderId="43" xfId="0" applyNumberFormat="1" applyBorder="1" applyAlignment="1">
      <alignment horizontal="right"/>
    </xf>
    <xf numFmtId="4" fontId="0" fillId="0" borderId="176" xfId="0" applyNumberFormat="1" applyBorder="1" applyAlignment="1">
      <alignment horizontal="right"/>
    </xf>
    <xf numFmtId="4" fontId="102" fillId="18" borderId="35" xfId="0" applyNumberFormat="1" applyFont="1" applyFill="1" applyBorder="1" applyAlignment="1">
      <alignment vertical="center" wrapText="1"/>
    </xf>
    <xf numFmtId="4" fontId="102" fillId="18" borderId="0" xfId="0" applyNumberFormat="1" applyFont="1" applyFill="1" applyAlignment="1">
      <alignment vertical="center" wrapText="1"/>
    </xf>
    <xf numFmtId="4" fontId="95" fillId="18" borderId="35" xfId="0" applyNumberFormat="1" applyFont="1" applyFill="1" applyBorder="1" applyAlignment="1">
      <alignment horizontal="right" vertical="center" wrapText="1"/>
    </xf>
    <xf numFmtId="4" fontId="102" fillId="12" borderId="35" xfId="0" applyNumberFormat="1" applyFont="1" applyFill="1" applyBorder="1" applyAlignment="1">
      <alignment vertical="center" wrapText="1"/>
    </xf>
    <xf numFmtId="0" fontId="19" fillId="29" borderId="4" xfId="0" applyFont="1" applyFill="1" applyBorder="1" applyAlignment="1">
      <alignment horizontal="left" vertical="center"/>
    </xf>
    <xf numFmtId="0" fontId="19" fillId="65" borderId="4" xfId="0" applyFont="1" applyFill="1" applyBorder="1" applyAlignment="1">
      <alignment horizontal="left" vertical="center"/>
    </xf>
    <xf numFmtId="0" fontId="105" fillId="30" borderId="0" xfId="0" applyFont="1" applyFill="1" applyAlignment="1">
      <alignment vertical="top" wrapText="1"/>
    </xf>
    <xf numFmtId="0" fontId="0" fillId="63" borderId="0" xfId="0" applyFill="1"/>
    <xf numFmtId="0" fontId="37" fillId="63" borderId="0" xfId="1" applyFont="1" applyFill="1" applyBorder="1" applyAlignment="1" applyProtection="1">
      <alignment vertical="center"/>
    </xf>
    <xf numFmtId="0" fontId="6" fillId="63" borderId="0" xfId="0" applyFont="1" applyFill="1" applyAlignment="1">
      <alignment horizontal="right"/>
    </xf>
    <xf numFmtId="0" fontId="83" fillId="29" borderId="0" xfId="0" applyFont="1" applyFill="1"/>
    <xf numFmtId="0" fontId="83" fillId="29" borderId="0" xfId="0" applyFont="1" applyFill="1" applyAlignment="1">
      <alignment vertical="center"/>
    </xf>
    <xf numFmtId="0" fontId="6" fillId="63" borderId="0" xfId="0" applyFont="1" applyFill="1" applyAlignment="1">
      <alignment horizontal="left"/>
    </xf>
    <xf numFmtId="0" fontId="74" fillId="12" borderId="35" xfId="0" applyFont="1" applyFill="1" applyBorder="1" applyAlignment="1">
      <alignment horizontal="center" vertical="center" wrapText="1"/>
    </xf>
    <xf numFmtId="0" fontId="126" fillId="36" borderId="0" xfId="0" applyFont="1" applyFill="1"/>
    <xf numFmtId="0" fontId="126" fillId="38" borderId="0" xfId="0" applyFont="1" applyFill="1"/>
    <xf numFmtId="1" fontId="158" fillId="36" borderId="0" xfId="0" applyNumberFormat="1" applyFont="1" applyFill="1" applyAlignment="1">
      <alignment horizontal="center" vertical="center"/>
    </xf>
    <xf numFmtId="1" fontId="158" fillId="37" borderId="0" xfId="0" applyNumberFormat="1" applyFont="1" applyFill="1" applyAlignment="1">
      <alignment horizontal="center" vertical="center"/>
    </xf>
    <xf numFmtId="1" fontId="158" fillId="30" borderId="0" xfId="0" applyNumberFormat="1" applyFont="1" applyFill="1" applyAlignment="1">
      <alignment horizontal="center" vertical="center"/>
    </xf>
    <xf numFmtId="0" fontId="158" fillId="36" borderId="0" xfId="0" applyFont="1" applyFill="1" applyAlignment="1">
      <alignment vertical="center"/>
    </xf>
    <xf numFmtId="0" fontId="158" fillId="37" borderId="0" xfId="0" applyFont="1" applyFill="1" applyAlignment="1">
      <alignment vertical="center"/>
    </xf>
    <xf numFmtId="0" fontId="158" fillId="30" borderId="0" xfId="0" applyFont="1" applyFill="1" applyAlignment="1">
      <alignment vertical="center"/>
    </xf>
    <xf numFmtId="10" fontId="74" fillId="0" borderId="71" xfId="0" applyNumberFormat="1" applyFont="1" applyBorder="1" applyAlignment="1">
      <alignment horizontal="right" vertical="top" wrapText="1"/>
    </xf>
    <xf numFmtId="0" fontId="126" fillId="21" borderId="71" xfId="0" applyFont="1" applyFill="1" applyBorder="1"/>
    <xf numFmtId="0" fontId="74" fillId="0" borderId="35" xfId="0" applyFont="1" applyBorder="1" applyAlignment="1">
      <alignment vertical="center" wrapText="1"/>
    </xf>
    <xf numFmtId="10" fontId="74" fillId="0" borderId="35" xfId="0" applyNumberFormat="1" applyFont="1" applyBorder="1"/>
    <xf numFmtId="0" fontId="74" fillId="0" borderId="71" xfId="0" applyFont="1" applyBorder="1" applyAlignment="1">
      <alignment horizontal="center" vertical="center"/>
    </xf>
    <xf numFmtId="167" fontId="74" fillId="0" borderId="71" xfId="0" applyNumberFormat="1" applyFont="1" applyBorder="1" applyAlignment="1">
      <alignment horizontal="right" vertical="top" wrapText="1"/>
    </xf>
    <xf numFmtId="0" fontId="74" fillId="0" borderId="71" xfId="0" applyFont="1" applyBorder="1" applyAlignment="1">
      <alignment horizontal="center" vertical="center" wrapText="1"/>
    </xf>
    <xf numFmtId="0" fontId="74" fillId="0" borderId="35" xfId="0" applyFont="1" applyBorder="1" applyAlignment="1">
      <alignment horizontal="center"/>
    </xf>
    <xf numFmtId="166" fontId="74" fillId="0" borderId="35" xfId="0" applyNumberFormat="1" applyFont="1" applyBorder="1"/>
    <xf numFmtId="0" fontId="74" fillId="0" borderId="21" xfId="0" applyFont="1" applyBorder="1"/>
    <xf numFmtId="0" fontId="74" fillId="0" borderId="20" xfId="0" applyFont="1" applyBorder="1"/>
    <xf numFmtId="0" fontId="74" fillId="0" borderId="21" xfId="0" applyFont="1" applyBorder="1" applyAlignment="1">
      <alignment wrapText="1"/>
    </xf>
    <xf numFmtId="0" fontId="74" fillId="0" borderId="19" xfId="0" applyFont="1" applyBorder="1"/>
    <xf numFmtId="0" fontId="14" fillId="37" borderId="0" xfId="1" applyFont="1" applyFill="1" applyBorder="1" applyAlignment="1" applyProtection="1">
      <alignment horizontal="left" vertical="center" wrapText="1"/>
    </xf>
    <xf numFmtId="0" fontId="74" fillId="12" borderId="35" xfId="0" applyFont="1" applyFill="1" applyBorder="1" applyAlignment="1">
      <alignment horizontal="center"/>
    </xf>
    <xf numFmtId="0" fontId="74" fillId="12" borderId="19" xfId="0" applyFont="1" applyFill="1" applyBorder="1" applyAlignment="1">
      <alignment vertical="center" wrapText="1"/>
    </xf>
    <xf numFmtId="2" fontId="128" fillId="0" borderId="35" xfId="0" applyNumberFormat="1" applyFont="1" applyBorder="1"/>
    <xf numFmtId="0" fontId="128" fillId="0" borderId="35" xfId="0" applyFont="1" applyBorder="1"/>
    <xf numFmtId="0" fontId="128" fillId="21" borderId="35" xfId="0" applyFont="1" applyFill="1" applyBorder="1"/>
    <xf numFmtId="0" fontId="74" fillId="0" borderId="35" xfId="0" applyFont="1" applyBorder="1"/>
    <xf numFmtId="0" fontId="128" fillId="41" borderId="35" xfId="0" applyFont="1" applyFill="1" applyBorder="1"/>
    <xf numFmtId="0" fontId="74" fillId="21" borderId="21" xfId="0" applyFont="1" applyFill="1" applyBorder="1"/>
    <xf numFmtId="0" fontId="128" fillId="39" borderId="19" xfId="0" applyFont="1" applyFill="1" applyBorder="1"/>
    <xf numFmtId="0" fontId="128" fillId="72" borderId="31" xfId="0" applyFont="1" applyFill="1" applyBorder="1" applyAlignment="1">
      <alignment horizontal="center" vertical="center" wrapText="1"/>
    </xf>
    <xf numFmtId="0" fontId="151" fillId="37" borderId="0" xfId="0" applyFont="1" applyFill="1" applyAlignment="1">
      <alignment horizontal="left" vertical="center" wrapText="1"/>
    </xf>
    <xf numFmtId="167" fontId="128" fillId="0" borderId="35" xfId="0" applyNumberFormat="1" applyFont="1" applyBorder="1"/>
    <xf numFmtId="2" fontId="65" fillId="0" borderId="35" xfId="7" applyNumberFormat="1" applyFont="1" applyBorder="1"/>
    <xf numFmtId="0" fontId="65" fillId="12" borderId="35" xfId="7" applyFont="1" applyFill="1" applyBorder="1" applyAlignment="1">
      <alignment horizontal="center"/>
    </xf>
    <xf numFmtId="0" fontId="128" fillId="0" borderId="19" xfId="0" applyFont="1" applyBorder="1"/>
    <xf numFmtId="0" fontId="128" fillId="0" borderId="19" xfId="0" applyFont="1" applyBorder="1" applyAlignment="1">
      <alignment horizontal="left"/>
    </xf>
    <xf numFmtId="0" fontId="128" fillId="0" borderId="72" xfId="0" applyFont="1" applyBorder="1"/>
    <xf numFmtId="0" fontId="151" fillId="0" borderId="186" xfId="0" applyFont="1" applyBorder="1"/>
    <xf numFmtId="0" fontId="151" fillId="0" borderId="73" xfId="0" applyFont="1" applyBorder="1"/>
    <xf numFmtId="0" fontId="128" fillId="0" borderId="187" xfId="0" applyFont="1" applyBorder="1"/>
    <xf numFmtId="0" fontId="151" fillId="0" borderId="188" xfId="0" applyFont="1" applyBorder="1"/>
    <xf numFmtId="0" fontId="151" fillId="0" borderId="189" xfId="0" applyFont="1" applyBorder="1"/>
    <xf numFmtId="10" fontId="74" fillId="0" borderId="71" xfId="0" applyNumberFormat="1" applyFont="1" applyBorder="1" applyAlignment="1">
      <alignment horizontal="center" vertical="center" wrapText="1"/>
    </xf>
    <xf numFmtId="2" fontId="128" fillId="0" borderId="71" xfId="0" applyNumberFormat="1" applyFont="1" applyBorder="1"/>
    <xf numFmtId="166" fontId="128" fillId="0" borderId="71" xfId="0" applyNumberFormat="1" applyFont="1" applyBorder="1"/>
    <xf numFmtId="0" fontId="128" fillId="0" borderId="188" xfId="0" applyFont="1" applyBorder="1"/>
    <xf numFmtId="0" fontId="128" fillId="0" borderId="186" xfId="0" applyFont="1" applyBorder="1"/>
    <xf numFmtId="0" fontId="236" fillId="37" borderId="0" xfId="0" applyFont="1" applyFill="1" applyAlignment="1">
      <alignment horizontal="left" vertical="center"/>
    </xf>
    <xf numFmtId="0" fontId="19" fillId="29" borderId="35" xfId="0" applyFont="1" applyFill="1" applyBorder="1" applyAlignment="1">
      <alignment vertical="center" wrapText="1"/>
    </xf>
    <xf numFmtId="0" fontId="19" fillId="29" borderId="190" xfId="0" applyFont="1" applyFill="1" applyBorder="1" applyAlignment="1">
      <alignment horizontal="center" vertical="center" wrapText="1"/>
    </xf>
    <xf numFmtId="0" fontId="22" fillId="29" borderId="35" xfId="0" applyFont="1" applyFill="1" applyBorder="1" applyAlignment="1">
      <alignment horizontal="center" vertical="center" wrapText="1"/>
    </xf>
    <xf numFmtId="0" fontId="128" fillId="42" borderId="70" xfId="0" applyFont="1" applyFill="1" applyBorder="1" applyAlignment="1">
      <alignment horizontal="left" vertical="center"/>
    </xf>
    <xf numFmtId="10" fontId="128" fillId="0" borderId="71" xfId="0" applyNumberFormat="1" applyFont="1" applyBorder="1" applyAlignment="1">
      <alignment horizontal="right"/>
    </xf>
    <xf numFmtId="10" fontId="74" fillId="0" borderId="71" xfId="0" applyNumberFormat="1" applyFont="1" applyBorder="1" applyAlignment="1">
      <alignment horizontal="right"/>
    </xf>
    <xf numFmtId="167" fontId="74" fillId="0" borderId="35" xfId="0" applyNumberFormat="1" applyFont="1" applyBorder="1" applyAlignment="1">
      <alignment horizontal="center" vertical="center" wrapText="1"/>
    </xf>
    <xf numFmtId="166" fontId="6" fillId="24" borderId="51" xfId="0" applyNumberFormat="1" applyFont="1" applyFill="1" applyBorder="1" applyAlignment="1">
      <alignment horizontal="right" vertical="center" wrapText="1"/>
    </xf>
    <xf numFmtId="0" fontId="128" fillId="72" borderId="31" xfId="0" applyFont="1" applyFill="1" applyBorder="1" applyAlignment="1">
      <alignment vertical="center" wrapText="1"/>
    </xf>
    <xf numFmtId="0" fontId="128" fillId="72" borderId="32" xfId="0" applyFont="1" applyFill="1" applyBorder="1" applyAlignment="1">
      <alignment vertical="center" wrapText="1"/>
    </xf>
    <xf numFmtId="0" fontId="128" fillId="72" borderId="33" xfId="0" applyFont="1" applyFill="1" applyBorder="1" applyAlignment="1">
      <alignment vertical="center" wrapText="1"/>
    </xf>
    <xf numFmtId="0" fontId="128" fillId="72" borderId="34" xfId="0" applyFont="1" applyFill="1" applyBorder="1" applyAlignment="1">
      <alignment vertical="center" wrapText="1"/>
    </xf>
    <xf numFmtId="167" fontId="151" fillId="0" borderId="35" xfId="0" applyNumberFormat="1" applyFont="1" applyBorder="1" applyAlignment="1">
      <alignment vertical="center" wrapText="1"/>
    </xf>
    <xf numFmtId="167" fontId="151" fillId="0" borderId="35" xfId="0" applyNumberFormat="1" applyFont="1" applyBorder="1" applyAlignment="1">
      <alignment horizontal="right" vertical="center" wrapText="1"/>
    </xf>
    <xf numFmtId="0" fontId="151" fillId="37" borderId="0" xfId="0" applyFont="1" applyFill="1" applyAlignment="1">
      <alignment vertical="center"/>
    </xf>
    <xf numFmtId="167" fontId="74" fillId="73" borderId="68" xfId="0" applyNumberFormat="1" applyFont="1" applyFill="1" applyBorder="1" applyAlignment="1">
      <alignment horizontal="center" vertical="center" wrapText="1"/>
    </xf>
    <xf numFmtId="167" fontId="74" fillId="73" borderId="119" xfId="0" applyNumberFormat="1" applyFont="1" applyFill="1" applyBorder="1" applyAlignment="1">
      <alignment horizontal="center" vertical="center" wrapText="1"/>
    </xf>
    <xf numFmtId="167" fontId="74" fillId="73" borderId="120" xfId="0" applyNumberFormat="1" applyFont="1" applyFill="1" applyBorder="1" applyAlignment="1">
      <alignment horizontal="center" vertical="center" wrapText="1"/>
    </xf>
    <xf numFmtId="171" fontId="74" fillId="73" borderId="120" xfId="0" applyNumberFormat="1" applyFont="1" applyFill="1" applyBorder="1" applyAlignment="1">
      <alignment horizontal="center" vertical="center" wrapText="1"/>
    </xf>
    <xf numFmtId="171" fontId="74" fillId="73" borderId="68" xfId="0" applyNumberFormat="1" applyFont="1" applyFill="1" applyBorder="1" applyAlignment="1">
      <alignment horizontal="center" vertical="center" wrapText="1"/>
    </xf>
    <xf numFmtId="168" fontId="74" fillId="73" borderId="120" xfId="0" applyNumberFormat="1" applyFont="1" applyFill="1" applyBorder="1" applyAlignment="1">
      <alignment horizontal="right" vertical="center" wrapText="1"/>
    </xf>
    <xf numFmtId="166" fontId="74" fillId="73" borderId="120" xfId="0" applyNumberFormat="1" applyFont="1" applyFill="1" applyBorder="1" applyAlignment="1">
      <alignment horizontal="right" vertical="center" wrapText="1"/>
    </xf>
    <xf numFmtId="166" fontId="74" fillId="73" borderId="68" xfId="0" applyNumberFormat="1" applyFont="1" applyFill="1" applyBorder="1" applyAlignment="1">
      <alignment horizontal="right" vertical="center" wrapText="1"/>
    </xf>
    <xf numFmtId="166" fontId="6" fillId="24" borderId="60" xfId="0" applyNumberFormat="1" applyFont="1" applyFill="1" applyBorder="1" applyAlignment="1">
      <alignment horizontal="right" vertical="center" wrapText="1"/>
    </xf>
    <xf numFmtId="4" fontId="74" fillId="73" borderId="120" xfId="0" applyNumberFormat="1" applyFont="1" applyFill="1" applyBorder="1" applyAlignment="1">
      <alignment horizontal="right" wrapText="1"/>
    </xf>
    <xf numFmtId="167" fontId="74" fillId="73" borderId="68" xfId="0" applyNumberFormat="1" applyFont="1" applyFill="1" applyBorder="1" applyAlignment="1">
      <alignment horizontal="center" wrapText="1"/>
    </xf>
    <xf numFmtId="4" fontId="74" fillId="73" borderId="68" xfId="0" applyNumberFormat="1" applyFont="1" applyFill="1" applyBorder="1" applyAlignment="1">
      <alignment horizontal="right" wrapText="1"/>
    </xf>
    <xf numFmtId="10" fontId="74" fillId="73" borderId="120" xfId="0" applyNumberFormat="1" applyFont="1" applyFill="1" applyBorder="1" applyAlignment="1">
      <alignment horizontal="center" vertical="center" wrapText="1"/>
    </xf>
    <xf numFmtId="10" fontId="74" fillId="73" borderId="68" xfId="0" applyNumberFormat="1" applyFont="1" applyFill="1" applyBorder="1" applyAlignment="1">
      <alignment horizontal="center" vertical="center" wrapText="1"/>
    </xf>
    <xf numFmtId="167" fontId="74" fillId="73" borderId="120" xfId="0" applyNumberFormat="1" applyFont="1" applyFill="1" applyBorder="1" applyAlignment="1">
      <alignment horizontal="center" vertical="top" wrapText="1"/>
    </xf>
    <xf numFmtId="171" fontId="74" fillId="73" borderId="120" xfId="0" applyNumberFormat="1" applyFont="1" applyFill="1" applyBorder="1" applyAlignment="1">
      <alignment horizontal="center" vertical="top" wrapText="1"/>
    </xf>
    <xf numFmtId="167" fontId="74" fillId="73" borderId="68" xfId="0" applyNumberFormat="1" applyFont="1" applyFill="1" applyBorder="1" applyAlignment="1">
      <alignment horizontal="center" vertical="top" wrapText="1"/>
    </xf>
    <xf numFmtId="171" fontId="74" fillId="73" borderId="68" xfId="0" applyNumberFormat="1" applyFont="1" applyFill="1" applyBorder="1" applyAlignment="1">
      <alignment horizontal="center" vertical="top" wrapText="1"/>
    </xf>
    <xf numFmtId="168" fontId="74" fillId="73" borderId="68" xfId="0" applyNumberFormat="1" applyFont="1" applyFill="1" applyBorder="1" applyAlignment="1">
      <alignment horizontal="center" wrapText="1"/>
    </xf>
    <xf numFmtId="0" fontId="6" fillId="16" borderId="51" xfId="0" applyFont="1" applyFill="1" applyBorder="1" applyAlignment="1">
      <alignment horizontal="center" vertical="top" wrapText="1"/>
    </xf>
    <xf numFmtId="0" fontId="6" fillId="16" borderId="51" xfId="0" applyFont="1" applyFill="1" applyBorder="1" applyAlignment="1">
      <alignment horizontal="left" vertical="top" wrapText="1"/>
    </xf>
    <xf numFmtId="167" fontId="74" fillId="73" borderId="119" xfId="0" applyNumberFormat="1" applyFont="1" applyFill="1" applyBorder="1" applyAlignment="1">
      <alignment horizontal="center" vertical="top" wrapText="1"/>
    </xf>
    <xf numFmtId="4" fontId="10" fillId="0" borderId="35" xfId="0" applyNumberFormat="1" applyFont="1" applyBorder="1" applyAlignment="1">
      <alignment vertical="center" wrapText="1"/>
    </xf>
    <xf numFmtId="4" fontId="10" fillId="0" borderId="35" xfId="0" applyNumberFormat="1" applyFont="1" applyBorder="1" applyAlignment="1">
      <alignment horizontal="right" vertical="center" wrapText="1"/>
    </xf>
    <xf numFmtId="4" fontId="6" fillId="0" borderId="48" xfId="0" applyNumberFormat="1" applyFont="1" applyBorder="1" applyAlignment="1">
      <alignment vertical="center" wrapText="1"/>
    </xf>
    <xf numFmtId="4" fontId="12" fillId="0" borderId="48" xfId="0" applyNumberFormat="1" applyFont="1" applyBorder="1" applyAlignment="1">
      <alignment vertical="center" wrapText="1"/>
    </xf>
    <xf numFmtId="4" fontId="10" fillId="0" borderId="48" xfId="0" applyNumberFormat="1" applyFont="1" applyBorder="1" applyAlignment="1">
      <alignment vertical="center" wrapText="1"/>
    </xf>
    <xf numFmtId="4" fontId="6" fillId="0" borderId="35" xfId="0" applyNumberFormat="1" applyFont="1" applyBorder="1" applyAlignment="1">
      <alignment horizontal="right" vertical="center" wrapText="1"/>
    </xf>
    <xf numFmtId="4" fontId="12" fillId="0" borderId="35" xfId="0" applyNumberFormat="1" applyFont="1" applyBorder="1" applyAlignment="1">
      <alignment horizontal="right" vertical="center" wrapText="1"/>
    </xf>
    <xf numFmtId="169" fontId="6" fillId="0" borderId="0" xfId="0" applyNumberFormat="1" applyFont="1" applyAlignment="1">
      <alignment vertical="center"/>
    </xf>
    <xf numFmtId="4" fontId="11" fillId="0" borderId="35" xfId="0" applyNumberFormat="1" applyFont="1" applyBorder="1" applyAlignment="1">
      <alignment vertical="center" wrapText="1"/>
    </xf>
    <xf numFmtId="4" fontId="11" fillId="0" borderId="35" xfId="0" applyNumberFormat="1" applyFont="1" applyBorder="1" applyAlignment="1">
      <alignment horizontal="right" vertical="center" wrapText="1"/>
    </xf>
    <xf numFmtId="10" fontId="105" fillId="30" borderId="0" xfId="0" applyNumberFormat="1" applyFont="1" applyFill="1" applyAlignment="1">
      <alignment vertical="top"/>
    </xf>
    <xf numFmtId="0" fontId="74" fillId="37" borderId="0" xfId="0" applyFont="1" applyFill="1" applyAlignment="1">
      <alignment horizontal="justify"/>
    </xf>
    <xf numFmtId="0" fontId="128" fillId="37" borderId="0" xfId="0" applyFont="1" applyFill="1" applyAlignment="1">
      <alignment horizontal="justify"/>
    </xf>
    <xf numFmtId="0" fontId="177" fillId="37" borderId="0" xfId="0" applyFont="1" applyFill="1" applyAlignment="1">
      <alignment horizontal="left" vertical="center"/>
    </xf>
    <xf numFmtId="0" fontId="161" fillId="30" borderId="0" xfId="0" applyFont="1" applyFill="1" applyAlignment="1">
      <alignment horizontal="left" vertical="top" wrapText="1"/>
    </xf>
    <xf numFmtId="0" fontId="165" fillId="0" borderId="35" xfId="0" applyFont="1" applyBorder="1" applyAlignment="1">
      <alignment horizontal="center"/>
    </xf>
    <xf numFmtId="2" fontId="128" fillId="0" borderId="35" xfId="0" applyNumberFormat="1" applyFont="1" applyBorder="1" applyAlignment="1">
      <alignment horizontal="right"/>
    </xf>
    <xf numFmtId="167" fontId="74" fillId="40" borderId="119" xfId="0" applyNumberFormat="1" applyFont="1" applyFill="1" applyBorder="1" applyAlignment="1">
      <alignment horizontal="left" vertical="center" wrapText="1"/>
    </xf>
    <xf numFmtId="167" fontId="74" fillId="40" borderId="68" xfId="0" applyNumberFormat="1" applyFont="1" applyFill="1" applyBorder="1" applyAlignment="1">
      <alignment horizontal="left" vertical="center" wrapText="1"/>
    </xf>
    <xf numFmtId="0" fontId="165" fillId="12" borderId="35" xfId="0" applyFont="1" applyFill="1" applyBorder="1" applyAlignment="1">
      <alignment horizontal="center" vertical="center" wrapText="1"/>
    </xf>
    <xf numFmtId="4" fontId="74" fillId="73" borderId="120" xfId="0" applyNumberFormat="1" applyFont="1" applyFill="1" applyBorder="1" applyAlignment="1">
      <alignment horizontal="right" vertical="center" wrapText="1"/>
    </xf>
    <xf numFmtId="4" fontId="74" fillId="73" borderId="68" xfId="0" applyNumberFormat="1" applyFont="1" applyFill="1" applyBorder="1" applyAlignment="1">
      <alignment horizontal="right" vertical="center" wrapText="1"/>
    </xf>
    <xf numFmtId="165" fontId="74" fillId="49" borderId="120" xfId="0" applyNumberFormat="1" applyFont="1" applyFill="1" applyBorder="1" applyAlignment="1">
      <alignment horizontal="right" vertical="center"/>
    </xf>
    <xf numFmtId="165" fontId="74" fillId="49" borderId="68" xfId="0" applyNumberFormat="1" applyFont="1" applyFill="1" applyBorder="1" applyAlignment="1">
      <alignment horizontal="right" vertical="center"/>
    </xf>
    <xf numFmtId="2" fontId="74" fillId="73" borderId="120" xfId="0" applyNumberFormat="1" applyFont="1" applyFill="1" applyBorder="1" applyAlignment="1">
      <alignment horizontal="right" vertical="center" wrapText="1"/>
    </xf>
    <xf numFmtId="2" fontId="74" fillId="73" borderId="68" xfId="0" applyNumberFormat="1" applyFont="1" applyFill="1" applyBorder="1" applyAlignment="1">
      <alignment horizontal="right" vertical="center" wrapText="1"/>
    </xf>
    <xf numFmtId="167" fontId="74" fillId="74" borderId="119" xfId="0" applyNumberFormat="1" applyFont="1" applyFill="1" applyBorder="1" applyAlignment="1">
      <alignment horizontal="center" vertical="center" wrapText="1"/>
    </xf>
    <xf numFmtId="167" fontId="74" fillId="74" borderId="68" xfId="0" applyNumberFormat="1" applyFont="1" applyFill="1" applyBorder="1" applyAlignment="1">
      <alignment horizontal="center" vertical="center" wrapText="1"/>
    </xf>
    <xf numFmtId="168" fontId="19" fillId="71" borderId="4" xfId="0" applyNumberFormat="1" applyFont="1" applyFill="1" applyBorder="1" applyAlignment="1">
      <alignment horizontal="left" vertical="center"/>
    </xf>
    <xf numFmtId="168" fontId="19" fillId="70" borderId="4" xfId="0" applyNumberFormat="1" applyFont="1" applyFill="1" applyBorder="1" applyAlignment="1">
      <alignment horizontal="left" vertical="center"/>
    </xf>
    <xf numFmtId="0" fontId="126" fillId="37" borderId="0" xfId="0" applyFont="1" applyFill="1" applyAlignment="1">
      <alignment horizontal="left" vertical="top" wrapText="1" indent="1"/>
    </xf>
    <xf numFmtId="0" fontId="175" fillId="37" borderId="0" xfId="0" applyFont="1" applyFill="1" applyAlignment="1">
      <alignment horizontal="left" vertical="center"/>
    </xf>
    <xf numFmtId="0" fontId="80" fillId="37" borderId="0" xfId="0" applyFont="1" applyFill="1" applyAlignment="1">
      <alignment vertical="center"/>
    </xf>
    <xf numFmtId="0" fontId="83" fillId="43" borderId="168" xfId="0" applyFont="1" applyFill="1" applyBorder="1" applyAlignment="1">
      <alignment horizontal="center" vertical="center" wrapText="1"/>
    </xf>
    <xf numFmtId="0" fontId="126" fillId="37" borderId="0" xfId="0" applyFont="1" applyFill="1" applyAlignment="1">
      <alignment vertical="top" wrapText="1"/>
    </xf>
    <xf numFmtId="171" fontId="74" fillId="0" borderId="68" xfId="0" applyNumberFormat="1" applyFont="1" applyBorder="1" applyAlignment="1">
      <alignment horizontal="center" vertical="center"/>
    </xf>
    <xf numFmtId="0" fontId="182" fillId="37" borderId="0" xfId="0" applyFont="1" applyFill="1" applyAlignment="1">
      <alignment vertical="center" wrapText="1"/>
    </xf>
    <xf numFmtId="0" fontId="74" fillId="37" borderId="0" xfId="0" applyFont="1" applyFill="1" applyAlignment="1">
      <alignment horizontal="left" vertical="center" wrapText="1"/>
    </xf>
    <xf numFmtId="0" fontId="154" fillId="44" borderId="87" xfId="0" applyFont="1" applyFill="1" applyBorder="1" applyAlignment="1">
      <alignment horizontal="center" vertical="center" wrapText="1"/>
    </xf>
    <xf numFmtId="0" fontId="74" fillId="37" borderId="0" xfId="0" applyFont="1" applyFill="1" applyAlignment="1">
      <alignment vertical="center" wrapText="1"/>
    </xf>
    <xf numFmtId="0" fontId="183" fillId="44" borderId="113" xfId="0" applyFont="1" applyFill="1" applyBorder="1" applyAlignment="1">
      <alignment vertical="center"/>
    </xf>
    <xf numFmtId="0" fontId="183" fillId="44" borderId="114" xfId="0" applyFont="1" applyFill="1" applyBorder="1" applyAlignment="1">
      <alignment vertical="center" wrapText="1"/>
    </xf>
    <xf numFmtId="4" fontId="223" fillId="48" borderId="193" xfId="0" applyNumberFormat="1" applyFont="1" applyFill="1" applyBorder="1" applyAlignment="1">
      <alignment horizontal="right" vertical="center" wrapText="1"/>
    </xf>
    <xf numFmtId="168" fontId="223" fillId="0" borderId="194" xfId="0" applyNumberFormat="1" applyFont="1" applyBorder="1" applyAlignment="1">
      <alignment vertical="center" wrapText="1"/>
    </xf>
    <xf numFmtId="0" fontId="183" fillId="44" borderId="195" xfId="0" applyFont="1" applyFill="1" applyBorder="1" applyAlignment="1">
      <alignment vertical="center"/>
    </xf>
    <xf numFmtId="168" fontId="223" fillId="0" borderId="196" xfId="0" applyNumberFormat="1" applyFont="1" applyBorder="1" applyAlignment="1">
      <alignment vertical="center" wrapText="1"/>
    </xf>
    <xf numFmtId="0" fontId="183" fillId="44" borderId="197" xfId="0" applyFont="1" applyFill="1" applyBorder="1" applyAlignment="1">
      <alignment vertical="center" wrapText="1"/>
    </xf>
    <xf numFmtId="0" fontId="183" fillId="44" borderId="198" xfId="0" applyFont="1" applyFill="1" applyBorder="1" applyAlignment="1">
      <alignment vertical="center" wrapText="1"/>
    </xf>
    <xf numFmtId="4" fontId="85" fillId="35" borderId="199" xfId="0" applyNumberFormat="1" applyFont="1" applyFill="1" applyBorder="1" applyAlignment="1">
      <alignment horizontal="right" vertical="center" wrapText="1"/>
    </xf>
    <xf numFmtId="168" fontId="85" fillId="35" borderId="200" xfId="0" applyNumberFormat="1" applyFont="1" applyFill="1" applyBorder="1" applyAlignment="1">
      <alignment vertical="center" wrapText="1"/>
    </xf>
    <xf numFmtId="166" fontId="6" fillId="0" borderId="51" xfId="0" applyNumberFormat="1" applyFont="1" applyBorder="1" applyAlignment="1">
      <alignment horizontal="right" vertical="center" wrapText="1"/>
    </xf>
    <xf numFmtId="166" fontId="6" fillId="0" borderId="51" xfId="0" applyNumberFormat="1" applyFont="1" applyBorder="1" applyAlignment="1">
      <alignment horizontal="center" wrapText="1"/>
    </xf>
    <xf numFmtId="166" fontId="6" fillId="0" borderId="51" xfId="0" applyNumberFormat="1" applyFont="1" applyBorder="1" applyAlignment="1">
      <alignment horizontal="center" vertical="center" wrapText="1"/>
    </xf>
    <xf numFmtId="167" fontId="6" fillId="0" borderId="51" xfId="0" applyNumberFormat="1" applyFont="1" applyBorder="1" applyAlignment="1">
      <alignment horizontal="center" vertical="center" wrapText="1"/>
    </xf>
    <xf numFmtId="0" fontId="80" fillId="37" borderId="0" xfId="0" applyFont="1" applyFill="1"/>
    <xf numFmtId="0" fontId="126" fillId="0" borderId="0" xfId="0" applyFont="1"/>
    <xf numFmtId="0" fontId="33" fillId="63" borderId="0" xfId="1" applyFont="1" applyFill="1" applyBorder="1" applyAlignment="1" applyProtection="1">
      <alignment vertical="center"/>
    </xf>
    <xf numFmtId="0" fontId="33" fillId="31" borderId="0" xfId="0" applyFont="1" applyFill="1"/>
    <xf numFmtId="0" fontId="126" fillId="31" borderId="0" xfId="0" applyFont="1" applyFill="1" applyAlignment="1">
      <alignment horizontal="justify"/>
    </xf>
    <xf numFmtId="0" fontId="126" fillId="63" borderId="0" xfId="0" applyFont="1" applyFill="1" applyAlignment="1">
      <alignment horizontal="justify"/>
    </xf>
    <xf numFmtId="0" fontId="126" fillId="37" borderId="0" xfId="0" applyFont="1" applyFill="1" applyAlignment="1">
      <alignment horizontal="justify"/>
    </xf>
    <xf numFmtId="0" fontId="126" fillId="0" borderId="0" xfId="0" applyFont="1" applyAlignment="1">
      <alignment horizontal="justify"/>
    </xf>
    <xf numFmtId="0" fontId="126" fillId="51" borderId="35" xfId="0" applyFont="1" applyFill="1" applyBorder="1" applyAlignment="1">
      <alignment horizontal="center" vertical="center"/>
    </xf>
    <xf numFmtId="10" fontId="6" fillId="0" borderId="51" xfId="0" applyNumberFormat="1" applyFont="1" applyBorder="1" applyAlignment="1">
      <alignment horizontal="center" vertical="center" wrapText="1"/>
    </xf>
    <xf numFmtId="0" fontId="128" fillId="42" borderId="204" xfId="0" applyFont="1" applyFill="1" applyBorder="1" applyAlignment="1">
      <alignment horizontal="center" vertical="center"/>
    </xf>
    <xf numFmtId="0" fontId="126" fillId="51" borderId="165" xfId="0" applyFont="1" applyFill="1" applyBorder="1" applyAlignment="1">
      <alignment horizontal="center" vertical="center"/>
    </xf>
    <xf numFmtId="0" fontId="83" fillId="43" borderId="168" xfId="0" applyFont="1" applyFill="1" applyBorder="1" applyAlignment="1">
      <alignment horizontal="left" vertical="center" wrapText="1"/>
    </xf>
    <xf numFmtId="0" fontId="74" fillId="30" borderId="0" xfId="0" applyFont="1" applyFill="1" applyAlignment="1">
      <alignment horizontal="left"/>
    </xf>
    <xf numFmtId="0" fontId="74" fillId="37" borderId="0" xfId="0" applyFont="1" applyFill="1" applyAlignment="1">
      <alignment horizontal="left" vertical="center"/>
    </xf>
    <xf numFmtId="166" fontId="128" fillId="45" borderId="120" xfId="0" applyNumberFormat="1" applyFont="1" applyFill="1" applyBorder="1" applyAlignment="1">
      <alignment horizontal="center" vertical="center"/>
    </xf>
    <xf numFmtId="0" fontId="154" fillId="44" borderId="210" xfId="0" applyFont="1" applyFill="1" applyBorder="1" applyAlignment="1">
      <alignment horizontal="center" vertical="center" wrapText="1"/>
    </xf>
    <xf numFmtId="4" fontId="12" fillId="30" borderId="51" xfId="0" applyNumberFormat="1" applyFont="1" applyFill="1" applyBorder="1" applyAlignment="1">
      <alignment horizontal="right" vertical="center"/>
    </xf>
    <xf numFmtId="167" fontId="74" fillId="0" borderId="35" xfId="0" applyNumberFormat="1" applyFont="1" applyBorder="1" applyAlignment="1">
      <alignment horizontal="right" vertical="center" wrapText="1"/>
    </xf>
    <xf numFmtId="167" fontId="74" fillId="0" borderId="35" xfId="0" applyNumberFormat="1" applyFont="1" applyBorder="1" applyAlignment="1">
      <alignment vertical="center" wrapText="1"/>
    </xf>
    <xf numFmtId="0" fontId="146" fillId="0" borderId="212" xfId="0" applyFont="1" applyBorder="1" applyAlignment="1">
      <alignment horizontal="center" vertical="center"/>
    </xf>
    <xf numFmtId="0" fontId="8" fillId="29" borderId="211" xfId="0" applyFont="1" applyFill="1" applyBorder="1" applyAlignment="1">
      <alignment horizontal="center" vertical="center" wrapText="1"/>
    </xf>
    <xf numFmtId="0" fontId="109" fillId="19" borderId="0" xfId="0" applyFont="1" applyFill="1" applyAlignment="1">
      <alignment vertical="center"/>
    </xf>
    <xf numFmtId="10" fontId="0" fillId="0" borderId="19" xfId="0" applyNumberFormat="1" applyBorder="1"/>
    <xf numFmtId="10" fontId="0" fillId="0" borderId="0" xfId="0" applyNumberFormat="1"/>
    <xf numFmtId="10" fontId="0" fillId="0" borderId="0" xfId="0" applyNumberFormat="1" applyAlignment="1">
      <alignment vertical="center" wrapText="1"/>
    </xf>
    <xf numFmtId="0" fontId="4" fillId="0" borderId="0" xfId="1" applyAlignment="1" applyProtection="1"/>
    <xf numFmtId="0" fontId="11" fillId="0" borderId="0" xfId="0" applyFont="1" applyAlignment="1">
      <alignment horizontal="left" indent="1"/>
    </xf>
    <xf numFmtId="0" fontId="0" fillId="0" borderId="0" xfId="0" applyAlignment="1">
      <alignment horizontal="left" indent="2"/>
    </xf>
    <xf numFmtId="0" fontId="14" fillId="0" borderId="0" xfId="1" applyFont="1" applyFill="1" applyAlignment="1" applyProtection="1">
      <alignment horizontal="left" indent="2"/>
    </xf>
    <xf numFmtId="0" fontId="4" fillId="0" borderId="0" xfId="1" applyBorder="1" applyAlignment="1" applyProtection="1">
      <alignment horizontal="left" indent="2"/>
    </xf>
    <xf numFmtId="0" fontId="4" fillId="0" borderId="0" xfId="1" applyFill="1" applyBorder="1" applyAlignment="1" applyProtection="1">
      <alignment vertical="center"/>
    </xf>
    <xf numFmtId="0" fontId="4" fillId="30" borderId="0" xfId="1" applyFill="1" applyBorder="1" applyAlignment="1" applyProtection="1">
      <alignment vertical="top" wrapText="1"/>
    </xf>
    <xf numFmtId="166" fontId="0" fillId="0" borderId="0" xfId="0" applyNumberFormat="1" applyAlignment="1">
      <alignment horizontal="right" vertical="center" wrapText="1"/>
    </xf>
    <xf numFmtId="166" fontId="0" fillId="0" borderId="220" xfId="0" applyNumberFormat="1" applyBorder="1" applyAlignment="1">
      <alignment horizontal="right" vertical="center" wrapText="1"/>
    </xf>
    <xf numFmtId="0" fontId="107" fillId="30" borderId="0" xfId="0" applyFont="1" applyFill="1" applyAlignment="1">
      <alignment vertical="center"/>
    </xf>
    <xf numFmtId="0" fontId="20" fillId="30" borderId="0" xfId="0" applyFont="1" applyFill="1" applyAlignment="1">
      <alignment vertical="center" wrapText="1"/>
    </xf>
    <xf numFmtId="0" fontId="119" fillId="21" borderId="99" xfId="0" applyFont="1" applyFill="1" applyBorder="1" applyAlignment="1">
      <alignment horizontal="left"/>
    </xf>
    <xf numFmtId="0" fontId="0" fillId="0" borderId="100" xfId="0" applyBorder="1" applyAlignment="1">
      <alignment horizontal="left"/>
    </xf>
    <xf numFmtId="0" fontId="0" fillId="0" borderId="223" xfId="0" applyBorder="1" applyAlignment="1">
      <alignment horizontal="left"/>
    </xf>
    <xf numFmtId="0" fontId="109" fillId="0" borderId="100" xfId="0" applyFont="1" applyBorder="1" applyAlignment="1">
      <alignment horizontal="left" vertical="center"/>
    </xf>
    <xf numFmtId="0" fontId="109" fillId="0" borderId="223" xfId="0" applyFont="1" applyBorder="1" applyAlignment="1">
      <alignment horizontal="left" vertical="center"/>
    </xf>
    <xf numFmtId="0" fontId="0" fillId="0" borderId="219" xfId="0" applyBorder="1"/>
    <xf numFmtId="0" fontId="250" fillId="20" borderId="0" xfId="7" applyFont="1" applyFill="1"/>
    <xf numFmtId="0" fontId="250" fillId="22" borderId="0" xfId="7" applyFont="1" applyFill="1"/>
    <xf numFmtId="0" fontId="250" fillId="24" borderId="0" xfId="7" applyFont="1" applyFill="1"/>
    <xf numFmtId="0" fontId="0" fillId="0" borderId="40" xfId="0" applyBorder="1" applyAlignment="1">
      <alignment horizontal="left"/>
    </xf>
    <xf numFmtId="0" fontId="14" fillId="37" borderId="0" xfId="1" applyFont="1" applyFill="1" applyBorder="1" applyAlignment="1" applyProtection="1">
      <alignment horizontal="left"/>
    </xf>
    <xf numFmtId="0" fontId="22" fillId="30" borderId="0" xfId="0" applyFont="1" applyFill="1" applyAlignment="1">
      <alignment horizontal="left" vertical="center"/>
    </xf>
    <xf numFmtId="4" fontId="95" fillId="30" borderId="0" xfId="7" applyNumberFormat="1" applyFont="1" applyFill="1"/>
    <xf numFmtId="0" fontId="95" fillId="30" borderId="0" xfId="7" applyFont="1" applyFill="1"/>
    <xf numFmtId="0" fontId="95" fillId="30" borderId="0" xfId="7" applyFont="1" applyFill="1" applyAlignment="1">
      <alignment horizontal="center" vertical="center" wrapText="1"/>
    </xf>
    <xf numFmtId="0" fontId="95" fillId="0" borderId="98" xfId="7" applyFont="1" applyBorder="1"/>
    <xf numFmtId="0" fontId="126" fillId="21" borderId="182" xfId="0" applyFont="1" applyFill="1" applyBorder="1" applyAlignment="1">
      <alignment vertical="top"/>
    </xf>
    <xf numFmtId="0" fontId="126" fillId="21" borderId="183" xfId="0" applyFont="1" applyFill="1" applyBorder="1" applyAlignment="1">
      <alignment vertical="top"/>
    </xf>
    <xf numFmtId="0" fontId="126" fillId="21" borderId="184" xfId="0" applyFont="1" applyFill="1" applyBorder="1" applyAlignment="1">
      <alignment vertical="top"/>
    </xf>
    <xf numFmtId="0" fontId="126" fillId="21" borderId="185" xfId="0" applyFont="1" applyFill="1" applyBorder="1" applyAlignment="1">
      <alignment vertical="top"/>
    </xf>
    <xf numFmtId="0" fontId="126" fillId="12" borderId="35" xfId="0" applyFont="1" applyFill="1" applyBorder="1" applyAlignment="1">
      <alignment horizontal="center" vertical="center" wrapText="1"/>
    </xf>
    <xf numFmtId="4" fontId="6" fillId="0" borderId="166" xfId="0" applyNumberFormat="1" applyFont="1" applyBorder="1" applyAlignment="1">
      <alignment horizontal="center" vertical="center"/>
    </xf>
    <xf numFmtId="0" fontId="126" fillId="37" borderId="0" xfId="0" applyFont="1" applyFill="1" applyAlignment="1">
      <alignment horizontal="left" vertical="center" indent="2"/>
    </xf>
    <xf numFmtId="0" fontId="11" fillId="37" borderId="0" xfId="1" applyFont="1" applyFill="1" applyBorder="1" applyAlignment="1" applyProtection="1"/>
    <xf numFmtId="0" fontId="126" fillId="0" borderId="19" xfId="0" applyFont="1" applyBorder="1"/>
    <xf numFmtId="0" fontId="151" fillId="37" borderId="0" xfId="0" applyFont="1" applyFill="1" applyAlignment="1">
      <alignment horizontal="left" vertical="center"/>
    </xf>
    <xf numFmtId="166" fontId="6" fillId="0" borderId="35" xfId="0" applyNumberFormat="1" applyFont="1" applyBorder="1"/>
    <xf numFmtId="0" fontId="34" fillId="30" borderId="0" xfId="0" applyFont="1" applyFill="1" applyAlignment="1">
      <alignment horizontal="left" vertical="center"/>
    </xf>
    <xf numFmtId="0" fontId="11" fillId="30" borderId="0" xfId="0" applyFont="1" applyFill="1" applyAlignment="1">
      <alignment horizontal="left" vertical="center" indent="1"/>
    </xf>
    <xf numFmtId="0" fontId="11" fillId="30" borderId="0" xfId="0" applyFont="1" applyFill="1" applyAlignment="1">
      <alignment horizontal="left" vertical="center" indent="3"/>
    </xf>
    <xf numFmtId="0" fontId="6" fillId="12" borderId="19" xfId="0" applyFont="1" applyFill="1" applyBorder="1" applyAlignment="1">
      <alignment vertical="top" wrapText="1"/>
    </xf>
    <xf numFmtId="166" fontId="6" fillId="0" borderId="35" xfId="0" applyNumberFormat="1" applyFont="1" applyBorder="1" applyAlignment="1">
      <alignment horizontal="right"/>
    </xf>
    <xf numFmtId="0" fontId="6" fillId="12" borderId="33" xfId="0" applyFont="1" applyFill="1" applyBorder="1" applyAlignment="1">
      <alignment horizontal="left" vertical="center" wrapText="1"/>
    </xf>
    <xf numFmtId="0" fontId="6" fillId="12" borderId="35" xfId="0" applyFont="1" applyFill="1" applyBorder="1" applyAlignment="1">
      <alignment vertical="top" wrapText="1"/>
    </xf>
    <xf numFmtId="0" fontId="204" fillId="30" borderId="0" xfId="0" applyFont="1" applyFill="1"/>
    <xf numFmtId="0" fontId="256" fillId="30" borderId="0" xfId="0" applyFont="1" applyFill="1" applyAlignment="1">
      <alignment vertical="center"/>
    </xf>
    <xf numFmtId="0" fontId="257" fillId="30" borderId="0" xfId="0" applyFont="1" applyFill="1"/>
    <xf numFmtId="0" fontId="34" fillId="30" borderId="0" xfId="0" applyFont="1" applyFill="1" applyAlignment="1">
      <alignment horizontal="left" vertical="center" indent="1"/>
    </xf>
    <xf numFmtId="0" fontId="11" fillId="30" borderId="0" xfId="0" applyFont="1" applyFill="1" applyAlignment="1">
      <alignment horizontal="left" indent="1"/>
    </xf>
    <xf numFmtId="0" fontId="205" fillId="30" borderId="0" xfId="0" applyFont="1" applyFill="1" applyAlignment="1">
      <alignment horizontal="left" indent="1"/>
    </xf>
    <xf numFmtId="0" fontId="11" fillId="30" borderId="0" xfId="0" applyFont="1" applyFill="1" applyAlignment="1">
      <alignment horizontal="left" vertical="center" indent="9"/>
    </xf>
    <xf numFmtId="0" fontId="180" fillId="30" borderId="0" xfId="0" applyFont="1" applyFill="1" applyAlignment="1">
      <alignment horizontal="left" vertical="center" indent="1"/>
    </xf>
    <xf numFmtId="0" fontId="260" fillId="30" borderId="0" xfId="0" applyFont="1" applyFill="1" applyAlignment="1">
      <alignment horizontal="left"/>
    </xf>
    <xf numFmtId="0" fontId="155" fillId="30" borderId="0" xfId="0" applyFont="1" applyFill="1" applyAlignment="1">
      <alignment horizontal="left" vertical="top"/>
    </xf>
    <xf numFmtId="0" fontId="126" fillId="30" borderId="0" xfId="0" applyFont="1" applyFill="1" applyAlignment="1">
      <alignment horizontal="right"/>
    </xf>
    <xf numFmtId="0" fontId="147" fillId="30" borderId="0" xfId="0" applyFont="1" applyFill="1" applyAlignment="1">
      <alignment horizontal="left" vertical="top"/>
    </xf>
    <xf numFmtId="0" fontId="147" fillId="30" borderId="0" xfId="0" applyFont="1" applyFill="1" applyAlignment="1">
      <alignment horizontal="right"/>
    </xf>
    <xf numFmtId="0" fontId="147" fillId="30" borderId="0" xfId="0" applyFont="1" applyFill="1" applyAlignment="1">
      <alignment horizontal="right" vertical="top"/>
    </xf>
    <xf numFmtId="0" fontId="141" fillId="30" borderId="0" xfId="0" applyFont="1" applyFill="1" applyAlignment="1">
      <alignment horizontal="left" vertical="top"/>
    </xf>
    <xf numFmtId="0" fontId="19" fillId="29" borderId="36" xfId="0" applyFont="1" applyFill="1" applyBorder="1" applyAlignment="1">
      <alignment vertical="top" wrapText="1"/>
    </xf>
    <xf numFmtId="0" fontId="19" fillId="29" borderId="37" xfId="0" applyFont="1" applyFill="1" applyBorder="1" applyAlignment="1">
      <alignment vertical="top" wrapText="1"/>
    </xf>
    <xf numFmtId="0" fontId="19" fillId="29" borderId="50" xfId="0" applyFont="1" applyFill="1" applyBorder="1" applyAlignment="1">
      <alignment vertical="top" wrapText="1"/>
    </xf>
    <xf numFmtId="0" fontId="19" fillId="29" borderId="31" xfId="0" applyFont="1" applyFill="1" applyBorder="1" applyAlignment="1">
      <alignment vertical="top" wrapText="1"/>
    </xf>
    <xf numFmtId="0" fontId="19" fillId="29" borderId="38" xfId="0" applyFont="1" applyFill="1" applyBorder="1" applyAlignment="1">
      <alignment vertical="top" wrapText="1"/>
    </xf>
    <xf numFmtId="0" fontId="19" fillId="29" borderId="33" xfId="0" applyFont="1" applyFill="1" applyBorder="1" applyAlignment="1">
      <alignment vertical="top" wrapText="1"/>
    </xf>
    <xf numFmtId="0" fontId="95" fillId="12" borderId="98" xfId="0" applyFont="1" applyFill="1" applyBorder="1" applyAlignment="1">
      <alignment vertical="top" wrapText="1"/>
    </xf>
    <xf numFmtId="10" fontId="0" fillId="30" borderId="35" xfId="0" applyNumberFormat="1" applyFill="1" applyBorder="1"/>
    <xf numFmtId="10" fontId="0" fillId="30" borderId="19" xfId="0" applyNumberFormat="1" applyFill="1" applyBorder="1"/>
    <xf numFmtId="165" fontId="6" fillId="24" borderId="51" xfId="0" applyNumberFormat="1" applyFont="1" applyFill="1" applyBorder="1" applyAlignment="1">
      <alignment horizontal="right" vertical="center" wrapText="1"/>
    </xf>
    <xf numFmtId="0" fontId="31" fillId="30" borderId="3" xfId="0" applyFont="1" applyFill="1" applyBorder="1" applyAlignment="1">
      <alignment vertical="center" wrapText="1"/>
    </xf>
    <xf numFmtId="10" fontId="74" fillId="73" borderId="120" xfId="0" applyNumberFormat="1" applyFont="1" applyFill="1" applyBorder="1" applyAlignment="1">
      <alignment horizontal="center" wrapText="1"/>
    </xf>
    <xf numFmtId="4" fontId="6" fillId="0" borderId="205" xfId="0" applyNumberFormat="1" applyFont="1" applyBorder="1" applyAlignment="1">
      <alignment horizontal="center" vertical="center"/>
    </xf>
    <xf numFmtId="4" fontId="6" fillId="0" borderId="206" xfId="0" applyNumberFormat="1" applyFont="1" applyBorder="1" applyAlignment="1">
      <alignment horizontal="center" vertical="center"/>
    </xf>
    <xf numFmtId="4" fontId="6" fillId="0" borderId="207" xfId="0" applyNumberFormat="1" applyFont="1" applyBorder="1" applyAlignment="1">
      <alignment horizontal="center" vertical="center"/>
    </xf>
    <xf numFmtId="4" fontId="6" fillId="0" borderId="208" xfId="0" applyNumberFormat="1" applyFont="1" applyBorder="1" applyAlignment="1">
      <alignment horizontal="center" vertical="center"/>
    </xf>
    <xf numFmtId="4" fontId="6" fillId="0" borderId="90" xfId="0" applyNumberFormat="1" applyFont="1" applyBorder="1" applyAlignment="1">
      <alignment horizontal="center" vertical="center"/>
    </xf>
    <xf numFmtId="0" fontId="6" fillId="12" borderId="19" xfId="0" applyFont="1" applyFill="1" applyBorder="1" applyAlignment="1">
      <alignment horizontal="left" vertical="center"/>
    </xf>
    <xf numFmtId="0" fontId="6" fillId="12" borderId="21" xfId="0" applyFont="1" applyFill="1" applyBorder="1" applyAlignment="1">
      <alignment horizontal="left" vertical="center"/>
    </xf>
    <xf numFmtId="0" fontId="6" fillId="30" borderId="0" xfId="0" applyFont="1" applyFill="1" applyAlignment="1">
      <alignment horizontal="left" vertical="top" wrapText="1" indent="1"/>
    </xf>
    <xf numFmtId="0" fontId="207" fillId="30" borderId="0" xfId="1" applyFont="1" applyFill="1" applyBorder="1" applyAlignment="1" applyProtection="1">
      <alignment horizontal="left" vertical="top" wrapText="1"/>
    </xf>
    <xf numFmtId="165" fontId="95" fillId="0" borderId="0" xfId="7" applyNumberFormat="1" applyFont="1" applyAlignment="1">
      <alignment horizontal="right"/>
    </xf>
    <xf numFmtId="0" fontId="6" fillId="12" borderId="63" xfId="0" applyFont="1" applyFill="1" applyBorder="1" applyAlignment="1">
      <alignment horizontal="left" vertical="center"/>
    </xf>
    <xf numFmtId="0" fontId="6" fillId="30" borderId="0" xfId="0" applyFont="1" applyFill="1" applyAlignment="1">
      <alignment horizontal="left" vertical="top" indent="1"/>
    </xf>
    <xf numFmtId="0" fontId="6" fillId="30" borderId="0" xfId="0" applyFont="1" applyFill="1" applyAlignment="1">
      <alignment vertical="center"/>
    </xf>
    <xf numFmtId="0" fontId="205" fillId="30" borderId="0" xfId="0" applyFont="1" applyFill="1" applyAlignment="1">
      <alignment vertical="top"/>
    </xf>
    <xf numFmtId="0" fontId="6" fillId="12" borderId="38" xfId="0" applyFont="1" applyFill="1" applyBorder="1" applyAlignment="1">
      <alignment horizontal="left" vertical="center" wrapText="1"/>
    </xf>
    <xf numFmtId="0" fontId="11" fillId="30" borderId="0" xfId="0" applyFont="1" applyFill="1" applyAlignment="1">
      <alignment horizontal="left" vertical="top" indent="2"/>
    </xf>
    <xf numFmtId="0" fontId="34" fillId="30" borderId="0" xfId="0" applyFont="1" applyFill="1" applyAlignment="1">
      <alignment horizontal="left" vertical="center" indent="2"/>
    </xf>
    <xf numFmtId="0" fontId="11" fillId="30" borderId="0" xfId="0" applyFont="1" applyFill="1" applyAlignment="1">
      <alignment horizontal="left" indent="2"/>
    </xf>
    <xf numFmtId="0" fontId="205" fillId="30" borderId="0" xfId="0" applyFont="1" applyFill="1" applyAlignment="1">
      <alignment horizontal="left" vertical="center" indent="1"/>
    </xf>
    <xf numFmtId="0" fontId="6" fillId="12" borderId="56" xfId="0" applyFont="1" applyFill="1" applyBorder="1" applyAlignment="1">
      <alignment vertical="top" wrapText="1"/>
    </xf>
    <xf numFmtId="0" fontId="6" fillId="12" borderId="55" xfId="0" applyFont="1" applyFill="1" applyBorder="1" applyAlignment="1">
      <alignment vertical="top" wrapText="1"/>
    </xf>
    <xf numFmtId="0" fontId="6" fillId="12" borderId="57" xfId="0" applyFont="1" applyFill="1" applyBorder="1" applyAlignment="1">
      <alignment vertical="top" wrapText="1"/>
    </xf>
    <xf numFmtId="0" fontId="6" fillId="12" borderId="21" xfId="0" applyFont="1" applyFill="1" applyBorder="1" applyAlignment="1">
      <alignment horizontal="left" vertical="center" wrapText="1"/>
    </xf>
    <xf numFmtId="0" fontId="6" fillId="12" borderId="57" xfId="0" applyFont="1" applyFill="1" applyBorder="1" applyAlignment="1">
      <alignment horizontal="left" vertical="top" wrapText="1"/>
    </xf>
    <xf numFmtId="0" fontId="264" fillId="30" borderId="0" xfId="0" applyFont="1" applyFill="1"/>
    <xf numFmtId="0" fontId="205" fillId="30" borderId="0" xfId="0" applyFont="1" applyFill="1"/>
    <xf numFmtId="9" fontId="74" fillId="12" borderId="35" xfId="0" applyNumberFormat="1" applyFont="1" applyFill="1" applyBorder="1"/>
    <xf numFmtId="0" fontId="6" fillId="12" borderId="19" xfId="0" applyFont="1" applyFill="1" applyBorder="1" applyAlignment="1">
      <alignment horizontal="left" vertical="top" wrapText="1"/>
    </xf>
    <xf numFmtId="0" fontId="6" fillId="21" borderId="17" xfId="0" applyFont="1" applyFill="1" applyBorder="1" applyAlignment="1">
      <alignment vertical="top" wrapText="1"/>
    </xf>
    <xf numFmtId="0" fontId="6" fillId="21" borderId="237" xfId="0" applyFont="1" applyFill="1" applyBorder="1" applyAlignment="1">
      <alignment vertical="top" wrapText="1"/>
    </xf>
    <xf numFmtId="0" fontId="6" fillId="21" borderId="238" xfId="0" applyFont="1" applyFill="1" applyBorder="1" applyAlignment="1">
      <alignment vertical="top" wrapText="1"/>
    </xf>
    <xf numFmtId="0" fontId="0" fillId="0" borderId="220" xfId="0" applyBorder="1" applyAlignment="1">
      <alignment horizontal="left"/>
    </xf>
    <xf numFmtId="0" fontId="109" fillId="21" borderId="99" xfId="0" applyFont="1" applyFill="1" applyBorder="1" applyAlignment="1">
      <alignment horizontal="left"/>
    </xf>
    <xf numFmtId="3" fontId="0" fillId="0" borderId="44" xfId="0" applyNumberFormat="1" applyBorder="1" applyAlignment="1">
      <alignment horizontal="right"/>
    </xf>
    <xf numFmtId="0" fontId="128" fillId="12" borderId="35" xfId="0" applyFont="1" applyFill="1" applyBorder="1" applyAlignment="1">
      <alignment horizontal="center" vertical="center" wrapText="1"/>
    </xf>
    <xf numFmtId="0" fontId="205" fillId="30" borderId="0" xfId="1" applyFont="1" applyFill="1" applyBorder="1" applyAlignment="1" applyProtection="1">
      <alignment horizontal="left"/>
    </xf>
    <xf numFmtId="0" fontId="205" fillId="30" borderId="0" xfId="1" applyFont="1" applyFill="1" applyBorder="1" applyAlignment="1" applyProtection="1"/>
    <xf numFmtId="0" fontId="108" fillId="30" borderId="0" xfId="1" applyFont="1" applyFill="1" applyBorder="1" applyAlignment="1" applyProtection="1">
      <alignment vertical="center"/>
    </xf>
    <xf numFmtId="0" fontId="11" fillId="30" borderId="0" xfId="1" applyFont="1" applyFill="1" applyBorder="1" applyAlignment="1" applyProtection="1">
      <alignment vertical="center"/>
    </xf>
    <xf numFmtId="168" fontId="128" fillId="0" borderId="35" xfId="0" applyNumberFormat="1" applyFont="1" applyBorder="1" applyAlignment="1">
      <alignment horizontal="right" vertical="center"/>
    </xf>
    <xf numFmtId="3" fontId="74" fillId="0" borderId="35" xfId="0" applyNumberFormat="1" applyFont="1" applyBorder="1" applyAlignment="1">
      <alignment horizontal="right" vertical="center"/>
    </xf>
    <xf numFmtId="3" fontId="128" fillId="0" borderId="35" xfId="0" applyNumberFormat="1" applyFont="1" applyBorder="1" applyAlignment="1">
      <alignment horizontal="right" vertical="center" wrapText="1"/>
    </xf>
    <xf numFmtId="166" fontId="6" fillId="0" borderId="240" xfId="0" applyNumberFormat="1" applyFont="1" applyBorder="1" applyAlignment="1">
      <alignment vertical="center"/>
    </xf>
    <xf numFmtId="0" fontId="6" fillId="0" borderId="241" xfId="0" applyFont="1" applyBorder="1" applyAlignment="1">
      <alignment vertical="center"/>
    </xf>
    <xf numFmtId="0" fontId="132" fillId="12" borderId="239" xfId="0" applyFont="1" applyFill="1" applyBorder="1" applyAlignment="1">
      <alignment horizontal="center" vertical="center" wrapText="1"/>
    </xf>
    <xf numFmtId="0" fontId="52" fillId="0" borderId="240" xfId="0" applyFont="1" applyBorder="1" applyAlignment="1">
      <alignment horizontal="left"/>
    </xf>
    <xf numFmtId="0" fontId="52" fillId="0" borderId="242" xfId="0" applyFont="1" applyBorder="1" applyAlignment="1">
      <alignment horizontal="left"/>
    </xf>
    <xf numFmtId="0" fontId="52" fillId="18" borderId="242" xfId="0" applyFont="1" applyFill="1" applyBorder="1" applyAlignment="1">
      <alignment horizontal="left"/>
    </xf>
    <xf numFmtId="166" fontId="6" fillId="18" borderId="239" xfId="0" applyNumberFormat="1" applyFont="1" applyFill="1" applyBorder="1" applyAlignment="1">
      <alignment horizontal="center"/>
    </xf>
    <xf numFmtId="0" fontId="52" fillId="4" borderId="240" xfId="0" applyFont="1" applyFill="1" applyBorder="1" applyAlignment="1">
      <alignment horizontal="left"/>
    </xf>
    <xf numFmtId="166" fontId="6" fillId="18" borderId="240" xfId="0" applyNumberFormat="1" applyFont="1" applyFill="1" applyBorder="1" applyAlignment="1">
      <alignment vertical="center"/>
    </xf>
    <xf numFmtId="0" fontId="52" fillId="4" borderId="240" xfId="0" applyFont="1" applyFill="1" applyBorder="1"/>
    <xf numFmtId="0" fontId="52" fillId="4" borderId="242" xfId="0" applyFont="1" applyFill="1" applyBorder="1"/>
    <xf numFmtId="0" fontId="52" fillId="4" borderId="243" xfId="0" applyFont="1" applyFill="1" applyBorder="1"/>
    <xf numFmtId="166" fontId="6" fillId="4" borderId="239" xfId="0" applyNumberFormat="1" applyFont="1" applyFill="1" applyBorder="1" applyAlignment="1">
      <alignment horizontal="center"/>
    </xf>
    <xf numFmtId="0" fontId="52" fillId="4" borderId="242" xfId="0" applyFont="1" applyFill="1" applyBorder="1" applyAlignment="1">
      <alignment horizontal="left"/>
    </xf>
    <xf numFmtId="166" fontId="20" fillId="30" borderId="0" xfId="0" applyNumberFormat="1" applyFont="1" applyFill="1"/>
    <xf numFmtId="0" fontId="144" fillId="30" borderId="0" xfId="0" applyFont="1" applyFill="1" applyAlignment="1">
      <alignment horizontal="right"/>
    </xf>
    <xf numFmtId="0" fontId="147" fillId="30" borderId="0" xfId="0" applyFont="1" applyFill="1" applyAlignment="1">
      <alignment horizontal="left" vertical="center"/>
    </xf>
    <xf numFmtId="0" fontId="126" fillId="30" borderId="0" xfId="0" applyFont="1" applyFill="1" applyAlignment="1">
      <alignment vertical="center"/>
    </xf>
    <xf numFmtId="0" fontId="144" fillId="30" borderId="0" xfId="0" applyFont="1" applyFill="1" applyAlignment="1">
      <alignment vertical="center"/>
    </xf>
    <xf numFmtId="4" fontId="95" fillId="0" borderId="245" xfId="0" applyNumberFormat="1" applyFont="1" applyBorder="1" applyAlignment="1">
      <alignment horizontal="right" vertical="center"/>
    </xf>
    <xf numFmtId="0" fontId="100" fillId="31" borderId="0" xfId="0" applyFont="1" applyFill="1"/>
    <xf numFmtId="0" fontId="100" fillId="63" borderId="0" xfId="0" applyFont="1" applyFill="1"/>
    <xf numFmtId="0" fontId="109" fillId="19" borderId="245" xfId="0" applyFont="1" applyFill="1" applyBorder="1" applyAlignment="1">
      <alignment horizontal="center" vertical="center"/>
    </xf>
    <xf numFmtId="0" fontId="95" fillId="0" borderId="240" xfId="0" applyFont="1" applyBorder="1"/>
    <xf numFmtId="165" fontId="95" fillId="0" borderId="246" xfId="0" applyNumberFormat="1" applyFont="1" applyBorder="1" applyAlignment="1">
      <alignment horizontal="center"/>
    </xf>
    <xf numFmtId="0" fontId="192" fillId="0" borderId="245" xfId="0" applyFont="1" applyBorder="1" applyAlignment="1">
      <alignment horizontal="center" vertical="center"/>
    </xf>
    <xf numFmtId="0" fontId="0" fillId="0" borderId="245" xfId="0" applyBorder="1"/>
    <xf numFmtId="2" fontId="0" fillId="0" borderId="245" xfId="0" applyNumberFormat="1" applyBorder="1"/>
    <xf numFmtId="0" fontId="14" fillId="30" borderId="0" xfId="1" applyFont="1" applyFill="1" applyBorder="1" applyAlignment="1" applyProtection="1">
      <alignment horizontal="left" vertical="center"/>
    </xf>
    <xf numFmtId="0" fontId="67" fillId="0" borderId="245" xfId="0" applyFont="1" applyBorder="1"/>
    <xf numFmtId="0" fontId="67" fillId="0" borderId="245" xfId="0" applyFont="1" applyBorder="1" applyAlignment="1">
      <alignment horizontal="center"/>
    </xf>
    <xf numFmtId="166" fontId="0" fillId="0" borderId="245" xfId="0" applyNumberFormat="1" applyBorder="1" applyAlignment="1">
      <alignment horizontal="right"/>
    </xf>
    <xf numFmtId="166" fontId="0" fillId="0" borderId="245" xfId="0" applyNumberFormat="1" applyBorder="1"/>
    <xf numFmtId="0" fontId="95" fillId="0" borderId="245" xfId="0" applyFont="1" applyBorder="1"/>
    <xf numFmtId="10" fontId="192" fillId="0" borderId="35" xfId="0" applyNumberFormat="1" applyFont="1" applyBorder="1" applyAlignment="1">
      <alignment horizontal="center" vertical="center"/>
    </xf>
    <xf numFmtId="10" fontId="128" fillId="0" borderId="35" xfId="0" applyNumberFormat="1" applyFont="1" applyBorder="1" applyAlignment="1">
      <alignment horizontal="center" vertical="center"/>
    </xf>
    <xf numFmtId="0" fontId="151" fillId="37" borderId="0" xfId="0" applyFont="1" applyFill="1" applyAlignment="1">
      <alignment horizontal="left"/>
    </xf>
    <xf numFmtId="0" fontId="115" fillId="19" borderId="0" xfId="0" applyFont="1" applyFill="1"/>
    <xf numFmtId="4" fontId="6" fillId="0" borderId="51" xfId="0" applyNumberFormat="1" applyFont="1" applyBorder="1" applyAlignment="1">
      <alignment horizontal="center" vertical="center" wrapText="1"/>
    </xf>
    <xf numFmtId="4" fontId="74" fillId="75" borderId="120" xfId="0" applyNumberFormat="1" applyFont="1" applyFill="1" applyBorder="1" applyAlignment="1">
      <alignment horizontal="center" wrapText="1"/>
    </xf>
    <xf numFmtId="4" fontId="74" fillId="75" borderId="68" xfId="0" applyNumberFormat="1" applyFont="1" applyFill="1" applyBorder="1" applyAlignment="1">
      <alignment horizontal="center" wrapText="1"/>
    </xf>
    <xf numFmtId="168" fontId="74" fillId="73" borderId="120" xfId="0" applyNumberFormat="1" applyFont="1" applyFill="1" applyBorder="1" applyAlignment="1">
      <alignment horizontal="center" vertical="top" wrapText="1"/>
    </xf>
    <xf numFmtId="168" fontId="74" fillId="73" borderId="68" xfId="0" applyNumberFormat="1" applyFont="1" applyFill="1" applyBorder="1" applyAlignment="1">
      <alignment horizontal="center" vertical="top" wrapText="1"/>
    </xf>
    <xf numFmtId="168" fontId="74" fillId="73" borderId="120" xfId="0" applyNumberFormat="1" applyFont="1" applyFill="1" applyBorder="1" applyAlignment="1">
      <alignment horizontal="center" vertical="center" wrapText="1"/>
    </xf>
    <xf numFmtId="168" fontId="74" fillId="73" borderId="68" xfId="0" applyNumberFormat="1" applyFont="1" applyFill="1" applyBorder="1" applyAlignment="1">
      <alignment horizontal="center" vertical="center" wrapText="1"/>
    </xf>
    <xf numFmtId="168" fontId="74" fillId="73" borderId="120" xfId="0" applyNumberFormat="1" applyFont="1" applyFill="1" applyBorder="1" applyAlignment="1">
      <alignment horizontal="center" wrapText="1"/>
    </xf>
    <xf numFmtId="168" fontId="74" fillId="73" borderId="68" xfId="0" applyNumberFormat="1" applyFont="1" applyFill="1" applyBorder="1" applyAlignment="1">
      <alignment horizontal="right" vertical="center" wrapText="1"/>
    </xf>
    <xf numFmtId="0" fontId="74" fillId="37" borderId="0" xfId="0" applyFont="1" applyFill="1" applyAlignment="1">
      <alignment horizontal="left" vertical="top" indent="1"/>
    </xf>
    <xf numFmtId="0" fontId="151" fillId="80" borderId="0" xfId="0" applyFont="1" applyFill="1"/>
    <xf numFmtId="0" fontId="14" fillId="30" borderId="63" xfId="1" applyFont="1" applyFill="1" applyBorder="1" applyAlignment="1" applyProtection="1"/>
    <xf numFmtId="0" fontId="192" fillId="0" borderId="0" xfId="0" applyFont="1" applyAlignment="1">
      <alignment horizontal="left" vertical="center"/>
    </xf>
    <xf numFmtId="2" fontId="95" fillId="0" borderId="0" xfId="0" applyNumberFormat="1" applyFont="1" applyAlignment="1">
      <alignment horizontal="center" vertical="center"/>
    </xf>
    <xf numFmtId="10" fontId="0" fillId="0" borderId="0" xfId="0" applyNumberFormat="1" applyAlignment="1">
      <alignment horizontal="center" vertical="center" wrapText="1"/>
    </xf>
    <xf numFmtId="10" fontId="0" fillId="0" borderId="0" xfId="0" applyNumberFormat="1" applyAlignment="1">
      <alignment horizontal="center" vertical="center"/>
    </xf>
    <xf numFmtId="0" fontId="140" fillId="30" borderId="0" xfId="0" applyFont="1" applyFill="1" applyAlignment="1">
      <alignment horizontal="left" vertical="center"/>
    </xf>
    <xf numFmtId="0" fontId="273" fillId="21" borderId="245" xfId="0" applyFont="1" applyFill="1" applyBorder="1" applyAlignment="1">
      <alignment horizontal="center" vertical="center"/>
    </xf>
    <xf numFmtId="0" fontId="109" fillId="16" borderId="0" xfId="0" applyFont="1" applyFill="1"/>
    <xf numFmtId="0" fontId="0" fillId="16" borderId="245" xfId="0" applyFill="1" applyBorder="1"/>
    <xf numFmtId="165" fontId="274" fillId="0" borderId="0" xfId="7" applyNumberFormat="1" applyFont="1" applyAlignment="1">
      <alignment horizontal="left"/>
    </xf>
    <xf numFmtId="0" fontId="67" fillId="0" borderId="0" xfId="0" applyFont="1" applyAlignment="1">
      <alignment horizontal="center" vertical="center"/>
    </xf>
    <xf numFmtId="0" fontId="275" fillId="24" borderId="0" xfId="7" applyFont="1" applyFill="1"/>
    <xf numFmtId="0" fontId="99" fillId="0" borderId="245" xfId="0" applyFont="1" applyBorder="1"/>
    <xf numFmtId="9" fontId="100" fillId="21" borderId="245" xfId="0" applyNumberFormat="1" applyFont="1" applyFill="1" applyBorder="1"/>
    <xf numFmtId="0" fontId="110" fillId="21" borderId="245" xfId="0" applyFont="1" applyFill="1" applyBorder="1" applyAlignment="1">
      <alignment horizontal="left" vertical="center" wrapText="1"/>
    </xf>
    <xf numFmtId="0" fontId="0" fillId="13" borderId="245" xfId="0" applyFill="1" applyBorder="1"/>
    <xf numFmtId="166" fontId="110" fillId="0" borderId="245" xfId="12" applyNumberFormat="1" applyFont="1" applyBorder="1" applyAlignment="1">
      <alignment horizontal="right"/>
    </xf>
    <xf numFmtId="166" fontId="113" fillId="0" borderId="245" xfId="12" applyNumberFormat="1" applyFont="1" applyBorder="1" applyAlignment="1">
      <alignment horizontal="right"/>
    </xf>
    <xf numFmtId="0" fontId="113" fillId="0" borderId="245" xfId="12" applyFont="1" applyBorder="1" applyAlignment="1">
      <alignment horizontal="right"/>
    </xf>
    <xf numFmtId="0" fontId="95" fillId="0" borderId="100" xfId="7" applyFont="1" applyBorder="1"/>
    <xf numFmtId="0" fontId="0" fillId="0" borderId="223" xfId="0" applyBorder="1"/>
    <xf numFmtId="0" fontId="77" fillId="0" borderId="0" xfId="0" applyFont="1"/>
    <xf numFmtId="0" fontId="277" fillId="0" borderId="0" xfId="0" applyFont="1"/>
    <xf numFmtId="0" fontId="276" fillId="24" borderId="0" xfId="7" applyFont="1" applyFill="1"/>
    <xf numFmtId="0" fontId="276" fillId="21" borderId="99" xfId="0" applyFont="1" applyFill="1" applyBorder="1" applyAlignment="1">
      <alignment horizontal="left"/>
    </xf>
    <xf numFmtId="0" fontId="6" fillId="30" borderId="0" xfId="0" applyFont="1" applyFill="1" applyAlignment="1">
      <alignment horizontal="justify" vertical="center" wrapText="1"/>
    </xf>
    <xf numFmtId="0" fontId="74" fillId="30" borderId="0" xfId="0" applyFont="1" applyFill="1"/>
    <xf numFmtId="0" fontId="6" fillId="12" borderId="240" xfId="0" applyFont="1" applyFill="1" applyBorder="1" applyAlignment="1">
      <alignment horizontal="center" vertical="center"/>
    </xf>
    <xf numFmtId="0" fontId="6" fillId="12" borderId="242" xfId="0" applyFont="1" applyFill="1" applyBorder="1" applyAlignment="1">
      <alignment horizontal="center" vertical="center"/>
    </xf>
    <xf numFmtId="0" fontId="6" fillId="12" borderId="243" xfId="0" applyFont="1" applyFill="1" applyBorder="1" applyAlignment="1">
      <alignment horizontal="center" vertical="center"/>
    </xf>
    <xf numFmtId="0" fontId="14" fillId="30" borderId="0" xfId="1" applyFont="1" applyFill="1" applyAlignment="1" applyProtection="1">
      <alignment horizontal="left" indent="2"/>
    </xf>
    <xf numFmtId="0" fontId="270" fillId="30" borderId="0" xfId="0" applyFont="1" applyFill="1" applyAlignment="1">
      <alignment horizontal="justify" vertical="top" wrapText="1"/>
    </xf>
    <xf numFmtId="0" fontId="90" fillId="30" borderId="0" xfId="0" applyFont="1" applyFill="1" applyAlignment="1">
      <alignment horizontal="left" vertical="top" wrapText="1"/>
    </xf>
    <xf numFmtId="0" fontId="279" fillId="30" borderId="0" xfId="1" applyFont="1" applyFill="1" applyBorder="1" applyAlignment="1" applyProtection="1">
      <alignment vertical="top" wrapText="1"/>
    </xf>
    <xf numFmtId="0" fontId="135" fillId="30" borderId="0" xfId="1" applyFont="1" applyFill="1" applyBorder="1" applyAlignment="1" applyProtection="1">
      <alignment vertical="top" wrapText="1"/>
    </xf>
    <xf numFmtId="0" fontId="280" fillId="30" borderId="0" xfId="0" applyFont="1" applyFill="1" applyAlignment="1">
      <alignment vertical="top" wrapText="1"/>
    </xf>
    <xf numFmtId="0" fontId="14" fillId="30" borderId="0" xfId="1" applyFont="1" applyFill="1" applyAlignment="1" applyProtection="1">
      <alignment horizontal="left" indent="1"/>
    </xf>
    <xf numFmtId="0" fontId="14" fillId="30" borderId="0" xfId="1" applyFont="1" applyFill="1" applyAlignment="1" applyProtection="1">
      <alignment horizontal="left" vertical="center" indent="2"/>
    </xf>
    <xf numFmtId="0" fontId="0" fillId="31" borderId="0" xfId="0" applyFill="1" applyAlignment="1">
      <alignment horizontal="justify" vertical="top"/>
    </xf>
    <xf numFmtId="0" fontId="0" fillId="63" borderId="0" xfId="0" applyFill="1" applyAlignment="1">
      <alignment horizontal="justify" vertical="top"/>
    </xf>
    <xf numFmtId="0" fontId="0" fillId="30" borderId="0" xfId="0" applyFill="1" applyAlignment="1">
      <alignment horizontal="justify" vertical="top"/>
    </xf>
    <xf numFmtId="0" fontId="13" fillId="30" borderId="0" xfId="0" applyFont="1" applyFill="1" applyAlignment="1">
      <alignment horizontal="justify" vertical="top"/>
    </xf>
    <xf numFmtId="0" fontId="20" fillId="30" borderId="0" xfId="0" applyFont="1" applyFill="1" applyAlignment="1">
      <alignment horizontal="justify" vertical="top"/>
    </xf>
    <xf numFmtId="168" fontId="20" fillId="30" borderId="0" xfId="0" applyNumberFormat="1" applyFont="1" applyFill="1" applyAlignment="1">
      <alignment horizontal="justify" vertical="top"/>
    </xf>
    <xf numFmtId="0" fontId="108" fillId="30" borderId="0" xfId="0" applyFont="1" applyFill="1"/>
    <xf numFmtId="0" fontId="267" fillId="30" borderId="0" xfId="13" applyFont="1" applyFill="1" applyBorder="1" applyAlignment="1" applyProtection="1">
      <alignment horizontal="left" indent="1"/>
    </xf>
    <xf numFmtId="165" fontId="6" fillId="0" borderId="19" xfId="12" applyNumberFormat="1" applyFont="1" applyBorder="1" applyAlignment="1">
      <alignment horizontal="right" vertical="center"/>
    </xf>
    <xf numFmtId="0" fontId="270" fillId="30" borderId="0" xfId="0" applyFont="1" applyFill="1" applyAlignment="1">
      <alignment vertical="top"/>
    </xf>
    <xf numFmtId="0" fontId="11" fillId="30" borderId="0" xfId="0" applyFont="1" applyFill="1" applyAlignment="1">
      <alignment horizontal="left" vertical="center" indent="2"/>
    </xf>
    <xf numFmtId="0" fontId="6" fillId="12" borderId="63" xfId="0" applyFont="1" applyFill="1" applyBorder="1" applyAlignment="1">
      <alignment horizontal="left" vertical="center" wrapText="1"/>
    </xf>
    <xf numFmtId="0" fontId="6" fillId="12" borderId="19" xfId="0" applyFont="1" applyFill="1" applyBorder="1" applyAlignment="1">
      <alignment horizontal="left" vertical="center" wrapText="1"/>
    </xf>
    <xf numFmtId="0" fontId="6" fillId="12" borderId="240" xfId="0" applyFont="1" applyFill="1" applyBorder="1" applyAlignment="1">
      <alignment vertical="center"/>
    </xf>
    <xf numFmtId="0" fontId="6" fillId="12" borderId="242" xfId="0" applyFont="1" applyFill="1" applyBorder="1" applyAlignment="1">
      <alignment vertical="center"/>
    </xf>
    <xf numFmtId="0" fontId="6" fillId="12" borderId="243" xfId="0" applyFont="1" applyFill="1" applyBorder="1" applyAlignment="1">
      <alignment vertical="center"/>
    </xf>
    <xf numFmtId="0" fontId="11" fillId="30" borderId="0" xfId="0" applyFont="1" applyFill="1" applyAlignment="1">
      <alignment horizontal="left" vertical="center"/>
    </xf>
    <xf numFmtId="0" fontId="14" fillId="30" borderId="0" xfId="13" applyFont="1" applyFill="1" applyAlignment="1" applyProtection="1">
      <alignment horizontal="left" indent="1"/>
    </xf>
    <xf numFmtId="0" fontId="102" fillId="0" borderId="245" xfId="0" applyFont="1" applyBorder="1"/>
    <xf numFmtId="170" fontId="0" fillId="0" borderId="245" xfId="0" applyNumberFormat="1" applyBorder="1"/>
    <xf numFmtId="0" fontId="77" fillId="0" borderId="0" xfId="0" applyFont="1" applyAlignment="1">
      <alignment vertical="center"/>
    </xf>
    <xf numFmtId="0" fontId="77" fillId="0" borderId="0" xfId="0" applyFont="1" applyAlignment="1">
      <alignment horizontal="center" vertical="center" wrapText="1"/>
    </xf>
    <xf numFmtId="0" fontId="109" fillId="0" borderId="219" xfId="0" applyFont="1" applyBorder="1"/>
    <xf numFmtId="0" fontId="0" fillId="0" borderId="245" xfId="0" applyBorder="1" applyAlignment="1">
      <alignment vertical="center"/>
    </xf>
    <xf numFmtId="169" fontId="77" fillId="0" borderId="245" xfId="0" applyNumberFormat="1" applyFont="1" applyBorder="1" applyAlignment="1">
      <alignment vertical="center"/>
    </xf>
    <xf numFmtId="0" fontId="77" fillId="0" borderId="245" xfId="0" applyFont="1" applyBorder="1" applyAlignment="1">
      <alignment horizontal="center" vertical="center" wrapText="1"/>
    </xf>
    <xf numFmtId="0" fontId="109" fillId="0" borderId="0" xfId="0" applyFont="1" applyAlignment="1">
      <alignment horizontal="left" indent="2"/>
    </xf>
    <xf numFmtId="0" fontId="14" fillId="30" borderId="0" xfId="13" applyFont="1" applyFill="1" applyAlignment="1" applyProtection="1">
      <alignment horizontal="left" vertical="center" indent="2"/>
    </xf>
    <xf numFmtId="0" fontId="109" fillId="0" borderId="0" xfId="0" applyFont="1" applyAlignment="1">
      <alignment horizontal="left" vertical="center"/>
    </xf>
    <xf numFmtId="0" fontId="11" fillId="37" borderId="0" xfId="1" applyFont="1" applyFill="1" applyBorder="1" applyAlignment="1" applyProtection="1">
      <alignment horizontal="left" indent="2"/>
    </xf>
    <xf numFmtId="0" fontId="205" fillId="30" borderId="0" xfId="1" applyFont="1" applyFill="1" applyAlignment="1" applyProtection="1">
      <alignment horizontal="left" indent="1"/>
    </xf>
    <xf numFmtId="0" fontId="11" fillId="30" borderId="0" xfId="0" applyFont="1" applyFill="1" applyAlignment="1">
      <alignment horizontal="left" vertical="center" indent="4"/>
    </xf>
    <xf numFmtId="0" fontId="205" fillId="30" borderId="0" xfId="1" applyFont="1" applyFill="1" applyAlignment="1" applyProtection="1">
      <alignment horizontal="left" indent="2"/>
    </xf>
    <xf numFmtId="0" fontId="0" fillId="19" borderId="245" xfId="0" applyFill="1" applyBorder="1"/>
    <xf numFmtId="0" fontId="95" fillId="19" borderId="245" xfId="7" applyFont="1" applyFill="1" applyBorder="1"/>
    <xf numFmtId="170" fontId="0" fillId="0" borderId="245" xfId="0" applyNumberFormat="1" applyBorder="1" applyAlignment="1">
      <alignment horizontal="right"/>
    </xf>
    <xf numFmtId="170" fontId="95" fillId="0" borderId="245" xfId="7" applyNumberFormat="1" applyFont="1" applyBorder="1" applyAlignment="1">
      <alignment horizontal="right"/>
    </xf>
    <xf numFmtId="0" fontId="95" fillId="19" borderId="245" xfId="12" applyFont="1" applyFill="1" applyBorder="1"/>
    <xf numFmtId="0" fontId="95" fillId="19" borderId="245" xfId="0" applyFont="1" applyFill="1" applyBorder="1"/>
    <xf numFmtId="0" fontId="95" fillId="0" borderId="245" xfId="7" applyFont="1" applyBorder="1" applyAlignment="1">
      <alignment horizontal="center" vertical="center" wrapText="1"/>
    </xf>
    <xf numFmtId="166" fontId="74" fillId="21" borderId="35" xfId="0" applyNumberFormat="1" applyFont="1" applyFill="1" applyBorder="1"/>
    <xf numFmtId="0" fontId="95" fillId="0" borderId="248" xfId="0" applyFont="1" applyBorder="1"/>
    <xf numFmtId="165" fontId="95" fillId="0" borderId="247" xfId="0" applyNumberFormat="1" applyFont="1" applyBorder="1" applyAlignment="1">
      <alignment horizontal="center"/>
    </xf>
    <xf numFmtId="0" fontId="95" fillId="0" borderId="65" xfId="0" applyFont="1" applyBorder="1"/>
    <xf numFmtId="165" fontId="95" fillId="0" borderId="249" xfId="0" applyNumberFormat="1" applyFont="1" applyBorder="1" applyAlignment="1">
      <alignment horizontal="center"/>
    </xf>
    <xf numFmtId="165" fontId="95" fillId="0" borderId="245" xfId="0" applyNumberFormat="1" applyFont="1" applyBorder="1" applyAlignment="1">
      <alignment horizontal="center"/>
    </xf>
    <xf numFmtId="0" fontId="95" fillId="21" borderId="99" xfId="0" applyFont="1" applyFill="1" applyBorder="1" applyAlignment="1">
      <alignment horizontal="center" vertical="center"/>
    </xf>
    <xf numFmtId="0" fontId="0" fillId="0" borderId="245" xfId="0" applyBorder="1" applyAlignment="1">
      <alignment horizontal="center"/>
    </xf>
    <xf numFmtId="0" fontId="142" fillId="30" borderId="0" xfId="0" applyFont="1" applyFill="1" applyAlignment="1">
      <alignment horizontal="left" vertical="top" wrapText="1"/>
    </xf>
    <xf numFmtId="0" fontId="139" fillId="31" borderId="0" xfId="0" applyFont="1" applyFill="1" applyAlignment="1">
      <alignment horizontal="center"/>
    </xf>
    <xf numFmtId="0" fontId="40" fillId="3" borderId="0" xfId="0" applyFont="1" applyFill="1" applyAlignment="1">
      <alignment horizontal="center"/>
    </xf>
    <xf numFmtId="0" fontId="261" fillId="30" borderId="0" xfId="1" applyFont="1" applyFill="1" applyBorder="1" applyAlignment="1" applyProtection="1">
      <alignment horizontal="left" vertical="top" wrapText="1"/>
    </xf>
    <xf numFmtId="0" fontId="4" fillId="30" borderId="0" xfId="1" applyFill="1" applyBorder="1" applyAlignment="1" applyProtection="1">
      <alignment horizontal="left" vertical="top"/>
    </xf>
    <xf numFmtId="0" fontId="139" fillId="31" borderId="0" xfId="1" applyFont="1" applyFill="1" applyBorder="1" applyAlignment="1" applyProtection="1">
      <alignment horizontal="left"/>
    </xf>
    <xf numFmtId="0" fontId="46" fillId="29" borderId="0" xfId="0" applyFont="1" applyFill="1" applyAlignment="1">
      <alignment horizontal="center" vertical="center" wrapText="1"/>
    </xf>
    <xf numFmtId="0" fontId="106" fillId="29" borderId="0" xfId="0" applyFont="1" applyFill="1" applyAlignment="1">
      <alignment horizontal="center" vertical="center" wrapText="1"/>
    </xf>
    <xf numFmtId="0" fontId="92" fillId="30" borderId="0" xfId="0" applyFont="1" applyFill="1" applyAlignment="1">
      <alignment horizontal="justify" vertical="center" wrapText="1"/>
    </xf>
    <xf numFmtId="0" fontId="7" fillId="29" borderId="6" xfId="0" applyFont="1" applyFill="1" applyBorder="1" applyAlignment="1">
      <alignment horizontal="left" vertical="center"/>
    </xf>
    <xf numFmtId="0" fontId="7" fillId="29" borderId="0" xfId="0" applyFont="1" applyFill="1" applyAlignment="1">
      <alignment horizontal="left" vertical="center"/>
    </xf>
    <xf numFmtId="0" fontId="8" fillId="29" borderId="46" xfId="0" applyFont="1" applyFill="1" applyBorder="1" applyAlignment="1">
      <alignment horizontal="center" vertical="center"/>
    </xf>
    <xf numFmtId="0" fontId="13" fillId="53" borderId="35" xfId="0" applyFont="1" applyFill="1" applyBorder="1" applyAlignment="1">
      <alignment horizontal="center"/>
    </xf>
    <xf numFmtId="0" fontId="8" fillId="29" borderId="19" xfId="0" applyFont="1" applyFill="1" applyBorder="1" applyAlignment="1">
      <alignment horizontal="center" vertical="center" wrapText="1"/>
    </xf>
    <xf numFmtId="0" fontId="8" fillId="29" borderId="20" xfId="0" applyFont="1" applyFill="1" applyBorder="1" applyAlignment="1">
      <alignment horizontal="center" vertical="center" wrapText="1"/>
    </xf>
    <xf numFmtId="0" fontId="11" fillId="30" borderId="0" xfId="0" applyFont="1" applyFill="1" applyAlignment="1">
      <alignment vertical="center" wrapText="1"/>
    </xf>
    <xf numFmtId="0" fontId="13" fillId="54" borderId="19" xfId="0" applyFont="1" applyFill="1" applyBorder="1" applyAlignment="1">
      <alignment horizontal="left" vertical="center"/>
    </xf>
    <xf numFmtId="0" fontId="13" fillId="54" borderId="20" xfId="0" applyFont="1" applyFill="1" applyBorder="1" applyAlignment="1">
      <alignment horizontal="left" vertical="center"/>
    </xf>
    <xf numFmtId="0" fontId="13" fillId="54" borderId="21" xfId="0" applyFont="1" applyFill="1" applyBorder="1" applyAlignment="1">
      <alignment horizontal="left" vertical="center"/>
    </xf>
    <xf numFmtId="0" fontId="8" fillId="29" borderId="21" xfId="0" applyFont="1" applyFill="1" applyBorder="1" applyAlignment="1">
      <alignment horizontal="center" vertical="center" wrapText="1"/>
    </xf>
    <xf numFmtId="0" fontId="8" fillId="29" borderId="45" xfId="0" applyFont="1" applyFill="1" applyBorder="1" applyAlignment="1">
      <alignment horizontal="center" vertical="center"/>
    </xf>
    <xf numFmtId="0" fontId="13" fillId="54" borderId="35" xfId="0" applyFont="1" applyFill="1" applyBorder="1" applyAlignment="1">
      <alignment horizontal="center" vertical="center"/>
    </xf>
    <xf numFmtId="0" fontId="8" fillId="29" borderId="46" xfId="0" applyFont="1" applyFill="1" applyBorder="1" applyAlignment="1">
      <alignment horizontal="center" vertical="center" wrapText="1"/>
    </xf>
    <xf numFmtId="0" fontId="8" fillId="29" borderId="8" xfId="0" applyFont="1" applyFill="1" applyBorder="1" applyAlignment="1">
      <alignment horizontal="center" vertical="center" wrapText="1"/>
    </xf>
    <xf numFmtId="1" fontId="13" fillId="16" borderId="35" xfId="0" applyNumberFormat="1" applyFont="1" applyFill="1" applyBorder="1" applyAlignment="1">
      <alignment horizontal="left" vertical="center"/>
    </xf>
    <xf numFmtId="1" fontId="13" fillId="16" borderId="19" xfId="0" applyNumberFormat="1" applyFont="1" applyFill="1" applyBorder="1" applyAlignment="1">
      <alignment horizontal="left" vertical="center"/>
    </xf>
    <xf numFmtId="1" fontId="13" fillId="16" borderId="20" xfId="0" applyNumberFormat="1" applyFont="1" applyFill="1" applyBorder="1" applyAlignment="1">
      <alignment horizontal="left" vertical="center"/>
    </xf>
    <xf numFmtId="1" fontId="13" fillId="16" borderId="21" xfId="0" applyNumberFormat="1" applyFont="1" applyFill="1" applyBorder="1" applyAlignment="1">
      <alignment horizontal="left" vertical="center"/>
    </xf>
    <xf numFmtId="0" fontId="11" fillId="30" borderId="0" xfId="0" applyFont="1" applyFill="1" applyAlignment="1">
      <alignment horizontal="left" vertical="center" wrapText="1"/>
    </xf>
    <xf numFmtId="0" fontId="19" fillId="34" borderId="153" xfId="0" applyFont="1" applyFill="1" applyBorder="1" applyAlignment="1">
      <alignment horizontal="center" vertical="center" wrapText="1"/>
    </xf>
    <xf numFmtId="0" fontId="19" fillId="34" borderId="154" xfId="0" applyFont="1" applyFill="1" applyBorder="1" applyAlignment="1">
      <alignment horizontal="center" vertical="center" wrapText="1"/>
    </xf>
    <xf numFmtId="0" fontId="8" fillId="29" borderId="47" xfId="0" applyFont="1" applyFill="1" applyBorder="1" applyAlignment="1">
      <alignment horizontal="center" vertical="center" wrapText="1"/>
    </xf>
    <xf numFmtId="0" fontId="8" fillId="29" borderId="150" xfId="0" applyFont="1" applyFill="1" applyBorder="1" applyAlignment="1">
      <alignment horizontal="center" vertical="center" wrapText="1"/>
    </xf>
    <xf numFmtId="0" fontId="8" fillId="29" borderId="191" xfId="0" applyFont="1" applyFill="1" applyBorder="1" applyAlignment="1">
      <alignment horizontal="center" vertical="center" wrapText="1"/>
    </xf>
    <xf numFmtId="0" fontId="19" fillId="34" borderId="146" xfId="0" applyFont="1" applyFill="1" applyBorder="1" applyAlignment="1">
      <alignment horizontal="center" vertical="center" wrapText="1"/>
    </xf>
    <xf numFmtId="0" fontId="19" fillId="34" borderId="148" xfId="0" applyFont="1" applyFill="1" applyBorder="1" applyAlignment="1">
      <alignment horizontal="center" vertical="center" wrapText="1"/>
    </xf>
    <xf numFmtId="167" fontId="6" fillId="0" borderId="174" xfId="0" applyNumberFormat="1" applyFont="1" applyBorder="1" applyAlignment="1">
      <alignment horizontal="center" vertical="center" wrapText="1"/>
    </xf>
    <xf numFmtId="167" fontId="6" fillId="0" borderId="20" xfId="0" applyNumberFormat="1" applyFont="1" applyBorder="1" applyAlignment="1">
      <alignment horizontal="center" vertical="center" wrapText="1"/>
    </xf>
    <xf numFmtId="167" fontId="6" fillId="0" borderId="201" xfId="0" applyNumberFormat="1" applyFont="1" applyBorder="1" applyAlignment="1">
      <alignment horizontal="center" vertical="center" wrapText="1"/>
    </xf>
    <xf numFmtId="0" fontId="218" fillId="66" borderId="105" xfId="0" applyFont="1" applyFill="1" applyBorder="1" applyAlignment="1">
      <alignment horizontal="center" vertical="center"/>
    </xf>
    <xf numFmtId="0" fontId="218" fillId="66" borderId="134" xfId="0" applyFont="1" applyFill="1" applyBorder="1" applyAlignment="1">
      <alignment horizontal="center" vertical="center"/>
    </xf>
    <xf numFmtId="0" fontId="218" fillId="66" borderId="111" xfId="0" applyFont="1" applyFill="1" applyBorder="1" applyAlignment="1">
      <alignment horizontal="center" vertical="center"/>
    </xf>
    <xf numFmtId="0" fontId="218" fillId="66" borderId="137" xfId="0" applyFont="1" applyFill="1" applyBorder="1" applyAlignment="1">
      <alignment horizontal="center" vertical="center"/>
    </xf>
    <xf numFmtId="0" fontId="7" fillId="30" borderId="0" xfId="0" applyFont="1" applyFill="1" applyAlignment="1">
      <alignment horizontal="left" vertical="center"/>
    </xf>
    <xf numFmtId="0" fontId="11" fillId="30" borderId="0" xfId="0" applyFont="1" applyFill="1" applyAlignment="1">
      <alignment horizontal="left" vertical="top" wrapText="1"/>
    </xf>
    <xf numFmtId="0" fontId="11" fillId="29" borderId="0" xfId="0" applyFont="1" applyFill="1" applyAlignment="1">
      <alignment horizontal="left" vertical="top" wrapText="1"/>
    </xf>
    <xf numFmtId="0" fontId="218" fillId="66" borderId="104" xfId="0" applyFont="1" applyFill="1" applyBorder="1" applyAlignment="1">
      <alignment horizontal="center"/>
    </xf>
    <xf numFmtId="0" fontId="218" fillId="66" borderId="105" xfId="0" applyFont="1" applyFill="1" applyBorder="1" applyAlignment="1">
      <alignment horizontal="center"/>
    </xf>
    <xf numFmtId="0" fontId="11" fillId="30" borderId="0" xfId="0" applyFont="1" applyFill="1" applyAlignment="1">
      <alignment horizontal="left" wrapText="1"/>
    </xf>
    <xf numFmtId="0" fontId="11" fillId="30" borderId="0" xfId="0" applyFont="1" applyFill="1" applyAlignment="1">
      <alignment horizontal="justify" vertical="top" wrapText="1"/>
    </xf>
    <xf numFmtId="0" fontId="74" fillId="37" borderId="0" xfId="0" applyFont="1" applyFill="1" applyAlignment="1">
      <alignment horizontal="left" vertical="top" indent="1"/>
    </xf>
    <xf numFmtId="0" fontId="74" fillId="37" borderId="0" xfId="0" applyFont="1" applyFill="1" applyAlignment="1">
      <alignment horizontal="left" vertical="top"/>
    </xf>
    <xf numFmtId="0" fontId="6" fillId="37" borderId="0" xfId="0" applyFont="1" applyFill="1" applyAlignment="1">
      <alignment horizontal="justify" vertical="center" wrapText="1"/>
    </xf>
    <xf numFmtId="0" fontId="126" fillId="37" borderId="0" xfId="0" applyFont="1" applyFill="1" applyAlignment="1">
      <alignment horizontal="left" vertical="top" wrapText="1"/>
    </xf>
    <xf numFmtId="0" fontId="154" fillId="44" borderId="77" xfId="0" applyFont="1" applyFill="1" applyBorder="1" applyAlignment="1">
      <alignment horizontal="center" vertical="center" wrapText="1"/>
    </xf>
    <xf numFmtId="0" fontId="154" fillId="44" borderId="192" xfId="0" applyFont="1" applyFill="1" applyBorder="1" applyAlignment="1">
      <alignment horizontal="center" vertical="center" wrapText="1"/>
    </xf>
    <xf numFmtId="0" fontId="154" fillId="61" borderId="116" xfId="0" applyFont="1" applyFill="1" applyBorder="1" applyAlignment="1">
      <alignment horizontal="center" vertical="center" wrapText="1"/>
    </xf>
    <xf numFmtId="0" fontId="149" fillId="36" borderId="113" xfId="0" applyFont="1" applyFill="1" applyBorder="1" applyAlignment="1">
      <alignment horizontal="center" vertical="center"/>
    </xf>
    <xf numFmtId="0" fontId="149" fillId="36" borderId="114" xfId="0" applyFont="1" applyFill="1" applyBorder="1" applyAlignment="1">
      <alignment horizontal="center" vertical="center"/>
    </xf>
    <xf numFmtId="0" fontId="149" fillId="36" borderId="115" xfId="0" applyFont="1" applyFill="1" applyBorder="1" applyAlignment="1">
      <alignment horizontal="center" vertical="center"/>
    </xf>
    <xf numFmtId="0" fontId="152" fillId="35" borderId="0" xfId="0" applyFont="1" applyFill="1" applyAlignment="1">
      <alignment horizontal="left" vertical="center"/>
    </xf>
    <xf numFmtId="0" fontId="179" fillId="36" borderId="31" xfId="0" applyFont="1" applyFill="1" applyBorder="1" applyAlignment="1">
      <alignment horizontal="center" vertical="center"/>
    </xf>
    <xf numFmtId="0" fontId="179" fillId="36" borderId="63" xfId="0" applyFont="1" applyFill="1" applyBorder="1" applyAlignment="1">
      <alignment horizontal="center" vertical="center"/>
    </xf>
    <xf numFmtId="0" fontId="179" fillId="36" borderId="32" xfId="0" applyFont="1" applyFill="1" applyBorder="1" applyAlignment="1">
      <alignment horizontal="center" vertical="center"/>
    </xf>
    <xf numFmtId="0" fontId="154" fillId="44" borderId="74" xfId="0" applyFont="1" applyFill="1" applyBorder="1" applyAlignment="1">
      <alignment horizontal="center" vertical="center" wrapText="1"/>
    </xf>
    <xf numFmtId="0" fontId="154" fillId="44" borderId="117" xfId="0" applyFont="1" applyFill="1" applyBorder="1" applyAlignment="1">
      <alignment horizontal="center" vertical="center" wrapText="1"/>
    </xf>
    <xf numFmtId="0" fontId="126" fillId="37" borderId="0" xfId="0" applyFont="1" applyFill="1" applyAlignment="1">
      <alignment horizontal="left" vertical="center"/>
    </xf>
    <xf numFmtId="0" fontId="154" fillId="43" borderId="76" xfId="0" applyFont="1" applyFill="1" applyBorder="1" applyAlignment="1">
      <alignment horizontal="center" vertical="center" wrapText="1"/>
    </xf>
    <xf numFmtId="0" fontId="154" fillId="44" borderId="86" xfId="0" applyFont="1" applyFill="1" applyBorder="1" applyAlignment="1">
      <alignment horizontal="center" vertical="center" wrapText="1"/>
    </xf>
    <xf numFmtId="0" fontId="154" fillId="44" borderId="88" xfId="0" applyFont="1" applyFill="1" applyBorder="1" applyAlignment="1">
      <alignment horizontal="center" vertical="center" wrapText="1"/>
    </xf>
    <xf numFmtId="0" fontId="154" fillId="44" borderId="87" xfId="0" applyFont="1" applyFill="1" applyBorder="1" applyAlignment="1">
      <alignment horizontal="center" vertical="center" wrapText="1"/>
    </xf>
    <xf numFmtId="0" fontId="154" fillId="44" borderId="84" xfId="0" applyFont="1" applyFill="1" applyBorder="1" applyAlignment="1">
      <alignment horizontal="center" vertical="center" wrapText="1"/>
    </xf>
    <xf numFmtId="0" fontId="154" fillId="44" borderId="162" xfId="0" applyFont="1" applyFill="1" applyBorder="1" applyAlignment="1">
      <alignment horizontal="center" vertical="center" wrapText="1"/>
    </xf>
    <xf numFmtId="0" fontId="154" fillId="44" borderId="164" xfId="0" applyFont="1" applyFill="1" applyBorder="1" applyAlignment="1">
      <alignment horizontal="center" vertical="center" wrapText="1"/>
    </xf>
    <xf numFmtId="0" fontId="174" fillId="37" borderId="0" xfId="0" applyFont="1" applyFill="1" applyAlignment="1">
      <alignment horizontal="left" vertical="top" wrapText="1"/>
    </xf>
    <xf numFmtId="0" fontId="154" fillId="43" borderId="159" xfId="0" applyFont="1" applyFill="1" applyBorder="1" applyAlignment="1">
      <alignment horizontal="center" vertical="center" wrapText="1"/>
    </xf>
    <xf numFmtId="0" fontId="149" fillId="43" borderId="156" xfId="0" applyFont="1" applyFill="1" applyBorder="1" applyAlignment="1">
      <alignment horizontal="center" vertical="center"/>
    </xf>
    <xf numFmtId="0" fontId="149" fillId="43" borderId="157" xfId="0" applyFont="1" applyFill="1" applyBorder="1" applyAlignment="1">
      <alignment horizontal="center" vertical="center"/>
    </xf>
    <xf numFmtId="0" fontId="149" fillId="43" borderId="158" xfId="0" applyFont="1" applyFill="1" applyBorder="1" applyAlignment="1">
      <alignment horizontal="center" vertical="center"/>
    </xf>
    <xf numFmtId="0" fontId="83" fillId="43" borderId="81" xfId="0" applyFont="1" applyFill="1" applyBorder="1" applyAlignment="1">
      <alignment horizontal="center" vertical="center" wrapText="1"/>
    </xf>
    <xf numFmtId="0" fontId="83" fillId="43" borderId="82" xfId="0" applyFont="1" applyFill="1" applyBorder="1" applyAlignment="1">
      <alignment horizontal="center" vertical="center" wrapText="1"/>
    </xf>
    <xf numFmtId="0" fontId="83" fillId="43" borderId="83" xfId="0" applyFont="1" applyFill="1" applyBorder="1" applyAlignment="1">
      <alignment horizontal="center" vertical="center" wrapText="1"/>
    </xf>
    <xf numFmtId="0" fontId="174" fillId="37" borderId="0" xfId="0" applyFont="1" applyFill="1" applyAlignment="1">
      <alignment horizontal="left" vertical="center" wrapText="1"/>
    </xf>
    <xf numFmtId="0" fontId="154" fillId="36" borderId="202" xfId="0" applyFont="1" applyFill="1" applyBorder="1" applyAlignment="1">
      <alignment horizontal="center" vertical="center" wrapText="1"/>
    </xf>
    <xf numFmtId="0" fontId="154" fillId="36" borderId="78" xfId="0" applyFont="1" applyFill="1" applyBorder="1" applyAlignment="1">
      <alignment horizontal="center" vertical="center" wrapText="1"/>
    </xf>
    <xf numFmtId="0" fontId="154" fillId="36" borderId="203" xfId="0" applyFont="1" applyFill="1" applyBorder="1" applyAlignment="1">
      <alignment horizontal="center" vertical="center" wrapText="1"/>
    </xf>
    <xf numFmtId="0" fontId="154" fillId="36" borderId="167" xfId="0" applyFont="1" applyFill="1" applyBorder="1" applyAlignment="1">
      <alignment horizontal="center" vertical="center" wrapText="1"/>
    </xf>
    <xf numFmtId="0" fontId="149" fillId="35" borderId="0" xfId="0" applyFont="1" applyFill="1" applyAlignment="1">
      <alignment horizontal="left" vertical="center"/>
    </xf>
    <xf numFmtId="0" fontId="126" fillId="37" borderId="0" xfId="0" applyFont="1" applyFill="1" applyAlignment="1">
      <alignment horizontal="justify" vertical="center" wrapText="1"/>
    </xf>
    <xf numFmtId="0" fontId="11" fillId="0" borderId="0" xfId="0" applyFont="1" applyAlignment="1">
      <alignment horizontal="justify"/>
    </xf>
    <xf numFmtId="0" fontId="74" fillId="37" borderId="0" xfId="0" applyFont="1" applyFill="1" applyAlignment="1">
      <alignment horizontal="justify" vertical="center" wrapText="1"/>
    </xf>
    <xf numFmtId="0" fontId="154" fillId="44" borderId="169" xfId="0" applyFont="1" applyFill="1" applyBorder="1" applyAlignment="1">
      <alignment horizontal="center" vertical="center" wrapText="1"/>
    </xf>
    <xf numFmtId="0" fontId="154" fillId="44" borderId="170" xfId="0" applyFont="1" applyFill="1" applyBorder="1" applyAlignment="1">
      <alignment horizontal="center" vertical="center" wrapText="1"/>
    </xf>
    <xf numFmtId="0" fontId="154" fillId="44" borderId="172" xfId="0" applyFont="1" applyFill="1" applyBorder="1" applyAlignment="1">
      <alignment horizontal="center" vertical="center" wrapText="1"/>
    </xf>
    <xf numFmtId="0" fontId="154" fillId="44" borderId="218" xfId="0" applyFont="1" applyFill="1" applyBorder="1" applyAlignment="1">
      <alignment horizontal="center" vertical="center" wrapText="1"/>
    </xf>
    <xf numFmtId="0" fontId="149" fillId="36" borderId="38" xfId="0" applyFont="1" applyFill="1" applyBorder="1" applyAlignment="1">
      <alignment horizontal="center" vertical="center"/>
    </xf>
    <xf numFmtId="0" fontId="149" fillId="36" borderId="0" xfId="0" applyFont="1" applyFill="1" applyAlignment="1">
      <alignment horizontal="center" vertical="center"/>
    </xf>
    <xf numFmtId="0" fontId="154" fillId="43" borderId="116" xfId="0" applyFont="1" applyFill="1" applyBorder="1" applyAlignment="1">
      <alignment horizontal="center" vertical="center" wrapText="1"/>
    </xf>
    <xf numFmtId="0" fontId="154" fillId="36" borderId="76" xfId="0" applyFont="1" applyFill="1" applyBorder="1" applyAlignment="1">
      <alignment horizontal="center" vertical="center" wrapText="1"/>
    </xf>
    <xf numFmtId="0" fontId="83" fillId="43" borderId="214" xfId="0" applyFont="1" applyFill="1" applyBorder="1" applyAlignment="1">
      <alignment horizontal="center" vertical="center" wrapText="1"/>
    </xf>
    <xf numFmtId="0" fontId="83" fillId="43" borderId="215" xfId="0" applyFont="1" applyFill="1" applyBorder="1" applyAlignment="1">
      <alignment horizontal="center" vertical="center" wrapText="1"/>
    </xf>
    <xf numFmtId="0" fontId="83" fillId="43" borderId="216" xfId="0" applyFont="1" applyFill="1" applyBorder="1" applyAlignment="1">
      <alignment horizontal="center" vertical="center" wrapText="1"/>
    </xf>
    <xf numFmtId="0" fontId="154" fillId="44" borderId="9" xfId="0" applyFont="1" applyFill="1" applyBorder="1" applyAlignment="1">
      <alignment horizontal="center" vertical="center" wrapText="1"/>
    </xf>
    <xf numFmtId="0" fontId="154" fillId="44" borderId="217" xfId="0" applyFont="1" applyFill="1" applyBorder="1" applyAlignment="1">
      <alignment horizontal="center" vertical="center" wrapText="1"/>
    </xf>
    <xf numFmtId="0" fontId="74" fillId="37" borderId="0" xfId="0" applyFont="1" applyFill="1" applyAlignment="1">
      <alignment horizontal="left" vertical="center" wrapText="1"/>
    </xf>
    <xf numFmtId="0" fontId="241" fillId="36" borderId="213" xfId="0" applyFont="1" applyFill="1" applyBorder="1" applyAlignment="1">
      <alignment horizontal="center" vertical="center"/>
    </xf>
    <xf numFmtId="0" fontId="241" fillId="36" borderId="80" xfId="0" applyFont="1" applyFill="1" applyBorder="1" applyAlignment="1">
      <alignment horizontal="center" vertical="center"/>
    </xf>
    <xf numFmtId="0" fontId="154" fillId="44" borderId="93" xfId="0" applyFont="1" applyFill="1" applyBorder="1" applyAlignment="1">
      <alignment horizontal="center" vertical="center" wrapText="1"/>
    </xf>
    <xf numFmtId="0" fontId="169" fillId="44" borderId="117" xfId="0" applyFont="1" applyFill="1" applyBorder="1" applyAlignment="1">
      <alignment horizontal="center" vertical="center" wrapText="1"/>
    </xf>
    <xf numFmtId="0" fontId="169" fillId="44" borderId="167" xfId="0" applyFont="1" applyFill="1" applyBorder="1" applyAlignment="1">
      <alignment horizontal="center" vertical="center" wrapText="1"/>
    </xf>
    <xf numFmtId="0" fontId="154" fillId="44" borderId="127" xfId="0" applyFont="1" applyFill="1" applyBorder="1" applyAlignment="1">
      <alignment horizontal="center" vertical="center" wrapText="1"/>
    </xf>
    <xf numFmtId="0" fontId="169" fillId="44" borderId="74" xfId="0" applyFont="1" applyFill="1" applyBorder="1" applyAlignment="1">
      <alignment horizontal="center" vertical="center" wrapText="1"/>
    </xf>
    <xf numFmtId="0" fontId="154" fillId="44" borderId="123" xfId="0" applyFont="1" applyFill="1" applyBorder="1" applyAlignment="1">
      <alignment horizontal="center" vertical="center" wrapText="1"/>
    </xf>
    <xf numFmtId="0" fontId="154" fillId="44" borderId="37" xfId="0" applyFont="1" applyFill="1" applyBorder="1" applyAlignment="1">
      <alignment horizontal="center" vertical="center" wrapText="1"/>
    </xf>
    <xf numFmtId="0" fontId="154" fillId="44" borderId="128" xfId="0" applyFont="1" applyFill="1" applyBorder="1" applyAlignment="1">
      <alignment horizontal="center" vertical="center" wrapText="1"/>
    </xf>
    <xf numFmtId="0" fontId="154" fillId="44" borderId="33" xfId="0" applyFont="1" applyFill="1" applyBorder="1" applyAlignment="1">
      <alignment horizontal="center" vertical="center" wrapText="1"/>
    </xf>
    <xf numFmtId="0" fontId="154" fillId="44" borderId="125" xfId="0" applyFont="1" applyFill="1" applyBorder="1" applyAlignment="1">
      <alignment horizontal="center" vertical="center" wrapText="1"/>
    </xf>
    <xf numFmtId="0" fontId="154" fillId="44" borderId="129" xfId="0" applyFont="1" applyFill="1" applyBorder="1" applyAlignment="1">
      <alignment horizontal="center" vertical="center" wrapText="1"/>
    </xf>
    <xf numFmtId="0" fontId="154" fillId="44" borderId="116" xfId="0" applyFont="1" applyFill="1" applyBorder="1" applyAlignment="1">
      <alignment horizontal="center" vertical="center" wrapText="1"/>
    </xf>
    <xf numFmtId="0" fontId="154" fillId="44" borderId="118" xfId="0" applyFont="1" applyFill="1" applyBorder="1" applyAlignment="1">
      <alignment horizontal="center" vertical="center" wrapText="1"/>
    </xf>
    <xf numFmtId="0" fontId="169" fillId="44" borderId="126" xfId="0" applyFont="1" applyFill="1" applyBorder="1" applyAlignment="1">
      <alignment horizontal="center" vertical="center" wrapText="1"/>
    </xf>
    <xf numFmtId="0" fontId="106" fillId="35" borderId="0" xfId="0" applyFont="1" applyFill="1" applyAlignment="1">
      <alignment horizontal="left" vertical="center"/>
    </xf>
    <xf numFmtId="0" fontId="154" fillId="44" borderId="50" xfId="0" applyFont="1" applyFill="1" applyBorder="1" applyAlignment="1">
      <alignment horizontal="center" vertical="center" wrapText="1"/>
    </xf>
    <xf numFmtId="0" fontId="149" fillId="36" borderId="80" xfId="0" applyFont="1" applyFill="1" applyBorder="1" applyAlignment="1">
      <alignment horizontal="center" vertical="center"/>
    </xf>
    <xf numFmtId="0" fontId="149" fillId="36" borderId="130" xfId="0" applyFont="1" applyFill="1" applyBorder="1" applyAlignment="1">
      <alignment horizontal="center" vertical="center"/>
    </xf>
    <xf numFmtId="0" fontId="126" fillId="37" borderId="0" xfId="0" applyFont="1" applyFill="1" applyAlignment="1">
      <alignment horizontal="left" vertical="center" wrapText="1"/>
    </xf>
    <xf numFmtId="0" fontId="154" fillId="44" borderId="75" xfId="0" applyFont="1" applyFill="1" applyBorder="1" applyAlignment="1">
      <alignment horizontal="center" vertical="center" wrapText="1"/>
    </xf>
    <xf numFmtId="0" fontId="154" fillId="44" borderId="95" xfId="0" applyFont="1" applyFill="1" applyBorder="1" applyAlignment="1">
      <alignment horizontal="center" vertical="center" wrapText="1"/>
    </xf>
    <xf numFmtId="0" fontId="74" fillId="37" borderId="0" xfId="0" applyFont="1" applyFill="1" applyAlignment="1">
      <alignment vertical="center" wrapText="1"/>
    </xf>
    <xf numFmtId="0" fontId="126" fillId="37" borderId="0" xfId="0" applyFont="1" applyFill="1" applyAlignment="1">
      <alignment horizontal="justify" wrapText="1"/>
    </xf>
    <xf numFmtId="0" fontId="126" fillId="37" borderId="0" xfId="0" applyFont="1" applyFill="1" applyAlignment="1">
      <alignment horizontal="justify" vertical="top" wrapText="1"/>
    </xf>
    <xf numFmtId="0" fontId="126" fillId="37" borderId="0" xfId="0" applyFont="1" applyFill="1" applyAlignment="1">
      <alignment horizontal="left" vertical="top" wrapText="1" indent="1"/>
    </xf>
    <xf numFmtId="168" fontId="6" fillId="0" borderId="65" xfId="0" applyNumberFormat="1" applyFont="1" applyBorder="1" applyAlignment="1">
      <alignment horizontal="center" vertical="center" wrapText="1"/>
    </xf>
    <xf numFmtId="168" fontId="6" fillId="0" borderId="101" xfId="0" applyNumberFormat="1" applyFont="1" applyBorder="1" applyAlignment="1">
      <alignment horizontal="center" vertical="center" wrapText="1"/>
    </xf>
    <xf numFmtId="168" fontId="6" fillId="0" borderId="97" xfId="0" applyNumberFormat="1" applyFont="1" applyBorder="1" applyAlignment="1">
      <alignment horizontal="center" vertical="center" wrapText="1"/>
    </xf>
    <xf numFmtId="0" fontId="6" fillId="51" borderId="65" xfId="0" applyFont="1" applyFill="1" applyBorder="1" applyAlignment="1">
      <alignment horizontal="left" vertical="top" wrapText="1"/>
    </xf>
    <xf numFmtId="0" fontId="6" fillId="51" borderId="101" xfId="0" applyFont="1" applyFill="1" applyBorder="1" applyAlignment="1">
      <alignment horizontal="left" vertical="top" wrapText="1"/>
    </xf>
    <xf numFmtId="0" fontId="6" fillId="51" borderId="97" xfId="0" applyFont="1" applyFill="1" applyBorder="1" applyAlignment="1">
      <alignment horizontal="left" vertical="top" wrapText="1"/>
    </xf>
    <xf numFmtId="0" fontId="19" fillId="67" borderId="41" xfId="0" applyFont="1" applyFill="1" applyBorder="1" applyAlignment="1">
      <alignment horizontal="center" vertical="center" wrapText="1"/>
    </xf>
    <xf numFmtId="0" fontId="19" fillId="67" borderId="39" xfId="0" applyFont="1" applyFill="1" applyBorder="1" applyAlignment="1">
      <alignment horizontal="center" vertical="center" wrapText="1"/>
    </xf>
    <xf numFmtId="0" fontId="19" fillId="67" borderId="0" xfId="0" applyFont="1" applyFill="1" applyAlignment="1">
      <alignment horizontal="center" vertical="center" wrapText="1"/>
    </xf>
    <xf numFmtId="0" fontId="19" fillId="67" borderId="2" xfId="0" applyFont="1" applyFill="1" applyBorder="1" applyAlignment="1">
      <alignment horizontal="center" vertical="center" wrapText="1"/>
    </xf>
    <xf numFmtId="0" fontId="51" fillId="67" borderId="6" xfId="0" applyFont="1" applyFill="1" applyBorder="1" applyAlignment="1">
      <alignment horizontal="center" vertical="center" wrapText="1"/>
    </xf>
    <xf numFmtId="0" fontId="19" fillId="67" borderId="6" xfId="0" applyFont="1" applyFill="1" applyBorder="1" applyAlignment="1">
      <alignment horizontal="center" vertical="center" wrapText="1"/>
    </xf>
    <xf numFmtId="0" fontId="19" fillId="67" borderId="52" xfId="0" applyFont="1" applyFill="1" applyBorder="1" applyAlignment="1">
      <alignment horizontal="center" vertical="center" wrapText="1"/>
    </xf>
    <xf numFmtId="0" fontId="19" fillId="67" borderId="53" xfId="0" applyFont="1" applyFill="1" applyBorder="1" applyAlignment="1">
      <alignment horizontal="center" vertical="center" wrapText="1"/>
    </xf>
    <xf numFmtId="0" fontId="19" fillId="67" borderId="54" xfId="0" applyFont="1" applyFill="1" applyBorder="1" applyAlignment="1">
      <alignment horizontal="center" vertical="center" wrapText="1"/>
    </xf>
    <xf numFmtId="0" fontId="6" fillId="30" borderId="0" xfId="0" applyFont="1" applyFill="1" applyAlignment="1">
      <alignment horizontal="left" vertical="top" wrapText="1"/>
    </xf>
    <xf numFmtId="0" fontId="19" fillId="67" borderId="222" xfId="0" applyFont="1" applyFill="1" applyBorder="1" applyAlignment="1">
      <alignment horizontal="center" vertical="center" wrapText="1"/>
    </xf>
    <xf numFmtId="0" fontId="11" fillId="30" borderId="0" xfId="0" applyFont="1" applyFill="1" applyAlignment="1">
      <alignment horizontal="left" vertical="center" wrapText="1" indent="4"/>
    </xf>
    <xf numFmtId="0" fontId="11" fillId="29" borderId="0" xfId="0" applyFont="1" applyFill="1" applyAlignment="1">
      <alignment horizontal="left" vertical="center" wrapText="1" indent="4"/>
    </xf>
    <xf numFmtId="0" fontId="19" fillId="67" borderId="11" xfId="0" applyFont="1" applyFill="1" applyBorder="1" applyAlignment="1">
      <alignment horizontal="center" vertical="center" wrapText="1"/>
    </xf>
    <xf numFmtId="0" fontId="19" fillId="67" borderId="221" xfId="0" applyFont="1" applyFill="1" applyBorder="1" applyAlignment="1">
      <alignment horizontal="center" vertical="center" wrapText="1"/>
    </xf>
    <xf numFmtId="0" fontId="6" fillId="30" borderId="0" xfId="0" applyFont="1" applyFill="1" applyAlignment="1">
      <alignment horizontal="left" vertical="top" wrapText="1" shrinkToFit="1"/>
    </xf>
    <xf numFmtId="0" fontId="19" fillId="8" borderId="105" xfId="0" applyFont="1" applyFill="1" applyBorder="1" applyAlignment="1">
      <alignment horizontal="center" vertical="center" wrapText="1"/>
    </xf>
    <xf numFmtId="0" fontId="19" fillId="8" borderId="106" xfId="0" applyFont="1" applyFill="1" applyBorder="1" applyAlignment="1">
      <alignment horizontal="center" vertical="center" wrapText="1"/>
    </xf>
    <xf numFmtId="0" fontId="19" fillId="8" borderId="63" xfId="0" applyFont="1" applyFill="1" applyBorder="1" applyAlignment="1">
      <alignment horizontal="center" vertical="center" wrapText="1"/>
    </xf>
    <xf numFmtId="0" fontId="19" fillId="8" borderId="107" xfId="0" applyFont="1" applyFill="1" applyBorder="1" applyAlignment="1">
      <alignment horizontal="center" vertical="center" wrapText="1"/>
    </xf>
    <xf numFmtId="0" fontId="19" fillId="8" borderId="12" xfId="0" applyFont="1" applyFill="1" applyBorder="1" applyAlignment="1">
      <alignment horizontal="center" vertical="center" wrapText="1"/>
    </xf>
    <xf numFmtId="0" fontId="19" fillId="8" borderId="13"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154" fillId="44" borderId="131" xfId="0" applyFont="1" applyFill="1" applyBorder="1" applyAlignment="1">
      <alignment horizontal="center" vertical="center" wrapText="1"/>
    </xf>
    <xf numFmtId="0" fontId="154" fillId="44" borderId="11" xfId="0" applyFont="1" applyFill="1" applyBorder="1" applyAlignment="1">
      <alignment horizontal="center" vertical="center" wrapText="1"/>
    </xf>
    <xf numFmtId="0" fontId="154" fillId="44" borderId="132" xfId="0" applyFont="1" applyFill="1" applyBorder="1" applyAlignment="1">
      <alignment horizontal="center" vertical="center" wrapText="1"/>
    </xf>
    <xf numFmtId="0" fontId="19" fillId="67" borderId="104" xfId="0" applyFont="1" applyFill="1" applyBorder="1" applyAlignment="1">
      <alignment horizontal="center" vertical="center" wrapText="1"/>
    </xf>
    <xf numFmtId="0" fontId="19" fillId="67" borderId="108" xfId="0" applyFont="1" applyFill="1" applyBorder="1" applyAlignment="1">
      <alignment horizontal="center" vertical="center" wrapText="1"/>
    </xf>
    <xf numFmtId="0" fontId="19" fillId="67" borderId="110"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19" fillId="66" borderId="7" xfId="0" applyFont="1" applyFill="1" applyBorder="1" applyAlignment="1">
      <alignment horizontal="center" vertical="center" wrapText="1"/>
    </xf>
    <xf numFmtId="0" fontId="6" fillId="30" borderId="0" xfId="0" applyFont="1" applyFill="1" applyAlignment="1">
      <alignment horizontal="left" vertical="top" wrapText="1" indent="2"/>
    </xf>
    <xf numFmtId="0" fontId="19" fillId="66" borderId="106" xfId="0" applyFont="1" applyFill="1" applyBorder="1" applyAlignment="1">
      <alignment horizontal="center" vertical="center" wrapText="1"/>
    </xf>
    <xf numFmtId="0" fontId="19" fillId="66" borderId="63" xfId="0" applyFont="1" applyFill="1" applyBorder="1" applyAlignment="1">
      <alignment horizontal="center" vertical="center" wrapText="1"/>
    </xf>
    <xf numFmtId="0" fontId="19" fillId="66" borderId="107" xfId="0" applyFont="1" applyFill="1" applyBorder="1" applyAlignment="1">
      <alignment horizontal="center" vertical="center" wrapText="1"/>
    </xf>
    <xf numFmtId="0" fontId="19" fillId="66" borderId="12" xfId="0" applyFont="1" applyFill="1" applyBorder="1" applyAlignment="1">
      <alignment horizontal="center" vertical="center" wrapText="1"/>
    </xf>
    <xf numFmtId="0" fontId="19" fillId="66" borderId="13" xfId="0" applyFont="1" applyFill="1" applyBorder="1" applyAlignment="1">
      <alignment horizontal="center" vertical="center" wrapText="1"/>
    </xf>
    <xf numFmtId="0" fontId="19" fillId="66" borderId="22" xfId="0" applyFont="1" applyFill="1" applyBorder="1" applyAlignment="1">
      <alignment horizontal="center" vertical="center" wrapText="1"/>
    </xf>
    <xf numFmtId="0" fontId="19" fillId="67" borderId="105" xfId="0" applyFont="1" applyFill="1" applyBorder="1" applyAlignment="1">
      <alignment horizontal="center" vertical="center" wrapText="1"/>
    </xf>
    <xf numFmtId="0" fontId="19" fillId="67" borderId="7" xfId="0" applyFont="1" applyFill="1" applyBorder="1" applyAlignment="1">
      <alignment horizontal="center" vertical="center" wrapText="1"/>
    </xf>
    <xf numFmtId="0" fontId="19" fillId="67" borderId="111" xfId="0" applyFont="1" applyFill="1" applyBorder="1" applyAlignment="1">
      <alignment horizontal="center" vertical="center" wrapText="1"/>
    </xf>
    <xf numFmtId="0" fontId="19" fillId="67" borderId="235" xfId="0" applyFont="1" applyFill="1" applyBorder="1" applyAlignment="1">
      <alignment horizontal="center" vertical="center" wrapText="1"/>
    </xf>
    <xf numFmtId="0" fontId="19" fillId="67" borderId="236" xfId="0" applyFont="1" applyFill="1" applyBorder="1" applyAlignment="1">
      <alignment horizontal="center" vertical="center" wrapText="1"/>
    </xf>
    <xf numFmtId="0" fontId="19" fillId="66" borderId="105" xfId="0" applyFont="1" applyFill="1" applyBorder="1" applyAlignment="1">
      <alignment horizontal="center" vertical="center" wrapText="1"/>
    </xf>
    <xf numFmtId="0" fontId="19" fillId="66" borderId="111" xfId="0" applyFont="1" applyFill="1" applyBorder="1" applyAlignment="1">
      <alignment horizontal="center" vertical="center" wrapText="1"/>
    </xf>
    <xf numFmtId="0" fontId="207" fillId="30" borderId="0" xfId="1" applyFont="1" applyFill="1" applyBorder="1" applyAlignment="1" applyProtection="1">
      <alignment horizontal="left" vertical="top" wrapText="1"/>
    </xf>
    <xf numFmtId="0" fontId="6" fillId="30" borderId="0" xfId="0" applyFont="1" applyFill="1" applyAlignment="1">
      <alignment horizontal="left" vertical="center" wrapText="1"/>
    </xf>
    <xf numFmtId="0" fontId="6" fillId="30" borderId="0" xfId="0" applyFont="1" applyFill="1" applyAlignment="1">
      <alignment horizontal="justify" vertical="center" wrapText="1"/>
    </xf>
    <xf numFmtId="0" fontId="11" fillId="29" borderId="0" xfId="0" applyFont="1" applyFill="1" applyAlignment="1">
      <alignment horizontal="left" wrapText="1"/>
    </xf>
    <xf numFmtId="0" fontId="20" fillId="30" borderId="0" xfId="0" applyFont="1" applyFill="1" applyAlignment="1">
      <alignment horizontal="left" vertical="center" wrapText="1"/>
    </xf>
    <xf numFmtId="0" fontId="51" fillId="67" borderId="32" xfId="0" applyFont="1" applyFill="1" applyBorder="1" applyAlignment="1">
      <alignment horizontal="center" vertical="center" wrapText="1"/>
    </xf>
    <xf numFmtId="0" fontId="51" fillId="67" borderId="229" xfId="0" applyFont="1" applyFill="1" applyBorder="1" applyAlignment="1">
      <alignment horizontal="center" vertical="center" wrapText="1"/>
    </xf>
    <xf numFmtId="0" fontId="51" fillId="67" borderId="34" xfId="0" applyFont="1" applyFill="1" applyBorder="1" applyAlignment="1">
      <alignment horizontal="center" vertical="center" wrapText="1"/>
    </xf>
    <xf numFmtId="0" fontId="6" fillId="30" borderId="0" xfId="1" applyFont="1" applyFill="1" applyBorder="1" applyAlignment="1" applyProtection="1">
      <alignment horizontal="left" vertical="top" wrapText="1"/>
    </xf>
    <xf numFmtId="0" fontId="154" fillId="44" borderId="36" xfId="0" applyFont="1" applyFill="1" applyBorder="1" applyAlignment="1">
      <alignment horizontal="center" vertical="center" wrapText="1"/>
    </xf>
    <xf numFmtId="0" fontId="19" fillId="66" borderId="58" xfId="0" applyFont="1" applyFill="1" applyBorder="1" applyAlignment="1">
      <alignment horizontal="center" vertical="center" wrapText="1"/>
    </xf>
    <xf numFmtId="0" fontId="19" fillId="66" borderId="227" xfId="0" applyFont="1" applyFill="1" applyBorder="1" applyAlignment="1">
      <alignment horizontal="center" vertical="center" wrapText="1"/>
    </xf>
    <xf numFmtId="0" fontId="11" fillId="30" borderId="0" xfId="0" applyFont="1" applyFill="1" applyAlignment="1">
      <alignment horizontal="justify" wrapText="1"/>
    </xf>
    <xf numFmtId="0" fontId="51" fillId="67" borderId="59" xfId="0" applyFont="1" applyFill="1" applyBorder="1" applyAlignment="1">
      <alignment horizontal="center" vertical="center" wrapText="1"/>
    </xf>
    <xf numFmtId="0" fontId="51" fillId="67" borderId="109" xfId="0" applyFont="1" applyFill="1" applyBorder="1" applyAlignment="1">
      <alignment horizontal="center" vertical="center" wrapText="1"/>
    </xf>
    <xf numFmtId="0" fontId="51" fillId="67" borderId="112" xfId="0" applyFont="1" applyFill="1" applyBorder="1" applyAlignment="1">
      <alignment horizontal="center" vertical="center" wrapText="1"/>
    </xf>
    <xf numFmtId="0" fontId="19" fillId="66" borderId="224" xfId="0" applyFont="1" applyFill="1" applyBorder="1" applyAlignment="1">
      <alignment horizontal="center" vertical="center" wrapText="1"/>
    </xf>
    <xf numFmtId="0" fontId="19" fillId="66" borderId="225" xfId="0" applyFont="1" applyFill="1" applyBorder="1" applyAlignment="1">
      <alignment horizontal="center" vertical="center" wrapText="1"/>
    </xf>
    <xf numFmtId="0" fontId="19" fillId="66" borderId="226" xfId="0" applyFont="1" applyFill="1" applyBorder="1" applyAlignment="1">
      <alignment horizontal="center" vertical="center" wrapText="1"/>
    </xf>
    <xf numFmtId="0" fontId="154" fillId="44" borderId="107" xfId="0" applyFont="1" applyFill="1" applyBorder="1" applyAlignment="1">
      <alignment horizontal="center" vertical="center" wrapText="1"/>
    </xf>
    <xf numFmtId="0" fontId="154" fillId="44" borderId="41" xfId="0" applyFont="1" applyFill="1" applyBorder="1" applyAlignment="1">
      <alignment horizontal="center" vertical="center" wrapText="1"/>
    </xf>
    <xf numFmtId="0" fontId="154" fillId="44" borderId="133" xfId="0" applyFont="1" applyFill="1" applyBorder="1" applyAlignment="1">
      <alignment horizontal="center" vertical="center" wrapText="1"/>
    </xf>
    <xf numFmtId="0" fontId="83" fillId="66" borderId="12" xfId="0" applyFont="1" applyFill="1" applyBorder="1" applyAlignment="1">
      <alignment horizontal="center"/>
    </xf>
    <xf numFmtId="0" fontId="83" fillId="66" borderId="22" xfId="0" applyFont="1" applyFill="1" applyBorder="1" applyAlignment="1">
      <alignment horizontal="center"/>
    </xf>
    <xf numFmtId="0" fontId="74" fillId="37" borderId="0" xfId="0" applyFont="1" applyFill="1" applyAlignment="1">
      <alignment horizontal="justify" vertical="top" wrapText="1"/>
    </xf>
    <xf numFmtId="0" fontId="161" fillId="30" borderId="0" xfId="0" applyFont="1" applyFill="1" applyAlignment="1">
      <alignment horizontal="left" vertical="top" wrapText="1"/>
    </xf>
    <xf numFmtId="0" fontId="159" fillId="44" borderId="131" xfId="0" applyFont="1" applyFill="1" applyBorder="1" applyAlignment="1">
      <alignment horizontal="center" vertical="center" wrapText="1"/>
    </xf>
    <xf numFmtId="0" fontId="6" fillId="30" borderId="0" xfId="0" applyFont="1" applyFill="1" applyAlignment="1">
      <alignment horizontal="justify" vertical="top" wrapText="1"/>
    </xf>
    <xf numFmtId="0" fontId="51" fillId="9" borderId="59" xfId="0" applyFont="1" applyFill="1" applyBorder="1" applyAlignment="1">
      <alignment horizontal="center" vertical="center" wrapText="1"/>
    </xf>
    <xf numFmtId="0" fontId="51" fillId="9" borderId="109" xfId="0" applyFont="1" applyFill="1" applyBorder="1" applyAlignment="1">
      <alignment horizontal="center" vertical="center" wrapText="1"/>
    </xf>
    <xf numFmtId="0" fontId="51" fillId="9" borderId="112" xfId="0" applyFont="1" applyFill="1" applyBorder="1" applyAlignment="1">
      <alignment horizontal="center" vertical="center" wrapText="1"/>
    </xf>
    <xf numFmtId="0" fontId="6" fillId="37" borderId="0" xfId="0" applyFont="1" applyFill="1" applyAlignment="1">
      <alignment horizontal="left" vertical="center" wrapText="1"/>
    </xf>
    <xf numFmtId="0" fontId="74" fillId="37" borderId="0" xfId="0" applyFont="1" applyFill="1" applyAlignment="1">
      <alignment horizontal="left"/>
    </xf>
    <xf numFmtId="0" fontId="19" fillId="8" borderId="9" xfId="0" applyFont="1" applyFill="1" applyBorder="1" applyAlignment="1">
      <alignment horizontal="center" vertical="center" wrapText="1"/>
    </xf>
    <xf numFmtId="0" fontId="19" fillId="8" borderId="10" xfId="0" applyFont="1" applyFill="1" applyBorder="1" applyAlignment="1">
      <alignment horizontal="center" vertical="center" wrapText="1"/>
    </xf>
    <xf numFmtId="0" fontId="19" fillId="8" borderId="228" xfId="0" applyFont="1" applyFill="1" applyBorder="1" applyAlignment="1">
      <alignment horizontal="center" vertical="center" wrapText="1"/>
    </xf>
    <xf numFmtId="0" fontId="19" fillId="8" borderId="235" xfId="0" applyFont="1" applyFill="1" applyBorder="1" applyAlignment="1">
      <alignment horizontal="center" vertical="center" wrapText="1"/>
    </xf>
    <xf numFmtId="0" fontId="19" fillId="8" borderId="236" xfId="0" applyFont="1" applyFill="1" applyBorder="1" applyAlignment="1">
      <alignment horizontal="center" vertical="center" wrapText="1"/>
    </xf>
    <xf numFmtId="0" fontId="19" fillId="66" borderId="145" xfId="0" applyFont="1" applyFill="1" applyBorder="1" applyAlignment="1">
      <alignment horizontal="center" vertical="center" wrapText="1"/>
    </xf>
    <xf numFmtId="0" fontId="19" fillId="67" borderId="144" xfId="0" applyFont="1" applyFill="1" applyBorder="1" applyAlignment="1">
      <alignment horizontal="center" vertical="center" wrapText="1"/>
    </xf>
    <xf numFmtId="0" fontId="19" fillId="66" borderId="146" xfId="0" applyFont="1" applyFill="1" applyBorder="1" applyAlignment="1">
      <alignment horizontal="center" vertical="center"/>
    </xf>
    <xf numFmtId="0" fontId="19" fillId="66" borderId="148" xfId="0" applyFont="1" applyFill="1" applyBorder="1" applyAlignment="1">
      <alignment horizontal="center" vertical="center"/>
    </xf>
    <xf numFmtId="0" fontId="19" fillId="66" borderId="146" xfId="0" applyFont="1" applyFill="1" applyBorder="1" applyAlignment="1">
      <alignment horizontal="center" vertical="center" wrapText="1"/>
    </xf>
    <xf numFmtId="0" fontId="19" fillId="66" borderId="148" xfId="0" applyFont="1" applyFill="1" applyBorder="1" applyAlignment="1">
      <alignment horizontal="center" vertical="center" wrapText="1"/>
    </xf>
    <xf numFmtId="0" fontId="83" fillId="66" borderId="146" xfId="0" applyFont="1" applyFill="1" applyBorder="1" applyAlignment="1">
      <alignment horizontal="center" vertical="center" wrapText="1"/>
    </xf>
    <xf numFmtId="0" fontId="83" fillId="66" borderId="148" xfId="0" applyFont="1" applyFill="1" applyBorder="1" applyAlignment="1">
      <alignment horizontal="center" vertical="center" wrapText="1"/>
    </xf>
    <xf numFmtId="0" fontId="19" fillId="66" borderId="59" xfId="0" applyFont="1" applyFill="1" applyBorder="1" applyAlignment="1">
      <alignment horizontal="center" vertical="center" wrapText="1"/>
    </xf>
    <xf numFmtId="0" fontId="19" fillId="66" borderId="112" xfId="0" applyFont="1" applyFill="1" applyBorder="1" applyAlignment="1">
      <alignment horizontal="center" vertical="center" wrapText="1"/>
    </xf>
    <xf numFmtId="0" fontId="83" fillId="66" borderId="47" xfId="0" applyFont="1" applyFill="1" applyBorder="1" applyAlignment="1">
      <alignment horizontal="center"/>
    </xf>
    <xf numFmtId="0" fontId="83" fillId="66" borderId="147" xfId="0" applyFont="1" applyFill="1" applyBorder="1" applyAlignment="1">
      <alignment horizontal="center"/>
    </xf>
    <xf numFmtId="0" fontId="4" fillId="30" borderId="0" xfId="1" applyFill="1" applyBorder="1" applyAlignment="1" applyProtection="1">
      <alignment horizontal="justify" vertical="top" wrapText="1"/>
    </xf>
    <xf numFmtId="0" fontId="267" fillId="30" borderId="0" xfId="1" applyFont="1" applyFill="1" applyBorder="1" applyAlignment="1" applyProtection="1">
      <alignment horizontal="left" vertical="top" wrapText="1"/>
    </xf>
    <xf numFmtId="0" fontId="19" fillId="66" borderId="145" xfId="0" applyFont="1" applyFill="1" applyBorder="1" applyAlignment="1">
      <alignment horizontal="center" vertical="center"/>
    </xf>
    <xf numFmtId="0" fontId="19" fillId="67" borderId="31" xfId="0" applyFont="1" applyFill="1" applyBorder="1" applyAlignment="1">
      <alignment horizontal="center" vertical="center" wrapText="1"/>
    </xf>
    <xf numFmtId="0" fontId="19" fillId="67" borderId="33" xfId="0" applyFont="1" applyFill="1" applyBorder="1" applyAlignment="1">
      <alignment horizontal="center" vertical="center" wrapText="1"/>
    </xf>
    <xf numFmtId="0" fontId="19" fillId="67" borderId="131" xfId="0" applyFont="1" applyFill="1" applyBorder="1" applyAlignment="1">
      <alignment horizontal="center" vertical="center" wrapText="1"/>
    </xf>
    <xf numFmtId="0" fontId="19" fillId="67" borderId="132" xfId="0" applyFont="1" applyFill="1" applyBorder="1" applyAlignment="1">
      <alignment horizontal="center" vertical="center" wrapText="1"/>
    </xf>
    <xf numFmtId="0" fontId="11" fillId="30" borderId="0" xfId="0" applyFont="1" applyFill="1" applyAlignment="1">
      <alignment vertical="top" wrapText="1"/>
    </xf>
    <xf numFmtId="0" fontId="19" fillId="67" borderId="149" xfId="0" applyFont="1" applyFill="1" applyBorder="1" applyAlignment="1">
      <alignment horizontal="center" vertical="center" wrapText="1"/>
    </xf>
    <xf numFmtId="0" fontId="19" fillId="67" borderId="150" xfId="0" applyFont="1" applyFill="1" applyBorder="1" applyAlignment="1">
      <alignment horizontal="center" vertical="center" wrapText="1"/>
    </xf>
    <xf numFmtId="0" fontId="51" fillId="67" borderId="151" xfId="0" applyFont="1" applyFill="1" applyBorder="1" applyAlignment="1">
      <alignment horizontal="center" vertical="center" wrapText="1"/>
    </xf>
    <xf numFmtId="0" fontId="51" fillId="67" borderId="152" xfId="0" applyFont="1" applyFill="1" applyBorder="1" applyAlignment="1">
      <alignment horizontal="center" vertical="center" wrapText="1"/>
    </xf>
    <xf numFmtId="0" fontId="19" fillId="67" borderId="153" xfId="0" applyFont="1" applyFill="1" applyBorder="1" applyAlignment="1">
      <alignment horizontal="center" vertical="center" wrapText="1"/>
    </xf>
    <xf numFmtId="0" fontId="19" fillId="67" borderId="154" xfId="0" applyFont="1" applyFill="1" applyBorder="1" applyAlignment="1">
      <alignment horizontal="center" vertical="center" wrapText="1"/>
    </xf>
    <xf numFmtId="0" fontId="19" fillId="67" borderId="58" xfId="0" applyFont="1" applyFill="1" applyBorder="1" applyAlignment="1">
      <alignment horizontal="center" vertical="center" wrapText="1"/>
    </xf>
    <xf numFmtId="0" fontId="19" fillId="67" borderId="155" xfId="0" applyFont="1" applyFill="1" applyBorder="1" applyAlignment="1">
      <alignment horizontal="center" vertical="center" wrapText="1"/>
    </xf>
    <xf numFmtId="0" fontId="74" fillId="30" borderId="0" xfId="0" applyFont="1" applyFill="1" applyAlignment="1">
      <alignment horizontal="justify" vertical="top" wrapText="1"/>
    </xf>
    <xf numFmtId="0" fontId="267" fillId="30" borderId="0" xfId="1" applyFont="1" applyFill="1" applyAlignment="1" applyProtection="1">
      <alignment horizontal="left"/>
    </xf>
    <xf numFmtId="0" fontId="135" fillId="30" borderId="0" xfId="1" applyFont="1" applyFill="1" applyBorder="1" applyAlignment="1" applyProtection="1">
      <alignment horizontal="justify" vertical="top"/>
    </xf>
    <xf numFmtId="0" fontId="83" fillId="67" borderId="104" xfId="0" applyFont="1" applyFill="1" applyBorder="1" applyAlignment="1">
      <alignment horizontal="center" vertical="center" wrapText="1"/>
    </xf>
    <xf numFmtId="0" fontId="83" fillId="67" borderId="110" xfId="0" applyFont="1" applyFill="1" applyBorder="1" applyAlignment="1">
      <alignment horizontal="center" vertical="center" wrapText="1"/>
    </xf>
    <xf numFmtId="0" fontId="83" fillId="67" borderId="105" xfId="0" applyFont="1" applyFill="1" applyBorder="1" applyAlignment="1">
      <alignment horizontal="center" vertical="center" wrapText="1"/>
    </xf>
    <xf numFmtId="0" fontId="83" fillId="67" borderId="111" xfId="0" applyFont="1" applyFill="1" applyBorder="1" applyAlignment="1">
      <alignment horizontal="center" vertical="center" wrapText="1"/>
    </xf>
    <xf numFmtId="0" fontId="19" fillId="67" borderId="134" xfId="0" applyFont="1" applyFill="1" applyBorder="1" applyAlignment="1">
      <alignment horizontal="center" vertical="center" wrapText="1"/>
    </xf>
    <xf numFmtId="0" fontId="19" fillId="67" borderId="137" xfId="0" applyFont="1" applyFill="1" applyBorder="1" applyAlignment="1">
      <alignment horizontal="center" vertical="center" wrapText="1"/>
    </xf>
    <xf numFmtId="0" fontId="11" fillId="30" borderId="0" xfId="0" applyFont="1" applyFill="1" applyAlignment="1">
      <alignment horizontal="justify" vertical="center" wrapText="1"/>
    </xf>
    <xf numFmtId="0" fontId="83" fillId="67" borderId="41" xfId="0" applyFont="1" applyFill="1" applyBorder="1" applyAlignment="1">
      <alignment horizontal="center" vertical="center" wrapText="1"/>
    </xf>
    <xf numFmtId="0" fontId="83" fillId="67" borderId="11" xfId="0" applyFont="1" applyFill="1" applyBorder="1" applyAlignment="1">
      <alignment horizontal="center" vertical="center" wrapText="1"/>
    </xf>
    <xf numFmtId="0" fontId="83" fillId="67" borderId="39" xfId="0" applyFont="1" applyFill="1" applyBorder="1" applyAlignment="1">
      <alignment horizontal="center" vertical="center" wrapText="1"/>
    </xf>
    <xf numFmtId="0" fontId="108" fillId="30" borderId="0" xfId="0" applyFont="1" applyFill="1" applyAlignment="1">
      <alignment horizontal="left"/>
    </xf>
    <xf numFmtId="0" fontId="11" fillId="30" borderId="0" xfId="0" applyFont="1" applyFill="1" applyAlignment="1">
      <alignment horizontal="left" vertical="top" wrapText="1" indent="3"/>
    </xf>
    <xf numFmtId="0" fontId="83" fillId="67" borderId="131" xfId="0" applyFont="1" applyFill="1" applyBorder="1" applyAlignment="1">
      <alignment horizontal="center" vertical="center" wrapText="1"/>
    </xf>
    <xf numFmtId="0" fontId="83" fillId="67" borderId="132" xfId="0" applyFont="1" applyFill="1" applyBorder="1" applyAlignment="1">
      <alignment horizontal="center" vertical="center" wrapText="1"/>
    </xf>
    <xf numFmtId="0" fontId="231" fillId="30" borderId="0" xfId="0" applyFont="1" applyFill="1" applyAlignment="1">
      <alignment horizontal="left" vertical="center" wrapText="1"/>
    </xf>
    <xf numFmtId="0" fontId="232" fillId="30" borderId="0" xfId="0" applyFont="1" applyFill="1" applyAlignment="1">
      <alignment horizontal="left" vertical="top" wrapText="1"/>
    </xf>
    <xf numFmtId="0" fontId="231" fillId="30" borderId="0" xfId="0" applyFont="1" applyFill="1" applyAlignment="1">
      <alignment horizontal="left" vertical="center"/>
    </xf>
    <xf numFmtId="0" fontId="8" fillId="29" borderId="31" xfId="0" applyFont="1" applyFill="1" applyBorder="1" applyAlignment="1">
      <alignment horizontal="center" vertical="center"/>
    </xf>
    <xf numFmtId="0" fontId="19" fillId="29" borderId="179" xfId="0" applyFont="1" applyFill="1" applyBorder="1" applyAlignment="1">
      <alignment horizontal="left" vertical="center" wrapText="1"/>
    </xf>
    <xf numFmtId="0" fontId="19" fillId="29" borderId="52" xfId="0" applyFont="1" applyFill="1" applyBorder="1" applyAlignment="1">
      <alignment horizontal="left" vertical="center" wrapText="1"/>
    </xf>
    <xf numFmtId="0" fontId="246" fillId="30" borderId="0" xfId="0" applyFont="1" applyFill="1" applyAlignment="1">
      <alignment horizontal="center" vertical="center" wrapText="1"/>
    </xf>
    <xf numFmtId="10" fontId="246" fillId="30" borderId="0" xfId="0" applyNumberFormat="1" applyFont="1" applyFill="1" applyAlignment="1">
      <alignment horizontal="left" vertical="center"/>
    </xf>
    <xf numFmtId="0" fontId="246" fillId="30" borderId="0" xfId="0" applyFont="1" applyFill="1" applyAlignment="1">
      <alignment horizontal="center" wrapText="1"/>
    </xf>
    <xf numFmtId="10" fontId="246" fillId="30" borderId="0" xfId="0" applyNumberFormat="1" applyFont="1" applyFill="1" applyAlignment="1">
      <alignment horizontal="left"/>
    </xf>
    <xf numFmtId="0" fontId="19" fillId="29" borderId="3" xfId="0" applyFont="1" applyFill="1" applyBorder="1" applyAlignment="1">
      <alignment horizontal="center" vertical="center" wrapText="1"/>
    </xf>
    <xf numFmtId="0" fontId="6" fillId="29" borderId="0" xfId="0" applyFont="1" applyFill="1" applyAlignment="1">
      <alignment horizontal="left" vertical="top" wrapText="1"/>
    </xf>
    <xf numFmtId="0" fontId="8" fillId="29" borderId="19" xfId="0" applyFont="1" applyFill="1" applyBorder="1" applyAlignment="1">
      <alignment horizontal="left" vertical="center" wrapText="1"/>
    </xf>
    <xf numFmtId="0" fontId="8" fillId="29" borderId="20" xfId="0" applyFont="1" applyFill="1" applyBorder="1" applyAlignment="1">
      <alignment horizontal="left" vertical="center" wrapText="1"/>
    </xf>
    <xf numFmtId="0" fontId="8" fillId="29" borderId="21" xfId="0" applyFont="1" applyFill="1" applyBorder="1" applyAlignment="1">
      <alignment horizontal="left" vertical="center" wrapText="1"/>
    </xf>
    <xf numFmtId="0" fontId="19" fillId="29" borderId="224" xfId="0" applyFont="1" applyFill="1" applyBorder="1" applyAlignment="1">
      <alignment horizontal="left" vertical="center" wrapText="1"/>
    </xf>
    <xf numFmtId="0" fontId="19" fillId="29" borderId="232" xfId="0" applyFont="1" applyFill="1" applyBorder="1" applyAlignment="1">
      <alignment horizontal="left" vertical="center" wrapText="1"/>
    </xf>
    <xf numFmtId="0" fontId="19" fillId="29" borderId="9" xfId="0" applyFont="1" applyFill="1" applyBorder="1" applyAlignment="1">
      <alignment horizontal="left" vertical="center" wrapText="1"/>
    </xf>
    <xf numFmtId="0" fontId="19" fillId="29" borderId="49" xfId="0" applyFont="1" applyFill="1" applyBorder="1" applyAlignment="1">
      <alignment horizontal="left" vertical="center" wrapText="1"/>
    </xf>
    <xf numFmtId="0" fontId="19" fillId="29" borderId="233" xfId="0" applyFont="1" applyFill="1" applyBorder="1" applyAlignment="1">
      <alignment horizontal="left" vertical="center" wrapText="1"/>
    </xf>
    <xf numFmtId="0" fontId="19" fillId="29" borderId="234" xfId="0" applyFont="1" applyFill="1" applyBorder="1" applyAlignment="1">
      <alignment horizontal="left" vertical="center" wrapText="1"/>
    </xf>
    <xf numFmtId="0" fontId="147" fillId="31" borderId="101" xfId="1" applyFont="1" applyFill="1" applyBorder="1" applyAlignment="1" applyProtection="1">
      <alignment horizontal="left" vertical="center"/>
    </xf>
    <xf numFmtId="0" fontId="147" fillId="31" borderId="0" xfId="1" applyFont="1" applyFill="1" applyBorder="1" applyAlignment="1" applyProtection="1">
      <alignment horizontal="left" vertical="center"/>
    </xf>
    <xf numFmtId="0" fontId="8" fillId="29" borderId="23" xfId="0" applyFont="1" applyFill="1" applyBorder="1" applyAlignment="1">
      <alignment horizontal="left" vertical="center" wrapText="1"/>
    </xf>
    <xf numFmtId="0" fontId="230" fillId="30" borderId="0" xfId="0" applyFont="1" applyFill="1" applyAlignment="1">
      <alignment horizontal="left" vertical="center" wrapText="1"/>
    </xf>
    <xf numFmtId="0" fontId="19" fillId="29" borderId="180" xfId="0" applyFont="1" applyFill="1" applyBorder="1" applyAlignment="1">
      <alignment horizontal="left" vertical="center" wrapText="1"/>
    </xf>
    <xf numFmtId="0" fontId="19" fillId="29" borderId="181" xfId="0" applyFont="1" applyFill="1" applyBorder="1" applyAlignment="1">
      <alignment horizontal="left" vertical="center" wrapText="1"/>
    </xf>
    <xf numFmtId="0" fontId="8" fillId="29" borderId="26" xfId="0" applyFont="1" applyFill="1" applyBorder="1" applyAlignment="1">
      <alignment horizontal="left" vertical="center" wrapText="1"/>
    </xf>
    <xf numFmtId="0" fontId="8" fillId="29" borderId="19" xfId="0" applyFont="1" applyFill="1" applyBorder="1" applyAlignment="1">
      <alignment horizontal="center" vertical="center"/>
    </xf>
    <xf numFmtId="0" fontId="230" fillId="30" borderId="30" xfId="0" applyFont="1" applyFill="1" applyBorder="1" applyAlignment="1">
      <alignment horizontal="left" vertical="center" wrapText="1"/>
    </xf>
    <xf numFmtId="1" fontId="11" fillId="0" borderId="31" xfId="0" applyNumberFormat="1" applyFont="1" applyBorder="1" applyAlignment="1">
      <alignment horizontal="left" vertical="center" wrapText="1"/>
    </xf>
    <xf numFmtId="1" fontId="11" fillId="0" borderId="32" xfId="0" applyNumberFormat="1" applyFont="1" applyBorder="1" applyAlignment="1">
      <alignment horizontal="left" vertical="center" wrapText="1"/>
    </xf>
    <xf numFmtId="1" fontId="11" fillId="0" borderId="33" xfId="0" applyNumberFormat="1" applyFont="1" applyBorder="1" applyAlignment="1">
      <alignment horizontal="left" vertical="center" wrapText="1"/>
    </xf>
    <xf numFmtId="1" fontId="11" fillId="0" borderId="34" xfId="0" applyNumberFormat="1" applyFont="1" applyBorder="1" applyAlignment="1">
      <alignment horizontal="left" vertical="center" wrapText="1"/>
    </xf>
    <xf numFmtId="0" fontId="178" fillId="30" borderId="0" xfId="0" applyFont="1" applyFill="1" applyAlignment="1">
      <alignment horizontal="justify" vertical="center" wrapText="1"/>
    </xf>
    <xf numFmtId="0" fontId="283" fillId="30" borderId="244" xfId="1" applyFont="1" applyFill="1" applyBorder="1" applyAlignment="1" applyProtection="1">
      <alignment horizontal="left"/>
    </xf>
    <xf numFmtId="0" fontId="147" fillId="30" borderId="0" xfId="0" applyFont="1" applyFill="1" applyAlignment="1">
      <alignment horizontal="center" vertical="center" wrapText="1"/>
    </xf>
    <xf numFmtId="0" fontId="147" fillId="30" borderId="101" xfId="0" applyFont="1" applyFill="1" applyBorder="1" applyAlignment="1">
      <alignment horizontal="justify" vertical="center" wrapText="1"/>
    </xf>
    <xf numFmtId="0" fontId="128" fillId="0" borderId="35" xfId="0" applyFont="1" applyBorder="1" applyAlignment="1">
      <alignment horizontal="left" vertical="center" wrapText="1"/>
    </xf>
    <xf numFmtId="0" fontId="14" fillId="30" borderId="244" xfId="1" applyFont="1" applyFill="1" applyBorder="1" applyAlignment="1" applyProtection="1">
      <alignment horizontal="justify" vertical="top" wrapText="1"/>
    </xf>
    <xf numFmtId="0" fontId="14" fillId="30" borderId="0" xfId="1" applyFont="1" applyFill="1" applyBorder="1" applyAlignment="1" applyProtection="1">
      <alignment horizontal="justify" vertical="top" wrapText="1"/>
    </xf>
    <xf numFmtId="0" fontId="147" fillId="30" borderId="0" xfId="0" applyFont="1" applyFill="1" applyAlignment="1">
      <alignment horizontal="justify" vertical="top" wrapText="1"/>
    </xf>
    <xf numFmtId="0" fontId="147" fillId="30" borderId="101" xfId="0" applyFont="1" applyFill="1" applyBorder="1" applyAlignment="1">
      <alignment horizontal="justify" vertical="top" wrapText="1"/>
    </xf>
    <xf numFmtId="0" fontId="147" fillId="30" borderId="0" xfId="0" applyFont="1" applyFill="1" applyAlignment="1">
      <alignment horizontal="justify" vertical="center" wrapText="1"/>
    </xf>
    <xf numFmtId="0" fontId="6" fillId="12" borderId="240" xfId="0" applyFont="1" applyFill="1" applyBorder="1" applyAlignment="1">
      <alignment horizontal="center" vertical="center"/>
    </xf>
    <xf numFmtId="0" fontId="6" fillId="12" borderId="242" xfId="0" applyFont="1" applyFill="1" applyBorder="1" applyAlignment="1">
      <alignment horizontal="center" vertical="center"/>
    </xf>
    <xf numFmtId="0" fontId="6" fillId="12" borderId="243" xfId="0" applyFont="1" applyFill="1" applyBorder="1" applyAlignment="1">
      <alignment horizontal="center" vertical="center"/>
    </xf>
    <xf numFmtId="0" fontId="74" fillId="12" borderId="35" xfId="0" applyFont="1" applyFill="1" applyBorder="1" applyAlignment="1">
      <alignment horizontal="center" vertical="center" wrapText="1"/>
    </xf>
    <xf numFmtId="0" fontId="128" fillId="12" borderId="35" xfId="0" applyFont="1" applyFill="1" applyBorder="1" applyAlignment="1">
      <alignment horizontal="center" vertical="center" wrapText="1"/>
    </xf>
    <xf numFmtId="0" fontId="14" fillId="30" borderId="0" xfId="1" applyFont="1" applyFill="1" applyBorder="1" applyAlignment="1" applyProtection="1">
      <alignment horizontal="left" vertical="center"/>
    </xf>
    <xf numFmtId="0" fontId="14" fillId="30" borderId="0" xfId="1" applyFont="1" applyFill="1" applyBorder="1" applyAlignment="1" applyProtection="1">
      <alignment horizontal="left"/>
    </xf>
    <xf numFmtId="167" fontId="74" fillId="0" borderId="35" xfId="0" applyNumberFormat="1" applyFont="1" applyBorder="1" applyAlignment="1">
      <alignment horizontal="center" vertical="center" wrapText="1"/>
    </xf>
    <xf numFmtId="0" fontId="151" fillId="37" borderId="0" xfId="0" applyFont="1" applyFill="1" applyAlignment="1">
      <alignment horizontal="justify" vertical="top" wrapText="1"/>
    </xf>
    <xf numFmtId="0" fontId="128" fillId="72" borderId="19" xfId="0" applyFont="1" applyFill="1" applyBorder="1" applyAlignment="1">
      <alignment horizontal="center" vertical="center" wrapText="1"/>
    </xf>
    <xf numFmtId="0" fontId="128" fillId="72" borderId="21" xfId="0" applyFont="1" applyFill="1" applyBorder="1" applyAlignment="1">
      <alignment horizontal="center" vertical="center" wrapText="1"/>
    </xf>
    <xf numFmtId="0" fontId="74" fillId="12" borderId="35" xfId="0" applyFont="1" applyFill="1" applyBorder="1" applyAlignment="1">
      <alignment horizontal="center"/>
    </xf>
    <xf numFmtId="0" fontId="6" fillId="12" borderId="19" xfId="0" applyFont="1" applyFill="1" applyBorder="1" applyAlignment="1">
      <alignment horizontal="left" vertical="center"/>
    </xf>
    <xf numFmtId="0" fontId="6" fillId="12" borderId="21" xfId="0" applyFont="1" applyFill="1" applyBorder="1" applyAlignment="1">
      <alignment horizontal="left" vertical="center"/>
    </xf>
    <xf numFmtId="0" fontId="74" fillId="12" borderId="31" xfId="0" applyFont="1" applyFill="1" applyBorder="1" applyAlignment="1">
      <alignment horizontal="center" vertical="center"/>
    </xf>
    <xf numFmtId="0" fontId="74" fillId="12" borderId="32" xfId="0" applyFont="1" applyFill="1" applyBorder="1" applyAlignment="1">
      <alignment horizontal="center" vertical="center"/>
    </xf>
    <xf numFmtId="0" fontId="74" fillId="12" borderId="33" xfId="0" applyFont="1" applyFill="1" applyBorder="1" applyAlignment="1">
      <alignment horizontal="center" vertical="center"/>
    </xf>
    <xf numFmtId="0" fontId="74" fillId="12" borderId="34" xfId="0" applyFont="1" applyFill="1" applyBorder="1" applyAlignment="1">
      <alignment horizontal="center" vertical="center"/>
    </xf>
    <xf numFmtId="0" fontId="14" fillId="30" borderId="0" xfId="13" applyFont="1" applyFill="1" applyBorder="1" applyAlignment="1" applyProtection="1">
      <alignment horizontal="left" indent="1"/>
    </xf>
    <xf numFmtId="0" fontId="74" fillId="12" borderId="35" xfId="0" applyFont="1" applyFill="1" applyBorder="1" applyAlignment="1">
      <alignment horizontal="center" vertical="center"/>
    </xf>
    <xf numFmtId="0" fontId="270" fillId="30" borderId="63" xfId="0" applyFont="1" applyFill="1" applyBorder="1" applyAlignment="1">
      <alignment horizontal="justify" vertical="top" wrapText="1"/>
    </xf>
    <xf numFmtId="0" fontId="74" fillId="12" borderId="19" xfId="0" applyFont="1" applyFill="1" applyBorder="1" applyAlignment="1">
      <alignment horizontal="center" vertical="center"/>
    </xf>
    <xf numFmtId="0" fontId="74" fillId="12" borderId="20" xfId="0" applyFont="1" applyFill="1" applyBorder="1" applyAlignment="1">
      <alignment horizontal="center" vertical="center"/>
    </xf>
    <xf numFmtId="0" fontId="74" fillId="12" borderId="21" xfId="0" applyFont="1" applyFill="1" applyBorder="1" applyAlignment="1">
      <alignment horizontal="center" vertical="center"/>
    </xf>
    <xf numFmtId="0" fontId="14" fillId="37" borderId="0" xfId="1" applyFont="1" applyFill="1" applyBorder="1" applyAlignment="1" applyProtection="1">
      <alignment horizontal="left" vertical="center"/>
    </xf>
    <xf numFmtId="0" fontId="74" fillId="0" borderId="35" xfId="0" applyFont="1" applyBorder="1" applyAlignment="1">
      <alignment horizontal="left"/>
    </xf>
    <xf numFmtId="0" fontId="6" fillId="0" borderId="35" xfId="0" applyFont="1" applyBorder="1" applyAlignment="1">
      <alignment horizontal="left" vertical="center" wrapText="1"/>
    </xf>
    <xf numFmtId="0" fontId="74" fillId="12" borderId="19" xfId="0" applyFont="1" applyFill="1" applyBorder="1" applyAlignment="1">
      <alignment horizontal="center" vertical="center" wrapText="1"/>
    </xf>
    <xf numFmtId="0" fontId="74" fillId="12" borderId="20" xfId="0" applyFont="1" applyFill="1" applyBorder="1" applyAlignment="1">
      <alignment horizontal="center" vertical="center" wrapText="1"/>
    </xf>
    <xf numFmtId="0" fontId="74" fillId="12" borderId="21" xfId="0" applyFont="1" applyFill="1" applyBorder="1" applyAlignment="1">
      <alignment horizontal="center" vertical="center" wrapText="1"/>
    </xf>
    <xf numFmtId="10" fontId="6" fillId="0" borderId="35" xfId="0" applyNumberFormat="1" applyFont="1" applyBorder="1" applyAlignment="1">
      <alignment horizontal="center" vertical="center"/>
    </xf>
    <xf numFmtId="0" fontId="14" fillId="30" borderId="0" xfId="1" applyFont="1" applyFill="1" applyAlignment="1" applyProtection="1">
      <alignment horizontal="left" indent="2"/>
    </xf>
    <xf numFmtId="0" fontId="14" fillId="30" borderId="0" xfId="1" applyFont="1" applyFill="1" applyAlignment="1" applyProtection="1">
      <alignment horizontal="left" vertical="center" indent="2"/>
    </xf>
    <xf numFmtId="0" fontId="6" fillId="12" borderId="56" xfId="0" applyFont="1" applyFill="1" applyBorder="1" applyAlignment="1">
      <alignment horizontal="left" vertical="top" wrapText="1"/>
    </xf>
    <xf numFmtId="0" fontId="6" fillId="12" borderId="55" xfId="0" applyFont="1" applyFill="1" applyBorder="1" applyAlignment="1">
      <alignment horizontal="left" vertical="top" wrapText="1"/>
    </xf>
    <xf numFmtId="0" fontId="6" fillId="12" borderId="57" xfId="0" applyFont="1" applyFill="1" applyBorder="1" applyAlignment="1">
      <alignment horizontal="left" vertical="top" wrapText="1"/>
    </xf>
    <xf numFmtId="0" fontId="74" fillId="12" borderId="56" xfId="0" applyFont="1" applyFill="1" applyBorder="1" applyAlignment="1">
      <alignment horizontal="center" vertical="center" wrapText="1"/>
    </xf>
    <xf numFmtId="0" fontId="74" fillId="12" borderId="57" xfId="0" applyFont="1" applyFill="1" applyBorder="1" applyAlignment="1">
      <alignment horizontal="center" vertical="center" wrapText="1"/>
    </xf>
    <xf numFmtId="0" fontId="151" fillId="37" borderId="0" xfId="0" applyFont="1" applyFill="1" applyAlignment="1">
      <alignment horizontal="justify" vertical="center" wrapText="1"/>
    </xf>
    <xf numFmtId="0" fontId="14" fillId="37" borderId="0" xfId="1" applyFont="1" applyFill="1" applyBorder="1" applyAlignment="1" applyProtection="1">
      <alignment horizontal="left" vertical="center" wrapText="1"/>
    </xf>
    <xf numFmtId="0" fontId="4" fillId="37" borderId="0" xfId="1" applyFill="1" applyBorder="1" applyAlignment="1" applyProtection="1">
      <alignment horizontal="left" vertical="center" wrapText="1"/>
    </xf>
    <xf numFmtId="0" fontId="22" fillId="29" borderId="0" xfId="0" applyFont="1" applyFill="1" applyAlignment="1">
      <alignment horizontal="left" vertical="center"/>
    </xf>
    <xf numFmtId="0" fontId="22" fillId="30" borderId="0" xfId="0" applyFont="1" applyFill="1" applyAlignment="1">
      <alignment horizontal="left" vertical="center"/>
    </xf>
    <xf numFmtId="0" fontId="14" fillId="37" borderId="0" xfId="1" applyFont="1" applyFill="1" applyBorder="1" applyAlignment="1" applyProtection="1">
      <alignment horizontal="left" vertical="top"/>
    </xf>
    <xf numFmtId="0" fontId="14" fillId="30" borderId="0" xfId="13" applyFont="1" applyFill="1" applyAlignment="1" applyProtection="1">
      <alignment horizontal="left" vertical="center" indent="2"/>
    </xf>
    <xf numFmtId="0" fontId="14" fillId="30" borderId="0" xfId="13" applyFont="1" applyFill="1" applyAlignment="1" applyProtection="1">
      <alignment horizontal="left" indent="2"/>
    </xf>
    <xf numFmtId="0" fontId="14" fillId="37" borderId="0" xfId="1" applyFont="1" applyFill="1" applyBorder="1" applyAlignment="1" applyProtection="1">
      <alignment horizontal="left"/>
    </xf>
    <xf numFmtId="0" fontId="14" fillId="30" borderId="63" xfId="1" applyFont="1" applyFill="1" applyBorder="1" applyAlignment="1" applyProtection="1">
      <alignment horizontal="left"/>
    </xf>
    <xf numFmtId="0" fontId="14" fillId="37" borderId="0" xfId="1" applyFont="1" applyFill="1" applyBorder="1" applyAlignment="1" applyProtection="1">
      <alignment horizontal="left" vertical="center" indent="2"/>
    </xf>
    <xf numFmtId="0" fontId="14" fillId="30" borderId="0" xfId="1" applyFont="1" applyFill="1" applyAlignment="1" applyProtection="1">
      <alignment horizontal="left"/>
    </xf>
    <xf numFmtId="0" fontId="158" fillId="37" borderId="0" xfId="0" applyFont="1" applyFill="1" applyAlignment="1">
      <alignment horizontal="left" vertical="top" wrapText="1"/>
    </xf>
    <xf numFmtId="0" fontId="74" fillId="0" borderId="71" xfId="0" applyFont="1" applyBorder="1" applyAlignment="1">
      <alignment horizontal="center" vertical="center"/>
    </xf>
    <xf numFmtId="0" fontId="74" fillId="0" borderId="182" xfId="0" applyFont="1" applyBorder="1" applyAlignment="1">
      <alignment horizontal="center" vertical="center"/>
    </xf>
    <xf numFmtId="0" fontId="74" fillId="0" borderId="183" xfId="0" applyFont="1" applyBorder="1" applyAlignment="1">
      <alignment horizontal="center" vertical="center"/>
    </xf>
    <xf numFmtId="0" fontId="74" fillId="0" borderId="184" xfId="0" applyFont="1" applyBorder="1" applyAlignment="1">
      <alignment horizontal="center" vertical="center"/>
    </xf>
    <xf numFmtId="0" fontId="126" fillId="12" borderId="56" xfId="0" applyFont="1" applyFill="1" applyBorder="1" applyAlignment="1">
      <alignment horizontal="center" vertical="center" wrapText="1"/>
    </xf>
    <xf numFmtId="0" fontId="126" fillId="12" borderId="57" xfId="0" applyFont="1" applyFill="1" applyBorder="1" applyAlignment="1">
      <alignment horizontal="center" vertical="center" wrapText="1"/>
    </xf>
    <xf numFmtId="0" fontId="14" fillId="30" borderId="0" xfId="1" applyFont="1" applyFill="1" applyAlignment="1" applyProtection="1">
      <alignment horizontal="left" indent="1"/>
    </xf>
    <xf numFmtId="0" fontId="74" fillId="0" borderId="19" xfId="0" applyFont="1" applyBorder="1" applyAlignment="1">
      <alignment horizontal="center"/>
    </xf>
    <xf numFmtId="0" fontId="74" fillId="0" borderId="21" xfId="0" applyFont="1" applyBorder="1" applyAlignment="1">
      <alignment horizontal="center"/>
    </xf>
    <xf numFmtId="0" fontId="14" fillId="37" borderId="63" xfId="1" applyFont="1" applyFill="1" applyBorder="1" applyAlignment="1" applyProtection="1">
      <alignment horizontal="left" vertical="top"/>
    </xf>
    <xf numFmtId="0" fontId="14" fillId="37" borderId="0" xfId="1" applyFont="1" applyFill="1" applyBorder="1" applyAlignment="1" applyProtection="1">
      <alignment horizontal="left" indent="2"/>
    </xf>
    <xf numFmtId="0" fontId="14" fillId="30" borderId="0" xfId="1" applyFont="1" applyFill="1" applyAlignment="1" applyProtection="1">
      <alignment horizontal="left" vertical="center" indent="1"/>
    </xf>
    <xf numFmtId="0" fontId="6" fillId="30" borderId="63" xfId="0" applyFont="1" applyFill="1" applyBorder="1" applyAlignment="1">
      <alignment horizontal="left" vertical="top" wrapText="1"/>
    </xf>
    <xf numFmtId="0" fontId="136" fillId="30" borderId="0" xfId="1" applyFont="1" applyFill="1" applyAlignment="1" applyProtection="1">
      <alignment horizontal="left" indent="2"/>
    </xf>
    <xf numFmtId="0" fontId="225" fillId="4" borderId="14" xfId="0" applyFont="1" applyFill="1" applyBorder="1" applyAlignment="1">
      <alignment horizontal="left" vertical="center" wrapText="1"/>
    </xf>
    <xf numFmtId="0" fontId="225" fillId="4" borderId="15" xfId="0" applyFont="1" applyFill="1" applyBorder="1" applyAlignment="1">
      <alignment horizontal="left" vertical="center" wrapText="1"/>
    </xf>
    <xf numFmtId="0" fontId="225" fillId="4" borderId="16" xfId="0" applyFont="1" applyFill="1" applyBorder="1" applyAlignment="1">
      <alignment horizontal="left" vertical="center" wrapText="1"/>
    </xf>
    <xf numFmtId="0" fontId="11" fillId="0" borderId="174" xfId="0" applyFont="1" applyBorder="1" applyAlignment="1">
      <alignment horizontal="left" vertical="center" wrapText="1"/>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1" fillId="0" borderId="19" xfId="0" applyFont="1" applyBorder="1" applyAlignment="1">
      <alignment horizontal="left" vertical="center" wrapText="1"/>
    </xf>
    <xf numFmtId="0" fontId="11" fillId="0" borderId="230" xfId="0" applyFont="1" applyBorder="1" applyAlignment="1">
      <alignment horizontal="justify" vertical="top" wrapText="1"/>
    </xf>
    <xf numFmtId="0" fontId="11" fillId="0" borderId="60" xfId="0" applyFont="1" applyBorder="1" applyAlignment="1">
      <alignment horizontal="justify" vertical="top" wrapText="1"/>
    </xf>
    <xf numFmtId="0" fontId="11" fillId="0" borderId="231" xfId="0" applyFont="1" applyBorder="1" applyAlignment="1">
      <alignment horizontal="justify" vertical="top" wrapText="1"/>
    </xf>
    <xf numFmtId="0" fontId="8" fillId="29" borderId="145" xfId="0" applyFont="1" applyFill="1" applyBorder="1" applyAlignment="1">
      <alignment horizontal="center" vertical="center" wrapText="1"/>
    </xf>
    <xf numFmtId="0" fontId="8" fillId="29" borderId="175" xfId="0" applyFont="1" applyFill="1" applyBorder="1" applyAlignment="1">
      <alignment horizontal="center" vertical="center" wrapText="1"/>
    </xf>
    <xf numFmtId="0" fontId="11" fillId="0" borderId="230" xfId="0" applyFont="1" applyBorder="1" applyAlignment="1">
      <alignment horizontal="left" vertical="center" wrapText="1"/>
    </xf>
    <xf numFmtId="0" fontId="11" fillId="0" borderId="60" xfId="0" applyFont="1" applyBorder="1" applyAlignment="1">
      <alignment horizontal="left" vertical="center" wrapText="1"/>
    </xf>
    <xf numFmtId="0" fontId="11" fillId="0" borderId="231" xfId="0" applyFont="1" applyBorder="1" applyAlignment="1">
      <alignment horizontal="left" vertical="center" wrapText="1"/>
    </xf>
    <xf numFmtId="0" fontId="0" fillId="0" borderId="245" xfId="0" applyBorder="1" applyAlignment="1">
      <alignment horizontal="center"/>
    </xf>
    <xf numFmtId="0" fontId="110" fillId="21" borderId="99" xfId="0" applyFont="1" applyFill="1" applyBorder="1" applyAlignment="1">
      <alignment horizontal="center" vertical="center" wrapText="1"/>
    </xf>
    <xf numFmtId="0" fontId="95" fillId="25" borderId="99" xfId="0" applyFont="1" applyFill="1" applyBorder="1" applyAlignment="1">
      <alignment horizontal="center" vertical="center"/>
    </xf>
    <xf numFmtId="0" fontId="95" fillId="25" borderId="99" xfId="0" applyFont="1" applyFill="1" applyBorder="1" applyAlignment="1">
      <alignment horizontal="center" vertical="center" wrapText="1"/>
    </xf>
    <xf numFmtId="0" fontId="95" fillId="19" borderId="99" xfId="0" applyFont="1" applyFill="1" applyBorder="1" applyAlignment="1">
      <alignment horizontal="center" vertical="center" wrapText="1"/>
    </xf>
    <xf numFmtId="0" fontId="95" fillId="56" borderId="99" xfId="0" applyFont="1" applyFill="1" applyBorder="1" applyAlignment="1">
      <alignment horizontal="center" vertical="center" wrapText="1"/>
    </xf>
    <xf numFmtId="0" fontId="95" fillId="21" borderId="98" xfId="0" applyFont="1" applyFill="1" applyBorder="1" applyAlignment="1">
      <alignment horizontal="center" vertical="center"/>
    </xf>
    <xf numFmtId="0" fontId="95" fillId="21" borderId="99" xfId="0" applyFont="1" applyFill="1" applyBorder="1" applyAlignment="1">
      <alignment horizontal="center" vertical="center"/>
    </xf>
    <xf numFmtId="0" fontId="95" fillId="21" borderId="100" xfId="0" applyFont="1" applyFill="1" applyBorder="1" applyAlignment="1">
      <alignment horizontal="center" vertical="center" wrapText="1"/>
    </xf>
    <xf numFmtId="0" fontId="95" fillId="21" borderId="100" xfId="0" applyFont="1" applyFill="1" applyBorder="1" applyAlignment="1">
      <alignment horizontal="center" vertical="center"/>
    </xf>
    <xf numFmtId="0" fontId="7" fillId="30" borderId="0" xfId="0" applyFont="1" applyFill="1"/>
    <xf numFmtId="0" fontId="13" fillId="5" borderId="250" xfId="0" applyFont="1" applyFill="1" applyBorder="1" applyAlignment="1">
      <alignment horizontal="center" vertical="center"/>
    </xf>
    <xf numFmtId="0" fontId="13" fillId="0" borderId="250" xfId="0" applyFont="1" applyBorder="1"/>
    <xf numFmtId="0" fontId="13" fillId="7" borderId="250" xfId="0" applyFont="1" applyFill="1" applyBorder="1"/>
    <xf numFmtId="0" fontId="13" fillId="59" borderId="251" xfId="0" applyFont="1" applyFill="1" applyBorder="1" applyAlignment="1">
      <alignment horizontal="center"/>
    </xf>
    <xf numFmtId="0" fontId="13" fillId="29" borderId="250" xfId="0" applyFont="1" applyFill="1" applyBorder="1" applyAlignment="1">
      <alignment horizontal="center"/>
    </xf>
    <xf numFmtId="0" fontId="83" fillId="29" borderId="243" xfId="1" applyFont="1" applyFill="1" applyBorder="1" applyAlignment="1" applyProtection="1">
      <alignment vertical="center"/>
    </xf>
    <xf numFmtId="0" fontId="147" fillId="31" borderId="239" xfId="1" applyFont="1" applyFill="1" applyBorder="1" applyAlignment="1" applyProtection="1">
      <alignment horizontal="left" vertical="center"/>
    </xf>
    <xf numFmtId="1" fontId="13" fillId="16" borderId="243" xfId="0" applyNumberFormat="1" applyFont="1" applyFill="1" applyBorder="1" applyAlignment="1">
      <alignment horizontal="center" vertical="center"/>
    </xf>
    <xf numFmtId="1" fontId="13" fillId="51" borderId="243" xfId="0" applyNumberFormat="1" applyFont="1" applyFill="1" applyBorder="1" applyAlignment="1">
      <alignment horizontal="center" vertical="center"/>
    </xf>
    <xf numFmtId="4" fontId="13" fillId="51" borderId="242" xfId="0" applyNumberFormat="1" applyFont="1" applyFill="1" applyBorder="1" applyAlignment="1">
      <alignment horizontal="right" vertical="center"/>
    </xf>
    <xf numFmtId="0" fontId="13" fillId="0" borderId="243" xfId="0" applyFont="1" applyBorder="1" applyAlignment="1">
      <alignment horizontal="left" vertical="center"/>
    </xf>
    <xf numFmtId="4" fontId="11" fillId="51" borderId="252" xfId="0" applyNumberFormat="1" applyFont="1" applyFill="1" applyBorder="1" applyAlignment="1">
      <alignment horizontal="right" vertical="center" wrapText="1"/>
    </xf>
    <xf numFmtId="1" fontId="5" fillId="0" borderId="243" xfId="0" applyNumberFormat="1" applyFont="1" applyBorder="1" applyAlignment="1">
      <alignment horizontal="center" vertical="center"/>
    </xf>
    <xf numFmtId="4" fontId="5" fillId="0" borderId="252" xfId="0" applyNumberFormat="1" applyFont="1" applyBorder="1" applyAlignment="1">
      <alignment horizontal="right" vertical="center" wrapText="1"/>
    </xf>
    <xf numFmtId="0" fontId="30" fillId="0" borderId="243" xfId="0" applyFont="1" applyBorder="1" applyAlignment="1">
      <alignment horizontal="left" vertical="center"/>
    </xf>
    <xf numFmtId="0" fontId="19" fillId="29" borderId="253" xfId="0" applyFont="1" applyFill="1" applyBorder="1" applyAlignment="1">
      <alignment horizontal="center" vertical="center" wrapText="1"/>
    </xf>
    <xf numFmtId="0" fontId="19" fillId="29" borderId="254" xfId="0" applyFont="1" applyFill="1" applyBorder="1" applyAlignment="1">
      <alignment horizontal="center" vertical="center" wrapText="1"/>
    </xf>
    <xf numFmtId="1" fontId="13" fillId="0" borderId="97" xfId="0" applyNumberFormat="1" applyFont="1" applyBorder="1" applyAlignment="1">
      <alignment horizontal="center" vertical="center"/>
    </xf>
    <xf numFmtId="1" fontId="13" fillId="15" borderId="97" xfId="0" applyNumberFormat="1" applyFont="1" applyFill="1" applyBorder="1" applyAlignment="1">
      <alignment horizontal="center" vertical="center"/>
    </xf>
    <xf numFmtId="49" fontId="6" fillId="54" borderId="51" xfId="0" applyNumberFormat="1" applyFont="1" applyFill="1" applyBorder="1" applyAlignment="1">
      <alignment horizontal="center" vertical="center"/>
    </xf>
    <xf numFmtId="4" fontId="6" fillId="54" borderId="51" xfId="0" applyNumberFormat="1" applyFont="1" applyFill="1" applyBorder="1" applyAlignment="1">
      <alignment horizontal="center" vertical="center"/>
    </xf>
    <xf numFmtId="168" fontId="20" fillId="51" borderId="239" xfId="0" applyNumberFormat="1" applyFont="1" applyFill="1" applyBorder="1" applyAlignment="1">
      <alignment horizontal="center" vertical="center"/>
    </xf>
    <xf numFmtId="4" fontId="20" fillId="51" borderId="240" xfId="0" applyNumberFormat="1" applyFont="1" applyFill="1" applyBorder="1" applyAlignment="1">
      <alignment horizontal="center" vertical="center"/>
    </xf>
    <xf numFmtId="0" fontId="19" fillId="29" borderId="255" xfId="0" applyFont="1" applyFill="1" applyBorder="1" applyAlignment="1">
      <alignment horizontal="center" vertical="center" wrapText="1"/>
    </xf>
    <xf numFmtId="0" fontId="19" fillId="29" borderId="256" xfId="0" applyFont="1" applyFill="1" applyBorder="1" applyAlignment="1">
      <alignment horizontal="center" vertical="center" wrapText="1"/>
    </xf>
    <xf numFmtId="167" fontId="6" fillId="0" borderId="239" xfId="0" applyNumberFormat="1" applyFont="1" applyBorder="1" applyAlignment="1">
      <alignment horizontal="right" vertical="center" wrapText="1"/>
    </xf>
    <xf numFmtId="166" fontId="6" fillId="0" borderId="239" xfId="0" applyNumberFormat="1" applyFont="1" applyBorder="1" applyAlignment="1">
      <alignment horizontal="right" vertical="center" wrapText="1"/>
    </xf>
    <xf numFmtId="168" fontId="6" fillId="0" borderId="239" xfId="0" applyNumberFormat="1" applyFont="1" applyBorder="1" applyAlignment="1">
      <alignment horizontal="right" vertical="center" wrapText="1"/>
    </xf>
    <xf numFmtId="168" fontId="12" fillId="0" borderId="239" xfId="0" applyNumberFormat="1" applyFont="1" applyBorder="1" applyAlignment="1">
      <alignment horizontal="right" vertical="center" wrapText="1"/>
    </xf>
    <xf numFmtId="0" fontId="11" fillId="0" borderId="0" xfId="0" applyFont="1" applyAlignment="1"/>
    <xf numFmtId="1" fontId="13" fillId="53" borderId="242" xfId="0" applyNumberFormat="1" applyFont="1" applyFill="1" applyBorder="1" applyAlignment="1">
      <alignment horizontal="center" vertical="center"/>
    </xf>
    <xf numFmtId="1" fontId="13" fillId="53" borderId="243" xfId="0" applyNumberFormat="1" applyFont="1" applyFill="1" applyBorder="1" applyAlignment="1">
      <alignment horizontal="center" vertical="center"/>
    </xf>
    <xf numFmtId="0" fontId="11" fillId="32" borderId="124" xfId="0" applyFont="1" applyFill="1" applyBorder="1" applyAlignment="1"/>
    <xf numFmtId="0" fontId="11" fillId="0" borderId="78" xfId="0" applyFont="1" applyBorder="1" applyAlignment="1"/>
    <xf numFmtId="0" fontId="11" fillId="0" borderId="161" xfId="0" applyFont="1" applyBorder="1" applyAlignment="1"/>
    <xf numFmtId="0" fontId="11" fillId="0" borderId="85" xfId="0" applyFont="1" applyBorder="1" applyAlignment="1"/>
    <xf numFmtId="0" fontId="11" fillId="0" borderId="163" xfId="0" applyFont="1" applyBorder="1" applyAlignment="1"/>
    <xf numFmtId="0" fontId="11" fillId="0" borderId="79" xfId="0" applyFont="1" applyBorder="1" applyAlignment="1"/>
    <xf numFmtId="10" fontId="6" fillId="51" borderId="51" xfId="0" applyNumberFormat="1" applyFont="1" applyFill="1" applyBorder="1" applyAlignment="1">
      <alignment horizontal="right" vertical="center" wrapText="1"/>
    </xf>
    <xf numFmtId="0" fontId="11" fillId="0" borderId="118" xfId="0" applyFont="1" applyBorder="1" applyAlignment="1"/>
    <xf numFmtId="0" fontId="11" fillId="0" borderId="124" xfId="0" applyFont="1" applyBorder="1" applyAlignment="1"/>
    <xf numFmtId="0" fontId="11" fillId="0" borderId="125" xfId="0" applyFont="1" applyBorder="1" applyAlignment="1"/>
    <xf numFmtId="0" fontId="11" fillId="0" borderId="126" xfId="0" applyFont="1" applyBorder="1" applyAlignment="1"/>
    <xf numFmtId="0" fontId="150" fillId="0" borderId="0" xfId="0" applyFont="1" applyAlignment="1"/>
    <xf numFmtId="0" fontId="150" fillId="0" borderId="129" xfId="0" applyFont="1" applyBorder="1" applyAlignment="1"/>
    <xf numFmtId="0" fontId="150" fillId="0" borderId="77" xfId="0" applyFont="1" applyBorder="1" applyAlignment="1"/>
    <xf numFmtId="0" fontId="150" fillId="0" borderId="93" xfId="0" applyFont="1" applyBorder="1" applyAlignment="1"/>
    <xf numFmtId="0" fontId="150" fillId="0" borderId="209" xfId="0" applyFont="1" applyBorder="1" applyAlignment="1"/>
    <xf numFmtId="0" fontId="150" fillId="0" borderId="125" xfId="0" applyFont="1" applyBorder="1" applyAlignment="1"/>
    <xf numFmtId="0" fontId="213" fillId="0" borderId="0" xfId="0" applyFont="1" applyAlignment="1"/>
    <xf numFmtId="0" fontId="19" fillId="66" borderId="257" xfId="0" applyFont="1" applyFill="1" applyBorder="1" applyAlignment="1">
      <alignment horizontal="center" vertical="center" wrapText="1"/>
    </xf>
    <xf numFmtId="0" fontId="19" fillId="66" borderId="258" xfId="0" applyFont="1" applyFill="1" applyBorder="1" applyAlignment="1">
      <alignment horizontal="center" vertical="center" wrapText="1"/>
    </xf>
    <xf numFmtId="0" fontId="19" fillId="66" borderId="259" xfId="0" applyFont="1" applyFill="1" applyBorder="1" applyAlignment="1">
      <alignment horizontal="center" vertical="center" wrapText="1"/>
    </xf>
    <xf numFmtId="0" fontId="51" fillId="66" borderId="251" xfId="0" applyFont="1" applyFill="1" applyBorder="1" applyAlignment="1">
      <alignment horizontal="center" vertical="center" wrapText="1"/>
    </xf>
    <xf numFmtId="0" fontId="6" fillId="51" borderId="51" xfId="0" applyFont="1" applyFill="1" applyBorder="1" applyAlignment="1">
      <alignment horizontal="center" vertical="center" wrapText="1"/>
    </xf>
    <xf numFmtId="168" fontId="6" fillId="0" borderId="65" xfId="0" applyNumberFormat="1" applyFont="1" applyBorder="1" applyAlignment="1">
      <alignment vertical="center" wrapText="1"/>
    </xf>
    <xf numFmtId="166" fontId="6" fillId="51" borderId="51" xfId="0" applyNumberFormat="1" applyFont="1" applyFill="1" applyBorder="1" applyAlignment="1">
      <alignment horizontal="right" vertical="center" wrapText="1"/>
    </xf>
    <xf numFmtId="4" fontId="12" fillId="30" borderId="239" xfId="0" applyNumberFormat="1" applyFont="1" applyFill="1" applyBorder="1" applyAlignment="1">
      <alignment horizontal="right" vertical="center"/>
    </xf>
    <xf numFmtId="4" fontId="83" fillId="29" borderId="239" xfId="0" applyNumberFormat="1" applyFont="1" applyFill="1" applyBorder="1" applyAlignment="1">
      <alignment horizontal="right"/>
    </xf>
    <xf numFmtId="0" fontId="6" fillId="51" borderId="240" xfId="0" applyFont="1" applyFill="1" applyBorder="1" applyAlignment="1">
      <alignment horizontal="center" vertical="center" wrapText="1"/>
    </xf>
    <xf numFmtId="0" fontId="6" fillId="51" borderId="242" xfId="0" applyFont="1" applyFill="1" applyBorder="1" applyAlignment="1">
      <alignment horizontal="center" vertical="center" wrapText="1"/>
    </xf>
    <xf numFmtId="0" fontId="6" fillId="51" borderId="243" xfId="0" applyFont="1" applyFill="1" applyBorder="1" applyAlignment="1">
      <alignment horizontal="center" vertical="center" wrapText="1"/>
    </xf>
    <xf numFmtId="4" fontId="6" fillId="0" borderId="51" xfId="0" applyNumberFormat="1" applyFont="1" applyBorder="1" applyAlignment="1">
      <alignment horizontal="right" vertical="center"/>
    </xf>
    <xf numFmtId="0" fontId="20" fillId="0" borderId="51" xfId="0" applyFont="1" applyBorder="1" applyAlignment="1">
      <alignment horizontal="center" vertical="center"/>
    </xf>
    <xf numFmtId="0" fontId="20" fillId="0" borderId="239" xfId="0" applyFont="1" applyBorder="1" applyAlignment="1">
      <alignment horizontal="center" vertical="center"/>
    </xf>
    <xf numFmtId="0" fontId="6" fillId="16" borderId="51" xfId="0" applyFont="1" applyFill="1" applyBorder="1" applyAlignment="1">
      <alignment horizontal="center" vertical="center" wrapText="1"/>
    </xf>
    <xf numFmtId="4" fontId="12" fillId="0" borderId="239" xfId="0" applyNumberFormat="1" applyFont="1" applyBorder="1" applyAlignment="1">
      <alignment horizontal="right"/>
    </xf>
    <xf numFmtId="0" fontId="74" fillId="30" borderId="0" xfId="0" applyFont="1" applyFill="1" applyAlignment="1"/>
    <xf numFmtId="4" fontId="12" fillId="30" borderId="65" xfId="0" applyNumberFormat="1" applyFont="1" applyFill="1" applyBorder="1" applyAlignment="1">
      <alignment horizontal="right" vertical="center"/>
    </xf>
    <xf numFmtId="168" fontId="20" fillId="0" borderId="260" xfId="0" applyNumberFormat="1" applyFont="1" applyBorder="1" applyAlignment="1">
      <alignment horizontal="center" vertical="center"/>
    </xf>
    <xf numFmtId="166" fontId="6" fillId="51" borderId="51" xfId="0" applyNumberFormat="1" applyFont="1" applyFill="1" applyBorder="1" applyAlignment="1">
      <alignment horizontal="center" vertical="center" wrapText="1"/>
    </xf>
    <xf numFmtId="0" fontId="20" fillId="0" borderId="260" xfId="0" applyFont="1" applyBorder="1" applyAlignment="1">
      <alignment horizontal="center" vertical="center"/>
    </xf>
    <xf numFmtId="166" fontId="20" fillId="51" borderId="239" xfId="0" applyNumberFormat="1" applyFont="1" applyFill="1" applyBorder="1" applyAlignment="1">
      <alignment horizontal="center" vertical="center"/>
    </xf>
    <xf numFmtId="0" fontId="6" fillId="0" borderId="51" xfId="0" applyFont="1" applyBorder="1" applyAlignment="1">
      <alignment horizontal="center" vertical="center" wrapText="1"/>
    </xf>
    <xf numFmtId="0" fontId="19" fillId="67" borderId="261" xfId="0" applyFont="1" applyFill="1" applyBorder="1" applyAlignment="1">
      <alignment horizontal="center" vertical="center" wrapText="1"/>
    </xf>
    <xf numFmtId="0" fontId="19" fillId="66" borderId="253" xfId="0" applyFont="1" applyFill="1" applyBorder="1" applyAlignment="1">
      <alignment horizontal="center" vertical="center"/>
    </xf>
    <xf numFmtId="0" fontId="83" fillId="66" borderId="253" xfId="0" applyFont="1" applyFill="1" applyBorder="1" applyAlignment="1">
      <alignment horizontal="center" vertical="center" wrapText="1"/>
    </xf>
    <xf numFmtId="0" fontId="20" fillId="51" borderId="51" xfId="0" applyFont="1" applyFill="1" applyBorder="1" applyAlignment="1">
      <alignment horizontal="center" vertical="center"/>
    </xf>
    <xf numFmtId="168" fontId="6" fillId="51" borderId="51" xfId="0" applyNumberFormat="1" applyFont="1" applyFill="1" applyBorder="1" applyAlignment="1">
      <alignment horizontal="center" vertical="center" wrapText="1"/>
    </xf>
    <xf numFmtId="0" fontId="6" fillId="0" borderId="239" xfId="0" applyFont="1" applyBorder="1" applyAlignment="1">
      <alignment horizontal="center" vertical="center" wrapText="1"/>
    </xf>
    <xf numFmtId="0" fontId="20" fillId="51" borderId="239" xfId="0" applyFont="1" applyFill="1" applyBorder="1" applyAlignment="1">
      <alignment horizontal="center" vertical="center"/>
    </xf>
    <xf numFmtId="168" fontId="6" fillId="51" borderId="239" xfId="0" applyNumberFormat="1" applyFont="1" applyFill="1" applyBorder="1" applyAlignment="1">
      <alignment horizontal="center" vertical="center" wrapText="1"/>
    </xf>
    <xf numFmtId="0" fontId="6" fillId="51" borderId="239" xfId="0" applyFont="1" applyFill="1" applyBorder="1" applyAlignment="1">
      <alignment horizontal="center" vertical="center" wrapText="1"/>
    </xf>
    <xf numFmtId="0" fontId="51" fillId="66" borderId="253" xfId="0" applyFont="1" applyFill="1" applyBorder="1" applyAlignment="1">
      <alignment horizontal="center" vertical="center" wrapText="1"/>
    </xf>
    <xf numFmtId="0" fontId="51" fillId="66" borderId="262" xfId="0" applyFont="1" applyFill="1" applyBorder="1" applyAlignment="1">
      <alignment horizontal="center" vertical="center" wrapText="1"/>
    </xf>
    <xf numFmtId="0" fontId="6" fillId="16" borderId="51" xfId="0" applyFont="1" applyFill="1" applyBorder="1" applyAlignment="1">
      <alignment horizontal="left" vertical="center" wrapText="1"/>
    </xf>
    <xf numFmtId="168" fontId="36" fillId="16" borderId="51" xfId="0" applyNumberFormat="1" applyFont="1" applyFill="1" applyBorder="1" applyAlignment="1">
      <alignment horizontal="left" vertical="center"/>
    </xf>
    <xf numFmtId="168" fontId="87" fillId="16" borderId="51" xfId="0" applyNumberFormat="1" applyFont="1" applyFill="1" applyBorder="1" applyAlignment="1">
      <alignment horizontal="left" vertical="center"/>
    </xf>
    <xf numFmtId="168" fontId="20" fillId="0" borderId="239" xfId="0" applyNumberFormat="1" applyFont="1" applyBorder="1" applyAlignment="1">
      <alignment horizontal="right" vertical="center"/>
    </xf>
    <xf numFmtId="4" fontId="23" fillId="30" borderId="239" xfId="0" applyNumberFormat="1" applyFont="1" applyFill="1" applyBorder="1" applyAlignment="1">
      <alignment horizontal="right" vertical="center"/>
    </xf>
    <xf numFmtId="168" fontId="20" fillId="16" borderId="51" xfId="0" applyNumberFormat="1" applyFont="1" applyFill="1" applyBorder="1" applyAlignment="1">
      <alignment horizontal="left" vertical="center"/>
    </xf>
    <xf numFmtId="165" fontId="20" fillId="0" borderId="51" xfId="0" applyNumberFormat="1" applyFont="1" applyBorder="1" applyAlignment="1">
      <alignment horizontal="right" vertical="center"/>
    </xf>
    <xf numFmtId="0" fontId="147" fillId="31" borderId="243" xfId="1" applyFont="1" applyFill="1" applyBorder="1" applyAlignment="1" applyProtection="1">
      <alignment vertical="center"/>
    </xf>
    <xf numFmtId="0" fontId="8" fillId="29" borderId="17" xfId="0" applyFont="1" applyFill="1" applyBorder="1" applyAlignment="1">
      <alignment horizontal="center" vertical="center"/>
    </xf>
    <xf numFmtId="0" fontId="8" fillId="29" borderId="18" xfId="0" applyFont="1" applyFill="1" applyBorder="1" applyAlignment="1">
      <alignment horizontal="center" vertical="center"/>
    </xf>
    <xf numFmtId="0" fontId="11" fillId="0" borderId="263" xfId="0" applyFont="1" applyBorder="1" applyAlignment="1">
      <alignment horizontal="left" vertical="center" wrapText="1"/>
    </xf>
    <xf numFmtId="0" fontId="11" fillId="0" borderId="264" xfId="0" applyFont="1" applyBorder="1" applyAlignment="1">
      <alignment horizontal="left" vertical="center" wrapText="1"/>
    </xf>
    <xf numFmtId="0" fontId="11" fillId="0" borderId="265" xfId="0" applyFont="1" applyBorder="1" applyAlignment="1">
      <alignment horizontal="left" vertical="center" wrapText="1"/>
    </xf>
    <xf numFmtId="0" fontId="147" fillId="31" borderId="244" xfId="1" applyFont="1" applyFill="1" applyBorder="1" applyAlignment="1" applyProtection="1">
      <alignment horizontal="left" vertical="center"/>
    </xf>
    <xf numFmtId="0" fontId="8" fillId="29" borderId="32" xfId="0" applyFont="1" applyFill="1" applyBorder="1" applyAlignment="1">
      <alignment horizontal="center" vertical="center"/>
    </xf>
    <xf numFmtId="0" fontId="8" fillId="30" borderId="33" xfId="0" applyFont="1" applyFill="1" applyBorder="1" applyAlignment="1">
      <alignment horizontal="center" vertical="center"/>
    </xf>
    <xf numFmtId="0" fontId="8" fillId="30" borderId="34" xfId="0" applyFont="1" applyFill="1" applyBorder="1" applyAlignment="1">
      <alignment horizontal="center" vertical="center"/>
    </xf>
    <xf numFmtId="0" fontId="8" fillId="29" borderId="21" xfId="0" applyFont="1" applyFill="1" applyBorder="1" applyAlignment="1">
      <alignment horizontal="center" vertical="center"/>
    </xf>
    <xf numFmtId="1" fontId="122" fillId="0" borderId="266" xfId="0" applyNumberFormat="1" applyFont="1" applyBorder="1" applyAlignment="1">
      <alignment vertical="center" wrapText="1"/>
    </xf>
    <xf numFmtId="0" fontId="8" fillId="29" borderId="27" xfId="0" applyFont="1" applyFill="1" applyBorder="1" applyAlignment="1">
      <alignment horizontal="left" vertical="center" wrapText="1"/>
    </xf>
    <xf numFmtId="0" fontId="8" fillId="29" borderId="28" xfId="0" applyFont="1" applyFill="1" applyBorder="1" applyAlignment="1">
      <alignment horizontal="left" vertical="center" wrapText="1"/>
    </xf>
    <xf numFmtId="0" fontId="8" fillId="29" borderId="267" xfId="0" applyFont="1" applyFill="1" applyBorder="1" applyAlignment="1">
      <alignment horizontal="left" vertical="center" wrapText="1"/>
    </xf>
    <xf numFmtId="0" fontId="8" fillId="29" borderId="268" xfId="0" applyFont="1" applyFill="1" applyBorder="1" applyAlignment="1">
      <alignment horizontal="left" vertical="center" wrapText="1"/>
    </xf>
    <xf numFmtId="0" fontId="8" fillId="29" borderId="269" xfId="0" applyFont="1" applyFill="1" applyBorder="1" applyAlignment="1">
      <alignment horizontal="left" vertical="center" wrapText="1"/>
    </xf>
    <xf numFmtId="0" fontId="8" fillId="29" borderId="24" xfId="0" applyFont="1" applyFill="1" applyBorder="1" applyAlignment="1">
      <alignment horizontal="left" vertical="center" wrapText="1"/>
    </xf>
    <xf numFmtId="0" fontId="8" fillId="29" borderId="25" xfId="0" applyFont="1" applyFill="1" applyBorder="1" applyAlignment="1">
      <alignment horizontal="left" vertical="center" wrapText="1"/>
    </xf>
    <xf numFmtId="0" fontId="19" fillId="29" borderId="270" xfId="0" applyFont="1" applyFill="1" applyBorder="1" applyAlignment="1">
      <alignment horizontal="left" vertical="center" wrapText="1"/>
    </xf>
    <xf numFmtId="0" fontId="19" fillId="29" borderId="257" xfId="0" applyFont="1" applyFill="1" applyBorder="1" applyAlignment="1">
      <alignment horizontal="left" vertical="center" wrapText="1"/>
    </xf>
    <xf numFmtId="0" fontId="19" fillId="29" borderId="271" xfId="0" applyFont="1" applyFill="1" applyBorder="1" applyAlignment="1">
      <alignment horizontal="left" vertical="center" wrapText="1"/>
    </xf>
    <xf numFmtId="0" fontId="19" fillId="29" borderId="272" xfId="0" applyFont="1" applyFill="1" applyBorder="1" applyAlignment="1">
      <alignment horizontal="left" vertical="center" wrapText="1"/>
    </xf>
    <xf numFmtId="0" fontId="19" fillId="29" borderId="273" xfId="0" applyFont="1" applyFill="1" applyBorder="1" applyAlignment="1">
      <alignment horizontal="left" vertical="center" wrapText="1"/>
    </xf>
    <xf numFmtId="0" fontId="19" fillId="29" borderId="274" xfId="0" applyFont="1" applyFill="1" applyBorder="1" applyAlignment="1">
      <alignment horizontal="left" vertical="center" wrapText="1"/>
    </xf>
    <xf numFmtId="0" fontId="32" fillId="29" borderId="275" xfId="0" applyFont="1" applyFill="1" applyBorder="1"/>
    <xf numFmtId="0" fontId="32" fillId="29" borderId="276" xfId="0" applyFont="1" applyFill="1" applyBorder="1"/>
    <xf numFmtId="0" fontId="19" fillId="29" borderId="276" xfId="0" applyFont="1" applyFill="1" applyBorder="1"/>
    <xf numFmtId="0" fontId="19" fillId="29" borderId="277" xfId="0" applyFont="1" applyFill="1" applyBorder="1"/>
    <xf numFmtId="0" fontId="7" fillId="29" borderId="3" xfId="0" applyFont="1" applyFill="1" applyBorder="1" applyAlignment="1">
      <alignment vertical="center" wrapText="1"/>
    </xf>
    <xf numFmtId="0" fontId="22" fillId="29" borderId="0" xfId="0" applyFont="1" applyFill="1" applyAlignment="1">
      <alignment horizontal="center" vertical="center" wrapText="1"/>
    </xf>
    <xf numFmtId="0" fontId="22" fillId="29" borderId="0" xfId="0" applyFont="1" applyFill="1" applyAlignment="1">
      <alignment horizontal="left" vertical="center" wrapText="1"/>
    </xf>
    <xf numFmtId="0" fontId="7" fillId="29" borderId="0" xfId="0" applyFont="1" applyFill="1" applyAlignment="1">
      <alignment horizontal="left" vertical="center" wrapText="1"/>
    </xf>
    <xf numFmtId="0" fontId="7" fillId="29" borderId="5" xfId="0" applyFont="1" applyFill="1" applyBorder="1" applyAlignment="1">
      <alignment horizontal="left" vertical="center" wrapText="1"/>
    </xf>
    <xf numFmtId="0" fontId="31" fillId="29" borderId="278" xfId="0" applyFont="1" applyFill="1" applyBorder="1" applyAlignment="1">
      <alignment horizontal="left" vertical="center"/>
    </xf>
    <xf numFmtId="0" fontId="31" fillId="29" borderId="279" xfId="0" applyFont="1" applyFill="1" applyBorder="1" applyAlignment="1">
      <alignment horizontal="left" vertical="center"/>
    </xf>
    <xf numFmtId="4" fontId="31" fillId="29" borderId="279" xfId="0" applyNumberFormat="1" applyFont="1" applyFill="1" applyBorder="1" applyAlignment="1">
      <alignment horizontal="left" vertical="center"/>
    </xf>
    <xf numFmtId="0" fontId="19" fillId="29" borderId="279" xfId="0" applyFont="1" applyFill="1" applyBorder="1" applyAlignment="1">
      <alignment horizontal="left" vertical="center"/>
    </xf>
    <xf numFmtId="0" fontId="19" fillId="29" borderId="280" xfId="0" applyFont="1" applyFill="1" applyBorder="1" applyAlignment="1">
      <alignment horizontal="left" vertical="center"/>
    </xf>
    <xf numFmtId="0" fontId="32" fillId="65" borderId="275" xfId="0" applyFont="1" applyFill="1" applyBorder="1"/>
    <xf numFmtId="0" fontId="32" fillId="65" borderId="276" xfId="0" applyFont="1" applyFill="1" applyBorder="1" applyAlignment="1">
      <alignment horizontal="left"/>
    </xf>
    <xf numFmtId="4" fontId="32" fillId="65" borderId="276" xfId="0" applyNumberFormat="1" applyFont="1" applyFill="1" applyBorder="1"/>
    <xf numFmtId="0" fontId="32" fillId="65" borderId="276" xfId="0" applyFont="1" applyFill="1" applyBorder="1" applyAlignment="1">
      <alignment horizontal="right"/>
    </xf>
    <xf numFmtId="0" fontId="32" fillId="65" borderId="277" xfId="0" applyFont="1" applyFill="1" applyBorder="1"/>
    <xf numFmtId="0" fontId="22" fillId="65" borderId="0" xfId="0" applyFont="1" applyFill="1" applyAlignment="1">
      <alignment horizontal="left" wrapText="1"/>
    </xf>
    <xf numFmtId="0" fontId="22" fillId="65" borderId="3" xfId="0" applyFont="1" applyFill="1" applyBorder="1" applyAlignment="1">
      <alignment wrapText="1"/>
    </xf>
    <xf numFmtId="0" fontId="7" fillId="65" borderId="3" xfId="0" applyFont="1" applyFill="1" applyBorder="1" applyAlignment="1">
      <alignment horizontal="center" vertical="center" wrapText="1"/>
    </xf>
    <xf numFmtId="0" fontId="7" fillId="65" borderId="0" xfId="0" applyFont="1" applyFill="1" applyAlignment="1">
      <alignment horizontal="left" vertical="center" wrapText="1"/>
    </xf>
    <xf numFmtId="0" fontId="31" fillId="65" borderId="278" xfId="0" applyFont="1" applyFill="1" applyBorder="1" applyAlignment="1">
      <alignment horizontal="left" vertical="center"/>
    </xf>
    <xf numFmtId="0" fontId="31" fillId="65" borderId="279" xfId="0" applyFont="1" applyFill="1" applyBorder="1" applyAlignment="1">
      <alignment horizontal="left" vertical="center"/>
    </xf>
    <xf numFmtId="4" fontId="31" fillId="65" borderId="279" xfId="0" applyNumberFormat="1" applyFont="1" applyFill="1" applyBorder="1" applyAlignment="1">
      <alignment horizontal="left" vertical="center"/>
    </xf>
    <xf numFmtId="0" fontId="19" fillId="65" borderId="279" xfId="0" applyFont="1" applyFill="1" applyBorder="1" applyAlignment="1">
      <alignment horizontal="left" vertical="center"/>
    </xf>
    <xf numFmtId="0" fontId="19" fillId="65" borderId="280" xfId="0" applyFont="1" applyFill="1" applyBorder="1" applyAlignment="1">
      <alignment horizontal="left" vertical="center"/>
    </xf>
    <xf numFmtId="0" fontId="32" fillId="65" borderId="276" xfId="0" applyFont="1" applyFill="1" applyBorder="1"/>
    <xf numFmtId="0" fontId="6" fillId="18" borderId="241" xfId="0" applyFont="1" applyFill="1" applyBorder="1" applyAlignment="1">
      <alignment vertical="center"/>
    </xf>
    <xf numFmtId="166" fontId="6" fillId="0" borderId="239" xfId="0" applyNumberFormat="1" applyFont="1" applyBorder="1" applyAlignment="1">
      <alignment horizontal="center"/>
    </xf>
    <xf numFmtId="0" fontId="52" fillId="18" borderId="240" xfId="0" applyFont="1" applyFill="1" applyBorder="1" applyAlignment="1">
      <alignment horizontal="left"/>
    </xf>
    <xf numFmtId="0" fontId="20" fillId="18" borderId="243" xfId="0" applyFont="1" applyFill="1" applyBorder="1" applyAlignment="1">
      <alignment horizontal="left"/>
    </xf>
    <xf numFmtId="0" fontId="20" fillId="18" borderId="242" xfId="0" applyFont="1" applyFill="1" applyBorder="1" applyAlignment="1">
      <alignment horizontal="left"/>
    </xf>
    <xf numFmtId="0" fontId="52" fillId="18" borderId="243" xfId="0" applyFont="1" applyFill="1" applyBorder="1"/>
    <xf numFmtId="0" fontId="52" fillId="18" borderId="240" xfId="0" applyFont="1" applyFill="1" applyBorder="1"/>
    <xf numFmtId="0" fontId="52" fillId="18" borderId="242" xfId="0" applyFont="1" applyFill="1" applyBorder="1"/>
    <xf numFmtId="0" fontId="52" fillId="18" borderId="281" xfId="0" applyFont="1" applyFill="1" applyBorder="1" applyAlignment="1">
      <alignment horizontal="left"/>
    </xf>
    <xf numFmtId="0" fontId="20" fillId="18" borderId="282" xfId="0" applyFont="1" applyFill="1" applyBorder="1" applyAlignment="1">
      <alignment horizontal="left"/>
    </xf>
    <xf numFmtId="0" fontId="52" fillId="18" borderId="243" xfId="0" applyFont="1" applyFill="1" applyBorder="1" applyAlignment="1">
      <alignment horizontal="left"/>
    </xf>
    <xf numFmtId="0" fontId="20" fillId="18" borderId="242" xfId="0" applyFont="1" applyFill="1" applyBorder="1"/>
    <xf numFmtId="0" fontId="33" fillId="30" borderId="0" xfId="0" applyFont="1" applyFill="1" applyAlignment="1">
      <alignment horizontal="center" vertical="center" wrapText="1"/>
    </xf>
    <xf numFmtId="14" fontId="11" fillId="0" borderId="240" xfId="0" applyNumberFormat="1" applyFont="1" applyBorder="1" applyAlignment="1">
      <alignment horizontal="center" vertical="center"/>
    </xf>
    <xf numFmtId="0" fontId="146" fillId="0" borderId="283" xfId="0" applyFont="1" applyBorder="1" applyAlignment="1">
      <alignment horizontal="center" vertical="center"/>
    </xf>
    <xf numFmtId="14" fontId="225" fillId="0" borderId="260" xfId="0" applyNumberFormat="1" applyFont="1" applyBorder="1" applyAlignment="1">
      <alignment horizontal="center" vertical="center"/>
    </xf>
    <xf numFmtId="0" fontId="225" fillId="4" borderId="240" xfId="0" applyFont="1" applyFill="1" applyBorder="1" applyAlignment="1">
      <alignment horizontal="left" vertical="center" wrapText="1"/>
    </xf>
    <xf numFmtId="0" fontId="225" fillId="4" borderId="242" xfId="0" applyFont="1" applyFill="1" applyBorder="1" applyAlignment="1">
      <alignment horizontal="left" vertical="center" wrapText="1"/>
    </xf>
    <xf numFmtId="0" fontId="225" fillId="4" borderId="284" xfId="0" applyFont="1" applyFill="1" applyBorder="1" applyAlignment="1">
      <alignment horizontal="left" vertical="center" wrapText="1"/>
    </xf>
    <xf numFmtId="14" fontId="225" fillId="18" borderId="260" xfId="0" applyNumberFormat="1" applyFont="1" applyFill="1" applyBorder="1" applyAlignment="1">
      <alignment horizontal="center" vertical="center"/>
    </xf>
    <xf numFmtId="0" fontId="225" fillId="0" borderId="240" xfId="0" applyFont="1" applyBorder="1" applyAlignment="1">
      <alignment horizontal="left" vertical="center" wrapText="1"/>
    </xf>
    <xf numFmtId="0" fontId="225" fillId="0" borderId="242" xfId="0" applyFont="1" applyBorder="1" applyAlignment="1">
      <alignment horizontal="left" vertical="center" wrapText="1"/>
    </xf>
    <xf numFmtId="0" fontId="225" fillId="0" borderId="284" xfId="0" applyFont="1" applyBorder="1" applyAlignment="1">
      <alignment horizontal="left" vertical="center" wrapText="1"/>
    </xf>
    <xf numFmtId="14" fontId="225" fillId="4" borderId="240" xfId="0" applyNumberFormat="1" applyFont="1" applyFill="1" applyBorder="1" applyAlignment="1">
      <alignment horizontal="center" vertical="center"/>
    </xf>
    <xf numFmtId="0" fontId="228" fillId="4" borderId="240" xfId="0" applyFont="1" applyFill="1" applyBorder="1" applyAlignment="1">
      <alignment horizontal="left" vertical="center" wrapText="1"/>
    </xf>
    <xf numFmtId="0" fontId="146" fillId="0" borderId="285" xfId="0" applyFont="1" applyBorder="1" applyAlignment="1">
      <alignment horizontal="center" vertical="center"/>
    </xf>
    <xf numFmtId="14" fontId="225" fillId="18" borderId="286" xfId="0" applyNumberFormat="1" applyFont="1" applyFill="1" applyBorder="1" applyAlignment="1">
      <alignment horizontal="center" vertical="center"/>
    </xf>
    <xf numFmtId="0" fontId="225" fillId="4" borderId="286" xfId="0" applyFont="1" applyFill="1" applyBorder="1" applyAlignment="1">
      <alignment horizontal="left" vertical="center" wrapText="1"/>
    </xf>
    <xf numFmtId="0" fontId="225" fillId="4" borderId="287" xfId="0" applyFont="1" applyFill="1" applyBorder="1" applyAlignment="1">
      <alignment horizontal="left" vertical="center" wrapText="1"/>
    </xf>
    <xf numFmtId="0" fontId="109" fillId="21" borderId="288" xfId="0" applyFont="1" applyFill="1" applyBorder="1" applyAlignment="1">
      <alignment horizontal="left"/>
    </xf>
    <xf numFmtId="1" fontId="0" fillId="0" borderId="245" xfId="0" applyNumberFormat="1" applyBorder="1"/>
    <xf numFmtId="0" fontId="109" fillId="21" borderId="245" xfId="0" applyFont="1" applyFill="1" applyBorder="1" applyAlignment="1">
      <alignment horizontal="left"/>
    </xf>
    <xf numFmtId="0" fontId="109" fillId="21" borderId="289" xfId="0" applyFont="1" applyFill="1" applyBorder="1" applyAlignment="1">
      <alignment horizontal="left"/>
    </xf>
    <xf numFmtId="0" fontId="0" fillId="0" borderId="288" xfId="0" applyBorder="1"/>
    <xf numFmtId="0" fontId="0" fillId="0" borderId="289" xfId="0" applyBorder="1"/>
    <xf numFmtId="1" fontId="0" fillId="18" borderId="245" xfId="0" applyNumberFormat="1" applyFill="1" applyBorder="1" applyAlignment="1">
      <alignment horizontal="left"/>
    </xf>
    <xf numFmtId="0" fontId="109" fillId="21" borderId="245" xfId="0" applyFont="1" applyFill="1" applyBorder="1" applyAlignment="1">
      <alignment horizontal="center"/>
    </xf>
    <xf numFmtId="0" fontId="109" fillId="21" borderId="245" xfId="0" applyFont="1" applyFill="1" applyBorder="1" applyAlignment="1">
      <alignment horizontal="left" vertical="center"/>
    </xf>
    <xf numFmtId="0" fontId="95" fillId="0" borderId="245" xfId="0" applyFont="1" applyBorder="1" applyAlignment="1">
      <alignment horizontal="left" vertical="center" wrapText="1"/>
    </xf>
    <xf numFmtId="10" fontId="95" fillId="0" borderId="245" xfId="0" applyNumberFormat="1" applyFont="1" applyBorder="1" applyAlignment="1">
      <alignment horizontal="center" vertical="center"/>
    </xf>
    <xf numFmtId="0" fontId="0" fillId="0" borderId="290" xfId="0" applyBorder="1"/>
    <xf numFmtId="0" fontId="0" fillId="0" borderId="291" xfId="0" applyBorder="1"/>
    <xf numFmtId="0" fontId="95" fillId="0" borderId="245" xfId="0" applyFont="1" applyBorder="1" applyAlignment="1">
      <alignment vertical="top" wrapText="1"/>
    </xf>
    <xf numFmtId="0" fontId="0" fillId="21" borderId="245" xfId="0" applyFill="1" applyBorder="1"/>
    <xf numFmtId="0" fontId="0" fillId="21" borderId="245" xfId="0" applyFill="1" applyBorder="1" applyAlignment="1">
      <alignment vertical="center" wrapText="1"/>
    </xf>
    <xf numFmtId="10" fontId="0" fillId="0" borderId="245" xfId="14" applyNumberFormat="1" applyFont="1" applyBorder="1" applyAlignment="1">
      <alignment horizontal="right"/>
    </xf>
    <xf numFmtId="10" fontId="0" fillId="0" borderId="245" xfId="14" applyNumberFormat="1" applyFont="1" applyFill="1" applyBorder="1" applyAlignment="1">
      <alignment horizontal="right" vertical="center" wrapText="1"/>
    </xf>
    <xf numFmtId="10" fontId="0" fillId="0" borderId="245" xfId="14" applyNumberFormat="1" applyFont="1" applyFill="1" applyBorder="1" applyAlignment="1">
      <alignment horizontal="right"/>
    </xf>
    <xf numFmtId="10" fontId="0" fillId="30" borderId="245" xfId="0" applyNumberFormat="1" applyFill="1" applyBorder="1"/>
    <xf numFmtId="10" fontId="0" fillId="0" borderId="245" xfId="0" applyNumberFormat="1" applyBorder="1"/>
    <xf numFmtId="0" fontId="95" fillId="21" borderId="290" xfId="0" applyFont="1" applyFill="1" applyBorder="1" applyAlignment="1">
      <alignment horizontal="center" vertical="center"/>
    </xf>
    <xf numFmtId="0" fontId="95" fillId="21" borderId="290" xfId="0" applyFont="1" applyFill="1" applyBorder="1" applyAlignment="1">
      <alignment horizontal="center" vertical="center"/>
    </xf>
    <xf numFmtId="0" fontId="95" fillId="21" borderId="291" xfId="0" applyFont="1" applyFill="1" applyBorder="1" applyAlignment="1">
      <alignment horizontal="center" vertical="center"/>
    </xf>
    <xf numFmtId="0" fontId="95" fillId="55" borderId="245" xfId="0" applyFont="1" applyFill="1" applyBorder="1" applyAlignment="1">
      <alignment horizontal="center" vertical="center" wrapText="1"/>
    </xf>
    <xf numFmtId="0" fontId="95" fillId="55" borderId="245" xfId="0" applyFont="1" applyFill="1" applyBorder="1" applyAlignment="1">
      <alignment horizontal="center" vertical="center" wrapText="1"/>
    </xf>
    <xf numFmtId="0" fontId="95" fillId="21" borderId="245" xfId="0" applyFont="1" applyFill="1" applyBorder="1" applyAlignment="1">
      <alignment vertical="center"/>
    </xf>
    <xf numFmtId="0" fontId="95" fillId="56" borderId="245" xfId="0" applyFont="1" applyFill="1" applyBorder="1" applyAlignment="1">
      <alignment horizontal="center" vertical="center" wrapText="1"/>
    </xf>
    <xf numFmtId="0" fontId="95" fillId="21" borderId="290" xfId="0" applyFont="1" applyFill="1" applyBorder="1" applyAlignment="1">
      <alignment vertical="center"/>
    </xf>
    <xf numFmtId="0" fontId="95" fillId="56" borderId="290" xfId="0" applyFont="1" applyFill="1" applyBorder="1" applyAlignment="1">
      <alignment horizontal="center" vertical="center" wrapText="1"/>
    </xf>
    <xf numFmtId="0" fontId="95" fillId="56" borderId="290" xfId="0" applyFont="1" applyFill="1" applyBorder="1" applyAlignment="1">
      <alignment horizontal="center" vertical="center" wrapText="1"/>
    </xf>
    <xf numFmtId="0" fontId="192" fillId="0" borderId="245" xfId="0" applyFont="1" applyBorder="1" applyAlignment="1">
      <alignment horizontal="left" vertical="center"/>
    </xf>
    <xf numFmtId="2" fontId="95" fillId="0" borderId="245" xfId="0" applyNumberFormat="1" applyFont="1" applyBorder="1" applyAlignment="1">
      <alignment horizontal="center" vertical="center"/>
    </xf>
    <xf numFmtId="10" fontId="0" fillId="0" borderId="245" xfId="0" applyNumberFormat="1" applyBorder="1" applyAlignment="1">
      <alignment horizontal="center" vertical="center" wrapText="1"/>
    </xf>
    <xf numFmtId="10" fontId="0" fillId="0" borderId="245" xfId="0" applyNumberFormat="1" applyBorder="1" applyAlignment="1">
      <alignment horizontal="center" vertical="center"/>
    </xf>
    <xf numFmtId="0" fontId="95" fillId="21" borderId="291" xfId="0" applyFont="1" applyFill="1" applyBorder="1" applyAlignment="1">
      <alignment horizontal="center" vertical="center" wrapText="1"/>
    </xf>
    <xf numFmtId="0" fontId="95" fillId="55" borderId="288" xfId="0" applyFont="1" applyFill="1" applyBorder="1" applyAlignment="1">
      <alignment horizontal="center" vertical="center" wrapText="1"/>
    </xf>
    <xf numFmtId="0" fontId="95" fillId="55" borderId="292" xfId="0" applyFont="1" applyFill="1" applyBorder="1" applyAlignment="1">
      <alignment horizontal="center" vertical="center" wrapText="1"/>
    </xf>
    <xf numFmtId="0" fontId="95" fillId="55" borderId="289" xfId="0" applyFont="1" applyFill="1" applyBorder="1" applyAlignment="1">
      <alignment horizontal="center" vertical="center" wrapText="1"/>
    </xf>
    <xf numFmtId="0" fontId="95" fillId="56" borderId="288" xfId="0" applyFont="1" applyFill="1" applyBorder="1" applyAlignment="1">
      <alignment horizontal="center" vertical="center" wrapText="1"/>
    </xf>
    <xf numFmtId="0" fontId="95" fillId="56" borderId="289" xfId="0" applyFont="1" applyFill="1" applyBorder="1" applyAlignment="1">
      <alignment horizontal="center" vertical="center" wrapText="1"/>
    </xf>
    <xf numFmtId="0" fontId="95" fillId="56" borderId="245" xfId="0" applyFont="1" applyFill="1" applyBorder="1" applyAlignment="1">
      <alignment horizontal="center" vertical="center" wrapText="1"/>
    </xf>
    <xf numFmtId="10" fontId="0" fillId="78" borderId="245" xfId="0" applyNumberFormat="1" applyFill="1" applyBorder="1" applyAlignment="1">
      <alignment horizontal="center" vertical="center"/>
    </xf>
    <xf numFmtId="0" fontId="95" fillId="21" borderId="245" xfId="0" applyFont="1" applyFill="1" applyBorder="1" applyAlignment="1">
      <alignment horizontal="center" vertical="center"/>
    </xf>
    <xf numFmtId="0" fontId="95" fillId="55" borderId="245" xfId="0" applyFont="1" applyFill="1" applyBorder="1" applyAlignment="1">
      <alignment horizontal="left" vertical="center" wrapText="1"/>
    </xf>
    <xf numFmtId="10" fontId="0" fillId="78" borderId="245" xfId="0" applyNumberFormat="1" applyFill="1" applyBorder="1" applyAlignment="1">
      <alignment horizontal="center" vertical="center" wrapText="1"/>
    </xf>
    <xf numFmtId="0" fontId="95" fillId="21" borderId="290" xfId="0" applyFont="1" applyFill="1" applyBorder="1" applyAlignment="1"/>
    <xf numFmtId="167" fontId="0" fillId="0" borderId="245" xfId="0" applyNumberFormat="1" applyBorder="1" applyAlignment="1">
      <alignment horizontal="center" vertical="center" wrapText="1"/>
    </xf>
    <xf numFmtId="4" fontId="0" fillId="0" borderId="245" xfId="0" applyNumberFormat="1" applyBorder="1" applyAlignment="1">
      <alignment horizontal="center" vertical="center"/>
    </xf>
    <xf numFmtId="0" fontId="95" fillId="21" borderId="245" xfId="0" applyFont="1" applyFill="1" applyBorder="1" applyAlignment="1"/>
    <xf numFmtId="171" fontId="0" fillId="0" borderId="245" xfId="0" applyNumberFormat="1" applyBorder="1" applyAlignment="1">
      <alignment horizontal="center" vertical="center"/>
    </xf>
    <xf numFmtId="0" fontId="67" fillId="0" borderId="245" xfId="0" applyFont="1" applyBorder="1" applyAlignment="1">
      <alignment horizontal="center" vertical="center" wrapText="1"/>
    </xf>
    <xf numFmtId="0" fontId="100" fillId="0" borderId="245" xfId="0" applyFont="1" applyBorder="1" applyAlignment="1">
      <alignment horizontal="center" vertical="center" wrapText="1"/>
    </xf>
    <xf numFmtId="10" fontId="100" fillId="0" borderId="245" xfId="0" applyNumberFormat="1" applyFont="1" applyBorder="1" applyAlignment="1">
      <alignment horizontal="center" vertical="center" wrapText="1"/>
    </xf>
    <xf numFmtId="2" fontId="192" fillId="0" borderId="245" xfId="0" applyNumberFormat="1" applyFont="1" applyBorder="1" applyAlignment="1">
      <alignment horizontal="center" vertical="center"/>
    </xf>
    <xf numFmtId="166" fontId="192" fillId="0" borderId="245" xfId="0" applyNumberFormat="1" applyFont="1" applyBorder="1" applyAlignment="1">
      <alignment horizontal="center" vertical="center"/>
    </xf>
    <xf numFmtId="0" fontId="0" fillId="0" borderId="245" xfId="0" applyBorder="1" applyAlignment="1">
      <alignment vertical="center" wrapText="1"/>
    </xf>
    <xf numFmtId="0" fontId="0" fillId="0" borderId="245" xfId="0" applyBorder="1" applyAlignment="1">
      <alignment horizontal="left" vertical="top" wrapText="1"/>
    </xf>
    <xf numFmtId="4" fontId="192" fillId="0" borderId="288" xfId="0" applyNumberFormat="1" applyFont="1" applyBorder="1" applyAlignment="1">
      <alignment horizontal="right" vertical="center"/>
    </xf>
    <xf numFmtId="0" fontId="95" fillId="0" borderId="245" xfId="0" applyFont="1" applyBorder="1" applyAlignment="1">
      <alignment horizontal="left" vertical="top" wrapText="1"/>
    </xf>
    <xf numFmtId="0" fontId="102" fillId="0" borderId="293" xfId="0" applyFont="1" applyBorder="1" applyAlignment="1">
      <alignment horizontal="left" vertical="top" wrapText="1"/>
    </xf>
    <xf numFmtId="4" fontId="222" fillId="0" borderId="293" xfId="0" applyNumberFormat="1" applyFont="1" applyBorder="1" applyAlignment="1">
      <alignment horizontal="right" vertical="center"/>
    </xf>
    <xf numFmtId="0" fontId="67" fillId="0" borderId="293" xfId="0" applyFont="1" applyBorder="1"/>
    <xf numFmtId="0" fontId="0" fillId="11" borderId="245" xfId="0" applyFill="1" applyBorder="1" applyAlignment="1">
      <alignment horizontal="center" vertical="center"/>
    </xf>
    <xf numFmtId="0" fontId="0" fillId="11" borderId="245" xfId="0" applyFill="1" applyBorder="1"/>
    <xf numFmtId="4" fontId="0" fillId="11" borderId="245" xfId="0" applyNumberFormat="1" applyFill="1" applyBorder="1"/>
    <xf numFmtId="0" fontId="95" fillId="60" borderId="245" xfId="0" applyFont="1" applyFill="1" applyBorder="1" applyAlignment="1">
      <alignment horizontal="center" vertical="center" wrapText="1"/>
    </xf>
    <xf numFmtId="0" fontId="67" fillId="58" borderId="288" xfId="0" applyFont="1" applyFill="1" applyBorder="1" applyAlignment="1">
      <alignment horizontal="center" vertical="center" wrapText="1"/>
    </xf>
    <xf numFmtId="0" fontId="67" fillId="58" borderId="292" xfId="0" applyFont="1" applyFill="1" applyBorder="1" applyAlignment="1">
      <alignment horizontal="center" vertical="center" wrapText="1"/>
    </xf>
    <xf numFmtId="0" fontId="0" fillId="13" borderId="292" xfId="0" applyFill="1" applyBorder="1"/>
    <xf numFmtId="0" fontId="196" fillId="58" borderId="292" xfId="0" applyFont="1" applyFill="1" applyBorder="1" applyAlignment="1">
      <alignment horizontal="center" vertical="top" wrapText="1"/>
    </xf>
    <xf numFmtId="0" fontId="196" fillId="58" borderId="292" xfId="0" applyFont="1" applyFill="1" applyBorder="1" applyAlignment="1">
      <alignment horizontal="center" vertical="center" wrapText="1"/>
    </xf>
    <xf numFmtId="0" fontId="67" fillId="58" borderId="289" xfId="0" applyFont="1" applyFill="1" applyBorder="1" applyAlignment="1">
      <alignment horizontal="center" vertical="center" wrapText="1"/>
    </xf>
    <xf numFmtId="171" fontId="0" fillId="0" borderId="245" xfId="0" applyNumberFormat="1" applyBorder="1" applyAlignment="1">
      <alignment horizontal="center" vertical="center" wrapText="1"/>
    </xf>
    <xf numFmtId="168" fontId="0" fillId="0" borderId="245" xfId="0" applyNumberFormat="1" applyBorder="1" applyAlignment="1">
      <alignment horizontal="right" wrapText="1"/>
    </xf>
    <xf numFmtId="166" fontId="0" fillId="0" borderId="245" xfId="0" applyNumberFormat="1" applyBorder="1" applyAlignment="1">
      <alignment horizontal="right" vertical="center" wrapText="1"/>
    </xf>
    <xf numFmtId="4" fontId="0" fillId="0" borderId="245" xfId="0" applyNumberFormat="1" applyBorder="1" applyAlignment="1">
      <alignment horizontal="right" vertical="center"/>
    </xf>
    <xf numFmtId="4" fontId="95" fillId="0" borderId="245" xfId="0" applyNumberFormat="1" applyFont="1" applyBorder="1" applyAlignment="1">
      <alignment horizontal="right"/>
    </xf>
    <xf numFmtId="4" fontId="0" fillId="0" borderId="245" xfId="0" applyNumberFormat="1" applyBorder="1"/>
    <xf numFmtId="4" fontId="0" fillId="0" borderId="245" xfId="0" applyNumberFormat="1" applyBorder="1" applyAlignment="1">
      <alignment horizontal="right" wrapText="1"/>
    </xf>
    <xf numFmtId="0" fontId="67" fillId="13" borderId="289" xfId="0" applyFont="1" applyFill="1" applyBorder="1" applyAlignment="1">
      <alignment horizontal="center"/>
    </xf>
    <xf numFmtId="167" fontId="100" fillId="0" borderId="245" xfId="0" applyNumberFormat="1" applyFont="1" applyBorder="1" applyAlignment="1">
      <alignment horizontal="center" wrapText="1"/>
    </xf>
    <xf numFmtId="167" fontId="100" fillId="0" borderId="245" xfId="0" applyNumberFormat="1" applyFont="1" applyBorder="1" applyAlignment="1">
      <alignment horizontal="center" vertical="center" wrapText="1"/>
    </xf>
    <xf numFmtId="170" fontId="0" fillId="0" borderId="245" xfId="0" applyNumberFormat="1" applyBorder="1" applyAlignment="1">
      <alignment horizontal="right" wrapText="1"/>
    </xf>
    <xf numFmtId="0" fontId="95" fillId="56" borderId="245" xfId="0" applyFont="1" applyFill="1" applyBorder="1" applyAlignment="1">
      <alignment vertical="center" wrapText="1"/>
    </xf>
    <xf numFmtId="0" fontId="110" fillId="56" borderId="245" xfId="0" applyFont="1" applyFill="1" applyBorder="1" applyAlignment="1">
      <alignment horizontal="center" vertical="center" wrapText="1"/>
    </xf>
    <xf numFmtId="0" fontId="0" fillId="13" borderId="293" xfId="0" applyFill="1" applyBorder="1"/>
    <xf numFmtId="0" fontId="196" fillId="58" borderId="293" xfId="0" applyFont="1" applyFill="1" applyBorder="1" applyAlignment="1">
      <alignment horizontal="center" vertical="top" wrapText="1"/>
    </xf>
    <xf numFmtId="0" fontId="196" fillId="58" borderId="293" xfId="0" applyFont="1" applyFill="1" applyBorder="1" applyAlignment="1">
      <alignment horizontal="center" vertical="center" wrapText="1"/>
    </xf>
    <xf numFmtId="167" fontId="0" fillId="0" borderId="245" xfId="0" applyNumberFormat="1" applyBorder="1" applyAlignment="1">
      <alignment horizontal="left" vertical="center" wrapText="1"/>
    </xf>
    <xf numFmtId="2" fontId="0" fillId="0" borderId="245" xfId="0" applyNumberFormat="1" applyBorder="1" applyAlignment="1">
      <alignment horizontal="center" vertical="center" wrapText="1"/>
    </xf>
    <xf numFmtId="0" fontId="0" fillId="0" borderId="293" xfId="0" applyBorder="1"/>
    <xf numFmtId="0" fontId="109" fillId="0" borderId="245" xfId="0" applyFont="1" applyBorder="1" applyAlignment="1">
      <alignment horizontal="center"/>
    </xf>
    <xf numFmtId="0" fontId="0" fillId="77" borderId="245" xfId="0" applyFill="1" applyBorder="1" applyAlignment="1">
      <alignment horizontal="center" vertical="center" wrapText="1"/>
    </xf>
    <xf numFmtId="0" fontId="0" fillId="0" borderId="245" xfId="0" applyBorder="1" applyAlignment="1">
      <alignment horizontal="justify"/>
    </xf>
    <xf numFmtId="166" fontId="0" fillId="79" borderId="245" xfId="0" applyNumberFormat="1" applyFill="1" applyBorder="1"/>
    <xf numFmtId="0" fontId="0" fillId="0" borderId="245" xfId="0" applyBorder="1" applyAlignment="1">
      <alignment horizontal="center" vertical="center" wrapText="1"/>
    </xf>
    <xf numFmtId="0" fontId="0" fillId="0" borderId="245" xfId="0" applyBorder="1" applyAlignment="1">
      <alignment horizontal="justify" wrapText="1"/>
    </xf>
    <xf numFmtId="170" fontId="0" fillId="12" borderId="245" xfId="0" applyNumberFormat="1" applyFill="1" applyBorder="1"/>
    <xf numFmtId="0" fontId="77" fillId="0" borderId="245" xfId="0" applyFont="1" applyBorder="1"/>
    <xf numFmtId="4" fontId="0" fillId="11" borderId="245" xfId="0" applyNumberFormat="1" applyFill="1" applyBorder="1" applyAlignment="1">
      <alignment horizontal="right"/>
    </xf>
    <xf numFmtId="0" fontId="113" fillId="56" borderId="245" xfId="0" applyFont="1" applyFill="1" applyBorder="1" applyAlignment="1">
      <alignment horizontal="center" vertical="center" wrapText="1"/>
    </xf>
    <xf numFmtId="4" fontId="100" fillId="0" borderId="245" xfId="0" applyNumberFormat="1" applyFont="1" applyBorder="1" applyAlignment="1">
      <alignment horizontal="center" wrapText="1"/>
    </xf>
    <xf numFmtId="170" fontId="100" fillId="0" borderId="245" xfId="0" applyNumberFormat="1" applyFont="1" applyBorder="1" applyAlignment="1">
      <alignment horizontal="right" vertical="center" wrapText="1"/>
    </xf>
    <xf numFmtId="166" fontId="194" fillId="0" borderId="245" xfId="0" applyNumberFormat="1" applyFont="1" applyBorder="1" applyAlignment="1">
      <alignment horizontal="center" vertical="center"/>
    </xf>
    <xf numFmtId="4" fontId="100" fillId="0" borderId="245" xfId="0" applyNumberFormat="1" applyFont="1" applyBorder="1" applyAlignment="1">
      <alignment horizontal="right" vertical="center"/>
    </xf>
    <xf numFmtId="0" fontId="119" fillId="21" borderId="288" xfId="0" applyFont="1" applyFill="1" applyBorder="1" applyAlignment="1">
      <alignment horizontal="left"/>
    </xf>
    <xf numFmtId="0" fontId="0" fillId="21" borderId="289" xfId="0" applyFill="1" applyBorder="1"/>
    <xf numFmtId="0" fontId="0" fillId="18" borderId="245" xfId="0" applyFill="1" applyBorder="1"/>
    <xf numFmtId="0" fontId="100" fillId="18" borderId="245" xfId="0" applyFont="1" applyFill="1" applyBorder="1" applyAlignment="1">
      <alignment horizontal="right"/>
    </xf>
    <xf numFmtId="0" fontId="0" fillId="0" borderId="245" xfId="0" applyBorder="1" applyAlignment="1">
      <alignment horizontal="right"/>
    </xf>
    <xf numFmtId="166" fontId="110" fillId="0" borderId="245" xfId="0" applyNumberFormat="1" applyFont="1" applyBorder="1" applyAlignment="1">
      <alignment horizontal="right" vertical="center" wrapText="1"/>
    </xf>
    <xf numFmtId="2" fontId="95" fillId="0" borderId="245" xfId="7" applyNumberFormat="1" applyFont="1" applyBorder="1"/>
    <xf numFmtId="0" fontId="0" fillId="21" borderId="288" xfId="0" applyFill="1" applyBorder="1" applyAlignment="1">
      <alignment horizontal="center" wrapText="1"/>
    </xf>
    <xf numFmtId="0" fontId="0" fillId="21" borderId="245" xfId="0" applyFill="1" applyBorder="1" applyAlignment="1">
      <alignment horizontal="center" wrapText="1"/>
    </xf>
    <xf numFmtId="0" fontId="0" fillId="13" borderId="292" xfId="0" applyFill="1" applyBorder="1" applyAlignment="1">
      <alignment horizontal="center"/>
    </xf>
    <xf numFmtId="0" fontId="95" fillId="64" borderId="292" xfId="0" applyFont="1" applyFill="1" applyBorder="1" applyAlignment="1">
      <alignment horizontal="center" vertical="center" wrapText="1"/>
    </xf>
    <xf numFmtId="0" fontId="0" fillId="13" borderId="292" xfId="0" applyFill="1" applyBorder="1" applyAlignment="1">
      <alignment horizontal="center" wrapText="1"/>
    </xf>
    <xf numFmtId="0" fontId="0" fillId="79" borderId="245" xfId="0" applyFill="1" applyBorder="1"/>
    <xf numFmtId="0" fontId="0" fillId="21" borderId="288" xfId="0" applyFill="1" applyBorder="1" applyAlignment="1">
      <alignment horizontal="center" vertical="center"/>
    </xf>
    <xf numFmtId="0" fontId="0" fillId="19" borderId="288" xfId="0" applyFill="1" applyBorder="1" applyAlignment="1">
      <alignment horizontal="center" vertical="center"/>
    </xf>
    <xf numFmtId="0" fontId="0" fillId="21" borderId="245" xfId="0" applyFill="1" applyBorder="1" applyAlignment="1">
      <alignment horizontal="center" vertical="center" wrapText="1"/>
    </xf>
    <xf numFmtId="167" fontId="0" fillId="0" borderId="245" xfId="0" applyNumberFormat="1" applyBorder="1"/>
    <xf numFmtId="165" fontId="0" fillId="0" borderId="245" xfId="0" applyNumberFormat="1" applyBorder="1"/>
    <xf numFmtId="0" fontId="100" fillId="21" borderId="245" xfId="0" applyFont="1" applyFill="1" applyBorder="1" applyAlignment="1">
      <alignment horizontal="center" vertical="center"/>
    </xf>
    <xf numFmtId="0" fontId="100" fillId="13" borderId="245" xfId="0" applyFont="1" applyFill="1" applyBorder="1" applyAlignment="1">
      <alignment horizontal="center" vertical="center"/>
    </xf>
    <xf numFmtId="0" fontId="273" fillId="13" borderId="245" xfId="0" applyFont="1" applyFill="1" applyBorder="1" applyAlignment="1">
      <alignment horizontal="center" vertical="center"/>
    </xf>
    <xf numFmtId="0" fontId="110" fillId="21" borderId="288" xfId="0" applyFont="1" applyFill="1" applyBorder="1" applyAlignment="1">
      <alignment horizontal="left" vertical="center"/>
    </xf>
    <xf numFmtId="165" fontId="95" fillId="0" borderId="245" xfId="7" applyNumberFormat="1" applyFont="1" applyBorder="1"/>
    <xf numFmtId="0" fontId="95" fillId="0" borderId="245" xfId="7" applyFont="1" applyBorder="1"/>
    <xf numFmtId="0" fontId="110" fillId="21" borderId="245" xfId="0" applyFont="1" applyFill="1" applyBorder="1" applyAlignment="1">
      <alignment horizontal="left" vertical="center"/>
    </xf>
    <xf numFmtId="165" fontId="95" fillId="0" borderId="245" xfId="7" applyNumberFormat="1" applyFont="1" applyBorder="1" applyAlignment="1">
      <alignment horizontal="right"/>
    </xf>
    <xf numFmtId="0" fontId="109" fillId="21" borderId="290" xfId="0" applyFont="1" applyFill="1" applyBorder="1" applyAlignment="1">
      <alignment horizontal="left"/>
    </xf>
    <xf numFmtId="0" fontId="276" fillId="21" borderId="290" xfId="0" applyFont="1" applyFill="1" applyBorder="1" applyAlignment="1">
      <alignment horizontal="left"/>
    </xf>
    <xf numFmtId="0" fontId="95" fillId="0" borderId="245" xfId="7" applyFont="1" applyBorder="1" applyAlignment="1">
      <alignment horizontal="left" vertical="center"/>
    </xf>
    <xf numFmtId="0" fontId="99" fillId="0" borderId="245" xfId="7" applyFont="1" applyBorder="1" applyAlignment="1">
      <alignment horizontal="left" vertical="center"/>
    </xf>
    <xf numFmtId="0" fontId="95" fillId="21" borderId="290" xfId="0" applyFont="1" applyFill="1" applyBorder="1" applyAlignment="1">
      <alignment vertical="center"/>
    </xf>
    <xf numFmtId="0" fontId="95" fillId="21" borderId="288" xfId="0" applyFont="1" applyFill="1" applyBorder="1" applyAlignment="1">
      <alignment vertical="center"/>
    </xf>
    <xf numFmtId="0" fontId="95" fillId="21" borderId="292" xfId="0" applyFont="1" applyFill="1" applyBorder="1" applyAlignment="1">
      <alignment vertical="center"/>
    </xf>
    <xf numFmtId="0" fontId="95" fillId="21" borderId="289" xfId="0" applyFont="1" applyFill="1" applyBorder="1" applyAlignment="1">
      <alignment vertical="center"/>
    </xf>
    <xf numFmtId="0" fontId="95" fillId="21" borderId="99" xfId="0" applyFont="1" applyFill="1" applyBorder="1" applyAlignment="1">
      <alignment vertical="center"/>
    </xf>
    <xf numFmtId="0" fontId="95" fillId="21" borderId="245" xfId="0" applyFont="1" applyFill="1" applyBorder="1" applyAlignment="1">
      <alignment horizontal="center" vertical="center"/>
    </xf>
    <xf numFmtId="0" fontId="102" fillId="26" borderId="245" xfId="0" applyFont="1" applyFill="1" applyBorder="1" applyAlignment="1">
      <alignment horizontal="center" vertical="center" wrapText="1"/>
    </xf>
    <xf numFmtId="0" fontId="111" fillId="26" borderId="245" xfId="0" applyFont="1" applyFill="1" applyBorder="1" applyAlignment="1">
      <alignment horizontal="center" vertical="top" wrapText="1"/>
    </xf>
    <xf numFmtId="0" fontId="111" fillId="26" borderId="245" xfId="0" applyFont="1" applyFill="1" applyBorder="1" applyAlignment="1">
      <alignment horizontal="center" vertical="center" wrapText="1"/>
    </xf>
    <xf numFmtId="0" fontId="111" fillId="13" borderId="245" xfId="0" applyFont="1" applyFill="1" applyBorder="1" applyAlignment="1">
      <alignment horizontal="center" vertical="center" wrapText="1"/>
    </xf>
    <xf numFmtId="166" fontId="95" fillId="0" borderId="288" xfId="0" applyNumberFormat="1" applyFont="1" applyBorder="1" applyAlignment="1">
      <alignment horizontal="right" vertical="center"/>
    </xf>
    <xf numFmtId="168" fontId="95" fillId="0" borderId="288" xfId="0" applyNumberFormat="1" applyFont="1" applyBorder="1" applyAlignment="1">
      <alignment horizontal="right" vertical="center"/>
    </xf>
    <xf numFmtId="169" fontId="95" fillId="0" borderId="245" xfId="7" applyNumberFormat="1" applyFont="1" applyBorder="1"/>
    <xf numFmtId="4" fontId="102" fillId="0" borderId="245" xfId="0" applyNumberFormat="1" applyFont="1" applyBorder="1" applyAlignment="1">
      <alignment horizontal="right" vertical="center"/>
    </xf>
    <xf numFmtId="0" fontId="115" fillId="0" borderId="290" xfId="7" applyFont="1" applyBorder="1" applyAlignment="1">
      <alignment horizontal="left" vertical="center"/>
    </xf>
    <xf numFmtId="0" fontId="109" fillId="0" borderId="98" xfId="0" applyFont="1" applyBorder="1" applyAlignment="1">
      <alignment horizontal="left" vertical="center"/>
    </xf>
    <xf numFmtId="0" fontId="109" fillId="0" borderId="99" xfId="0" applyFont="1" applyBorder="1" applyAlignment="1">
      <alignment horizontal="left" vertical="center"/>
    </xf>
    <xf numFmtId="0" fontId="95" fillId="21" borderId="288" xfId="0" applyFont="1" applyFill="1" applyBorder="1" applyAlignment="1">
      <alignment horizontal="center" vertical="center"/>
    </xf>
    <xf numFmtId="0" fontId="95" fillId="21" borderId="292" xfId="0" applyFont="1" applyFill="1" applyBorder="1" applyAlignment="1">
      <alignment horizontal="center" vertical="center"/>
    </xf>
    <xf numFmtId="0" fontId="95" fillId="21" borderId="289" xfId="0" applyFont="1" applyFill="1" applyBorder="1" applyAlignment="1">
      <alignment horizontal="center" vertical="center"/>
    </xf>
    <xf numFmtId="4" fontId="102" fillId="0" borderId="245" xfId="7" applyNumberFormat="1" applyFont="1" applyBorder="1"/>
    <xf numFmtId="4" fontId="0" fillId="11" borderId="99" xfId="0" applyNumberFormat="1" applyFill="1" applyBorder="1"/>
    <xf numFmtId="0" fontId="0" fillId="21" borderId="245" xfId="0" applyFill="1" applyBorder="1" applyAlignment="1">
      <alignment horizontal="center" vertical="center"/>
    </xf>
    <xf numFmtId="0" fontId="0" fillId="13" borderId="245" xfId="0" applyFill="1" applyBorder="1" applyAlignment="1">
      <alignment horizontal="center" vertical="center"/>
    </xf>
    <xf numFmtId="0" fontId="6" fillId="21" borderId="294" xfId="0" applyFont="1" applyFill="1" applyBorder="1" applyAlignment="1">
      <alignment vertical="top" wrapText="1"/>
    </xf>
    <xf numFmtId="0" fontId="0" fillId="13" borderId="288" xfId="0" applyFill="1" applyBorder="1"/>
    <xf numFmtId="169" fontId="95" fillId="0" borderId="245" xfId="7" applyNumberFormat="1" applyFont="1" applyBorder="1" applyAlignment="1">
      <alignment horizontal="right" vertical="center"/>
    </xf>
    <xf numFmtId="0" fontId="6" fillId="21" borderId="295" xfId="0" applyFont="1" applyFill="1" applyBorder="1" applyAlignment="1">
      <alignment vertical="top" wrapText="1"/>
    </xf>
    <xf numFmtId="169" fontId="113" fillId="0" borderId="245" xfId="7" applyNumberFormat="1" applyFont="1" applyBorder="1"/>
    <xf numFmtId="0" fontId="0" fillId="21" borderId="290" xfId="0" applyFill="1" applyBorder="1" applyAlignment="1">
      <alignment horizontal="center"/>
    </xf>
    <xf numFmtId="0" fontId="115" fillId="0" borderId="291" xfId="7" applyFont="1" applyBorder="1" applyAlignment="1">
      <alignment horizontal="left" vertical="center"/>
    </xf>
    <xf numFmtId="0" fontId="0" fillId="0" borderId="296" xfId="0" applyBorder="1"/>
    <xf numFmtId="0" fontId="250" fillId="13" borderId="245" xfId="7" applyFont="1" applyFill="1" applyBorder="1" applyAlignment="1">
      <alignment horizontal="left" vertical="center"/>
    </xf>
    <xf numFmtId="0" fontId="250" fillId="13" borderId="245" xfId="7" applyFont="1" applyFill="1" applyBorder="1" applyAlignment="1">
      <alignment horizontal="right" vertical="center"/>
    </xf>
    <xf numFmtId="0" fontId="0" fillId="0" borderId="290" xfId="0" applyBorder="1" applyAlignment="1">
      <alignment horizontal="left"/>
    </xf>
    <xf numFmtId="0" fontId="0" fillId="0" borderId="293" xfId="0" applyBorder="1" applyAlignment="1">
      <alignment horizontal="left"/>
    </xf>
    <xf numFmtId="0" fontId="0" fillId="0" borderId="291" xfId="0" applyBorder="1" applyAlignment="1">
      <alignment horizontal="left"/>
    </xf>
    <xf numFmtId="0" fontId="95" fillId="21" borderId="290" xfId="0" applyFont="1" applyFill="1" applyBorder="1" applyAlignment="1">
      <alignment horizontal="center" vertical="center" wrapText="1"/>
    </xf>
    <xf numFmtId="0" fontId="95" fillId="21" borderId="99" xfId="0" applyFont="1" applyFill="1" applyBorder="1" applyAlignment="1">
      <alignment horizontal="center" vertical="center" wrapText="1"/>
    </xf>
    <xf numFmtId="166" fontId="95" fillId="0" borderId="288" xfId="0" applyNumberFormat="1" applyFont="1" applyBorder="1" applyAlignment="1">
      <alignment horizontal="left" vertical="center"/>
    </xf>
    <xf numFmtId="166" fontId="95" fillId="0" borderId="245" xfId="0" applyNumberFormat="1" applyFont="1" applyBorder="1" applyAlignment="1">
      <alignment horizontal="right" vertical="center"/>
    </xf>
    <xf numFmtId="4" fontId="102" fillId="0" borderId="288" xfId="0" applyNumberFormat="1" applyFont="1" applyBorder="1" applyAlignment="1">
      <alignment horizontal="right" vertical="center"/>
    </xf>
    <xf numFmtId="0" fontId="100" fillId="13" borderId="288" xfId="0" applyFont="1" applyFill="1" applyBorder="1"/>
    <xf numFmtId="166" fontId="95" fillId="0" borderId="245" xfId="12" applyNumberFormat="1" applyFont="1" applyBorder="1" applyAlignment="1">
      <alignment vertical="center"/>
    </xf>
    <xf numFmtId="166" fontId="95" fillId="0" borderId="245" xfId="0" applyNumberFormat="1" applyFont="1" applyBorder="1"/>
    <xf numFmtId="166" fontId="95" fillId="0" borderId="245" xfId="7" applyNumberFormat="1" applyFont="1" applyBorder="1"/>
    <xf numFmtId="166" fontId="95" fillId="0" borderId="245" xfId="7" applyNumberFormat="1" applyFont="1" applyBorder="1" applyAlignment="1">
      <alignment vertical="center" wrapText="1"/>
    </xf>
    <xf numFmtId="0" fontId="0" fillId="0" borderId="296" xfId="0" applyBorder="1" applyAlignment="1">
      <alignment horizontal="left"/>
    </xf>
    <xf numFmtId="0" fontId="110" fillId="21" borderId="290" xfId="0" applyFont="1" applyFill="1" applyBorder="1" applyAlignment="1">
      <alignment horizontal="center" vertical="center" wrapText="1"/>
    </xf>
    <xf numFmtId="0" fontId="110" fillId="21" borderId="288" xfId="0" applyFont="1" applyFill="1" applyBorder="1" applyAlignment="1">
      <alignment horizontal="center" vertical="center"/>
    </xf>
    <xf numFmtId="0" fontId="110" fillId="21" borderId="292" xfId="0" applyFont="1" applyFill="1" applyBorder="1" applyAlignment="1">
      <alignment horizontal="center" vertical="center"/>
    </xf>
    <xf numFmtId="0" fontId="110" fillId="21" borderId="289" xfId="0" applyFont="1" applyFill="1" applyBorder="1" applyAlignment="1">
      <alignment horizontal="center" vertical="center"/>
    </xf>
    <xf numFmtId="0" fontId="110" fillId="21" borderId="245" xfId="0" applyFont="1" applyFill="1" applyBorder="1" applyAlignment="1">
      <alignment horizontal="center" vertical="center"/>
    </xf>
    <xf numFmtId="0" fontId="253" fillId="26" borderId="245" xfId="0" applyFont="1" applyFill="1" applyBorder="1" applyAlignment="1">
      <alignment horizontal="center" vertical="center" wrapText="1"/>
    </xf>
    <xf numFmtId="9" fontId="100" fillId="21" borderId="290" xfId="0" applyNumberFormat="1" applyFont="1" applyFill="1" applyBorder="1"/>
    <xf numFmtId="0" fontId="110" fillId="21" borderId="296" xfId="0" applyFont="1" applyFill="1" applyBorder="1" applyAlignment="1">
      <alignment horizontal="left" vertical="center" wrapText="1"/>
    </xf>
    <xf numFmtId="0" fontId="110" fillId="21" borderId="289" xfId="0" applyFont="1" applyFill="1" applyBorder="1" applyAlignment="1">
      <alignment horizontal="left" vertical="center" wrapText="1"/>
    </xf>
    <xf numFmtId="0" fontId="115" fillId="21" borderId="290" xfId="7" applyFont="1" applyFill="1" applyBorder="1" applyAlignment="1">
      <alignment horizontal="left" vertical="center"/>
    </xf>
    <xf numFmtId="0" fontId="95" fillId="21" borderId="245" xfId="7" applyFont="1" applyFill="1" applyBorder="1" applyAlignment="1">
      <alignment horizontal="center" vertical="center"/>
    </xf>
    <xf numFmtId="0" fontId="115" fillId="13" borderId="245" xfId="7" applyFont="1" applyFill="1" applyBorder="1" applyAlignment="1">
      <alignment horizontal="left" vertical="center"/>
    </xf>
    <xf numFmtId="0" fontId="276" fillId="13" borderId="245" xfId="7" applyFont="1" applyFill="1" applyBorder="1" applyAlignment="1">
      <alignment horizontal="left" vertical="center"/>
    </xf>
    <xf numFmtId="0" fontId="115" fillId="13" borderId="245" xfId="7" applyFont="1" applyFill="1" applyBorder="1" applyAlignment="1">
      <alignment horizontal="right" vertical="center"/>
    </xf>
    <xf numFmtId="0" fontId="276" fillId="13" borderId="245" xfId="7" applyFont="1" applyFill="1" applyBorder="1" applyAlignment="1">
      <alignment horizontal="right" vertical="center"/>
    </xf>
    <xf numFmtId="0" fontId="95" fillId="25" borderId="290" xfId="0" applyFont="1" applyFill="1" applyBorder="1" applyAlignment="1">
      <alignment horizontal="center" vertical="center" wrapText="1"/>
    </xf>
    <xf numFmtId="0" fontId="95" fillId="25" borderId="288" xfId="0" applyFont="1" applyFill="1" applyBorder="1" applyAlignment="1">
      <alignment horizontal="center" vertical="center"/>
    </xf>
    <xf numFmtId="0" fontId="95" fillId="25" borderId="292" xfId="0" applyFont="1" applyFill="1" applyBorder="1" applyAlignment="1">
      <alignment horizontal="center" vertical="center"/>
    </xf>
    <xf numFmtId="0" fontId="95" fillId="25" borderId="289" xfId="0" applyFont="1" applyFill="1" applyBorder="1" applyAlignment="1">
      <alignment horizontal="center" vertical="center"/>
    </xf>
    <xf numFmtId="0" fontId="95" fillId="25" borderId="245" xfId="0" applyFont="1" applyFill="1" applyBorder="1" applyAlignment="1">
      <alignment horizontal="center" vertical="center"/>
    </xf>
    <xf numFmtId="4" fontId="95" fillId="0" borderId="288" xfId="0" applyNumberFormat="1" applyFont="1" applyBorder="1" applyAlignment="1">
      <alignment horizontal="right" vertical="center"/>
    </xf>
    <xf numFmtId="0" fontId="99" fillId="21" borderId="245" xfId="0" applyFont="1" applyFill="1" applyBorder="1" applyAlignment="1">
      <alignment horizontal="center" vertical="center"/>
    </xf>
    <xf numFmtId="0" fontId="99" fillId="13" borderId="245" xfId="0" applyFont="1" applyFill="1" applyBorder="1" applyAlignment="1">
      <alignment horizontal="center" vertical="center"/>
    </xf>
    <xf numFmtId="166" fontId="0" fillId="0" borderId="245" xfId="0" applyNumberFormat="1" applyBorder="1" applyAlignment="1">
      <alignment vertical="center"/>
    </xf>
    <xf numFmtId="166" fontId="99" fillId="19" borderId="245" xfId="0" applyNumberFormat="1" applyFont="1" applyFill="1" applyBorder="1" applyAlignment="1">
      <alignment vertical="center"/>
    </xf>
    <xf numFmtId="0" fontId="115" fillId="21" borderId="290" xfId="7" applyFont="1" applyFill="1" applyBorder="1" applyAlignment="1">
      <alignment horizontal="center" vertical="center"/>
    </xf>
    <xf numFmtId="166" fontId="95" fillId="19" borderId="288" xfId="0" applyNumberFormat="1" applyFont="1" applyFill="1" applyBorder="1" applyAlignment="1">
      <alignment horizontal="right" vertical="center"/>
    </xf>
    <xf numFmtId="0" fontId="95" fillId="25" borderId="290" xfId="0" applyFont="1" applyFill="1" applyBorder="1" applyAlignment="1">
      <alignment horizontal="center" vertical="center"/>
    </xf>
    <xf numFmtId="0" fontId="95" fillId="19" borderId="290" xfId="0" applyFont="1" applyFill="1" applyBorder="1" applyAlignment="1">
      <alignment horizontal="center" vertical="center" wrapText="1"/>
    </xf>
    <xf numFmtId="0" fontId="95" fillId="25" borderId="288" xfId="0" applyFont="1" applyFill="1" applyBorder="1" applyAlignment="1">
      <alignment horizontal="center" vertical="center"/>
    </xf>
    <xf numFmtId="0" fontId="95" fillId="25" borderId="292" xfId="0" applyFont="1" applyFill="1" applyBorder="1" applyAlignment="1">
      <alignment horizontal="center" vertical="center"/>
    </xf>
    <xf numFmtId="0" fontId="95" fillId="25" borderId="289" xfId="0" applyFont="1" applyFill="1" applyBorder="1" applyAlignment="1">
      <alignment horizontal="center" vertical="center"/>
    </xf>
    <xf numFmtId="0" fontId="102" fillId="26" borderId="288" xfId="0" applyFont="1" applyFill="1" applyBorder="1" applyAlignment="1">
      <alignment horizontal="center" vertical="center" wrapText="1"/>
    </xf>
    <xf numFmtId="0" fontId="102" fillId="26" borderId="292" xfId="0" applyFont="1" applyFill="1" applyBorder="1" applyAlignment="1">
      <alignment horizontal="center" vertical="center" wrapText="1"/>
    </xf>
    <xf numFmtId="0" fontId="102" fillId="26" borderId="289" xfId="0" applyFont="1" applyFill="1" applyBorder="1" applyAlignment="1">
      <alignment horizontal="center" vertical="center" wrapText="1"/>
    </xf>
    <xf numFmtId="166" fontId="95" fillId="59" borderId="288" xfId="0" applyNumberFormat="1" applyFont="1" applyFill="1" applyBorder="1" applyAlignment="1">
      <alignment horizontal="right" vertical="center"/>
    </xf>
    <xf numFmtId="0" fontId="0" fillId="0" borderId="290" xfId="0" applyBorder="1" applyAlignment="1">
      <alignment horizontal="center"/>
    </xf>
    <xf numFmtId="0" fontId="0" fillId="76" borderId="245" xfId="0" applyFill="1" applyBorder="1"/>
    <xf numFmtId="0" fontId="115" fillId="21" borderId="245" xfId="7" applyFont="1" applyFill="1" applyBorder="1" applyAlignment="1">
      <alignment horizontal="left" vertical="center"/>
    </xf>
    <xf numFmtId="0" fontId="0" fillId="13" borderId="245" xfId="0" applyFill="1" applyBorder="1" applyAlignment="1">
      <alignment horizontal="left" vertical="center"/>
    </xf>
    <xf numFmtId="0" fontId="115" fillId="21" borderId="291" xfId="7" applyFont="1" applyFill="1" applyBorder="1" applyAlignment="1">
      <alignment horizontal="left" vertical="center"/>
    </xf>
    <xf numFmtId="0" fontId="109" fillId="21" borderId="290" xfId="0" applyFont="1" applyFill="1" applyBorder="1" applyAlignment="1">
      <alignment horizontal="left" vertical="center"/>
    </xf>
    <xf numFmtId="0" fontId="95" fillId="21" borderId="245" xfId="0" applyFont="1" applyFill="1" applyBorder="1" applyAlignment="1">
      <alignment horizontal="center"/>
    </xf>
    <xf numFmtId="0" fontId="0" fillId="0" borderId="245" xfId="0" applyBorder="1" applyAlignment="1">
      <alignment horizontal="left"/>
    </xf>
    <xf numFmtId="0" fontId="95" fillId="25" borderId="245" xfId="0" applyFont="1" applyFill="1" applyBorder="1" applyAlignment="1">
      <alignment horizontal="center" vertical="center" wrapText="1"/>
    </xf>
    <xf numFmtId="0" fontId="95" fillId="25" borderId="288" xfId="0" applyFont="1" applyFill="1" applyBorder="1" applyAlignment="1">
      <alignment horizontal="center" vertical="center" wrapText="1"/>
    </xf>
    <xf numFmtId="0" fontId="102" fillId="25" borderId="289" xfId="0" applyFont="1" applyFill="1" applyBorder="1" applyAlignment="1">
      <alignment horizontal="center" vertical="center" wrapText="1"/>
    </xf>
    <xf numFmtId="3" fontId="0" fillId="0" borderId="245" xfId="0" applyNumberFormat="1" applyBorder="1"/>
    <xf numFmtId="0" fontId="95" fillId="0" borderId="245" xfId="0" applyFont="1" applyBorder="1" applyAlignment="1">
      <alignment vertical="center"/>
    </xf>
    <xf numFmtId="0" fontId="95" fillId="0" borderId="245" xfId="0" applyFont="1" applyBorder="1" applyAlignment="1">
      <alignment horizontal="right" vertical="center"/>
    </xf>
    <xf numFmtId="0" fontId="95" fillId="19" borderId="245" xfId="0" applyFont="1" applyFill="1" applyBorder="1" applyAlignment="1">
      <alignment vertical="center"/>
    </xf>
    <xf numFmtId="3" fontId="0" fillId="0" borderId="290" xfId="0" applyNumberFormat="1" applyBorder="1"/>
    <xf numFmtId="0" fontId="0" fillId="0" borderId="297" xfId="0" applyBorder="1"/>
    <xf numFmtId="3" fontId="0" fillId="0" borderId="298" xfId="0" applyNumberFormat="1" applyBorder="1" applyAlignment="1">
      <alignment horizontal="right"/>
    </xf>
    <xf numFmtId="3" fontId="266" fillId="0" borderId="298" xfId="0" applyNumberFormat="1" applyFont="1" applyBorder="1"/>
    <xf numFmtId="0" fontId="0" fillId="0" borderId="299" xfId="0" applyBorder="1"/>
    <xf numFmtId="0" fontId="0" fillId="0" borderId="300" xfId="0" applyBorder="1"/>
    <xf numFmtId="3" fontId="0" fillId="0" borderId="301" xfId="0" applyNumberFormat="1" applyBorder="1" applyAlignment="1">
      <alignment horizontal="right"/>
    </xf>
    <xf numFmtId="0" fontId="95" fillId="25" borderId="290" xfId="0" applyFont="1" applyFill="1" applyBorder="1" applyAlignment="1">
      <alignment horizontal="center" vertical="center" wrapText="1"/>
    </xf>
    <xf numFmtId="3" fontId="95" fillId="0" borderId="288" xfId="0" applyNumberFormat="1" applyFont="1" applyBorder="1" applyAlignment="1">
      <alignment horizontal="left" vertical="center"/>
    </xf>
    <xf numFmtId="3" fontId="0" fillId="0" borderId="245" xfId="0" applyNumberFormat="1" applyBorder="1" applyAlignment="1">
      <alignment horizontal="right"/>
    </xf>
    <xf numFmtId="4" fontId="0" fillId="0" borderId="245" xfId="0" applyNumberFormat="1" applyBorder="1" applyAlignment="1">
      <alignment horizontal="right"/>
    </xf>
    <xf numFmtId="0" fontId="110" fillId="21" borderId="245" xfId="0" applyFont="1" applyFill="1" applyBorder="1" applyAlignment="1">
      <alignment horizontal="center" vertical="center" wrapText="1"/>
    </xf>
    <xf numFmtId="4" fontId="0" fillId="0" borderId="245" xfId="0" applyNumberFormat="1" applyBorder="1" applyAlignment="1">
      <alignment vertical="center" wrapText="1"/>
    </xf>
    <xf numFmtId="3" fontId="0" fillId="0" borderId="245" xfId="0" applyNumberFormat="1" applyBorder="1" applyAlignment="1">
      <alignment vertical="center" wrapText="1"/>
    </xf>
    <xf numFmtId="3" fontId="0" fillId="0" borderId="245" xfId="0" applyNumberFormat="1" applyBorder="1" applyAlignment="1">
      <alignment horizontal="right" vertical="center" wrapText="1"/>
    </xf>
    <xf numFmtId="0" fontId="95" fillId="21" borderId="290" xfId="0" applyFont="1" applyFill="1" applyBorder="1" applyAlignment="1">
      <alignment vertical="center" wrapText="1"/>
    </xf>
    <xf numFmtId="0" fontId="95" fillId="21" borderId="290" xfId="0" applyFont="1" applyFill="1" applyBorder="1" applyAlignment="1">
      <alignment horizontal="center" vertical="center" wrapText="1"/>
    </xf>
    <xf numFmtId="0" fontId="95" fillId="21" borderId="245" xfId="0" applyFont="1" applyFill="1" applyBorder="1" applyAlignment="1">
      <alignment horizontal="center" vertical="center" wrapText="1"/>
    </xf>
    <xf numFmtId="4" fontId="67" fillId="0" borderId="245" xfId="0" applyNumberFormat="1" applyFont="1" applyBorder="1" applyAlignment="1">
      <alignment horizontal="right"/>
    </xf>
    <xf numFmtId="0" fontId="109" fillId="12" borderId="245" xfId="0" applyFont="1" applyFill="1" applyBorder="1" applyAlignment="1">
      <alignment horizontal="center" vertical="center"/>
    </xf>
    <xf numFmtId="0" fontId="95" fillId="0" borderId="98" xfId="0" applyFont="1" applyBorder="1" applyAlignment="1">
      <alignment horizontal="left"/>
    </xf>
    <xf numFmtId="0" fontId="95" fillId="0" borderId="99" xfId="0" applyFont="1" applyBorder="1" applyAlignment="1">
      <alignment horizontal="left"/>
    </xf>
    <xf numFmtId="0" fontId="0" fillId="12" borderId="245" xfId="0" applyFill="1" applyBorder="1" applyAlignment="1">
      <alignment horizontal="center" vertical="center"/>
    </xf>
    <xf numFmtId="0" fontId="0" fillId="12" borderId="245" xfId="0" applyFill="1" applyBorder="1" applyAlignment="1">
      <alignment horizontal="left" vertical="center"/>
    </xf>
    <xf numFmtId="0" fontId="95" fillId="0" borderId="245" xfId="0" applyFont="1" applyBorder="1" applyAlignment="1">
      <alignment horizontal="left"/>
    </xf>
    <xf numFmtId="0" fontId="117" fillId="4" borderId="240" xfId="0" applyFont="1" applyFill="1" applyBorder="1"/>
    <xf numFmtId="2" fontId="95" fillId="4" borderId="239" xfId="0" applyNumberFormat="1" applyFont="1" applyFill="1" applyBorder="1" applyAlignment="1">
      <alignment horizontal="right"/>
    </xf>
    <xf numFmtId="2" fontId="95" fillId="0" borderId="240" xfId="0" applyNumberFormat="1" applyFont="1" applyBorder="1"/>
    <xf numFmtId="2" fontId="95" fillId="0" borderId="239" xfId="0" applyNumberFormat="1" applyFont="1" applyBorder="1" applyAlignment="1">
      <alignment horizontal="center"/>
    </xf>
    <xf numFmtId="4" fontId="95" fillId="0" borderId="246" xfId="0" applyNumberFormat="1" applyFont="1" applyBorder="1" applyAlignment="1">
      <alignment horizontal="center"/>
    </xf>
    <xf numFmtId="0" fontId="95" fillId="18" borderId="240" xfId="0" applyFont="1" applyFill="1" applyBorder="1"/>
    <xf numFmtId="4" fontId="95" fillId="18" borderId="246" xfId="0" applyNumberFormat="1" applyFont="1" applyFill="1" applyBorder="1" applyAlignment="1">
      <alignment horizontal="center"/>
    </xf>
    <xf numFmtId="3" fontId="95" fillId="0" borderId="245" xfId="0" applyNumberFormat="1" applyFont="1" applyBorder="1" applyAlignment="1">
      <alignment horizontal="right"/>
    </xf>
    <xf numFmtId="166" fontId="95" fillId="0" borderId="245" xfId="0" applyNumberFormat="1" applyFont="1" applyBorder="1" applyAlignment="1">
      <alignment horizontal="left"/>
    </xf>
    <xf numFmtId="0" fontId="117" fillId="4" borderId="240" xfId="0" applyFont="1" applyFill="1" applyBorder="1" applyAlignment="1">
      <alignment horizontal="left"/>
    </xf>
    <xf numFmtId="2" fontId="95" fillId="0" borderId="240" xfId="0" applyNumberFormat="1" applyFont="1" applyBorder="1" applyAlignment="1">
      <alignment horizontal="right" vertical="center"/>
    </xf>
    <xf numFmtId="4" fontId="102" fillId="0" borderId="302" xfId="0" applyNumberFormat="1" applyFont="1" applyBorder="1"/>
    <xf numFmtId="0" fontId="115" fillId="12" borderId="302" xfId="0" applyFont="1" applyFill="1" applyBorder="1" applyAlignment="1">
      <alignment horizontal="center" vertical="center" wrapText="1"/>
    </xf>
    <xf numFmtId="0" fontId="115" fillId="12" borderId="290" xfId="0" applyFont="1" applyFill="1" applyBorder="1" applyAlignment="1">
      <alignment horizontal="center" vertical="center" wrapText="1"/>
    </xf>
    <xf numFmtId="0" fontId="95" fillId="0" borderId="303" xfId="0" applyFont="1" applyBorder="1" applyAlignment="1">
      <alignment horizontal="left" vertical="top" wrapText="1"/>
    </xf>
    <xf numFmtId="0" fontId="95" fillId="0" borderId="290" xfId="0" applyFont="1" applyBorder="1" applyAlignment="1">
      <alignment horizontal="left" vertical="top" wrapText="1"/>
    </xf>
    <xf numFmtId="0" fontId="95" fillId="0" borderId="98" xfId="0" applyFont="1" applyBorder="1" applyAlignment="1">
      <alignment horizontal="left" vertical="top" wrapText="1"/>
    </xf>
    <xf numFmtId="0" fontId="95" fillId="0" borderId="99" xfId="0" applyFont="1" applyBorder="1" applyAlignment="1">
      <alignment horizontal="left" vertical="top" wrapText="1"/>
    </xf>
    <xf numFmtId="0" fontId="95" fillId="0" borderId="302" xfId="0" applyFont="1" applyBorder="1" applyAlignment="1">
      <alignment horizontal="left" vertical="top" wrapText="1"/>
    </xf>
    <xf numFmtId="0" fontId="95" fillId="18" borderId="245" xfId="0" applyFont="1" applyFill="1" applyBorder="1"/>
    <xf numFmtId="0" fontId="95" fillId="0" borderId="245" xfId="0" applyFont="1" applyBorder="1" applyAlignment="1">
      <alignment horizontal="right"/>
    </xf>
    <xf numFmtId="166" fontId="95" fillId="0" borderId="245" xfId="0" applyNumberFormat="1" applyFont="1" applyBorder="1" applyAlignment="1">
      <alignment horizontal="right"/>
    </xf>
    <xf numFmtId="2" fontId="102" fillId="0" borderId="245" xfId="0" applyNumberFormat="1" applyFont="1" applyBorder="1"/>
    <xf numFmtId="0" fontId="109" fillId="12" borderId="245" xfId="0" applyFont="1" applyFill="1" applyBorder="1" applyAlignment="1">
      <alignment horizontal="left" vertical="center"/>
    </xf>
    <xf numFmtId="0" fontId="95" fillId="0" borderId="290" xfId="0" applyFont="1" applyBorder="1"/>
    <xf numFmtId="2" fontId="95" fillId="0" borderId="245" xfId="0" applyNumberFormat="1" applyFont="1" applyBorder="1" applyAlignment="1">
      <alignment horizontal="left"/>
    </xf>
    <xf numFmtId="0" fontId="95" fillId="0" borderId="98" xfId="0" applyFont="1" applyBorder="1"/>
    <xf numFmtId="0" fontId="95" fillId="0" borderId="304" xfId="0" applyFont="1" applyBorder="1"/>
    <xf numFmtId="0" fontId="95" fillId="0" borderId="296" xfId="0" applyFont="1" applyBorder="1"/>
    <xf numFmtId="0" fontId="0" fillId="0" borderId="305" xfId="0" applyBorder="1"/>
    <xf numFmtId="0" fontId="0" fillId="0" borderId="306" xfId="0" applyBorder="1"/>
    <xf numFmtId="4" fontId="95" fillId="0" borderId="307" xfId="0" applyNumberFormat="1" applyFont="1" applyBorder="1"/>
    <xf numFmtId="0" fontId="0" fillId="11" borderId="290" xfId="0" applyFill="1" applyBorder="1" applyAlignment="1">
      <alignment horizontal="center" vertical="center"/>
    </xf>
    <xf numFmtId="4" fontId="67" fillId="0" borderId="308" xfId="0" applyNumberFormat="1" applyFont="1" applyBorder="1"/>
    <xf numFmtId="0" fontId="0" fillId="0" borderId="309" xfId="0" applyBorder="1"/>
    <xf numFmtId="0" fontId="0" fillId="0" borderId="308" xfId="0" applyBorder="1"/>
    <xf numFmtId="4" fontId="0" fillId="0" borderId="310" xfId="0" applyNumberFormat="1" applyBorder="1" applyAlignment="1">
      <alignment horizontal="right"/>
    </xf>
    <xf numFmtId="0" fontId="0" fillId="0" borderId="311" xfId="0" applyBorder="1"/>
    <xf numFmtId="0" fontId="0" fillId="0" borderId="312" xfId="0" applyBorder="1"/>
    <xf numFmtId="4" fontId="0" fillId="0" borderId="300" xfId="0" applyNumberFormat="1" applyBorder="1" applyAlignment="1">
      <alignment horizontal="right"/>
    </xf>
    <xf numFmtId="0" fontId="0" fillId="0" borderId="313" xfId="0" applyBorder="1"/>
    <xf numFmtId="4" fontId="0" fillId="0" borderId="247" xfId="0" applyNumberFormat="1" applyBorder="1" applyAlignment="1">
      <alignment horizontal="right"/>
    </xf>
    <xf numFmtId="4" fontId="95" fillId="0" borderId="310" xfId="0" applyNumberFormat="1" applyFont="1" applyBorder="1" applyAlignment="1">
      <alignment horizontal="center" vertical="center" wrapText="1"/>
    </xf>
    <xf numFmtId="0" fontId="95" fillId="12" borderId="247" xfId="0" applyFont="1" applyFill="1" applyBorder="1" applyAlignment="1">
      <alignment vertical="top" wrapText="1"/>
    </xf>
    <xf numFmtId="0" fontId="0" fillId="0" borderId="314" xfId="0" applyBorder="1"/>
    <xf numFmtId="0" fontId="67" fillId="0" borderId="308" xfId="0" applyFont="1" applyBorder="1"/>
    <xf numFmtId="4" fontId="95" fillId="18" borderId="310" xfId="0" applyNumberFormat="1" applyFont="1" applyFill="1" applyBorder="1" applyAlignment="1">
      <alignment vertical="center" wrapText="1"/>
    </xf>
    <xf numFmtId="171" fontId="95" fillId="18" borderId="310" xfId="0" applyNumberFormat="1" applyFont="1" applyFill="1" applyBorder="1" applyAlignment="1">
      <alignment vertical="center" wrapText="1"/>
    </xf>
    <xf numFmtId="0" fontId="95" fillId="0" borderId="315" xfId="0" applyFont="1" applyBorder="1" applyAlignment="1">
      <alignment vertical="center" wrapText="1"/>
    </xf>
    <xf numFmtId="0" fontId="0" fillId="0" borderId="315" xfId="0" applyBorder="1"/>
    <xf numFmtId="0" fontId="95" fillId="12" borderId="304" xfId="0" applyFont="1" applyFill="1" applyBorder="1" applyAlignment="1">
      <alignment vertical="top" wrapText="1"/>
    </xf>
    <xf numFmtId="0" fontId="67" fillId="0" borderId="314" xfId="0" applyFont="1" applyBorder="1"/>
    <xf numFmtId="4" fontId="102" fillId="18" borderId="310" xfId="0" applyNumberFormat="1" applyFont="1" applyFill="1" applyBorder="1" applyAlignment="1">
      <alignment vertical="center" wrapText="1"/>
    </xf>
    <xf numFmtId="4" fontId="102" fillId="12" borderId="310" xfId="0" applyNumberFormat="1" applyFont="1" applyFill="1" applyBorder="1" applyAlignment="1">
      <alignment vertical="center" wrapText="1"/>
    </xf>
    <xf numFmtId="0" fontId="95" fillId="0" borderId="308" xfId="0" applyFont="1" applyBorder="1" applyAlignment="1">
      <alignment vertical="center" wrapText="1"/>
    </xf>
    <xf numFmtId="0" fontId="102" fillId="0" borderId="308" xfId="0" applyFont="1" applyBorder="1" applyAlignment="1">
      <alignment vertical="center" wrapText="1"/>
    </xf>
    <xf numFmtId="0" fontId="102" fillId="12" borderId="316" xfId="0" applyFont="1" applyFill="1" applyBorder="1" applyAlignment="1">
      <alignment horizontal="left" vertical="center" wrapText="1"/>
    </xf>
    <xf numFmtId="0" fontId="102" fillId="12" borderId="317" xfId="0" applyFont="1" applyFill="1" applyBorder="1" applyAlignment="1">
      <alignment horizontal="left" vertical="center" wrapText="1"/>
    </xf>
    <xf numFmtId="0" fontId="102" fillId="12" borderId="318" xfId="0" applyFont="1" applyFill="1" applyBorder="1" applyAlignment="1">
      <alignment horizontal="left" vertical="center" wrapText="1"/>
    </xf>
    <xf numFmtId="4" fontId="0" fillId="0" borderId="310" xfId="0" applyNumberFormat="1" applyBorder="1"/>
    <xf numFmtId="2" fontId="0" fillId="0" borderId="310" xfId="0" applyNumberFormat="1" applyBorder="1"/>
    <xf numFmtId="170" fontId="0" fillId="0" borderId="310" xfId="0" applyNumberFormat="1" applyBorder="1"/>
    <xf numFmtId="0" fontId="0" fillId="57" borderId="310" xfId="0" applyFill="1" applyBorder="1"/>
    <xf numFmtId="169" fontId="0" fillId="57" borderId="310" xfId="0" applyNumberFormat="1" applyFill="1" applyBorder="1"/>
    <xf numFmtId="0" fontId="0" fillId="62" borderId="310" xfId="0" applyFill="1" applyBorder="1"/>
    <xf numFmtId="169" fontId="0" fillId="62" borderId="310" xfId="0" applyNumberFormat="1" applyFill="1" applyBorder="1"/>
    <xf numFmtId="0" fontId="111" fillId="10" borderId="310" xfId="0" applyFont="1" applyFill="1" applyBorder="1" applyAlignment="1">
      <alignment horizontal="right"/>
    </xf>
    <xf numFmtId="10" fontId="111" fillId="10" borderId="310" xfId="0" applyNumberFormat="1" applyFont="1" applyFill="1" applyBorder="1" applyAlignment="1">
      <alignment horizontal="right"/>
    </xf>
    <xf numFmtId="0" fontId="111" fillId="17" borderId="310" xfId="0" applyFont="1" applyFill="1" applyBorder="1" applyAlignment="1">
      <alignment horizontal="right"/>
    </xf>
    <xf numFmtId="10" fontId="111" fillId="17" borderId="310" xfId="0" applyNumberFormat="1" applyFont="1" applyFill="1" applyBorder="1" applyAlignment="1">
      <alignment horizontal="right"/>
    </xf>
  </cellXfs>
  <cellStyles count="15">
    <cellStyle name="Hipervínculo" xfId="1" builtinId="8"/>
    <cellStyle name="Hipervínculo 2" xfId="13" xr:uid="{00000000-0005-0000-0000-000001000000}"/>
    <cellStyle name="Input" xfId="2" xr:uid="{00000000-0005-0000-0000-000002000000}"/>
    <cellStyle name="Millares 2" xfId="3" xr:uid="{00000000-0005-0000-0000-000003000000}"/>
    <cellStyle name="Millares 2 2" xfId="4" xr:uid="{00000000-0005-0000-0000-000004000000}"/>
    <cellStyle name="Millares 3" xfId="5" xr:uid="{00000000-0005-0000-0000-000005000000}"/>
    <cellStyle name="Millares 3 2" xfId="6" xr:uid="{00000000-0005-0000-0000-000006000000}"/>
    <cellStyle name="Normal" xfId="0" builtinId="0"/>
    <cellStyle name="Normal 2" xfId="7" xr:uid="{00000000-0005-0000-0000-000008000000}"/>
    <cellStyle name="Normal 2 2" xfId="8" xr:uid="{00000000-0005-0000-0000-000009000000}"/>
    <cellStyle name="Normal 2 2 2" xfId="12" xr:uid="{00000000-0005-0000-0000-00000A000000}"/>
    <cellStyle name="Normal 2 3" xfId="9" xr:uid="{00000000-0005-0000-0000-00000B000000}"/>
    <cellStyle name="Normal 2 4" xfId="10" xr:uid="{00000000-0005-0000-0000-00000C000000}"/>
    <cellStyle name="Normal 4" xfId="11" xr:uid="{00000000-0005-0000-0000-00000D000000}"/>
    <cellStyle name="Porcentaje" xfId="14" builtinId="5"/>
  </cellStyles>
  <dxfs count="1516">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bgColor theme="9" tint="0.79998168889431442"/>
        </patternFill>
      </fill>
    </dxf>
    <dxf>
      <fill>
        <patternFill>
          <bgColor theme="5" tint="0.79998168889431442"/>
        </patternFill>
      </fill>
    </dxf>
    <dxf>
      <fill>
        <patternFill patternType="solid">
          <fgColor theme="0"/>
          <bgColor theme="0"/>
        </patternFill>
      </fill>
    </dxf>
    <dxf>
      <fill>
        <patternFill patternType="solid">
          <fgColor theme="0"/>
          <bgColor theme="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color rgb="FF663300"/>
        <name val="Cambria"/>
        <scheme val="none"/>
      </font>
      <fill>
        <patternFill>
          <bgColor rgb="FFFFFF99"/>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CC9900"/>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CC9900"/>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bgColor theme="9" tint="0.59996337778862885"/>
        </patternFill>
      </fill>
    </dxf>
    <dxf>
      <fill>
        <patternFill>
          <bgColor theme="0"/>
        </patternFill>
      </fill>
    </dxf>
    <dxf>
      <fill>
        <patternFill>
          <bgColor rgb="FFCCCCFF"/>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patternType="none">
          <bgColor auto="1"/>
        </patternFill>
      </fill>
    </dxf>
    <dxf>
      <fill>
        <patternFill>
          <bgColor theme="7" tint="0.79998168889431442"/>
        </patternFill>
      </fill>
    </dxf>
    <dxf>
      <fill>
        <patternFill>
          <bgColor theme="9" tint="0.59996337778862885"/>
        </patternFill>
      </fill>
    </dxf>
    <dxf>
      <fill>
        <patternFill>
          <bgColor theme="0"/>
        </patternFill>
      </fill>
    </dxf>
    <dxf>
      <fill>
        <patternFill>
          <bgColor theme="0"/>
        </patternFill>
      </fill>
    </dxf>
    <dxf>
      <fill>
        <patternFill>
          <bgColor rgb="FFCCCCFF"/>
        </patternFill>
      </fill>
    </dxf>
    <dxf>
      <fill>
        <patternFill>
          <bgColor theme="0"/>
        </patternFill>
      </fill>
    </dxf>
    <dxf>
      <fill>
        <patternFill>
          <bgColor theme="9" tint="0.59996337778862885"/>
        </patternFill>
      </fill>
    </dxf>
    <dxf>
      <fill>
        <patternFill patternType="none">
          <bgColor auto="1"/>
        </patternFill>
      </fill>
    </dxf>
    <dxf>
      <fill>
        <patternFill>
          <bgColor rgb="FFCCCCFF"/>
        </patternFill>
      </fill>
    </dxf>
    <dxf>
      <fill>
        <patternFill>
          <bgColor theme="9" tint="0.59996337778862885"/>
        </patternFill>
      </fill>
    </dxf>
    <dxf>
      <fill>
        <patternFill patternType="none">
          <bgColor auto="1"/>
        </patternFill>
      </fill>
    </dxf>
    <dxf>
      <fill>
        <patternFill>
          <bgColor theme="0"/>
        </patternFill>
      </fill>
    </dxf>
    <dxf>
      <fill>
        <patternFill>
          <bgColor theme="0"/>
        </patternFill>
      </fill>
    </dxf>
    <dxf>
      <fill>
        <patternFill>
          <bgColor rgb="FFCCCCFF"/>
        </patternFill>
      </fill>
    </dxf>
    <dxf>
      <fill>
        <patternFill>
          <bgColor theme="9" tint="0.59996337778862885"/>
        </patternFill>
      </fill>
    </dxf>
    <dxf>
      <fill>
        <patternFill patternType="none">
          <bgColor auto="1"/>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none">
          <bgColor auto="1"/>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9" tint="0.59996337778862885"/>
        </patternFill>
      </fill>
    </dxf>
    <dxf>
      <fill>
        <patternFill>
          <bgColor theme="9" tint="0.59996337778862885"/>
        </patternFill>
      </fill>
    </dxf>
    <dxf>
      <fill>
        <patternFill>
          <bgColor rgb="FFCCCCFF"/>
        </patternFill>
      </fill>
    </dxf>
    <dxf>
      <fill>
        <patternFill>
          <bgColor theme="0"/>
        </patternFill>
      </fill>
    </dxf>
    <dxf>
      <fill>
        <patternFill>
          <bgColor indexed="47"/>
        </patternFill>
      </fill>
    </dxf>
    <dxf>
      <fill>
        <patternFill>
          <bgColor theme="9" tint="0.59996337778862885"/>
        </patternFill>
      </fill>
    </dxf>
    <dxf>
      <fill>
        <patternFill>
          <bgColor theme="9" tint="0.59996337778862885"/>
        </patternFill>
      </fill>
    </dxf>
    <dxf>
      <fill>
        <patternFill>
          <bgColor rgb="FFCCCCFF"/>
        </patternFill>
      </fill>
    </dxf>
    <dxf>
      <fill>
        <patternFill patternType="none">
          <bgColor auto="1"/>
        </patternFill>
      </fill>
    </dxf>
    <dxf>
      <fill>
        <patternFill>
          <bgColor theme="9" tint="0.59996337778862885"/>
        </patternFill>
      </fill>
    </dxf>
    <dxf>
      <fill>
        <patternFill>
          <bgColor theme="0"/>
        </patternFill>
      </fill>
    </dxf>
    <dxf>
      <fill>
        <patternFill>
          <bgColor indexed="47"/>
        </patternFill>
      </fill>
    </dxf>
    <dxf>
      <fill>
        <patternFill>
          <bgColor indexed="47"/>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0"/>
        </patternFill>
      </fill>
    </dxf>
    <dxf>
      <fill>
        <patternFill>
          <bgColor rgb="FFCCCCFF"/>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patternType="solid">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solid">
          <fgColor theme="0"/>
          <bgColor theme="0"/>
        </patternFill>
      </fill>
    </dxf>
    <dxf>
      <fill>
        <patternFill patternType="solid">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9" tint="0.59996337778862885"/>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9" tint="0.79998168889431442"/>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rgb="FFCCCCFF"/>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patternType="solid">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9" tint="0.59996337778862885"/>
        </patternFill>
      </fill>
    </dxf>
    <dxf>
      <fill>
        <patternFill>
          <bgColor theme="9" tint="0.39994506668294322"/>
        </patternFill>
      </fill>
    </dxf>
    <dxf>
      <fill>
        <patternFill patternType="solid">
          <fgColor theme="0"/>
          <bgColor theme="0"/>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patternType="none">
          <bgColor auto="1"/>
        </patternFill>
      </fill>
    </dxf>
    <dxf>
      <fill>
        <patternFill patternType="none">
          <bgColor auto="1"/>
        </patternFill>
      </fill>
    </dxf>
    <dxf>
      <fill>
        <patternFill patternType="lightGrid">
          <fgColor theme="0" tint="-0.34998626667073579"/>
        </patternFill>
      </fill>
    </dxf>
    <dxf>
      <fill>
        <patternFill patternType="solid">
          <fgColor theme="0"/>
          <bgColor theme="0"/>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lightGrid">
          <f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none">
          <bgColor auto="1"/>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patternType="none">
          <bgColor indexed="65"/>
        </patternFill>
      </fill>
    </dxf>
    <dxf>
      <fill>
        <patternFill patternType="solid">
          <fgColor theme="0"/>
          <bgColor theme="0"/>
        </patternFill>
      </fill>
    </dxf>
    <dxf>
      <fill>
        <patternFill patternType="solid">
          <fgColor theme="0"/>
          <bgColor theme="0"/>
        </patternFill>
      </fill>
    </dxf>
    <dxf>
      <fill>
        <patternFill>
          <bgColor theme="9" tint="0.59996337778862885"/>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9" tint="0.39994506668294322"/>
        </patternFill>
      </fill>
    </dxf>
    <dxf>
      <fill>
        <patternFill>
          <bgColor rgb="FFCCCCFF"/>
        </patternFill>
      </fill>
    </dxf>
    <dxf>
      <fill>
        <patternFill>
          <bgColor theme="9" tint="0.79998168889431442"/>
        </patternFill>
      </fill>
    </dxf>
  </dxfs>
  <tableStyles count="0" defaultTableStyle="TableStyleMedium9" defaultPivotStyle="PivotStyleLight16"/>
  <colors>
    <mruColors>
      <color rgb="FFFFFF99"/>
      <color rgb="FF0000FF"/>
      <color rgb="FFCC9900"/>
      <color rgb="FFFCD5B4"/>
      <color rgb="FF663300"/>
      <color rgb="FFFFDA71"/>
      <color rgb="FFCCCCFF"/>
      <color rgb="FF99CCFF"/>
      <color rgb="FF96969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Emisiones de fertilizantes, enmiendas, quema y aportes de residuos agrícolas</a:t>
            </a:r>
          </a:p>
          <a:p>
            <a:pPr>
              <a:defRPr sz="14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(kg CO</a:t>
            </a:r>
            <a:r>
              <a:rPr lang="es-ES" sz="1200" b="0" i="0" u="none" strike="noStrike" baseline="-25000">
                <a:solidFill>
                  <a:srgbClr val="808080"/>
                </a:solidFill>
                <a:latin typeface="Arial Narrow"/>
              </a:rPr>
              <a:t>2 </a:t>
            </a:r>
            <a:r>
              <a:rPr lang="es-ES" sz="1200" b="0" i="0" u="none" strike="noStrike" baseline="0">
                <a:solidFill>
                  <a:srgbClr val="808080"/>
                </a:solidFill>
                <a:latin typeface="Arial Narrow"/>
              </a:rPr>
              <a:t>eq)</a:t>
            </a:r>
          </a:p>
          <a:p>
            <a:pPr>
              <a:defRPr sz="1400" b="0" i="0" u="none" strike="noStrike" baseline="0">
                <a:solidFill>
                  <a:srgbClr val="000000"/>
                </a:solidFill>
                <a:latin typeface="Arial Narrow"/>
                <a:ea typeface="Arial Narrow"/>
                <a:cs typeface="Arial Narrow"/>
              </a:defRPr>
            </a:pPr>
            <a:r>
              <a:rPr lang="es-ES" sz="1400" b="0" i="0" u="none" strike="noStrike" baseline="0">
                <a:solidFill>
                  <a:srgbClr val="808080"/>
                </a:solidFill>
                <a:latin typeface="Arial Narrow"/>
              </a:rPr>
              <a:t> </a:t>
            </a:r>
          </a:p>
        </c:rich>
      </c:tx>
      <c:layout>
        <c:manualLayout>
          <c:xMode val="edge"/>
          <c:yMode val="edge"/>
          <c:x val="0.10324046888206771"/>
          <c:y val="5.3724053724053727E-2"/>
        </c:manualLayout>
      </c:layout>
      <c:overlay val="0"/>
      <c:spPr>
        <a:noFill/>
        <a:ln w="25400">
          <a:noFill/>
        </a:ln>
      </c:spPr>
    </c:title>
    <c:autoTitleDeleted val="0"/>
    <c:plotArea>
      <c:layout>
        <c:manualLayout>
          <c:layoutTarget val="inner"/>
          <c:xMode val="edge"/>
          <c:yMode val="edge"/>
          <c:x val="7.6546999421682471E-2"/>
          <c:y val="0.29717938555256324"/>
          <c:w val="0.52150407046576808"/>
          <c:h val="0.58958445344330868"/>
        </c:manualLayout>
      </c:layout>
      <c:barChart>
        <c:barDir val="col"/>
        <c:grouping val="clustered"/>
        <c:varyColors val="0"/>
        <c:ser>
          <c:idx val="0"/>
          <c:order val="0"/>
          <c:tx>
            <c:strRef>
              <c:f>Datos!$C$2580</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Datos!$H$2580</c:f>
              <c:numCache>
                <c:formatCode>#,##0.00</c:formatCode>
                <c:ptCount val="1"/>
                <c:pt idx="0">
                  <c:v>0</c:v>
                </c:pt>
              </c:numCache>
            </c:numRef>
          </c:val>
          <c:extLst>
            <c:ext xmlns:c16="http://schemas.microsoft.com/office/drawing/2014/chart" uri="{C3380CC4-5D6E-409C-BE32-E72D297353CC}">
              <c16:uniqueId val="{00000000-F6CF-4F08-8321-F0F62742AFE9}"/>
            </c:ext>
          </c:extLst>
        </c:ser>
        <c:ser>
          <c:idx val="1"/>
          <c:order val="1"/>
          <c:tx>
            <c:strRef>
              <c:f>Datos!$C$2581</c:f>
              <c:strCache>
                <c:ptCount val="1"/>
                <c:pt idx="0">
                  <c:v>Estiércoles y purines aplicados al campo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Datos!$H$2581</c:f>
              <c:numCache>
                <c:formatCode>#,##0.00</c:formatCode>
                <c:ptCount val="1"/>
                <c:pt idx="0">
                  <c:v>0</c:v>
                </c:pt>
              </c:numCache>
            </c:numRef>
          </c:val>
          <c:extLst>
            <c:ext xmlns:c16="http://schemas.microsoft.com/office/drawing/2014/chart" uri="{C3380CC4-5D6E-409C-BE32-E72D297353CC}">
              <c16:uniqueId val="{00000001-F6CF-4F08-8321-F0F62742AFE9}"/>
            </c:ext>
          </c:extLst>
        </c:ser>
        <c:ser>
          <c:idx val="2"/>
          <c:order val="2"/>
          <c:tx>
            <c:strRef>
              <c:f>Datos!$C$2582</c:f>
              <c:strCache>
                <c:ptCount val="1"/>
                <c:pt idx="0">
                  <c:v>Otros fertilizantes orgánicos (lodos, compost, otros)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Datos!$H$2582</c:f>
              <c:numCache>
                <c:formatCode>#,##0.00</c:formatCode>
                <c:ptCount val="1"/>
                <c:pt idx="0">
                  <c:v>0</c:v>
                </c:pt>
              </c:numCache>
            </c:numRef>
          </c:val>
          <c:extLst>
            <c:ext xmlns:c16="http://schemas.microsoft.com/office/drawing/2014/chart" uri="{C3380CC4-5D6E-409C-BE32-E72D297353CC}">
              <c16:uniqueId val="{00000002-F6CF-4F08-8321-F0F62742AFE9}"/>
            </c:ext>
          </c:extLst>
        </c:ser>
        <c:ser>
          <c:idx val="3"/>
          <c:order val="3"/>
          <c:tx>
            <c:strRef>
              <c:f>Datos!$C$2583</c:f>
              <c:strCache>
                <c:ptCount val="1"/>
                <c:pt idx="0">
                  <c:v>Residuos de cultivos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Datos!$H$2583</c:f>
              <c:numCache>
                <c:formatCode>#,##0.00</c:formatCode>
                <c:ptCount val="1"/>
                <c:pt idx="0">
                  <c:v>0</c:v>
                </c:pt>
              </c:numCache>
            </c:numRef>
          </c:val>
          <c:extLst>
            <c:ext xmlns:c16="http://schemas.microsoft.com/office/drawing/2014/chart" uri="{C3380CC4-5D6E-409C-BE32-E72D297353CC}">
              <c16:uniqueId val="{00000003-F6CF-4F08-8321-F0F62742AFE9}"/>
            </c:ext>
          </c:extLst>
        </c:ser>
        <c:ser>
          <c:idx val="4"/>
          <c:order val="4"/>
          <c:tx>
            <c:strRef>
              <c:f>Datos!$C$2584</c:f>
              <c:strCache>
                <c:ptCount val="1"/>
                <c:pt idx="0">
                  <c:v>Emisiones indirectas N2O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Datos!$H$2584</c:f>
              <c:numCache>
                <c:formatCode>#,##0.00</c:formatCode>
                <c:ptCount val="1"/>
                <c:pt idx="0">
                  <c:v>0</c:v>
                </c:pt>
              </c:numCache>
            </c:numRef>
          </c:val>
          <c:extLst>
            <c:ext xmlns:c16="http://schemas.microsoft.com/office/drawing/2014/chart" uri="{C3380CC4-5D6E-409C-BE32-E72D297353CC}">
              <c16:uniqueId val="{00000004-F6CF-4F08-8321-F0F62742AFE9}"/>
            </c:ext>
          </c:extLst>
        </c:ser>
        <c:ser>
          <c:idx val="5"/>
          <c:order val="5"/>
          <c:tx>
            <c:strRef>
              <c:f>Datos!$C$2585</c:f>
              <c:strCache>
                <c:ptCount val="1"/>
                <c:pt idx="0">
                  <c:v>Consumo de urea</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Datos!$H$2585</c:f>
              <c:numCache>
                <c:formatCode>#,##0.00</c:formatCode>
                <c:ptCount val="1"/>
                <c:pt idx="0">
                  <c:v>0</c:v>
                </c:pt>
              </c:numCache>
            </c:numRef>
          </c:val>
          <c:extLst>
            <c:ext xmlns:c16="http://schemas.microsoft.com/office/drawing/2014/chart" uri="{C3380CC4-5D6E-409C-BE32-E72D297353CC}">
              <c16:uniqueId val="{00000005-F6CF-4F08-8321-F0F62742AFE9}"/>
            </c:ext>
          </c:extLst>
        </c:ser>
        <c:ser>
          <c:idx val="6"/>
          <c:order val="6"/>
          <c:tx>
            <c:strRef>
              <c:f>Datos!$C$2586</c:f>
              <c:strCache>
                <c:ptCount val="1"/>
                <c:pt idx="0">
                  <c:v>Cultivo de arroz</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Datos!$H$2586</c:f>
              <c:numCache>
                <c:formatCode>#,##0.00</c:formatCode>
                <c:ptCount val="1"/>
                <c:pt idx="0">
                  <c:v>0</c:v>
                </c:pt>
              </c:numCache>
            </c:numRef>
          </c:val>
          <c:extLst>
            <c:ext xmlns:c16="http://schemas.microsoft.com/office/drawing/2014/chart" uri="{C3380CC4-5D6E-409C-BE32-E72D297353CC}">
              <c16:uniqueId val="{00000006-F6CF-4F08-8321-F0F62742AFE9}"/>
            </c:ext>
          </c:extLst>
        </c:ser>
        <c:ser>
          <c:idx val="7"/>
          <c:order val="7"/>
          <c:tx>
            <c:strRef>
              <c:f>Datos!$C$2587</c:f>
              <c:strCache>
                <c:ptCount val="1"/>
                <c:pt idx="0">
                  <c:v>Aplicación de enmiendas calizas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Datos!$H$2587</c:f>
              <c:numCache>
                <c:formatCode>#,##0.00</c:formatCode>
                <c:ptCount val="1"/>
                <c:pt idx="0">
                  <c:v>0</c:v>
                </c:pt>
              </c:numCache>
            </c:numRef>
          </c:val>
          <c:extLst>
            <c:ext xmlns:c16="http://schemas.microsoft.com/office/drawing/2014/chart" uri="{C3380CC4-5D6E-409C-BE32-E72D297353CC}">
              <c16:uniqueId val="{00000007-F6CF-4F08-8321-F0F62742AFE9}"/>
            </c:ext>
          </c:extLst>
        </c:ser>
        <c:ser>
          <c:idx val="8"/>
          <c:order val="8"/>
          <c:tx>
            <c:strRef>
              <c:f>Datos!$C$2588</c:f>
              <c:strCache>
                <c:ptCount val="1"/>
                <c:pt idx="0">
                  <c:v>Aplicación de otros fertilizantes con carbono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Datos!$H$2588</c:f>
              <c:numCache>
                <c:formatCode>#,##0.00</c:formatCode>
                <c:ptCount val="1"/>
                <c:pt idx="0">
                  <c:v>0</c:v>
                </c:pt>
              </c:numCache>
            </c:numRef>
          </c:val>
          <c:extLst>
            <c:ext xmlns:c16="http://schemas.microsoft.com/office/drawing/2014/chart" uri="{C3380CC4-5D6E-409C-BE32-E72D297353CC}">
              <c16:uniqueId val="{00000008-F6CF-4F08-8321-F0F62742AFE9}"/>
            </c:ext>
          </c:extLst>
        </c:ser>
        <c:ser>
          <c:idx val="9"/>
          <c:order val="9"/>
          <c:tx>
            <c:strRef>
              <c:f>Datos!$C$2589</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sz="900">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Datos!$H$2589</c:f>
              <c:numCache>
                <c:formatCode>#,##0.00</c:formatCode>
                <c:ptCount val="1"/>
                <c:pt idx="0">
                  <c:v>0</c:v>
                </c:pt>
              </c:numCache>
            </c:numRef>
          </c:val>
          <c:extLst>
            <c:ext xmlns:c16="http://schemas.microsoft.com/office/drawing/2014/chart" uri="{C3380CC4-5D6E-409C-BE32-E72D297353CC}">
              <c16:uniqueId val="{00000009-F6CF-4F08-8321-F0F62742AFE9}"/>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rgbClr val="80808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3327872681169095"/>
          <c:y val="0"/>
          <c:w val="0.36672127318830916"/>
          <c:h val="0.98905021487698652"/>
        </c:manualLayout>
      </c:layout>
      <c:overlay val="0"/>
      <c:txPr>
        <a:bodyPr/>
        <a:lstStyle/>
        <a:p>
          <a:pPr>
            <a:defRPr sz="1000" b="0" i="0" u="none" strike="noStrike" baseline="0">
              <a:solidFill>
                <a:srgbClr val="80808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Datos!$D$2622:$D$2624</c:f>
              <c:strCache>
                <c:ptCount val="3"/>
                <c:pt idx="0">
                  <c:v>Electricidad edificios</c:v>
                </c:pt>
                <c:pt idx="1">
                  <c:v>Electricidad vehículos</c:v>
                </c:pt>
                <c:pt idx="2">
                  <c:v>Calor, vapor, frío, aire comprimido</c:v>
                </c:pt>
              </c:strCache>
            </c:strRef>
          </c:cat>
          <c:val>
            <c:numRef>
              <c:f>Datos!$K$2622:$K$2624</c:f>
              <c:numCache>
                <c:formatCode>0.0%</c:formatCode>
                <c:ptCount val="3"/>
                <c:pt idx="0">
                  <c:v>0</c:v>
                </c:pt>
                <c:pt idx="1">
                  <c:v>0</c:v>
                </c:pt>
                <c:pt idx="2">
                  <c:v>0</c:v>
                </c:pt>
              </c:numCache>
            </c:numRef>
          </c:val>
          <c:extLst>
            <c:ext xmlns:c16="http://schemas.microsoft.com/office/drawing/2014/chart" uri="{C3380CC4-5D6E-409C-BE32-E72D297353CC}">
              <c16:uniqueId val="{00000000-D7B1-4268-9B01-AE133310C067}"/>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Emisiones de fertilizantes, quema y aportes de residuos agrícolas</a:t>
            </a:r>
          </a:p>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(kg CO</a:t>
            </a:r>
            <a:r>
              <a:rPr lang="es-ES" sz="1200" b="0" i="0" u="none" strike="noStrike" baseline="-25000">
                <a:solidFill>
                  <a:srgbClr val="808080"/>
                </a:solidFill>
                <a:latin typeface="Arial Narrow"/>
              </a:rPr>
              <a:t>2 </a:t>
            </a:r>
            <a:r>
              <a:rPr lang="es-ES" sz="1200" b="0" i="0" u="none" strike="noStrike" baseline="0">
                <a:solidFill>
                  <a:srgbClr val="808080"/>
                </a:solidFill>
                <a:latin typeface="Arial Narrow"/>
              </a:rPr>
              <a:t>eq)</a:t>
            </a:r>
          </a:p>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 </a:t>
            </a:r>
          </a:p>
        </c:rich>
      </c:tx>
      <c:layout>
        <c:manualLayout>
          <c:xMode val="edge"/>
          <c:yMode val="edge"/>
          <c:x val="0.2006980851809585"/>
          <c:y val="2.9304029304029304E-2"/>
        </c:manualLayout>
      </c:layout>
      <c:overlay val="0"/>
      <c:spPr>
        <a:noFill/>
        <a:ln w="25400">
          <a:noFill/>
        </a:ln>
      </c:spPr>
    </c:title>
    <c:autoTitleDeleted val="0"/>
    <c:plotArea>
      <c:layout>
        <c:manualLayout>
          <c:layoutTarget val="inner"/>
          <c:xMode val="edge"/>
          <c:yMode val="edge"/>
          <c:x val="5.4152590786852271E-2"/>
          <c:y val="0.29717938555256324"/>
          <c:w val="0.57941370258750979"/>
          <c:h val="0.58958445344330868"/>
        </c:manualLayout>
      </c:layout>
      <c:barChart>
        <c:barDir val="col"/>
        <c:grouping val="clustered"/>
        <c:varyColors val="0"/>
        <c:ser>
          <c:idx val="0"/>
          <c:order val="0"/>
          <c:tx>
            <c:strRef>
              <c:f>Datos!$C$2580</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Datos!$H$2580</c:f>
              <c:numCache>
                <c:formatCode>#,##0.00</c:formatCode>
                <c:ptCount val="1"/>
                <c:pt idx="0">
                  <c:v>0</c:v>
                </c:pt>
              </c:numCache>
            </c:numRef>
          </c:val>
          <c:extLst>
            <c:ext xmlns:c16="http://schemas.microsoft.com/office/drawing/2014/chart" uri="{C3380CC4-5D6E-409C-BE32-E72D297353CC}">
              <c16:uniqueId val="{00000000-4B0B-4FFE-A511-0F672DE042B5}"/>
            </c:ext>
          </c:extLst>
        </c:ser>
        <c:ser>
          <c:idx val="1"/>
          <c:order val="1"/>
          <c:tx>
            <c:strRef>
              <c:f>Datos!$C$2581</c:f>
              <c:strCache>
                <c:ptCount val="1"/>
                <c:pt idx="0">
                  <c:v>Estiércoles y purines aplicados al campo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Datos!$H$2581</c:f>
              <c:numCache>
                <c:formatCode>#,##0.00</c:formatCode>
                <c:ptCount val="1"/>
                <c:pt idx="0">
                  <c:v>0</c:v>
                </c:pt>
              </c:numCache>
            </c:numRef>
          </c:val>
          <c:extLst>
            <c:ext xmlns:c16="http://schemas.microsoft.com/office/drawing/2014/chart" uri="{C3380CC4-5D6E-409C-BE32-E72D297353CC}">
              <c16:uniqueId val="{00000001-4B0B-4FFE-A511-0F672DE042B5}"/>
            </c:ext>
          </c:extLst>
        </c:ser>
        <c:ser>
          <c:idx val="2"/>
          <c:order val="2"/>
          <c:tx>
            <c:strRef>
              <c:f>Datos!$C$2582</c:f>
              <c:strCache>
                <c:ptCount val="1"/>
                <c:pt idx="0">
                  <c:v>Otros fertilizantes orgánicos (lodos, compost, otros)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Datos!$H$2582</c:f>
              <c:numCache>
                <c:formatCode>#,##0.00</c:formatCode>
                <c:ptCount val="1"/>
                <c:pt idx="0">
                  <c:v>0</c:v>
                </c:pt>
              </c:numCache>
            </c:numRef>
          </c:val>
          <c:extLst>
            <c:ext xmlns:c16="http://schemas.microsoft.com/office/drawing/2014/chart" uri="{C3380CC4-5D6E-409C-BE32-E72D297353CC}">
              <c16:uniqueId val="{00000002-4B0B-4FFE-A511-0F672DE042B5}"/>
            </c:ext>
          </c:extLst>
        </c:ser>
        <c:ser>
          <c:idx val="3"/>
          <c:order val="3"/>
          <c:tx>
            <c:strRef>
              <c:f>Datos!$C$2583</c:f>
              <c:strCache>
                <c:ptCount val="1"/>
                <c:pt idx="0">
                  <c:v>Residuos de cultivos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Datos!$H$2583</c:f>
              <c:numCache>
                <c:formatCode>#,##0.00</c:formatCode>
                <c:ptCount val="1"/>
                <c:pt idx="0">
                  <c:v>0</c:v>
                </c:pt>
              </c:numCache>
            </c:numRef>
          </c:val>
          <c:extLst>
            <c:ext xmlns:c16="http://schemas.microsoft.com/office/drawing/2014/chart" uri="{C3380CC4-5D6E-409C-BE32-E72D297353CC}">
              <c16:uniqueId val="{00000003-4B0B-4FFE-A511-0F672DE042B5}"/>
            </c:ext>
          </c:extLst>
        </c:ser>
        <c:ser>
          <c:idx val="4"/>
          <c:order val="4"/>
          <c:tx>
            <c:strRef>
              <c:f>Datos!$C$2584</c:f>
              <c:strCache>
                <c:ptCount val="1"/>
                <c:pt idx="0">
                  <c:v>Emisiones indirectas N2O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Datos!$H$2584</c:f>
              <c:numCache>
                <c:formatCode>#,##0.00</c:formatCode>
                <c:ptCount val="1"/>
                <c:pt idx="0">
                  <c:v>0</c:v>
                </c:pt>
              </c:numCache>
            </c:numRef>
          </c:val>
          <c:extLst>
            <c:ext xmlns:c16="http://schemas.microsoft.com/office/drawing/2014/chart" uri="{C3380CC4-5D6E-409C-BE32-E72D297353CC}">
              <c16:uniqueId val="{00000004-4B0B-4FFE-A511-0F672DE042B5}"/>
            </c:ext>
          </c:extLst>
        </c:ser>
        <c:ser>
          <c:idx val="5"/>
          <c:order val="5"/>
          <c:tx>
            <c:strRef>
              <c:f>Datos!$C$2585</c:f>
              <c:strCache>
                <c:ptCount val="1"/>
                <c:pt idx="0">
                  <c:v>Consumo de urea</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Datos!$H$2585</c:f>
              <c:numCache>
                <c:formatCode>#,##0.00</c:formatCode>
                <c:ptCount val="1"/>
                <c:pt idx="0">
                  <c:v>0</c:v>
                </c:pt>
              </c:numCache>
            </c:numRef>
          </c:val>
          <c:extLst>
            <c:ext xmlns:c16="http://schemas.microsoft.com/office/drawing/2014/chart" uri="{C3380CC4-5D6E-409C-BE32-E72D297353CC}">
              <c16:uniqueId val="{00000005-4B0B-4FFE-A511-0F672DE042B5}"/>
            </c:ext>
          </c:extLst>
        </c:ser>
        <c:ser>
          <c:idx val="6"/>
          <c:order val="6"/>
          <c:tx>
            <c:strRef>
              <c:f>Datos!$C$2586</c:f>
              <c:strCache>
                <c:ptCount val="1"/>
                <c:pt idx="0">
                  <c:v>Cultivo de arroz</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Datos!$H$2586</c:f>
              <c:numCache>
                <c:formatCode>#,##0.00</c:formatCode>
                <c:ptCount val="1"/>
                <c:pt idx="0">
                  <c:v>0</c:v>
                </c:pt>
              </c:numCache>
            </c:numRef>
          </c:val>
          <c:extLst>
            <c:ext xmlns:c16="http://schemas.microsoft.com/office/drawing/2014/chart" uri="{C3380CC4-5D6E-409C-BE32-E72D297353CC}">
              <c16:uniqueId val="{00000006-4B0B-4FFE-A511-0F672DE042B5}"/>
            </c:ext>
          </c:extLst>
        </c:ser>
        <c:ser>
          <c:idx val="7"/>
          <c:order val="7"/>
          <c:tx>
            <c:strRef>
              <c:f>Datos!$C$2587</c:f>
              <c:strCache>
                <c:ptCount val="1"/>
                <c:pt idx="0">
                  <c:v>Aplicación de enmiendas calizas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Datos!$H$2587</c:f>
              <c:numCache>
                <c:formatCode>#,##0.00</c:formatCode>
                <c:ptCount val="1"/>
                <c:pt idx="0">
                  <c:v>0</c:v>
                </c:pt>
              </c:numCache>
            </c:numRef>
          </c:val>
          <c:extLst>
            <c:ext xmlns:c16="http://schemas.microsoft.com/office/drawing/2014/chart" uri="{C3380CC4-5D6E-409C-BE32-E72D297353CC}">
              <c16:uniqueId val="{00000007-4B0B-4FFE-A511-0F672DE042B5}"/>
            </c:ext>
          </c:extLst>
        </c:ser>
        <c:ser>
          <c:idx val="8"/>
          <c:order val="8"/>
          <c:tx>
            <c:strRef>
              <c:f>Datos!$C$2588</c:f>
              <c:strCache>
                <c:ptCount val="1"/>
                <c:pt idx="0">
                  <c:v>Aplicación de otros fertilizantes con carbono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Datos!$H$2588</c:f>
              <c:numCache>
                <c:formatCode>#,##0.00</c:formatCode>
                <c:ptCount val="1"/>
                <c:pt idx="0">
                  <c:v>0</c:v>
                </c:pt>
              </c:numCache>
            </c:numRef>
          </c:val>
          <c:extLst>
            <c:ext xmlns:c16="http://schemas.microsoft.com/office/drawing/2014/chart" uri="{C3380CC4-5D6E-409C-BE32-E72D297353CC}">
              <c16:uniqueId val="{00000008-4B0B-4FFE-A511-0F672DE042B5}"/>
            </c:ext>
          </c:extLst>
        </c:ser>
        <c:ser>
          <c:idx val="9"/>
          <c:order val="9"/>
          <c:tx>
            <c:strRef>
              <c:f>Datos!$C$2589</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Datos!$H$2589</c:f>
              <c:numCache>
                <c:formatCode>#,##0.00</c:formatCode>
                <c:ptCount val="1"/>
                <c:pt idx="0">
                  <c:v>0</c:v>
                </c:pt>
              </c:numCache>
            </c:numRef>
          </c:val>
          <c:extLst>
            <c:ext xmlns:c16="http://schemas.microsoft.com/office/drawing/2014/chart" uri="{C3380CC4-5D6E-409C-BE32-E72D297353CC}">
              <c16:uniqueId val="{00000009-4B0B-4FFE-A511-0F672DE042B5}"/>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rgbClr val="80808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5729003522580554"/>
          <c:y val="9.768009768009768E-3"/>
          <c:w val="0.34270996477419446"/>
          <c:h val="0.98905021487698652"/>
        </c:manualLayout>
      </c:layout>
      <c:overlay val="0"/>
      <c:txPr>
        <a:bodyPr/>
        <a:lstStyle/>
        <a:p>
          <a:pPr>
            <a:defRPr sz="1000" b="0" i="0" u="none" strike="noStrike" baseline="0">
              <a:solidFill>
                <a:srgbClr val="80808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Evolución de emisiones absolutas </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a:t>
            </a:r>
          </a:p>
        </c:rich>
      </c:tx>
      <c:layout>
        <c:manualLayout>
          <c:xMode val="edge"/>
          <c:yMode val="edge"/>
          <c:x val="0.36101523739298913"/>
          <c:y val="4.6783625730994149E-2"/>
        </c:manualLayout>
      </c:layout>
      <c:overlay val="0"/>
      <c:spPr>
        <a:noFill/>
        <a:ln w="25400">
          <a:noFill/>
        </a:ln>
      </c:spPr>
    </c:title>
    <c:autoTitleDeleted val="0"/>
    <c:plotArea>
      <c:layout/>
      <c:barChart>
        <c:barDir val="col"/>
        <c:grouping val="clustered"/>
        <c:varyColors val="0"/>
        <c:ser>
          <c:idx val="1"/>
          <c:order val="0"/>
          <c:spPr>
            <a:solidFill>
              <a:srgbClr val="CC9900"/>
            </a:solidFill>
          </c:spPr>
          <c:invertIfNegative val="0"/>
          <c:cat>
            <c:strRef>
              <c:f>Datos!$D$2637:$G$2637</c:f>
              <c:strCache>
                <c:ptCount val="4"/>
              </c:strCache>
            </c:strRef>
          </c:cat>
          <c:val>
            <c:numRef>
              <c:f>Datos!$D$2638:$G$2638</c:f>
              <c:numCache>
                <c:formatCode>#,##0.00</c:formatCode>
                <c:ptCount val="4"/>
                <c:pt idx="0">
                  <c:v>0</c:v>
                </c:pt>
                <c:pt idx="1">
                  <c:v>0</c:v>
                </c:pt>
                <c:pt idx="2">
                  <c:v>0</c:v>
                </c:pt>
                <c:pt idx="3">
                  <c:v>0</c:v>
                </c:pt>
              </c:numCache>
            </c:numRef>
          </c:val>
          <c:extLst>
            <c:ext xmlns:c16="http://schemas.microsoft.com/office/drawing/2014/chart" uri="{C3380CC4-5D6E-409C-BE32-E72D297353CC}">
              <c16:uniqueId val="{00000000-B720-4EDD-9506-D370DAA160C1}"/>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80808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por superficie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e/ha</a:t>
            </a:r>
          </a:p>
        </c:rich>
      </c:tx>
      <c:overlay val="0"/>
      <c:spPr>
        <a:noFill/>
        <a:ln w="25400">
          <a:noFill/>
        </a:ln>
      </c:spPr>
    </c:title>
    <c:autoTitleDeleted val="0"/>
    <c:plotArea>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7C3A-460D-B84B-96C495117E36}"/>
              </c:ext>
            </c:extLst>
          </c:dPt>
          <c:cat>
            <c:strRef>
              <c:f>Datos!$C$2648:$C$2649</c:f>
              <c:strCache>
                <c:ptCount val="2"/>
                <c:pt idx="0">
                  <c:v>Promedio ratio trienio (a-3, a-2, a-1)</c:v>
                </c:pt>
                <c:pt idx="1">
                  <c:v>Promedio ratio trienio (a-2, a-1, a)</c:v>
                </c:pt>
              </c:strCache>
            </c:strRef>
          </c:cat>
          <c:val>
            <c:numRef>
              <c:f>Datos!$D$2648:$D$2649</c:f>
              <c:numCache>
                <c:formatCode>General</c:formatCode>
                <c:ptCount val="2"/>
                <c:pt idx="0" formatCode="0.0000">
                  <c:v>0</c:v>
                </c:pt>
                <c:pt idx="1">
                  <c:v>0</c:v>
                </c:pt>
              </c:numCache>
            </c:numRef>
          </c:val>
          <c:smooth val="0"/>
          <c:extLst>
            <c:ext xmlns:c16="http://schemas.microsoft.com/office/drawing/2014/chart" uri="{C3380CC4-5D6E-409C-BE32-E72D297353CC}">
              <c16:uniqueId val="{00000001-7C3A-460D-B84B-96C495117E36}"/>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por producción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e/t</a:t>
            </a:r>
          </a:p>
        </c:rich>
      </c:tx>
      <c:overlay val="0"/>
      <c:spPr>
        <a:noFill/>
        <a:ln w="25400">
          <a:noFill/>
        </a:ln>
      </c:spPr>
    </c:title>
    <c:autoTitleDeleted val="0"/>
    <c:plotArea>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845B-49C1-A377-3889E85E44E9}"/>
              </c:ext>
            </c:extLst>
          </c:dPt>
          <c:cat>
            <c:strRef>
              <c:f>Datos!$C$2654:$C$2655</c:f>
              <c:strCache>
                <c:ptCount val="2"/>
                <c:pt idx="0">
                  <c:v>Promedio ratio trienio (a-3, a-2, a-1)</c:v>
                </c:pt>
                <c:pt idx="1">
                  <c:v>Promedio ratio trienio (a-2, a-1, a)</c:v>
                </c:pt>
              </c:strCache>
            </c:strRef>
          </c:cat>
          <c:val>
            <c:numRef>
              <c:f>Datos!$D$2654:$D$2655</c:f>
              <c:numCache>
                <c:formatCode>General</c:formatCode>
                <c:ptCount val="2"/>
                <c:pt idx="0" formatCode="0.0000">
                  <c:v>0</c:v>
                </c:pt>
                <c:pt idx="1">
                  <c:v>0</c:v>
                </c:pt>
              </c:numCache>
            </c:numRef>
          </c:val>
          <c:smooth val="0"/>
          <c:extLst>
            <c:ext xmlns:c16="http://schemas.microsoft.com/office/drawing/2014/chart" uri="{C3380CC4-5D6E-409C-BE32-E72D297353CC}">
              <c16:uniqueId val="{00000001-845B-49C1-A377-3889E85E44E9}"/>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ysClr val="windowText" lastClr="000000"/>
                </a:solidFill>
                <a:latin typeface="Arial Narrow"/>
                <a:ea typeface="Arial Narrow"/>
                <a:cs typeface="Arial Narrow"/>
              </a:defRPr>
            </a:pPr>
            <a:r>
              <a:rPr lang="es-ES" sz="1050" b="0" i="0" u="none" strike="noStrike" baseline="0">
                <a:solidFill>
                  <a:sysClr val="windowText" lastClr="000000"/>
                </a:solidFill>
                <a:latin typeface="Arial Narrow"/>
              </a:rPr>
              <a:t>HUELLA DE CARBONO DE ALCANCE 1+2</a:t>
            </a:r>
          </a:p>
          <a:p>
            <a:pPr>
              <a:defRPr sz="1050" b="0" i="0" u="none" strike="noStrike" baseline="0">
                <a:solidFill>
                  <a:sysClr val="windowText" lastClr="000000"/>
                </a:solidFill>
                <a:latin typeface="Arial Narrow"/>
                <a:ea typeface="Arial Narrow"/>
                <a:cs typeface="Arial Narrow"/>
              </a:defRPr>
            </a:pPr>
            <a:r>
              <a:rPr lang="es-ES" sz="1050" b="0" i="0" u="none" strike="noStrike" baseline="0">
                <a:solidFill>
                  <a:sysClr val="windowText" lastClr="000000"/>
                </a:solidFill>
                <a:latin typeface="Arial Narrow"/>
              </a:rPr>
              <a:t>(t CO</a:t>
            </a:r>
            <a:r>
              <a:rPr lang="es-ES" sz="1050" b="0" i="0" u="none" strike="noStrike" baseline="-25000">
                <a:solidFill>
                  <a:sysClr val="windowText" lastClr="000000"/>
                </a:solidFill>
                <a:latin typeface="Arial Narrow"/>
              </a:rPr>
              <a:t>2 </a:t>
            </a:r>
            <a:r>
              <a:rPr lang="es-ES" sz="1050" b="0" i="0" u="none" strike="noStrike" baseline="0">
                <a:solidFill>
                  <a:sysClr val="windowText" lastClr="000000"/>
                </a:solidFill>
                <a:latin typeface="Arial Narrow"/>
              </a:rPr>
              <a:t>e)</a:t>
            </a:r>
          </a:p>
        </c:rich>
      </c:tx>
      <c:layout>
        <c:manualLayout>
          <c:xMode val="edge"/>
          <c:yMode val="edge"/>
          <c:x val="0.33147484224046464"/>
          <c:y val="4.519774011299435E-2"/>
        </c:manualLayout>
      </c:layout>
      <c:overlay val="0"/>
      <c:spPr>
        <a:noFill/>
        <a:ln w="25400">
          <a:noFill/>
        </a:ln>
      </c:spPr>
    </c:title>
    <c:autoTitleDeleted val="0"/>
    <c:plotArea>
      <c:layout>
        <c:manualLayout>
          <c:layoutTarget val="inner"/>
          <c:xMode val="edge"/>
          <c:yMode val="edge"/>
          <c:x val="0.10082784096432391"/>
          <c:y val="0.39855829466457959"/>
          <c:w val="0.85424108097598916"/>
          <c:h val="0.38076256980331863"/>
        </c:manualLayout>
      </c:layout>
      <c:barChart>
        <c:barDir val="col"/>
        <c:grouping val="clustered"/>
        <c:varyColors val="0"/>
        <c:ser>
          <c:idx val="0"/>
          <c:order val="0"/>
          <c:spPr>
            <a:solidFill>
              <a:schemeClr val="accent2">
                <a:lumMod val="60000"/>
                <a:lumOff val="40000"/>
              </a:schemeClr>
            </a:solidFill>
          </c:spPr>
          <c:invertIfNegative val="0"/>
          <c:dPt>
            <c:idx val="0"/>
            <c:invertIfNegative val="0"/>
            <c:bubble3D val="0"/>
            <c:extLst>
              <c:ext xmlns:c16="http://schemas.microsoft.com/office/drawing/2014/chart" uri="{C3380CC4-5D6E-409C-BE32-E72D297353CC}">
                <c16:uniqueId val="{00000001-AF2A-4C97-A595-6F1A5F4AB9E1}"/>
              </c:ext>
            </c:extLst>
          </c:dPt>
          <c:dPt>
            <c:idx val="1"/>
            <c:invertIfNegative val="0"/>
            <c:bubble3D val="0"/>
            <c:spPr>
              <a:solidFill>
                <a:schemeClr val="accent4">
                  <a:lumMod val="60000"/>
                  <a:lumOff val="40000"/>
                </a:schemeClr>
              </a:solidFill>
            </c:spPr>
            <c:extLst>
              <c:ext xmlns:c16="http://schemas.microsoft.com/office/drawing/2014/chart" uri="{C3380CC4-5D6E-409C-BE32-E72D297353CC}">
                <c16:uniqueId val="{00000002-E762-40CC-8666-CED6DD08BF86}"/>
              </c:ext>
            </c:extLst>
          </c:dPt>
          <c:cat>
            <c:strRef>
              <c:f>Datos!$B$2575:$B$2576</c:f>
              <c:strCache>
                <c:ptCount val="2"/>
                <c:pt idx="0">
                  <c:v>Emisiones dir. (alcance 1)</c:v>
                </c:pt>
                <c:pt idx="1">
                  <c:v>Emisiones ind. electricidad (alcance 2)</c:v>
                </c:pt>
              </c:strCache>
            </c:strRef>
          </c:cat>
          <c:val>
            <c:numRef>
              <c:f>Datos!$D$2575:$D$2576</c:f>
              <c:numCache>
                <c:formatCode>#,##0.00</c:formatCode>
                <c:ptCount val="2"/>
                <c:pt idx="0">
                  <c:v>0</c:v>
                </c:pt>
                <c:pt idx="1">
                  <c:v>0</c:v>
                </c:pt>
              </c:numCache>
            </c:numRef>
          </c:val>
          <c:extLst>
            <c:ext xmlns:c16="http://schemas.microsoft.com/office/drawing/2014/chart" uri="{C3380CC4-5D6E-409C-BE32-E72D297353CC}">
              <c16:uniqueId val="{00000002-AF2A-4C97-A595-6F1A5F4AB9E1}"/>
            </c:ext>
          </c:extLst>
        </c:ser>
        <c:dLbls>
          <c:showLegendKey val="0"/>
          <c:showVal val="0"/>
          <c:showCatName val="0"/>
          <c:showSerName val="0"/>
          <c:showPercent val="0"/>
          <c:showBubbleSize val="0"/>
        </c:dLbls>
        <c:gapWidth val="150"/>
        <c:axId val="344222344"/>
        <c:axId val="344221952"/>
      </c:barChart>
      <c:catAx>
        <c:axId val="344222344"/>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ysClr val="windowText" lastClr="000000"/>
                </a:solidFill>
                <a:latin typeface="Arial Narrow"/>
                <a:ea typeface="Arial Narrow"/>
                <a:cs typeface="Arial Narrow"/>
              </a:defRPr>
            </a:pPr>
            <a:endParaRPr lang="es-ES"/>
          </a:p>
        </c:txPr>
        <c:crossAx val="344221952"/>
        <c:crosses val="autoZero"/>
        <c:auto val="1"/>
        <c:lblAlgn val="ctr"/>
        <c:lblOffset val="100"/>
        <c:noMultiLvlLbl val="0"/>
      </c:catAx>
      <c:valAx>
        <c:axId val="344221952"/>
        <c:scaling>
          <c:orientation val="minMax"/>
          <c:min val="0"/>
        </c:scaling>
        <c:delete val="0"/>
        <c:axPos val="l"/>
        <c:majorGridlines>
          <c:spPr>
            <a:ln>
              <a:solidFill>
                <a:schemeClr val="tx1">
                  <a:lumMod val="65000"/>
                  <a:lumOff val="35000"/>
                  <a:alpha val="30000"/>
                </a:schemeClr>
              </a:solidFill>
            </a:ln>
          </c:spPr>
        </c:majorGridlines>
        <c:numFmt formatCode="#,##0.0" sourceLinked="0"/>
        <c:majorTickMark val="none"/>
        <c:minorTickMark val="none"/>
        <c:tickLblPos val="nextTo"/>
        <c:txPr>
          <a:bodyPr rot="0" vert="horz"/>
          <a:lstStyle/>
          <a:p>
            <a:pPr>
              <a:defRPr sz="800" b="0" i="0" u="none" strike="noStrike" baseline="0">
                <a:solidFill>
                  <a:sysClr val="windowText" lastClr="000000"/>
                </a:solidFill>
                <a:latin typeface="Arial Narrow"/>
                <a:ea typeface="Arial Narrow"/>
                <a:cs typeface="Arial Narrow"/>
              </a:defRPr>
            </a:pPr>
            <a:endParaRPr lang="es-ES"/>
          </a:p>
        </c:txPr>
        <c:crossAx val="344222344"/>
        <c:crosses val="autoZero"/>
        <c:crossBetween val="between"/>
      </c:valAx>
    </c:plotArea>
    <c:plotVisOnly val="1"/>
    <c:dispBlanksAs val="gap"/>
    <c:showDLblsOverMax val="0"/>
  </c:chart>
  <c:spPr>
    <a:solidFill>
      <a:schemeClr val="bg1"/>
    </a:solidFill>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Comparación media del ratio de emisiones por </a:t>
            </a:r>
            <a:r>
              <a:rPr lang="es-ES" sz="1100" b="1" i="0" u="none" strike="noStrike" baseline="0">
                <a:solidFill>
                  <a:sysClr val="windowText" lastClr="000000"/>
                </a:solidFill>
                <a:latin typeface="Arial Narrow"/>
              </a:rPr>
              <a:t>superficie</a:t>
            </a:r>
            <a:r>
              <a:rPr lang="es-ES" sz="1100" b="0" i="0" u="none" strike="noStrike" baseline="0">
                <a:solidFill>
                  <a:sysClr val="windowText" lastClr="000000"/>
                </a:solidFill>
                <a:latin typeface="Arial Narrow"/>
              </a:rPr>
              <a:t> de dos trienios</a:t>
            </a:r>
          </a:p>
          <a:p>
            <a:pPr>
              <a:defRPr sz="1100" b="0" i="0" u="none" strike="noStrike" baseline="0">
                <a:solidFill>
                  <a:sysClr val="windowText" lastClr="000000"/>
                </a:solidFill>
                <a:latin typeface="Arial Narrow"/>
                <a:ea typeface="Arial Narrow"/>
                <a:cs typeface="Arial Narrow"/>
              </a:defRPr>
            </a:pPr>
            <a:r>
              <a:rPr lang="es-ES" sz="900" b="0" i="0" u="none" strike="noStrike" baseline="0">
                <a:solidFill>
                  <a:sysClr val="windowText" lastClr="000000"/>
                </a:solidFill>
                <a:latin typeface="Arial Narrow"/>
              </a:rPr>
              <a:t>a = año de cálculo</a:t>
            </a:r>
            <a:endParaRPr lang="es-ES" sz="1000" b="0" i="0" u="none" strike="noStrike" baseline="0">
              <a:solidFill>
                <a:sysClr val="windowText" lastClr="000000"/>
              </a:solidFill>
              <a:latin typeface="Arial Narrow"/>
            </a:endParaRPr>
          </a:p>
          <a:p>
            <a:pPr>
              <a:defRPr sz="1100" b="0" i="0" u="none" strike="noStrike" baseline="0">
                <a:solidFill>
                  <a:sysClr val="windowText" lastClr="000000"/>
                </a:solidFill>
                <a:latin typeface="Arial Narrow"/>
                <a:ea typeface="Arial Narrow"/>
                <a:cs typeface="Arial Narrow"/>
              </a:defRPr>
            </a:pPr>
            <a:r>
              <a:rPr lang="es-ES" sz="1000" b="0" i="0" u="none" strike="noStrike" baseline="0">
                <a:solidFill>
                  <a:sysClr val="windowText" lastClr="000000"/>
                </a:solidFill>
                <a:latin typeface="Arial Narrow"/>
              </a:rPr>
              <a:t>(t CO</a:t>
            </a:r>
            <a:r>
              <a:rPr lang="es-ES" sz="1000" b="0" i="0" u="none" strike="noStrike" baseline="-25000">
                <a:solidFill>
                  <a:sysClr val="windowText" lastClr="000000"/>
                </a:solidFill>
                <a:latin typeface="Arial Narrow"/>
              </a:rPr>
              <a:t>2</a:t>
            </a:r>
            <a:r>
              <a:rPr lang="es-ES" sz="1000" b="0" i="0" u="none" strike="noStrike" baseline="0">
                <a:solidFill>
                  <a:sysClr val="windowText" lastClr="000000"/>
                </a:solidFill>
                <a:latin typeface="Arial Narrow"/>
              </a:rPr>
              <a:t>e/ha)</a:t>
            </a:r>
          </a:p>
        </c:rich>
      </c:tx>
      <c:overlay val="0"/>
      <c:spPr>
        <a:noFill/>
        <a:ln w="25400">
          <a:noFill/>
        </a:ln>
      </c:spPr>
    </c:title>
    <c:autoTitleDeleted val="0"/>
    <c:plotArea>
      <c:layout>
        <c:manualLayout>
          <c:layoutTarget val="inner"/>
          <c:xMode val="edge"/>
          <c:yMode val="edge"/>
          <c:x val="0.11340296193545756"/>
          <c:y val="0.52943806722954811"/>
          <c:w val="0.84860049229597601"/>
          <c:h val="0.2920880371881226"/>
        </c:manualLayout>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58C5-4605-A034-18E78930B977}"/>
              </c:ext>
            </c:extLst>
          </c:dPt>
          <c:cat>
            <c:strRef>
              <c:f>Datos!$C$2648:$C$2649</c:f>
              <c:strCache>
                <c:ptCount val="2"/>
                <c:pt idx="0">
                  <c:v>Promedio ratio trienio (a-3, a-2, a-1)</c:v>
                </c:pt>
                <c:pt idx="1">
                  <c:v>Promedio ratio trienio (a-2, a-1, a)</c:v>
                </c:pt>
              </c:strCache>
            </c:strRef>
          </c:cat>
          <c:val>
            <c:numRef>
              <c:f>Datos!$D$2648:$D$2649</c:f>
              <c:numCache>
                <c:formatCode>General</c:formatCode>
                <c:ptCount val="2"/>
                <c:pt idx="0" formatCode="0.0000">
                  <c:v>0</c:v>
                </c:pt>
                <c:pt idx="1">
                  <c:v>0</c:v>
                </c:pt>
              </c:numCache>
            </c:numRef>
          </c:val>
          <c:smooth val="0"/>
          <c:extLst>
            <c:ext xmlns:c16="http://schemas.microsoft.com/office/drawing/2014/chart" uri="{C3380CC4-5D6E-409C-BE32-E72D297353CC}">
              <c16:uniqueId val="{00000000-E4CA-4772-9018-1EC235067837}"/>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Arial Narrow" panose="020B0606020202030204" pitchFamily="34" charset="0"/>
                <a:ea typeface="+mn-ea"/>
                <a:cs typeface="+mn-cs"/>
              </a:defRPr>
            </a:pPr>
            <a:r>
              <a:rPr lang="es-ES" sz="1050">
                <a:solidFill>
                  <a:sysClr val="windowText" lastClr="000000"/>
                </a:solidFill>
              </a:rPr>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9878997650750573"/>
          <c:y val="0.28499312039220298"/>
          <c:w val="0.47967400057273951"/>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Datos!$D$2610:$D$2618</c:f>
              <c:strCache>
                <c:ptCount val="9"/>
                <c:pt idx="0">
                  <c:v>Fertilizantes, enmiendas, quema y ap. res. agríc.</c:v>
                </c:pt>
                <c:pt idx="1">
                  <c:v>Instalaciones fijas</c:v>
                </c:pt>
                <c:pt idx="2">
                  <c:v>Transporte por carretera</c:v>
                </c:pt>
                <c:pt idx="3">
                  <c:v>Funcionamiento de maquinaria</c:v>
                </c:pt>
                <c:pt idx="4">
                  <c:v>Transporte ferroviario</c:v>
                </c:pt>
                <c:pt idx="5">
                  <c:v>Transporte marítimo</c:v>
                </c:pt>
                <c:pt idx="6">
                  <c:v>Transporte aéreo</c:v>
                </c:pt>
                <c:pt idx="7">
                  <c:v>Fugitivas - climatización, refrigeración y otros</c:v>
                </c:pt>
                <c:pt idx="8">
                  <c:v>Proceso</c:v>
                </c:pt>
              </c:strCache>
            </c:strRef>
          </c:cat>
          <c:val>
            <c:numRef>
              <c:f>Datos!$K$2610:$K$2618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28E4-4454-BFFF-2B4FB8750B1A}"/>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Narrow" panose="020B0606020202030204" pitchFamily="34" charset="0"/>
                <a:ea typeface="+mn-ea"/>
                <a:cs typeface="+mn-cs"/>
              </a:defRPr>
            </a:pPr>
            <a:r>
              <a:rPr lang="es-ES" sz="1050" b="0" i="0" baseline="0">
                <a:solidFill>
                  <a:sysClr val="windowText" lastClr="000000"/>
                </a:solidFill>
                <a:effectLst/>
              </a:rPr>
              <a:t>EMISIONES INDIRECTAS POR ELECTRICIDAD Y OTRAS (ALCANCE 2)</a:t>
            </a:r>
            <a:endParaRPr lang="es-ES" sz="9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39778140548663615"/>
          <c:y val="0.39795948939084286"/>
          <c:w val="0.52166321404233695"/>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Datos!$D$2622:$D$2624</c:f>
              <c:strCache>
                <c:ptCount val="3"/>
                <c:pt idx="0">
                  <c:v>Electricidad edificios</c:v>
                </c:pt>
                <c:pt idx="1">
                  <c:v>Electricidad vehículos</c:v>
                </c:pt>
                <c:pt idx="2">
                  <c:v>Calor, vapor, frío, aire comprimido</c:v>
                </c:pt>
              </c:strCache>
            </c:strRef>
          </c:cat>
          <c:val>
            <c:numRef>
              <c:f>Datos!$K$2622:$K$2624</c:f>
              <c:numCache>
                <c:formatCode>0.0%</c:formatCode>
                <c:ptCount val="3"/>
                <c:pt idx="0">
                  <c:v>0</c:v>
                </c:pt>
                <c:pt idx="1">
                  <c:v>0</c:v>
                </c:pt>
                <c:pt idx="2">
                  <c:v>0</c:v>
                </c:pt>
              </c:numCache>
            </c:numRef>
          </c:val>
          <c:extLst>
            <c:ext xmlns:c16="http://schemas.microsoft.com/office/drawing/2014/chart" uri="{C3380CC4-5D6E-409C-BE32-E72D297353CC}">
              <c16:uniqueId val="{00000000-7388-460C-9596-DDC5B94B14F9}"/>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Comparación media del ratio de emisiones por </a:t>
            </a:r>
            <a:r>
              <a:rPr lang="es-ES" sz="1100" b="1" i="0" u="none" strike="noStrike" baseline="0">
                <a:solidFill>
                  <a:sysClr val="windowText" lastClr="000000"/>
                </a:solidFill>
                <a:latin typeface="Arial Narrow"/>
              </a:rPr>
              <a:t>producción</a:t>
            </a:r>
            <a:r>
              <a:rPr lang="es-ES" sz="1100" b="0" i="0" u="none" strike="noStrike" baseline="0">
                <a:solidFill>
                  <a:sysClr val="windowText" lastClr="000000"/>
                </a:solidFill>
                <a:latin typeface="Arial Narrow"/>
              </a:rPr>
              <a:t> de dos trienios</a:t>
            </a:r>
          </a:p>
          <a:p>
            <a:pPr>
              <a:defRPr sz="1100" b="0" i="0" u="none" strike="noStrike" baseline="0">
                <a:solidFill>
                  <a:sysClr val="windowText" lastClr="000000"/>
                </a:solidFill>
                <a:latin typeface="Arial Narrow"/>
                <a:ea typeface="Arial Narrow"/>
                <a:cs typeface="Arial Narrow"/>
              </a:defRPr>
            </a:pPr>
            <a:r>
              <a:rPr lang="es-ES" sz="900" b="0" i="0" u="none" strike="noStrike" baseline="0">
                <a:solidFill>
                  <a:sysClr val="windowText" lastClr="000000"/>
                </a:solidFill>
                <a:latin typeface="Arial Narrow"/>
              </a:rPr>
              <a:t>a = año de cálculo</a:t>
            </a:r>
          </a:p>
          <a:p>
            <a:pPr>
              <a:defRPr sz="1100" b="0" i="0" u="none" strike="noStrike" baseline="0">
                <a:solidFill>
                  <a:sysClr val="windowText" lastClr="000000"/>
                </a:solidFill>
                <a:latin typeface="Arial Narrow"/>
                <a:ea typeface="Arial Narrow"/>
                <a:cs typeface="Arial Narrow"/>
              </a:defRPr>
            </a:pPr>
            <a:r>
              <a:rPr lang="es-ES" sz="1000" b="0" i="0" u="none" strike="noStrike" baseline="0">
                <a:solidFill>
                  <a:sysClr val="windowText" lastClr="000000"/>
                </a:solidFill>
                <a:latin typeface="Arial Narrow"/>
              </a:rPr>
              <a:t>(t CO</a:t>
            </a:r>
            <a:r>
              <a:rPr lang="es-ES" sz="1000" b="0" i="0" u="none" strike="noStrike" baseline="-25000">
                <a:solidFill>
                  <a:sysClr val="windowText" lastClr="000000"/>
                </a:solidFill>
                <a:latin typeface="Arial Narrow"/>
              </a:rPr>
              <a:t>2</a:t>
            </a:r>
            <a:r>
              <a:rPr lang="es-ES" sz="1000" b="0" i="0" u="none" strike="noStrike" baseline="0">
                <a:solidFill>
                  <a:sysClr val="windowText" lastClr="000000"/>
                </a:solidFill>
                <a:latin typeface="Arial Narrow"/>
              </a:rPr>
              <a:t>e/t)</a:t>
            </a:r>
          </a:p>
        </c:rich>
      </c:tx>
      <c:overlay val="0"/>
      <c:spPr>
        <a:noFill/>
        <a:ln w="25400">
          <a:noFill/>
        </a:ln>
      </c:spPr>
    </c:title>
    <c:autoTitleDeleted val="0"/>
    <c:plotArea>
      <c:layout>
        <c:manualLayout>
          <c:layoutTarget val="inner"/>
          <c:xMode val="edge"/>
          <c:yMode val="edge"/>
          <c:x val="0.11340296193545756"/>
          <c:y val="0.49730986769747831"/>
          <c:w val="0.84860049229597601"/>
          <c:h val="0.32421612384411591"/>
        </c:manualLayout>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71EF-4275-ABF9-7790D74A10F2}"/>
              </c:ext>
            </c:extLst>
          </c:dPt>
          <c:cat>
            <c:strRef>
              <c:f>Datos!$C$2654:$C$2655</c:f>
              <c:strCache>
                <c:ptCount val="2"/>
                <c:pt idx="0">
                  <c:v>Promedio ratio trienio (a-3, a-2, a-1)</c:v>
                </c:pt>
                <c:pt idx="1">
                  <c:v>Promedio ratio trienio (a-2, a-1, a)</c:v>
                </c:pt>
              </c:strCache>
            </c:strRef>
          </c:cat>
          <c:val>
            <c:numRef>
              <c:f>Datos!$D$2654:$D$2655</c:f>
              <c:numCache>
                <c:formatCode>General</c:formatCode>
                <c:ptCount val="2"/>
                <c:pt idx="0" formatCode="0.0000">
                  <c:v>0</c:v>
                </c:pt>
                <c:pt idx="1">
                  <c:v>0</c:v>
                </c:pt>
              </c:numCache>
            </c:numRef>
          </c:val>
          <c:smooth val="0"/>
          <c:extLst>
            <c:ext xmlns:c16="http://schemas.microsoft.com/office/drawing/2014/chart" uri="{C3380CC4-5D6E-409C-BE32-E72D297353CC}">
              <c16:uniqueId val="{00000001-71EF-4275-ABF9-7790D74A10F2}"/>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Emisiones de fertilizantes, quema y aportes de residuos agrícolas</a:t>
            </a:r>
          </a:p>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(kg CO</a:t>
            </a:r>
            <a:r>
              <a:rPr lang="es-ES" sz="1200" b="0" i="0" u="none" strike="noStrike" baseline="-25000">
                <a:solidFill>
                  <a:sysClr val="windowText" lastClr="000000"/>
                </a:solidFill>
                <a:latin typeface="Arial Narrow"/>
              </a:rPr>
              <a:t>2 </a:t>
            </a:r>
            <a:r>
              <a:rPr lang="es-ES" sz="1200" b="0" i="0" u="none" strike="noStrike" baseline="0">
                <a:solidFill>
                  <a:sysClr val="windowText" lastClr="000000"/>
                </a:solidFill>
                <a:latin typeface="Arial Narrow"/>
              </a:rPr>
              <a:t>eq)</a:t>
            </a:r>
          </a:p>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 </a:t>
            </a:r>
          </a:p>
        </c:rich>
      </c:tx>
      <c:layout>
        <c:manualLayout>
          <c:xMode val="edge"/>
          <c:yMode val="edge"/>
          <c:x val="0.2006980851809585"/>
          <c:y val="2.9304029304029304E-2"/>
        </c:manualLayout>
      </c:layout>
      <c:overlay val="0"/>
      <c:spPr>
        <a:noFill/>
        <a:ln w="25400">
          <a:noFill/>
        </a:ln>
      </c:spPr>
    </c:title>
    <c:autoTitleDeleted val="0"/>
    <c:plotArea>
      <c:layout>
        <c:manualLayout>
          <c:layoutTarget val="inner"/>
          <c:xMode val="edge"/>
          <c:yMode val="edge"/>
          <c:x val="5.4152590786852271E-2"/>
          <c:y val="0.29717938555256324"/>
          <c:w val="0.57941370258750979"/>
          <c:h val="0.58958445344330868"/>
        </c:manualLayout>
      </c:layout>
      <c:barChart>
        <c:barDir val="col"/>
        <c:grouping val="clustered"/>
        <c:varyColors val="0"/>
        <c:ser>
          <c:idx val="0"/>
          <c:order val="0"/>
          <c:tx>
            <c:strRef>
              <c:f>Datos!$C$2580</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Datos!$H$2580</c:f>
              <c:numCache>
                <c:formatCode>#,##0.00</c:formatCode>
                <c:ptCount val="1"/>
                <c:pt idx="0">
                  <c:v>0</c:v>
                </c:pt>
              </c:numCache>
            </c:numRef>
          </c:val>
          <c:extLst>
            <c:ext xmlns:c16="http://schemas.microsoft.com/office/drawing/2014/chart" uri="{C3380CC4-5D6E-409C-BE32-E72D297353CC}">
              <c16:uniqueId val="{00000000-A354-44B7-BACD-1F13B63474F9}"/>
            </c:ext>
          </c:extLst>
        </c:ser>
        <c:ser>
          <c:idx val="1"/>
          <c:order val="1"/>
          <c:tx>
            <c:strRef>
              <c:f>Datos!$C$2581</c:f>
              <c:strCache>
                <c:ptCount val="1"/>
                <c:pt idx="0">
                  <c:v>Estiércoles y purines aplicados al campo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Datos!$H$2581</c:f>
              <c:numCache>
                <c:formatCode>#,##0.00</c:formatCode>
                <c:ptCount val="1"/>
                <c:pt idx="0">
                  <c:v>0</c:v>
                </c:pt>
              </c:numCache>
            </c:numRef>
          </c:val>
          <c:extLst>
            <c:ext xmlns:c16="http://schemas.microsoft.com/office/drawing/2014/chart" uri="{C3380CC4-5D6E-409C-BE32-E72D297353CC}">
              <c16:uniqueId val="{00000001-A354-44B7-BACD-1F13B63474F9}"/>
            </c:ext>
          </c:extLst>
        </c:ser>
        <c:ser>
          <c:idx val="2"/>
          <c:order val="2"/>
          <c:tx>
            <c:strRef>
              <c:f>Datos!$C$2582</c:f>
              <c:strCache>
                <c:ptCount val="1"/>
                <c:pt idx="0">
                  <c:v>Otros fertilizantes orgánicos (lodos, compost, otros)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Datos!$H$2582</c:f>
              <c:numCache>
                <c:formatCode>#,##0.00</c:formatCode>
                <c:ptCount val="1"/>
                <c:pt idx="0">
                  <c:v>0</c:v>
                </c:pt>
              </c:numCache>
            </c:numRef>
          </c:val>
          <c:extLst>
            <c:ext xmlns:c16="http://schemas.microsoft.com/office/drawing/2014/chart" uri="{C3380CC4-5D6E-409C-BE32-E72D297353CC}">
              <c16:uniqueId val="{00000002-A354-44B7-BACD-1F13B63474F9}"/>
            </c:ext>
          </c:extLst>
        </c:ser>
        <c:ser>
          <c:idx val="3"/>
          <c:order val="3"/>
          <c:tx>
            <c:strRef>
              <c:f>Datos!$C$2583</c:f>
              <c:strCache>
                <c:ptCount val="1"/>
                <c:pt idx="0">
                  <c:v>Residuos de cultivos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Datos!$H$2583</c:f>
              <c:numCache>
                <c:formatCode>#,##0.00</c:formatCode>
                <c:ptCount val="1"/>
                <c:pt idx="0">
                  <c:v>0</c:v>
                </c:pt>
              </c:numCache>
            </c:numRef>
          </c:val>
          <c:extLst>
            <c:ext xmlns:c16="http://schemas.microsoft.com/office/drawing/2014/chart" uri="{C3380CC4-5D6E-409C-BE32-E72D297353CC}">
              <c16:uniqueId val="{00000003-A354-44B7-BACD-1F13B63474F9}"/>
            </c:ext>
          </c:extLst>
        </c:ser>
        <c:ser>
          <c:idx val="4"/>
          <c:order val="4"/>
          <c:tx>
            <c:strRef>
              <c:f>Datos!$C$2584</c:f>
              <c:strCache>
                <c:ptCount val="1"/>
                <c:pt idx="0">
                  <c:v>Emisiones indirectas N2O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Datos!$H$2584</c:f>
              <c:numCache>
                <c:formatCode>#,##0.00</c:formatCode>
                <c:ptCount val="1"/>
                <c:pt idx="0">
                  <c:v>0</c:v>
                </c:pt>
              </c:numCache>
            </c:numRef>
          </c:val>
          <c:extLst>
            <c:ext xmlns:c16="http://schemas.microsoft.com/office/drawing/2014/chart" uri="{C3380CC4-5D6E-409C-BE32-E72D297353CC}">
              <c16:uniqueId val="{00000004-A354-44B7-BACD-1F13B63474F9}"/>
            </c:ext>
          </c:extLst>
        </c:ser>
        <c:ser>
          <c:idx val="5"/>
          <c:order val="5"/>
          <c:tx>
            <c:strRef>
              <c:f>Datos!$C$2585</c:f>
              <c:strCache>
                <c:ptCount val="1"/>
                <c:pt idx="0">
                  <c:v>Consumo de urea</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Datos!$H$2585</c:f>
              <c:numCache>
                <c:formatCode>#,##0.00</c:formatCode>
                <c:ptCount val="1"/>
                <c:pt idx="0">
                  <c:v>0</c:v>
                </c:pt>
              </c:numCache>
            </c:numRef>
          </c:val>
          <c:extLst>
            <c:ext xmlns:c16="http://schemas.microsoft.com/office/drawing/2014/chart" uri="{C3380CC4-5D6E-409C-BE32-E72D297353CC}">
              <c16:uniqueId val="{00000005-A354-44B7-BACD-1F13B63474F9}"/>
            </c:ext>
          </c:extLst>
        </c:ser>
        <c:ser>
          <c:idx val="6"/>
          <c:order val="6"/>
          <c:tx>
            <c:strRef>
              <c:f>Datos!$C$2586</c:f>
              <c:strCache>
                <c:ptCount val="1"/>
                <c:pt idx="0">
                  <c:v>Cultivo de arroz</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Datos!$H$2586</c:f>
              <c:numCache>
                <c:formatCode>#,##0.00</c:formatCode>
                <c:ptCount val="1"/>
                <c:pt idx="0">
                  <c:v>0</c:v>
                </c:pt>
              </c:numCache>
            </c:numRef>
          </c:val>
          <c:extLst>
            <c:ext xmlns:c16="http://schemas.microsoft.com/office/drawing/2014/chart" uri="{C3380CC4-5D6E-409C-BE32-E72D297353CC}">
              <c16:uniqueId val="{00000006-A354-44B7-BACD-1F13B63474F9}"/>
            </c:ext>
          </c:extLst>
        </c:ser>
        <c:ser>
          <c:idx val="7"/>
          <c:order val="7"/>
          <c:tx>
            <c:strRef>
              <c:f>Datos!$C$2587</c:f>
              <c:strCache>
                <c:ptCount val="1"/>
                <c:pt idx="0">
                  <c:v>Aplicación de enmiendas calizas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Datos!$H$2587</c:f>
              <c:numCache>
                <c:formatCode>#,##0.00</c:formatCode>
                <c:ptCount val="1"/>
                <c:pt idx="0">
                  <c:v>0</c:v>
                </c:pt>
              </c:numCache>
            </c:numRef>
          </c:val>
          <c:extLst>
            <c:ext xmlns:c16="http://schemas.microsoft.com/office/drawing/2014/chart" uri="{C3380CC4-5D6E-409C-BE32-E72D297353CC}">
              <c16:uniqueId val="{00000007-A354-44B7-BACD-1F13B63474F9}"/>
            </c:ext>
          </c:extLst>
        </c:ser>
        <c:ser>
          <c:idx val="8"/>
          <c:order val="8"/>
          <c:tx>
            <c:strRef>
              <c:f>Datos!$C$2588</c:f>
              <c:strCache>
                <c:ptCount val="1"/>
                <c:pt idx="0">
                  <c:v>Aplicación de otros fertilizantes con carbono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Datos!$H$2588</c:f>
              <c:numCache>
                <c:formatCode>#,##0.00</c:formatCode>
                <c:ptCount val="1"/>
                <c:pt idx="0">
                  <c:v>0</c:v>
                </c:pt>
              </c:numCache>
            </c:numRef>
          </c:val>
          <c:extLst>
            <c:ext xmlns:c16="http://schemas.microsoft.com/office/drawing/2014/chart" uri="{C3380CC4-5D6E-409C-BE32-E72D297353CC}">
              <c16:uniqueId val="{00000008-A354-44B7-BACD-1F13B63474F9}"/>
            </c:ext>
          </c:extLst>
        </c:ser>
        <c:ser>
          <c:idx val="9"/>
          <c:order val="9"/>
          <c:tx>
            <c:strRef>
              <c:f>Datos!$C$2589</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sz="900">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Datos!$H$2589</c:f>
              <c:numCache>
                <c:formatCode>#,##0.00</c:formatCode>
                <c:ptCount val="1"/>
                <c:pt idx="0">
                  <c:v>0</c:v>
                </c:pt>
              </c:numCache>
            </c:numRef>
          </c:val>
          <c:extLst>
            <c:ext xmlns:c16="http://schemas.microsoft.com/office/drawing/2014/chart" uri="{C3380CC4-5D6E-409C-BE32-E72D297353CC}">
              <c16:uniqueId val="{00000009-A354-44B7-BACD-1F13B63474F9}"/>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5729003522580554"/>
          <c:y val="0"/>
          <c:w val="0.34270996477419446"/>
          <c:h val="0.98905021487698652"/>
        </c:manualLayout>
      </c:layout>
      <c:overlay val="0"/>
      <c:txPr>
        <a:bodyPr/>
        <a:lstStyle/>
        <a:p>
          <a:pPr>
            <a:defRPr sz="1000" b="0" i="0" u="none" strike="noStrike" baseline="0">
              <a:solidFill>
                <a:sysClr val="windowText" lastClr="00000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Evolución de emisiones absolutas </a:t>
            </a:r>
          </a:p>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t CO</a:t>
            </a:r>
            <a:r>
              <a:rPr lang="es-ES" sz="1100" b="0" i="0" u="none" strike="noStrike" baseline="-25000">
                <a:solidFill>
                  <a:sysClr val="windowText" lastClr="000000"/>
                </a:solidFill>
                <a:latin typeface="Arial Narrow"/>
              </a:rPr>
              <a:t>2</a:t>
            </a:r>
            <a:r>
              <a:rPr lang="es-ES" sz="1100" b="0" i="0" u="none" strike="noStrike" baseline="0">
                <a:solidFill>
                  <a:sysClr val="windowText" lastClr="000000"/>
                </a:solidFill>
                <a:latin typeface="Arial Narrow"/>
              </a:rPr>
              <a:t>e</a:t>
            </a:r>
          </a:p>
        </c:rich>
      </c:tx>
      <c:layout>
        <c:manualLayout>
          <c:xMode val="edge"/>
          <c:yMode val="edge"/>
          <c:x val="0.36101523739298913"/>
          <c:y val="4.6783625730994149E-2"/>
        </c:manualLayout>
      </c:layout>
      <c:overlay val="0"/>
      <c:spPr>
        <a:noFill/>
        <a:ln w="25400">
          <a:noFill/>
        </a:ln>
      </c:spPr>
    </c:title>
    <c:autoTitleDeleted val="0"/>
    <c:plotArea>
      <c:layout/>
      <c:barChart>
        <c:barDir val="col"/>
        <c:grouping val="clustered"/>
        <c:varyColors val="0"/>
        <c:ser>
          <c:idx val="1"/>
          <c:order val="0"/>
          <c:spPr>
            <a:solidFill>
              <a:srgbClr val="CC9900"/>
            </a:solidFill>
          </c:spPr>
          <c:invertIfNegative val="0"/>
          <c:cat>
            <c:strRef>
              <c:f>Datos!$D$2637:$G$2637</c:f>
              <c:strCache>
                <c:ptCount val="4"/>
              </c:strCache>
            </c:strRef>
          </c:cat>
          <c:val>
            <c:numRef>
              <c:f>Datos!$D$2638:$G$2638</c:f>
              <c:numCache>
                <c:formatCode>#,##0.00</c:formatCode>
                <c:ptCount val="4"/>
                <c:pt idx="0">
                  <c:v>0</c:v>
                </c:pt>
                <c:pt idx="1">
                  <c:v>0</c:v>
                </c:pt>
                <c:pt idx="2">
                  <c:v>0</c:v>
                </c:pt>
                <c:pt idx="3">
                  <c:v>0</c:v>
                </c:pt>
              </c:numCache>
            </c:numRef>
          </c:val>
          <c:extLst>
            <c:ext xmlns:c16="http://schemas.microsoft.com/office/drawing/2014/chart" uri="{C3380CC4-5D6E-409C-BE32-E72D297353CC}">
              <c16:uniqueId val="{00000000-93EB-4143-B8AA-5369AD45FEA2}"/>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ysClr val="windowText" lastClr="00000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53378590060618802"/>
          <c:y val="0.28499312039220298"/>
          <c:w val="0.43660186218728791"/>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Datos!$D$2610:$D$2618</c:f>
              <c:strCache>
                <c:ptCount val="9"/>
                <c:pt idx="0">
                  <c:v>Fertilizantes, enmiendas, quema y ap. res. agríc.</c:v>
                </c:pt>
                <c:pt idx="1">
                  <c:v>Instalaciones fijas</c:v>
                </c:pt>
                <c:pt idx="2">
                  <c:v>Transporte por carretera</c:v>
                </c:pt>
                <c:pt idx="3">
                  <c:v>Funcionamiento de maquinaria</c:v>
                </c:pt>
                <c:pt idx="4">
                  <c:v>Transporte ferroviario</c:v>
                </c:pt>
                <c:pt idx="5">
                  <c:v>Transporte marítimo</c:v>
                </c:pt>
                <c:pt idx="6">
                  <c:v>Transporte aéreo</c:v>
                </c:pt>
                <c:pt idx="7">
                  <c:v>Fugitivas - climatización, refrigeración y otros</c:v>
                </c:pt>
                <c:pt idx="8">
                  <c:v>Proceso</c:v>
                </c:pt>
              </c:strCache>
            </c:strRef>
          </c:cat>
          <c:val>
            <c:numRef>
              <c:f>Datos!$K$2610:$K$2618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D26-43F4-8313-261C88DF9320}"/>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10. Electricidad y otras energ.'!A1"/><Relationship Id="rId2" Type="http://schemas.openxmlformats.org/officeDocument/2006/relationships/hyperlink" Target="#'8. Emisiones de proceso'!A1"/><Relationship Id="rId1" Type="http://schemas.openxmlformats.org/officeDocument/2006/relationships/image" Target="../media/image3.jpeg"/><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1. Informe final. Resultados'!A1"/><Relationship Id="rId1" Type="http://schemas.openxmlformats.org/officeDocument/2006/relationships/hyperlink" Target="#'9. Informaci&#243;n adicional'!A1"/><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_rels/drawing12.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12. Factores de emisi&#243;n'!A1"/><Relationship Id="rId7" Type="http://schemas.openxmlformats.org/officeDocument/2006/relationships/chart" Target="../charts/chart4.xml"/><Relationship Id="rId2" Type="http://schemas.openxmlformats.org/officeDocument/2006/relationships/hyperlink" Target="#'10. Electricidad y otras energ.'!A1"/><Relationship Id="rId1" Type="http://schemas.openxmlformats.org/officeDocument/2006/relationships/image" Target="../media/image3.jpe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image" Target="../media/image2.gif"/><Relationship Id="rId9"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3. Revisiones calculadora'!A1"/><Relationship Id="rId1" Type="http://schemas.openxmlformats.org/officeDocument/2006/relationships/hyperlink" Target="#'11. Informe final. Resultados'!A1"/><Relationship Id="rId4" Type="http://schemas.openxmlformats.org/officeDocument/2006/relationships/image" Target="../media/image2.gif"/></Relationships>
</file>

<file path=xl/drawings/_rels/drawing14.xml.rels><?xml version="1.0" encoding="UTF-8" standalone="yes"?>
<Relationships xmlns="http://schemas.openxmlformats.org/package/2006/relationships"><Relationship Id="rId3" Type="http://schemas.openxmlformats.org/officeDocument/2006/relationships/hyperlink" Target="#'12. Factores de emisi&#243;n'!A1"/><Relationship Id="rId2" Type="http://schemas.openxmlformats.org/officeDocument/2006/relationships/image" Target="../media/image2.gif"/><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image" Target="../media/image4.wmf"/><Relationship Id="rId1" Type="http://schemas.openxmlformats.org/officeDocument/2006/relationships/hyperlink" Target="#'9_Observaciones'!C12"/><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2. Hoja de trabajo. Consumos'!A1"/><Relationship Id="rId1" Type="http://schemas.openxmlformats.org/officeDocument/2006/relationships/hyperlink" Target="#CONTENIDO!A1"/><Relationship Id="rId4"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hyperlink" Target="#'1.Datos generales organizaci&#243;n '!A1"/><Relationship Id="rId2" Type="http://schemas.openxmlformats.org/officeDocument/2006/relationships/image" Target="../media/image2.gif"/><Relationship Id="rId1" Type="http://schemas.openxmlformats.org/officeDocument/2006/relationships/image" Target="../media/image3.jpeg"/><Relationship Id="rId4" Type="http://schemas.openxmlformats.org/officeDocument/2006/relationships/hyperlink" Target="#'3. Datos Cultivos'!A1"/></Relationships>
</file>

<file path=xl/drawings/_rels/drawing4.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2. Hoja de trabajo. Consumos'!A1"/><Relationship Id="rId1" Type="http://schemas.openxmlformats.org/officeDocument/2006/relationships/hyperlink" Target="#'4. Emisiones cultivos'!A1"/></Relationships>
</file>

<file path=xl/drawings/_rels/drawing5.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3. Datos Cultivos'!A1"/><Relationship Id="rId1" Type="http://schemas.openxmlformats.org/officeDocument/2006/relationships/hyperlink" Target="#'5. Instalaciones fijas'!A1"/><Relationship Id="rId4"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4. Emisiones cultivos'!A1"/><Relationship Id="rId1" Type="http://schemas.openxmlformats.org/officeDocument/2006/relationships/hyperlink" Target="#'6. Veh&#237;culos y maquinaria'!A1"/><Relationship Id="rId4" Type="http://schemas.openxmlformats.org/officeDocument/2006/relationships/image" Target="../media/image2.gif"/></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5. Instalaciones fijas'!A1"/><Relationship Id="rId1" Type="http://schemas.openxmlformats.org/officeDocument/2006/relationships/hyperlink" Target="#'7. Emisiones Fugitivas'!A1"/><Relationship Id="rId4" Type="http://schemas.openxmlformats.org/officeDocument/2006/relationships/image" Target="../media/image2.gif"/></Relationships>
</file>

<file path=xl/drawings/_rels/drawing8.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6. Veh&#237;culos y maquinaria'!A1"/><Relationship Id="rId1" Type="http://schemas.openxmlformats.org/officeDocument/2006/relationships/hyperlink" Target="#'8. Emisiones de proceso'!A1"/><Relationship Id="rId4"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7. Emisiones Fugitivas'!A1"/><Relationship Id="rId1" Type="http://schemas.openxmlformats.org/officeDocument/2006/relationships/hyperlink" Target="#'9. Informaci&#243;n adicional'!A1"/><Relationship Id="rId4"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absolute">
    <xdr:from>
      <xdr:col>8</xdr:col>
      <xdr:colOff>2083044</xdr:colOff>
      <xdr:row>0</xdr:row>
      <xdr:rowOff>19050</xdr:rowOff>
    </xdr:from>
    <xdr:to>
      <xdr:col>12</xdr:col>
      <xdr:colOff>8793</xdr:colOff>
      <xdr:row>2</xdr:row>
      <xdr:rowOff>171450</xdr:rowOff>
    </xdr:to>
    <xdr:pic>
      <xdr:nvPicPr>
        <xdr:cNvPr id="5" name="4 Imagen">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4169" y="19050"/>
          <a:ext cx="9737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701235</xdr:colOff>
      <xdr:row>2</xdr:row>
      <xdr:rowOff>142875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87210" cy="628650"/>
        </a:xfrm>
        <a:prstGeom prst="rect">
          <a:avLst/>
        </a:prstGeom>
      </xdr:spPr>
    </xdr:pic>
    <xdr:clientData/>
  </xdr:twoCellAnchor>
  <xdr:twoCellAnchor>
    <xdr:from>
      <xdr:col>5</xdr:col>
      <xdr:colOff>2009042</xdr:colOff>
      <xdr:row>9</xdr:row>
      <xdr:rowOff>48358</xdr:rowOff>
    </xdr:from>
    <xdr:to>
      <xdr:col>5</xdr:col>
      <xdr:colOff>2504342</xdr:colOff>
      <xdr:row>9</xdr:row>
      <xdr:rowOff>343633</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4192465" y="2458916"/>
          <a:ext cx="495300" cy="295275"/>
        </a:xfrm>
        <a:prstGeom prst="rect">
          <a:avLst/>
        </a:prstGeom>
        <a:solidFill>
          <a:srgbClr val="CC99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b="1">
              <a:solidFill>
                <a:schemeClr val="bg1"/>
              </a:solidFill>
              <a:latin typeface="+mn-lt"/>
            </a:rPr>
            <a:t>V.25</a:t>
          </a:r>
        </a:p>
      </xdr:txBody>
    </xdr:sp>
    <xdr:clientData/>
  </xdr:twoCellAnchor>
  <xdr:twoCellAnchor editAs="absolute">
    <xdr:from>
      <xdr:col>1</xdr:col>
      <xdr:colOff>247650</xdr:colOff>
      <xdr:row>47</xdr:row>
      <xdr:rowOff>514350</xdr:rowOff>
    </xdr:from>
    <xdr:to>
      <xdr:col>5</xdr:col>
      <xdr:colOff>2552700</xdr:colOff>
      <xdr:row>53</xdr:row>
      <xdr:rowOff>114301</xdr:rowOff>
    </xdr:to>
    <xdr:sp macro="" textlink="">
      <xdr:nvSpPr>
        <xdr:cNvPr id="7" name="1 Rectángulo redondeado">
          <a:extLst>
            <a:ext uri="{FF2B5EF4-FFF2-40B4-BE49-F238E27FC236}">
              <a16:creationId xmlns:a16="http://schemas.microsoft.com/office/drawing/2014/main" id="{00000000-0008-0000-0000-000007000000}"/>
            </a:ext>
          </a:extLst>
        </xdr:cNvPr>
        <xdr:cNvSpPr/>
      </xdr:nvSpPr>
      <xdr:spPr>
        <a:xfrm>
          <a:off x="752475" y="9925050"/>
          <a:ext cx="3886200" cy="1276351"/>
        </a:xfrm>
        <a:prstGeom prst="roundRect">
          <a:avLst/>
        </a:prstGeom>
        <a:solidFill>
          <a:schemeClr val="lt1">
            <a:alpha val="2000"/>
          </a:schemeClr>
        </a:solidFill>
        <a:ln>
          <a:solidFill>
            <a:srgbClr val="CC99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ES" sz="1400" b="1">
              <a:solidFill>
                <a:srgbClr val="CC9900"/>
              </a:solidFill>
              <a:latin typeface="Arial Narrow" panose="020B0606020202030204" pitchFamily="34" charset="0"/>
            </a:rPr>
            <a:t>CELDAS</a:t>
          </a:r>
          <a:r>
            <a:rPr lang="es-ES" sz="1400" b="1" baseline="0">
              <a:solidFill>
                <a:srgbClr val="CC9900"/>
              </a:solidFill>
              <a:latin typeface="Arial Narrow" panose="020B0606020202030204" pitchFamily="34" charset="0"/>
            </a:rPr>
            <a:t> A CUMPLIMENTAR</a:t>
          </a:r>
          <a:endParaRPr lang="es-ES" sz="1400" b="1">
            <a:solidFill>
              <a:srgbClr val="CC9900"/>
            </a:solidFill>
            <a:latin typeface="Arial Narrow" panose="020B0606020202030204" pitchFamily="34" charset="0"/>
          </a:endParaRPr>
        </a:p>
      </xdr:txBody>
    </xdr:sp>
    <xdr:clientData/>
  </xdr:twoCellAnchor>
  <xdr:twoCellAnchor editAs="absolute">
    <xdr:from>
      <xdr:col>6</xdr:col>
      <xdr:colOff>142876</xdr:colOff>
      <xdr:row>47</xdr:row>
      <xdr:rowOff>542925</xdr:rowOff>
    </xdr:from>
    <xdr:to>
      <xdr:col>12</xdr:col>
      <xdr:colOff>180976</xdr:colOff>
      <xdr:row>53</xdr:row>
      <xdr:rowOff>104776</xdr:rowOff>
    </xdr:to>
    <xdr:sp macro="" textlink="">
      <xdr:nvSpPr>
        <xdr:cNvPr id="9" name="7 Rectángulo redondeado">
          <a:extLst>
            <a:ext uri="{FF2B5EF4-FFF2-40B4-BE49-F238E27FC236}">
              <a16:creationId xmlns:a16="http://schemas.microsoft.com/office/drawing/2014/main" id="{00000000-0008-0000-0000-000009000000}"/>
            </a:ext>
          </a:extLst>
        </xdr:cNvPr>
        <xdr:cNvSpPr/>
      </xdr:nvSpPr>
      <xdr:spPr>
        <a:xfrm>
          <a:off x="4838701" y="9953625"/>
          <a:ext cx="3581400" cy="1238251"/>
        </a:xfrm>
        <a:prstGeom prst="roundRect">
          <a:avLst/>
        </a:prstGeom>
        <a:solidFill>
          <a:schemeClr val="lt1">
            <a:alpha val="2000"/>
          </a:schemeClr>
        </a:solidFill>
        <a:ln>
          <a:solidFill>
            <a:srgbClr val="CC99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ctr"/>
          <a:r>
            <a:rPr lang="es-ES" sz="1400" b="1">
              <a:solidFill>
                <a:srgbClr val="CC9900"/>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762000</xdr:colOff>
      <xdr:row>0</xdr:row>
      <xdr:rowOff>47625</xdr:rowOff>
    </xdr:from>
    <xdr:to>
      <xdr:col>15</xdr:col>
      <xdr:colOff>161925</xdr:colOff>
      <xdr:row>0</xdr:row>
      <xdr:rowOff>428625</xdr:rowOff>
    </xdr:to>
    <xdr:pic>
      <xdr:nvPicPr>
        <xdr:cNvPr id="964687" name="27 Imagen">
          <a:extLst>
            <a:ext uri="{FF2B5EF4-FFF2-40B4-BE49-F238E27FC236}">
              <a16:creationId xmlns:a16="http://schemas.microsoft.com/office/drawing/2014/main" id="{00000000-0008-0000-0900-00004FB80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56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9525</xdr:colOff>
      <xdr:row>0</xdr:row>
      <xdr:rowOff>85725</xdr:rowOff>
    </xdr:from>
    <xdr:to>
      <xdr:col>3</xdr:col>
      <xdr:colOff>285750</xdr:colOff>
      <xdr:row>0</xdr:row>
      <xdr:rowOff>361950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rot="10800000">
          <a:off x="18478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3</xdr:col>
      <xdr:colOff>371475</xdr:colOff>
      <xdr:row>0</xdr:row>
      <xdr:rowOff>85725</xdr:rowOff>
    </xdr:from>
    <xdr:to>
      <xdr:col>4</xdr:col>
      <xdr:colOff>371475</xdr:colOff>
      <xdr:row>0</xdr:row>
      <xdr:rowOff>361950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id="{00000000-0008-0000-0900-000006000000}"/>
            </a:ext>
          </a:extLst>
        </xdr:cNvPr>
        <xdr:cNvSpPr/>
      </xdr:nvSpPr>
      <xdr:spPr>
        <a:xfrm>
          <a:off x="231457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942975</xdr:colOff>
      <xdr:row>0</xdr:row>
      <xdr:rowOff>76200</xdr:rowOff>
    </xdr:from>
    <xdr:to>
      <xdr:col>4</xdr:col>
      <xdr:colOff>942975</xdr:colOff>
      <xdr:row>0</xdr:row>
      <xdr:rowOff>390525</xdr:rowOff>
    </xdr:to>
    <xdr:cxnSp macro="">
      <xdr:nvCxnSpPr>
        <xdr:cNvPr id="7" name="6 Conector recto">
          <a:extLst>
            <a:ext uri="{FF2B5EF4-FFF2-40B4-BE49-F238E27FC236}">
              <a16:creationId xmlns:a16="http://schemas.microsoft.com/office/drawing/2014/main" id="{00000000-0008-0000-0900-000007000000}"/>
            </a:ext>
          </a:extLst>
        </xdr:cNvPr>
        <xdr:cNvCxnSpPr/>
      </xdr:nvCxnSpPr>
      <xdr:spPr>
        <a:xfrm>
          <a:off x="3267075" y="7620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1257300</xdr:colOff>
      <xdr:row>8</xdr:row>
      <xdr:rowOff>0</xdr:rowOff>
    </xdr:from>
    <xdr:to>
      <xdr:col>4</xdr:col>
      <xdr:colOff>1257300</xdr:colOff>
      <xdr:row>8</xdr:row>
      <xdr:rowOff>85725</xdr:rowOff>
    </xdr:to>
    <xdr:pic>
      <xdr:nvPicPr>
        <xdr:cNvPr id="96469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900-000053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7526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16</xdr:row>
      <xdr:rowOff>0</xdr:rowOff>
    </xdr:from>
    <xdr:to>
      <xdr:col>4</xdr:col>
      <xdr:colOff>1257300</xdr:colOff>
      <xdr:row>16</xdr:row>
      <xdr:rowOff>85725</xdr:rowOff>
    </xdr:to>
    <xdr:pic>
      <xdr:nvPicPr>
        <xdr:cNvPr id="96469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900-000054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40576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1781176</xdr:colOff>
      <xdr:row>0</xdr:row>
      <xdr:rowOff>455543</xdr:rowOff>
    </xdr:to>
    <xdr:pic>
      <xdr:nvPicPr>
        <xdr:cNvPr id="12" name="Imagen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2</xdr:col>
      <xdr:colOff>76200</xdr:colOff>
      <xdr:row>0</xdr:row>
      <xdr:rowOff>85725</xdr:rowOff>
    </xdr:from>
    <xdr:to>
      <xdr:col>4</xdr:col>
      <xdr:colOff>255104</xdr:colOff>
      <xdr:row>0</xdr:row>
      <xdr:rowOff>361950</xdr:rowOff>
    </xdr:to>
    <xdr:sp macro="" textlink="">
      <xdr:nvSpPr>
        <xdr:cNvPr id="2" name="9 Flecha derecha">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rot="10800000">
          <a:off x="1914525" y="85725"/>
          <a:ext cx="378929"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340829</xdr:colOff>
      <xdr:row>0</xdr:row>
      <xdr:rowOff>85725</xdr:rowOff>
    </xdr:from>
    <xdr:to>
      <xdr:col>4</xdr:col>
      <xdr:colOff>721829</xdr:colOff>
      <xdr:row>0</xdr:row>
      <xdr:rowOff>361950</xdr:rowOff>
    </xdr:to>
    <xdr:sp macro="" textlink="">
      <xdr:nvSpPr>
        <xdr:cNvPr id="3" name="11 Flecha derecha">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2379179"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14</xdr:col>
      <xdr:colOff>23812</xdr:colOff>
      <xdr:row>0</xdr:row>
      <xdr:rowOff>38100</xdr:rowOff>
    </xdr:from>
    <xdr:to>
      <xdr:col>14</xdr:col>
      <xdr:colOff>409575</xdr:colOff>
      <xdr:row>0</xdr:row>
      <xdr:rowOff>419100</xdr:rowOff>
    </xdr:to>
    <xdr:pic>
      <xdr:nvPicPr>
        <xdr:cNvPr id="4" name="27 Imagen">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96962" y="38100"/>
          <a:ext cx="38576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24</xdr:row>
      <xdr:rowOff>0</xdr:rowOff>
    </xdr:from>
    <xdr:to>
      <xdr:col>4</xdr:col>
      <xdr:colOff>1257300</xdr:colOff>
      <xdr:row>24</xdr:row>
      <xdr:rowOff>89866</xdr:rowOff>
    </xdr:to>
    <xdr:pic>
      <xdr:nvPicPr>
        <xdr:cNvPr id="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5248275"/>
          <a:ext cx="0" cy="85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1085850</xdr:colOff>
      <xdr:row>0</xdr:row>
      <xdr:rowOff>85725</xdr:rowOff>
    </xdr:from>
    <xdr:to>
      <xdr:col>4</xdr:col>
      <xdr:colOff>1085850</xdr:colOff>
      <xdr:row>0</xdr:row>
      <xdr:rowOff>400050</xdr:rowOff>
    </xdr:to>
    <xdr:cxnSp macro="">
      <xdr:nvCxnSpPr>
        <xdr:cNvPr id="11" name="12 Conector recto">
          <a:extLst>
            <a:ext uri="{FF2B5EF4-FFF2-40B4-BE49-F238E27FC236}">
              <a16:creationId xmlns:a16="http://schemas.microsoft.com/office/drawing/2014/main" id="{00000000-0008-0000-0A00-00000B000000}"/>
            </a:ext>
          </a:extLst>
        </xdr:cNvPr>
        <xdr:cNvCxnSpPr/>
      </xdr:nvCxnSpPr>
      <xdr:spPr>
        <a:xfrm>
          <a:off x="3124200" y="8572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oneCellAnchor>
    <xdr:from>
      <xdr:col>5</xdr:col>
      <xdr:colOff>1257300</xdr:colOff>
      <xdr:row>101</xdr:row>
      <xdr:rowOff>0</xdr:rowOff>
    </xdr:from>
    <xdr:ext cx="0" cy="85725"/>
    <xdr:pic>
      <xdr:nvPicPr>
        <xdr:cNvPr id="1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1257300</xdr:colOff>
      <xdr:row>101</xdr:row>
      <xdr:rowOff>0</xdr:rowOff>
    </xdr:from>
    <xdr:ext cx="0" cy="85725"/>
    <xdr:pic>
      <xdr:nvPicPr>
        <xdr:cNvPr id="1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1781176</xdr:colOff>
      <xdr:row>1</xdr:row>
      <xdr:rowOff>3105</xdr:rowOff>
    </xdr:to>
    <xdr:pic>
      <xdr:nvPicPr>
        <xdr:cNvPr id="14" name="Imagen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5543"/>
        </a:xfrm>
        <a:prstGeom prst="rect">
          <a:avLst/>
        </a:prstGeom>
      </xdr:spPr>
    </xdr:pic>
    <xdr:clientData/>
  </xdr:twoCellAnchor>
  <xdr:oneCellAnchor>
    <xdr:from>
      <xdr:col>4</xdr:col>
      <xdr:colOff>1257300</xdr:colOff>
      <xdr:row>143</xdr:row>
      <xdr:rowOff>0</xdr:rowOff>
    </xdr:from>
    <xdr:ext cx="0" cy="89866"/>
    <xdr:pic>
      <xdr:nvPicPr>
        <xdr:cNvPr id="1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62550" y="22117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101</xdr:row>
      <xdr:rowOff>0</xdr:rowOff>
    </xdr:from>
    <xdr:ext cx="0" cy="85725"/>
    <xdr:pic>
      <xdr:nvPicPr>
        <xdr:cNvPr id="1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16</xdr:col>
      <xdr:colOff>133350</xdr:colOff>
      <xdr:row>0</xdr:row>
      <xdr:rowOff>47625</xdr:rowOff>
    </xdr:from>
    <xdr:to>
      <xdr:col>17</xdr:col>
      <xdr:colOff>247650</xdr:colOff>
      <xdr:row>0</xdr:row>
      <xdr:rowOff>428625</xdr:rowOff>
    </xdr:to>
    <xdr:pic>
      <xdr:nvPicPr>
        <xdr:cNvPr id="2" name="27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6840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1047750</xdr:colOff>
      <xdr:row>0</xdr:row>
      <xdr:rowOff>66675</xdr:rowOff>
    </xdr:from>
    <xdr:to>
      <xdr:col>4</xdr:col>
      <xdr:colOff>1047750</xdr:colOff>
      <xdr:row>0</xdr:row>
      <xdr:rowOff>381000</xdr:rowOff>
    </xdr:to>
    <xdr:cxnSp macro="">
      <xdr:nvCxnSpPr>
        <xdr:cNvPr id="3" name="2 Conector recto">
          <a:extLst>
            <a:ext uri="{FF2B5EF4-FFF2-40B4-BE49-F238E27FC236}">
              <a16:creationId xmlns:a16="http://schemas.microsoft.com/office/drawing/2014/main" id="{00000000-0008-0000-0B00-000003000000}"/>
            </a:ext>
          </a:extLst>
        </xdr:cNvPr>
        <xdr:cNvCxnSpPr/>
      </xdr:nvCxnSpPr>
      <xdr:spPr>
        <a:xfrm>
          <a:off x="3181350"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1</xdr:col>
      <xdr:colOff>28575</xdr:colOff>
      <xdr:row>0</xdr:row>
      <xdr:rowOff>104775</xdr:rowOff>
    </xdr:from>
    <xdr:to>
      <xdr:col>4</xdr:col>
      <xdr:colOff>0</xdr:colOff>
      <xdr:row>0</xdr:row>
      <xdr:rowOff>381000</xdr:rowOff>
    </xdr:to>
    <xdr:sp macro="" textlink="">
      <xdr:nvSpPr>
        <xdr:cNvPr id="4" name="3 Flecha derecha">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rot="10800000">
          <a:off x="1828800" y="10477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4</xdr:col>
      <xdr:colOff>85725</xdr:colOff>
      <xdr:row>0</xdr:row>
      <xdr:rowOff>104775</xdr:rowOff>
    </xdr:from>
    <xdr:to>
      <xdr:col>4</xdr:col>
      <xdr:colOff>466725</xdr:colOff>
      <xdr:row>0</xdr:row>
      <xdr:rowOff>381000</xdr:rowOff>
    </xdr:to>
    <xdr:sp macro="" textlink="">
      <xdr:nvSpPr>
        <xdr:cNvPr id="5" name="4 Flecha derecha">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2295525" y="10477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5</xdr:col>
      <xdr:colOff>714375</xdr:colOff>
      <xdr:row>82</xdr:row>
      <xdr:rowOff>1</xdr:rowOff>
    </xdr:from>
    <xdr:to>
      <xdr:col>5</xdr:col>
      <xdr:colOff>828676</xdr:colOff>
      <xdr:row>86</xdr:row>
      <xdr:rowOff>189251</xdr:rowOff>
    </xdr:to>
    <xdr:sp macro="" textlink="">
      <xdr:nvSpPr>
        <xdr:cNvPr id="7" name="7 Abrir llave">
          <a:extLst>
            <a:ext uri="{FF2B5EF4-FFF2-40B4-BE49-F238E27FC236}">
              <a16:creationId xmlns:a16="http://schemas.microsoft.com/office/drawing/2014/main" id="{00000000-0008-0000-0B00-000007000000}"/>
            </a:ext>
          </a:extLst>
        </xdr:cNvPr>
        <xdr:cNvSpPr/>
      </xdr:nvSpPr>
      <xdr:spPr>
        <a:xfrm>
          <a:off x="3933825" y="577215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90</xdr:row>
      <xdr:rowOff>1</xdr:rowOff>
    </xdr:from>
    <xdr:to>
      <xdr:col>5</xdr:col>
      <xdr:colOff>838201</xdr:colOff>
      <xdr:row>94</xdr:row>
      <xdr:rowOff>189251</xdr:rowOff>
    </xdr:to>
    <xdr:sp macro="" textlink="">
      <xdr:nvSpPr>
        <xdr:cNvPr id="8" name="8 Abrir llave">
          <a:extLst>
            <a:ext uri="{FF2B5EF4-FFF2-40B4-BE49-F238E27FC236}">
              <a16:creationId xmlns:a16="http://schemas.microsoft.com/office/drawing/2014/main" id="{00000000-0008-0000-0B00-000008000000}"/>
            </a:ext>
          </a:extLst>
        </xdr:cNvPr>
        <xdr:cNvSpPr/>
      </xdr:nvSpPr>
      <xdr:spPr>
        <a:xfrm>
          <a:off x="3943350" y="68484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98</xdr:row>
      <xdr:rowOff>1</xdr:rowOff>
    </xdr:from>
    <xdr:to>
      <xdr:col>5</xdr:col>
      <xdr:colOff>838201</xdr:colOff>
      <xdr:row>102</xdr:row>
      <xdr:rowOff>189251</xdr:rowOff>
    </xdr:to>
    <xdr:sp macro="" textlink="">
      <xdr:nvSpPr>
        <xdr:cNvPr id="9" name="10 Abrir llave">
          <a:extLst>
            <a:ext uri="{FF2B5EF4-FFF2-40B4-BE49-F238E27FC236}">
              <a16:creationId xmlns:a16="http://schemas.microsoft.com/office/drawing/2014/main" id="{00000000-0008-0000-0B00-000009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98</xdr:row>
      <xdr:rowOff>1</xdr:rowOff>
    </xdr:from>
    <xdr:to>
      <xdr:col>5</xdr:col>
      <xdr:colOff>838201</xdr:colOff>
      <xdr:row>102</xdr:row>
      <xdr:rowOff>189251</xdr:rowOff>
    </xdr:to>
    <xdr:sp macro="" textlink="">
      <xdr:nvSpPr>
        <xdr:cNvPr id="11" name="13 Abrir llave">
          <a:extLst>
            <a:ext uri="{FF2B5EF4-FFF2-40B4-BE49-F238E27FC236}">
              <a16:creationId xmlns:a16="http://schemas.microsoft.com/office/drawing/2014/main" id="{00000000-0008-0000-0B00-00000B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106</xdr:row>
      <xdr:rowOff>1</xdr:rowOff>
    </xdr:from>
    <xdr:to>
      <xdr:col>5</xdr:col>
      <xdr:colOff>838201</xdr:colOff>
      <xdr:row>110</xdr:row>
      <xdr:rowOff>189251</xdr:rowOff>
    </xdr:to>
    <xdr:sp macro="" textlink="">
      <xdr:nvSpPr>
        <xdr:cNvPr id="12" name="15 Abrir llave">
          <a:extLst>
            <a:ext uri="{FF2B5EF4-FFF2-40B4-BE49-F238E27FC236}">
              <a16:creationId xmlns:a16="http://schemas.microsoft.com/office/drawing/2014/main" id="{00000000-0008-0000-0B00-00000C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106</xdr:row>
      <xdr:rowOff>1</xdr:rowOff>
    </xdr:from>
    <xdr:to>
      <xdr:col>5</xdr:col>
      <xdr:colOff>838201</xdr:colOff>
      <xdr:row>110</xdr:row>
      <xdr:rowOff>189251</xdr:rowOff>
    </xdr:to>
    <xdr:sp macro="" textlink="">
      <xdr:nvSpPr>
        <xdr:cNvPr id="13" name="16 Abrir llave">
          <a:extLst>
            <a:ext uri="{FF2B5EF4-FFF2-40B4-BE49-F238E27FC236}">
              <a16:creationId xmlns:a16="http://schemas.microsoft.com/office/drawing/2014/main" id="{00000000-0008-0000-0B00-00000D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oneCell">
    <xdr:from>
      <xdr:col>0</xdr:col>
      <xdr:colOff>0</xdr:colOff>
      <xdr:row>0</xdr:row>
      <xdr:rowOff>0</xdr:rowOff>
    </xdr:from>
    <xdr:to>
      <xdr:col>0</xdr:col>
      <xdr:colOff>1781176</xdr:colOff>
      <xdr:row>1</xdr:row>
      <xdr:rowOff>0</xdr:rowOff>
    </xdr:to>
    <xdr:pic>
      <xdr:nvPicPr>
        <xdr:cNvPr id="15" name="Imagen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absolute">
    <xdr:from>
      <xdr:col>11</xdr:col>
      <xdr:colOff>371475</xdr:colOff>
      <xdr:row>12</xdr:row>
      <xdr:rowOff>76200</xdr:rowOff>
    </xdr:from>
    <xdr:to>
      <xdr:col>18</xdr:col>
      <xdr:colOff>200025</xdr:colOff>
      <xdr:row>19</xdr:row>
      <xdr:rowOff>152400</xdr:rowOff>
    </xdr:to>
    <xdr:graphicFrame macro="">
      <xdr:nvGraphicFramePr>
        <xdr:cNvPr id="18" name="3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66675</xdr:colOff>
      <xdr:row>81</xdr:row>
      <xdr:rowOff>0</xdr:rowOff>
    </xdr:from>
    <xdr:to>
      <xdr:col>13</xdr:col>
      <xdr:colOff>9525</xdr:colOff>
      <xdr:row>94</xdr:row>
      <xdr:rowOff>76200</xdr:rowOff>
    </xdr:to>
    <xdr:graphicFrame macro="">
      <xdr:nvGraphicFramePr>
        <xdr:cNvPr id="21" name="4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361950</xdr:colOff>
      <xdr:row>22</xdr:row>
      <xdr:rowOff>0</xdr:rowOff>
    </xdr:from>
    <xdr:to>
      <xdr:col>18</xdr:col>
      <xdr:colOff>200025</xdr:colOff>
      <xdr:row>33</xdr:row>
      <xdr:rowOff>9525</xdr:rowOff>
    </xdr:to>
    <xdr:graphicFrame macro="">
      <xdr:nvGraphicFramePr>
        <xdr:cNvPr id="25" name="Gráfico 24">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352423</xdr:colOff>
      <xdr:row>34</xdr:row>
      <xdr:rowOff>9524</xdr:rowOff>
    </xdr:from>
    <xdr:to>
      <xdr:col>18</xdr:col>
      <xdr:colOff>219074</xdr:colOff>
      <xdr:row>40</xdr:row>
      <xdr:rowOff>19049</xdr:rowOff>
    </xdr:to>
    <xdr:graphicFrame macro="">
      <xdr:nvGraphicFramePr>
        <xdr:cNvPr id="29" name="Gráfico 28">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57150</xdr:colOff>
      <xdr:row>96</xdr:row>
      <xdr:rowOff>152400</xdr:rowOff>
    </xdr:from>
    <xdr:to>
      <xdr:col>13</xdr:col>
      <xdr:colOff>0</xdr:colOff>
      <xdr:row>110</xdr:row>
      <xdr:rowOff>66676</xdr:rowOff>
    </xdr:to>
    <xdr:graphicFrame macro="">
      <xdr:nvGraphicFramePr>
        <xdr:cNvPr id="22" name="4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3</xdr:col>
      <xdr:colOff>28574</xdr:colOff>
      <xdr:row>44</xdr:row>
      <xdr:rowOff>114300</xdr:rowOff>
    </xdr:from>
    <xdr:to>
      <xdr:col>15</xdr:col>
      <xdr:colOff>590550</xdr:colOff>
      <xdr:row>62</xdr:row>
      <xdr:rowOff>66675</xdr:rowOff>
    </xdr:to>
    <xdr:graphicFrame macro="">
      <xdr:nvGraphicFramePr>
        <xdr:cNvPr id="23" name="6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3</xdr:col>
      <xdr:colOff>19050</xdr:colOff>
      <xdr:row>63</xdr:row>
      <xdr:rowOff>28575</xdr:rowOff>
    </xdr:from>
    <xdr:to>
      <xdr:col>10</xdr:col>
      <xdr:colOff>819150</xdr:colOff>
      <xdr:row>74</xdr:row>
      <xdr:rowOff>85725</xdr:rowOff>
    </xdr:to>
    <xdr:graphicFrame macro="">
      <xdr:nvGraphicFramePr>
        <xdr:cNvPr id="24" name="4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1236784</xdr:colOff>
      <xdr:row>0</xdr:row>
      <xdr:rowOff>74002</xdr:rowOff>
    </xdr:from>
    <xdr:to>
      <xdr:col>4</xdr:col>
      <xdr:colOff>1236784</xdr:colOff>
      <xdr:row>0</xdr:row>
      <xdr:rowOff>388327</xdr:rowOff>
    </xdr:to>
    <xdr:cxnSp macro="">
      <xdr:nvCxnSpPr>
        <xdr:cNvPr id="2" name="5 Conector recto">
          <a:extLst>
            <a:ext uri="{FF2B5EF4-FFF2-40B4-BE49-F238E27FC236}">
              <a16:creationId xmlns:a16="http://schemas.microsoft.com/office/drawing/2014/main" id="{00000000-0008-0000-0C00-000002000000}"/>
            </a:ext>
          </a:extLst>
        </xdr:cNvPr>
        <xdr:cNvCxnSpPr/>
      </xdr:nvCxnSpPr>
      <xdr:spPr>
        <a:xfrm>
          <a:off x="3295649" y="74002"/>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53787</xdr:colOff>
      <xdr:row>0</xdr:row>
      <xdr:rowOff>85724</xdr:rowOff>
    </xdr:from>
    <xdr:to>
      <xdr:col>4</xdr:col>
      <xdr:colOff>206188</xdr:colOff>
      <xdr:row>0</xdr:row>
      <xdr:rowOff>361949</xdr:rowOff>
    </xdr:to>
    <xdr:sp macro="" textlink="">
      <xdr:nvSpPr>
        <xdr:cNvPr id="3" name="6 Flecha derecha">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rot="10800000">
          <a:off x="1873062" y="85724"/>
          <a:ext cx="390526"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4</xdr:col>
      <xdr:colOff>282389</xdr:colOff>
      <xdr:row>0</xdr:row>
      <xdr:rowOff>85725</xdr:rowOff>
    </xdr:from>
    <xdr:to>
      <xdr:col>4</xdr:col>
      <xdr:colOff>663389</xdr:colOff>
      <xdr:row>0</xdr:row>
      <xdr:rowOff>361950</xdr:rowOff>
    </xdr:to>
    <xdr:sp macro="" textlink="">
      <xdr:nvSpPr>
        <xdr:cNvPr id="4" name="7 Flecha derecha">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2339789"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18</xdr:col>
      <xdr:colOff>171450</xdr:colOff>
      <xdr:row>0</xdr:row>
      <xdr:rowOff>47625</xdr:rowOff>
    </xdr:from>
    <xdr:to>
      <xdr:col>18</xdr:col>
      <xdr:colOff>550795</xdr:colOff>
      <xdr:row>0</xdr:row>
      <xdr:rowOff>428625</xdr:rowOff>
    </xdr:to>
    <xdr:pic>
      <xdr:nvPicPr>
        <xdr:cNvPr id="5" name="14 Imagen">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0" y="47625"/>
          <a:ext cx="37934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8282</xdr:colOff>
      <xdr:row>0</xdr:row>
      <xdr:rowOff>0</xdr:rowOff>
    </xdr:from>
    <xdr:to>
      <xdr:col>1</xdr:col>
      <xdr:colOff>8697</xdr:colOff>
      <xdr:row>0</xdr:row>
      <xdr:rowOff>447261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2" y="0"/>
          <a:ext cx="1781590" cy="4472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400050</xdr:colOff>
      <xdr:row>0</xdr:row>
      <xdr:rowOff>19050</xdr:rowOff>
    </xdr:from>
    <xdr:to>
      <xdr:col>14</xdr:col>
      <xdr:colOff>781050</xdr:colOff>
      <xdr:row>0</xdr:row>
      <xdr:rowOff>400050</xdr:rowOff>
    </xdr:to>
    <xdr:pic>
      <xdr:nvPicPr>
        <xdr:cNvPr id="10713" name="14 Imagen">
          <a:extLst>
            <a:ext uri="{FF2B5EF4-FFF2-40B4-BE49-F238E27FC236}">
              <a16:creationId xmlns:a16="http://schemas.microsoft.com/office/drawing/2014/main" id="{00000000-0008-0000-0D00-0000D9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06200" y="1905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752476</xdr:colOff>
      <xdr:row>0</xdr:row>
      <xdr:rowOff>390525</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390525"/>
        </a:xfrm>
        <a:prstGeom prst="rect">
          <a:avLst/>
        </a:prstGeom>
      </xdr:spPr>
    </xdr:pic>
    <xdr:clientData/>
  </xdr:twoCellAnchor>
  <xdr:twoCellAnchor editAs="absolute">
    <xdr:from>
      <xdr:col>2</xdr:col>
      <xdr:colOff>809625</xdr:colOff>
      <xdr:row>0</xdr:row>
      <xdr:rowOff>47625</xdr:rowOff>
    </xdr:from>
    <xdr:to>
      <xdr:col>2</xdr:col>
      <xdr:colOff>1200151</xdr:colOff>
      <xdr:row>0</xdr:row>
      <xdr:rowOff>323850</xdr:rowOff>
    </xdr:to>
    <xdr:sp macro="" textlink="">
      <xdr:nvSpPr>
        <xdr:cNvPr id="6" name="6 Flecha derecha">
          <a:hlinkClick xmlns:r="http://schemas.openxmlformats.org/officeDocument/2006/relationships" r:id="rId3"/>
          <a:extLst>
            <a:ext uri="{FF2B5EF4-FFF2-40B4-BE49-F238E27FC236}">
              <a16:creationId xmlns:a16="http://schemas.microsoft.com/office/drawing/2014/main" id="{00000000-0008-0000-0D00-000006000000}"/>
            </a:ext>
          </a:extLst>
        </xdr:cNvPr>
        <xdr:cNvSpPr/>
      </xdr:nvSpPr>
      <xdr:spPr>
        <a:xfrm rot="10800000">
          <a:off x="1838325" y="47625"/>
          <a:ext cx="390526"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6</xdr:col>
      <xdr:colOff>1257300</xdr:colOff>
      <xdr:row>2548</xdr:row>
      <xdr:rowOff>0</xdr:rowOff>
    </xdr:from>
    <xdr:ext cx="0" cy="89866"/>
    <xdr:pic>
      <xdr:nvPicPr>
        <xdr:cNvPr id="2"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7075" y="17164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11</xdr:col>
      <xdr:colOff>225238</xdr:colOff>
      <xdr:row>2608</xdr:row>
      <xdr:rowOff>1</xdr:rowOff>
    </xdr:from>
    <xdr:to>
      <xdr:col>17</xdr:col>
      <xdr:colOff>505386</xdr:colOff>
      <xdr:row>2619</xdr:row>
      <xdr:rowOff>0</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224677</xdr:colOff>
      <xdr:row>2620</xdr:row>
      <xdr:rowOff>10644</xdr:rowOff>
    </xdr:from>
    <xdr:to>
      <xdr:col>17</xdr:col>
      <xdr:colOff>499221</xdr:colOff>
      <xdr:row>2625</xdr:row>
      <xdr:rowOff>28575</xdr:rowOff>
    </xdr:to>
    <xdr:graphicFrame macro="">
      <xdr:nvGraphicFramePr>
        <xdr:cNvPr id="5" name="Gráfico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52881</xdr:colOff>
      <xdr:row>1061</xdr:row>
      <xdr:rowOff>4927</xdr:rowOff>
    </xdr:from>
    <xdr:to>
      <xdr:col>11</xdr:col>
      <xdr:colOff>265044</xdr:colOff>
      <xdr:row>1063</xdr:row>
      <xdr:rowOff>56030</xdr:rowOff>
    </xdr:to>
    <xdr:sp macro="" textlink="">
      <xdr:nvSpPr>
        <xdr:cNvPr id="23" name="CuadroTexto 22">
          <a:extLst>
            <a:ext uri="{FF2B5EF4-FFF2-40B4-BE49-F238E27FC236}">
              <a16:creationId xmlns:a16="http://schemas.microsoft.com/office/drawing/2014/main" id="{00000000-0008-0000-0E00-000017000000}"/>
            </a:ext>
          </a:extLst>
        </xdr:cNvPr>
        <xdr:cNvSpPr txBox="1"/>
      </xdr:nvSpPr>
      <xdr:spPr>
        <a:xfrm>
          <a:off x="7908205" y="133825574"/>
          <a:ext cx="4985868" cy="4993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ysClr val="windowText" lastClr="000000"/>
              </a:solidFill>
            </a:rPr>
            <a:t>Nota: los cálculos son correctos. Se</a:t>
          </a:r>
          <a:r>
            <a:rPr lang="es-ES" sz="1100" baseline="0">
              <a:solidFill>
                <a:sysClr val="windowText" lastClr="000000"/>
              </a:solidFill>
            </a:rPr>
            <a:t> debe tener en cuenta que e</a:t>
          </a:r>
          <a:r>
            <a:rPr lang="es-ES" sz="1100">
              <a:solidFill>
                <a:sysClr val="windowText" lastClr="000000"/>
              </a:solidFill>
            </a:rPr>
            <a:t>l N de los residuos agrícolas no se incluye en el cálculo de deposición atmosférica según el IPCC</a:t>
          </a:r>
        </a:p>
      </xdr:txBody>
    </xdr:sp>
    <xdr:clientData/>
  </xdr:twoCellAnchor>
  <xdr:twoCellAnchor editAs="absolute">
    <xdr:from>
      <xdr:col>17</xdr:col>
      <xdr:colOff>866774</xdr:colOff>
      <xdr:row>2371</xdr:row>
      <xdr:rowOff>228599</xdr:rowOff>
    </xdr:from>
    <xdr:to>
      <xdr:col>29</xdr:col>
      <xdr:colOff>400050</xdr:colOff>
      <xdr:row>2383</xdr:row>
      <xdr:rowOff>89957</xdr:rowOff>
    </xdr:to>
    <xdr:graphicFrame macro="">
      <xdr:nvGraphicFramePr>
        <xdr:cNvPr id="12" name="6 Gráfico">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1009650</xdr:colOff>
      <xdr:row>1161</xdr:row>
      <xdr:rowOff>76200</xdr:rowOff>
    </xdr:from>
    <xdr:to>
      <xdr:col>10</xdr:col>
      <xdr:colOff>514350</xdr:colOff>
      <xdr:row>1173</xdr:row>
      <xdr:rowOff>126999</xdr:rowOff>
    </xdr:to>
    <xdr:sp macro="" textlink="">
      <xdr:nvSpPr>
        <xdr:cNvPr id="6" name="CuadroTexto 5">
          <a:extLst>
            <a:ext uri="{FF2B5EF4-FFF2-40B4-BE49-F238E27FC236}">
              <a16:creationId xmlns:a16="http://schemas.microsoft.com/office/drawing/2014/main" id="{00000000-0008-0000-0E00-000006000000}"/>
            </a:ext>
          </a:extLst>
        </xdr:cNvPr>
        <xdr:cNvSpPr txBox="1"/>
      </xdr:nvSpPr>
      <xdr:spPr>
        <a:xfrm>
          <a:off x="10545233" y="222559033"/>
          <a:ext cx="4044950" cy="2590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a:t>
          </a:r>
          <a:r>
            <a:rPr lang="es-ES" sz="1100" baseline="0"/>
            <a:t> esta categoría, el Inventario únicamente incluye el fertilizante Nitrato amónico cálcico, porque se considera que es el único que contiene caliza (CaCO3). Por tanto, genera emisiones de CO2.</a:t>
          </a:r>
        </a:p>
        <a:p>
          <a:endParaRPr lang="es-ES" sz="1100" baseline="0"/>
        </a:p>
        <a:p>
          <a:r>
            <a:rPr lang="es-ES" sz="1100" baseline="0"/>
            <a:t>En los fertilizantes con Oxido de Calcico (CaO) como el Nitrato de calcio, se produce un balance neutro de carbono. Cuando se aplica el fertilizante se absorbe carbono que posteriormente se libera como CO2. POr ello, no procede reportar emisiones de CO2 en estos casos. </a:t>
          </a:r>
        </a:p>
        <a:p>
          <a:r>
            <a:rPr lang="es-ES" sz="1100" baseline="0"/>
            <a:t>Fuente: Inventario y Ficha metodológica (https://www.miteco.gob.es/es/calidad-y-evaluacion-ambiental/temas/sistema-espanol-de-inventario-sei-/100601_enmiendas_calizas_agricultura_tcm30-485547.pdf</a:t>
          </a:r>
        </a:p>
        <a:p>
          <a:endParaRPr lang="es-ES" sz="1100"/>
        </a:p>
        <a:p>
          <a:endParaRPr lang="es-ES" sz="1100"/>
        </a:p>
      </xdr:txBody>
    </xdr:sp>
    <xdr:clientData/>
  </xdr:twoCellAnchor>
  <xdr:twoCellAnchor editAs="absolute">
    <xdr:from>
      <xdr:col>18</xdr:col>
      <xdr:colOff>19050</xdr:colOff>
      <xdr:row>2384</xdr:row>
      <xdr:rowOff>171450</xdr:rowOff>
    </xdr:from>
    <xdr:to>
      <xdr:col>24</xdr:col>
      <xdr:colOff>576263</xdr:colOff>
      <xdr:row>2391</xdr:row>
      <xdr:rowOff>200025</xdr:rowOff>
    </xdr:to>
    <xdr:graphicFrame macro="">
      <xdr:nvGraphicFramePr>
        <xdr:cNvPr id="30" name="4 Gráfico">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19050</xdr:colOff>
      <xdr:row>2394</xdr:row>
      <xdr:rowOff>171450</xdr:rowOff>
    </xdr:from>
    <xdr:to>
      <xdr:col>22</xdr:col>
      <xdr:colOff>228600</xdr:colOff>
      <xdr:row>2403</xdr:row>
      <xdr:rowOff>133350</xdr:rowOff>
    </xdr:to>
    <xdr:graphicFrame macro="">
      <xdr:nvGraphicFramePr>
        <xdr:cNvPr id="31" name="4 Gráfico">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18</xdr:col>
      <xdr:colOff>19050</xdr:colOff>
      <xdr:row>2404</xdr:row>
      <xdr:rowOff>89958</xdr:rowOff>
    </xdr:from>
    <xdr:to>
      <xdr:col>22</xdr:col>
      <xdr:colOff>228600</xdr:colOff>
      <xdr:row>2413</xdr:row>
      <xdr:rowOff>51858</xdr:rowOff>
    </xdr:to>
    <xdr:graphicFrame macro="">
      <xdr:nvGraphicFramePr>
        <xdr:cNvPr id="32" name="4 Gráfico">
          <a:extLst>
            <a:ext uri="{FF2B5EF4-FFF2-40B4-BE49-F238E27FC236}">
              <a16:creationId xmlns:a16="http://schemas.microsoft.com/office/drawing/2014/main" id="{00000000-0008-0000-0E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23024</xdr:colOff>
      <xdr:row>1209</xdr:row>
      <xdr:rowOff>57150</xdr:rowOff>
    </xdr:from>
    <xdr:to>
      <xdr:col>12</xdr:col>
      <xdr:colOff>285750</xdr:colOff>
      <xdr:row>1227</xdr:row>
      <xdr:rowOff>24360</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9"/>
        <a:stretch>
          <a:fillRect/>
        </a:stretch>
      </xdr:blipFill>
      <xdr:spPr>
        <a:xfrm>
          <a:off x="8424074" y="251155200"/>
          <a:ext cx="7787476" cy="3567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0</xdr:row>
      <xdr:rowOff>85724</xdr:rowOff>
    </xdr:from>
    <xdr:to>
      <xdr:col>3</xdr:col>
      <xdr:colOff>361950</xdr:colOff>
      <xdr:row>0</xdr:row>
      <xdr:rowOff>361949</xdr:rowOff>
    </xdr:to>
    <xdr:sp macro="" textlink="">
      <xdr:nvSpPr>
        <xdr:cNvPr id="5" name="4 Flecha derecha">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rot="10800000">
          <a:off x="1885950" y="85724"/>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3</xdr:col>
      <xdr:colOff>447675</xdr:colOff>
      <xdr:row>0</xdr:row>
      <xdr:rowOff>85725</xdr:rowOff>
    </xdr:from>
    <xdr:to>
      <xdr:col>4</xdr:col>
      <xdr:colOff>257175</xdr:colOff>
      <xdr:row>0</xdr:row>
      <xdr:rowOff>361950</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2362200" y="85725"/>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13</xdr:col>
      <xdr:colOff>628650</xdr:colOff>
      <xdr:row>0</xdr:row>
      <xdr:rowOff>47625</xdr:rowOff>
    </xdr:from>
    <xdr:to>
      <xdr:col>14</xdr:col>
      <xdr:colOff>152400</xdr:colOff>
      <xdr:row>0</xdr:row>
      <xdr:rowOff>428625</xdr:rowOff>
    </xdr:to>
    <xdr:pic>
      <xdr:nvPicPr>
        <xdr:cNvPr id="782913" name="14 Imagen">
          <a:extLst>
            <a:ext uri="{FF2B5EF4-FFF2-40B4-BE49-F238E27FC236}">
              <a16:creationId xmlns:a16="http://schemas.microsoft.com/office/drawing/2014/main" id="{00000000-0008-0000-0100-000041F2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013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5</xdr:col>
      <xdr:colOff>200025</xdr:colOff>
      <xdr:row>0</xdr:row>
      <xdr:rowOff>76200</xdr:rowOff>
    </xdr:from>
    <xdr:to>
      <xdr:col>5</xdr:col>
      <xdr:colOff>200025</xdr:colOff>
      <xdr:row>0</xdr:row>
      <xdr:rowOff>390525</xdr:rowOff>
    </xdr:to>
    <xdr:cxnSp macro="">
      <xdr:nvCxnSpPr>
        <xdr:cNvPr id="9" name="8 Conector recto">
          <a:extLst>
            <a:ext uri="{FF2B5EF4-FFF2-40B4-BE49-F238E27FC236}">
              <a16:creationId xmlns:a16="http://schemas.microsoft.com/office/drawing/2014/main" id="{00000000-0008-0000-0100-000009000000}"/>
            </a:ext>
          </a:extLst>
        </xdr:cNvPr>
        <xdr:cNvCxnSpPr/>
      </xdr:nvCxnSpPr>
      <xdr:spPr>
        <a:xfrm>
          <a:off x="3314700" y="7620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19050</xdr:colOff>
      <xdr:row>0</xdr:row>
      <xdr:rowOff>0</xdr:rowOff>
    </xdr:from>
    <xdr:to>
      <xdr:col>1</xdr:col>
      <xdr:colOff>1</xdr:colOff>
      <xdr:row>1</xdr:row>
      <xdr:rowOff>0</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twoCellAnchor>
    <xdr:from>
      <xdr:col>4</xdr:col>
      <xdr:colOff>209549</xdr:colOff>
      <xdr:row>6</xdr:row>
      <xdr:rowOff>47624</xdr:rowOff>
    </xdr:from>
    <xdr:to>
      <xdr:col>12</xdr:col>
      <xdr:colOff>19048</xdr:colOff>
      <xdr:row>7</xdr:row>
      <xdr:rowOff>76199</xdr:rowOff>
    </xdr:to>
    <xdr:sp macro="" textlink="">
      <xdr:nvSpPr>
        <xdr:cNvPr id="2" name="CuadroTexto 1">
          <a:extLst>
            <a:ext uri="{FF2B5EF4-FFF2-40B4-BE49-F238E27FC236}">
              <a16:creationId xmlns:a16="http://schemas.microsoft.com/office/drawing/2014/main" id="{00000000-0008-0000-0100-000002000000}"/>
            </a:ext>
          </a:extLst>
        </xdr:cNvPr>
        <xdr:cNvSpPr txBox="1"/>
      </xdr:nvSpPr>
      <xdr:spPr>
        <a:xfrm>
          <a:off x="2743199" y="1838324"/>
          <a:ext cx="6629399" cy="247650"/>
        </a:xfrm>
        <a:prstGeom prst="rect">
          <a:avLst/>
        </a:prstGeom>
        <a:solidFill>
          <a:srgbClr val="FFDA71">
            <a:alpha val="30000"/>
          </a:srgbClr>
        </a:solidFill>
        <a:ln w="9525" cmpd="sng">
          <a:solidFill>
            <a:srgbClr val="6633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a:solidFill>
                <a:sysClr val="windowText" lastClr="000000"/>
              </a:solidFill>
              <a:latin typeface="Arial Narrow" panose="020B0606020202030204" pitchFamily="34" charset="0"/>
            </a:rPr>
            <a:t>Para el correcto funcionamiento de la calculadora es necesario que cumplimente los campos </a:t>
          </a:r>
          <a:r>
            <a:rPr lang="es-ES" sz="1100">
              <a:solidFill>
                <a:srgbClr val="663300"/>
              </a:solidFill>
              <a:latin typeface="Arial Narrow" panose="020B0606020202030204" pitchFamily="34" charset="0"/>
            </a:rPr>
            <a:t>"año de cálculo" </a:t>
          </a:r>
          <a:r>
            <a:rPr lang="es-ES" sz="1100">
              <a:solidFill>
                <a:sysClr val="windowText" lastClr="000000"/>
              </a:solidFill>
              <a:latin typeface="Arial Narrow" panose="020B0606020202030204" pitchFamily="34" charset="0"/>
            </a:rPr>
            <a:t>y</a:t>
          </a:r>
          <a:r>
            <a:rPr lang="es-ES" sz="1100">
              <a:solidFill>
                <a:srgbClr val="663300"/>
              </a:solidFill>
              <a:latin typeface="Arial Narrow" panose="020B0606020202030204" pitchFamily="34" charset="0"/>
            </a:rPr>
            <a:t> "provincia".</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571500</xdr:colOff>
      <xdr:row>0</xdr:row>
      <xdr:rowOff>38100</xdr:rowOff>
    </xdr:from>
    <xdr:to>
      <xdr:col>17</xdr:col>
      <xdr:colOff>219075</xdr:colOff>
      <xdr:row>0</xdr:row>
      <xdr:rowOff>419100</xdr:rowOff>
    </xdr:to>
    <xdr:pic>
      <xdr:nvPicPr>
        <xdr:cNvPr id="2" name="14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1781176</xdr:colOff>
      <xdr:row>1</xdr:row>
      <xdr:rowOff>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5</xdr:col>
      <xdr:colOff>104775</xdr:colOff>
      <xdr:row>0</xdr:row>
      <xdr:rowOff>57150</xdr:rowOff>
    </xdr:from>
    <xdr:to>
      <xdr:col>5</xdr:col>
      <xdr:colOff>104775</xdr:colOff>
      <xdr:row>0</xdr:row>
      <xdr:rowOff>371475</xdr:rowOff>
    </xdr:to>
    <xdr:cxnSp macro="">
      <xdr:nvCxnSpPr>
        <xdr:cNvPr id="12" name="8 Conector recto">
          <a:extLst>
            <a:ext uri="{FF2B5EF4-FFF2-40B4-BE49-F238E27FC236}">
              <a16:creationId xmlns:a16="http://schemas.microsoft.com/office/drawing/2014/main" id="{00000000-0008-0000-0200-00000C000000}"/>
            </a:ext>
          </a:extLst>
        </xdr:cNvPr>
        <xdr:cNvCxnSpPr/>
      </xdr:nvCxnSpPr>
      <xdr:spPr>
        <a:xfrm>
          <a:off x="3524250" y="5715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xdr:from>
      <xdr:col>2</xdr:col>
      <xdr:colOff>76200</xdr:colOff>
      <xdr:row>0</xdr:row>
      <xdr:rowOff>66675</xdr:rowOff>
    </xdr:from>
    <xdr:to>
      <xdr:col>3</xdr:col>
      <xdr:colOff>352425</xdr:colOff>
      <xdr:row>0</xdr:row>
      <xdr:rowOff>342900</xdr:rowOff>
    </xdr:to>
    <xdr:sp macro="" textlink="">
      <xdr:nvSpPr>
        <xdr:cNvPr id="13" name="4 Flecha derecha">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rot="10800000">
          <a:off x="1914525" y="66675"/>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3</xdr:col>
      <xdr:colOff>438150</xdr:colOff>
      <xdr:row>0</xdr:row>
      <xdr:rowOff>66676</xdr:rowOff>
    </xdr:from>
    <xdr:to>
      <xdr:col>4</xdr:col>
      <xdr:colOff>95250</xdr:colOff>
      <xdr:row>0</xdr:row>
      <xdr:rowOff>342901</xdr:rowOff>
    </xdr:to>
    <xdr:sp macro="" textlink="">
      <xdr:nvSpPr>
        <xdr:cNvPr id="14" name="5 Flecha derecha">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a:off x="2390775" y="66676"/>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0</xdr:col>
      <xdr:colOff>19050</xdr:colOff>
      <xdr:row>0</xdr:row>
      <xdr:rowOff>0</xdr:rowOff>
    </xdr:from>
    <xdr:to>
      <xdr:col>1</xdr:col>
      <xdr:colOff>1</xdr:colOff>
      <xdr:row>1</xdr:row>
      <xdr:rowOff>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333375</xdr:colOff>
      <xdr:row>0</xdr:row>
      <xdr:rowOff>85725</xdr:rowOff>
    </xdr:from>
    <xdr:to>
      <xdr:col>4</xdr:col>
      <xdr:colOff>714375</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3336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28575</xdr:colOff>
      <xdr:row>0</xdr:row>
      <xdr:rowOff>85725</xdr:rowOff>
    </xdr:from>
    <xdr:to>
      <xdr:col>4</xdr:col>
      <xdr:colOff>247650</xdr:colOff>
      <xdr:row>0</xdr:row>
      <xdr:rowOff>361950</xdr:rowOff>
    </xdr:to>
    <xdr:sp macro="" textlink="">
      <xdr:nvSpPr>
        <xdr:cNvPr id="4" name="21 Flecha derecha">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rot="10800000">
          <a:off x="186690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1228725</xdr:colOff>
      <xdr:row>0</xdr:row>
      <xdr:rowOff>66675</xdr:rowOff>
    </xdr:from>
    <xdr:to>
      <xdr:col>4</xdr:col>
      <xdr:colOff>1228725</xdr:colOff>
      <xdr:row>0</xdr:row>
      <xdr:rowOff>381000</xdr:rowOff>
    </xdr:to>
    <xdr:cxnSp macro="">
      <xdr:nvCxnSpPr>
        <xdr:cNvPr id="5" name="16 Conector recto">
          <a:extLst>
            <a:ext uri="{FF2B5EF4-FFF2-40B4-BE49-F238E27FC236}">
              <a16:creationId xmlns:a16="http://schemas.microsoft.com/office/drawing/2014/main" id="{00000000-0008-0000-0300-000005000000}"/>
            </a:ext>
          </a:extLst>
        </xdr:cNvPr>
        <xdr:cNvCxnSpPr/>
      </xdr:nvCxnSpPr>
      <xdr:spPr>
        <a:xfrm>
          <a:off x="3190875" y="66675"/>
          <a:ext cx="0" cy="314325"/>
        </a:xfrm>
        <a:prstGeom prst="line">
          <a:avLst/>
        </a:prstGeom>
        <a:ln cmpd="sng">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457200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304800</xdr:colOff>
      <xdr:row>0</xdr:row>
      <xdr:rowOff>85725</xdr:rowOff>
    </xdr:from>
    <xdr:to>
      <xdr:col>4</xdr:col>
      <xdr:colOff>685800</xdr:colOff>
      <xdr:row>0</xdr:row>
      <xdr:rowOff>361950</xdr:rowOff>
    </xdr:to>
    <xdr:sp macro="" textlink="">
      <xdr:nvSpPr>
        <xdr:cNvPr id="8" name="15 Flecha derecha">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a:xfrm>
          <a:off x="23050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0</xdr:colOff>
      <xdr:row>0</xdr:row>
      <xdr:rowOff>85725</xdr:rowOff>
    </xdr:from>
    <xdr:to>
      <xdr:col>4</xdr:col>
      <xdr:colOff>219075</xdr:colOff>
      <xdr:row>0</xdr:row>
      <xdr:rowOff>361950</xdr:rowOff>
    </xdr:to>
    <xdr:sp macro="" textlink="">
      <xdr:nvSpPr>
        <xdr:cNvPr id="9" name="21 Flecha derecha">
          <a:hlinkClick xmlns:r="http://schemas.openxmlformats.org/officeDocument/2006/relationships" r:id="rId2"/>
          <a:extLst>
            <a:ext uri="{FF2B5EF4-FFF2-40B4-BE49-F238E27FC236}">
              <a16:creationId xmlns:a16="http://schemas.microsoft.com/office/drawing/2014/main" id="{00000000-0008-0000-0400-000009000000}"/>
            </a:ext>
          </a:extLst>
        </xdr:cNvPr>
        <xdr:cNvSpPr/>
      </xdr:nvSpPr>
      <xdr:spPr>
        <a:xfrm rot="10800000">
          <a:off x="18383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1228725</xdr:colOff>
      <xdr:row>0</xdr:row>
      <xdr:rowOff>85725</xdr:rowOff>
    </xdr:from>
    <xdr:to>
      <xdr:col>4</xdr:col>
      <xdr:colOff>1228725</xdr:colOff>
      <xdr:row>0</xdr:row>
      <xdr:rowOff>400050</xdr:rowOff>
    </xdr:to>
    <xdr:cxnSp macro="">
      <xdr:nvCxnSpPr>
        <xdr:cNvPr id="10" name="16 Conector recto">
          <a:extLst>
            <a:ext uri="{FF2B5EF4-FFF2-40B4-BE49-F238E27FC236}">
              <a16:creationId xmlns:a16="http://schemas.microsoft.com/office/drawing/2014/main" id="{00000000-0008-0000-0400-00000A000000}"/>
            </a:ext>
          </a:extLst>
        </xdr:cNvPr>
        <xdr:cNvCxnSpPr/>
      </xdr:nvCxnSpPr>
      <xdr:spPr>
        <a:xfrm>
          <a:off x="3228975" y="8572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457200</xdr:rowOff>
    </xdr:to>
    <xdr:pic>
      <xdr:nvPicPr>
        <xdr:cNvPr id="11" name="Imagen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absolute">
    <xdr:from>
      <xdr:col>8</xdr:col>
      <xdr:colOff>85725</xdr:colOff>
      <xdr:row>14</xdr:row>
      <xdr:rowOff>9525</xdr:rowOff>
    </xdr:from>
    <xdr:to>
      <xdr:col>18</xdr:col>
      <xdr:colOff>28575</xdr:colOff>
      <xdr:row>25</xdr:row>
      <xdr:rowOff>19050</xdr:rowOff>
    </xdr:to>
    <xdr:graphicFrame macro="">
      <xdr:nvGraphicFramePr>
        <xdr:cNvPr id="12" name="6 Gráfic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2</xdr:row>
      <xdr:rowOff>142875</xdr:rowOff>
    </xdr:from>
    <xdr:to>
      <xdr:col>12</xdr:col>
      <xdr:colOff>504826</xdr:colOff>
      <xdr:row>3</xdr:row>
      <xdr:rowOff>180975</xdr:rowOff>
    </xdr:to>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2019300" y="1019175"/>
          <a:ext cx="9439276" cy="247650"/>
        </a:xfrm>
        <a:prstGeom prst="rect">
          <a:avLst/>
        </a:prstGeom>
        <a:solidFill>
          <a:srgbClr val="FFDA71">
            <a:alpha val="30000"/>
          </a:srgbClr>
        </a:solidFill>
        <a:ln w="9525" cmpd="sng">
          <a:solidFill>
            <a:srgbClr val="6633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a:solidFill>
                <a:sysClr val="windowText" lastClr="000000"/>
              </a:solidFill>
              <a:latin typeface="Arial Narrow" panose="020B0606020202030204" pitchFamily="34" charset="0"/>
            </a:rPr>
            <a:t> Esta pestaña se autocompleta en función de los datos introducidos en la pestaña anterior </a:t>
          </a:r>
          <a:r>
            <a:rPr lang="es-ES" sz="1100" i="1">
              <a:solidFill>
                <a:sysClr val="windowText" lastClr="000000"/>
              </a:solidFill>
              <a:latin typeface="Arial Narrow" panose="020B0606020202030204" pitchFamily="34" charset="0"/>
            </a:rPr>
            <a:t>3. Datos cultivos </a:t>
          </a:r>
          <a:r>
            <a:rPr lang="es-ES" sz="1100">
              <a:solidFill>
                <a:sysClr val="windowText" lastClr="000000"/>
              </a:solidFill>
              <a:latin typeface="Arial Narrow" panose="020B0606020202030204" pitchFamily="34" charset="0"/>
            </a:rPr>
            <a:t>salvo si dispone de datos de factores de emisión propios (celdas "Otros").</a:t>
          </a:r>
          <a:endParaRPr lang="es-ES" sz="1100">
            <a:solidFill>
              <a:srgbClr val="663300"/>
            </a:solidFill>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342900</xdr:colOff>
      <xdr:row>0</xdr:row>
      <xdr:rowOff>85725</xdr:rowOff>
    </xdr:from>
    <xdr:to>
      <xdr:col>4</xdr:col>
      <xdr:colOff>723900</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257175</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500-000006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17</xdr:col>
      <xdr:colOff>638175</xdr:colOff>
      <xdr:row>0</xdr:row>
      <xdr:rowOff>47625</xdr:rowOff>
    </xdr:from>
    <xdr:to>
      <xdr:col>18</xdr:col>
      <xdr:colOff>200025</xdr:colOff>
      <xdr:row>0</xdr:row>
      <xdr:rowOff>428625</xdr:rowOff>
    </xdr:to>
    <xdr:pic>
      <xdr:nvPicPr>
        <xdr:cNvPr id="10" name="27 Imagen">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500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11" name="16 Conector recto">
          <a:extLst>
            <a:ext uri="{FF2B5EF4-FFF2-40B4-BE49-F238E27FC236}">
              <a16:creationId xmlns:a16="http://schemas.microsoft.com/office/drawing/2014/main" id="{00000000-0008-0000-0500-00000B000000}"/>
            </a:ext>
          </a:extLst>
        </xdr:cNvPr>
        <xdr:cNvCxnSpPr/>
      </xdr:nvCxnSpPr>
      <xdr:spPr>
        <a:xfrm>
          <a:off x="32670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350744</xdr:colOff>
      <xdr:row>0</xdr:row>
      <xdr:rowOff>85725</xdr:rowOff>
    </xdr:from>
    <xdr:to>
      <xdr:col>4</xdr:col>
      <xdr:colOff>731744</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45944</xdr:colOff>
      <xdr:row>0</xdr:row>
      <xdr:rowOff>85725</xdr:rowOff>
    </xdr:from>
    <xdr:to>
      <xdr:col>4</xdr:col>
      <xdr:colOff>265019</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20</xdr:col>
      <xdr:colOff>624502</xdr:colOff>
      <xdr:row>0</xdr:row>
      <xdr:rowOff>41415</xdr:rowOff>
    </xdr:from>
    <xdr:to>
      <xdr:col>21</xdr:col>
      <xdr:colOff>183867</xdr:colOff>
      <xdr:row>0</xdr:row>
      <xdr:rowOff>422415</xdr:rowOff>
    </xdr:to>
    <xdr:pic>
      <xdr:nvPicPr>
        <xdr:cNvPr id="10" name="27 Imagen">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7377" y="41415"/>
          <a:ext cx="37851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7" name="16 Conector recto">
          <a:extLst>
            <a:ext uri="{FF2B5EF4-FFF2-40B4-BE49-F238E27FC236}">
              <a16:creationId xmlns:a16="http://schemas.microsoft.com/office/drawing/2014/main" id="{00000000-0008-0000-0600-000007000000}"/>
            </a:ext>
          </a:extLst>
        </xdr:cNvPr>
        <xdr:cNvCxnSpPr/>
      </xdr:nvCxnSpPr>
      <xdr:spPr>
        <a:xfrm>
          <a:off x="3371850" y="66675"/>
          <a:ext cx="0" cy="314325"/>
        </a:xfrm>
        <a:prstGeom prst="line">
          <a:avLst/>
        </a:prstGeom>
        <a:ln cmpd="sng">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absolute">
    <xdr:from>
      <xdr:col>4</xdr:col>
      <xdr:colOff>333375</xdr:colOff>
      <xdr:row>0</xdr:row>
      <xdr:rowOff>85725</xdr:rowOff>
    </xdr:from>
    <xdr:to>
      <xdr:col>4</xdr:col>
      <xdr:colOff>714375</xdr:colOff>
      <xdr:row>0</xdr:row>
      <xdr:rowOff>361950</xdr:rowOff>
    </xdr:to>
    <xdr:sp macro="" textlink="">
      <xdr:nvSpPr>
        <xdr:cNvPr id="20" name="19 Flecha derecha">
          <a:hlinkClick xmlns:r="http://schemas.openxmlformats.org/officeDocument/2006/relationships" r:id="rId1"/>
          <a:extLst>
            <a:ext uri="{FF2B5EF4-FFF2-40B4-BE49-F238E27FC236}">
              <a16:creationId xmlns:a16="http://schemas.microsoft.com/office/drawing/2014/main" id="{00000000-0008-0000-0700-000014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247650</xdr:colOff>
      <xdr:row>0</xdr:row>
      <xdr:rowOff>361950</xdr:rowOff>
    </xdr:to>
    <xdr:sp macro="" textlink="">
      <xdr:nvSpPr>
        <xdr:cNvPr id="21" name="20 Flecha derecha">
          <a:hlinkClick xmlns:r="http://schemas.openxmlformats.org/officeDocument/2006/relationships" r:id="rId2"/>
          <a:extLst>
            <a:ext uri="{FF2B5EF4-FFF2-40B4-BE49-F238E27FC236}">
              <a16:creationId xmlns:a16="http://schemas.microsoft.com/office/drawing/2014/main" id="{00000000-0008-0000-0700-000015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1295400</xdr:colOff>
      <xdr:row>0</xdr:row>
      <xdr:rowOff>66675</xdr:rowOff>
    </xdr:from>
    <xdr:to>
      <xdr:col>4</xdr:col>
      <xdr:colOff>1295400</xdr:colOff>
      <xdr:row>0</xdr:row>
      <xdr:rowOff>381000</xdr:rowOff>
    </xdr:to>
    <xdr:cxnSp macro="">
      <xdr:nvCxnSpPr>
        <xdr:cNvPr id="13" name="12 Conector recto">
          <a:extLst>
            <a:ext uri="{FF2B5EF4-FFF2-40B4-BE49-F238E27FC236}">
              <a16:creationId xmlns:a16="http://schemas.microsoft.com/office/drawing/2014/main" id="{00000000-0008-0000-0700-00000D000000}"/>
            </a:ext>
          </a:extLst>
        </xdr:cNvPr>
        <xdr:cNvCxnSpPr/>
      </xdr:nvCxnSpPr>
      <xdr:spPr>
        <a:xfrm>
          <a:off x="33051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455543</xdr:rowOff>
    </xdr:to>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5543"/>
        </a:xfrm>
        <a:prstGeom prst="rect">
          <a:avLst/>
        </a:prstGeom>
      </xdr:spPr>
    </xdr:pic>
    <xdr:clientData/>
  </xdr:twoCellAnchor>
  <xdr:twoCellAnchor editAs="oneCell">
    <xdr:from>
      <xdr:col>14</xdr:col>
      <xdr:colOff>679174</xdr:colOff>
      <xdr:row>0</xdr:row>
      <xdr:rowOff>44823</xdr:rowOff>
    </xdr:from>
    <xdr:to>
      <xdr:col>15</xdr:col>
      <xdr:colOff>208381</xdr:colOff>
      <xdr:row>0</xdr:row>
      <xdr:rowOff>425823</xdr:rowOff>
    </xdr:to>
    <xdr:pic>
      <xdr:nvPicPr>
        <xdr:cNvPr id="16" name="27 Imagen">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76174" y="44823"/>
          <a:ext cx="37403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4</xdr:col>
      <xdr:colOff>342900</xdr:colOff>
      <xdr:row>0</xdr:row>
      <xdr:rowOff>85725</xdr:rowOff>
    </xdr:from>
    <xdr:to>
      <xdr:col>4</xdr:col>
      <xdr:colOff>723900</xdr:colOff>
      <xdr:row>0</xdr:row>
      <xdr:rowOff>361950</xdr:rowOff>
    </xdr:to>
    <xdr:sp macro="" textlink="">
      <xdr:nvSpPr>
        <xdr:cNvPr id="2" name="15 Flecha derecha">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257175</xdr:colOff>
      <xdr:row>0</xdr:row>
      <xdr:rowOff>361950</xdr:rowOff>
    </xdr:to>
    <xdr:sp macro="" textlink="">
      <xdr:nvSpPr>
        <xdr:cNvPr id="3" name="21 Flecha derecha">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14</xdr:col>
      <xdr:colOff>352425</xdr:colOff>
      <xdr:row>0</xdr:row>
      <xdr:rowOff>57150</xdr:rowOff>
    </xdr:from>
    <xdr:to>
      <xdr:col>14</xdr:col>
      <xdr:colOff>733425</xdr:colOff>
      <xdr:row>0</xdr:row>
      <xdr:rowOff>438150</xdr:rowOff>
    </xdr:to>
    <xdr:pic>
      <xdr:nvPicPr>
        <xdr:cNvPr id="4" name="27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11300" y="5715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5" name="16 Conector recto">
          <a:extLst>
            <a:ext uri="{FF2B5EF4-FFF2-40B4-BE49-F238E27FC236}">
              <a16:creationId xmlns:a16="http://schemas.microsoft.com/office/drawing/2014/main" id="{00000000-0008-0000-0800-000005000000}"/>
            </a:ext>
          </a:extLst>
        </xdr:cNvPr>
        <xdr:cNvCxnSpPr/>
      </xdr:nvCxnSpPr>
      <xdr:spPr>
        <a:xfrm>
          <a:off x="32670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iteco.gob.es/es/cambio-climatico/temas/mitigacion-politicas-y-medidas/instruccionescalculadorahcagri_tcm30-485625.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gdo.cnmc.es/CNMC/informePdfPorCUPS.do" TargetMode="External"/><Relationship Id="rId2" Type="http://schemas.openxmlformats.org/officeDocument/2006/relationships/hyperlink" Target="https://gdo.cnmc.es/CNMC/accesoEtiquetado.do" TargetMode="External"/><Relationship Id="rId1" Type="http://schemas.openxmlformats.org/officeDocument/2006/relationships/hyperlink" Target="https://gdo.cnmc.es/CNMC/accesoEtiquetado.do"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gdo.cnmc.es/CNMC/informePdfPorCUPS.do"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hyperlink" Target="https://www.mapa.gob.es/es/ganaderia/temas/ganaderia-y-medio-ambiente/balance-de-nitrogeno-e-inventario-de-emisiones-de-gases/default.aspx" TargetMode="External"/><Relationship Id="rId21" Type="http://schemas.openxmlformats.org/officeDocument/2006/relationships/hyperlink" Target="https://www.miteco.gob.es/es/calidad-y-evaluacion-ambiental/temas/sistema-espanol-de-inventario-sei-/es_nir_edicion2022_tcm30-523942.pdf" TargetMode="External"/><Relationship Id="rId42" Type="http://schemas.openxmlformats.org/officeDocument/2006/relationships/hyperlink" Target="https://www.ipcc.ch/report/ar6/wg1/downloads/report/IPCC_AR6_WGI_Chapter07_SM.pdf" TargetMode="External"/><Relationship Id="rId47" Type="http://schemas.openxmlformats.org/officeDocument/2006/relationships/hyperlink" Target="https://eur-lex.europa.eu/legal-content/ES/TXT/?uri=CELEX:52023DC0517" TargetMode="External"/><Relationship Id="rId63" Type="http://schemas.openxmlformats.org/officeDocument/2006/relationships/hyperlink" Target="https://gdo.cnmc.es/CNMC/resumenGdo.do?informe=etiquetado_electricidad" TargetMode="External"/><Relationship Id="rId68" Type="http://schemas.openxmlformats.org/officeDocument/2006/relationships/hyperlink" Target="https://www.boe.es/buscar/act.php?id=BOE-A-2006-2779" TargetMode="External"/><Relationship Id="rId16" Type="http://schemas.openxmlformats.org/officeDocument/2006/relationships/hyperlink" Target="https://www.ipcc-nggip.iges.or.jp/public/2006gl/spanish/vol4.html" TargetMode="External"/><Relationship Id="rId11" Type="http://schemas.openxmlformats.org/officeDocument/2006/relationships/hyperlink" Target="https://www.mapa.gob.es/es/agricultura/publicaciones/01_FERTILIZACI%C3%93N(BAJA)_tcm30-57890.pdf" TargetMode="External"/><Relationship Id="rId24" Type="http://schemas.openxmlformats.org/officeDocument/2006/relationships/hyperlink" Target="https://www.idae.es/uploads/documentos/documentos_10255_Consumos_energeticos_operaciones_agricolas_Espana_05_d94c1676.pdf" TargetMode="External"/><Relationship Id="rId32" Type="http://schemas.openxmlformats.org/officeDocument/2006/relationships/hyperlink" Target="https://ruralcat.gencat.cat/documents/20181/81525/Subproductes1_71_Determ_rap_nutri.pdf/ad0103b1-5658-4c15-a389-81f1705797b6" TargetMode="External"/><Relationship Id="rId37" Type="http://schemas.openxmlformats.org/officeDocument/2006/relationships/hyperlink" Target="https://www.miteco.gob.es/es/calidad-y-evaluacion-ambiental/temas/sistema-espanol-de-inventario-sei-/default.aspx" TargetMode="External"/><Relationship Id="rId40" Type="http://schemas.openxmlformats.org/officeDocument/2006/relationships/hyperlink" Target="https://echa.europa.eu/es/search-for-chemicals" TargetMode="External"/><Relationship Id="rId45" Type="http://schemas.openxmlformats.org/officeDocument/2006/relationships/hyperlink" Target="https://gdo.cnmc.es/CNMC/resumenGdo.do?informe=etiquetado_electricidad" TargetMode="External"/><Relationship Id="rId53" Type="http://schemas.openxmlformats.org/officeDocument/2006/relationships/hyperlink" Target="https://gdo.cnmc.es/CNMC/resumenGdo.do?informe=etiquetado_electricidad" TargetMode="External"/><Relationship Id="rId58" Type="http://schemas.openxmlformats.org/officeDocument/2006/relationships/hyperlink" Target="https://gdo.cnmc.es/CNMC/resumenGdo.do?informe=etiquetado_electricidad" TargetMode="External"/><Relationship Id="rId66" Type="http://schemas.openxmlformats.org/officeDocument/2006/relationships/hyperlink" Target="https://gdo.cnmc.es/CNMC/resumenGdo.do?informe=etiquetado_electricidad" TargetMode="External"/><Relationship Id="rId74" Type="http://schemas.openxmlformats.org/officeDocument/2006/relationships/hyperlink" Target="https://eur-lex.europa.eu/legal-content/ES/TXT/?uri=CELEX:32022R0996" TargetMode="External"/><Relationship Id="rId79" Type="http://schemas.openxmlformats.org/officeDocument/2006/relationships/drawing" Target="../drawings/drawing13.xml"/><Relationship Id="rId5" Type="http://schemas.openxmlformats.org/officeDocument/2006/relationships/hyperlink" Target="http://gdo.cnmc.es/CNE/resumenGdo.do?anio=2015" TargetMode="External"/><Relationship Id="rId61" Type="http://schemas.openxmlformats.org/officeDocument/2006/relationships/hyperlink" Target="https://gdo.cnmc.es/CNMC/resumenGdo.do?informe=etiquetado_electricidad" TargetMode="External"/><Relationship Id="rId19" Type="http://schemas.openxmlformats.org/officeDocument/2006/relationships/hyperlink" Target="https://www.miteco.gob.es/es/calidad-y-evaluacion-ambiental/temas/sistema-espanol-de-inventario-sei-/default.aspx" TargetMode="External"/><Relationship Id="rId14" Type="http://schemas.openxmlformats.org/officeDocument/2006/relationships/hyperlink" Target="https://www.miteco.gob.es/es/calidad-y-evaluacion-ambiental/temas/sistema-espanol-de-inventario-sei-/10%20Agricultura_tcm30-179140.pdf" TargetMode="External"/><Relationship Id="rId22" Type="http://schemas.openxmlformats.org/officeDocument/2006/relationships/hyperlink" Target="https://www.miteco.gob.es/es/calidad-y-evaluacion-ambiental/temas/sistema-espanol-de-inventario-sei-/es_nir_edicion2022_tcm30-523942.pdf" TargetMode="External"/><Relationship Id="rId27" Type="http://schemas.openxmlformats.org/officeDocument/2006/relationships/hyperlink" Target="https://www.idae.es/uploads/documentos/documentos_10255_Consumos_energeticos_operaciones_agricolas_Espana_05_d94c1676.pdf" TargetMode="External"/><Relationship Id="rId30" Type="http://schemas.openxmlformats.org/officeDocument/2006/relationships/hyperlink" Target="https://www.miteco.gob.es/es/calidad-y-evaluacion-ambiental/temas/sistema-espanol-de-inventario-sei-/inventario-gases-efecto-invernadero.html" TargetMode="External"/><Relationship Id="rId35" Type="http://schemas.openxmlformats.org/officeDocument/2006/relationships/hyperlink" Target="https://www.miteco.gob.es/es/calidad-y-evaluacion-ambiental/temas/sistema-espanol-de-inventario-sei-/default.aspx" TargetMode="External"/><Relationship Id="rId43" Type="http://schemas.openxmlformats.org/officeDocument/2006/relationships/hyperlink" Target="https://www.ipcc.ch/report/ar6/wg1/downloads/report/IPCC_AR6_WGI_Chapter07_SM.pdf" TargetMode="External"/><Relationship Id="rId48" Type="http://schemas.openxmlformats.org/officeDocument/2006/relationships/hyperlink" Target="https://eur-lex.europa.eu/legal-content/ES/TXT/?uri=CELEX:52024DC0313" TargetMode="External"/><Relationship Id="rId56" Type="http://schemas.openxmlformats.org/officeDocument/2006/relationships/hyperlink" Target="https://gdo.cnmc.es/CNMC/resumenGdo.do?informe=etiquetado_electricidad" TargetMode="External"/><Relationship Id="rId64" Type="http://schemas.openxmlformats.org/officeDocument/2006/relationships/hyperlink" Target="https://gdo.cnmc.es/CNMC/resumenGdo.do?informe=etiquetado_electricidad" TargetMode="External"/><Relationship Id="rId69" Type="http://schemas.openxmlformats.org/officeDocument/2006/relationships/hyperlink" Target="https://www.boe.es/buscar/act.php?id=BOE-A-2006-2779" TargetMode="External"/><Relationship Id="rId77" Type="http://schemas.openxmlformats.org/officeDocument/2006/relationships/hyperlink" Target="https://gdo.cnmc.es/CNMC/accesoEtiquetado.do" TargetMode="External"/><Relationship Id="rId8" Type="http://schemas.openxmlformats.org/officeDocument/2006/relationships/hyperlink" Target="http://gdo.cnmc.es/CNE/resumenGdo.do?anio=2015" TargetMode="External"/><Relationship Id="rId51" Type="http://schemas.openxmlformats.org/officeDocument/2006/relationships/hyperlink" Target="https://gdo.cnmc.es/CNMC/resumenGdo.do?informe=etiquetado_electricidad" TargetMode="External"/><Relationship Id="rId72" Type="http://schemas.openxmlformats.org/officeDocument/2006/relationships/hyperlink" Target="https://eur-lex.europa.eu/legal-content/ES/TXT/?uri=CELEX:32022R0996" TargetMode="External"/><Relationship Id="rId3" Type="http://schemas.openxmlformats.org/officeDocument/2006/relationships/hyperlink" Target="http://gdo.cnmc.es/CNE/resumenGdo.do?anio=2015" TargetMode="External"/><Relationship Id="rId12" Type="http://schemas.openxmlformats.org/officeDocument/2006/relationships/hyperlink" Target="https://www.aragon.es/-/informaciones-tecnicas-agrarias" TargetMode="External"/><Relationship Id="rId17" Type="http://schemas.openxmlformats.org/officeDocument/2006/relationships/hyperlink" Target="https://www.miteco.gob.es/es/calidad-y-evaluacion-ambiental/temas/sistema-espanol-de-inventario-sei-/inventario-gases-efecto-invernadero.html" TargetMode="External"/><Relationship Id="rId25" Type="http://schemas.openxmlformats.org/officeDocument/2006/relationships/hyperlink" Target="https://www.mapa.gob.es/es/agricultura/temas/medios-de-produccion/productos-fertilizantes/" TargetMode="External"/><Relationship Id="rId33" Type="http://schemas.openxmlformats.org/officeDocument/2006/relationships/hyperlink" Target="https://www.ipcc-nggip.iges.or.jp/public/2019rf/pdf/4_Volume4/19R_V4_Ch11_Soils_N2O_CO2.pdf" TargetMode="External"/><Relationship Id="rId38" Type="http://schemas.openxmlformats.org/officeDocument/2006/relationships/hyperlink" Target="https://www.boe.es/buscar/act.php?id=BOE-A-2006-2779" TargetMode="External"/><Relationship Id="rId46" Type="http://schemas.openxmlformats.org/officeDocument/2006/relationships/hyperlink" Target="https://eur-lex.europa.eu/legal-content/ES/TXT/?uri=CELEX:52023DC0517" TargetMode="External"/><Relationship Id="rId59" Type="http://schemas.openxmlformats.org/officeDocument/2006/relationships/hyperlink" Target="https://gdo.cnmc.es/CNMC/resumenGdo.do?informe=etiquetado_electricidad" TargetMode="External"/><Relationship Id="rId67" Type="http://schemas.openxmlformats.org/officeDocument/2006/relationships/hyperlink" Target="https://gdo.cnmc.es/CNMC/resumenGdo.do?informe=etiquetado_electricidad" TargetMode="External"/><Relationship Id="rId20" Type="http://schemas.openxmlformats.org/officeDocument/2006/relationships/hyperlink" Target="https://www.miteco.gob.es/es/calidad-y-evaluacion-ambiental/temas/sistema-espanol-de-inventario-sei-/default.aspx" TargetMode="External"/><Relationship Id="rId41" Type="http://schemas.openxmlformats.org/officeDocument/2006/relationships/hyperlink" Target="https://www.idae.es/uploads/documentos/documentos_10255_Consumos_energeticos_operaciones_agricolas_Espana_05_d94c1676.pdf" TargetMode="External"/><Relationship Id="rId54" Type="http://schemas.openxmlformats.org/officeDocument/2006/relationships/hyperlink" Target="https://gdo.cnmc.es/CNMC/resumenGdo.do?informe=etiquetado_electricidad" TargetMode="External"/><Relationship Id="rId62" Type="http://schemas.openxmlformats.org/officeDocument/2006/relationships/hyperlink" Target="https://gdo.cnmc.es/CNMC/resumenGdo.do?informe=etiquetado_electricidad" TargetMode="External"/><Relationship Id="rId70" Type="http://schemas.openxmlformats.org/officeDocument/2006/relationships/hyperlink" Target="https://www.boe.es/buscar/act.php?id=BOE-A-2006-2779" TargetMode="External"/><Relationship Id="rId75" Type="http://schemas.openxmlformats.org/officeDocument/2006/relationships/hyperlink" Target="https://eur-lex.europa.eu/legal-content/ES/TXT/?uri=CELEX:32018R2066" TargetMode="External"/><Relationship Id="rId1" Type="http://schemas.openxmlformats.org/officeDocument/2006/relationships/hyperlink" Target="http://gdo.cnmc.es/CNE/resumenGdo.do?anio=2015" TargetMode="External"/><Relationship Id="rId6" Type="http://schemas.openxmlformats.org/officeDocument/2006/relationships/hyperlink" Target="http://gdo.cnmc.es/CNE/resumenGdo.do?anio=2015" TargetMode="External"/><Relationship Id="rId15" Type="http://schemas.openxmlformats.org/officeDocument/2006/relationships/hyperlink" Target="https://www.ipcc-nggip.iges.or.jp/public/2019rf/pdf/4_Volume4/19R_V4_Ch11_Soils_N2O_CO2.pdf" TargetMode="External"/><Relationship Id="rId23" Type="http://schemas.openxmlformats.org/officeDocument/2006/relationships/hyperlink" Target="https://www.mapa.gob.es/es/ministerio/servicios/informacion/plataforma-de-conocimiento-para-el-medio-rural-y-pesquero/observatorio-de-tecnologias-probadas/maquinaria-agricola/default.aspx" TargetMode="External"/><Relationship Id="rId28" Type="http://schemas.openxmlformats.org/officeDocument/2006/relationships/hyperlink" Target="https://www.idae.es/uploads/documentos/documentos_10255_Consumos_energeticos_operaciones_agricolas_Espana_05_d94c1676.pdf" TargetMode="External"/><Relationship Id="rId36" Type="http://schemas.openxmlformats.org/officeDocument/2006/relationships/hyperlink" Target="https://www.miteco.gob.es/es/calidad-y-evaluacion-ambiental/temas/sistema-espanol-de-inventario-sei-/default.aspx" TargetMode="External"/><Relationship Id="rId49" Type="http://schemas.openxmlformats.org/officeDocument/2006/relationships/hyperlink" Target="https://gdo.cnmc.es/CNMC/resumenGdo.do?informe=etiquetado_electricidad" TargetMode="External"/><Relationship Id="rId57" Type="http://schemas.openxmlformats.org/officeDocument/2006/relationships/hyperlink" Target="https://gdo.cnmc.es/CNMC/resumenGdo.do?informe=etiquetado_electricidad" TargetMode="External"/><Relationship Id="rId10" Type="http://schemas.openxmlformats.org/officeDocument/2006/relationships/hyperlink" Target="https://www.mapa.gob.es/es/agricultura/publicaciones/01_FERTILIZACI%C3%93N(BAJA)_tcm30-57890.pdf" TargetMode="External"/><Relationship Id="rId31" Type="http://schemas.openxmlformats.org/officeDocument/2006/relationships/hyperlink" Target="https://www.miteco.gob.es/es/calidad-y-evaluacion-ambiental/temas/sistema-espanol-de-inventario-sei-/inventario-gases-efecto-invernadero.html" TargetMode="External"/><Relationship Id="rId44" Type="http://schemas.openxmlformats.org/officeDocument/2006/relationships/hyperlink" Target="https://gdo.cnmc.es/CNE/accesoEtiquetado.do" TargetMode="External"/><Relationship Id="rId52" Type="http://schemas.openxmlformats.org/officeDocument/2006/relationships/hyperlink" Target="https://gdo.cnmc.es/CNMC/resumenGdo.do?informe=etiquetado_electricidad" TargetMode="External"/><Relationship Id="rId60" Type="http://schemas.openxmlformats.org/officeDocument/2006/relationships/hyperlink" Target="https://gdo.cnmc.es/CNMC/resumenGdo.do?informe=etiquetado_electricidad" TargetMode="External"/><Relationship Id="rId65" Type="http://schemas.openxmlformats.org/officeDocument/2006/relationships/hyperlink" Target="https://gdo.cnmc.es/CNMC/resumenGdo.do?informe=etiquetado_electricidad" TargetMode="External"/><Relationship Id="rId73" Type="http://schemas.openxmlformats.org/officeDocument/2006/relationships/hyperlink" Target="https://www.boe.es/buscar/act.php?id=BOE-A-2006-2779" TargetMode="External"/><Relationship Id="rId78" Type="http://schemas.openxmlformats.org/officeDocument/2006/relationships/printerSettings" Target="../printerSettings/printerSettings13.bin"/><Relationship Id="rId4" Type="http://schemas.openxmlformats.org/officeDocument/2006/relationships/hyperlink" Target="http://gdo.cnmc.es/CNE/resumenGdo.do?anio=2017" TargetMode="External"/><Relationship Id="rId9" Type="http://schemas.openxmlformats.org/officeDocument/2006/relationships/hyperlink" Target="https://gdo.cnmc.es/CNE/resumenGdo.do?anio=2019" TargetMode="External"/><Relationship Id="rId13" Type="http://schemas.openxmlformats.org/officeDocument/2006/relationships/hyperlink" Target="https://www.aragon.es/-/informaciones-tecnicas-agrarias" TargetMode="External"/><Relationship Id="rId18" Type="http://schemas.openxmlformats.org/officeDocument/2006/relationships/hyperlink" Target="https://www.miteco.gob.es/es/calidad-y-evaluacion-ambiental/temas/sistema-espanol-de-inventario-sei-/es_nir_edicion2022_tcm30-523942.pdf" TargetMode="External"/><Relationship Id="rId39" Type="http://schemas.openxmlformats.org/officeDocument/2006/relationships/hyperlink" Target="https://www.miteco.gob.es/es/calidad-y-evaluacion-ambiental/temas/sistema-espanol-de-inventario-sei-/default.aspx" TargetMode="External"/><Relationship Id="rId34" Type="http://schemas.openxmlformats.org/officeDocument/2006/relationships/hyperlink" Target="https://www.miteco.gob.es/es/calidad-y-evaluacion-ambiental/temas/sistema-espanol-de-inventario-sei-/default.aspx" TargetMode="External"/><Relationship Id="rId50" Type="http://schemas.openxmlformats.org/officeDocument/2006/relationships/hyperlink" Target="https://gdo.cnmc.es/CNMC/resumenGdo.do?informe=etiquetado_electricidad" TargetMode="External"/><Relationship Id="rId55" Type="http://schemas.openxmlformats.org/officeDocument/2006/relationships/hyperlink" Target="https://gdo.cnmc.es/CNMC/resumenGdo.do?informe=etiquetado_electricidad" TargetMode="External"/><Relationship Id="rId76" Type="http://schemas.openxmlformats.org/officeDocument/2006/relationships/hyperlink" Target="https://gdo.cnmc.es/CNMC/accesoEtiquetado.do" TargetMode="External"/><Relationship Id="rId7" Type="http://schemas.openxmlformats.org/officeDocument/2006/relationships/hyperlink" Target="http://gdo.cnmc.es/CNE/resumenGdo.do?anio=2017" TargetMode="External"/><Relationship Id="rId71" Type="http://schemas.openxmlformats.org/officeDocument/2006/relationships/hyperlink" Target="https://eur-lex.europa.eu/legal-content/ES/TXT/?uri=CELEX:32018R2066" TargetMode="External"/><Relationship Id="rId2" Type="http://schemas.openxmlformats.org/officeDocument/2006/relationships/hyperlink" Target="http://gdo.cnmc.es/CNE/resumenGdo.do?anio=2015" TargetMode="External"/><Relationship Id="rId29" Type="http://schemas.openxmlformats.org/officeDocument/2006/relationships/hyperlink" Target="https://www.ipcc-nggip.iges.or.jp/public/2019rf/pdf/4_Volume4/19R_V4_Ch11_Soils_N2O_CO2.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miteco.gob.es/es/calidad-y-evaluacion-ambiental/temas/sistema-espanol-de-inventario-sei-/default.aspx" TargetMode="External"/><Relationship Id="rId13" Type="http://schemas.openxmlformats.org/officeDocument/2006/relationships/vmlDrawing" Target="../drawings/vmlDrawing1.vml"/><Relationship Id="rId3" Type="http://schemas.openxmlformats.org/officeDocument/2006/relationships/hyperlink" Target="https://www.idae.es/uploads/documentos/documentos_10255_Consumos_energeticos_operaciones_agricolas_Espana_05_d94c1676.pdf" TargetMode="External"/><Relationship Id="rId7" Type="http://schemas.openxmlformats.org/officeDocument/2006/relationships/hyperlink" Target="https://www.ipcc-nggip.iges.or.jp/public/2019rf/pdf/4_Volume4/19R_V4_Ch11_Soils_N2O_CO2.pdf" TargetMode="External"/><Relationship Id="rId12" Type="http://schemas.openxmlformats.org/officeDocument/2006/relationships/drawing" Target="../drawings/drawing15.xml"/><Relationship Id="rId2" Type="http://schemas.openxmlformats.org/officeDocument/2006/relationships/hyperlink" Target="https://www.miteco.gob.es/es/calidad-y-evaluacion-ambiental/temas/sistema-espanol-de-inventario-sei-/inventario-gases-efecto-invernadero.html" TargetMode="External"/><Relationship Id="rId1" Type="http://schemas.openxmlformats.org/officeDocument/2006/relationships/hyperlink" Target="https://www.mapa.gob.es/es/agricultura/publicaciones/01_FERTILIZACI%C3%93N(BAJA)_tcm30-57890.pdf" TargetMode="External"/><Relationship Id="rId6" Type="http://schemas.openxmlformats.org/officeDocument/2006/relationships/hyperlink" Target="https://www.miteco.gob.es/es/calidad-y-evaluacion-ambiental/temas/sistema-espanol-de-inventario-sei-/inventario-gases-efecto-invernadero.html" TargetMode="External"/><Relationship Id="rId11" Type="http://schemas.openxmlformats.org/officeDocument/2006/relationships/printerSettings" Target="../printerSettings/printerSettings15.bin"/><Relationship Id="rId5" Type="http://schemas.openxmlformats.org/officeDocument/2006/relationships/hyperlink" Target="https://www.miteco.gob.es/es/calidad-y-evaluacion-ambiental/temas/sistema-espanol-de-inventario-sei-/inventario-gases-efecto-invernadero.html" TargetMode="External"/><Relationship Id="rId10" Type="http://schemas.openxmlformats.org/officeDocument/2006/relationships/hyperlink" Target="https://www.ipcc-nggip.iges.or.jp/public/2019rf/pdf/4_Volume4/19R_V4_Ch11_Soils_N2O_CO2.pdf" TargetMode="External"/><Relationship Id="rId4" Type="http://schemas.openxmlformats.org/officeDocument/2006/relationships/hyperlink" Target="https://www.miteco.gob.es/es/calidad-y-evaluacion-ambiental/temas/sistema-espanol-de-inventario-sei-/inventario-gases-efecto-invernadero.html" TargetMode="External"/><Relationship Id="rId9" Type="http://schemas.openxmlformats.org/officeDocument/2006/relationships/hyperlink" Target="https://www.miteco.gob.es/es/calidad-y-evaluacion-ambiental/temas/sistema-espanol-de-inventario-sei-/inventario-gases-efecto-invernadero.html" TargetMode="External"/><Relationship Id="rId1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miteco.gob.es/es/calidad-y-evaluacion-ambiental/temas/sistema-espanol-de-inventario-sei-/08060708-maquinaria-movil_tcm30-456063.pdf" TargetMode="External"/><Relationship Id="rId2" Type="http://schemas.openxmlformats.org/officeDocument/2006/relationships/hyperlink" Target="https://energia.gob.es/es-es/Servicios/Paginas/consultasdecarburantes.aspx" TargetMode="External"/><Relationship Id="rId1" Type="http://schemas.openxmlformats.org/officeDocument/2006/relationships/hyperlink" Target="https://unece.org/classification-and-definition-vehicles"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unece.org/classification-and-definition-vehicle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ipcc.ch/report/ar6/wg1/downloads/report/IPCC_AR6_WGI_Chapter07_SM.pdf" TargetMode="External"/><Relationship Id="rId3" Type="http://schemas.openxmlformats.org/officeDocument/2006/relationships/hyperlink" Target="https://www.ipcc.ch/report/ar6/wg1/downloads/report/IPCC_AR6_WGI_Chapter07_SM.pdf" TargetMode="External"/><Relationship Id="rId7" Type="http://schemas.openxmlformats.org/officeDocument/2006/relationships/hyperlink" Target="https://www.ipcc.ch/report/ar6/wg1/downloads/report/IPCC_AR6_WGI_Chapter07_SM.pdf" TargetMode="External"/><Relationship Id="rId2" Type="http://schemas.openxmlformats.org/officeDocument/2006/relationships/hyperlink" Target="https://www.ipcc.ch/report/ar6/wg1/downloads/report/IPCC_AR6_WGI_Chapter07_SM.pdf" TargetMode="External"/><Relationship Id="rId1" Type="http://schemas.openxmlformats.org/officeDocument/2006/relationships/hyperlink" Target="https://www.ipcc.ch/report/ar6/wg1/downloads/report/IPCC_AR6_WGI_Chapter07_SM.pdf" TargetMode="External"/><Relationship Id="rId6" Type="http://schemas.openxmlformats.org/officeDocument/2006/relationships/hyperlink" Target="https://www.ipcc.ch/report/ar6/wg1/downloads/report/IPCC_AR6_WGI_Chapter07_SM.pdf" TargetMode="External"/><Relationship Id="rId5" Type="http://schemas.openxmlformats.org/officeDocument/2006/relationships/hyperlink" Target="https://www.ipcc.ch/report/ar6/wg1/downloads/report/IPCC_AR6_WGI_Chapter07_SM.pdf" TargetMode="External"/><Relationship Id="rId10" Type="http://schemas.openxmlformats.org/officeDocument/2006/relationships/drawing" Target="../drawings/drawing8.xml"/><Relationship Id="rId4" Type="http://schemas.openxmlformats.org/officeDocument/2006/relationships/hyperlink" Target="https://www.ipcc.ch/report/ar6/wg1/downloads/report/IPCC_AR6_WGI_Chapter07_SM.pdf"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S53"/>
  <sheetViews>
    <sheetView showGridLines="0" showRowColHeaders="0" tabSelected="1" zoomScaleNormal="100" zoomScaleSheetLayoutView="100" workbookViewId="0"/>
  </sheetViews>
  <sheetFormatPr defaultColWidth="11.42578125" defaultRowHeight="16.5"/>
  <cols>
    <col min="1" max="1" width="7.5703125" style="62" customWidth="1"/>
    <col min="2" max="2" width="5.140625" style="62" customWidth="1"/>
    <col min="3" max="3" width="3.42578125" style="62" customWidth="1"/>
    <col min="4" max="4" width="3.7109375" style="62" customWidth="1"/>
    <col min="5" max="5" width="11.42578125" style="62"/>
    <col min="6" max="6" width="39.140625" style="62" customWidth="1"/>
    <col min="7" max="8" width="3.7109375" style="62" customWidth="1"/>
    <col min="9" max="9" width="32.140625" style="62" customWidth="1"/>
    <col min="10" max="10" width="3.7109375" style="62" customWidth="1"/>
    <col min="11" max="11" width="6.42578125" style="62" customWidth="1"/>
    <col min="12" max="12" width="3.42578125" style="62" customWidth="1"/>
    <col min="13" max="13" width="10.7109375" style="62" customWidth="1"/>
    <col min="14" max="14" width="3.7109375" style="62" customWidth="1"/>
    <col min="15" max="16384" width="11.42578125" style="62"/>
  </cols>
  <sheetData>
    <row r="2" spans="1:19" ht="21.75" customHeight="1">
      <c r="I2" s="63"/>
    </row>
    <row r="3" spans="1:19" s="64" customFormat="1" ht="22.5" customHeight="1">
      <c r="A3" s="62"/>
      <c r="B3" s="62"/>
      <c r="C3" s="62"/>
      <c r="D3" s="62"/>
      <c r="E3" s="62"/>
      <c r="F3" s="62"/>
      <c r="G3" s="62"/>
      <c r="H3" s="62"/>
      <c r="I3" s="62"/>
      <c r="J3" s="62"/>
      <c r="K3" s="62"/>
      <c r="L3" s="62"/>
      <c r="M3" s="62"/>
      <c r="N3" s="1299"/>
      <c r="O3" s="1299"/>
      <c r="P3" s="1299"/>
      <c r="Q3" s="1299"/>
      <c r="R3" s="1299"/>
      <c r="S3" s="1299"/>
    </row>
    <row r="4" spans="1:19" ht="22.5" customHeight="1">
      <c r="D4" s="902" t="s">
        <v>0</v>
      </c>
      <c r="E4" s="902"/>
      <c r="F4" s="902"/>
      <c r="G4" s="902"/>
      <c r="H4" s="902"/>
      <c r="I4" s="902"/>
      <c r="J4" s="902"/>
      <c r="L4" s="65"/>
      <c r="M4" s="66"/>
      <c r="N4" s="66"/>
      <c r="O4" s="66"/>
      <c r="P4" s="66"/>
      <c r="Q4" s="66"/>
      <c r="R4" s="66"/>
      <c r="S4" s="66"/>
    </row>
    <row r="5" spans="1:19" ht="16.5" customHeight="1">
      <c r="D5" s="902"/>
      <c r="E5" s="902"/>
      <c r="F5" s="902"/>
      <c r="G5" s="902"/>
      <c r="H5" s="902"/>
      <c r="I5" s="902"/>
      <c r="J5" s="902"/>
      <c r="L5" s="65"/>
      <c r="M5" s="66"/>
      <c r="N5" s="66"/>
      <c r="O5" s="66"/>
      <c r="P5" s="66"/>
      <c r="Q5" s="66"/>
      <c r="R5" s="66"/>
      <c r="S5" s="66"/>
    </row>
    <row r="6" spans="1:19" ht="16.5" customHeight="1">
      <c r="D6" s="902"/>
      <c r="E6" s="902"/>
      <c r="F6" s="902"/>
      <c r="G6" s="902"/>
      <c r="H6" s="902"/>
      <c r="I6" s="902"/>
      <c r="J6" s="902"/>
      <c r="L6" s="65"/>
      <c r="M6" s="66"/>
      <c r="N6" s="66"/>
      <c r="O6" s="66"/>
      <c r="P6" s="66"/>
      <c r="Q6" s="66"/>
      <c r="R6" s="66"/>
      <c r="S6" s="66"/>
    </row>
    <row r="7" spans="1:19" s="64" customFormat="1" ht="20.25" customHeight="1">
      <c r="A7" s="65"/>
      <c r="B7" s="65"/>
      <c r="C7" s="65"/>
      <c r="D7" s="902"/>
      <c r="E7" s="902"/>
      <c r="F7" s="902"/>
      <c r="G7" s="902"/>
      <c r="H7" s="902"/>
      <c r="I7" s="902"/>
      <c r="J7" s="902"/>
      <c r="K7" s="62"/>
      <c r="L7" s="65"/>
      <c r="M7" s="66"/>
      <c r="N7" s="66"/>
      <c r="O7" s="66"/>
      <c r="P7" s="66"/>
      <c r="Q7" s="66"/>
      <c r="R7" s="66"/>
      <c r="S7" s="66"/>
    </row>
    <row r="8" spans="1:19" s="64" customFormat="1" ht="7.5" customHeight="1">
      <c r="A8" s="65"/>
      <c r="B8" s="65"/>
      <c r="C8" s="65"/>
      <c r="D8" s="65"/>
      <c r="E8" s="65"/>
      <c r="F8" s="65"/>
      <c r="G8" s="65"/>
      <c r="H8" s="65"/>
      <c r="I8" s="65"/>
      <c r="J8" s="65"/>
      <c r="K8" s="65"/>
      <c r="L8" s="65"/>
      <c r="M8" s="66"/>
      <c r="N8" s="66"/>
      <c r="O8" s="66"/>
      <c r="P8" s="66"/>
      <c r="Q8" s="66"/>
      <c r="R8" s="66"/>
      <c r="S8" s="66"/>
    </row>
    <row r="9" spans="1:19" s="64" customFormat="1" ht="45" customHeight="1">
      <c r="A9" s="65"/>
      <c r="B9" s="65"/>
      <c r="C9" s="65"/>
      <c r="D9" s="65"/>
      <c r="E9" s="903" t="s">
        <v>1</v>
      </c>
      <c r="F9" s="903"/>
      <c r="G9" s="903"/>
      <c r="H9" s="903"/>
      <c r="I9" s="903"/>
      <c r="J9" s="65"/>
      <c r="K9" s="65"/>
      <c r="L9" s="65"/>
      <c r="M9" s="66"/>
      <c r="N9" s="66"/>
      <c r="O9" s="66"/>
      <c r="P9" s="66"/>
      <c r="Q9" s="66"/>
      <c r="R9" s="66"/>
      <c r="S9" s="66"/>
    </row>
    <row r="10" spans="1:19" ht="28.5" customHeight="1">
      <c r="B10" s="904"/>
      <c r="C10" s="904"/>
      <c r="D10" s="904"/>
      <c r="E10" s="904"/>
      <c r="F10" s="904"/>
      <c r="G10" s="904"/>
      <c r="H10" s="904"/>
      <c r="I10" s="904"/>
      <c r="J10" s="904"/>
      <c r="K10" s="904"/>
      <c r="L10" s="904"/>
      <c r="M10" s="904"/>
    </row>
    <row r="11" spans="1:19" ht="8.25" customHeight="1"/>
    <row r="12" spans="1:19" s="66" customFormat="1" ht="18.75">
      <c r="C12" s="897" t="s">
        <v>2</v>
      </c>
      <c r="D12" s="898"/>
      <c r="E12" s="901" t="s">
        <v>3</v>
      </c>
      <c r="F12" s="901"/>
      <c r="G12" s="901"/>
      <c r="H12" s="901"/>
      <c r="I12" s="901"/>
      <c r="J12" s="901"/>
      <c r="K12" s="62"/>
      <c r="L12" s="62"/>
    </row>
    <row r="13" spans="1:19" s="66" customFormat="1" ht="7.5" customHeight="1">
      <c r="B13" s="67"/>
      <c r="C13" s="67"/>
      <c r="D13" s="67"/>
      <c r="E13" s="68"/>
      <c r="F13" s="67"/>
      <c r="K13" s="62"/>
      <c r="L13" s="62"/>
    </row>
    <row r="14" spans="1:19" s="66" customFormat="1" ht="18.75">
      <c r="B14" s="69"/>
      <c r="C14" s="897" t="s">
        <v>4</v>
      </c>
      <c r="D14" s="898"/>
      <c r="E14" s="901" t="s">
        <v>5</v>
      </c>
      <c r="F14" s="901"/>
      <c r="G14" s="901"/>
      <c r="H14" s="901"/>
      <c r="I14" s="901"/>
      <c r="J14" s="901"/>
      <c r="K14" s="62"/>
      <c r="L14" s="62"/>
    </row>
    <row r="15" spans="1:19" s="66" customFormat="1" ht="7.5" customHeight="1">
      <c r="B15" s="69"/>
      <c r="C15" s="69"/>
      <c r="D15" s="67"/>
      <c r="E15" s="68"/>
      <c r="F15" s="67"/>
      <c r="K15" s="62"/>
      <c r="L15" s="62"/>
    </row>
    <row r="16" spans="1:19" s="66" customFormat="1" ht="18.75">
      <c r="C16" s="897" t="s">
        <v>6</v>
      </c>
      <c r="D16" s="898"/>
      <c r="E16" s="901" t="s">
        <v>7</v>
      </c>
      <c r="F16" s="901"/>
      <c r="G16" s="901"/>
      <c r="H16" s="901"/>
      <c r="I16" s="901"/>
      <c r="J16" s="901"/>
      <c r="K16" s="62"/>
      <c r="L16" s="62"/>
    </row>
    <row r="17" spans="2:19" s="66" customFormat="1" ht="7.5" customHeight="1">
      <c r="B17" s="67"/>
      <c r="C17" s="67"/>
      <c r="D17" s="67"/>
      <c r="E17" s="68"/>
      <c r="F17" s="67"/>
      <c r="K17" s="62"/>
      <c r="L17" s="62"/>
    </row>
    <row r="18" spans="2:19" s="70" customFormat="1" ht="25.5" customHeight="1">
      <c r="B18" s="74" t="s">
        <v>8</v>
      </c>
      <c r="K18" s="62"/>
    </row>
    <row r="19" spans="2:19" ht="8.25" customHeight="1"/>
    <row r="20" spans="2:19" s="66" customFormat="1" ht="18.75">
      <c r="B20" s="69"/>
      <c r="C20" s="897" t="s">
        <v>9</v>
      </c>
      <c r="D20" s="898"/>
      <c r="E20" s="901" t="s">
        <v>10</v>
      </c>
      <c r="F20" s="901"/>
      <c r="G20" s="901"/>
      <c r="H20" s="901"/>
      <c r="I20" s="901"/>
      <c r="J20" s="901"/>
      <c r="L20" s="62"/>
      <c r="Q20" s="62"/>
      <c r="R20" s="62"/>
      <c r="S20" s="62"/>
    </row>
    <row r="21" spans="2:19" s="66" customFormat="1" ht="7.5" customHeight="1">
      <c r="B21" s="69"/>
      <c r="C21" s="69"/>
      <c r="D21" s="67"/>
      <c r="E21" s="68"/>
      <c r="F21" s="67"/>
      <c r="K21" s="62"/>
      <c r="L21" s="62"/>
      <c r="Q21" s="62"/>
      <c r="R21" s="62"/>
      <c r="S21" s="62"/>
    </row>
    <row r="22" spans="2:19" s="66" customFormat="1" ht="18.75">
      <c r="B22" s="69"/>
      <c r="C22" s="897" t="s">
        <v>11</v>
      </c>
      <c r="D22" s="898"/>
      <c r="E22" s="901" t="s">
        <v>12</v>
      </c>
      <c r="F22" s="901"/>
      <c r="G22" s="901"/>
      <c r="H22" s="901"/>
      <c r="I22" s="901"/>
      <c r="J22" s="901"/>
      <c r="K22" s="62"/>
      <c r="L22" s="62"/>
      <c r="Q22" s="62"/>
      <c r="R22" s="62"/>
      <c r="S22" s="62"/>
    </row>
    <row r="23" spans="2:19" s="66" customFormat="1" ht="7.5" customHeight="1">
      <c r="B23" s="69"/>
      <c r="C23" s="69"/>
      <c r="D23" s="67"/>
      <c r="E23" s="68"/>
      <c r="F23" s="67"/>
      <c r="K23" s="62"/>
      <c r="L23" s="62"/>
      <c r="Q23" s="62"/>
      <c r="R23" s="62"/>
      <c r="S23" s="62"/>
    </row>
    <row r="24" spans="2:19" s="66" customFormat="1" ht="18.75">
      <c r="B24" s="69"/>
      <c r="C24" s="897" t="s">
        <v>13</v>
      </c>
      <c r="D24" s="898"/>
      <c r="E24" s="901" t="s">
        <v>14</v>
      </c>
      <c r="F24" s="901"/>
      <c r="G24" s="901"/>
      <c r="H24" s="901"/>
      <c r="I24" s="901"/>
      <c r="J24" s="901"/>
      <c r="K24" s="62"/>
      <c r="L24" s="62"/>
    </row>
    <row r="25" spans="2:19" s="66" customFormat="1" ht="7.5" customHeight="1">
      <c r="B25" s="69"/>
      <c r="C25" s="69"/>
      <c r="D25" s="67"/>
      <c r="E25" s="68"/>
      <c r="F25" s="67"/>
      <c r="K25" s="62"/>
      <c r="L25" s="62"/>
    </row>
    <row r="26" spans="2:19" s="66" customFormat="1" ht="18.75">
      <c r="B26" s="69"/>
      <c r="C26" s="897" t="s">
        <v>15</v>
      </c>
      <c r="D26" s="897"/>
      <c r="E26" s="901" t="s">
        <v>16</v>
      </c>
      <c r="F26" s="901"/>
      <c r="G26" s="901"/>
      <c r="H26" s="901"/>
      <c r="I26" s="901"/>
      <c r="J26" s="901"/>
      <c r="K26" s="62"/>
      <c r="L26" s="62"/>
    </row>
    <row r="27" spans="2:19" s="66" customFormat="1" ht="7.5" customHeight="1">
      <c r="B27" s="69"/>
      <c r="C27" s="69"/>
      <c r="D27" s="67"/>
      <c r="E27" s="68"/>
      <c r="F27" s="67"/>
      <c r="K27" s="62"/>
      <c r="L27" s="62"/>
    </row>
    <row r="28" spans="2:19" s="66" customFormat="1" ht="18.75">
      <c r="B28" s="69"/>
      <c r="C28" s="897" t="s">
        <v>17</v>
      </c>
      <c r="D28" s="898"/>
      <c r="E28" s="901" t="s">
        <v>18</v>
      </c>
      <c r="F28" s="901"/>
      <c r="G28" s="901"/>
      <c r="H28" s="901"/>
      <c r="I28" s="901"/>
      <c r="J28" s="901"/>
      <c r="K28" s="62"/>
      <c r="L28" s="62"/>
    </row>
    <row r="29" spans="2:19" s="66" customFormat="1" ht="7.5" customHeight="1">
      <c r="B29" s="69"/>
      <c r="C29" s="69"/>
      <c r="D29" s="67"/>
      <c r="E29" s="68"/>
      <c r="F29" s="67"/>
      <c r="K29" s="62"/>
      <c r="L29" s="62"/>
    </row>
    <row r="30" spans="2:19" s="66" customFormat="1" ht="18.75">
      <c r="B30" s="69"/>
      <c r="C30" s="897" t="s">
        <v>19</v>
      </c>
      <c r="D30" s="898"/>
      <c r="E30" s="901" t="s">
        <v>20</v>
      </c>
      <c r="F30" s="901"/>
      <c r="G30" s="901"/>
      <c r="H30" s="901"/>
      <c r="I30" s="901"/>
      <c r="J30" s="901"/>
      <c r="L30" s="62"/>
    </row>
    <row r="31" spans="2:19" s="66" customFormat="1" ht="7.5" customHeight="1">
      <c r="B31" s="69"/>
      <c r="C31" s="69"/>
      <c r="D31" s="67"/>
      <c r="E31" s="68"/>
      <c r="F31" s="67"/>
      <c r="K31" s="62"/>
      <c r="L31" s="62"/>
    </row>
    <row r="32" spans="2:19" ht="25.5" customHeight="1">
      <c r="B32" s="74" t="s">
        <v>21</v>
      </c>
    </row>
    <row r="33" spans="2:14" s="66" customFormat="1" ht="7.5" customHeight="1">
      <c r="B33" s="69"/>
      <c r="C33" s="69"/>
      <c r="D33" s="67"/>
      <c r="E33" s="68"/>
      <c r="F33" s="67"/>
      <c r="K33" s="62"/>
      <c r="L33" s="62"/>
    </row>
    <row r="34" spans="2:14" s="66" customFormat="1" ht="18.75">
      <c r="B34" s="69"/>
      <c r="C34" s="897" t="s">
        <v>22</v>
      </c>
      <c r="D34" s="898"/>
      <c r="E34" s="901" t="s">
        <v>23</v>
      </c>
      <c r="F34" s="901"/>
      <c r="G34" s="901"/>
      <c r="H34" s="901"/>
      <c r="I34" s="901"/>
      <c r="J34" s="901"/>
      <c r="K34" s="62"/>
      <c r="L34" s="62"/>
    </row>
    <row r="35" spans="2:14" s="66" customFormat="1" ht="7.5" customHeight="1">
      <c r="B35" s="69"/>
      <c r="C35" s="69"/>
      <c r="D35" s="67"/>
      <c r="E35" s="68"/>
      <c r="F35" s="67"/>
      <c r="K35" s="62"/>
      <c r="L35" s="62"/>
    </row>
    <row r="36" spans="2:14" ht="25.5" customHeight="1">
      <c r="B36" s="74" t="s">
        <v>24</v>
      </c>
    </row>
    <row r="37" spans="2:14" s="66" customFormat="1" ht="7.5" customHeight="1">
      <c r="B37" s="69"/>
      <c r="C37" s="69"/>
      <c r="D37" s="67"/>
      <c r="E37" s="68"/>
      <c r="F37" s="67"/>
      <c r="K37" s="62"/>
      <c r="L37" s="62"/>
    </row>
    <row r="38" spans="2:14" s="66" customFormat="1" ht="18.75">
      <c r="B38" s="69"/>
      <c r="C38" s="897" t="s">
        <v>25</v>
      </c>
      <c r="D38" s="898"/>
      <c r="E38" s="901" t="s">
        <v>26</v>
      </c>
      <c r="F38" s="901"/>
      <c r="G38" s="901"/>
      <c r="H38" s="901"/>
      <c r="I38" s="901"/>
      <c r="J38" s="901"/>
      <c r="K38" s="62"/>
      <c r="L38" s="62"/>
    </row>
    <row r="39" spans="2:14" s="66" customFormat="1" ht="7.5" customHeight="1">
      <c r="B39" s="69"/>
      <c r="C39" s="69"/>
      <c r="D39" s="67"/>
      <c r="E39" s="68"/>
      <c r="F39" s="67"/>
      <c r="K39" s="62"/>
      <c r="L39" s="62"/>
    </row>
    <row r="40" spans="2:14" ht="25.5" customHeight="1">
      <c r="B40" s="74" t="s">
        <v>27</v>
      </c>
    </row>
    <row r="41" spans="2:14" s="66" customFormat="1" ht="7.5" customHeight="1">
      <c r="B41" s="69"/>
      <c r="C41" s="69"/>
      <c r="D41" s="67"/>
      <c r="E41" s="68"/>
      <c r="F41" s="67"/>
      <c r="K41" s="62"/>
      <c r="L41" s="62"/>
    </row>
    <row r="42" spans="2:14" s="66" customFormat="1" ht="18.75">
      <c r="B42" s="69"/>
      <c r="C42" s="897" t="s">
        <v>28</v>
      </c>
      <c r="D42" s="898"/>
      <c r="E42" s="901" t="s">
        <v>29</v>
      </c>
      <c r="F42" s="901"/>
      <c r="G42" s="901"/>
      <c r="H42" s="901"/>
      <c r="I42" s="901"/>
      <c r="J42" s="901"/>
      <c r="K42" s="62"/>
      <c r="L42" s="62"/>
    </row>
    <row r="43" spans="2:14" ht="9" customHeight="1">
      <c r="D43" s="71"/>
    </row>
    <row r="44" spans="2:14" s="66" customFormat="1" ht="18.75">
      <c r="B44" s="69"/>
      <c r="C44" s="897" t="s">
        <v>30</v>
      </c>
      <c r="D44" s="898"/>
      <c r="E44" s="901" t="s">
        <v>31</v>
      </c>
      <c r="F44" s="901"/>
      <c r="G44" s="901"/>
      <c r="H44" s="901"/>
      <c r="I44" s="901"/>
      <c r="J44" s="901"/>
      <c r="K44" s="62"/>
      <c r="L44" s="62"/>
    </row>
    <row r="45" spans="2:14" ht="19.5" customHeight="1">
      <c r="D45" s="71"/>
    </row>
    <row r="46" spans="2:14" ht="19.5" customHeight="1">
      <c r="B46" s="899" t="s">
        <v>32</v>
      </c>
      <c r="C46" s="900"/>
      <c r="D46" s="900"/>
      <c r="E46" s="900"/>
      <c r="F46" s="900"/>
      <c r="G46" s="900"/>
      <c r="H46" s="900"/>
      <c r="I46" s="900"/>
      <c r="J46" s="900"/>
      <c r="K46" s="900"/>
      <c r="L46" s="900"/>
      <c r="M46" s="900"/>
      <c r="N46" s="900"/>
    </row>
    <row r="47" spans="2:14" ht="8.25" customHeight="1">
      <c r="B47" s="75"/>
      <c r="C47" s="75"/>
      <c r="D47" s="75"/>
      <c r="E47" s="75"/>
      <c r="F47" s="75"/>
      <c r="G47" s="75"/>
      <c r="H47" s="75"/>
      <c r="I47" s="75"/>
      <c r="J47" s="75"/>
      <c r="K47" s="75"/>
      <c r="L47" s="75"/>
      <c r="M47" s="75"/>
      <c r="N47" s="75"/>
    </row>
    <row r="48" spans="2:14" ht="49.5" customHeight="1">
      <c r="B48" s="896" t="s">
        <v>33</v>
      </c>
      <c r="C48" s="896"/>
      <c r="D48" s="896"/>
      <c r="E48" s="896"/>
      <c r="F48" s="896"/>
      <c r="G48" s="896"/>
      <c r="H48" s="896"/>
      <c r="I48" s="896"/>
      <c r="J48" s="896"/>
      <c r="K48" s="896"/>
      <c r="L48" s="896"/>
      <c r="M48" s="76"/>
      <c r="N48" s="76"/>
    </row>
    <row r="50" spans="3:9">
      <c r="C50" s="1300"/>
      <c r="D50" s="77" t="s">
        <v>34</v>
      </c>
      <c r="E50" s="304"/>
      <c r="F50" s="305"/>
    </row>
    <row r="51" spans="3:9">
      <c r="C51" s="1301"/>
      <c r="D51" s="77" t="s">
        <v>35</v>
      </c>
      <c r="E51" s="304"/>
      <c r="F51" s="305"/>
      <c r="H51" s="306"/>
      <c r="I51" s="307" t="s">
        <v>36</v>
      </c>
    </row>
    <row r="52" spans="3:9">
      <c r="C52" s="1302"/>
      <c r="D52" s="78" t="s">
        <v>37</v>
      </c>
      <c r="E52" s="304"/>
      <c r="F52" s="305"/>
      <c r="H52" s="1303"/>
      <c r="I52" s="307" t="s">
        <v>38</v>
      </c>
    </row>
    <row r="53" spans="3:9">
      <c r="C53" s="308"/>
      <c r="D53" s="78" t="s">
        <v>39</v>
      </c>
      <c r="E53" s="305"/>
      <c r="F53" s="305"/>
      <c r="H53" s="1304"/>
      <c r="I53" s="307" t="s">
        <v>40</v>
      </c>
    </row>
  </sheetData>
  <sheetProtection algorithmName="SHA-512" hashValue="FPFpyvIGkwc2cIwmP1iyrqg54k6sdh52DZCO71FlCmP0gA1nVlC8X5tAoMVE1gqGCWIvSuccx6DUatXZDAYfdg==" saltValue="//c/bZCWL79DC+i2amDEDw==" spinCount="100000" sheet="1" objects="1" scenarios="1"/>
  <mergeCells count="31">
    <mergeCell ref="E42:J42"/>
    <mergeCell ref="E44:J44"/>
    <mergeCell ref="D4:J7"/>
    <mergeCell ref="E9:I9"/>
    <mergeCell ref="B10:M10"/>
    <mergeCell ref="C22:D22"/>
    <mergeCell ref="C14:D14"/>
    <mergeCell ref="C12:D12"/>
    <mergeCell ref="E12:J12"/>
    <mergeCell ref="C16:D16"/>
    <mergeCell ref="C20:D20"/>
    <mergeCell ref="E14:J14"/>
    <mergeCell ref="E16:J16"/>
    <mergeCell ref="E20:J20"/>
    <mergeCell ref="E22:J22"/>
    <mergeCell ref="B48:L48"/>
    <mergeCell ref="C44:D44"/>
    <mergeCell ref="C24:D24"/>
    <mergeCell ref="C38:D38"/>
    <mergeCell ref="C42:D42"/>
    <mergeCell ref="C26:D26"/>
    <mergeCell ref="C34:D34"/>
    <mergeCell ref="C30:D30"/>
    <mergeCell ref="C28:D28"/>
    <mergeCell ref="B46:N46"/>
    <mergeCell ref="E24:J24"/>
    <mergeCell ref="E26:J26"/>
    <mergeCell ref="E28:J28"/>
    <mergeCell ref="E30:J30"/>
    <mergeCell ref="E34:J34"/>
    <mergeCell ref="E38:J38"/>
  </mergeCells>
  <conditionalFormatting sqref="C51">
    <cfRule type="expression" dxfId="1515" priority="1" stopIfTrue="1">
      <formula>C51=""</formula>
    </cfRule>
  </conditionalFormatting>
  <hyperlinks>
    <hyperlink ref="E12" location="'1.Datos generales organización '!A1" display="Datos generales de la organización" xr:uid="{00000000-0004-0000-0000-000000000000}"/>
    <hyperlink ref="E22" location="'3. Instalaciones fijas'!A1" display="Consumo de combustibles fósiles en instalaciones fijas" xr:uid="{00000000-0004-0000-0000-000001000000}"/>
    <hyperlink ref="E24" location="'4.Vehículos y maquinaria'!A1" display="Consumo de combustibles fósiles en vehículos y maquinaria" xr:uid="{00000000-0004-0000-0000-000002000000}"/>
    <hyperlink ref="E26" location="'5. Emisiones Fugitivas'!A1" display="Emisiones fugitivas (equipos de climatización y otros)" xr:uid="{00000000-0004-0000-0000-000003000000}"/>
    <hyperlink ref="E28" location="'6. Emisiones de proceso'!A1" display="Emisiones de proceso" xr:uid="{00000000-0004-0000-0000-000004000000}"/>
    <hyperlink ref="E30" location="'7. Información adicional'!A1" display="Información adicional (instalaciones propias de generación de energía renovable)" xr:uid="{00000000-0004-0000-0000-000005000000}"/>
    <hyperlink ref="E34" location="'8. Energía comprada'!A1" display="Emisiones indirectas por energía comprada: electricidad y otros" xr:uid="{00000000-0004-0000-0000-000006000000}"/>
    <hyperlink ref="E38" location="'9. Informe final. Resultados'!A1" display="Informe final: Resultados" xr:uid="{00000000-0004-0000-0000-000007000000}"/>
    <hyperlink ref="E42" location="'10_Factores de emisión'!A1" display="Factores de emisión y PCA" xr:uid="{00000000-0004-0000-0000-000008000000}"/>
    <hyperlink ref="E44" location="'11. Revisiones calculadora'!A1" display="Revisiones de la calculadora" xr:uid="{00000000-0004-0000-0000-000009000000}"/>
    <hyperlink ref="B46:N46" r:id="rId1" display="https://www.miteco.gob.es/es/cambio-climatico/temas/mitigacion-politicas-y-medidas/instruccionescalculadorahcagri_tcm30-485625.pdf" xr:uid="{00000000-0004-0000-0000-00000A000000}"/>
    <hyperlink ref="E16" location="'1.Datos generales organización '!A1" display="Datos generales de la organización" xr:uid="{00000000-0004-0000-0000-00000B000000}"/>
    <hyperlink ref="E12:J12" location="'1.Datos generales organización '!A1" display="Datos generales de la organización" xr:uid="{00000000-0004-0000-0000-00000C000000}"/>
    <hyperlink ref="E20" location="'4. Emisiones cultivos'!A1" display="Emisiones cultivos" xr:uid="{00000000-0004-0000-0000-00000D000000}"/>
    <hyperlink ref="E14:J14" location="'2. Hoja de trabajo. Consumos'!A1" display="Hoja de trabajo. Consumos" xr:uid="{00000000-0004-0000-0000-00000E000000}"/>
    <hyperlink ref="E16:J16" location="'3. Datos cultivos'!A1" display="Datos de cultivos" xr:uid="{00000000-0004-0000-0000-00000F000000}"/>
    <hyperlink ref="E20:J20" location="'4. Emisiones cultivos'!A1" display="Emisiones cultivos" xr:uid="{00000000-0004-0000-0000-000010000000}"/>
    <hyperlink ref="E22:J22" location="'5. Instalaciones fijas'!A1" display="Consumo de combustibles en instalaciones fijas" xr:uid="{00000000-0004-0000-0000-000011000000}"/>
    <hyperlink ref="E24:J24" location="'6. Vehículos y maquinaria'!A1" display="Consumo de combustibles en vehículos y maquinaria" xr:uid="{00000000-0004-0000-0000-000012000000}"/>
    <hyperlink ref="E26:J26" location="'7. Emisiones Fugitivas'!A1" display="Emisiones fugitivas (equipos de climatización y otros)" xr:uid="{00000000-0004-0000-0000-000013000000}"/>
    <hyperlink ref="E28:J28" location="'8. Emisiones de proceso'!A1" display="Emisiones de proceso" xr:uid="{00000000-0004-0000-0000-000014000000}"/>
    <hyperlink ref="E30:J30" location="'9. Información adicional'!A1" display="Información adicional (instalaciones propias de generación de energía renovable)" xr:uid="{00000000-0004-0000-0000-000015000000}"/>
    <hyperlink ref="E34:J34" location="'10. Electricidad y otras energ.'!A1" display="Electricidad y otras energías" xr:uid="{00000000-0004-0000-0000-000016000000}"/>
    <hyperlink ref="E38:J38" location="'11. Informe final. Resultados'!A1" display="Informe final: Resultados" xr:uid="{00000000-0004-0000-0000-000017000000}"/>
    <hyperlink ref="E42:J42" location="'12. Factores de emisión'!A1" display="Factores de emisión" xr:uid="{00000000-0004-0000-0000-000018000000}"/>
    <hyperlink ref="E44:J44" location="'13. Revisiones calculadora'!A1" display="Revisiones de la calculadora" xr:uid="{00000000-0004-0000-0000-000019000000}"/>
  </hyperlinks>
  <pageMargins left="0.75" right="0.75" top="1" bottom="1" header="0" footer="0"/>
  <pageSetup paperSize="256" scale="45"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W124"/>
  <sheetViews>
    <sheetView showRowColHeaders="0" zoomScaleNormal="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6.5"/>
  <cols>
    <col min="1" max="1" width="27" style="195" customWidth="1"/>
    <col min="2" max="2" width="0.5703125" style="473" customWidth="1"/>
    <col min="3" max="3" width="1.5703125" style="62" customWidth="1"/>
    <col min="4" max="4" width="5.7109375" style="62" customWidth="1"/>
    <col min="5" max="5" width="24.7109375" style="62" customWidth="1"/>
    <col min="6" max="6" width="21.42578125" style="140" bestFit="1" customWidth="1"/>
    <col min="7" max="7" width="16.85546875" style="62" customWidth="1"/>
    <col min="8" max="14" width="10.140625" style="62" customWidth="1"/>
    <col min="15" max="15" width="14.7109375" style="62" customWidth="1"/>
    <col min="16" max="16" width="3" style="62" customWidth="1"/>
    <col min="17" max="16384" width="11.42578125" style="62"/>
  </cols>
  <sheetData>
    <row r="1" spans="1:23" ht="36" customHeight="1">
      <c r="A1" s="80"/>
      <c r="C1" s="906" t="s">
        <v>487</v>
      </c>
      <c r="D1" s="906"/>
      <c r="E1" s="906"/>
      <c r="F1" s="906"/>
      <c r="G1" s="906"/>
      <c r="H1" s="906"/>
      <c r="I1" s="906"/>
      <c r="J1" s="906"/>
      <c r="K1" s="906"/>
      <c r="L1" s="906"/>
      <c r="M1" s="906"/>
      <c r="N1" s="906"/>
      <c r="O1" s="906"/>
      <c r="P1" s="939"/>
    </row>
    <row r="2" spans="1:23" s="88" customFormat="1" ht="36" customHeight="1">
      <c r="A2" s="195"/>
      <c r="B2" s="474"/>
      <c r="G2" s="89"/>
      <c r="H2" s="89"/>
      <c r="I2" s="89"/>
      <c r="J2" s="89"/>
      <c r="K2" s="89"/>
      <c r="L2" s="89"/>
      <c r="M2" s="89"/>
      <c r="N2" s="89"/>
      <c r="O2" s="89"/>
      <c r="P2" s="89"/>
      <c r="Q2" s="153"/>
      <c r="R2" s="153"/>
      <c r="S2" s="89"/>
      <c r="T2" s="89"/>
      <c r="U2" s="89"/>
      <c r="V2" s="89"/>
      <c r="W2" s="89"/>
    </row>
    <row r="3" spans="1:23" s="88" customFormat="1" ht="15" customHeight="1">
      <c r="A3" s="1306" t="s">
        <v>42</v>
      </c>
      <c r="B3" s="623"/>
      <c r="D3" s="940" t="s">
        <v>488</v>
      </c>
      <c r="E3" s="940"/>
      <c r="F3" s="940"/>
      <c r="G3" s="940"/>
      <c r="H3" s="940"/>
      <c r="I3" s="940"/>
      <c r="J3" s="940"/>
      <c r="K3" s="940"/>
      <c r="L3" s="940"/>
      <c r="M3" s="940"/>
      <c r="N3" s="940"/>
      <c r="O3" s="940"/>
      <c r="P3" s="89"/>
      <c r="Q3" s="153"/>
      <c r="R3" s="153"/>
      <c r="S3" s="89"/>
      <c r="T3" s="89"/>
      <c r="U3" s="89"/>
      <c r="V3" s="89"/>
      <c r="W3" s="89"/>
    </row>
    <row r="4" spans="1:23" s="88" customFormat="1" ht="15" customHeight="1">
      <c r="A4" s="1306" t="s">
        <v>44</v>
      </c>
      <c r="B4" s="623"/>
      <c r="D4" s="940"/>
      <c r="E4" s="940"/>
      <c r="F4" s="940"/>
      <c r="G4" s="940"/>
      <c r="H4" s="940"/>
      <c r="I4" s="940"/>
      <c r="J4" s="940"/>
      <c r="K4" s="940"/>
      <c r="L4" s="940"/>
      <c r="M4" s="940"/>
      <c r="N4" s="940"/>
      <c r="O4" s="940"/>
      <c r="P4" s="89"/>
      <c r="Q4" s="153"/>
      <c r="R4" s="153"/>
      <c r="S4" s="89"/>
      <c r="T4" s="89"/>
      <c r="U4" s="89"/>
      <c r="V4" s="89"/>
      <c r="W4" s="89"/>
    </row>
    <row r="5" spans="1:23" s="88" customFormat="1" ht="15" customHeight="1">
      <c r="A5" s="1306" t="s">
        <v>45</v>
      </c>
      <c r="B5" s="623"/>
      <c r="D5" s="940"/>
      <c r="E5" s="940"/>
      <c r="F5" s="940"/>
      <c r="G5" s="940"/>
      <c r="H5" s="940"/>
      <c r="I5" s="940"/>
      <c r="J5" s="940"/>
      <c r="K5" s="940"/>
      <c r="L5" s="940"/>
      <c r="M5" s="940"/>
      <c r="N5" s="940"/>
      <c r="O5" s="940"/>
      <c r="P5" s="89"/>
      <c r="Q5" s="153"/>
      <c r="R5" s="153"/>
      <c r="S5" s="89"/>
      <c r="T5" s="89"/>
      <c r="U5" s="89"/>
      <c r="V5" s="89"/>
      <c r="W5" s="89"/>
    </row>
    <row r="6" spans="1:23" s="88" customFormat="1" ht="15" customHeight="1">
      <c r="A6" s="1306" t="s">
        <v>48</v>
      </c>
      <c r="B6" s="623"/>
      <c r="D6" s="940"/>
      <c r="E6" s="940"/>
      <c r="F6" s="940"/>
      <c r="G6" s="940"/>
      <c r="H6" s="940"/>
      <c r="I6" s="940"/>
      <c r="J6" s="940"/>
      <c r="K6" s="940"/>
      <c r="L6" s="940"/>
      <c r="M6" s="940"/>
      <c r="N6" s="940"/>
      <c r="O6" s="940"/>
      <c r="P6" s="89"/>
      <c r="Q6" s="153"/>
      <c r="R6" s="153"/>
      <c r="S6" s="89"/>
      <c r="T6" s="89"/>
      <c r="U6" s="89"/>
      <c r="V6" s="89"/>
      <c r="W6" s="89"/>
    </row>
    <row r="7" spans="1:23" s="88" customFormat="1" ht="15" customHeight="1">
      <c r="A7" s="1306" t="s">
        <v>50</v>
      </c>
      <c r="B7" s="473"/>
      <c r="D7" s="940"/>
      <c r="E7" s="940"/>
      <c r="F7" s="940"/>
      <c r="G7" s="940"/>
      <c r="H7" s="940"/>
      <c r="I7" s="940"/>
      <c r="J7" s="940"/>
      <c r="K7" s="940"/>
      <c r="L7" s="940"/>
      <c r="M7" s="940"/>
      <c r="N7" s="940"/>
      <c r="O7" s="940"/>
      <c r="P7" s="89"/>
      <c r="Q7" s="153"/>
      <c r="R7" s="153"/>
      <c r="S7" s="89"/>
      <c r="T7" s="89"/>
      <c r="U7" s="89"/>
      <c r="V7" s="89"/>
      <c r="W7" s="89"/>
    </row>
    <row r="8" spans="1:23" s="88" customFormat="1" ht="15" customHeight="1">
      <c r="A8" s="1306" t="s">
        <v>51</v>
      </c>
      <c r="B8" s="473"/>
      <c r="D8" s="170"/>
      <c r="E8" s="170"/>
      <c r="P8" s="89"/>
      <c r="Q8" s="153"/>
      <c r="R8" s="153"/>
      <c r="S8" s="89"/>
      <c r="T8" s="89"/>
      <c r="U8" s="89"/>
      <c r="V8" s="89"/>
      <c r="W8" s="89"/>
    </row>
    <row r="9" spans="1:23" ht="15" customHeight="1">
      <c r="A9" s="1306" t="s">
        <v>52</v>
      </c>
      <c r="D9" s="89"/>
      <c r="E9" s="1141" t="s">
        <v>489</v>
      </c>
      <c r="F9" s="1143" t="s">
        <v>490</v>
      </c>
      <c r="G9" s="1143" t="s">
        <v>491</v>
      </c>
      <c r="H9" s="1092" t="s">
        <v>492</v>
      </c>
      <c r="I9" s="88"/>
      <c r="J9" s="88"/>
      <c r="K9" s="88"/>
      <c r="L9" s="88"/>
      <c r="M9" s="88"/>
      <c r="N9" s="88"/>
    </row>
    <row r="10" spans="1:23" ht="15" customHeight="1">
      <c r="A10" s="1306" t="s">
        <v>56</v>
      </c>
      <c r="D10" s="89"/>
      <c r="E10" s="1142"/>
      <c r="F10" s="1144"/>
      <c r="G10" s="1144"/>
      <c r="H10" s="1094"/>
      <c r="I10" s="88"/>
      <c r="J10" s="88"/>
      <c r="K10" s="88"/>
      <c r="L10" s="88"/>
      <c r="M10" s="88"/>
      <c r="N10" s="88"/>
    </row>
    <row r="11" spans="1:23" ht="15" customHeight="1">
      <c r="A11" s="476" t="s">
        <v>57</v>
      </c>
      <c r="D11" s="89"/>
      <c r="E11" s="1373"/>
      <c r="F11" s="1385"/>
      <c r="G11" s="799"/>
      <c r="H11" s="411">
        <v>0</v>
      </c>
      <c r="I11" s="88"/>
      <c r="J11" s="88"/>
      <c r="K11" s="88"/>
      <c r="L11" s="88"/>
      <c r="M11" s="88"/>
      <c r="N11" s="88"/>
    </row>
    <row r="12" spans="1:23" ht="15" customHeight="1">
      <c r="A12" s="1306" t="s">
        <v>58</v>
      </c>
      <c r="D12" s="89"/>
      <c r="E12" s="1373"/>
      <c r="F12" s="1385"/>
      <c r="G12" s="799"/>
      <c r="H12" s="88"/>
      <c r="I12" s="88"/>
      <c r="J12" s="88"/>
      <c r="K12" s="88"/>
      <c r="L12" s="88"/>
      <c r="M12" s="88"/>
      <c r="N12" s="88"/>
    </row>
    <row r="13" spans="1:23" ht="15" customHeight="1">
      <c r="A13" s="1306" t="s">
        <v>60</v>
      </c>
      <c r="D13" s="89"/>
      <c r="E13" s="1373"/>
      <c r="F13" s="1385"/>
      <c r="G13" s="799"/>
      <c r="H13" s="88"/>
      <c r="I13" s="88"/>
      <c r="J13" s="88"/>
      <c r="K13" s="88"/>
      <c r="L13" s="88"/>
      <c r="M13" s="88"/>
      <c r="N13" s="88"/>
    </row>
    <row r="14" spans="1:23" ht="15" customHeight="1">
      <c r="A14" s="1306" t="s">
        <v>61</v>
      </c>
      <c r="D14" s="89"/>
      <c r="E14" s="1373"/>
      <c r="F14" s="1385"/>
      <c r="G14" s="799"/>
      <c r="H14" s="88"/>
      <c r="I14" s="88"/>
      <c r="J14" s="88"/>
      <c r="K14" s="88"/>
      <c r="L14" s="88"/>
      <c r="M14" s="88"/>
      <c r="N14" s="88"/>
    </row>
    <row r="15" spans="1:23" ht="15" customHeight="1">
      <c r="A15" s="1306" t="s">
        <v>62</v>
      </c>
      <c r="D15" s="89"/>
      <c r="E15" s="1373"/>
      <c r="F15" s="1385"/>
      <c r="G15" s="799"/>
      <c r="H15" s="88"/>
      <c r="I15" s="88"/>
      <c r="J15" s="88"/>
      <c r="K15" s="88"/>
      <c r="L15" s="88"/>
      <c r="M15" s="88"/>
      <c r="N15" s="88"/>
    </row>
    <row r="16" spans="1:23" ht="15" customHeight="1">
      <c r="A16" s="624"/>
      <c r="D16" s="170"/>
      <c r="E16" s="170"/>
      <c r="F16" s="170"/>
      <c r="G16" s="170"/>
      <c r="H16" s="170"/>
      <c r="I16" s="170"/>
      <c r="J16" s="88"/>
      <c r="K16" s="88"/>
      <c r="L16" s="88"/>
      <c r="M16" s="88"/>
      <c r="N16" s="88"/>
    </row>
    <row r="17" spans="1:15" ht="15" customHeight="1">
      <c r="A17" s="624"/>
      <c r="D17" s="940" t="s">
        <v>493</v>
      </c>
      <c r="E17" s="940"/>
      <c r="F17" s="940"/>
      <c r="G17" s="940"/>
      <c r="H17" s="940"/>
      <c r="I17" s="940"/>
      <c r="J17" s="940"/>
      <c r="K17" s="940"/>
      <c r="L17" s="940"/>
      <c r="M17" s="940"/>
      <c r="N17" s="940"/>
      <c r="O17" s="940"/>
    </row>
    <row r="18" spans="1:15" ht="15" customHeight="1">
      <c r="A18" s="624"/>
      <c r="B18" s="475"/>
      <c r="D18" s="940"/>
      <c r="E18" s="940"/>
      <c r="F18" s="940"/>
      <c r="G18" s="940"/>
      <c r="H18" s="940"/>
      <c r="I18" s="940"/>
      <c r="J18" s="940"/>
      <c r="K18" s="940"/>
      <c r="L18" s="940"/>
      <c r="M18" s="940"/>
      <c r="N18" s="940"/>
      <c r="O18" s="940"/>
    </row>
    <row r="19" spans="1:15" ht="15" customHeight="1">
      <c r="D19" s="940"/>
      <c r="E19" s="940"/>
      <c r="F19" s="940"/>
      <c r="G19" s="940"/>
      <c r="H19" s="940"/>
      <c r="I19" s="940"/>
      <c r="J19" s="940"/>
      <c r="K19" s="940"/>
      <c r="L19" s="940"/>
      <c r="M19" s="940"/>
      <c r="N19" s="940"/>
      <c r="O19" s="940"/>
    </row>
    <row r="20" spans="1:15" ht="15" customHeight="1">
      <c r="B20" s="475"/>
      <c r="D20" s="940"/>
      <c r="E20" s="940"/>
      <c r="F20" s="940"/>
      <c r="G20" s="940"/>
      <c r="H20" s="940"/>
      <c r="I20" s="940"/>
      <c r="J20" s="940"/>
      <c r="K20" s="940"/>
      <c r="L20" s="940"/>
      <c r="M20" s="940"/>
      <c r="N20" s="940"/>
      <c r="O20" s="940"/>
    </row>
    <row r="21" spans="1:15" ht="15" customHeight="1">
      <c r="B21" s="475"/>
      <c r="D21" s="940"/>
      <c r="E21" s="940"/>
      <c r="F21" s="940"/>
      <c r="G21" s="940"/>
      <c r="H21" s="940"/>
      <c r="I21" s="940"/>
      <c r="J21" s="940"/>
      <c r="K21" s="940"/>
      <c r="L21" s="940"/>
      <c r="M21" s="940"/>
      <c r="N21" s="940"/>
      <c r="O21" s="940"/>
    </row>
    <row r="22" spans="1:15" ht="15" customHeight="1">
      <c r="A22" s="196"/>
      <c r="B22" s="475"/>
    </row>
    <row r="23" spans="1:15">
      <c r="A23" s="196"/>
      <c r="B23" s="475"/>
    </row>
    <row r="24" spans="1:15">
      <c r="A24" s="624"/>
    </row>
    <row r="25" spans="1:15">
      <c r="A25" s="196"/>
      <c r="B25" s="475"/>
    </row>
    <row r="29" spans="1:15">
      <c r="A29" s="624"/>
    </row>
    <row r="30" spans="1:15">
      <c r="A30" s="624"/>
    </row>
    <row r="31" spans="1:15">
      <c r="A31" s="624"/>
    </row>
    <row r="32" spans="1:15">
      <c r="A32" s="624"/>
    </row>
    <row r="33" spans="1:1">
      <c r="A33" s="624"/>
    </row>
    <row r="123" spans="4:15">
      <c r="D123" s="171"/>
      <c r="E123" s="171"/>
      <c r="F123" s="171"/>
      <c r="G123" s="171"/>
      <c r="H123" s="171"/>
      <c r="I123" s="171"/>
      <c r="J123" s="171"/>
      <c r="K123" s="171"/>
      <c r="L123" s="171"/>
      <c r="M123" s="171"/>
      <c r="N123" s="171"/>
      <c r="O123" s="171"/>
    </row>
    <row r="124" spans="4:15">
      <c r="D124" s="171"/>
      <c r="E124" s="171"/>
      <c r="F124" s="171"/>
      <c r="G124" s="171"/>
      <c r="H124" s="171"/>
      <c r="I124" s="171"/>
      <c r="J124" s="171"/>
      <c r="K124" s="171"/>
      <c r="L124" s="171"/>
      <c r="M124" s="171"/>
      <c r="N124" s="171"/>
      <c r="O124" s="171"/>
    </row>
  </sheetData>
  <sheetProtection algorithmName="SHA-512" hashValue="GGr1wwJTXSO5U0yRsy7PcoHAbnuSwx7xciOM7/8CIOVUDAKUSVvWDPc+Fh9Hw9Tc+P9M6HPXcGvaZSBsLWH4mw==" saltValue="JzOKVg/AEps6lls9FMzOJQ==" spinCount="100000" sheet="1" objects="1" scenarios="1"/>
  <protectedRanges>
    <protectedRange sqref="E11:G15" name="Rango1"/>
  </protectedRanges>
  <mergeCells count="7">
    <mergeCell ref="D17:O21"/>
    <mergeCell ref="D3:O7"/>
    <mergeCell ref="C1:P1"/>
    <mergeCell ref="E9:E10"/>
    <mergeCell ref="F9:F10"/>
    <mergeCell ref="G9:G10"/>
    <mergeCell ref="H9:H10"/>
  </mergeCells>
  <phoneticPr fontId="3" type="noConversion"/>
  <conditionalFormatting sqref="E11:E15">
    <cfRule type="expression" dxfId="1213" priority="3" stopIfTrue="1">
      <formula>E11=""</formula>
    </cfRule>
  </conditionalFormatting>
  <conditionalFormatting sqref="F11:F15">
    <cfRule type="expression" dxfId="1212" priority="2">
      <formula>ISTEXT(F11)</formula>
    </cfRule>
  </conditionalFormatting>
  <conditionalFormatting sqref="G11:G15">
    <cfRule type="expression" dxfId="1211" priority="1" stopIfTrue="1">
      <formula>AND(ISTEXT($F11),ISBLANK(G11))</formula>
    </cfRule>
  </conditionalFormatting>
  <dataValidations count="3">
    <dataValidation type="list" allowBlank="1" showInputMessage="1" showErrorMessage="1" sqref="D11:D15" xr:uid="{00000000-0002-0000-0900-000000000000}">
      <formula1>$E$11:$E$15</formula1>
    </dataValidation>
    <dataValidation type="whole" operator="greaterThan" allowBlank="1" showInputMessage="1" showErrorMessage="1" sqref="G11:G15" xr:uid="{00000000-0002-0000-0900-000001000000}">
      <formula1>0</formula1>
    </dataValidation>
    <dataValidation type="list" allowBlank="1" showInputMessage="1" showErrorMessage="1" sqref="F11:F15" xr:uid="{00000000-0002-0000-0900-000002000000}">
      <formula1>Tipo_ER</formula1>
    </dataValidation>
  </dataValidations>
  <hyperlinks>
    <hyperlink ref="A5" location="'3. Datos Cultivos'!A1" display="3. Datos cultivos" xr:uid="{00000000-0004-0000-0900-000000000000}"/>
    <hyperlink ref="A7" location="'5. Instalaciones fijas'!A1" display="5. Instalaciones fijas" xr:uid="{00000000-0004-0000-0900-000001000000}"/>
    <hyperlink ref="A9" location="'7. Emisiones Fugitivas'!A1" display="7. Emisiones fugitivas" xr:uid="{00000000-0004-0000-0900-000002000000}"/>
    <hyperlink ref="A10" location="'8. Emisiones de proceso'!A1" display="8. Emisiones de proceso" xr:uid="{00000000-0004-0000-0900-000003000000}"/>
    <hyperlink ref="A12" location="'10. Electricidad y otras energ.'!A1" display="10. Electricidad y otras energías" xr:uid="{00000000-0004-0000-0900-000004000000}"/>
    <hyperlink ref="A13" location="'11. Informe final. Resultados'!A1" display="11. Informe final: Resultados" xr:uid="{00000000-0004-0000-0900-000005000000}"/>
    <hyperlink ref="A14" location="'12. Factores de emisión'!A1" display="12. Factores de emisión" xr:uid="{00000000-0004-0000-0900-000006000000}"/>
    <hyperlink ref="A15" location="'13. Revisiones calculadora'!A1" display="13. Revisiones de la calculadora" xr:uid="{00000000-0004-0000-0900-000007000000}"/>
    <hyperlink ref="A8" location="'6. Vehículos y maquinaria'!A1" display="6. Vehículos y maquinaria" xr:uid="{00000000-0004-0000-0900-000008000000}"/>
    <hyperlink ref="A3" location="'1.Datos generales organización '!A1" display="1. Datos de la organización" xr:uid="{00000000-0004-0000-0900-000009000000}"/>
    <hyperlink ref="A4" location="'2. Hoja de trabajo. Consumos'!A1" display="2. Hoja de trabajo. Consumos" xr:uid="{00000000-0004-0000-0900-00000A000000}"/>
    <hyperlink ref="A6" location="'4. Emisiones cultivos'!A1" display="4. Emisiones cultivos" xr:uid="{00000000-0004-0000-0900-00000B000000}"/>
  </hyperlinks>
  <pageMargins left="0.75" right="0.75" top="1" bottom="1" header="0" footer="0"/>
  <pageSetup paperSize="256" scale="4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L339"/>
  <sheetViews>
    <sheetView showRowColHeaders="0" zoomScaleNormal="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6.5"/>
  <cols>
    <col min="1" max="1" width="27" style="195" customWidth="1"/>
    <col min="2" max="2" width="0.5703125" style="473" customWidth="1"/>
    <col min="3" max="3" width="1.5703125" style="82" customWidth="1"/>
    <col min="4" max="4" width="1.42578125" style="143" customWidth="1"/>
    <col min="5" max="5" width="26.28515625" style="143" customWidth="1"/>
    <col min="6" max="6" width="51.42578125" style="143" customWidth="1"/>
    <col min="7" max="7" width="25" style="143" customWidth="1"/>
    <col min="8" max="8" width="16.28515625" style="143" customWidth="1"/>
    <col min="9" max="9" width="16.42578125" style="143" customWidth="1"/>
    <col min="10" max="10" width="17.7109375" style="143" customWidth="1"/>
    <col min="11" max="11" width="6.5703125" style="143" customWidth="1"/>
    <col min="12" max="12" width="2.7109375" style="143" customWidth="1"/>
    <col min="13" max="13" width="2" style="143" customWidth="1"/>
    <col min="14" max="14" width="11.42578125" style="143" customWidth="1"/>
    <col min="15" max="15" width="6.7109375" style="143" bestFit="1" customWidth="1"/>
    <col min="16" max="16" width="7.140625" style="143" bestFit="1" customWidth="1"/>
    <col min="17" max="20" width="10.7109375" style="143" customWidth="1"/>
    <col min="21" max="21" width="11.42578125" style="143" bestFit="1" customWidth="1"/>
    <col min="22" max="47" width="11.42578125" style="143" customWidth="1"/>
    <col min="48" max="16384" width="11.42578125" style="143"/>
  </cols>
  <sheetData>
    <row r="1" spans="1:22" s="62" customFormat="1" ht="36" customHeight="1">
      <c r="A1" s="80"/>
      <c r="B1" s="473"/>
      <c r="C1" s="906" t="s">
        <v>494</v>
      </c>
      <c r="D1" s="906"/>
      <c r="E1" s="906"/>
      <c r="F1" s="906"/>
      <c r="G1" s="906"/>
      <c r="H1" s="906"/>
      <c r="I1" s="906"/>
      <c r="J1" s="906"/>
      <c r="K1" s="906"/>
      <c r="L1" s="906"/>
      <c r="M1" s="906"/>
      <c r="N1" s="79"/>
      <c r="O1" s="79"/>
      <c r="P1" s="152"/>
    </row>
    <row r="2" spans="1:22" s="88" customFormat="1" ht="36" customHeight="1">
      <c r="A2" s="195"/>
      <c r="B2" s="474"/>
      <c r="C2" s="82"/>
      <c r="E2" s="815"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G2" s="119"/>
      <c r="H2" s="119"/>
      <c r="I2" s="119"/>
      <c r="J2" s="119"/>
      <c r="K2" s="119"/>
      <c r="L2" s="119"/>
      <c r="M2" s="89"/>
      <c r="N2" s="153"/>
      <c r="O2" s="153"/>
      <c r="P2" s="89"/>
      <c r="Q2" s="89"/>
    </row>
    <row r="3" spans="1:22" s="88" customFormat="1" ht="15" customHeight="1">
      <c r="A3" s="1306" t="s">
        <v>42</v>
      </c>
      <c r="B3" s="623"/>
      <c r="C3" s="82"/>
      <c r="E3" s="940" t="s">
        <v>495</v>
      </c>
      <c r="F3" s="940"/>
      <c r="G3" s="940"/>
      <c r="H3" s="940"/>
      <c r="I3" s="940"/>
      <c r="J3" s="940"/>
      <c r="K3" s="940"/>
      <c r="L3" s="72"/>
      <c r="M3" s="72"/>
      <c r="N3" s="72"/>
      <c r="O3" s="72"/>
      <c r="P3" s="72"/>
      <c r="Q3" s="72"/>
      <c r="R3" s="72"/>
      <c r="S3" s="72"/>
      <c r="T3" s="105"/>
      <c r="U3" s="105"/>
      <c r="V3" s="154"/>
    </row>
    <row r="4" spans="1:22" s="88" customFormat="1" ht="15" customHeight="1">
      <c r="A4" s="1306" t="s">
        <v>44</v>
      </c>
      <c r="B4" s="623"/>
      <c r="C4" s="82"/>
      <c r="E4" s="374"/>
      <c r="F4" s="374"/>
      <c r="G4" s="374"/>
      <c r="H4" s="374"/>
      <c r="I4" s="374"/>
      <c r="J4" s="374"/>
      <c r="K4" s="374"/>
      <c r="L4" s="72"/>
      <c r="M4" s="72"/>
      <c r="N4" s="72"/>
      <c r="O4" s="105"/>
      <c r="P4" s="105"/>
      <c r="Q4" s="105"/>
      <c r="R4" s="105"/>
      <c r="S4" s="105"/>
      <c r="T4" s="105"/>
      <c r="U4" s="105"/>
      <c r="V4" s="154"/>
    </row>
    <row r="5" spans="1:22" s="88" customFormat="1" ht="15" customHeight="1">
      <c r="A5" s="1306" t="s">
        <v>45</v>
      </c>
      <c r="B5" s="623"/>
      <c r="C5" s="82"/>
      <c r="E5" s="924" t="s">
        <v>496</v>
      </c>
      <c r="F5" s="924"/>
      <c r="G5" s="924"/>
      <c r="H5" s="924"/>
      <c r="I5" s="924"/>
      <c r="J5" s="924"/>
      <c r="K5" s="924"/>
      <c r="L5" s="72"/>
      <c r="M5" s="72"/>
      <c r="N5" s="72"/>
      <c r="O5" s="105"/>
      <c r="P5" s="105"/>
      <c r="Q5" s="105"/>
      <c r="R5" s="105"/>
      <c r="S5" s="105"/>
      <c r="T5" s="105"/>
      <c r="U5" s="105"/>
      <c r="V5" s="154"/>
    </row>
    <row r="6" spans="1:22" s="88" customFormat="1" ht="15" customHeight="1">
      <c r="A6" s="1306" t="s">
        <v>48</v>
      </c>
      <c r="B6" s="623"/>
      <c r="C6" s="82"/>
      <c r="E6" s="155"/>
      <c r="F6" s="155"/>
      <c r="G6" s="155"/>
      <c r="H6" s="155"/>
      <c r="I6" s="155"/>
      <c r="J6" s="155"/>
      <c r="K6" s="155"/>
      <c r="L6" s="72"/>
      <c r="M6" s="72"/>
      <c r="N6" s="72"/>
      <c r="O6" s="155"/>
      <c r="P6" s="155"/>
      <c r="Q6" s="155"/>
      <c r="R6" s="155"/>
      <c r="S6" s="155"/>
      <c r="T6" s="105"/>
      <c r="U6" s="105"/>
      <c r="V6" s="154"/>
    </row>
    <row r="7" spans="1:22" s="88" customFormat="1" ht="15" customHeight="1">
      <c r="A7" s="1306" t="s">
        <v>50</v>
      </c>
      <c r="B7" s="473"/>
      <c r="C7" s="82"/>
      <c r="E7" s="312" t="s">
        <v>497</v>
      </c>
      <c r="F7" s="105"/>
      <c r="G7" s="105"/>
      <c r="H7" s="105"/>
      <c r="I7" s="105"/>
      <c r="J7" s="105"/>
      <c r="K7" s="105"/>
      <c r="L7" s="72"/>
      <c r="M7" s="72"/>
      <c r="N7" s="72"/>
      <c r="O7" s="105"/>
      <c r="P7" s="105"/>
      <c r="Q7" s="105"/>
      <c r="R7" s="105"/>
      <c r="S7" s="105"/>
      <c r="T7" s="105"/>
      <c r="U7" s="105"/>
      <c r="V7" s="154"/>
    </row>
    <row r="8" spans="1:22" s="88" customFormat="1" ht="15" customHeight="1">
      <c r="A8" s="1306" t="s">
        <v>51</v>
      </c>
      <c r="B8" s="473"/>
      <c r="C8" s="82"/>
      <c r="E8" s="313" t="s">
        <v>498</v>
      </c>
      <c r="F8" s="158"/>
      <c r="G8" s="158"/>
      <c r="H8" s="158"/>
      <c r="I8" s="158"/>
      <c r="J8" s="158"/>
      <c r="K8" s="158"/>
      <c r="L8" s="72"/>
      <c r="M8" s="72"/>
      <c r="N8" s="72"/>
      <c r="O8" s="155"/>
      <c r="P8" s="155"/>
      <c r="Q8" s="155"/>
      <c r="R8" s="155"/>
      <c r="S8" s="155"/>
      <c r="T8" s="105"/>
      <c r="U8" s="105"/>
      <c r="V8" s="154"/>
    </row>
    <row r="9" spans="1:22" s="88" customFormat="1" ht="15" customHeight="1">
      <c r="A9" s="1306" t="s">
        <v>52</v>
      </c>
      <c r="B9" s="473"/>
      <c r="C9" s="82"/>
      <c r="E9" s="313" t="s">
        <v>499</v>
      </c>
      <c r="F9" s="158"/>
      <c r="G9" s="158"/>
      <c r="H9" s="158"/>
      <c r="I9" s="158"/>
      <c r="J9" s="158"/>
      <c r="K9" s="158"/>
      <c r="L9" s="72"/>
      <c r="M9" s="72"/>
      <c r="N9" s="72"/>
      <c r="O9" s="155"/>
      <c r="P9" s="155"/>
      <c r="Q9" s="155"/>
      <c r="R9" s="155"/>
      <c r="S9" s="155"/>
      <c r="T9" s="105"/>
      <c r="U9" s="105"/>
      <c r="V9" s="154"/>
    </row>
    <row r="10" spans="1:22" s="88" customFormat="1" ht="15" customHeight="1">
      <c r="A10" s="1306" t="s">
        <v>56</v>
      </c>
      <c r="B10" s="473"/>
      <c r="C10" s="82"/>
      <c r="E10" s="313" t="s">
        <v>500</v>
      </c>
      <c r="F10" s="158"/>
      <c r="G10" s="158"/>
      <c r="H10" s="158"/>
      <c r="I10" s="158"/>
      <c r="J10" s="158"/>
      <c r="K10" s="158"/>
      <c r="L10" s="72"/>
      <c r="M10" s="72"/>
      <c r="N10" s="72"/>
      <c r="O10" s="155"/>
      <c r="P10" s="155"/>
      <c r="Q10" s="155"/>
      <c r="R10" s="155"/>
      <c r="S10" s="155"/>
      <c r="T10" s="105"/>
      <c r="U10" s="105"/>
      <c r="V10" s="154"/>
    </row>
    <row r="11" spans="1:22" s="88" customFormat="1" ht="15" customHeight="1">
      <c r="A11" s="1306" t="s">
        <v>57</v>
      </c>
      <c r="B11" s="473"/>
      <c r="C11" s="82"/>
      <c r="E11" s="313" t="s">
        <v>501</v>
      </c>
      <c r="F11" s="158"/>
      <c r="G11" s="158"/>
      <c r="H11" s="158"/>
      <c r="I11" s="158"/>
      <c r="J11" s="158"/>
      <c r="K11" s="158"/>
      <c r="L11" s="155"/>
      <c r="M11" s="155"/>
      <c r="N11" s="155"/>
      <c r="O11" s="155"/>
      <c r="P11" s="155"/>
      <c r="Q11" s="155"/>
      <c r="R11" s="155"/>
      <c r="S11" s="155"/>
      <c r="T11" s="105"/>
      <c r="U11" s="105"/>
      <c r="V11" s="154"/>
    </row>
    <row r="12" spans="1:22" s="88" customFormat="1" ht="15" customHeight="1">
      <c r="A12" s="476" t="s">
        <v>58</v>
      </c>
      <c r="B12" s="473"/>
      <c r="C12" s="82"/>
      <c r="E12" s="312" t="s">
        <v>502</v>
      </c>
      <c r="F12" s="72"/>
      <c r="G12" s="72"/>
      <c r="H12" s="72"/>
      <c r="I12" s="72"/>
      <c r="J12" s="72"/>
      <c r="K12" s="72"/>
      <c r="L12" s="72"/>
      <c r="M12" s="72"/>
      <c r="N12" s="72"/>
      <c r="O12" s="72"/>
      <c r="P12" s="159"/>
      <c r="Q12" s="159"/>
      <c r="R12" s="159"/>
      <c r="S12" s="159"/>
      <c r="T12" s="160"/>
      <c r="U12" s="159"/>
    </row>
    <row r="13" spans="1:22" s="88" customFormat="1" ht="15" customHeight="1">
      <c r="A13" s="1306" t="s">
        <v>60</v>
      </c>
      <c r="B13" s="473"/>
      <c r="C13" s="82"/>
      <c r="E13" s="313" t="s">
        <v>503</v>
      </c>
      <c r="F13" s="158"/>
      <c r="G13" s="158"/>
      <c r="H13" s="158"/>
      <c r="I13" s="158"/>
      <c r="J13" s="158"/>
      <c r="K13" s="158"/>
      <c r="L13" s="155"/>
      <c r="M13" s="155"/>
      <c r="N13" s="155"/>
      <c r="O13" s="155"/>
      <c r="P13" s="155"/>
      <c r="Q13" s="155"/>
      <c r="R13" s="155"/>
      <c r="S13" s="155"/>
      <c r="T13" s="105"/>
      <c r="U13" s="105"/>
      <c r="V13" s="154"/>
    </row>
    <row r="14" spans="1:22" s="88" customFormat="1" ht="15" customHeight="1">
      <c r="A14" s="1306" t="s">
        <v>61</v>
      </c>
      <c r="B14" s="473"/>
      <c r="C14" s="82"/>
      <c r="E14" s="312" t="s">
        <v>504</v>
      </c>
      <c r="F14" s="72"/>
      <c r="G14" s="845"/>
      <c r="H14" s="72"/>
      <c r="I14" s="72"/>
      <c r="J14" s="72"/>
      <c r="K14" s="72"/>
      <c r="L14" s="72"/>
      <c r="M14" s="72"/>
      <c r="N14" s="72"/>
      <c r="O14" s="72"/>
      <c r="P14" s="159"/>
      <c r="Q14" s="159"/>
      <c r="R14" s="159"/>
      <c r="S14" s="159"/>
      <c r="T14" s="160"/>
      <c r="U14" s="159"/>
    </row>
    <row r="15" spans="1:22" s="88" customFormat="1" ht="15" customHeight="1">
      <c r="A15" s="1306" t="s">
        <v>62</v>
      </c>
      <c r="B15" s="473"/>
      <c r="C15" s="82"/>
      <c r="E15" s="313" t="s">
        <v>505</v>
      </c>
      <c r="F15" s="72"/>
      <c r="G15" s="72"/>
      <c r="H15" s="72"/>
      <c r="I15" s="72"/>
      <c r="J15" s="72"/>
      <c r="K15" s="72"/>
      <c r="L15" s="72"/>
      <c r="M15" s="72"/>
      <c r="N15" s="72"/>
      <c r="O15" s="72"/>
      <c r="P15" s="159"/>
      <c r="Q15" s="159"/>
      <c r="R15" s="159"/>
      <c r="S15" s="159"/>
      <c r="T15" s="160"/>
      <c r="U15" s="159"/>
    </row>
    <row r="16" spans="1:22" s="88" customFormat="1" ht="15" customHeight="1">
      <c r="A16" s="624"/>
      <c r="B16" s="473"/>
      <c r="C16" s="82"/>
      <c r="D16" s="161"/>
      <c r="F16" s="161"/>
      <c r="G16" s="161"/>
      <c r="H16" s="161"/>
      <c r="I16" s="161"/>
      <c r="J16" s="161"/>
      <c r="K16" s="161"/>
      <c r="L16" s="161"/>
      <c r="N16" s="153"/>
      <c r="O16" s="153"/>
      <c r="P16" s="89"/>
      <c r="Q16" s="89"/>
    </row>
    <row r="17" spans="1:17" s="88" customFormat="1" ht="15" customHeight="1">
      <c r="A17" s="624"/>
      <c r="B17" s="473"/>
      <c r="C17" s="82"/>
      <c r="D17" s="201" t="s">
        <v>506</v>
      </c>
      <c r="E17" s="201"/>
      <c r="F17" s="201"/>
      <c r="G17" s="201"/>
      <c r="H17" s="201"/>
      <c r="I17" s="201"/>
      <c r="J17" s="201"/>
      <c r="K17" s="201"/>
      <c r="L17" s="201"/>
      <c r="M17" s="201"/>
      <c r="N17" s="201"/>
      <c r="O17" s="153"/>
      <c r="P17" s="89"/>
      <c r="Q17" s="89"/>
    </row>
    <row r="18" spans="1:17" s="119" customFormat="1" ht="15" customHeight="1">
      <c r="A18" s="624"/>
      <c r="B18" s="475"/>
      <c r="C18" s="82"/>
      <c r="D18" s="162"/>
    </row>
    <row r="19" spans="1:17" s="119" customFormat="1" ht="15" customHeight="1">
      <c r="A19" s="624"/>
      <c r="B19" s="473"/>
      <c r="C19" s="82"/>
      <c r="D19" s="161"/>
      <c r="E19" s="1154" t="s">
        <v>507</v>
      </c>
      <c r="F19" s="1154"/>
      <c r="G19" s="1154"/>
      <c r="H19" s="1154"/>
      <c r="I19" s="1154"/>
      <c r="J19" s="1154"/>
      <c r="K19" s="1154"/>
      <c r="L19" s="161"/>
      <c r="M19" s="128"/>
    </row>
    <row r="20" spans="1:17" s="119" customFormat="1" ht="15" customHeight="1">
      <c r="A20" s="195"/>
      <c r="B20" s="475"/>
      <c r="C20" s="82"/>
      <c r="D20" s="161"/>
      <c r="E20" s="1154"/>
      <c r="F20" s="1154"/>
      <c r="G20" s="1154"/>
      <c r="H20" s="1154"/>
      <c r="I20" s="1154"/>
      <c r="J20" s="1154"/>
      <c r="K20" s="1154"/>
      <c r="L20" s="161"/>
      <c r="M20" s="128"/>
    </row>
    <row r="21" spans="1:17" s="119" customFormat="1" ht="15" customHeight="1">
      <c r="A21" s="195"/>
      <c r="B21" s="475"/>
      <c r="C21" s="82"/>
      <c r="D21" s="161"/>
      <c r="E21" s="316"/>
      <c r="F21" s="316"/>
      <c r="G21" s="316"/>
      <c r="H21" s="316"/>
      <c r="I21" s="316"/>
      <c r="J21" s="316"/>
      <c r="K21" s="316"/>
      <c r="L21" s="163"/>
      <c r="M21" s="164"/>
    </row>
    <row r="22" spans="1:17" s="62" customFormat="1" ht="15" customHeight="1">
      <c r="A22" s="196"/>
      <c r="B22" s="475"/>
      <c r="C22" s="82"/>
      <c r="D22" s="161"/>
      <c r="E22" s="1154" t="s">
        <v>508</v>
      </c>
      <c r="F22" s="1154"/>
      <c r="G22" s="1154"/>
      <c r="H22" s="1154"/>
      <c r="I22" s="1154"/>
      <c r="J22" s="1154"/>
      <c r="K22" s="1154"/>
      <c r="L22" s="161"/>
      <c r="M22" s="128"/>
    </row>
    <row r="23" spans="1:17" s="62" customFormat="1">
      <c r="A23" s="196"/>
      <c r="B23" s="475"/>
      <c r="C23" s="82"/>
      <c r="D23" s="161"/>
      <c r="E23" s="1154"/>
      <c r="F23" s="1154"/>
      <c r="G23" s="1154"/>
      <c r="H23" s="1154"/>
      <c r="I23" s="1154"/>
      <c r="J23" s="1154"/>
      <c r="K23" s="1154"/>
      <c r="L23" s="161"/>
      <c r="M23" s="128"/>
    </row>
    <row r="24" spans="1:17" s="62" customFormat="1" ht="15" customHeight="1">
      <c r="A24" s="624"/>
      <c r="B24" s="473"/>
      <c r="C24" s="82"/>
      <c r="D24" s="161"/>
      <c r="E24" s="161"/>
      <c r="F24" s="161"/>
      <c r="G24" s="161"/>
      <c r="H24" s="161"/>
      <c r="I24" s="161"/>
      <c r="J24" s="161"/>
      <c r="K24" s="161"/>
      <c r="L24" s="161"/>
      <c r="M24" s="128"/>
    </row>
    <row r="25" spans="1:17" s="62" customFormat="1" ht="15" customHeight="1">
      <c r="A25" s="196"/>
      <c r="B25" s="475"/>
      <c r="C25" s="82"/>
      <c r="D25" s="165"/>
      <c r="E25" s="1148" t="s">
        <v>341</v>
      </c>
      <c r="F25" s="1134" t="s">
        <v>509</v>
      </c>
      <c r="G25" s="1150" t="s">
        <v>510</v>
      </c>
      <c r="H25" s="1072" t="s">
        <v>511</v>
      </c>
      <c r="I25" s="1072" t="str">
        <f>IF('1.Datos generales organización '!$G$5&lt;2021,"Factor Mix eléc.(3) kg CO2/kWh","Factor Mix eléc.(3) kg CO2e/kWh")</f>
        <v>Factor Mix eléc.(3) kg CO2/kWh</v>
      </c>
      <c r="J25" s="1152" t="str">
        <f>IF('1.Datos generales organización '!$G$5&lt;2021,"Emisiones (4) kg CO2","Emisiones (4)            kg CO2e")</f>
        <v>Emisiones (4) kg CO2</v>
      </c>
      <c r="K25" s="161"/>
      <c r="L25" s="161"/>
      <c r="Q25" s="167"/>
    </row>
    <row r="26" spans="1:17" s="62" customFormat="1" ht="15" customHeight="1">
      <c r="A26" s="195"/>
      <c r="B26" s="473"/>
      <c r="C26" s="82"/>
      <c r="E26" s="1149"/>
      <c r="F26" s="1135"/>
      <c r="G26" s="1151"/>
      <c r="H26" s="1074"/>
      <c r="I26" s="1074"/>
      <c r="J26" s="1153"/>
      <c r="K26" s="161"/>
      <c r="L26" s="161"/>
    </row>
    <row r="27" spans="1:17" s="62" customFormat="1" ht="15" customHeight="1">
      <c r="A27" s="195"/>
      <c r="B27" s="473"/>
      <c r="C27" s="82"/>
      <c r="E27" s="416"/>
      <c r="F27" s="1386"/>
      <c r="G27" s="1387"/>
      <c r="H27" s="381"/>
      <c r="I27" s="716" t="str">
        <f ca="1">Datos!G2228</f>
        <v/>
      </c>
      <c r="J27" s="412" t="str">
        <f ca="1">Datos!H2228</f>
        <v/>
      </c>
      <c r="K27" s="161"/>
      <c r="L27" s="161"/>
    </row>
    <row r="28" spans="1:17" s="62" customFormat="1" ht="15" customHeight="1">
      <c r="A28" s="195"/>
      <c r="B28" s="473"/>
      <c r="C28" s="82"/>
      <c r="E28" s="416"/>
      <c r="F28" s="1386"/>
      <c r="G28" s="1387"/>
      <c r="H28" s="381"/>
      <c r="I28" s="716" t="str">
        <f ca="1">Datos!G2229</f>
        <v/>
      </c>
      <c r="J28" s="412" t="str">
        <f ca="1">Datos!H2229</f>
        <v/>
      </c>
      <c r="K28" s="161"/>
      <c r="L28" s="161"/>
    </row>
    <row r="29" spans="1:17" s="62" customFormat="1" ht="15" customHeight="1">
      <c r="A29" s="624"/>
      <c r="B29" s="473"/>
      <c r="C29" s="82"/>
      <c r="E29" s="416"/>
      <c r="F29" s="1386"/>
      <c r="G29" s="1387"/>
      <c r="H29" s="1388"/>
      <c r="I29" s="716" t="str">
        <f ca="1">Datos!G2230</f>
        <v/>
      </c>
      <c r="J29" s="412" t="str">
        <f ca="1">Datos!H2230</f>
        <v/>
      </c>
      <c r="K29" s="161"/>
      <c r="L29" s="161"/>
    </row>
    <row r="30" spans="1:17" s="62" customFormat="1" ht="15" customHeight="1">
      <c r="A30" s="624"/>
      <c r="B30" s="473"/>
      <c r="C30" s="82"/>
      <c r="E30" s="416"/>
      <c r="F30" s="1386"/>
      <c r="G30" s="1387"/>
      <c r="H30" s="1388"/>
      <c r="I30" s="716" t="str">
        <f ca="1">Datos!G2231</f>
        <v/>
      </c>
      <c r="J30" s="412" t="str">
        <f ca="1">Datos!H2231</f>
        <v/>
      </c>
      <c r="K30" s="161"/>
      <c r="L30" s="161"/>
    </row>
    <row r="31" spans="1:17" s="62" customFormat="1" ht="15" customHeight="1">
      <c r="A31" s="624"/>
      <c r="B31" s="473"/>
      <c r="C31" s="82"/>
      <c r="E31" s="416"/>
      <c r="F31" s="1386"/>
      <c r="G31" s="1387"/>
      <c r="H31" s="1388"/>
      <c r="I31" s="716" t="str">
        <f ca="1">Datos!G2232</f>
        <v/>
      </c>
      <c r="J31" s="412" t="str">
        <f ca="1">Datos!H2232</f>
        <v/>
      </c>
      <c r="K31" s="161"/>
      <c r="L31" s="161"/>
    </row>
    <row r="32" spans="1:17" s="62" customFormat="1" ht="15" customHeight="1">
      <c r="A32" s="624"/>
      <c r="B32" s="473"/>
      <c r="C32" s="82"/>
      <c r="E32" s="416"/>
      <c r="F32" s="1386"/>
      <c r="G32" s="1387"/>
      <c r="H32" s="1388"/>
      <c r="I32" s="716" t="str">
        <f ca="1">Datos!G2233</f>
        <v/>
      </c>
      <c r="J32" s="412" t="str">
        <f ca="1">Datos!H2233</f>
        <v/>
      </c>
      <c r="K32" s="161"/>
      <c r="L32" s="161"/>
    </row>
    <row r="33" spans="1:12" s="62" customFormat="1" ht="15" customHeight="1">
      <c r="A33" s="624"/>
      <c r="B33" s="473"/>
      <c r="C33" s="82"/>
      <c r="E33" s="416"/>
      <c r="F33" s="1386"/>
      <c r="G33" s="1387"/>
      <c r="H33" s="1388"/>
      <c r="I33" s="716" t="str">
        <f ca="1">Datos!G2234</f>
        <v/>
      </c>
      <c r="J33" s="412" t="str">
        <f ca="1">Datos!H2234</f>
        <v/>
      </c>
      <c r="K33" s="161"/>
      <c r="L33" s="161"/>
    </row>
    <row r="34" spans="1:12" s="62" customFormat="1" ht="15" customHeight="1">
      <c r="A34" s="195"/>
      <c r="B34" s="473"/>
      <c r="C34" s="82"/>
      <c r="E34" s="416"/>
      <c r="F34" s="1386"/>
      <c r="G34" s="1387"/>
      <c r="H34" s="1388"/>
      <c r="I34" s="716" t="str">
        <f ca="1">Datos!G2235</f>
        <v/>
      </c>
      <c r="J34" s="412" t="str">
        <f ca="1">Datos!H2235</f>
        <v/>
      </c>
      <c r="K34" s="161"/>
      <c r="L34" s="161"/>
    </row>
    <row r="35" spans="1:12" s="62" customFormat="1" ht="15" customHeight="1">
      <c r="A35" s="195"/>
      <c r="B35" s="473"/>
      <c r="C35" s="82"/>
      <c r="E35" s="416"/>
      <c r="F35" s="1386"/>
      <c r="G35" s="1387"/>
      <c r="H35" s="1388"/>
      <c r="I35" s="716" t="str">
        <f ca="1">Datos!G2236</f>
        <v/>
      </c>
      <c r="J35" s="412" t="str">
        <f ca="1">Datos!H2236</f>
        <v/>
      </c>
      <c r="K35" s="161"/>
      <c r="L35" s="161"/>
    </row>
    <row r="36" spans="1:12" s="62" customFormat="1" ht="15" customHeight="1">
      <c r="A36" s="195"/>
      <c r="B36" s="473"/>
      <c r="C36" s="82"/>
      <c r="E36" s="416"/>
      <c r="F36" s="1386"/>
      <c r="G36" s="1387"/>
      <c r="H36" s="1388"/>
      <c r="I36" s="716" t="str">
        <f ca="1">Datos!G2237</f>
        <v/>
      </c>
      <c r="J36" s="412" t="str">
        <f ca="1">Datos!H2237</f>
        <v/>
      </c>
      <c r="K36" s="161"/>
      <c r="L36" s="161"/>
    </row>
    <row r="37" spans="1:12" s="62" customFormat="1" ht="15" customHeight="1">
      <c r="A37" s="195"/>
      <c r="B37" s="473"/>
      <c r="C37" s="82"/>
      <c r="E37" s="416"/>
      <c r="F37" s="1386"/>
      <c r="G37" s="1387"/>
      <c r="H37" s="1388"/>
      <c r="I37" s="716" t="str">
        <f ca="1">Datos!G2238</f>
        <v/>
      </c>
      <c r="J37" s="412" t="str">
        <f ca="1">Datos!H2238</f>
        <v/>
      </c>
      <c r="K37" s="161"/>
      <c r="L37" s="161"/>
    </row>
    <row r="38" spans="1:12" s="62" customFormat="1" ht="15" customHeight="1">
      <c r="A38" s="195"/>
      <c r="B38" s="473"/>
      <c r="C38" s="82"/>
      <c r="E38" s="416"/>
      <c r="F38" s="1386"/>
      <c r="G38" s="1387"/>
      <c r="H38" s="1388"/>
      <c r="I38" s="716" t="str">
        <f ca="1">Datos!G2239</f>
        <v/>
      </c>
      <c r="J38" s="412" t="str">
        <f ca="1">Datos!H2239</f>
        <v/>
      </c>
      <c r="K38" s="161"/>
      <c r="L38" s="161"/>
    </row>
    <row r="39" spans="1:12" s="62" customFormat="1" ht="15" customHeight="1">
      <c r="A39" s="195"/>
      <c r="B39" s="473"/>
      <c r="C39" s="82"/>
      <c r="E39" s="416"/>
      <c r="F39" s="1386"/>
      <c r="G39" s="1387"/>
      <c r="H39" s="1388"/>
      <c r="I39" s="716" t="str">
        <f ca="1">Datos!G2240</f>
        <v/>
      </c>
      <c r="J39" s="412" t="str">
        <f ca="1">Datos!H2240</f>
        <v/>
      </c>
      <c r="K39" s="161"/>
      <c r="L39" s="161"/>
    </row>
    <row r="40" spans="1:12" s="62" customFormat="1" ht="15" customHeight="1">
      <c r="A40" s="195"/>
      <c r="B40" s="473"/>
      <c r="C40" s="82"/>
      <c r="E40" s="416"/>
      <c r="F40" s="1386"/>
      <c r="G40" s="1387"/>
      <c r="H40" s="1388"/>
      <c r="I40" s="716" t="str">
        <f ca="1">Datos!G2241</f>
        <v/>
      </c>
      <c r="J40" s="412" t="str">
        <f ca="1">Datos!H2241</f>
        <v/>
      </c>
      <c r="K40" s="166"/>
      <c r="L40" s="119"/>
    </row>
    <row r="41" spans="1:12" s="62" customFormat="1" ht="15" customHeight="1">
      <c r="A41" s="195"/>
      <c r="B41" s="473"/>
      <c r="C41" s="82"/>
      <c r="E41" s="416"/>
      <c r="F41" s="1386"/>
      <c r="G41" s="1387"/>
      <c r="H41" s="1388"/>
      <c r="I41" s="716" t="str">
        <f ca="1">Datos!G2242</f>
        <v/>
      </c>
      <c r="J41" s="412" t="str">
        <f ca="1">Datos!H2242</f>
        <v/>
      </c>
      <c r="K41" s="166"/>
      <c r="L41" s="119"/>
    </row>
    <row r="42" spans="1:12" s="62" customFormat="1" ht="15" customHeight="1">
      <c r="A42" s="195"/>
      <c r="B42" s="473"/>
      <c r="C42" s="82"/>
      <c r="E42" s="416"/>
      <c r="F42" s="1386"/>
      <c r="G42" s="1387"/>
      <c r="H42" s="1388"/>
      <c r="I42" s="716" t="str">
        <f ca="1">Datos!G2243</f>
        <v/>
      </c>
      <c r="J42" s="412" t="str">
        <f ca="1">Datos!H2243</f>
        <v/>
      </c>
      <c r="K42" s="166"/>
      <c r="L42" s="119"/>
    </row>
    <row r="43" spans="1:12" s="62" customFormat="1" ht="15" customHeight="1">
      <c r="A43" s="195"/>
      <c r="B43" s="473"/>
      <c r="C43" s="82"/>
      <c r="E43" s="416"/>
      <c r="F43" s="1386"/>
      <c r="G43" s="1387"/>
      <c r="H43" s="1388"/>
      <c r="I43" s="716" t="str">
        <f ca="1">Datos!G2244</f>
        <v/>
      </c>
      <c r="J43" s="412" t="str">
        <f ca="1">Datos!H2244</f>
        <v/>
      </c>
      <c r="K43" s="166"/>
      <c r="L43" s="119"/>
    </row>
    <row r="44" spans="1:12" s="62" customFormat="1" ht="15" customHeight="1">
      <c r="A44" s="195"/>
      <c r="B44" s="473"/>
      <c r="C44" s="82"/>
      <c r="E44" s="416"/>
      <c r="F44" s="1386"/>
      <c r="G44" s="1387"/>
      <c r="H44" s="1388"/>
      <c r="I44" s="716" t="str">
        <f ca="1">Datos!G2245</f>
        <v/>
      </c>
      <c r="J44" s="412" t="str">
        <f ca="1">Datos!H2245</f>
        <v/>
      </c>
      <c r="K44" s="166"/>
      <c r="L44" s="119"/>
    </row>
    <row r="45" spans="1:12" s="62" customFormat="1" ht="15" customHeight="1">
      <c r="A45" s="195"/>
      <c r="B45" s="473"/>
      <c r="C45" s="82"/>
      <c r="E45" s="416"/>
      <c r="F45" s="1386"/>
      <c r="G45" s="1387"/>
      <c r="H45" s="1388"/>
      <c r="I45" s="716" t="str">
        <f ca="1">Datos!G2246</f>
        <v/>
      </c>
      <c r="J45" s="412" t="str">
        <f ca="1">Datos!H2246</f>
        <v/>
      </c>
      <c r="K45" s="166"/>
      <c r="L45" s="119"/>
    </row>
    <row r="46" spans="1:12" s="62" customFormat="1" ht="15" customHeight="1">
      <c r="A46" s="195"/>
      <c r="B46" s="473"/>
      <c r="C46" s="82"/>
      <c r="E46" s="416"/>
      <c r="F46" s="1386"/>
      <c r="G46" s="1387"/>
      <c r="H46" s="1388"/>
      <c r="I46" s="716" t="str">
        <f ca="1">Datos!G2247</f>
        <v/>
      </c>
      <c r="J46" s="412" t="str">
        <f ca="1">Datos!H2247</f>
        <v/>
      </c>
      <c r="K46" s="166"/>
      <c r="L46" s="119"/>
    </row>
    <row r="47" spans="1:12" s="62" customFormat="1" ht="15" customHeight="1">
      <c r="A47" s="195"/>
      <c r="B47" s="473"/>
      <c r="C47" s="82"/>
      <c r="E47" s="416"/>
      <c r="F47" s="1386"/>
      <c r="G47" s="1387"/>
      <c r="H47" s="1388"/>
      <c r="I47" s="716" t="str">
        <f ca="1">Datos!G2248</f>
        <v/>
      </c>
      <c r="J47" s="412" t="str">
        <f ca="1">Datos!H2248</f>
        <v/>
      </c>
      <c r="K47" s="166"/>
      <c r="L47" s="119"/>
    </row>
    <row r="48" spans="1:12" s="62" customFormat="1" ht="15" customHeight="1">
      <c r="A48" s="195"/>
      <c r="B48" s="473"/>
      <c r="C48" s="82"/>
      <c r="E48" s="416"/>
      <c r="F48" s="1386"/>
      <c r="G48" s="1387"/>
      <c r="H48" s="1388"/>
      <c r="I48" s="716" t="str">
        <f ca="1">Datos!G2249</f>
        <v/>
      </c>
      <c r="J48" s="412" t="str">
        <f ca="1">Datos!H2249</f>
        <v/>
      </c>
      <c r="K48" s="166"/>
      <c r="L48" s="119"/>
    </row>
    <row r="49" spans="1:12" s="62" customFormat="1" ht="15" customHeight="1">
      <c r="A49" s="195"/>
      <c r="B49" s="473"/>
      <c r="C49" s="82"/>
      <c r="E49" s="416"/>
      <c r="F49" s="1386"/>
      <c r="G49" s="1387"/>
      <c r="H49" s="1388"/>
      <c r="I49" s="716" t="str">
        <f ca="1">Datos!G2250</f>
        <v/>
      </c>
      <c r="J49" s="412" t="str">
        <f ca="1">Datos!H2250</f>
        <v/>
      </c>
      <c r="K49" s="166"/>
      <c r="L49" s="119"/>
    </row>
    <row r="50" spans="1:12" s="62" customFormat="1" ht="15" customHeight="1">
      <c r="A50" s="195"/>
      <c r="B50" s="473"/>
      <c r="C50" s="82"/>
      <c r="E50" s="416"/>
      <c r="F50" s="1386"/>
      <c r="G50" s="1387"/>
      <c r="H50" s="1388"/>
      <c r="I50" s="716" t="str">
        <f ca="1">Datos!G2251</f>
        <v/>
      </c>
      <c r="J50" s="412" t="str">
        <f ca="1">Datos!H2251</f>
        <v/>
      </c>
      <c r="K50" s="166"/>
      <c r="L50" s="119"/>
    </row>
    <row r="51" spans="1:12" s="62" customFormat="1" ht="15" customHeight="1">
      <c r="A51" s="195"/>
      <c r="B51" s="473"/>
      <c r="C51" s="82"/>
      <c r="E51" s="416"/>
      <c r="F51" s="1386"/>
      <c r="G51" s="1387"/>
      <c r="H51" s="1388"/>
      <c r="I51" s="716" t="str">
        <f ca="1">Datos!G2252</f>
        <v/>
      </c>
      <c r="J51" s="412" t="str">
        <f ca="1">Datos!H2252</f>
        <v/>
      </c>
      <c r="K51" s="166"/>
      <c r="L51" s="119"/>
    </row>
    <row r="52" spans="1:12" s="62" customFormat="1" ht="15" customHeight="1">
      <c r="A52" s="195"/>
      <c r="B52" s="473"/>
      <c r="C52" s="82"/>
      <c r="E52" s="416"/>
      <c r="F52" s="1386"/>
      <c r="G52" s="1387"/>
      <c r="H52" s="1388"/>
      <c r="I52" s="716" t="str">
        <f ca="1">Datos!G2253</f>
        <v/>
      </c>
      <c r="J52" s="412" t="str">
        <f ca="1">Datos!H2253</f>
        <v/>
      </c>
      <c r="K52" s="166"/>
      <c r="L52" s="119"/>
    </row>
    <row r="53" spans="1:12" s="62" customFormat="1" ht="15" customHeight="1">
      <c r="A53" s="195"/>
      <c r="B53" s="473"/>
      <c r="C53" s="82"/>
      <c r="E53" s="416"/>
      <c r="F53" s="1386"/>
      <c r="G53" s="1387"/>
      <c r="H53" s="1388"/>
      <c r="I53" s="716" t="str">
        <f ca="1">Datos!G2254</f>
        <v/>
      </c>
      <c r="J53" s="412" t="str">
        <f ca="1">Datos!H2254</f>
        <v/>
      </c>
      <c r="K53" s="166"/>
      <c r="L53" s="119"/>
    </row>
    <row r="54" spans="1:12" s="62" customFormat="1" ht="15" customHeight="1">
      <c r="A54" s="195"/>
      <c r="B54" s="473"/>
      <c r="C54" s="82"/>
      <c r="E54" s="416"/>
      <c r="F54" s="1386"/>
      <c r="G54" s="1387"/>
      <c r="H54" s="1388"/>
      <c r="I54" s="716" t="str">
        <f ca="1">Datos!G2255</f>
        <v/>
      </c>
      <c r="J54" s="412" t="str">
        <f ca="1">Datos!H2255</f>
        <v/>
      </c>
      <c r="K54" s="166"/>
      <c r="L54" s="119"/>
    </row>
    <row r="55" spans="1:12" s="62" customFormat="1" ht="15" customHeight="1">
      <c r="A55" s="195"/>
      <c r="B55" s="473"/>
      <c r="C55" s="82"/>
      <c r="E55" s="416"/>
      <c r="F55" s="1386"/>
      <c r="G55" s="1387"/>
      <c r="H55" s="1388"/>
      <c r="I55" s="716" t="str">
        <f ca="1">Datos!G2256</f>
        <v/>
      </c>
      <c r="J55" s="412" t="str">
        <f ca="1">Datos!H2256</f>
        <v/>
      </c>
      <c r="K55" s="166"/>
      <c r="L55" s="119"/>
    </row>
    <row r="56" spans="1:12" s="62" customFormat="1" ht="15" customHeight="1">
      <c r="A56" s="195"/>
      <c r="B56" s="473"/>
      <c r="C56" s="82"/>
      <c r="E56" s="416"/>
      <c r="F56" s="1386"/>
      <c r="G56" s="1387"/>
      <c r="H56" s="1388"/>
      <c r="I56" s="716" t="str">
        <f ca="1">Datos!G2257</f>
        <v/>
      </c>
      <c r="J56" s="412" t="str">
        <f ca="1">Datos!H2257</f>
        <v/>
      </c>
      <c r="K56" s="166"/>
      <c r="L56" s="119"/>
    </row>
    <row r="57" spans="1:12" s="62" customFormat="1" ht="15" customHeight="1">
      <c r="A57" s="195"/>
      <c r="B57" s="473"/>
      <c r="C57" s="82"/>
      <c r="E57" s="416"/>
      <c r="F57" s="1386"/>
      <c r="G57" s="1387"/>
      <c r="H57" s="1388"/>
      <c r="I57" s="716" t="str">
        <f ca="1">Datos!G2258</f>
        <v/>
      </c>
      <c r="J57" s="412" t="str">
        <f ca="1">Datos!H2258</f>
        <v/>
      </c>
      <c r="K57" s="166"/>
      <c r="L57" s="119"/>
    </row>
    <row r="58" spans="1:12" s="62" customFormat="1" ht="15" customHeight="1">
      <c r="A58" s="195"/>
      <c r="B58" s="473"/>
      <c r="C58" s="82"/>
      <c r="E58" s="416"/>
      <c r="F58" s="1386"/>
      <c r="G58" s="1387"/>
      <c r="H58" s="1388"/>
      <c r="I58" s="716" t="str">
        <f ca="1">Datos!G2259</f>
        <v/>
      </c>
      <c r="J58" s="412" t="str">
        <f ca="1">Datos!H2259</f>
        <v/>
      </c>
      <c r="K58" s="166"/>
      <c r="L58" s="119"/>
    </row>
    <row r="59" spans="1:12" s="62" customFormat="1" ht="15" customHeight="1">
      <c r="A59" s="195"/>
      <c r="B59" s="473"/>
      <c r="C59" s="82"/>
      <c r="E59" s="416"/>
      <c r="F59" s="1386"/>
      <c r="G59" s="1387"/>
      <c r="H59" s="1388"/>
      <c r="I59" s="716" t="str">
        <f ca="1">Datos!G2260</f>
        <v/>
      </c>
      <c r="J59" s="412" t="str">
        <f ca="1">Datos!H2260</f>
        <v/>
      </c>
      <c r="K59" s="166"/>
      <c r="L59" s="119"/>
    </row>
    <row r="60" spans="1:12" s="62" customFormat="1" ht="15" customHeight="1">
      <c r="A60" s="195"/>
      <c r="B60" s="473"/>
      <c r="C60" s="82"/>
      <c r="E60" s="416"/>
      <c r="F60" s="1386"/>
      <c r="G60" s="1387"/>
      <c r="H60" s="1388"/>
      <c r="I60" s="716" t="str">
        <f ca="1">Datos!G2261</f>
        <v/>
      </c>
      <c r="J60" s="412" t="str">
        <f ca="1">Datos!H2261</f>
        <v/>
      </c>
      <c r="K60" s="166"/>
      <c r="L60" s="119"/>
    </row>
    <row r="61" spans="1:12" s="62" customFormat="1" ht="15" customHeight="1">
      <c r="A61" s="195"/>
      <c r="B61" s="473"/>
      <c r="C61" s="82"/>
      <c r="E61" s="416"/>
      <c r="F61" s="1386"/>
      <c r="G61" s="1387"/>
      <c r="H61" s="1388"/>
      <c r="I61" s="716" t="str">
        <f ca="1">Datos!G2262</f>
        <v/>
      </c>
      <c r="J61" s="412" t="str">
        <f ca="1">Datos!H2262</f>
        <v/>
      </c>
      <c r="K61" s="166"/>
      <c r="L61" s="119"/>
    </row>
    <row r="62" spans="1:12" s="62" customFormat="1" ht="15" customHeight="1">
      <c r="A62" s="195"/>
      <c r="B62" s="473"/>
      <c r="C62" s="82"/>
      <c r="E62" s="416"/>
      <c r="F62" s="1386"/>
      <c r="G62" s="1387"/>
      <c r="H62" s="1388"/>
      <c r="I62" s="716" t="str">
        <f ca="1">Datos!G2263</f>
        <v/>
      </c>
      <c r="J62" s="412" t="str">
        <f ca="1">Datos!H2263</f>
        <v/>
      </c>
      <c r="K62" s="166"/>
      <c r="L62" s="119"/>
    </row>
    <row r="63" spans="1:12" s="62" customFormat="1" ht="15" customHeight="1">
      <c r="A63" s="195"/>
      <c r="B63" s="473"/>
      <c r="C63" s="82"/>
      <c r="E63" s="416"/>
      <c r="F63" s="1386"/>
      <c r="G63" s="1387"/>
      <c r="H63" s="1388"/>
      <c r="I63" s="716" t="str">
        <f ca="1">Datos!G2264</f>
        <v/>
      </c>
      <c r="J63" s="412" t="str">
        <f ca="1">Datos!H2264</f>
        <v/>
      </c>
      <c r="K63" s="166"/>
      <c r="L63" s="119"/>
    </row>
    <row r="64" spans="1:12" s="62" customFormat="1" ht="15" customHeight="1">
      <c r="A64" s="195"/>
      <c r="B64" s="473"/>
      <c r="C64" s="82"/>
      <c r="E64" s="416"/>
      <c r="F64" s="1386"/>
      <c r="G64" s="1387"/>
      <c r="H64" s="1388"/>
      <c r="I64" s="716" t="str">
        <f ca="1">Datos!G2265</f>
        <v/>
      </c>
      <c r="J64" s="412" t="str">
        <f ca="1">Datos!H2265</f>
        <v/>
      </c>
      <c r="K64" s="166"/>
      <c r="L64" s="119"/>
    </row>
    <row r="65" spans="1:12" s="62" customFormat="1" ht="15" customHeight="1">
      <c r="A65" s="195"/>
      <c r="B65" s="473"/>
      <c r="C65" s="82"/>
      <c r="E65" s="416"/>
      <c r="F65" s="1386"/>
      <c r="G65" s="1387"/>
      <c r="H65" s="1388"/>
      <c r="I65" s="716" t="str">
        <f ca="1">Datos!G2266</f>
        <v/>
      </c>
      <c r="J65" s="412" t="str">
        <f ca="1">Datos!H2266</f>
        <v/>
      </c>
      <c r="K65" s="166"/>
      <c r="L65" s="119"/>
    </row>
    <row r="66" spans="1:12" s="62" customFormat="1" ht="15" customHeight="1">
      <c r="A66" s="195"/>
      <c r="B66" s="473"/>
      <c r="C66" s="82"/>
      <c r="E66" s="416"/>
      <c r="F66" s="1386"/>
      <c r="G66" s="1387"/>
      <c r="H66" s="1388"/>
      <c r="I66" s="716" t="str">
        <f ca="1">Datos!G2267</f>
        <v/>
      </c>
      <c r="J66" s="412" t="str">
        <f ca="1">Datos!H2267</f>
        <v/>
      </c>
      <c r="K66" s="166"/>
      <c r="L66" s="119"/>
    </row>
    <row r="67" spans="1:12" s="62" customFormat="1" ht="15" customHeight="1">
      <c r="A67" s="195"/>
      <c r="B67" s="473"/>
      <c r="C67" s="82"/>
      <c r="E67" s="416"/>
      <c r="F67" s="1386"/>
      <c r="G67" s="1387"/>
      <c r="H67" s="1388"/>
      <c r="I67" s="716" t="str">
        <f ca="1">Datos!G2268</f>
        <v/>
      </c>
      <c r="J67" s="412" t="str">
        <f ca="1">Datos!H2268</f>
        <v/>
      </c>
      <c r="K67" s="166"/>
      <c r="L67" s="119"/>
    </row>
    <row r="68" spans="1:12" s="62" customFormat="1" ht="15" customHeight="1">
      <c r="A68" s="195"/>
      <c r="B68" s="473"/>
      <c r="C68" s="82"/>
      <c r="E68" s="416"/>
      <c r="F68" s="1386"/>
      <c r="G68" s="1387"/>
      <c r="H68" s="1388"/>
      <c r="I68" s="716" t="str">
        <f ca="1">Datos!G2269</f>
        <v/>
      </c>
      <c r="J68" s="412" t="str">
        <f ca="1">Datos!H2269</f>
        <v/>
      </c>
      <c r="K68" s="166"/>
      <c r="L68" s="119"/>
    </row>
    <row r="69" spans="1:12" s="62" customFormat="1" ht="15" customHeight="1">
      <c r="A69" s="195"/>
      <c r="B69" s="473"/>
      <c r="C69" s="82"/>
      <c r="E69" s="416"/>
      <c r="F69" s="1386"/>
      <c r="G69" s="1387"/>
      <c r="H69" s="1388"/>
      <c r="I69" s="716" t="str">
        <f ca="1">Datos!G2270</f>
        <v/>
      </c>
      <c r="J69" s="412" t="str">
        <f ca="1">Datos!H2270</f>
        <v/>
      </c>
      <c r="K69" s="166"/>
      <c r="L69" s="119"/>
    </row>
    <row r="70" spans="1:12" s="62" customFormat="1" ht="15" customHeight="1">
      <c r="A70" s="195"/>
      <c r="B70" s="473"/>
      <c r="C70" s="82"/>
      <c r="E70" s="416"/>
      <c r="F70" s="1386"/>
      <c r="G70" s="1387"/>
      <c r="H70" s="1388"/>
      <c r="I70" s="716" t="str">
        <f ca="1">Datos!G2271</f>
        <v/>
      </c>
      <c r="J70" s="412" t="str">
        <f ca="1">Datos!H2271</f>
        <v/>
      </c>
      <c r="K70" s="166"/>
      <c r="L70" s="119"/>
    </row>
    <row r="71" spans="1:12" s="62" customFormat="1" ht="15" customHeight="1">
      <c r="A71" s="195"/>
      <c r="B71" s="473"/>
      <c r="C71" s="82"/>
      <c r="E71" s="416"/>
      <c r="F71" s="1386"/>
      <c r="G71" s="1387"/>
      <c r="H71" s="1388"/>
      <c r="I71" s="716" t="str">
        <f ca="1">Datos!G2272</f>
        <v/>
      </c>
      <c r="J71" s="412" t="str">
        <f ca="1">Datos!H2272</f>
        <v/>
      </c>
      <c r="K71" s="166"/>
      <c r="L71" s="119"/>
    </row>
    <row r="72" spans="1:12" s="62" customFormat="1" ht="15" customHeight="1">
      <c r="A72" s="195"/>
      <c r="B72" s="473"/>
      <c r="C72" s="82"/>
      <c r="E72" s="416"/>
      <c r="F72" s="1386"/>
      <c r="G72" s="1387"/>
      <c r="H72" s="1388"/>
      <c r="I72" s="716" t="str">
        <f ca="1">Datos!G2273</f>
        <v/>
      </c>
      <c r="J72" s="412" t="str">
        <f ca="1">Datos!H2273</f>
        <v/>
      </c>
      <c r="K72" s="166"/>
      <c r="L72" s="119"/>
    </row>
    <row r="73" spans="1:12" s="62" customFormat="1" ht="15" customHeight="1">
      <c r="A73" s="195"/>
      <c r="B73" s="473"/>
      <c r="C73" s="82"/>
      <c r="E73" s="416"/>
      <c r="F73" s="1386"/>
      <c r="G73" s="1387"/>
      <c r="H73" s="1388"/>
      <c r="I73" s="716" t="str">
        <f ca="1">Datos!G2274</f>
        <v/>
      </c>
      <c r="J73" s="412" t="str">
        <f ca="1">Datos!H2274</f>
        <v/>
      </c>
      <c r="K73" s="166"/>
      <c r="L73" s="119"/>
    </row>
    <row r="74" spans="1:12" s="62" customFormat="1" ht="15" customHeight="1">
      <c r="A74" s="195"/>
      <c r="B74" s="473"/>
      <c r="C74" s="82"/>
      <c r="E74" s="416"/>
      <c r="F74" s="1386"/>
      <c r="G74" s="1387"/>
      <c r="H74" s="1388"/>
      <c r="I74" s="716" t="str">
        <f ca="1">Datos!G2275</f>
        <v/>
      </c>
      <c r="J74" s="412" t="str">
        <f ca="1">Datos!H2275</f>
        <v/>
      </c>
      <c r="K74" s="166"/>
      <c r="L74" s="119"/>
    </row>
    <row r="75" spans="1:12" s="62" customFormat="1" ht="15" customHeight="1">
      <c r="A75" s="195"/>
      <c r="B75" s="473"/>
      <c r="C75" s="82"/>
      <c r="E75" s="416"/>
      <c r="F75" s="1386"/>
      <c r="G75" s="1387"/>
      <c r="H75" s="1388"/>
      <c r="I75" s="716" t="str">
        <f ca="1">Datos!G2276</f>
        <v/>
      </c>
      <c r="J75" s="412" t="str">
        <f ca="1">Datos!H2276</f>
        <v/>
      </c>
      <c r="K75" s="166"/>
      <c r="L75" s="119"/>
    </row>
    <row r="76" spans="1:12" s="62" customFormat="1" ht="15" customHeight="1">
      <c r="A76" s="195"/>
      <c r="B76" s="473"/>
      <c r="C76" s="82"/>
      <c r="E76" s="416"/>
      <c r="F76" s="1386"/>
      <c r="G76" s="1387"/>
      <c r="H76" s="1388"/>
      <c r="I76" s="716" t="str">
        <f ca="1">Datos!G2277</f>
        <v/>
      </c>
      <c r="J76" s="412" t="str">
        <f ca="1">Datos!H2277</f>
        <v/>
      </c>
      <c r="K76" s="166"/>
      <c r="L76" s="119"/>
    </row>
    <row r="77" spans="1:12" s="62" customFormat="1" ht="15" customHeight="1">
      <c r="A77" s="195"/>
      <c r="B77" s="473"/>
      <c r="C77" s="82"/>
      <c r="J77" s="1389">
        <f ca="1">SUM(J27:J76)</f>
        <v>0</v>
      </c>
      <c r="K77" s="166"/>
      <c r="L77" s="119"/>
    </row>
    <row r="78" spans="1:12" s="62" customFormat="1" ht="17.25" customHeight="1">
      <c r="A78" s="195"/>
      <c r="B78" s="473"/>
      <c r="C78" s="82"/>
      <c r="E78" s="1043" t="s">
        <v>512</v>
      </c>
      <c r="F78" s="1043"/>
      <c r="G78" s="1043"/>
      <c r="H78" s="1043"/>
      <c r="I78" s="1043"/>
      <c r="J78" s="1043"/>
      <c r="K78" s="1043"/>
      <c r="L78" s="119"/>
    </row>
    <row r="79" spans="1:12" s="62" customFormat="1" ht="17.25" customHeight="1">
      <c r="A79" s="195"/>
      <c r="B79" s="473"/>
      <c r="C79" s="82"/>
      <c r="E79" s="1043"/>
      <c r="F79" s="1043"/>
      <c r="G79" s="1043"/>
      <c r="H79" s="1043"/>
      <c r="I79" s="1043"/>
      <c r="J79" s="1043"/>
      <c r="K79" s="1043"/>
      <c r="L79" s="119"/>
    </row>
    <row r="80" spans="1:12" s="62" customFormat="1" ht="22.5" customHeight="1">
      <c r="A80" s="195"/>
      <c r="B80" s="473"/>
      <c r="C80" s="82"/>
      <c r="E80" s="1043"/>
      <c r="F80" s="1043"/>
      <c r="G80" s="1043"/>
      <c r="H80" s="1043"/>
      <c r="I80" s="1043"/>
      <c r="J80" s="1043"/>
      <c r="K80" s="1043"/>
    </row>
    <row r="81" spans="1:57" s="851" customFormat="1" ht="15.95" customHeight="1">
      <c r="A81" s="848"/>
      <c r="B81" s="849"/>
      <c r="C81" s="850"/>
      <c r="E81" s="1106" t="s">
        <v>513</v>
      </c>
      <c r="F81" s="1106"/>
      <c r="G81" s="1106"/>
      <c r="H81" s="1106"/>
      <c r="I81" s="1106"/>
      <c r="J81" s="1106"/>
      <c r="K81" s="1106"/>
    </row>
    <row r="82" spans="1:57" s="851" customFormat="1" ht="15.95" customHeight="1">
      <c r="A82" s="848"/>
      <c r="B82" s="849"/>
      <c r="C82" s="850"/>
      <c r="E82" s="1106"/>
      <c r="F82" s="1106"/>
      <c r="G82" s="1106"/>
      <c r="H82" s="1106"/>
      <c r="I82" s="1106"/>
      <c r="J82" s="1106"/>
      <c r="K82" s="1106"/>
    </row>
    <row r="83" spans="1:57" s="851" customFormat="1" ht="15.95" customHeight="1">
      <c r="A83" s="848"/>
      <c r="B83" s="849"/>
      <c r="C83" s="850"/>
      <c r="E83" s="1106" t="s">
        <v>514</v>
      </c>
      <c r="F83" s="1106"/>
      <c r="G83" s="1106"/>
      <c r="H83" s="1106"/>
      <c r="I83" s="1106"/>
      <c r="J83" s="1106"/>
      <c r="K83" s="1106"/>
    </row>
    <row r="84" spans="1:57" s="851" customFormat="1" ht="15.95" customHeight="1">
      <c r="A84" s="848"/>
      <c r="B84" s="849"/>
      <c r="C84" s="850"/>
      <c r="E84" s="1106"/>
      <c r="F84" s="1106"/>
      <c r="G84" s="1106"/>
      <c r="H84" s="1106"/>
      <c r="I84" s="1106"/>
      <c r="J84" s="1106"/>
      <c r="K84" s="1106"/>
    </row>
    <row r="85" spans="1:57" s="851" customFormat="1" ht="15.95" customHeight="1">
      <c r="A85" s="848"/>
      <c r="B85" s="849"/>
      <c r="C85" s="850"/>
      <c r="E85" s="1147" t="s">
        <v>515</v>
      </c>
      <c r="F85" s="1147"/>
      <c r="G85" s="852"/>
      <c r="H85" s="852"/>
      <c r="I85" s="852"/>
      <c r="J85" s="853"/>
      <c r="K85" s="853"/>
    </row>
    <row r="86" spans="1:57" s="62" customFormat="1" ht="29.25" customHeight="1">
      <c r="A86" s="195"/>
      <c r="B86" s="473"/>
      <c r="C86" s="82"/>
      <c r="E86" s="1145" t="s">
        <v>516</v>
      </c>
      <c r="F86" s="1145"/>
      <c r="G86" s="1145"/>
      <c r="H86" s="1145"/>
      <c r="I86" s="1145"/>
      <c r="J86" s="1145"/>
      <c r="K86" s="1145"/>
    </row>
    <row r="87" spans="1:57" s="119" customFormat="1" ht="17.25" customHeight="1">
      <c r="A87" s="781"/>
      <c r="B87" s="782"/>
      <c r="C87" s="402"/>
      <c r="E87" s="1146" t="s">
        <v>517</v>
      </c>
      <c r="F87" s="1146"/>
      <c r="G87" s="727"/>
      <c r="H87" s="727"/>
      <c r="I87" s="727"/>
      <c r="J87" s="727"/>
      <c r="K87" s="727"/>
    </row>
    <row r="88" spans="1:57" s="62" customFormat="1" ht="17.25" customHeight="1">
      <c r="A88" s="195"/>
      <c r="B88" s="473"/>
      <c r="C88" s="82"/>
      <c r="E88" s="1043" t="s">
        <v>518</v>
      </c>
      <c r="F88" s="1043"/>
      <c r="G88" s="1043"/>
      <c r="H88" s="1043"/>
      <c r="I88" s="1043"/>
      <c r="J88" s="1043"/>
      <c r="K88" s="1043"/>
    </row>
    <row r="89" spans="1:57" s="62" customFormat="1" ht="17.25" customHeight="1">
      <c r="A89" s="195"/>
      <c r="B89" s="473"/>
      <c r="C89" s="82"/>
      <c r="E89" s="1043"/>
      <c r="F89" s="1043"/>
      <c r="G89" s="1043"/>
      <c r="H89" s="1043"/>
      <c r="I89" s="1043"/>
      <c r="J89" s="1043"/>
      <c r="K89" s="1043"/>
    </row>
    <row r="90" spans="1:57" s="62" customFormat="1" ht="17.25" customHeight="1">
      <c r="A90" s="195"/>
      <c r="B90" s="473"/>
      <c r="C90" s="82"/>
      <c r="D90" s="72"/>
      <c r="E90" s="377" t="s">
        <v>519</v>
      </c>
      <c r="F90" s="318"/>
      <c r="G90" s="318"/>
      <c r="H90" s="318"/>
      <c r="I90" s="318"/>
      <c r="J90" s="318"/>
      <c r="K90" s="318"/>
      <c r="L90" s="143"/>
      <c r="M90" s="143"/>
      <c r="AW90" s="143"/>
      <c r="AX90" s="143"/>
      <c r="AY90" s="143"/>
      <c r="AZ90" s="143"/>
      <c r="BA90" s="143"/>
      <c r="BB90" s="143"/>
      <c r="BC90" s="143"/>
      <c r="BD90" s="143"/>
      <c r="BE90" s="143"/>
    </row>
    <row r="91" spans="1:57" s="62" customFormat="1" ht="17.25" customHeight="1">
      <c r="A91" s="195"/>
      <c r="B91" s="473"/>
      <c r="C91" s="82"/>
      <c r="D91" s="72"/>
      <c r="E91" s="318"/>
      <c r="F91" s="318"/>
      <c r="G91" s="318"/>
      <c r="H91" s="318"/>
      <c r="I91" s="318"/>
      <c r="J91" s="318"/>
      <c r="K91" s="318"/>
      <c r="L91" s="143"/>
      <c r="M91" s="143"/>
      <c r="AW91" s="143"/>
      <c r="AX91" s="143"/>
      <c r="AY91" s="143"/>
      <c r="AZ91" s="143"/>
      <c r="BA91" s="143"/>
      <c r="BB91" s="143"/>
      <c r="BC91" s="143"/>
      <c r="BD91" s="143"/>
      <c r="BE91" s="143"/>
    </row>
    <row r="92" spans="1:57" s="62" customFormat="1" ht="15" customHeight="1">
      <c r="A92" s="195"/>
      <c r="B92" s="473"/>
      <c r="C92" s="82"/>
    </row>
    <row r="93" spans="1:57" s="88" customFormat="1" ht="15" customHeight="1">
      <c r="A93" s="195"/>
      <c r="B93" s="473"/>
      <c r="C93" s="82"/>
      <c r="D93" s="201" t="s">
        <v>520</v>
      </c>
      <c r="E93" s="201"/>
      <c r="F93" s="201"/>
      <c r="G93" s="201"/>
      <c r="H93" s="201"/>
      <c r="I93" s="201"/>
      <c r="J93" s="201"/>
      <c r="K93" s="201"/>
      <c r="L93" s="201"/>
      <c r="M93" s="201"/>
      <c r="N93" s="201"/>
      <c r="O93" s="153"/>
      <c r="P93" s="89"/>
      <c r="Q93" s="89"/>
    </row>
    <row r="94" spans="1:57" s="119" customFormat="1" ht="15" customHeight="1">
      <c r="A94" s="195"/>
      <c r="B94" s="473"/>
      <c r="C94" s="82"/>
      <c r="D94" s="162"/>
    </row>
    <row r="95" spans="1:57" s="62" customFormat="1" ht="15" customHeight="1">
      <c r="A95" s="195"/>
      <c r="B95" s="473"/>
      <c r="C95" s="82"/>
      <c r="D95" s="125"/>
      <c r="E95" s="940" t="s">
        <v>521</v>
      </c>
      <c r="F95" s="940"/>
      <c r="G95" s="940"/>
      <c r="H95" s="940"/>
      <c r="I95" s="940"/>
      <c r="J95" s="940"/>
      <c r="K95" s="940"/>
      <c r="L95" s="168"/>
      <c r="M95" s="128"/>
    </row>
    <row r="96" spans="1:57" s="62" customFormat="1" ht="17.25" customHeight="1">
      <c r="A96" s="195"/>
      <c r="B96" s="473"/>
      <c r="C96" s="82"/>
      <c r="D96" s="316"/>
      <c r="E96" s="940"/>
      <c r="F96" s="940"/>
      <c r="G96" s="940"/>
      <c r="H96" s="940"/>
      <c r="I96" s="940"/>
      <c r="J96" s="940"/>
      <c r="K96" s="940"/>
      <c r="L96" s="168"/>
      <c r="M96" s="128"/>
    </row>
    <row r="97" spans="1:11" s="62" customFormat="1" ht="15" customHeight="1">
      <c r="A97" s="195"/>
      <c r="B97" s="473"/>
      <c r="C97" s="82"/>
      <c r="D97" s="1159" t="s">
        <v>522</v>
      </c>
      <c r="E97" s="1159"/>
      <c r="F97" s="1159"/>
      <c r="G97" s="1159"/>
      <c r="H97" s="1159"/>
      <c r="I97" s="1159"/>
      <c r="J97" s="1159"/>
      <c r="K97" s="1159"/>
    </row>
    <row r="98" spans="1:11" s="62" customFormat="1" ht="17.25" customHeight="1">
      <c r="A98" s="195"/>
      <c r="B98" s="473"/>
      <c r="C98" s="82"/>
      <c r="D98" s="1159"/>
      <c r="E98" s="1159"/>
      <c r="F98" s="1159"/>
      <c r="G98" s="1159"/>
      <c r="H98" s="1159"/>
      <c r="I98" s="1159"/>
      <c r="J98" s="1159"/>
      <c r="K98" s="1159"/>
    </row>
    <row r="99" spans="1:11" s="62" customFormat="1" ht="17.25" customHeight="1">
      <c r="A99" s="195"/>
      <c r="B99" s="473"/>
      <c r="C99" s="82"/>
      <c r="D99" s="1159" t="s">
        <v>523</v>
      </c>
      <c r="E99" s="1159"/>
      <c r="F99" s="1159"/>
      <c r="G99" s="1159"/>
      <c r="H99" s="1159"/>
      <c r="I99" s="1159"/>
      <c r="J99" s="1159"/>
      <c r="K99" s="1159"/>
    </row>
    <row r="100" spans="1:11" s="62" customFormat="1" ht="15" customHeight="1">
      <c r="A100" s="195"/>
      <c r="B100" s="473"/>
      <c r="C100" s="82"/>
      <c r="D100" s="1159"/>
      <c r="E100" s="1159"/>
      <c r="F100" s="1159"/>
      <c r="G100" s="1159"/>
      <c r="H100" s="1159"/>
      <c r="I100" s="1159"/>
      <c r="J100" s="1159"/>
      <c r="K100" s="1159"/>
    </row>
    <row r="101" spans="1:11" s="62" customFormat="1" ht="15" customHeight="1">
      <c r="A101" s="195"/>
      <c r="B101" s="473"/>
      <c r="C101" s="82"/>
      <c r="E101" s="163"/>
      <c r="F101" s="163"/>
      <c r="G101" s="163"/>
      <c r="H101" s="163"/>
      <c r="I101" s="163"/>
      <c r="J101" s="163"/>
      <c r="K101" s="163"/>
    </row>
    <row r="102" spans="1:11" s="62" customFormat="1" ht="15" customHeight="1">
      <c r="A102" s="195"/>
      <c r="B102" s="473"/>
      <c r="C102" s="82"/>
      <c r="E102" s="1148" t="s">
        <v>341</v>
      </c>
      <c r="F102" s="1134" t="s">
        <v>524</v>
      </c>
      <c r="G102" s="1160" t="s">
        <v>510</v>
      </c>
      <c r="H102" s="1134" t="s">
        <v>525</v>
      </c>
      <c r="I102" s="1072" t="str">
        <f>IF('1.Datos generales organización '!$G$5&lt;2021,"Factor Mix eléc.(3) kg CO2/kWh","Factor Mix eléc.(3) kg CO2e/kWh")</f>
        <v>Factor Mix eléc.(3) kg CO2/kWh</v>
      </c>
      <c r="J102" s="1152" t="str">
        <f>IF('1.Datos generales organización '!$G$5&lt;2021,"Emisiones (4) kg CO2","Emisiones (4)            kg CO2e")</f>
        <v>Emisiones (4) kg CO2</v>
      </c>
    </row>
    <row r="103" spans="1:11" s="62" customFormat="1" ht="15" customHeight="1">
      <c r="A103" s="195"/>
      <c r="B103" s="473"/>
      <c r="C103" s="82"/>
      <c r="E103" s="1149"/>
      <c r="F103" s="1135"/>
      <c r="G103" s="1161"/>
      <c r="H103" s="1135"/>
      <c r="I103" s="1074"/>
      <c r="J103" s="1153"/>
    </row>
    <row r="104" spans="1:11" s="62" customFormat="1" ht="15" customHeight="1">
      <c r="A104" s="195"/>
      <c r="B104" s="473"/>
      <c r="C104" s="82"/>
      <c r="E104" s="416"/>
      <c r="F104" s="1387"/>
      <c r="G104" s="1390"/>
      <c r="H104" s="381"/>
      <c r="I104" s="716" t="str">
        <f ca="1">Datos!G2522</f>
        <v/>
      </c>
      <c r="J104" s="412" t="str">
        <f ca="1">Datos!H2522</f>
        <v/>
      </c>
    </row>
    <row r="105" spans="1:11" s="62" customFormat="1" ht="15" customHeight="1">
      <c r="A105" s="195"/>
      <c r="B105" s="473"/>
      <c r="C105" s="82"/>
      <c r="E105" s="416"/>
      <c r="F105" s="1387"/>
      <c r="G105" s="1390"/>
      <c r="H105" s="381"/>
      <c r="I105" s="716" t="str">
        <f ca="1">Datos!G2523</f>
        <v/>
      </c>
      <c r="J105" s="412" t="str">
        <f ca="1">Datos!H2523</f>
        <v/>
      </c>
    </row>
    <row r="106" spans="1:11" s="62" customFormat="1" ht="15" customHeight="1">
      <c r="A106" s="195"/>
      <c r="B106" s="473"/>
      <c r="C106" s="82"/>
      <c r="E106" s="416"/>
      <c r="F106" s="1387"/>
      <c r="G106" s="1390"/>
      <c r="H106" s="1388"/>
      <c r="I106" s="716" t="str">
        <f ca="1">Datos!G2524</f>
        <v/>
      </c>
      <c r="J106" s="412" t="str">
        <f ca="1">Datos!H2524</f>
        <v/>
      </c>
    </row>
    <row r="107" spans="1:11" s="62" customFormat="1" ht="15" customHeight="1">
      <c r="A107" s="195"/>
      <c r="B107" s="473"/>
      <c r="C107" s="82"/>
      <c r="E107" s="416"/>
      <c r="F107" s="1387"/>
      <c r="G107" s="1390"/>
      <c r="H107" s="1388"/>
      <c r="I107" s="716" t="str">
        <f ca="1">Datos!G2525</f>
        <v/>
      </c>
      <c r="J107" s="412" t="str">
        <f ca="1">Datos!H2525</f>
        <v/>
      </c>
    </row>
    <row r="108" spans="1:11" s="62" customFormat="1" ht="15" customHeight="1">
      <c r="A108" s="195"/>
      <c r="B108" s="473"/>
      <c r="C108" s="82"/>
      <c r="E108" s="416"/>
      <c r="F108" s="1387"/>
      <c r="G108" s="1390"/>
      <c r="H108" s="1388"/>
      <c r="I108" s="716" t="str">
        <f ca="1">Datos!G2526</f>
        <v/>
      </c>
      <c r="J108" s="412" t="str">
        <f ca="1">Datos!H2526</f>
        <v/>
      </c>
    </row>
    <row r="109" spans="1:11" s="62" customFormat="1" ht="15" customHeight="1">
      <c r="A109" s="195"/>
      <c r="B109" s="473"/>
      <c r="C109" s="82"/>
      <c r="E109" s="416"/>
      <c r="F109" s="1387"/>
      <c r="G109" s="1390"/>
      <c r="H109" s="1388"/>
      <c r="I109" s="716" t="str">
        <f ca="1">Datos!G2527</f>
        <v/>
      </c>
      <c r="J109" s="412" t="str">
        <f ca="1">Datos!H2527</f>
        <v/>
      </c>
    </row>
    <row r="110" spans="1:11" s="62" customFormat="1" ht="15" customHeight="1">
      <c r="A110" s="195"/>
      <c r="B110" s="473"/>
      <c r="C110" s="88"/>
      <c r="E110" s="416"/>
      <c r="F110" s="1387"/>
      <c r="G110" s="1390"/>
      <c r="H110" s="1388"/>
      <c r="I110" s="716" t="str">
        <f ca="1">Datos!G2528</f>
        <v/>
      </c>
      <c r="J110" s="412" t="str">
        <f ca="1">Datos!H2528</f>
        <v/>
      </c>
    </row>
    <row r="111" spans="1:11" s="62" customFormat="1" ht="15" customHeight="1">
      <c r="A111" s="195"/>
      <c r="B111" s="473"/>
      <c r="C111" s="88"/>
      <c r="E111" s="416"/>
      <c r="F111" s="1387"/>
      <c r="G111" s="1390"/>
      <c r="H111" s="1388"/>
      <c r="I111" s="716" t="str">
        <f ca="1">Datos!G2529</f>
        <v/>
      </c>
      <c r="J111" s="412" t="str">
        <f ca="1">Datos!H2529</f>
        <v/>
      </c>
    </row>
    <row r="112" spans="1:11" s="62" customFormat="1" ht="15" customHeight="1">
      <c r="A112" s="195"/>
      <c r="B112" s="473"/>
      <c r="C112" s="88"/>
      <c r="E112" s="416"/>
      <c r="F112" s="1387"/>
      <c r="G112" s="1390"/>
      <c r="H112" s="1388"/>
      <c r="I112" s="716" t="str">
        <f ca="1">Datos!G2530</f>
        <v/>
      </c>
      <c r="J112" s="412" t="str">
        <f ca="1">Datos!H2530</f>
        <v/>
      </c>
    </row>
    <row r="113" spans="1:12" s="62" customFormat="1" ht="15" customHeight="1">
      <c r="A113" s="195"/>
      <c r="B113" s="473"/>
      <c r="C113" s="88"/>
      <c r="E113" s="416"/>
      <c r="F113" s="1387"/>
      <c r="G113" s="1390"/>
      <c r="H113" s="1388"/>
      <c r="I113" s="716" t="str">
        <f ca="1">Datos!G2531</f>
        <v/>
      </c>
      <c r="J113" s="412" t="str">
        <f ca="1">Datos!H2531</f>
        <v/>
      </c>
    </row>
    <row r="114" spans="1:12" s="62" customFormat="1" ht="15" customHeight="1">
      <c r="A114" s="195"/>
      <c r="B114" s="473"/>
      <c r="C114" s="88"/>
      <c r="E114" s="416"/>
      <c r="F114" s="1387"/>
      <c r="G114" s="1390"/>
      <c r="H114" s="1388"/>
      <c r="I114" s="716" t="str">
        <f ca="1">Datos!G2532</f>
        <v/>
      </c>
      <c r="J114" s="412" t="str">
        <f ca="1">Datos!H2532</f>
        <v/>
      </c>
    </row>
    <row r="115" spans="1:12" s="62" customFormat="1" ht="15" customHeight="1">
      <c r="A115" s="195"/>
      <c r="B115" s="473"/>
      <c r="C115" s="88"/>
      <c r="E115" s="416"/>
      <c r="F115" s="1387"/>
      <c r="G115" s="1390"/>
      <c r="H115" s="1388"/>
      <c r="I115" s="716" t="str">
        <f ca="1">Datos!G2533</f>
        <v/>
      </c>
      <c r="J115" s="412" t="str">
        <f ca="1">Datos!H2533</f>
        <v/>
      </c>
    </row>
    <row r="116" spans="1:12" s="62" customFormat="1" ht="15" customHeight="1">
      <c r="A116" s="195"/>
      <c r="B116" s="473"/>
      <c r="C116" s="88"/>
      <c r="E116" s="416"/>
      <c r="F116" s="1387"/>
      <c r="G116" s="1390"/>
      <c r="H116" s="1388"/>
      <c r="I116" s="716" t="str">
        <f ca="1">Datos!G2534</f>
        <v/>
      </c>
      <c r="J116" s="412" t="str">
        <f ca="1">Datos!H2534</f>
        <v/>
      </c>
    </row>
    <row r="117" spans="1:12" s="62" customFormat="1" ht="15" customHeight="1">
      <c r="A117" s="195"/>
      <c r="B117" s="473"/>
      <c r="C117" s="88"/>
      <c r="E117" s="416"/>
      <c r="F117" s="1387"/>
      <c r="G117" s="1390"/>
      <c r="H117" s="1388"/>
      <c r="I117" s="716" t="str">
        <f ca="1">Datos!G2535</f>
        <v/>
      </c>
      <c r="J117" s="412" t="str">
        <f ca="1">Datos!H2535</f>
        <v/>
      </c>
    </row>
    <row r="118" spans="1:12" s="62" customFormat="1" ht="15" customHeight="1">
      <c r="A118" s="195"/>
      <c r="B118" s="473"/>
      <c r="C118" s="88"/>
      <c r="E118" s="416"/>
      <c r="F118" s="1387"/>
      <c r="G118" s="1390"/>
      <c r="H118" s="1388"/>
      <c r="I118" s="716" t="str">
        <f ca="1">Datos!G2536</f>
        <v/>
      </c>
      <c r="J118" s="412" t="str">
        <f ca="1">Datos!H2536</f>
        <v/>
      </c>
    </row>
    <row r="119" spans="1:12" s="62" customFormat="1" ht="15" customHeight="1">
      <c r="A119" s="195"/>
      <c r="B119" s="473"/>
      <c r="C119" s="88"/>
      <c r="E119" s="416"/>
      <c r="F119" s="1387"/>
      <c r="G119" s="1390"/>
      <c r="H119" s="1388"/>
      <c r="I119" s="716" t="str">
        <f ca="1">Datos!G2537</f>
        <v/>
      </c>
      <c r="J119" s="412" t="str">
        <f ca="1">Datos!H2537</f>
        <v/>
      </c>
    </row>
    <row r="120" spans="1:12" s="62" customFormat="1" ht="15" customHeight="1">
      <c r="A120" s="195"/>
      <c r="B120" s="473"/>
      <c r="C120" s="88"/>
      <c r="E120" s="416"/>
      <c r="F120" s="1387"/>
      <c r="G120" s="1390"/>
      <c r="H120" s="1388"/>
      <c r="I120" s="716" t="str">
        <f ca="1">Datos!G2538</f>
        <v/>
      </c>
      <c r="J120" s="412" t="str">
        <f ca="1">Datos!H2538</f>
        <v/>
      </c>
    </row>
    <row r="121" spans="1:12" s="62" customFormat="1" ht="15" customHeight="1">
      <c r="A121" s="195"/>
      <c r="B121" s="473"/>
      <c r="C121" s="88"/>
      <c r="E121" s="416"/>
      <c r="F121" s="1387"/>
      <c r="G121" s="1390"/>
      <c r="H121" s="1388"/>
      <c r="I121" s="716" t="str">
        <f ca="1">Datos!G2539</f>
        <v/>
      </c>
      <c r="J121" s="412" t="str">
        <f ca="1">Datos!H2539</f>
        <v/>
      </c>
    </row>
    <row r="122" spans="1:12" s="62" customFormat="1" ht="15" customHeight="1">
      <c r="A122" s="195"/>
      <c r="B122" s="473"/>
      <c r="C122" s="88"/>
      <c r="E122" s="416"/>
      <c r="F122" s="1387"/>
      <c r="G122" s="1390"/>
      <c r="H122" s="1388"/>
      <c r="I122" s="716" t="str">
        <f ca="1">Datos!G2540</f>
        <v/>
      </c>
      <c r="J122" s="412" t="str">
        <f ca="1">Datos!H2540</f>
        <v/>
      </c>
    </row>
    <row r="123" spans="1:12" s="62" customFormat="1" ht="15" customHeight="1">
      <c r="A123" s="195"/>
      <c r="B123" s="473"/>
      <c r="C123" s="88"/>
      <c r="E123" s="416"/>
      <c r="F123" s="1387"/>
      <c r="G123" s="1390"/>
      <c r="H123" s="1388"/>
      <c r="I123" s="716" t="str">
        <f ca="1">Datos!G2541</f>
        <v/>
      </c>
      <c r="J123" s="412" t="str">
        <f ca="1">Datos!H2541</f>
        <v/>
      </c>
    </row>
    <row r="124" spans="1:12" s="62" customFormat="1" ht="14.25" customHeight="1">
      <c r="A124" s="195"/>
      <c r="B124" s="473"/>
      <c r="C124" s="82"/>
      <c r="J124" s="1389">
        <f ca="1">SUM(J104:J123)</f>
        <v>0</v>
      </c>
    </row>
    <row r="125" spans="1:12" s="62" customFormat="1" ht="14.25" customHeight="1">
      <c r="A125" s="195"/>
      <c r="B125" s="473"/>
      <c r="C125" s="82"/>
      <c r="E125" s="1080" t="s">
        <v>526</v>
      </c>
      <c r="F125" s="1080"/>
      <c r="G125" s="1080"/>
      <c r="H125" s="1080"/>
      <c r="I125" s="1080"/>
      <c r="J125" s="1080"/>
      <c r="K125" s="1080"/>
      <c r="L125" s="119"/>
    </row>
    <row r="126" spans="1:12" s="62" customFormat="1" ht="14.25" customHeight="1">
      <c r="A126" s="195"/>
      <c r="B126" s="473"/>
      <c r="C126" s="82"/>
      <c r="E126" s="1080"/>
      <c r="F126" s="1080"/>
      <c r="G126" s="1080"/>
      <c r="H126" s="1080"/>
      <c r="I126" s="1080"/>
      <c r="J126" s="1080"/>
      <c r="K126" s="1080"/>
    </row>
    <row r="127" spans="1:12" s="62" customFormat="1" ht="15.95" customHeight="1">
      <c r="A127" s="195"/>
      <c r="B127" s="473"/>
      <c r="C127" s="82"/>
      <c r="E127" s="1106" t="s">
        <v>513</v>
      </c>
      <c r="F127" s="1106"/>
      <c r="G127" s="1106"/>
      <c r="H127" s="1106"/>
      <c r="I127" s="1106"/>
      <c r="J127" s="1106"/>
      <c r="K127" s="1106"/>
    </row>
    <row r="128" spans="1:12" s="62" customFormat="1" ht="15.95" customHeight="1">
      <c r="A128" s="195"/>
      <c r="B128" s="473"/>
      <c r="C128" s="82"/>
      <c r="E128" s="1106"/>
      <c r="F128" s="1106"/>
      <c r="G128" s="1106"/>
      <c r="H128" s="1106"/>
      <c r="I128" s="1106"/>
      <c r="J128" s="1106"/>
      <c r="K128" s="1106"/>
    </row>
    <row r="129" spans="1:57" s="62" customFormat="1" ht="15.95" customHeight="1">
      <c r="A129" s="195"/>
      <c r="B129" s="473"/>
      <c r="C129" s="82"/>
      <c r="E129" s="1106" t="s">
        <v>514</v>
      </c>
      <c r="F129" s="1106"/>
      <c r="G129" s="1106"/>
      <c r="H129" s="1106"/>
      <c r="I129" s="1106"/>
      <c r="J129" s="1106"/>
      <c r="K129" s="1106"/>
    </row>
    <row r="130" spans="1:57" s="62" customFormat="1" ht="15.95" customHeight="1">
      <c r="A130" s="195"/>
      <c r="B130" s="473"/>
      <c r="C130" s="82"/>
      <c r="E130" s="1106"/>
      <c r="F130" s="1106"/>
      <c r="G130" s="1106"/>
      <c r="H130" s="1106"/>
      <c r="I130" s="1106"/>
      <c r="J130" s="1106"/>
      <c r="K130" s="1106"/>
    </row>
    <row r="131" spans="1:57" s="62" customFormat="1" ht="15.95" customHeight="1">
      <c r="A131" s="195"/>
      <c r="B131" s="473"/>
      <c r="C131" s="82"/>
      <c r="E131" s="1147" t="s">
        <v>515</v>
      </c>
      <c r="F131" s="1147"/>
      <c r="G131" s="852"/>
      <c r="H131" s="852"/>
      <c r="I131" s="852"/>
      <c r="J131" s="853"/>
      <c r="K131" s="853"/>
    </row>
    <row r="132" spans="1:57" s="62" customFormat="1" ht="16.5" customHeight="1">
      <c r="A132" s="195"/>
      <c r="B132" s="473"/>
      <c r="C132" s="82"/>
      <c r="E132" s="1043" t="s">
        <v>527</v>
      </c>
      <c r="F132" s="1043"/>
      <c r="G132" s="1043"/>
      <c r="H132" s="1043"/>
      <c r="I132" s="1043"/>
      <c r="J132" s="1043"/>
      <c r="K132" s="1043"/>
    </row>
    <row r="133" spans="1:57" s="62" customFormat="1" ht="14.25" customHeight="1">
      <c r="A133" s="195"/>
      <c r="B133" s="473"/>
      <c r="C133" s="82"/>
      <c r="E133" s="1043"/>
      <c r="F133" s="1043"/>
      <c r="G133" s="1043"/>
      <c r="H133" s="1043"/>
      <c r="I133" s="1043"/>
      <c r="J133" s="1043"/>
      <c r="K133" s="1043"/>
    </row>
    <row r="134" spans="1:57" s="62" customFormat="1" ht="17.25" customHeight="1">
      <c r="A134" s="195"/>
      <c r="B134" s="473"/>
      <c r="C134" s="82"/>
      <c r="E134" s="1146" t="s">
        <v>517</v>
      </c>
      <c r="F134" s="1146"/>
      <c r="G134" s="727"/>
      <c r="H134" s="727"/>
      <c r="I134" s="727"/>
      <c r="J134" s="727"/>
      <c r="K134" s="727"/>
    </row>
    <row r="135" spans="1:57" s="62" customFormat="1" ht="17.25" customHeight="1">
      <c r="A135" s="195"/>
      <c r="B135" s="473"/>
      <c r="C135" s="82"/>
      <c r="E135" s="1043" t="s">
        <v>518</v>
      </c>
      <c r="F135" s="1043"/>
      <c r="G135" s="1043"/>
      <c r="H135" s="1043"/>
      <c r="I135" s="1043"/>
      <c r="J135" s="1043"/>
      <c r="K135" s="1043"/>
    </row>
    <row r="136" spans="1:57" s="62" customFormat="1" ht="17.25" customHeight="1">
      <c r="A136" s="195"/>
      <c r="B136" s="473"/>
      <c r="C136" s="82"/>
      <c r="E136" s="1043"/>
      <c r="F136" s="1043"/>
      <c r="G136" s="1043"/>
      <c r="H136" s="1043"/>
      <c r="I136" s="1043"/>
      <c r="J136" s="1043"/>
      <c r="K136" s="1043"/>
    </row>
    <row r="137" spans="1:57" s="62" customFormat="1" ht="17.25" customHeight="1">
      <c r="A137" s="195"/>
      <c r="B137" s="473"/>
      <c r="C137" s="82"/>
      <c r="D137" s="72"/>
      <c r="E137" s="377" t="s">
        <v>519</v>
      </c>
      <c r="F137" s="318"/>
      <c r="G137" s="318"/>
      <c r="H137" s="318"/>
      <c r="I137" s="318"/>
      <c r="J137" s="318"/>
      <c r="K137" s="318"/>
      <c r="L137" s="143"/>
      <c r="M137" s="143"/>
      <c r="AW137" s="143"/>
      <c r="AX137" s="143"/>
      <c r="AY137" s="143"/>
      <c r="AZ137" s="143"/>
      <c r="BA137" s="143"/>
      <c r="BB137" s="143"/>
      <c r="BC137" s="143"/>
      <c r="BD137" s="143"/>
      <c r="BE137" s="143"/>
    </row>
    <row r="138" spans="1:57" s="62" customFormat="1" ht="14.25" customHeight="1">
      <c r="A138" s="195"/>
      <c r="B138" s="473"/>
      <c r="C138" s="82"/>
      <c r="D138" s="72"/>
      <c r="E138" s="1158"/>
      <c r="F138" s="1158"/>
      <c r="G138" s="1158"/>
      <c r="H138" s="1158"/>
      <c r="I138" s="1158"/>
      <c r="J138" s="1158"/>
      <c r="K138" s="1158"/>
      <c r="L138" s="143"/>
      <c r="M138" s="143"/>
      <c r="AW138" s="143"/>
      <c r="AX138" s="143"/>
      <c r="AY138" s="143"/>
      <c r="AZ138" s="143"/>
      <c r="BA138" s="143"/>
      <c r="BB138" s="143"/>
      <c r="BC138" s="143"/>
      <c r="BD138" s="143"/>
      <c r="BE138" s="143"/>
    </row>
    <row r="139" spans="1:57" s="88" customFormat="1" ht="15" customHeight="1">
      <c r="A139" s="195"/>
      <c r="B139" s="473"/>
      <c r="C139" s="82"/>
      <c r="D139" s="201" t="s">
        <v>528</v>
      </c>
      <c r="E139" s="201"/>
      <c r="F139" s="201"/>
      <c r="G139" s="201"/>
      <c r="H139" s="201"/>
      <c r="I139" s="201"/>
      <c r="J139" s="201"/>
      <c r="K139" s="201"/>
      <c r="L139" s="201"/>
      <c r="M139" s="201"/>
      <c r="N139" s="201"/>
      <c r="O139" s="153"/>
      <c r="P139" s="89"/>
      <c r="Q139" s="89"/>
    </row>
    <row r="140" spans="1:57" s="62" customFormat="1" ht="15" customHeight="1">
      <c r="A140" s="195"/>
      <c r="B140" s="473"/>
      <c r="C140" s="82"/>
      <c r="G140" s="143"/>
      <c r="H140" s="143"/>
      <c r="I140" s="143"/>
      <c r="J140" s="143"/>
      <c r="K140" s="143"/>
      <c r="L140" s="143"/>
      <c r="M140" s="143"/>
      <c r="AW140" s="143"/>
      <c r="AX140" s="143"/>
      <c r="AY140" s="143"/>
      <c r="AZ140" s="143"/>
      <c r="BA140" s="143"/>
      <c r="BB140" s="143"/>
      <c r="BC140" s="143"/>
      <c r="BD140" s="143"/>
      <c r="BE140" s="143"/>
    </row>
    <row r="141" spans="1:57" s="62" customFormat="1" ht="15" customHeight="1">
      <c r="A141" s="195"/>
      <c r="B141" s="473"/>
      <c r="C141" s="82"/>
      <c r="D141" s="72"/>
      <c r="E141" s="940" t="s">
        <v>529</v>
      </c>
      <c r="F141" s="940"/>
      <c r="G141" s="940"/>
      <c r="H141" s="940"/>
      <c r="I141" s="940"/>
      <c r="J141" s="940"/>
      <c r="K141" s="940"/>
      <c r="L141" s="143"/>
      <c r="M141" s="143"/>
      <c r="AW141" s="143"/>
      <c r="AX141" s="143"/>
      <c r="AY141" s="143"/>
      <c r="AZ141" s="143"/>
      <c r="BA141" s="143"/>
      <c r="BB141" s="143"/>
      <c r="BC141" s="143"/>
      <c r="BD141" s="143"/>
      <c r="BE141" s="143"/>
    </row>
    <row r="142" spans="1:57" s="62" customFormat="1" ht="20.25" customHeight="1">
      <c r="A142" s="195"/>
      <c r="B142" s="473"/>
      <c r="C142" s="82"/>
      <c r="D142" s="72"/>
      <c r="E142" s="940"/>
      <c r="F142" s="940"/>
      <c r="G142" s="940"/>
      <c r="H142" s="940"/>
      <c r="I142" s="940"/>
      <c r="J142" s="940"/>
      <c r="K142" s="940"/>
      <c r="L142" s="143"/>
      <c r="M142" s="143"/>
      <c r="AW142" s="143"/>
      <c r="AX142" s="143"/>
      <c r="AY142" s="143"/>
      <c r="AZ142" s="143"/>
      <c r="BA142" s="143"/>
      <c r="BB142" s="143"/>
      <c r="BC142" s="143"/>
      <c r="BD142" s="143"/>
      <c r="BE142" s="143"/>
    </row>
    <row r="143" spans="1:57" ht="15" customHeight="1">
      <c r="D143" s="82"/>
      <c r="E143" s="82"/>
      <c r="F143" s="82"/>
      <c r="G143" s="82"/>
      <c r="H143" s="82"/>
      <c r="I143" s="82"/>
      <c r="J143" s="82"/>
      <c r="K143" s="82"/>
      <c r="L143" s="82"/>
      <c r="M143" s="82"/>
      <c r="N143" s="82"/>
      <c r="O143" s="82"/>
      <c r="P143" s="82"/>
      <c r="Q143" s="82"/>
      <c r="R143" s="82"/>
      <c r="S143" s="82"/>
      <c r="T143" s="82"/>
      <c r="U143" s="82"/>
      <c r="V143" s="82"/>
      <c r="W143" s="82"/>
      <c r="X143" s="8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row>
    <row r="144" spans="1:57" ht="15" customHeight="1">
      <c r="E144" s="1155" t="s">
        <v>341</v>
      </c>
      <c r="F144" s="1156" t="s">
        <v>530</v>
      </c>
      <c r="G144" s="1047" t="s">
        <v>531</v>
      </c>
      <c r="H144" s="1156" t="s">
        <v>532</v>
      </c>
      <c r="I144" s="1157" t="s">
        <v>533</v>
      </c>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row>
    <row r="145" spans="5:48" ht="15" customHeight="1">
      <c r="E145" s="1155"/>
      <c r="F145" s="1156"/>
      <c r="G145" s="1047"/>
      <c r="H145" s="1156"/>
      <c r="I145" s="1157"/>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row>
    <row r="146" spans="5:48" ht="15" customHeight="1">
      <c r="E146" s="416"/>
      <c r="F146" s="1390"/>
      <c r="G146" s="381"/>
      <c r="H146" s="1391"/>
      <c r="I146" s="412" t="str">
        <f>Datos!G2556</f>
        <v/>
      </c>
      <c r="J146" s="305"/>
      <c r="K146" s="305"/>
      <c r="L146" s="305"/>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row>
    <row r="147" spans="5:48" ht="15" customHeight="1">
      <c r="E147" s="416"/>
      <c r="F147" s="1390"/>
      <c r="G147" s="381"/>
      <c r="H147" s="1391"/>
      <c r="I147" s="412" t="str">
        <f>Datos!G2557</f>
        <v/>
      </c>
      <c r="J147" s="305"/>
      <c r="K147" s="305"/>
      <c r="L147" s="305"/>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row>
    <row r="148" spans="5:48" ht="15" customHeight="1">
      <c r="E148" s="416"/>
      <c r="F148" s="1390"/>
      <c r="G148" s="381"/>
      <c r="H148" s="1391"/>
      <c r="I148" s="412" t="str">
        <f>Datos!G2558</f>
        <v/>
      </c>
      <c r="J148" s="305"/>
      <c r="K148" s="305"/>
      <c r="L148" s="305"/>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row>
    <row r="149" spans="5:48" ht="15" customHeight="1">
      <c r="E149" s="416"/>
      <c r="F149" s="1390"/>
      <c r="G149" s="381"/>
      <c r="H149" s="1391"/>
      <c r="I149" s="412" t="str">
        <f>Datos!G2559</f>
        <v/>
      </c>
      <c r="J149" s="305"/>
      <c r="K149" s="305"/>
      <c r="L149" s="305"/>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row>
    <row r="150" spans="5:48" ht="15" customHeight="1">
      <c r="E150" s="416"/>
      <c r="F150" s="1390"/>
      <c r="G150" s="381"/>
      <c r="H150" s="1391"/>
      <c r="I150" s="412" t="str">
        <f>Datos!G2560</f>
        <v/>
      </c>
      <c r="J150" s="305"/>
      <c r="K150" s="305"/>
      <c r="L150" s="305"/>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row>
    <row r="151" spans="5:48" ht="15" customHeight="1">
      <c r="E151" s="416"/>
      <c r="F151" s="1390"/>
      <c r="G151" s="381"/>
      <c r="H151" s="1391"/>
      <c r="I151" s="412" t="str">
        <f>Datos!G2561</f>
        <v/>
      </c>
      <c r="J151" s="305"/>
      <c r="K151" s="305"/>
      <c r="L151" s="305"/>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row>
    <row r="152" spans="5:48" ht="15" customHeight="1">
      <c r="E152" s="416"/>
      <c r="F152" s="1390"/>
      <c r="G152" s="381"/>
      <c r="H152" s="1391"/>
      <c r="I152" s="412" t="str">
        <f>Datos!G2562</f>
        <v/>
      </c>
      <c r="J152" s="305"/>
      <c r="K152" s="305"/>
      <c r="L152" s="305"/>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row>
    <row r="153" spans="5:48" ht="15" customHeight="1">
      <c r="E153" s="416"/>
      <c r="F153" s="1390"/>
      <c r="G153" s="381"/>
      <c r="H153" s="1391"/>
      <c r="I153" s="412" t="str">
        <f>Datos!G2563</f>
        <v/>
      </c>
      <c r="J153" s="305"/>
      <c r="K153" s="305"/>
      <c r="L153" s="305"/>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row>
    <row r="154" spans="5:48" ht="15" customHeight="1">
      <c r="E154" s="416"/>
      <c r="F154" s="1390"/>
      <c r="G154" s="381"/>
      <c r="H154" s="1391"/>
      <c r="I154" s="412" t="str">
        <f>Datos!G2564</f>
        <v/>
      </c>
      <c r="J154" s="305"/>
      <c r="K154" s="305"/>
      <c r="L154" s="305"/>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row>
    <row r="155" spans="5:48" ht="15" customHeight="1">
      <c r="E155" s="416"/>
      <c r="F155" s="1390"/>
      <c r="G155" s="381"/>
      <c r="H155" s="1391"/>
      <c r="I155" s="412" t="str">
        <f>Datos!G2565</f>
        <v/>
      </c>
      <c r="J155" s="305"/>
      <c r="K155" s="305"/>
      <c r="L155" s="305"/>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row>
    <row r="156" spans="5:48" ht="15" customHeight="1">
      <c r="F156" s="305"/>
      <c r="G156" s="305"/>
      <c r="H156" s="305"/>
      <c r="I156" s="1389">
        <f>SUM(I146:I155)</f>
        <v>0</v>
      </c>
      <c r="J156" s="305"/>
      <c r="K156" s="305"/>
      <c r="L156" s="305"/>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row>
    <row r="157" spans="5:48" ht="15" customHeight="1">
      <c r="F157" s="305"/>
      <c r="G157" s="305"/>
      <c r="H157" s="305"/>
      <c r="I157" s="305"/>
      <c r="J157" s="305"/>
      <c r="K157" s="305"/>
      <c r="L157" s="305"/>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row>
    <row r="158" spans="5:48" ht="15" customHeight="1">
      <c r="F158" s="305"/>
      <c r="G158" s="305"/>
      <c r="H158" s="305"/>
      <c r="I158" s="305"/>
      <c r="J158" s="305"/>
      <c r="K158" s="305"/>
      <c r="L158" s="305"/>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row>
    <row r="159" spans="5:48" ht="15" customHeight="1">
      <c r="F159" s="305"/>
      <c r="G159" s="305"/>
      <c r="H159" s="305"/>
      <c r="I159" s="305"/>
      <c r="J159" s="305"/>
      <c r="K159" s="305"/>
      <c r="L159" s="305"/>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row>
    <row r="160" spans="5:48" ht="15" customHeight="1">
      <c r="F160" s="305"/>
      <c r="G160" s="305"/>
      <c r="H160" s="305"/>
      <c r="I160" s="305"/>
      <c r="J160" s="305"/>
      <c r="K160" s="305"/>
      <c r="L160" s="305"/>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row>
    <row r="161" spans="6:48" ht="15" customHeight="1">
      <c r="F161" s="305"/>
      <c r="G161" s="305"/>
      <c r="H161" s="305"/>
      <c r="I161" s="305"/>
      <c r="J161" s="305"/>
      <c r="K161" s="305"/>
      <c r="L161" s="305"/>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row>
    <row r="162" spans="6:48" ht="15" customHeight="1">
      <c r="F162" s="305"/>
      <c r="G162" s="305"/>
      <c r="H162" s="305"/>
      <c r="I162" s="305"/>
      <c r="J162" s="305"/>
      <c r="K162" s="305"/>
      <c r="L162" s="305"/>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row>
    <row r="163" spans="6:48" ht="15" customHeight="1">
      <c r="F163" s="305"/>
      <c r="G163" s="305"/>
      <c r="H163" s="305"/>
      <c r="I163" s="305"/>
      <c r="J163" s="305"/>
      <c r="K163" s="305"/>
      <c r="L163" s="305"/>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row>
    <row r="164" spans="6:48" ht="15" customHeight="1">
      <c r="F164" s="305"/>
      <c r="G164" s="305"/>
      <c r="H164" s="305"/>
      <c r="I164" s="305"/>
      <c r="J164" s="305"/>
      <c r="K164" s="305"/>
      <c r="L164" s="305"/>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row>
    <row r="165" spans="6:48" ht="15" customHeight="1">
      <c r="F165" s="305"/>
      <c r="G165" s="305"/>
      <c r="H165" s="305"/>
      <c r="I165" s="305"/>
      <c r="J165" s="305"/>
      <c r="K165" s="305"/>
      <c r="L165" s="305"/>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row>
    <row r="166" spans="6:48" ht="15" customHeight="1">
      <c r="F166" s="305"/>
      <c r="G166" s="305"/>
      <c r="H166" s="305"/>
      <c r="I166" s="305"/>
      <c r="J166" s="305"/>
      <c r="K166" s="305"/>
      <c r="L166" s="305"/>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row>
    <row r="167" spans="6:48" ht="15" customHeight="1">
      <c r="F167" s="305"/>
      <c r="G167" s="305"/>
      <c r="H167" s="305"/>
      <c r="I167" s="305"/>
      <c r="J167" s="305"/>
      <c r="K167" s="305"/>
      <c r="L167" s="305"/>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row>
    <row r="168" spans="6:48" ht="15" customHeight="1">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row>
    <row r="169" spans="6:48" ht="15" customHeight="1">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row>
    <row r="170" spans="6:48" ht="15" customHeight="1">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row>
    <row r="171" spans="6:48" ht="15" customHeight="1">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row>
    <row r="172" spans="6:48" ht="15" customHeight="1">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row>
    <row r="173" spans="6:48" ht="15" customHeight="1">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row>
    <row r="174" spans="6:48" ht="15" customHeight="1">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row>
    <row r="175" spans="6:48" ht="15" customHeight="1">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row>
    <row r="176" spans="6:48" ht="15" customHeight="1">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row>
    <row r="177" spans="15:142" ht="15" customHeight="1">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row>
    <row r="178" spans="15:142" ht="15" customHeight="1">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row>
    <row r="179" spans="15:142" ht="15" customHeight="1">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DW179" s="62"/>
      <c r="DX179" s="62"/>
      <c r="DY179" s="62"/>
      <c r="DZ179" s="62"/>
      <c r="EA179" s="62"/>
      <c r="EB179" s="62"/>
      <c r="EC179" s="62"/>
      <c r="ED179" s="62"/>
      <c r="EE179" s="62"/>
      <c r="EF179" s="62"/>
      <c r="EG179" s="62"/>
      <c r="EH179" s="62"/>
      <c r="EI179" s="62"/>
      <c r="EJ179" s="62"/>
      <c r="EK179" s="62"/>
      <c r="EL179" s="62"/>
    </row>
    <row r="180" spans="15:142" ht="15" customHeight="1">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row>
    <row r="181" spans="15:142" ht="15" customHeight="1">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row>
    <row r="182" spans="15:142" ht="15" customHeight="1">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row>
    <row r="183" spans="15:142" ht="15" customHeight="1">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row>
    <row r="184" spans="15:142" ht="15" customHeight="1">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row>
    <row r="185" spans="15:142" ht="15" customHeight="1">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row>
    <row r="186" spans="15:142" ht="15" customHeight="1">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row>
    <row r="187" spans="15:142" ht="15" customHeight="1">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row>
    <row r="188" spans="15:142" ht="15" customHeight="1">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row>
    <row r="189" spans="15:142" ht="15" customHeight="1">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row>
    <row r="190" spans="15:142" ht="15" customHeight="1">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DW190" s="305"/>
      <c r="DX190" s="305"/>
      <c r="DY190" s="305"/>
      <c r="DZ190" s="305"/>
      <c r="EA190" s="305"/>
      <c r="EB190" s="305"/>
      <c r="EC190" s="305"/>
      <c r="ED190" s="305"/>
      <c r="EE190" s="305"/>
      <c r="EF190" s="305"/>
      <c r="EG190" s="305"/>
      <c r="EH190" s="305"/>
      <c r="EI190" s="305"/>
      <c r="EJ190" s="305"/>
      <c r="EK190" s="305"/>
      <c r="EL190" s="305"/>
    </row>
    <row r="191" spans="15:142" ht="15" customHeight="1">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DW191" s="305"/>
      <c r="DX191" s="305"/>
      <c r="DY191" s="305"/>
      <c r="DZ191" s="305"/>
      <c r="EA191" s="305"/>
      <c r="EB191" s="305"/>
      <c r="EC191" s="305"/>
      <c r="ED191" s="305"/>
      <c r="EE191" s="305"/>
      <c r="EF191" s="305"/>
      <c r="EG191" s="305"/>
      <c r="EH191" s="305"/>
      <c r="EI191" s="305"/>
      <c r="EJ191" s="305"/>
      <c r="EK191" s="305"/>
      <c r="EL191" s="305"/>
    </row>
    <row r="192" spans="15:142" ht="15" customHeight="1">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DW192" s="305"/>
      <c r="DX192" s="305"/>
      <c r="DY192" s="305"/>
      <c r="DZ192" s="305"/>
      <c r="EA192" s="305"/>
      <c r="EB192" s="305"/>
      <c r="EC192" s="305"/>
      <c r="ED192" s="305"/>
      <c r="EE192" s="305"/>
      <c r="EF192" s="305"/>
      <c r="EG192" s="305"/>
      <c r="EH192" s="305"/>
      <c r="EI192" s="305"/>
      <c r="EJ192" s="305"/>
      <c r="EK192" s="305"/>
      <c r="EL192" s="305"/>
    </row>
    <row r="193" spans="15:142" ht="15" customHeight="1">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DW193" s="305"/>
      <c r="DX193" s="305"/>
      <c r="DY193" s="305"/>
      <c r="DZ193" s="305"/>
      <c r="EA193" s="305"/>
      <c r="EB193" s="305"/>
      <c r="EC193" s="305"/>
      <c r="ED193" s="305"/>
      <c r="EE193" s="305"/>
      <c r="EF193" s="305"/>
      <c r="EG193" s="305"/>
      <c r="EH193" s="305"/>
      <c r="EI193" s="305"/>
      <c r="EJ193" s="305"/>
      <c r="EK193" s="305"/>
      <c r="EL193" s="305"/>
    </row>
    <row r="194" spans="15:142" ht="15" customHeight="1">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DW194" s="305"/>
      <c r="DX194" s="305"/>
      <c r="DY194" s="305"/>
      <c r="DZ194" s="305"/>
      <c r="EA194" s="305"/>
      <c r="EB194" s="305"/>
      <c r="EC194" s="305"/>
      <c r="ED194" s="305"/>
      <c r="EE194" s="305"/>
      <c r="EF194" s="305"/>
      <c r="EG194" s="305"/>
      <c r="EH194" s="305"/>
      <c r="EI194" s="305"/>
      <c r="EJ194" s="305"/>
      <c r="EK194" s="305"/>
      <c r="EL194" s="305"/>
    </row>
    <row r="195" spans="15:142" ht="15" customHeight="1">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DW195" s="305"/>
      <c r="DX195" s="305"/>
      <c r="DY195" s="305"/>
      <c r="DZ195" s="305"/>
      <c r="EA195" s="305"/>
      <c r="EB195" s="305"/>
      <c r="EC195" s="305"/>
      <c r="ED195" s="305"/>
      <c r="EE195" s="305"/>
      <c r="EF195" s="305"/>
      <c r="EG195" s="305"/>
      <c r="EH195" s="305"/>
      <c r="EI195" s="305"/>
      <c r="EJ195" s="305"/>
      <c r="EK195" s="305"/>
      <c r="EL195" s="305"/>
    </row>
    <row r="196" spans="15:142" ht="15" customHeight="1">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row>
    <row r="197" spans="15:142" ht="15" customHeight="1">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row>
    <row r="198" spans="15:142" ht="15" customHeight="1">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row>
    <row r="199" spans="15:142" ht="15" customHeight="1">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row>
    <row r="200" spans="15:142" ht="15" customHeight="1">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row>
    <row r="201" spans="15:142" ht="15" customHeight="1">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row>
    <row r="202" spans="15:142" ht="15" customHeight="1">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row>
    <row r="203" spans="15:142" ht="15" customHeight="1">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row>
    <row r="204" spans="15:142" ht="15" customHeight="1">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row>
    <row r="205" spans="15:142" ht="15" customHeight="1">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row>
    <row r="206" spans="15:142" ht="15" customHeight="1">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row>
    <row r="207" spans="15:142" ht="15" customHeight="1">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row>
    <row r="208" spans="15:142" ht="15" customHeight="1">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row>
    <row r="209" spans="15:48" ht="15" customHeight="1">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row>
    <row r="210" spans="15:48" ht="15" customHeight="1">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row>
    <row r="211" spans="15:48" ht="15" customHeight="1">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row>
    <row r="212" spans="15:48" ht="15" customHeight="1">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row>
    <row r="213" spans="15:48" ht="15" customHeight="1">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row>
    <row r="214" spans="15:48" ht="15" customHeight="1">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row>
    <row r="215" spans="15:48" ht="15" customHeight="1">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row>
    <row r="216" spans="15:48" ht="15" customHeight="1">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row>
    <row r="217" spans="15:48" ht="15" customHeight="1">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row>
    <row r="218" spans="15:48" ht="15" customHeight="1">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row>
    <row r="219" spans="15:48" ht="15" customHeight="1">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row>
    <row r="220" spans="15:48" ht="15" customHeight="1">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row>
    <row r="221" spans="15:48">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row>
    <row r="222" spans="15:48">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row>
    <row r="223" spans="15:48">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row>
    <row r="224" spans="15:48">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row>
    <row r="225" spans="15:48">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row>
    <row r="226" spans="15:48">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row>
    <row r="227" spans="15:48">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row>
    <row r="228" spans="15:48">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row>
    <row r="229" spans="15:48">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row>
    <row r="230" spans="15:48">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row>
    <row r="231" spans="15:48">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row>
    <row r="232" spans="15:48">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row>
    <row r="233" spans="15:48">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row>
    <row r="234" spans="15:48">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row>
    <row r="235" spans="15:48">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row>
    <row r="236" spans="15:48">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row>
    <row r="237" spans="15:48">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row>
    <row r="238" spans="15:48">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row>
    <row r="239" spans="15:48">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row>
    <row r="240" spans="15:48">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row>
    <row r="241" spans="15:48">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row>
    <row r="242" spans="15:48">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row>
    <row r="243" spans="15:48">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row>
    <row r="244" spans="15:48">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row>
    <row r="245" spans="15:48">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row>
    <row r="246" spans="15:48">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row>
    <row r="247" spans="15:48">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row>
    <row r="248" spans="15:48">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row>
    <row r="249" spans="15:48">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row>
    <row r="250" spans="15:48">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row>
    <row r="251" spans="15:48">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row>
    <row r="252" spans="15:48">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row>
    <row r="253" spans="15:48">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row>
    <row r="254" spans="15:48">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row>
    <row r="255" spans="15:48">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row>
    <row r="256" spans="15:48">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row>
    <row r="257" spans="15:48">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row>
    <row r="258" spans="15:48">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row>
    <row r="259" spans="15:48">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row>
    <row r="260" spans="15:48">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row>
    <row r="261" spans="15:48">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row>
    <row r="262" spans="15:48">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row>
    <row r="263" spans="15:48">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row>
    <row r="264" spans="15:48">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row>
    <row r="265" spans="15:48">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row>
    <row r="266" spans="15:48">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row>
    <row r="267" spans="15:48">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row>
    <row r="268" spans="15:48">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row>
    <row r="269" spans="15:48">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row>
    <row r="270" spans="15:48">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row>
    <row r="271" spans="15:48">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row>
    <row r="272" spans="15:48">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row>
    <row r="273" spans="15:48">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row>
    <row r="274" spans="15:48">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row>
    <row r="275" spans="15:48">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row>
    <row r="276" spans="15:48">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row>
    <row r="277" spans="15:48">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row>
    <row r="278" spans="15:48">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row>
    <row r="279" spans="15:48">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row>
    <row r="280" spans="15:48">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row>
    <row r="281" spans="15:48">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row>
    <row r="282" spans="15:48">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row>
    <row r="283" spans="15:48">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row>
    <row r="284" spans="15:48">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row>
    <row r="285" spans="15:48">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row>
    <row r="286" spans="15:48">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row>
    <row r="287" spans="15:48">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row>
    <row r="288" spans="15:48">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row>
    <row r="289" spans="15:48">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row>
    <row r="290" spans="15:48">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row>
    <row r="291" spans="15:48">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row>
    <row r="292" spans="15:48">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row>
    <row r="293" spans="15:48">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row>
    <row r="294" spans="15:48">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row>
    <row r="295" spans="15:48">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row>
    <row r="296" spans="15:48">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row>
    <row r="297" spans="15:48">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row>
    <row r="338" spans="6:11">
      <c r="F338" s="169"/>
      <c r="G338" s="169"/>
      <c r="H338" s="169"/>
      <c r="I338" s="169"/>
      <c r="J338" s="169"/>
      <c r="K338" s="169"/>
    </row>
    <row r="339" spans="6:11">
      <c r="F339" s="169"/>
      <c r="G339" s="169"/>
      <c r="H339" s="169"/>
      <c r="I339" s="169"/>
      <c r="J339" s="169"/>
      <c r="K339" s="169"/>
    </row>
  </sheetData>
  <sheetProtection algorithmName="SHA-512" hashValue="LpaIiYdKrRiRVAuKcnaeiYulFuaTbzfnhVh4c8jrWvuOevHBa/NuZ3Zm1bTlaE6NWcgXs0jBOnZSiqqpvLvofg==" saltValue="fCaXbX3PkAyevcgzXJVSJw==" spinCount="100000" sheet="1" objects="1" scenarios="1"/>
  <protectedRanges>
    <protectedRange sqref="E146:H155" name="Rango3"/>
    <protectedRange sqref="E104:H123" name="Rango2"/>
    <protectedRange sqref="E27:H76" name="Rango1"/>
  </protectedRanges>
  <mergeCells count="41">
    <mergeCell ref="E141:K142"/>
    <mergeCell ref="E135:K136"/>
    <mergeCell ref="E5:K5"/>
    <mergeCell ref="E81:K82"/>
    <mergeCell ref="E125:K126"/>
    <mergeCell ref="E138:K138"/>
    <mergeCell ref="E95:K96"/>
    <mergeCell ref="D97:K98"/>
    <mergeCell ref="F102:F103"/>
    <mergeCell ref="H102:H103"/>
    <mergeCell ref="I102:I103"/>
    <mergeCell ref="J102:J103"/>
    <mergeCell ref="E102:E103"/>
    <mergeCell ref="G102:G103"/>
    <mergeCell ref="D99:K100"/>
    <mergeCell ref="E78:K80"/>
    <mergeCell ref="E144:E145"/>
    <mergeCell ref="F144:F145"/>
    <mergeCell ref="G144:G145"/>
    <mergeCell ref="H144:H145"/>
    <mergeCell ref="I144:I145"/>
    <mergeCell ref="C1:M1"/>
    <mergeCell ref="E3:K3"/>
    <mergeCell ref="E25:E26"/>
    <mergeCell ref="G25:G26"/>
    <mergeCell ref="H25:H26"/>
    <mergeCell ref="I25:I26"/>
    <mergeCell ref="J25:J26"/>
    <mergeCell ref="E19:K20"/>
    <mergeCell ref="E22:K23"/>
    <mergeCell ref="F25:F26"/>
    <mergeCell ref="E86:K86"/>
    <mergeCell ref="E87:F87"/>
    <mergeCell ref="E134:F134"/>
    <mergeCell ref="E83:K84"/>
    <mergeCell ref="E85:F85"/>
    <mergeCell ref="E131:F131"/>
    <mergeCell ref="E88:K89"/>
    <mergeCell ref="E127:K128"/>
    <mergeCell ref="E132:K133"/>
    <mergeCell ref="E129:K130"/>
  </mergeCells>
  <conditionalFormatting sqref="J77 I27:I76">
    <cfRule type="expression" dxfId="1210" priority="29" stopIfTrue="1">
      <formula>ISNUMBER(I27)</formula>
    </cfRule>
  </conditionalFormatting>
  <conditionalFormatting sqref="E27:E76">
    <cfRule type="expression" dxfId="1209" priority="27" stopIfTrue="1">
      <formula>E27=""</formula>
    </cfRule>
  </conditionalFormatting>
  <conditionalFormatting sqref="I104:I123">
    <cfRule type="expression" dxfId="1208" priority="26" stopIfTrue="1">
      <formula>ISNUMBER(I104)</formula>
    </cfRule>
  </conditionalFormatting>
  <conditionalFormatting sqref="H27:H76">
    <cfRule type="expression" dxfId="1207" priority="31" stopIfTrue="1">
      <formula>ISNUMBER(H27)</formula>
    </cfRule>
    <cfRule type="expression" dxfId="1206" priority="32" stopIfTrue="1">
      <formula>OR((F27&lt;&gt;""),ISTEXT(G27))</formula>
    </cfRule>
  </conditionalFormatting>
  <conditionalFormatting sqref="E146:E155">
    <cfRule type="expression" dxfId="1205" priority="21" stopIfTrue="1">
      <formula>E146=""</formula>
    </cfRule>
  </conditionalFormatting>
  <conditionalFormatting sqref="F146:F155">
    <cfRule type="expression" dxfId="1204" priority="38" stopIfTrue="1">
      <formula>ISTEXT(F146)</formula>
    </cfRule>
  </conditionalFormatting>
  <conditionalFormatting sqref="J124">
    <cfRule type="expression" dxfId="1203" priority="18" stopIfTrue="1">
      <formula>ISNUMBER(J124)</formula>
    </cfRule>
  </conditionalFormatting>
  <conditionalFormatting sqref="G146:G155">
    <cfRule type="expression" dxfId="1202" priority="1660" stopIfTrue="1">
      <formula>ISNUMBER(G146)</formula>
    </cfRule>
    <cfRule type="expression" dxfId="1201" priority="1661" stopIfTrue="1">
      <formula>OR((F146&lt;&gt;""),ISTEXT($G$146))</formula>
    </cfRule>
  </conditionalFormatting>
  <conditionalFormatting sqref="H146:H155">
    <cfRule type="expression" dxfId="1200" priority="16" stopIfTrue="1">
      <formula>ISNUMBER(H146)</formula>
    </cfRule>
    <cfRule type="expression" dxfId="1199" priority="17" stopIfTrue="1">
      <formula>F146&lt;&gt;""</formula>
    </cfRule>
  </conditionalFormatting>
  <conditionalFormatting sqref="I156">
    <cfRule type="expression" dxfId="1198" priority="14" stopIfTrue="1">
      <formula>ISNUMBER(I156)</formula>
    </cfRule>
  </conditionalFormatting>
  <conditionalFormatting sqref="E104:E123">
    <cfRule type="expression" dxfId="1197" priority="13" stopIfTrue="1">
      <formula>E104=""</formula>
    </cfRule>
  </conditionalFormatting>
  <conditionalFormatting sqref="H104:H123">
    <cfRule type="expression" dxfId="1196" priority="1665" stopIfTrue="1">
      <formula>ISNUMBER(H104)</formula>
    </cfRule>
    <cfRule type="expression" dxfId="1195" priority="1666" stopIfTrue="1">
      <formula>OR(ISTEXT(#REF!),ISTEXT(G104))</formula>
    </cfRule>
  </conditionalFormatting>
  <conditionalFormatting sqref="I146:I155">
    <cfRule type="expression" dxfId="1194" priority="7" stopIfTrue="1">
      <formula>ISNUMBER(I146)</formula>
    </cfRule>
  </conditionalFormatting>
  <conditionalFormatting sqref="F104:F123">
    <cfRule type="expression" dxfId="1193" priority="9" stopIfTrue="1">
      <formula>ISTEXT(F104)</formula>
    </cfRule>
  </conditionalFormatting>
  <conditionalFormatting sqref="G104:G123">
    <cfRule type="expression" dxfId="1192" priority="8" stopIfTrue="1">
      <formula>ISTEXT(G104)</formula>
    </cfRule>
  </conditionalFormatting>
  <conditionalFormatting sqref="J104:J123">
    <cfRule type="expression" dxfId="1191" priority="6" stopIfTrue="1">
      <formula>ISNUMBER(J104)</formula>
    </cfRule>
  </conditionalFormatting>
  <conditionalFormatting sqref="J27:J76">
    <cfRule type="expression" dxfId="1190" priority="5" stopIfTrue="1">
      <formula>ISNUMBER(J27)</formula>
    </cfRule>
  </conditionalFormatting>
  <conditionalFormatting sqref="F27:F76">
    <cfRule type="expression" dxfId="1189" priority="4" stopIfTrue="1">
      <formula>ISTEXT(F27)</formula>
    </cfRule>
  </conditionalFormatting>
  <conditionalFormatting sqref="G27:G76">
    <cfRule type="expression" dxfId="1188" priority="3" stopIfTrue="1">
      <formula>ISTEXT(G27)</formula>
    </cfRule>
  </conditionalFormatting>
  <conditionalFormatting sqref="J85:K85">
    <cfRule type="expression" dxfId="1187" priority="2" stopIfTrue="1">
      <formula>ISNUMBER(J85)</formula>
    </cfRule>
  </conditionalFormatting>
  <conditionalFormatting sqref="J131:K131">
    <cfRule type="expression" dxfId="1186" priority="1" stopIfTrue="1">
      <formula>ISNUMBER(J131)</formula>
    </cfRule>
  </conditionalFormatting>
  <dataValidations count="2">
    <dataValidation operator="greaterThan" allowBlank="1" showInputMessage="1" showErrorMessage="1" sqref="H104:H123 G146:G155 H27:H76" xr:uid="{00000000-0002-0000-0A00-000000000000}"/>
    <dataValidation type="list" allowBlank="1" showInputMessage="1" showErrorMessage="1" sqref="F146:F155" xr:uid="{00000000-0002-0000-0A00-000001000000}">
      <formula1>Tipo_EAdquirida</formula1>
    </dataValidation>
  </dataValidations>
  <hyperlinks>
    <hyperlink ref="A5" location="'3. Datos Cultivos'!A1" display="3. Datos cultivos" xr:uid="{00000000-0004-0000-0A00-000000000000}"/>
    <hyperlink ref="A7" location="'5. Instalaciones fijas'!A1" display="5. Instalaciones fijas" xr:uid="{00000000-0004-0000-0A00-000001000000}"/>
    <hyperlink ref="A9" location="'7. Emisiones Fugitivas'!A1" display="7. Emisiones fugitivas" xr:uid="{00000000-0004-0000-0A00-000002000000}"/>
    <hyperlink ref="A10" location="'8. Emisiones de proceso'!A1" display="8. Emisiones de proceso" xr:uid="{00000000-0004-0000-0A00-000003000000}"/>
    <hyperlink ref="A11" location="'9. Información adicional'!A1" display="9. Información adicional" xr:uid="{00000000-0004-0000-0A00-000004000000}"/>
    <hyperlink ref="A13" location="'11. Informe final. Resultados'!A1" display="11. Informe final: Resultados" xr:uid="{00000000-0004-0000-0A00-000005000000}"/>
    <hyperlink ref="A14" location="'12. Factores de emisión'!A1" display="12. Factores de emisión" xr:uid="{00000000-0004-0000-0A00-000006000000}"/>
    <hyperlink ref="A15" location="'13. Revisiones calculadora'!A1" display="13. Revisiones de la calculadora" xr:uid="{00000000-0004-0000-0A00-000007000000}"/>
    <hyperlink ref="A8" location="'6. Vehículos y maquinaria'!A1" display="6. Vehículos y maquinaria" xr:uid="{00000000-0004-0000-0A00-000008000000}"/>
    <hyperlink ref="A3" location="'1.Datos generales organización '!A1" display="1. Datos de la organización" xr:uid="{00000000-0004-0000-0A00-000009000000}"/>
    <hyperlink ref="A4" location="'2. Hoja de trabajo. Consumos'!A1" display="2. Hoja de trabajo. Consumos" xr:uid="{00000000-0004-0000-0A00-00000A000000}"/>
    <hyperlink ref="A6" location="'4. Emisiones cultivos'!A1" display="4. Emisiones cultivos" xr:uid="{00000000-0004-0000-0A00-00000B000000}"/>
    <hyperlink ref="E87" r:id="rId1" xr:uid="{00000000-0004-0000-0A00-00000C000000}"/>
    <hyperlink ref="E134" r:id="rId2" xr:uid="{00000000-0004-0000-0A00-00000D000000}"/>
    <hyperlink ref="E85" r:id="rId3" xr:uid="{00000000-0004-0000-0A00-00000E000000}"/>
    <hyperlink ref="E131" r:id="rId4" xr:uid="{00000000-0004-0000-0A00-00000F000000}"/>
  </hyperlinks>
  <pageMargins left="0.75" right="0.75" top="1" bottom="1" header="0" footer="0"/>
  <pageSetup paperSize="256" scale="66" orientation="landscape" r:id="rId5"/>
  <headerFooter alignWithMargins="0"/>
  <drawing r:id="rId6"/>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INDIRECT("_Com"&amp;Datos!$D$6)</xm:f>
          </x14:formula1>
          <xm:sqref>F104:F123 F27:F76</xm:sqref>
        </x14:dataValidation>
        <x14:dataValidation type="list" allowBlank="1" showInputMessage="1" showErrorMessage="1" xr:uid="{00000000-0002-0000-0A00-000003000000}">
          <x14:formula1>
            <xm:f>INDIRECT("GdO_"&amp;Datos!$J2521)</xm:f>
          </x14:formula1>
          <xm:sqref>G104:G123</xm:sqref>
        </x14:dataValidation>
        <x14:dataValidation type="list" allowBlank="1" showInputMessage="1" showErrorMessage="1" xr:uid="{00000000-0002-0000-0A00-000004000000}">
          <x14:formula1>
            <xm:f>INDIRECT("GdO_"&amp;Datos!$C2282)</xm:f>
          </x14:formula1>
          <xm:sqref>G27:G76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439"/>
  <sheetViews>
    <sheetView showRowColHeaders="0" zoomScaleNormal="100" zoomScaleSheetLayoutView="100" workbookViewId="0"/>
  </sheetViews>
  <sheetFormatPr defaultColWidth="11.42578125" defaultRowHeight="16.5"/>
  <cols>
    <col min="1" max="1" width="27" style="195" customWidth="1"/>
    <col min="2" max="2" width="0.5703125" style="473" customWidth="1"/>
    <col min="3" max="3" width="3.42578125" style="62" customWidth="1"/>
    <col min="4" max="4" width="2.140625" style="62" customWidth="1"/>
    <col min="5" max="5" width="16.28515625" style="62" customWidth="1"/>
    <col min="6" max="6" width="20" style="62" customWidth="1"/>
    <col min="7" max="7" width="17" style="140" customWidth="1"/>
    <col min="8" max="8" width="16.5703125" style="140" customWidth="1"/>
    <col min="9" max="9" width="14.28515625" style="140" customWidth="1"/>
    <col min="10" max="10" width="12.7109375" style="140" customWidth="1"/>
    <col min="11" max="11" width="15.7109375" style="140" customWidth="1"/>
    <col min="12" max="12" width="15.5703125" style="140" customWidth="1"/>
    <col min="13" max="13" width="12" style="62" customWidth="1"/>
    <col min="14" max="14" width="17.7109375" style="62" customWidth="1"/>
    <col min="15" max="15" width="15.7109375" style="62" customWidth="1"/>
    <col min="16" max="16" width="10.7109375" style="62" customWidth="1"/>
    <col min="17" max="19" width="4" style="62" customWidth="1"/>
    <col min="20" max="30" width="11.42578125" style="125"/>
    <col min="31" max="16384" width="11.42578125" style="62"/>
  </cols>
  <sheetData>
    <row r="1" spans="1:22" ht="36" customHeight="1">
      <c r="A1" s="80"/>
      <c r="C1" s="906" t="s">
        <v>534</v>
      </c>
      <c r="D1" s="906"/>
      <c r="E1" s="906"/>
      <c r="F1" s="906"/>
      <c r="G1" s="906"/>
      <c r="H1" s="906"/>
      <c r="I1" s="906"/>
      <c r="J1" s="906"/>
      <c r="K1" s="906"/>
      <c r="L1" s="906"/>
      <c r="M1" s="906"/>
      <c r="N1" s="906"/>
      <c r="O1" s="906"/>
      <c r="P1" s="939"/>
      <c r="Q1" s="939"/>
      <c r="R1" s="939"/>
      <c r="S1" s="83"/>
    </row>
    <row r="2" spans="1:22" s="88" customFormat="1" ht="36" customHeight="1">
      <c r="A2" s="195"/>
      <c r="B2" s="474"/>
      <c r="L2" s="128"/>
      <c r="M2" s="128"/>
      <c r="N2" s="128"/>
      <c r="O2" s="128"/>
      <c r="P2" s="89"/>
      <c r="Q2" s="89"/>
      <c r="R2" s="89"/>
      <c r="S2" s="89"/>
    </row>
    <row r="3" spans="1:22" s="88" customFormat="1" ht="18" customHeight="1">
      <c r="A3" s="1392" t="s">
        <v>42</v>
      </c>
      <c r="B3" s="623"/>
      <c r="E3" s="1393" t="s">
        <v>535</v>
      </c>
      <c r="F3" s="1394"/>
      <c r="G3" s="1395" t="str">
        <f>Datos!D31</f>
        <v/>
      </c>
      <c r="H3" s="1396"/>
      <c r="I3" s="1396"/>
      <c r="J3" s="1397"/>
      <c r="L3" s="128"/>
      <c r="M3" s="128"/>
      <c r="N3" s="128"/>
      <c r="O3" s="128"/>
      <c r="Q3" s="89"/>
      <c r="R3" s="89"/>
      <c r="S3" s="89"/>
    </row>
    <row r="4" spans="1:22" s="88" customFormat="1" ht="8.25" customHeight="1">
      <c r="A4" s="1398" t="s">
        <v>44</v>
      </c>
      <c r="B4" s="623"/>
      <c r="E4" s="126"/>
      <c r="F4" s="127"/>
      <c r="G4" s="128"/>
      <c r="H4" s="128"/>
      <c r="I4" s="128"/>
      <c r="J4" s="128"/>
      <c r="K4" s="128"/>
      <c r="L4" s="128"/>
      <c r="M4" s="128"/>
      <c r="N4" s="128"/>
      <c r="O4" s="128"/>
      <c r="P4" s="128"/>
      <c r="Q4" s="89"/>
      <c r="R4" s="89"/>
      <c r="S4" s="89"/>
    </row>
    <row r="5" spans="1:22" s="88" customFormat="1" ht="8.25" customHeight="1">
      <c r="A5" s="1184"/>
      <c r="B5" s="623"/>
      <c r="E5" s="1165" t="s">
        <v>536</v>
      </c>
      <c r="F5" s="1399"/>
      <c r="G5" s="1192" t="str">
        <f>Datos!H6</f>
        <v/>
      </c>
      <c r="H5" s="1193"/>
      <c r="I5" s="128"/>
      <c r="J5" s="128"/>
      <c r="K5" s="128"/>
      <c r="L5" s="128"/>
      <c r="M5" s="128"/>
      <c r="N5" s="128"/>
      <c r="O5" s="128"/>
      <c r="P5" s="128"/>
      <c r="Q5" s="89"/>
      <c r="R5" s="89"/>
      <c r="S5" s="89"/>
    </row>
    <row r="6" spans="1:22" s="88" customFormat="1" ht="8.25" customHeight="1">
      <c r="A6" s="1398" t="s">
        <v>45</v>
      </c>
      <c r="B6" s="623"/>
      <c r="E6" s="1400"/>
      <c r="F6" s="1401"/>
      <c r="G6" s="1194"/>
      <c r="H6" s="1195"/>
      <c r="I6" s="128"/>
      <c r="J6" s="128"/>
      <c r="K6" s="128"/>
      <c r="L6" s="128"/>
      <c r="M6" s="128"/>
      <c r="N6" s="128"/>
      <c r="O6" s="128"/>
      <c r="P6" s="128"/>
      <c r="Q6" s="89"/>
      <c r="R6" s="89"/>
      <c r="S6" s="89"/>
    </row>
    <row r="7" spans="1:22" ht="8.25" customHeight="1">
      <c r="A7" s="1184"/>
      <c r="E7" s="126"/>
      <c r="F7" s="127"/>
      <c r="G7" s="128"/>
      <c r="H7" s="128"/>
      <c r="I7" s="128"/>
      <c r="J7" s="128"/>
      <c r="K7" s="128"/>
      <c r="L7" s="128"/>
      <c r="M7" s="128"/>
      <c r="N7" s="128"/>
      <c r="O7" s="128"/>
      <c r="P7" s="128"/>
      <c r="Q7" s="89"/>
      <c r="S7" s="89"/>
    </row>
    <row r="8" spans="1:22">
      <c r="A8" s="1306" t="s">
        <v>48</v>
      </c>
      <c r="D8" s="199" t="s">
        <v>537</v>
      </c>
      <c r="E8" s="199"/>
      <c r="F8" s="199"/>
      <c r="G8" s="199"/>
      <c r="H8" s="199"/>
      <c r="I8" s="199"/>
      <c r="J8" s="199"/>
      <c r="K8" s="199"/>
      <c r="L8" s="199"/>
      <c r="M8" s="199"/>
      <c r="N8" s="199"/>
      <c r="O8" s="199"/>
      <c r="P8" s="199"/>
      <c r="Q8" s="199"/>
      <c r="R8" s="199"/>
      <c r="S8" s="89"/>
      <c r="U8" s="129"/>
      <c r="V8" s="62"/>
    </row>
    <row r="9" spans="1:22" ht="8.25" customHeight="1">
      <c r="A9" s="1398" t="s">
        <v>50</v>
      </c>
      <c r="G9" s="62"/>
      <c r="H9" s="62"/>
      <c r="I9" s="62"/>
      <c r="J9" s="62"/>
      <c r="K9" s="62"/>
      <c r="L9" s="62"/>
      <c r="Q9" s="129"/>
      <c r="U9" s="129"/>
      <c r="V9" s="62"/>
    </row>
    <row r="10" spans="1:22" ht="8.25" customHeight="1">
      <c r="A10" s="1184"/>
      <c r="E10" s="1186" t="s">
        <v>538</v>
      </c>
      <c r="F10" s="1186"/>
      <c r="G10" s="1186"/>
      <c r="H10" s="1186"/>
      <c r="I10" s="1186"/>
      <c r="J10" s="1186"/>
      <c r="K10" s="1186"/>
      <c r="L10" s="1186"/>
      <c r="M10" s="1186"/>
      <c r="N10" s="1186"/>
      <c r="O10" s="1186"/>
      <c r="P10" s="1191"/>
      <c r="Q10" s="129"/>
      <c r="U10" s="129"/>
      <c r="V10" s="62"/>
    </row>
    <row r="11" spans="1:22" ht="8.25" customHeight="1">
      <c r="A11" s="1398" t="s">
        <v>51</v>
      </c>
      <c r="E11" s="1186"/>
      <c r="F11" s="1186"/>
      <c r="G11" s="1186"/>
      <c r="H11" s="1186"/>
      <c r="I11" s="1186"/>
      <c r="J11" s="1186"/>
      <c r="K11" s="1186"/>
      <c r="L11" s="1186"/>
      <c r="M11" s="1186"/>
      <c r="N11" s="1186"/>
      <c r="O11" s="1186"/>
      <c r="P11" s="1191"/>
      <c r="Q11" s="129"/>
      <c r="U11" s="129"/>
      <c r="V11" s="62"/>
    </row>
    <row r="12" spans="1:22" ht="7.5" customHeight="1">
      <c r="A12" s="1184"/>
      <c r="E12" s="128"/>
      <c r="F12" s="128"/>
      <c r="G12" s="128"/>
      <c r="H12" s="128"/>
      <c r="I12" s="128"/>
      <c r="J12" s="128"/>
      <c r="K12" s="128"/>
      <c r="L12" s="128"/>
      <c r="M12" s="128"/>
      <c r="N12" s="128"/>
      <c r="O12" s="128"/>
      <c r="P12" s="128"/>
      <c r="Q12" s="129"/>
      <c r="U12" s="129"/>
      <c r="V12" s="62"/>
    </row>
    <row r="13" spans="1:22" ht="16.5" customHeight="1">
      <c r="A13" s="1306" t="s">
        <v>52</v>
      </c>
      <c r="E13" s="1190" t="s">
        <v>539</v>
      </c>
      <c r="F13" s="1402"/>
      <c r="G13" s="1403" t="str">
        <f>Datos!D6</f>
        <v/>
      </c>
      <c r="H13" s="128"/>
      <c r="I13" s="128"/>
      <c r="J13" s="128"/>
      <c r="K13" s="122"/>
      <c r="L13" s="130"/>
      <c r="M13" s="128"/>
      <c r="N13" s="128"/>
      <c r="O13" s="128"/>
      <c r="P13" s="128"/>
      <c r="Q13" s="129"/>
      <c r="U13" s="129"/>
      <c r="V13" s="62"/>
    </row>
    <row r="14" spans="1:22" s="125" customFormat="1" ht="16.5" customHeight="1">
      <c r="A14" s="1306" t="s">
        <v>56</v>
      </c>
      <c r="B14" s="473"/>
      <c r="C14" s="62"/>
      <c r="D14" s="62"/>
      <c r="E14" s="88"/>
      <c r="F14" s="88"/>
      <c r="G14" s="88"/>
      <c r="H14" s="88"/>
      <c r="I14" s="88"/>
      <c r="J14" s="88"/>
      <c r="K14" s="88"/>
      <c r="L14" s="130"/>
      <c r="M14" s="128"/>
      <c r="N14" s="128"/>
      <c r="O14" s="128"/>
      <c r="P14" s="128"/>
      <c r="Q14" s="128"/>
      <c r="R14" s="62"/>
      <c r="S14" s="62"/>
    </row>
    <row r="15" spans="1:22" s="125" customFormat="1" ht="16.5" customHeight="1">
      <c r="A15" s="1306" t="s">
        <v>57</v>
      </c>
      <c r="B15" s="473"/>
      <c r="C15" s="62"/>
      <c r="D15" s="62"/>
      <c r="E15" s="88"/>
      <c r="F15" s="88"/>
      <c r="G15" s="88"/>
      <c r="H15" s="422" t="s">
        <v>540</v>
      </c>
      <c r="I15" s="423" t="s">
        <v>541</v>
      </c>
      <c r="J15" s="423" t="s">
        <v>542</v>
      </c>
      <c r="K15" s="424" t="s">
        <v>543</v>
      </c>
      <c r="L15" s="130"/>
      <c r="M15" s="128"/>
      <c r="N15" s="128"/>
      <c r="O15" s="128"/>
      <c r="P15" s="128"/>
      <c r="Q15" s="128"/>
      <c r="R15" s="62"/>
      <c r="S15" s="62"/>
    </row>
    <row r="16" spans="1:22" s="125" customFormat="1" ht="16.5" customHeight="1">
      <c r="A16" s="1306" t="s">
        <v>58</v>
      </c>
      <c r="B16" s="473"/>
      <c r="C16" s="62"/>
      <c r="D16" s="62"/>
      <c r="E16" s="1189" t="s">
        <v>544</v>
      </c>
      <c r="F16" s="1404"/>
      <c r="G16" s="1405"/>
      <c r="H16" s="575">
        <f>ROUND(Datos!F2619/1000,2)</f>
        <v>0</v>
      </c>
      <c r="I16" s="575">
        <f>ROUND(Datos!G2619/1000,2)</f>
        <v>0</v>
      </c>
      <c r="J16" s="575">
        <f>ROUND(Datos!H2619/1000,2)</f>
        <v>0</v>
      </c>
      <c r="K16" s="575">
        <f>ROUND(Datos!I2619/1000,2)</f>
        <v>0</v>
      </c>
      <c r="L16" s="130"/>
      <c r="M16" s="128"/>
      <c r="N16" s="128"/>
      <c r="O16" s="128"/>
      <c r="P16" s="128"/>
      <c r="Q16" s="128"/>
      <c r="R16" s="62"/>
      <c r="S16" s="62"/>
    </row>
    <row r="17" spans="1:29" s="125" customFormat="1" ht="16.5" customHeight="1">
      <c r="A17" s="476" t="s">
        <v>60</v>
      </c>
      <c r="B17" s="473"/>
      <c r="C17" s="62"/>
      <c r="D17" s="62"/>
      <c r="E17" s="1406" t="s">
        <v>545</v>
      </c>
      <c r="F17" s="1407"/>
      <c r="G17" s="1408"/>
      <c r="H17" s="576" t="s">
        <v>546</v>
      </c>
      <c r="I17" s="576" t="s">
        <v>546</v>
      </c>
      <c r="J17" s="576" t="s">
        <v>546</v>
      </c>
      <c r="K17" s="575">
        <f ca="1">ROUND((Datos!I2625/1000),2)</f>
        <v>0</v>
      </c>
      <c r="L17" s="130"/>
      <c r="M17" s="128"/>
      <c r="N17" s="128"/>
      <c r="O17" s="128"/>
      <c r="P17" s="128"/>
      <c r="Q17" s="128"/>
      <c r="R17" s="62"/>
      <c r="S17" s="62"/>
    </row>
    <row r="18" spans="1:29" s="125" customFormat="1" ht="3" customHeight="1">
      <c r="A18" s="1398" t="s">
        <v>61</v>
      </c>
      <c r="B18" s="475"/>
      <c r="C18" s="62"/>
      <c r="D18" s="62"/>
      <c r="E18" s="62"/>
      <c r="F18" s="62"/>
      <c r="G18" s="62"/>
      <c r="L18" s="131"/>
      <c r="M18" s="128"/>
      <c r="N18" s="128"/>
      <c r="O18" s="128"/>
      <c r="P18" s="128"/>
      <c r="Q18" s="128"/>
      <c r="R18" s="62"/>
      <c r="S18" s="62"/>
    </row>
    <row r="19" spans="1:29" s="125" customFormat="1" ht="15.75" customHeight="1">
      <c r="A19" s="1183"/>
      <c r="B19" s="473"/>
      <c r="C19" s="62"/>
      <c r="D19" s="62"/>
      <c r="E19" s="1185" t="s">
        <v>137</v>
      </c>
      <c r="F19" s="1409"/>
      <c r="G19" s="1410"/>
      <c r="H19" s="568">
        <f>H16</f>
        <v>0</v>
      </c>
      <c r="I19" s="568">
        <f t="shared" ref="I19:J19" si="0">I16</f>
        <v>0</v>
      </c>
      <c r="J19" s="568">
        <f t="shared" si="0"/>
        <v>0</v>
      </c>
      <c r="K19" s="567">
        <f ca="1">SUM(K16:K17)</f>
        <v>0</v>
      </c>
      <c r="L19" s="130"/>
      <c r="M19" s="128"/>
      <c r="N19" s="128"/>
      <c r="O19" s="128"/>
      <c r="P19" s="128"/>
      <c r="Q19" s="128"/>
      <c r="R19" s="62"/>
      <c r="S19" s="62"/>
    </row>
    <row r="20" spans="1:29" s="125" customFormat="1" ht="15.75" customHeight="1">
      <c r="A20" s="1306" t="s">
        <v>62</v>
      </c>
      <c r="B20" s="475"/>
      <c r="C20" s="62"/>
      <c r="D20" s="62"/>
      <c r="E20" s="88"/>
      <c r="I20" s="88"/>
      <c r="J20" s="88"/>
      <c r="K20" s="122"/>
      <c r="L20" s="131"/>
      <c r="M20" s="128"/>
      <c r="N20" s="128"/>
      <c r="O20" s="128"/>
      <c r="P20" s="128"/>
      <c r="Q20" s="128"/>
      <c r="R20" s="62"/>
      <c r="S20" s="62"/>
    </row>
    <row r="21" spans="1:29" s="125" customFormat="1" ht="15.75" customHeight="1">
      <c r="A21" s="624"/>
      <c r="B21" s="475"/>
      <c r="C21" s="62"/>
      <c r="D21" s="62"/>
      <c r="E21" s="1186" t="s">
        <v>547</v>
      </c>
      <c r="F21" s="1186"/>
      <c r="G21" s="1186"/>
      <c r="H21" s="1186"/>
      <c r="I21" s="1186"/>
      <c r="J21" s="1186"/>
      <c r="K21" s="1186"/>
      <c r="L21" s="131"/>
      <c r="M21" s="128"/>
      <c r="N21" s="128"/>
      <c r="O21" s="128"/>
      <c r="P21" s="128"/>
      <c r="Q21" s="128"/>
      <c r="R21" s="62"/>
      <c r="S21" s="62"/>
    </row>
    <row r="22" spans="1:29" s="88" customFormat="1" ht="30" customHeight="1">
      <c r="A22" s="624"/>
      <c r="B22" s="475"/>
      <c r="E22" s="1196" t="s">
        <v>548</v>
      </c>
      <c r="F22" s="1196"/>
      <c r="G22" s="1196"/>
      <c r="H22" s="1196"/>
      <c r="I22" s="1196"/>
      <c r="J22" s="1196"/>
      <c r="K22" s="1196"/>
      <c r="L22" s="132"/>
      <c r="M22" s="128"/>
      <c r="N22" s="128"/>
      <c r="O22" s="128"/>
      <c r="P22" s="128"/>
      <c r="Q22" s="128"/>
      <c r="T22" s="125"/>
      <c r="U22" s="125"/>
      <c r="V22" s="125"/>
      <c r="W22" s="125"/>
      <c r="X22" s="125"/>
      <c r="Y22" s="125"/>
      <c r="Z22" s="125"/>
      <c r="AA22" s="125"/>
      <c r="AB22" s="125"/>
      <c r="AC22" s="125"/>
    </row>
    <row r="23" spans="1:29" s="88" customFormat="1" ht="18" customHeight="1">
      <c r="A23" s="624"/>
      <c r="B23" s="475"/>
      <c r="E23" s="132"/>
      <c r="F23" s="132"/>
      <c r="G23" s="132"/>
      <c r="H23" s="422" t="s">
        <v>549</v>
      </c>
      <c r="I23" s="423" t="s">
        <v>550</v>
      </c>
      <c r="J23" s="423" t="s">
        <v>551</v>
      </c>
      <c r="K23" s="424" t="s">
        <v>552</v>
      </c>
      <c r="L23" s="128"/>
      <c r="M23" s="128"/>
      <c r="N23" s="128"/>
      <c r="O23" s="128"/>
      <c r="P23" s="128"/>
      <c r="Q23" s="128"/>
      <c r="T23" s="125"/>
      <c r="U23" s="125"/>
      <c r="V23" s="125"/>
      <c r="W23" s="125"/>
      <c r="X23" s="125"/>
      <c r="Y23" s="125"/>
      <c r="Z23" s="125"/>
      <c r="AA23" s="125"/>
      <c r="AB23" s="125"/>
      <c r="AC23" s="125"/>
    </row>
    <row r="24" spans="1:29" s="88" customFormat="1" ht="15.75" customHeight="1">
      <c r="A24" s="624"/>
      <c r="B24" s="473"/>
      <c r="E24" s="710" t="s">
        <v>553</v>
      </c>
      <c r="F24" s="1187" t="s">
        <v>554</v>
      </c>
      <c r="G24" s="1188"/>
      <c r="H24" s="569">
        <f>Datos!F2610</f>
        <v>0</v>
      </c>
      <c r="I24" s="569">
        <f>Datos!G2610</f>
        <v>0</v>
      </c>
      <c r="J24" s="569">
        <f>Datos!H2610</f>
        <v>0</v>
      </c>
      <c r="K24" s="569">
        <f>Datos!I2610</f>
        <v>0</v>
      </c>
      <c r="L24" s="128"/>
      <c r="M24" s="128"/>
      <c r="N24" s="128"/>
      <c r="O24" s="128"/>
      <c r="P24" s="128"/>
      <c r="Q24" s="128"/>
      <c r="T24" s="125"/>
      <c r="U24" s="125"/>
      <c r="V24" s="125"/>
      <c r="W24" s="125"/>
      <c r="X24" s="125"/>
      <c r="Y24" s="125"/>
      <c r="Z24" s="125"/>
      <c r="AA24" s="125"/>
      <c r="AB24" s="125"/>
      <c r="AC24" s="125"/>
    </row>
    <row r="25" spans="1:29" s="88" customFormat="1" ht="15.75" customHeight="1">
      <c r="A25" s="624"/>
      <c r="B25" s="475"/>
      <c r="E25" s="711"/>
      <c r="F25" s="1166" t="s">
        <v>555</v>
      </c>
      <c r="G25" s="1167"/>
      <c r="H25" s="569">
        <f>Datos!F2611</f>
        <v>0</v>
      </c>
      <c r="I25" s="569">
        <f>Datos!G2611</f>
        <v>0</v>
      </c>
      <c r="J25" s="569">
        <f>Datos!H2611</f>
        <v>0</v>
      </c>
      <c r="K25" s="569">
        <f>Datos!I2611</f>
        <v>0</v>
      </c>
      <c r="L25" s="128"/>
      <c r="M25" s="128"/>
      <c r="N25" s="128"/>
      <c r="O25" s="128"/>
      <c r="P25" s="128"/>
      <c r="Q25" s="128"/>
      <c r="T25" s="125"/>
      <c r="U25" s="125"/>
      <c r="V25" s="125"/>
      <c r="W25" s="125"/>
      <c r="X25" s="125"/>
      <c r="Y25" s="125"/>
      <c r="Z25" s="125"/>
      <c r="AA25" s="125"/>
      <c r="AB25" s="125"/>
      <c r="AC25" s="125"/>
    </row>
    <row r="26" spans="1:29" s="88" customFormat="1" ht="15.75" customHeight="1">
      <c r="A26" s="624"/>
      <c r="B26" s="473"/>
      <c r="E26" s="711"/>
      <c r="F26" s="1411" t="s">
        <v>556</v>
      </c>
      <c r="G26" s="1412"/>
      <c r="H26" s="569">
        <f>Datos!F2612</f>
        <v>0</v>
      </c>
      <c r="I26" s="569">
        <f>Datos!G2612</f>
        <v>0</v>
      </c>
      <c r="J26" s="569">
        <f>Datos!H2612</f>
        <v>0</v>
      </c>
      <c r="K26" s="569">
        <f>Datos!I2612</f>
        <v>0</v>
      </c>
      <c r="L26" s="128"/>
      <c r="T26" s="125"/>
      <c r="U26" s="125"/>
      <c r="V26" s="125"/>
      <c r="W26" s="125"/>
      <c r="X26" s="125"/>
      <c r="Y26" s="125"/>
      <c r="Z26" s="125"/>
      <c r="AA26" s="125"/>
      <c r="AB26" s="125"/>
      <c r="AC26" s="125"/>
    </row>
    <row r="27" spans="1:29" s="88" customFormat="1" ht="15.75" customHeight="1">
      <c r="A27" s="624"/>
      <c r="B27" s="473"/>
      <c r="E27" s="711"/>
      <c r="F27" s="1411" t="s">
        <v>557</v>
      </c>
      <c r="G27" s="1412"/>
      <c r="H27" s="569">
        <f>Datos!F2613</f>
        <v>0</v>
      </c>
      <c r="I27" s="569">
        <f>Datos!G2613</f>
        <v>0</v>
      </c>
      <c r="J27" s="569">
        <f>Datos!H2613</f>
        <v>0</v>
      </c>
      <c r="K27" s="569">
        <f>Datos!I2613</f>
        <v>0</v>
      </c>
      <c r="L27" s="128"/>
      <c r="M27" s="133"/>
      <c r="N27" s="133"/>
      <c r="O27" s="133"/>
      <c r="P27" s="133"/>
      <c r="Q27" s="133"/>
      <c r="R27" s="133"/>
      <c r="S27" s="133"/>
      <c r="T27" s="125"/>
      <c r="U27" s="125"/>
      <c r="V27" s="125"/>
      <c r="W27" s="125"/>
      <c r="X27" s="125"/>
      <c r="Y27" s="125"/>
      <c r="Z27" s="125"/>
      <c r="AA27" s="125"/>
      <c r="AB27" s="125"/>
      <c r="AC27" s="125"/>
    </row>
    <row r="28" spans="1:29" s="88" customFormat="1" ht="15.75" customHeight="1">
      <c r="A28" s="624"/>
      <c r="B28" s="473"/>
      <c r="E28" s="711"/>
      <c r="F28" s="1413" t="s">
        <v>558</v>
      </c>
      <c r="G28" s="1414"/>
      <c r="H28" s="569">
        <f>Datos!F2614</f>
        <v>0</v>
      </c>
      <c r="I28" s="569">
        <f>Datos!G2614</f>
        <v>0</v>
      </c>
      <c r="J28" s="569">
        <f>Datos!H2614</f>
        <v>0</v>
      </c>
      <c r="K28" s="569">
        <f>Datos!I2614</f>
        <v>0</v>
      </c>
      <c r="N28" s="133"/>
      <c r="O28" s="133"/>
      <c r="P28" s="133"/>
      <c r="Q28" s="133"/>
      <c r="R28" s="133"/>
      <c r="S28" s="133"/>
      <c r="T28" s="125"/>
      <c r="U28" s="125"/>
      <c r="V28" s="125"/>
      <c r="W28" s="125"/>
      <c r="X28" s="125"/>
      <c r="Y28" s="125"/>
      <c r="Z28" s="125"/>
      <c r="AA28" s="125"/>
      <c r="AB28" s="125"/>
      <c r="AC28" s="125"/>
    </row>
    <row r="29" spans="1:29" s="88" customFormat="1" ht="15.75" customHeight="1">
      <c r="A29" s="624"/>
      <c r="B29" s="473"/>
      <c r="E29" s="711"/>
      <c r="F29" s="1413" t="s">
        <v>559</v>
      </c>
      <c r="G29" s="1414"/>
      <c r="H29" s="569">
        <f>Datos!F2615</f>
        <v>0</v>
      </c>
      <c r="I29" s="569">
        <f>Datos!G2615</f>
        <v>0</v>
      </c>
      <c r="J29" s="569">
        <f>Datos!H2615</f>
        <v>0</v>
      </c>
      <c r="K29" s="569">
        <f>Datos!I2615</f>
        <v>0</v>
      </c>
      <c r="L29" s="128"/>
      <c r="M29" s="133"/>
      <c r="N29" s="133"/>
      <c r="O29" s="133"/>
      <c r="P29" s="133"/>
      <c r="Q29" s="133"/>
      <c r="R29" s="133"/>
      <c r="S29" s="133"/>
      <c r="T29" s="125"/>
      <c r="U29" s="125"/>
      <c r="V29" s="125"/>
      <c r="W29" s="125"/>
      <c r="X29" s="125"/>
      <c r="Y29" s="125"/>
      <c r="Z29" s="125"/>
      <c r="AA29" s="125"/>
      <c r="AB29" s="125"/>
      <c r="AC29" s="125"/>
    </row>
    <row r="30" spans="1:29" s="88" customFormat="1" ht="15.75" customHeight="1">
      <c r="A30" s="624"/>
      <c r="B30" s="473"/>
      <c r="E30" s="711"/>
      <c r="F30" s="1413" t="s">
        <v>560</v>
      </c>
      <c r="G30" s="1414"/>
      <c r="H30" s="569">
        <f>Datos!F2616</f>
        <v>0</v>
      </c>
      <c r="I30" s="569">
        <f>Datos!G2616</f>
        <v>0</v>
      </c>
      <c r="J30" s="569">
        <f>Datos!H2616</f>
        <v>0</v>
      </c>
      <c r="K30" s="569">
        <f>Datos!I2616</f>
        <v>0</v>
      </c>
      <c r="L30" s="128"/>
      <c r="M30" s="133"/>
      <c r="N30" s="133"/>
      <c r="O30" s="133"/>
      <c r="P30" s="133"/>
      <c r="Q30" s="133"/>
      <c r="R30" s="133"/>
      <c r="S30" s="133"/>
      <c r="T30" s="125"/>
      <c r="U30" s="125"/>
      <c r="V30" s="125"/>
      <c r="W30" s="125"/>
      <c r="X30" s="125"/>
      <c r="Y30" s="125"/>
      <c r="Z30" s="125"/>
      <c r="AA30" s="125"/>
      <c r="AB30" s="125"/>
      <c r="AC30" s="125"/>
    </row>
    <row r="31" spans="1:29" s="88" customFormat="1" ht="15.75" customHeight="1">
      <c r="A31" s="624"/>
      <c r="B31" s="473"/>
      <c r="E31" s="711"/>
      <c r="F31" s="1413" t="s">
        <v>561</v>
      </c>
      <c r="G31" s="1414"/>
      <c r="H31" s="569">
        <f>Datos!F2617</f>
        <v>0</v>
      </c>
      <c r="I31" s="569">
        <f>Datos!G2617</f>
        <v>0</v>
      </c>
      <c r="J31" s="569">
        <f>Datos!H2617</f>
        <v>0</v>
      </c>
      <c r="K31" s="569">
        <f>Datos!I2617</f>
        <v>0</v>
      </c>
      <c r="L31" s="128"/>
      <c r="M31" s="128"/>
      <c r="N31" s="128"/>
      <c r="O31" s="128"/>
      <c r="P31" s="128"/>
      <c r="Q31" s="128"/>
      <c r="T31" s="125"/>
      <c r="U31" s="125"/>
      <c r="V31" s="125"/>
      <c r="W31" s="125"/>
      <c r="X31" s="125"/>
      <c r="Y31" s="125"/>
      <c r="Z31" s="125"/>
      <c r="AA31" s="125"/>
      <c r="AB31" s="125"/>
      <c r="AC31" s="125"/>
    </row>
    <row r="32" spans="1:29" s="88" customFormat="1" ht="16.5" customHeight="1">
      <c r="A32" s="624"/>
      <c r="B32" s="473"/>
      <c r="E32" s="711"/>
      <c r="F32" s="1413" t="s">
        <v>562</v>
      </c>
      <c r="G32" s="1414"/>
      <c r="H32" s="569">
        <f>Datos!F2618</f>
        <v>0</v>
      </c>
      <c r="I32" s="569">
        <f>Datos!G2618</f>
        <v>0</v>
      </c>
      <c r="J32" s="569">
        <f>Datos!H2618</f>
        <v>0</v>
      </c>
      <c r="K32" s="569">
        <f>Datos!I2618</f>
        <v>0</v>
      </c>
      <c r="Q32" s="128"/>
      <c r="T32" s="125"/>
      <c r="U32" s="125"/>
      <c r="V32" s="125"/>
      <c r="W32" s="125"/>
      <c r="X32" s="125"/>
      <c r="Y32" s="125"/>
      <c r="Z32" s="125"/>
      <c r="AA32" s="125"/>
      <c r="AB32" s="125"/>
      <c r="AC32" s="125"/>
    </row>
    <row r="33" spans="1:29" s="125" customFormat="1" ht="16.5" customHeight="1">
      <c r="A33" s="624"/>
      <c r="B33" s="473"/>
      <c r="C33" s="62"/>
      <c r="D33" s="62"/>
      <c r="E33" s="712"/>
      <c r="F33" s="1415" t="s">
        <v>563</v>
      </c>
      <c r="G33" s="1416"/>
      <c r="H33" s="570">
        <f>Datos!F2619</f>
        <v>0</v>
      </c>
      <c r="I33" s="570">
        <f>Datos!G2619</f>
        <v>0</v>
      </c>
      <c r="J33" s="570">
        <f>Datos!H2619</f>
        <v>0</v>
      </c>
      <c r="K33" s="571">
        <f>Datos!I2619</f>
        <v>0</v>
      </c>
      <c r="L33" s="134"/>
      <c r="M33" s="134"/>
      <c r="N33" s="134"/>
      <c r="O33" s="134"/>
      <c r="P33" s="134"/>
      <c r="Q33" s="135"/>
      <c r="R33" s="62"/>
      <c r="S33" s="62"/>
    </row>
    <row r="34" spans="1:29" s="125" customFormat="1" ht="5.25" customHeight="1">
      <c r="A34" s="624"/>
      <c r="B34" s="473"/>
      <c r="C34" s="62"/>
      <c r="D34" s="62"/>
      <c r="E34" s="88"/>
      <c r="F34" s="88"/>
      <c r="G34" s="88"/>
      <c r="H34" s="88"/>
      <c r="I34" s="88"/>
      <c r="J34" s="88"/>
      <c r="K34" s="88"/>
      <c r="L34" s="134"/>
      <c r="M34" s="134"/>
      <c r="N34" s="134"/>
      <c r="O34" s="134"/>
      <c r="P34" s="134"/>
      <c r="Q34" s="135"/>
      <c r="R34" s="62"/>
      <c r="S34" s="62"/>
    </row>
    <row r="35" spans="1:29" s="88" customFormat="1" ht="15.75" customHeight="1">
      <c r="A35" s="624"/>
      <c r="B35" s="473"/>
      <c r="E35" s="707" t="s">
        <v>564</v>
      </c>
      <c r="F35" s="1177" t="s">
        <v>565</v>
      </c>
      <c r="G35" s="1178"/>
      <c r="H35" s="572" t="str">
        <f>Datos!F2622</f>
        <v>-</v>
      </c>
      <c r="I35" s="572" t="str">
        <f>Datos!G2622</f>
        <v>-</v>
      </c>
      <c r="J35" s="572" t="str">
        <f>Datos!H2622</f>
        <v>-</v>
      </c>
      <c r="K35" s="572">
        <f ca="1">Datos!I2622</f>
        <v>0</v>
      </c>
      <c r="L35" s="128"/>
      <c r="M35" s="128"/>
      <c r="N35" s="128"/>
      <c r="O35" s="128"/>
      <c r="P35" s="128"/>
      <c r="Q35" s="128"/>
      <c r="T35" s="125"/>
      <c r="U35" s="125"/>
      <c r="V35" s="125"/>
      <c r="W35" s="125"/>
      <c r="X35" s="125"/>
      <c r="Y35" s="125"/>
      <c r="Z35" s="125"/>
      <c r="AA35" s="125"/>
      <c r="AB35" s="125"/>
      <c r="AC35" s="125"/>
    </row>
    <row r="36" spans="1:29" s="125" customFormat="1" ht="16.5" customHeight="1">
      <c r="A36" s="624"/>
      <c r="B36" s="473"/>
      <c r="C36" s="62"/>
      <c r="D36" s="62"/>
      <c r="E36" s="708"/>
      <c r="F36" s="1179" t="s">
        <v>566</v>
      </c>
      <c r="G36" s="1180"/>
      <c r="H36" s="572" t="str">
        <f>Datos!F2623</f>
        <v>-</v>
      </c>
      <c r="I36" s="572" t="str">
        <f>Datos!G2623</f>
        <v>-</v>
      </c>
      <c r="J36" s="572" t="str">
        <f>Datos!H2623</f>
        <v>-</v>
      </c>
      <c r="K36" s="572">
        <f ca="1">Datos!I2623</f>
        <v>0</v>
      </c>
      <c r="L36" s="128"/>
      <c r="M36" s="128"/>
      <c r="N36" s="128"/>
      <c r="O36" s="128"/>
      <c r="P36" s="128"/>
      <c r="Q36" s="128"/>
      <c r="R36" s="62"/>
      <c r="S36" s="62"/>
    </row>
    <row r="37" spans="1:29" s="125" customFormat="1" ht="16.5" customHeight="1">
      <c r="A37" s="624"/>
      <c r="B37" s="473"/>
      <c r="C37" s="62"/>
      <c r="D37" s="62"/>
      <c r="E37" s="708"/>
      <c r="F37" s="1181" t="s">
        <v>567</v>
      </c>
      <c r="G37" s="1182"/>
      <c r="H37" s="572">
        <f>Datos!F2624</f>
        <v>0</v>
      </c>
      <c r="I37" s="572">
        <f>Datos!G2624</f>
        <v>0</v>
      </c>
      <c r="J37" s="572">
        <f>Datos!H2624</f>
        <v>0</v>
      </c>
      <c r="K37" s="572">
        <f>Datos!I2624</f>
        <v>0</v>
      </c>
      <c r="L37" s="128"/>
      <c r="M37" s="128"/>
      <c r="N37" s="128"/>
      <c r="O37" s="128"/>
      <c r="P37" s="128"/>
      <c r="Q37" s="128"/>
      <c r="R37" s="62"/>
      <c r="S37" s="62"/>
    </row>
    <row r="38" spans="1:29" s="125" customFormat="1" ht="16.5" customHeight="1">
      <c r="A38" s="624"/>
      <c r="B38" s="473"/>
      <c r="C38" s="62"/>
      <c r="D38" s="62"/>
      <c r="E38" s="709"/>
      <c r="F38" s="1415" t="s">
        <v>563</v>
      </c>
      <c r="G38" s="1416"/>
      <c r="H38" s="573">
        <f>Datos!F2625</f>
        <v>0</v>
      </c>
      <c r="I38" s="573">
        <f>Datos!G2625</f>
        <v>0</v>
      </c>
      <c r="J38" s="573">
        <f>Datos!H2625</f>
        <v>0</v>
      </c>
      <c r="K38" s="568">
        <f ca="1">Datos!I2625</f>
        <v>0</v>
      </c>
      <c r="L38" s="128"/>
      <c r="M38" s="128"/>
      <c r="N38" s="128"/>
      <c r="O38" s="128"/>
      <c r="P38" s="128"/>
      <c r="Q38" s="128"/>
      <c r="R38" s="62"/>
      <c r="S38" s="62"/>
    </row>
    <row r="39" spans="1:29" s="88" customFormat="1" ht="16.5" customHeight="1">
      <c r="A39" s="624"/>
      <c r="B39" s="473"/>
      <c r="E39" s="128"/>
      <c r="F39" s="128"/>
      <c r="G39" s="128"/>
      <c r="H39" s="128"/>
      <c r="I39" s="128"/>
      <c r="J39" s="128"/>
      <c r="K39" s="128"/>
      <c r="M39" s="128"/>
      <c r="N39" s="128"/>
      <c r="O39" s="128"/>
      <c r="P39" s="128"/>
      <c r="Q39" s="128"/>
      <c r="T39" s="125"/>
      <c r="U39" s="125"/>
      <c r="V39" s="125"/>
      <c r="W39" s="125"/>
      <c r="X39" s="125"/>
      <c r="Y39" s="125"/>
      <c r="Z39" s="125"/>
      <c r="AA39" s="125"/>
      <c r="AB39" s="125"/>
      <c r="AC39" s="125"/>
    </row>
    <row r="40" spans="1:29" s="88" customFormat="1" ht="16.5" customHeight="1">
      <c r="A40" s="624"/>
      <c r="B40" s="473"/>
      <c r="E40" s="1174" t="s">
        <v>568</v>
      </c>
      <c r="F40" s="1175"/>
      <c r="G40" s="1176"/>
      <c r="H40" s="568">
        <f>Datos!F2627</f>
        <v>0</v>
      </c>
      <c r="I40" s="568">
        <f>Datos!G2627</f>
        <v>0</v>
      </c>
      <c r="J40" s="568">
        <f>Datos!H2627</f>
        <v>0</v>
      </c>
      <c r="K40" s="568">
        <f ca="1">Datos!I2627</f>
        <v>0</v>
      </c>
      <c r="L40" s="317"/>
      <c r="M40" s="128"/>
      <c r="N40" s="128"/>
      <c r="O40" s="128"/>
      <c r="P40" s="128"/>
      <c r="Q40" s="128"/>
      <c r="T40" s="125"/>
      <c r="U40" s="125"/>
      <c r="V40" s="125"/>
      <c r="W40" s="125"/>
      <c r="X40" s="125"/>
      <c r="Y40" s="125"/>
      <c r="Z40" s="125"/>
      <c r="AA40" s="125"/>
      <c r="AB40" s="125"/>
      <c r="AC40" s="125"/>
    </row>
    <row r="41" spans="1:29" s="88" customFormat="1" ht="16.5" customHeight="1">
      <c r="A41" s="624"/>
      <c r="B41" s="473"/>
      <c r="E41" s="317"/>
      <c r="F41" s="317"/>
      <c r="G41" s="317"/>
      <c r="H41" s="317"/>
      <c r="I41" s="317"/>
      <c r="J41" s="317"/>
      <c r="K41" s="317"/>
      <c r="L41" s="317"/>
      <c r="M41" s="128"/>
      <c r="N41" s="128"/>
      <c r="O41" s="128"/>
      <c r="P41" s="128"/>
      <c r="Q41" s="128"/>
      <c r="T41" s="125"/>
      <c r="U41" s="125"/>
      <c r="V41" s="125"/>
      <c r="W41" s="125"/>
      <c r="X41" s="125"/>
      <c r="Y41" s="125"/>
      <c r="Z41" s="125"/>
      <c r="AA41" s="125"/>
      <c r="AB41" s="125"/>
      <c r="AC41" s="125"/>
    </row>
    <row r="42" spans="1:29" s="88" customFormat="1" ht="16.5" customHeight="1">
      <c r="A42" s="624"/>
      <c r="B42" s="473"/>
      <c r="E42" s="1043" t="s">
        <v>569</v>
      </c>
      <c r="F42" s="1043"/>
      <c r="G42" s="1043"/>
      <c r="H42" s="1173"/>
      <c r="I42" s="1043"/>
      <c r="J42" s="1043"/>
      <c r="K42" s="1043"/>
      <c r="L42" s="1043"/>
      <c r="M42" s="128"/>
      <c r="N42" s="128"/>
      <c r="O42" s="128"/>
      <c r="P42" s="128"/>
      <c r="Q42" s="128"/>
      <c r="T42" s="125"/>
      <c r="U42" s="125"/>
      <c r="V42" s="125"/>
      <c r="W42" s="125"/>
      <c r="X42" s="125"/>
      <c r="Y42" s="125"/>
      <c r="Z42" s="125"/>
      <c r="AA42" s="125"/>
      <c r="AB42" s="125"/>
      <c r="AC42" s="125"/>
    </row>
    <row r="43" spans="1:29" s="88" customFormat="1" ht="16.5" customHeight="1">
      <c r="A43" s="624"/>
      <c r="B43" s="473"/>
      <c r="E43" s="1043" t="s">
        <v>570</v>
      </c>
      <c r="F43" s="1043"/>
      <c r="G43" s="1043"/>
      <c r="H43" s="1043"/>
      <c r="I43" s="1043"/>
      <c r="J43" s="1043"/>
      <c r="K43" s="1043"/>
      <c r="L43" s="1043"/>
      <c r="M43" s="128"/>
      <c r="N43" s="128"/>
      <c r="O43" s="128"/>
      <c r="P43" s="128"/>
      <c r="Q43" s="128"/>
      <c r="T43" s="125"/>
      <c r="U43" s="125"/>
      <c r="V43" s="125"/>
      <c r="W43" s="125"/>
      <c r="X43" s="125"/>
      <c r="Y43" s="125"/>
      <c r="Z43" s="125"/>
      <c r="AA43" s="125"/>
      <c r="AB43" s="125"/>
      <c r="AC43" s="125"/>
    </row>
    <row r="44" spans="1:29" s="88" customFormat="1" ht="16.5" customHeight="1">
      <c r="A44" s="624"/>
      <c r="B44" s="473"/>
      <c r="E44" s="377" t="s">
        <v>571</v>
      </c>
      <c r="F44" s="318"/>
      <c r="G44" s="318"/>
      <c r="H44" s="318"/>
      <c r="I44" s="318"/>
      <c r="J44" s="318"/>
      <c r="K44" s="318"/>
      <c r="L44" s="318"/>
      <c r="M44" s="128"/>
      <c r="N44" s="128"/>
      <c r="O44" s="128"/>
      <c r="P44" s="128"/>
      <c r="Q44" s="128"/>
      <c r="T44" s="125"/>
      <c r="U44" s="125"/>
      <c r="V44" s="125"/>
      <c r="W44" s="125"/>
      <c r="X44" s="125"/>
      <c r="Y44" s="125"/>
      <c r="Z44" s="125"/>
      <c r="AA44" s="125"/>
      <c r="AB44" s="125"/>
      <c r="AC44" s="125"/>
    </row>
    <row r="45" spans="1:29" s="88" customFormat="1" ht="11.25" customHeight="1">
      <c r="A45" s="624"/>
      <c r="B45" s="473"/>
      <c r="E45" s="136"/>
      <c r="F45" s="136"/>
      <c r="G45" s="136"/>
      <c r="H45" s="129"/>
      <c r="I45" s="136"/>
      <c r="J45" s="136"/>
      <c r="K45" s="128"/>
      <c r="L45" s="128"/>
      <c r="M45" s="128"/>
      <c r="N45" s="128"/>
      <c r="O45" s="128"/>
      <c r="P45" s="128"/>
      <c r="Q45" s="128"/>
      <c r="T45" s="125"/>
      <c r="U45" s="125"/>
      <c r="V45" s="125"/>
      <c r="W45" s="125"/>
      <c r="X45" s="125"/>
      <c r="Y45" s="125"/>
      <c r="Z45" s="125"/>
      <c r="AA45" s="125"/>
      <c r="AB45" s="125"/>
      <c r="AC45" s="125"/>
    </row>
    <row r="46" spans="1:29" s="88" customFormat="1" ht="17.25" customHeight="1">
      <c r="A46" s="195"/>
      <c r="B46" s="473"/>
      <c r="D46" s="425" t="s">
        <v>572</v>
      </c>
      <c r="E46" s="129"/>
      <c r="F46" s="129"/>
      <c r="K46" s="129"/>
      <c r="L46" s="129"/>
      <c r="M46" s="129"/>
      <c r="N46" s="129"/>
      <c r="O46" s="129"/>
      <c r="P46" s="129"/>
      <c r="Q46" s="129"/>
      <c r="T46" s="125"/>
      <c r="U46" s="125"/>
      <c r="V46" s="125"/>
      <c r="W46" s="125"/>
      <c r="X46" s="125"/>
      <c r="Y46" s="125"/>
      <c r="Z46" s="125"/>
      <c r="AA46" s="125"/>
      <c r="AB46" s="125"/>
      <c r="AC46" s="125"/>
    </row>
    <row r="47" spans="1:29" s="88" customFormat="1" ht="11.25" customHeight="1">
      <c r="A47" s="624"/>
      <c r="B47" s="473"/>
      <c r="E47" s="136"/>
      <c r="F47" s="136"/>
      <c r="G47" s="136"/>
      <c r="H47" s="129"/>
      <c r="I47" s="136"/>
      <c r="J47" s="136"/>
      <c r="K47" s="128"/>
      <c r="L47" s="128"/>
      <c r="M47" s="128"/>
      <c r="N47" s="128"/>
      <c r="O47" s="128"/>
      <c r="P47" s="128"/>
      <c r="Q47" s="128"/>
      <c r="T47" s="125"/>
      <c r="U47" s="125"/>
      <c r="V47" s="125"/>
      <c r="W47" s="125"/>
      <c r="X47" s="125"/>
      <c r="Y47" s="125"/>
      <c r="Z47" s="125"/>
      <c r="AA47" s="125"/>
      <c r="AB47" s="125"/>
      <c r="AC47" s="125"/>
    </row>
    <row r="48" spans="1:29" s="88" customFormat="1" ht="11.25" customHeight="1">
      <c r="A48" s="624"/>
      <c r="B48" s="473"/>
      <c r="E48" s="136"/>
      <c r="F48" s="136"/>
      <c r="G48" s="136"/>
      <c r="H48" s="129"/>
      <c r="I48" s="136"/>
      <c r="J48" s="136"/>
      <c r="K48" s="128"/>
      <c r="L48" s="128"/>
      <c r="M48" s="128"/>
      <c r="N48" s="128"/>
      <c r="O48" s="128"/>
      <c r="P48" s="128"/>
      <c r="Q48" s="128"/>
      <c r="T48" s="125"/>
      <c r="U48" s="125"/>
      <c r="V48" s="125"/>
      <c r="W48" s="125"/>
      <c r="X48" s="125"/>
      <c r="Y48" s="125"/>
      <c r="Z48" s="125"/>
      <c r="AA48" s="125"/>
      <c r="AB48" s="125"/>
      <c r="AC48" s="125"/>
    </row>
    <row r="49" spans="1:29" s="88" customFormat="1" ht="11.25" customHeight="1">
      <c r="A49" s="624"/>
      <c r="B49" s="473"/>
      <c r="E49" s="136"/>
      <c r="F49" s="136"/>
      <c r="G49" s="136"/>
      <c r="H49" s="129"/>
      <c r="I49" s="136"/>
      <c r="J49" s="136"/>
      <c r="K49" s="128"/>
      <c r="L49" s="128"/>
      <c r="M49" s="128"/>
      <c r="N49" s="128"/>
      <c r="O49" s="128"/>
      <c r="P49" s="128"/>
      <c r="Q49" s="128"/>
      <c r="T49" s="125"/>
      <c r="U49" s="125"/>
      <c r="V49" s="125"/>
      <c r="W49" s="125"/>
      <c r="X49" s="125"/>
      <c r="Y49" s="125"/>
      <c r="Z49" s="125"/>
      <c r="AA49" s="125"/>
      <c r="AB49" s="125"/>
      <c r="AC49" s="125"/>
    </row>
    <row r="50" spans="1:29" s="88" customFormat="1" ht="11.25" customHeight="1">
      <c r="A50" s="624"/>
      <c r="B50" s="473"/>
      <c r="E50" s="136"/>
      <c r="F50" s="136"/>
      <c r="G50" s="136"/>
      <c r="H50" s="129"/>
      <c r="I50" s="136"/>
      <c r="J50" s="136"/>
      <c r="K50" s="128"/>
      <c r="L50" s="128"/>
      <c r="M50" s="128"/>
      <c r="N50" s="128"/>
      <c r="O50" s="128"/>
      <c r="P50" s="128"/>
      <c r="Q50" s="128"/>
      <c r="T50" s="125"/>
      <c r="U50" s="125"/>
      <c r="V50" s="125"/>
      <c r="W50" s="125"/>
      <c r="X50" s="125"/>
      <c r="Y50" s="125"/>
      <c r="Z50" s="125"/>
      <c r="AA50" s="125"/>
      <c r="AB50" s="125"/>
      <c r="AC50" s="125"/>
    </row>
    <row r="51" spans="1:29" s="88" customFormat="1" ht="11.25" customHeight="1">
      <c r="A51" s="624"/>
      <c r="B51" s="473"/>
      <c r="E51" s="136"/>
      <c r="F51" s="136"/>
      <c r="G51" s="136"/>
      <c r="H51" s="129"/>
      <c r="I51" s="136"/>
      <c r="J51" s="136"/>
      <c r="K51" s="128"/>
      <c r="L51" s="128"/>
      <c r="M51" s="128"/>
      <c r="N51" s="128"/>
      <c r="O51" s="128"/>
      <c r="P51" s="128"/>
      <c r="Q51" s="128"/>
      <c r="T51" s="125"/>
      <c r="U51" s="125"/>
      <c r="V51" s="125"/>
      <c r="W51" s="125"/>
      <c r="X51" s="125"/>
      <c r="Y51" s="125"/>
      <c r="Z51" s="125"/>
      <c r="AA51" s="125"/>
      <c r="AB51" s="125"/>
      <c r="AC51" s="125"/>
    </row>
    <row r="52" spans="1:29" s="88" customFormat="1" ht="11.25" customHeight="1">
      <c r="A52" s="624"/>
      <c r="B52" s="473"/>
      <c r="E52" s="136"/>
      <c r="F52" s="136"/>
      <c r="G52" s="136"/>
      <c r="H52" s="129"/>
      <c r="I52" s="136"/>
      <c r="J52" s="136"/>
      <c r="K52" s="128"/>
      <c r="L52" s="128"/>
      <c r="M52" s="128"/>
      <c r="N52" s="128"/>
      <c r="O52" s="128"/>
      <c r="P52" s="128"/>
      <c r="Q52" s="128"/>
      <c r="T52" s="125"/>
      <c r="U52" s="125"/>
      <c r="V52" s="125"/>
      <c r="W52" s="125"/>
      <c r="X52" s="125"/>
      <c r="Y52" s="125"/>
      <c r="Z52" s="125"/>
      <c r="AA52" s="125"/>
      <c r="AB52" s="125"/>
      <c r="AC52" s="125"/>
    </row>
    <row r="53" spans="1:29" s="88" customFormat="1" ht="11.25" customHeight="1">
      <c r="A53" s="195"/>
      <c r="B53" s="473"/>
      <c r="E53" s="136"/>
      <c r="F53" s="136"/>
      <c r="G53" s="136"/>
      <c r="H53" s="129"/>
      <c r="I53" s="136"/>
      <c r="J53" s="136"/>
      <c r="K53" s="128"/>
      <c r="L53" s="128"/>
      <c r="M53" s="128"/>
      <c r="N53" s="128"/>
      <c r="O53" s="128"/>
      <c r="P53" s="128"/>
      <c r="Q53" s="128"/>
      <c r="T53" s="125"/>
      <c r="U53" s="125"/>
      <c r="V53" s="125"/>
      <c r="W53" s="125"/>
      <c r="X53" s="125"/>
      <c r="Y53" s="125"/>
      <c r="Z53" s="125"/>
      <c r="AA53" s="125"/>
      <c r="AB53" s="125"/>
      <c r="AC53" s="125"/>
    </row>
    <row r="54" spans="1:29" s="88" customFormat="1" ht="11.25" customHeight="1">
      <c r="A54" s="195"/>
      <c r="B54" s="473"/>
      <c r="E54" s="136"/>
      <c r="F54" s="136"/>
      <c r="G54" s="136"/>
      <c r="H54" s="129"/>
      <c r="I54" s="136"/>
      <c r="J54" s="136"/>
      <c r="K54" s="128"/>
      <c r="L54" s="128"/>
      <c r="M54" s="128"/>
      <c r="N54" s="128"/>
      <c r="O54" s="128"/>
      <c r="P54" s="128"/>
      <c r="Q54" s="128"/>
      <c r="T54" s="125"/>
      <c r="U54" s="125"/>
      <c r="V54" s="125"/>
      <c r="W54" s="125"/>
      <c r="X54" s="125"/>
      <c r="Y54" s="125"/>
      <c r="Z54" s="125"/>
      <c r="AA54" s="125"/>
      <c r="AB54" s="125"/>
      <c r="AC54" s="125"/>
    </row>
    <row r="55" spans="1:29" s="88" customFormat="1" ht="11.25" customHeight="1">
      <c r="A55" s="195"/>
      <c r="B55" s="473"/>
      <c r="E55" s="136"/>
      <c r="F55" s="136"/>
      <c r="G55" s="136"/>
      <c r="H55" s="129"/>
      <c r="I55" s="136"/>
      <c r="J55" s="136"/>
      <c r="K55" s="128"/>
      <c r="L55" s="128"/>
      <c r="M55" s="128"/>
      <c r="N55" s="128"/>
      <c r="O55" s="128"/>
      <c r="P55" s="128"/>
      <c r="Q55" s="128"/>
      <c r="T55" s="125"/>
      <c r="U55" s="125"/>
      <c r="V55" s="125"/>
      <c r="W55" s="125"/>
      <c r="X55" s="125"/>
      <c r="Y55" s="125"/>
      <c r="Z55" s="125"/>
      <c r="AA55" s="125"/>
      <c r="AB55" s="125"/>
      <c r="AC55" s="125"/>
    </row>
    <row r="56" spans="1:29" s="88" customFormat="1" ht="11.25" customHeight="1">
      <c r="A56" s="195"/>
      <c r="B56" s="473"/>
      <c r="E56" s="136"/>
      <c r="F56" s="136"/>
      <c r="G56" s="136"/>
      <c r="H56" s="129"/>
      <c r="I56" s="136"/>
      <c r="J56" s="136"/>
      <c r="K56" s="128"/>
      <c r="L56" s="128"/>
      <c r="M56" s="128"/>
      <c r="N56" s="128"/>
      <c r="O56" s="128"/>
      <c r="P56" s="128"/>
      <c r="Q56" s="128"/>
      <c r="T56" s="125"/>
      <c r="U56" s="125"/>
      <c r="V56" s="125"/>
      <c r="W56" s="125"/>
      <c r="X56" s="125"/>
      <c r="Y56" s="125"/>
      <c r="Z56" s="125"/>
      <c r="AA56" s="125"/>
      <c r="AB56" s="125"/>
      <c r="AC56" s="125"/>
    </row>
    <row r="57" spans="1:29" s="88" customFormat="1" ht="11.25" customHeight="1">
      <c r="A57" s="195"/>
      <c r="B57" s="473"/>
      <c r="E57" s="136"/>
      <c r="F57" s="136"/>
      <c r="G57" s="136"/>
      <c r="H57" s="129"/>
      <c r="I57" s="136"/>
      <c r="J57" s="136"/>
      <c r="K57" s="128"/>
      <c r="L57" s="128"/>
      <c r="M57" s="128"/>
      <c r="N57" s="128"/>
      <c r="O57" s="128"/>
      <c r="P57" s="128"/>
      <c r="Q57" s="128"/>
      <c r="T57" s="125"/>
      <c r="U57" s="125"/>
      <c r="V57" s="125"/>
      <c r="W57" s="125"/>
      <c r="X57" s="125"/>
      <c r="Y57" s="125"/>
      <c r="Z57" s="125"/>
      <c r="AA57" s="125"/>
      <c r="AB57" s="125"/>
      <c r="AC57" s="125"/>
    </row>
    <row r="58" spans="1:29" s="88" customFormat="1" ht="11.25" customHeight="1">
      <c r="A58" s="195"/>
      <c r="B58" s="473"/>
      <c r="E58" s="136"/>
      <c r="F58" s="136"/>
      <c r="G58" s="136"/>
      <c r="H58" s="129"/>
      <c r="I58" s="136"/>
      <c r="J58" s="136"/>
      <c r="K58" s="128"/>
      <c r="L58" s="128"/>
      <c r="M58" s="128"/>
      <c r="N58" s="128"/>
      <c r="O58" s="128"/>
      <c r="P58" s="128"/>
      <c r="Q58" s="128"/>
      <c r="T58" s="125"/>
      <c r="U58" s="125"/>
      <c r="V58" s="125"/>
      <c r="W58" s="125"/>
      <c r="X58" s="125"/>
      <c r="Y58" s="125"/>
      <c r="Z58" s="125"/>
      <c r="AA58" s="125"/>
      <c r="AB58" s="125"/>
      <c r="AC58" s="125"/>
    </row>
    <row r="59" spans="1:29" s="88" customFormat="1" ht="11.25" customHeight="1">
      <c r="A59" s="195"/>
      <c r="B59" s="473"/>
      <c r="E59" s="136"/>
      <c r="F59" s="136"/>
      <c r="G59" s="136"/>
      <c r="H59" s="129"/>
      <c r="I59" s="136"/>
      <c r="J59" s="136"/>
      <c r="K59" s="128"/>
      <c r="L59" s="128"/>
      <c r="M59" s="128"/>
      <c r="N59" s="128"/>
      <c r="O59" s="128"/>
      <c r="P59" s="128"/>
      <c r="Q59" s="128"/>
      <c r="T59" s="125"/>
      <c r="U59" s="125"/>
      <c r="V59" s="125"/>
      <c r="W59" s="125"/>
      <c r="X59" s="125"/>
      <c r="Y59" s="125"/>
      <c r="Z59" s="125"/>
      <c r="AA59" s="125"/>
      <c r="AB59" s="125"/>
      <c r="AC59" s="125"/>
    </row>
    <row r="60" spans="1:29" s="88" customFormat="1" ht="11.25" customHeight="1">
      <c r="A60" s="195"/>
      <c r="B60" s="473"/>
      <c r="E60" s="136"/>
      <c r="F60" s="136"/>
      <c r="G60" s="136"/>
      <c r="H60" s="129"/>
      <c r="I60" s="136"/>
      <c r="J60" s="136"/>
      <c r="K60" s="128"/>
      <c r="L60" s="128"/>
      <c r="M60" s="128"/>
      <c r="N60" s="128"/>
      <c r="O60" s="128"/>
      <c r="P60" s="128"/>
      <c r="Q60" s="128"/>
      <c r="T60" s="125"/>
      <c r="U60" s="125"/>
      <c r="V60" s="125"/>
      <c r="W60" s="125"/>
      <c r="X60" s="125"/>
      <c r="Y60" s="125"/>
      <c r="Z60" s="125"/>
      <c r="AA60" s="125"/>
      <c r="AB60" s="125"/>
      <c r="AC60" s="125"/>
    </row>
    <row r="61" spans="1:29" s="88" customFormat="1" ht="11.25" customHeight="1">
      <c r="A61" s="195"/>
      <c r="B61" s="473"/>
      <c r="E61" s="136"/>
      <c r="F61" s="136"/>
      <c r="G61" s="136"/>
      <c r="H61" s="129"/>
      <c r="I61" s="136"/>
      <c r="J61" s="136"/>
      <c r="K61" s="128"/>
      <c r="L61" s="128"/>
      <c r="M61" s="128"/>
      <c r="N61" s="128"/>
      <c r="O61" s="128"/>
      <c r="P61" s="128"/>
      <c r="Q61" s="128"/>
      <c r="T61" s="125"/>
      <c r="U61" s="125"/>
      <c r="V61" s="125"/>
      <c r="W61" s="125"/>
      <c r="X61" s="125"/>
      <c r="Y61" s="125"/>
      <c r="Z61" s="125"/>
      <c r="AA61" s="125"/>
      <c r="AB61" s="125"/>
      <c r="AC61" s="125"/>
    </row>
    <row r="62" spans="1:29" s="88" customFormat="1" ht="11.25" customHeight="1">
      <c r="A62" s="195"/>
      <c r="B62" s="473"/>
      <c r="E62" s="136"/>
      <c r="F62" s="136"/>
      <c r="G62" s="136"/>
      <c r="H62" s="129"/>
      <c r="I62" s="136"/>
      <c r="J62" s="136"/>
      <c r="K62" s="128"/>
      <c r="L62" s="128"/>
      <c r="M62" s="128"/>
      <c r="N62" s="128"/>
      <c r="O62" s="128"/>
      <c r="P62" s="128"/>
      <c r="Q62" s="128"/>
      <c r="T62" s="125"/>
      <c r="U62" s="125"/>
      <c r="V62" s="125"/>
      <c r="W62" s="125"/>
      <c r="X62" s="125"/>
      <c r="Y62" s="125"/>
      <c r="Z62" s="125"/>
      <c r="AA62" s="125"/>
      <c r="AB62" s="125"/>
      <c r="AC62" s="125"/>
    </row>
    <row r="63" spans="1:29" s="88" customFormat="1" ht="11.25" customHeight="1">
      <c r="A63" s="195"/>
      <c r="B63" s="473"/>
      <c r="E63" s="136"/>
      <c r="F63" s="136"/>
      <c r="G63" s="136"/>
      <c r="H63" s="129"/>
      <c r="I63" s="136"/>
      <c r="J63" s="136"/>
      <c r="K63" s="128"/>
      <c r="L63" s="128"/>
      <c r="M63" s="128"/>
      <c r="N63" s="128"/>
      <c r="O63" s="128"/>
      <c r="P63" s="128"/>
      <c r="Q63" s="128"/>
      <c r="T63" s="125"/>
      <c r="U63" s="125"/>
      <c r="V63" s="125"/>
      <c r="W63" s="125"/>
      <c r="X63" s="125"/>
      <c r="Y63" s="125"/>
      <c r="Z63" s="125"/>
      <c r="AA63" s="125"/>
      <c r="AB63" s="125"/>
      <c r="AC63" s="125"/>
    </row>
    <row r="64" spans="1:29" s="88" customFormat="1" ht="11.25" customHeight="1">
      <c r="A64" s="195"/>
      <c r="B64" s="473"/>
      <c r="E64" s="136"/>
      <c r="F64" s="136"/>
      <c r="G64" s="136"/>
      <c r="H64" s="129"/>
      <c r="I64" s="136"/>
      <c r="J64" s="136"/>
      <c r="K64" s="128"/>
      <c r="L64" s="128"/>
      <c r="M64" s="128"/>
      <c r="N64" s="128"/>
      <c r="O64" s="128"/>
      <c r="P64" s="128"/>
      <c r="Q64" s="128"/>
      <c r="T64" s="125"/>
      <c r="U64" s="125"/>
      <c r="V64" s="125"/>
      <c r="W64" s="125"/>
      <c r="X64" s="125"/>
      <c r="Y64" s="125"/>
      <c r="Z64" s="125"/>
      <c r="AA64" s="125"/>
      <c r="AB64" s="125"/>
      <c r="AC64" s="125"/>
    </row>
    <row r="65" spans="1:29" s="88" customFormat="1" ht="11.25" customHeight="1">
      <c r="A65" s="195"/>
      <c r="B65" s="473"/>
      <c r="E65" s="136"/>
      <c r="F65" s="136"/>
      <c r="G65" s="136"/>
      <c r="H65" s="129"/>
      <c r="I65" s="136"/>
      <c r="J65" s="136"/>
      <c r="K65" s="128"/>
      <c r="L65" s="128"/>
      <c r="M65" s="128"/>
      <c r="N65" s="128"/>
      <c r="O65" s="128"/>
      <c r="P65" s="128"/>
      <c r="Q65" s="128"/>
      <c r="T65" s="125"/>
      <c r="U65" s="125"/>
      <c r="V65" s="125"/>
      <c r="W65" s="125"/>
      <c r="X65" s="125"/>
      <c r="Y65" s="125"/>
      <c r="Z65" s="125"/>
      <c r="AA65" s="125"/>
      <c r="AB65" s="125"/>
      <c r="AC65" s="125"/>
    </row>
    <row r="66" spans="1:29" s="88" customFormat="1" ht="11.25" customHeight="1">
      <c r="A66" s="195"/>
      <c r="B66" s="473"/>
      <c r="E66" s="136"/>
      <c r="F66" s="136"/>
      <c r="G66" s="136"/>
      <c r="H66" s="129"/>
      <c r="I66" s="136"/>
      <c r="J66" s="136"/>
      <c r="K66" s="128"/>
      <c r="L66" s="128"/>
      <c r="M66" s="128"/>
      <c r="N66" s="128"/>
      <c r="O66" s="128"/>
      <c r="P66" s="128"/>
      <c r="Q66" s="128"/>
      <c r="T66" s="125"/>
      <c r="U66" s="125"/>
      <c r="V66" s="125"/>
      <c r="W66" s="125"/>
      <c r="X66" s="125"/>
      <c r="Y66" s="125"/>
      <c r="Z66" s="125"/>
      <c r="AA66" s="125"/>
      <c r="AB66" s="125"/>
      <c r="AC66" s="125"/>
    </row>
    <row r="67" spans="1:29" s="88" customFormat="1" ht="11.25" customHeight="1">
      <c r="A67" s="195"/>
      <c r="B67" s="473"/>
      <c r="D67" s="425" t="s">
        <v>573</v>
      </c>
      <c r="E67" s="136"/>
      <c r="F67" s="136"/>
      <c r="G67" s="136"/>
      <c r="H67" s="129"/>
      <c r="I67" s="136"/>
      <c r="J67" s="136"/>
      <c r="K67" s="128"/>
      <c r="L67" s="128"/>
      <c r="M67" s="128"/>
      <c r="N67" s="128"/>
      <c r="O67" s="128"/>
      <c r="P67" s="128"/>
      <c r="Q67" s="128"/>
      <c r="T67" s="125"/>
      <c r="U67" s="125"/>
      <c r="V67" s="125"/>
      <c r="W67" s="125"/>
      <c r="X67" s="125"/>
      <c r="Y67" s="125"/>
      <c r="Z67" s="125"/>
      <c r="AA67" s="125"/>
      <c r="AB67" s="125"/>
      <c r="AC67" s="125"/>
    </row>
    <row r="68" spans="1:29" s="88" customFormat="1" ht="11.25" customHeight="1">
      <c r="A68" s="195"/>
      <c r="B68" s="473"/>
      <c r="E68" s="136"/>
      <c r="F68" s="136"/>
      <c r="G68" s="136"/>
      <c r="H68" s="129"/>
      <c r="I68" s="136"/>
      <c r="J68" s="136"/>
      <c r="K68" s="128"/>
      <c r="L68" s="128"/>
      <c r="M68" s="128"/>
      <c r="N68" s="128"/>
      <c r="O68" s="128"/>
      <c r="P68" s="128"/>
      <c r="Q68" s="128"/>
      <c r="T68" s="125"/>
      <c r="U68" s="125"/>
      <c r="V68" s="125"/>
      <c r="W68" s="125"/>
      <c r="X68" s="125"/>
      <c r="Y68" s="125"/>
      <c r="Z68" s="125"/>
      <c r="AA68" s="125"/>
      <c r="AB68" s="125"/>
      <c r="AC68" s="125"/>
    </row>
    <row r="69" spans="1:29" s="88" customFormat="1" ht="11.25" customHeight="1">
      <c r="A69" s="195"/>
      <c r="B69" s="473"/>
      <c r="E69" s="136"/>
      <c r="F69" s="136"/>
      <c r="G69" s="136"/>
      <c r="H69" s="129"/>
      <c r="I69" s="136"/>
      <c r="J69" s="136"/>
      <c r="K69" s="128"/>
      <c r="L69" s="128"/>
      <c r="M69" s="128"/>
      <c r="N69" s="128"/>
      <c r="O69" s="128"/>
      <c r="P69" s="128"/>
      <c r="Q69" s="128"/>
      <c r="T69" s="125"/>
      <c r="U69" s="125"/>
      <c r="V69" s="125"/>
      <c r="W69" s="125"/>
      <c r="X69" s="125"/>
      <c r="Y69" s="125"/>
      <c r="Z69" s="125"/>
      <c r="AA69" s="125"/>
      <c r="AB69" s="125"/>
      <c r="AC69" s="125"/>
    </row>
    <row r="70" spans="1:29" s="88" customFormat="1" ht="11.25" customHeight="1">
      <c r="A70" s="195"/>
      <c r="B70" s="473"/>
      <c r="E70" s="136"/>
      <c r="F70" s="136"/>
      <c r="G70" s="136"/>
      <c r="H70" s="129"/>
      <c r="I70" s="136"/>
      <c r="J70" s="136"/>
      <c r="K70" s="128"/>
      <c r="L70" s="128"/>
      <c r="M70" s="128"/>
      <c r="N70" s="128"/>
      <c r="O70" s="128"/>
      <c r="P70" s="128"/>
      <c r="Q70" s="128"/>
      <c r="T70" s="125"/>
      <c r="U70" s="125"/>
      <c r="V70" s="125"/>
      <c r="W70" s="125"/>
      <c r="X70" s="125"/>
      <c r="Y70" s="125"/>
      <c r="Z70" s="125"/>
      <c r="AA70" s="125"/>
      <c r="AB70" s="125"/>
      <c r="AC70" s="125"/>
    </row>
    <row r="71" spans="1:29" s="88" customFormat="1" ht="11.25" customHeight="1">
      <c r="A71" s="195"/>
      <c r="B71" s="473"/>
      <c r="E71" s="136"/>
      <c r="F71" s="136"/>
      <c r="G71" s="136"/>
      <c r="H71" s="129"/>
      <c r="I71" s="136"/>
      <c r="J71" s="136"/>
      <c r="K71" s="128"/>
      <c r="L71" s="128"/>
      <c r="M71" s="128"/>
      <c r="N71" s="128"/>
      <c r="O71" s="128"/>
      <c r="P71" s="128"/>
      <c r="Q71" s="128"/>
      <c r="T71" s="125"/>
      <c r="U71" s="125"/>
      <c r="V71" s="125"/>
      <c r="W71" s="125"/>
      <c r="X71" s="125"/>
      <c r="Y71" s="125"/>
      <c r="Z71" s="125"/>
      <c r="AA71" s="125"/>
      <c r="AB71" s="125"/>
      <c r="AC71" s="125"/>
    </row>
    <row r="72" spans="1:29" s="88" customFormat="1" ht="11.25" customHeight="1">
      <c r="A72" s="195"/>
      <c r="B72" s="473"/>
      <c r="E72" s="136"/>
      <c r="F72" s="136"/>
      <c r="G72" s="136"/>
      <c r="H72" s="129"/>
      <c r="I72" s="136"/>
      <c r="J72" s="136"/>
      <c r="K72" s="128"/>
      <c r="L72" s="128"/>
      <c r="M72" s="128"/>
      <c r="N72" s="128"/>
      <c r="O72" s="128"/>
      <c r="P72" s="128"/>
      <c r="Q72" s="128"/>
      <c r="T72" s="125"/>
      <c r="U72" s="125"/>
      <c r="V72" s="125"/>
      <c r="W72" s="125"/>
      <c r="X72" s="125"/>
      <c r="Y72" s="125"/>
      <c r="Z72" s="125"/>
      <c r="AA72" s="125"/>
      <c r="AB72" s="125"/>
      <c r="AC72" s="125"/>
    </row>
    <row r="73" spans="1:29" s="88" customFormat="1" ht="11.25" customHeight="1">
      <c r="A73" s="195"/>
      <c r="B73" s="473"/>
      <c r="E73" s="136"/>
      <c r="F73" s="136"/>
      <c r="G73" s="136"/>
      <c r="H73" s="129"/>
      <c r="I73" s="136"/>
      <c r="J73" s="136"/>
      <c r="K73" s="128"/>
      <c r="L73" s="128"/>
      <c r="M73" s="128"/>
      <c r="N73" s="128"/>
      <c r="O73" s="128"/>
      <c r="P73" s="128"/>
      <c r="Q73" s="128"/>
      <c r="T73" s="125"/>
      <c r="U73" s="125"/>
      <c r="V73" s="125"/>
      <c r="W73" s="125"/>
      <c r="X73" s="125"/>
      <c r="Y73" s="125"/>
      <c r="Z73" s="125"/>
      <c r="AA73" s="125"/>
      <c r="AB73" s="125"/>
      <c r="AC73" s="125"/>
    </row>
    <row r="74" spans="1:29" s="88" customFormat="1" ht="11.25" customHeight="1">
      <c r="A74" s="195"/>
      <c r="B74" s="473"/>
      <c r="E74" s="136"/>
      <c r="F74" s="136"/>
      <c r="G74" s="136"/>
      <c r="H74" s="129"/>
      <c r="I74" s="136"/>
      <c r="J74" s="136"/>
      <c r="K74" s="128"/>
      <c r="L74" s="128"/>
      <c r="M74" s="128"/>
      <c r="N74" s="128"/>
      <c r="O74" s="128"/>
      <c r="P74" s="128"/>
      <c r="Q74" s="128"/>
      <c r="T74" s="125"/>
      <c r="U74" s="125"/>
      <c r="V74" s="125"/>
      <c r="W74" s="125"/>
      <c r="X74" s="125"/>
      <c r="Y74" s="125"/>
      <c r="Z74" s="125"/>
      <c r="AA74" s="125"/>
      <c r="AB74" s="125"/>
      <c r="AC74" s="125"/>
    </row>
    <row r="75" spans="1:29" s="88" customFormat="1" ht="11.25" customHeight="1">
      <c r="A75" s="195"/>
      <c r="B75" s="473"/>
      <c r="E75" s="136"/>
      <c r="F75" s="136"/>
      <c r="G75" s="136"/>
      <c r="H75" s="129"/>
      <c r="I75" s="136"/>
      <c r="J75" s="136"/>
      <c r="K75" s="128"/>
      <c r="L75" s="128"/>
      <c r="M75" s="128"/>
      <c r="N75" s="128"/>
      <c r="O75" s="128"/>
      <c r="P75" s="128"/>
      <c r="Q75" s="128"/>
      <c r="T75" s="125"/>
      <c r="U75" s="125"/>
      <c r="V75" s="125"/>
      <c r="W75" s="125"/>
      <c r="X75" s="125"/>
      <c r="Y75" s="125"/>
      <c r="Z75" s="125"/>
      <c r="AA75" s="125"/>
      <c r="AB75" s="125"/>
      <c r="AC75" s="125"/>
    </row>
    <row r="76" spans="1:29" s="88" customFormat="1" ht="11.25" customHeight="1">
      <c r="A76" s="195"/>
      <c r="B76" s="473"/>
      <c r="E76" s="136"/>
      <c r="F76" s="136"/>
      <c r="G76" s="136"/>
      <c r="H76" s="129"/>
      <c r="I76" s="136"/>
      <c r="J76" s="136"/>
      <c r="K76" s="128"/>
      <c r="L76" s="128"/>
      <c r="M76" s="128"/>
      <c r="N76" s="128"/>
      <c r="O76" s="128"/>
      <c r="P76" s="128"/>
      <c r="Q76" s="128"/>
      <c r="T76" s="125"/>
      <c r="U76" s="125"/>
      <c r="V76" s="125"/>
      <c r="W76" s="125"/>
      <c r="X76" s="125"/>
      <c r="Y76" s="125"/>
      <c r="Z76" s="125"/>
      <c r="AA76" s="125"/>
      <c r="AB76" s="125"/>
      <c r="AC76" s="125"/>
    </row>
    <row r="77" spans="1:29" s="88" customFormat="1" ht="11.25" customHeight="1">
      <c r="A77" s="195"/>
      <c r="B77" s="473"/>
      <c r="E77" s="136"/>
      <c r="F77" s="136"/>
      <c r="G77" s="136"/>
      <c r="H77" s="129"/>
      <c r="I77" s="136"/>
      <c r="J77" s="136"/>
      <c r="K77" s="128"/>
      <c r="L77" s="128"/>
      <c r="M77" s="128"/>
      <c r="N77" s="128"/>
      <c r="O77" s="128"/>
      <c r="P77" s="128"/>
      <c r="Q77" s="128"/>
      <c r="T77" s="125"/>
      <c r="U77" s="125"/>
      <c r="V77" s="125"/>
      <c r="W77" s="125"/>
      <c r="X77" s="125"/>
      <c r="Y77" s="125"/>
      <c r="Z77" s="125"/>
      <c r="AA77" s="125"/>
      <c r="AB77" s="125"/>
      <c r="AC77" s="125"/>
    </row>
    <row r="78" spans="1:29" s="88" customFormat="1" ht="17.25" customHeight="1">
      <c r="A78" s="195"/>
      <c r="B78" s="473"/>
      <c r="E78" s="129"/>
      <c r="F78" s="129"/>
      <c r="K78" s="129"/>
      <c r="L78" s="129"/>
      <c r="M78" s="129"/>
      <c r="N78" s="129"/>
      <c r="O78" s="129"/>
      <c r="P78" s="129"/>
      <c r="Q78" s="129"/>
      <c r="T78" s="125"/>
      <c r="U78" s="125"/>
      <c r="V78" s="125"/>
      <c r="W78" s="125"/>
      <c r="X78" s="125"/>
      <c r="Y78" s="125"/>
      <c r="Z78" s="125"/>
      <c r="AA78" s="125"/>
      <c r="AB78" s="125"/>
      <c r="AC78" s="125"/>
    </row>
    <row r="79" spans="1:29" s="88" customFormat="1" ht="11.25" customHeight="1">
      <c r="A79" s="195"/>
      <c r="B79" s="473"/>
      <c r="E79" s="136"/>
      <c r="F79" s="136"/>
      <c r="G79" s="136"/>
      <c r="H79" s="129"/>
      <c r="I79" s="136"/>
      <c r="J79" s="136"/>
      <c r="K79" s="128"/>
      <c r="L79" s="128"/>
      <c r="M79" s="128"/>
      <c r="N79" s="128"/>
      <c r="O79" s="128"/>
      <c r="P79" s="128"/>
      <c r="Q79" s="128"/>
      <c r="T79" s="125"/>
      <c r="U79" s="125"/>
      <c r="V79" s="125"/>
      <c r="W79" s="125"/>
      <c r="X79" s="125"/>
      <c r="Y79" s="125"/>
      <c r="Z79" s="125"/>
      <c r="AA79" s="125"/>
      <c r="AB79" s="125"/>
      <c r="AC79" s="125"/>
    </row>
    <row r="80" spans="1:29" s="88" customFormat="1" ht="17.25" customHeight="1">
      <c r="A80" s="195"/>
      <c r="B80" s="473"/>
      <c r="D80" s="425" t="s">
        <v>574</v>
      </c>
      <c r="E80" s="129"/>
      <c r="F80" s="129"/>
      <c r="K80" s="129"/>
      <c r="L80" s="129"/>
      <c r="M80" s="129"/>
      <c r="N80" s="129"/>
      <c r="O80" s="129"/>
      <c r="P80" s="129"/>
      <c r="Q80" s="129"/>
      <c r="T80" s="125"/>
      <c r="U80" s="125"/>
      <c r="V80" s="125"/>
      <c r="W80" s="125"/>
      <c r="X80" s="125"/>
      <c r="Y80" s="125"/>
      <c r="Z80" s="125"/>
      <c r="AA80" s="125"/>
      <c r="AB80" s="125"/>
      <c r="AC80" s="125"/>
    </row>
    <row r="81" spans="1:29" s="88" customFormat="1" ht="9" customHeight="1">
      <c r="A81" s="195"/>
      <c r="B81" s="473"/>
      <c r="E81" s="128"/>
      <c r="F81" s="128"/>
      <c r="G81" s="128"/>
      <c r="H81" s="129"/>
      <c r="I81" s="128"/>
      <c r="J81" s="128"/>
      <c r="K81" s="128"/>
      <c r="L81" s="128"/>
      <c r="M81" s="128"/>
      <c r="N81" s="128"/>
      <c r="O81" s="128"/>
      <c r="P81" s="128"/>
      <c r="Q81" s="128"/>
      <c r="T81" s="125"/>
      <c r="U81" s="125"/>
      <c r="V81" s="125"/>
      <c r="W81" s="125"/>
      <c r="X81" s="125"/>
      <c r="Y81" s="125"/>
      <c r="Z81" s="125"/>
      <c r="AA81" s="125"/>
      <c r="AB81" s="125"/>
      <c r="AC81" s="125"/>
    </row>
    <row r="82" spans="1:29" s="88" customFormat="1" ht="4.5" customHeight="1">
      <c r="A82" s="195"/>
      <c r="B82" s="473"/>
      <c r="E82" s="1417"/>
      <c r="F82" s="1418"/>
      <c r="G82" s="1418"/>
      <c r="H82" s="1419"/>
      <c r="I82" s="1420"/>
      <c r="J82" s="128"/>
      <c r="K82" s="62"/>
      <c r="L82" s="62"/>
      <c r="M82" s="128"/>
      <c r="N82" s="128"/>
      <c r="O82" s="128"/>
      <c r="P82" s="128"/>
      <c r="Q82" s="128"/>
      <c r="T82" s="125"/>
      <c r="U82" s="125"/>
      <c r="V82" s="125"/>
      <c r="W82" s="125"/>
      <c r="X82" s="125"/>
      <c r="Y82" s="125"/>
      <c r="Z82" s="125"/>
      <c r="AA82" s="125"/>
      <c r="AB82" s="125"/>
      <c r="AC82" s="125"/>
    </row>
    <row r="83" spans="1:29" s="125" customFormat="1" ht="18" customHeight="1">
      <c r="A83" s="195"/>
      <c r="B83" s="473"/>
      <c r="C83" s="62"/>
      <c r="D83" s="62"/>
      <c r="E83" s="1421"/>
      <c r="F83" s="1422"/>
      <c r="G83" s="574" t="str">
        <f ca="1">Datos!G2644</f>
        <v/>
      </c>
      <c r="H83" s="428" t="s">
        <v>575</v>
      </c>
      <c r="I83" s="470" t="s">
        <v>576</v>
      </c>
      <c r="J83" s="128"/>
      <c r="K83" s="62"/>
      <c r="L83" s="62"/>
      <c r="M83" s="128"/>
      <c r="N83" s="128"/>
      <c r="O83" s="128"/>
      <c r="P83" s="128"/>
      <c r="Q83" s="128"/>
      <c r="R83" s="62"/>
      <c r="S83" s="62"/>
    </row>
    <row r="84" spans="1:29" s="125" customFormat="1" ht="4.5" customHeight="1">
      <c r="A84" s="195"/>
      <c r="B84" s="473"/>
      <c r="C84" s="62"/>
      <c r="D84" s="62"/>
      <c r="E84" s="1172" t="s">
        <v>577</v>
      </c>
      <c r="F84" s="1422"/>
      <c r="G84" s="429"/>
      <c r="H84" s="430"/>
      <c r="I84" s="431"/>
      <c r="J84" s="128"/>
      <c r="K84" s="62"/>
      <c r="L84" s="62"/>
      <c r="M84" s="128"/>
      <c r="N84" s="128"/>
      <c r="O84" s="62"/>
      <c r="P84" s="128"/>
      <c r="Q84" s="128"/>
      <c r="R84" s="62"/>
      <c r="S84" s="62"/>
    </row>
    <row r="85" spans="1:29" s="125" customFormat="1" ht="18" customHeight="1">
      <c r="A85" s="195"/>
      <c r="B85" s="473"/>
      <c r="C85" s="62"/>
      <c r="D85" s="62"/>
      <c r="E85" s="1172"/>
      <c r="F85" s="1423" t="str">
        <f>Datos!G2631</f>
        <v/>
      </c>
      <c r="G85" s="574" t="str">
        <f ca="1">Datos!G2645</f>
        <v/>
      </c>
      <c r="H85" s="428" t="s">
        <v>575</v>
      </c>
      <c r="I85" s="595" t="s">
        <v>578</v>
      </c>
      <c r="J85" s="128"/>
      <c r="K85" s="62"/>
      <c r="L85" s="62"/>
      <c r="M85" s="128"/>
      <c r="N85" s="128"/>
      <c r="O85" s="128"/>
      <c r="P85" s="128"/>
      <c r="Q85" s="128"/>
      <c r="R85" s="62"/>
      <c r="S85" s="62"/>
    </row>
    <row r="86" spans="1:29" s="125" customFormat="1" ht="4.5" customHeight="1">
      <c r="A86" s="195"/>
      <c r="B86" s="473"/>
      <c r="C86" s="62"/>
      <c r="D86" s="62"/>
      <c r="E86" s="1172"/>
      <c r="F86" s="1424"/>
      <c r="G86" s="432"/>
      <c r="H86" s="433"/>
      <c r="I86" s="434"/>
      <c r="J86" s="128"/>
      <c r="K86" s="62"/>
      <c r="L86" s="62"/>
      <c r="M86" s="62"/>
      <c r="N86" s="62"/>
      <c r="O86" s="62"/>
      <c r="P86" s="62"/>
      <c r="Q86" s="62"/>
      <c r="R86" s="62"/>
      <c r="S86" s="62"/>
    </row>
    <row r="87" spans="1:29" s="125" customFormat="1" ht="18" customHeight="1">
      <c r="A87" s="195"/>
      <c r="B87" s="473"/>
      <c r="C87" s="62"/>
      <c r="D87" s="62"/>
      <c r="E87" s="1421"/>
      <c r="F87" s="1425"/>
      <c r="G87" s="574" t="str">
        <f ca="1">Datos!G2643</f>
        <v/>
      </c>
      <c r="H87" s="428" t="s">
        <v>579</v>
      </c>
      <c r="I87" s="595" t="str">
        <f>IF(ISTEXT('1.Datos generales organización '!M28),'1.Datos generales organización '!M28,"")</f>
        <v/>
      </c>
      <c r="J87" s="128"/>
      <c r="K87" s="62"/>
      <c r="L87" s="62"/>
      <c r="M87" s="62"/>
      <c r="N87" s="62"/>
      <c r="O87" s="62"/>
      <c r="P87" s="62"/>
      <c r="Q87" s="62"/>
      <c r="R87" s="62"/>
      <c r="S87" s="62"/>
    </row>
    <row r="88" spans="1:29" s="125" customFormat="1" ht="4.5" customHeight="1">
      <c r="A88" s="195"/>
      <c r="B88" s="473"/>
      <c r="C88" s="62"/>
      <c r="D88" s="62"/>
      <c r="E88" s="1426"/>
      <c r="F88" s="1427"/>
      <c r="G88" s="1428"/>
      <c r="H88" s="1429"/>
      <c r="I88" s="1430"/>
      <c r="J88" s="128"/>
      <c r="K88" s="62"/>
      <c r="L88" s="62"/>
      <c r="M88" s="62"/>
      <c r="N88" s="62"/>
      <c r="O88" s="62"/>
      <c r="P88" s="62"/>
      <c r="Q88" s="62"/>
      <c r="R88" s="62"/>
      <c r="S88" s="62"/>
    </row>
    <row r="89" spans="1:29" s="125" customFormat="1" ht="12.95" customHeight="1">
      <c r="A89" s="195"/>
      <c r="B89" s="473"/>
      <c r="C89" s="62"/>
      <c r="D89" s="62"/>
      <c r="E89" s="62"/>
      <c r="F89" s="106"/>
      <c r="G89" s="137"/>
      <c r="H89" s="138"/>
      <c r="I89" s="138"/>
      <c r="J89" s="128"/>
      <c r="K89" s="119"/>
      <c r="L89" s="119"/>
      <c r="M89" s="62"/>
      <c r="N89" s="62"/>
      <c r="O89" s="62"/>
      <c r="P89" s="62"/>
      <c r="Q89" s="62"/>
      <c r="R89" s="62"/>
      <c r="S89" s="62"/>
    </row>
    <row r="90" spans="1:29" s="125" customFormat="1" ht="4.5" customHeight="1">
      <c r="A90" s="195"/>
      <c r="B90" s="473"/>
      <c r="C90" s="62"/>
      <c r="D90" s="62"/>
      <c r="E90" s="1431"/>
      <c r="F90" s="1432"/>
      <c r="G90" s="1433"/>
      <c r="H90" s="1434"/>
      <c r="I90" s="1435"/>
      <c r="J90" s="128"/>
      <c r="K90" s="62"/>
      <c r="L90" s="62"/>
      <c r="M90" s="62"/>
      <c r="N90" s="62"/>
      <c r="O90" s="62"/>
      <c r="P90" s="62"/>
      <c r="Q90" s="62"/>
      <c r="R90" s="62"/>
      <c r="S90" s="62"/>
    </row>
    <row r="91" spans="1:29" s="125" customFormat="1" ht="18" customHeight="1">
      <c r="A91" s="195"/>
      <c r="B91" s="473"/>
      <c r="C91" s="62"/>
      <c r="D91" s="62"/>
      <c r="E91" s="435"/>
      <c r="F91" s="1436"/>
      <c r="G91" s="574" t="str">
        <f>Datos!D2644</f>
        <v/>
      </c>
      <c r="H91" s="426" t="s">
        <v>575</v>
      </c>
      <c r="I91" s="471" t="s">
        <v>576</v>
      </c>
      <c r="J91" s="128"/>
      <c r="K91" s="62"/>
      <c r="L91" s="62"/>
      <c r="M91" s="62"/>
      <c r="N91" s="62"/>
      <c r="O91" s="62"/>
      <c r="P91" s="62"/>
      <c r="Q91" s="62"/>
      <c r="R91" s="62"/>
      <c r="S91" s="62"/>
    </row>
    <row r="92" spans="1:29" s="125" customFormat="1" ht="4.5" customHeight="1">
      <c r="A92" s="195"/>
      <c r="B92" s="473"/>
      <c r="C92" s="62"/>
      <c r="D92" s="62"/>
      <c r="E92" s="1437"/>
      <c r="F92" s="1436"/>
      <c r="G92" s="427"/>
      <c r="H92" s="426"/>
      <c r="I92" s="436"/>
      <c r="J92" s="128"/>
      <c r="K92" s="62"/>
      <c r="L92" s="62"/>
      <c r="M92" s="62"/>
      <c r="N92" s="62"/>
      <c r="O92" s="62"/>
      <c r="P92" s="62"/>
      <c r="Q92" s="62"/>
      <c r="R92" s="62"/>
      <c r="S92" s="62"/>
    </row>
    <row r="93" spans="1:29" s="125" customFormat="1" ht="18" customHeight="1">
      <c r="A93" s="195"/>
      <c r="B93" s="473"/>
      <c r="C93" s="62"/>
      <c r="D93" s="62"/>
      <c r="E93" s="437" t="s">
        <v>580</v>
      </c>
      <c r="F93" s="1436" t="str">
        <f>Datos!D2631</f>
        <v/>
      </c>
      <c r="G93" s="574" t="str">
        <f>Datos!D2645</f>
        <v/>
      </c>
      <c r="H93" s="426" t="s">
        <v>575</v>
      </c>
      <c r="I93" s="596" t="s">
        <v>578</v>
      </c>
      <c r="J93" s="717"/>
      <c r="K93" s="62"/>
      <c r="L93" s="62"/>
      <c r="M93" s="62"/>
      <c r="N93" s="62"/>
      <c r="O93" s="62"/>
      <c r="P93" s="62"/>
      <c r="Q93" s="62"/>
      <c r="R93" s="62"/>
      <c r="S93" s="62"/>
    </row>
    <row r="94" spans="1:29" s="125" customFormat="1" ht="4.5" customHeight="1">
      <c r="A94" s="195"/>
      <c r="B94" s="473"/>
      <c r="C94" s="62"/>
      <c r="D94" s="62"/>
      <c r="E94" s="1438"/>
      <c r="F94" s="1439"/>
      <c r="G94" s="1439"/>
      <c r="H94" s="1439"/>
      <c r="I94" s="596"/>
      <c r="J94" s="717"/>
      <c r="M94" s="62"/>
      <c r="N94" s="62"/>
      <c r="O94" s="62"/>
      <c r="P94" s="62"/>
      <c r="Q94" s="62"/>
      <c r="R94" s="62"/>
      <c r="S94" s="62"/>
    </row>
    <row r="95" spans="1:29" s="125" customFormat="1" ht="18" customHeight="1">
      <c r="A95" s="195"/>
      <c r="B95" s="473"/>
      <c r="C95" s="62"/>
      <c r="D95" s="62"/>
      <c r="E95" s="435"/>
      <c r="F95" s="438"/>
      <c r="G95" s="574" t="str">
        <f>Datos!D2643</f>
        <v/>
      </c>
      <c r="H95" s="426" t="s">
        <v>575</v>
      </c>
      <c r="I95" s="596" t="str">
        <f>IF(ISTEXT(I87),I87,"")</f>
        <v/>
      </c>
      <c r="J95" s="717"/>
      <c r="K95" s="1170" t="str">
        <f ca="1">Datos!G2649</f>
        <v/>
      </c>
      <c r="L95" s="1171" t="str">
        <f ca="1">Datos!H2649</f>
        <v/>
      </c>
      <c r="M95" s="62"/>
      <c r="N95" s="62"/>
      <c r="O95" s="62"/>
      <c r="P95" s="62"/>
      <c r="Q95" s="62"/>
      <c r="R95" s="62"/>
      <c r="S95" s="62"/>
    </row>
    <row r="96" spans="1:29" s="125" customFormat="1" ht="4.5" customHeight="1">
      <c r="A96" s="195"/>
      <c r="B96" s="473"/>
      <c r="C96" s="62"/>
      <c r="D96" s="62"/>
      <c r="E96" s="1440"/>
      <c r="F96" s="1441"/>
      <c r="G96" s="1442"/>
      <c r="H96" s="1443"/>
      <c r="I96" s="1444"/>
      <c r="J96" s="717"/>
      <c r="K96" s="1170"/>
      <c r="L96" s="1171"/>
      <c r="M96" s="62"/>
      <c r="N96" s="62"/>
      <c r="O96" s="62"/>
      <c r="P96" s="62"/>
      <c r="Q96" s="62"/>
      <c r="R96" s="62"/>
      <c r="S96" s="62"/>
    </row>
    <row r="97" spans="1:19" s="125" customFormat="1" ht="12.95" customHeight="1">
      <c r="A97" s="195"/>
      <c r="B97" s="473"/>
      <c r="C97" s="62"/>
      <c r="D97" s="62"/>
      <c r="E97" s="62"/>
      <c r="F97" s="106"/>
      <c r="G97" s="139"/>
      <c r="H97" s="140"/>
      <c r="I97" s="140"/>
      <c r="J97" s="128"/>
      <c r="K97" s="472"/>
      <c r="L97" s="577"/>
      <c r="M97" s="62"/>
      <c r="N97" s="62"/>
      <c r="O97" s="62"/>
      <c r="P97" s="62"/>
      <c r="Q97" s="62"/>
      <c r="R97" s="62"/>
      <c r="S97" s="62"/>
    </row>
    <row r="98" spans="1:19" s="125" customFormat="1" ht="4.5" customHeight="1">
      <c r="A98" s="195"/>
      <c r="B98" s="473"/>
      <c r="C98" s="62"/>
      <c r="D98" s="62"/>
      <c r="E98" s="1431"/>
      <c r="F98" s="1432"/>
      <c r="G98" s="1433"/>
      <c r="H98" s="1445"/>
      <c r="I98" s="1435"/>
      <c r="J98" s="128"/>
      <c r="K98" s="62"/>
      <c r="L98" s="62"/>
      <c r="M98" s="62"/>
      <c r="N98" s="62"/>
      <c r="O98" s="62"/>
      <c r="P98" s="62"/>
      <c r="Q98" s="62"/>
      <c r="R98" s="62"/>
      <c r="S98" s="62"/>
    </row>
    <row r="99" spans="1:19" s="125" customFormat="1" ht="18" customHeight="1">
      <c r="A99" s="195"/>
      <c r="B99" s="473"/>
      <c r="C99" s="62"/>
      <c r="D99" s="62"/>
      <c r="E99" s="435"/>
      <c r="F99" s="1436"/>
      <c r="G99" s="574" t="str">
        <f>Datos!E2644</f>
        <v/>
      </c>
      <c r="H99" s="426" t="s">
        <v>575</v>
      </c>
      <c r="I99" s="471" t="s">
        <v>576</v>
      </c>
      <c r="J99" s="128"/>
      <c r="K99" s="62"/>
      <c r="L99" s="62"/>
      <c r="M99" s="62"/>
      <c r="N99" s="62"/>
      <c r="O99" s="62"/>
      <c r="P99" s="62"/>
      <c r="Q99" s="62"/>
      <c r="R99" s="62"/>
      <c r="S99" s="62"/>
    </row>
    <row r="100" spans="1:19" s="125" customFormat="1" ht="4.5" customHeight="1">
      <c r="A100" s="195"/>
      <c r="B100" s="473"/>
      <c r="C100" s="62"/>
      <c r="D100" s="62"/>
      <c r="E100" s="1437"/>
      <c r="F100" s="1436"/>
      <c r="G100" s="427"/>
      <c r="H100" s="426"/>
      <c r="I100" s="436"/>
      <c r="J100" s="128"/>
      <c r="K100" s="62"/>
      <c r="L100" s="62"/>
      <c r="M100" s="62"/>
      <c r="N100" s="62"/>
      <c r="O100" s="62"/>
      <c r="P100" s="62"/>
      <c r="Q100" s="62"/>
      <c r="R100" s="62"/>
      <c r="S100" s="62"/>
    </row>
    <row r="101" spans="1:19" s="125" customFormat="1" ht="18" customHeight="1">
      <c r="A101" s="195"/>
      <c r="B101" s="473"/>
      <c r="C101" s="62"/>
      <c r="D101" s="62"/>
      <c r="E101" s="437" t="s">
        <v>581</v>
      </c>
      <c r="F101" s="1436" t="str">
        <f>Datos!E2631</f>
        <v/>
      </c>
      <c r="G101" s="574" t="str">
        <f>Datos!E2645</f>
        <v/>
      </c>
      <c r="H101" s="426" t="s">
        <v>575</v>
      </c>
      <c r="I101" s="596" t="s">
        <v>578</v>
      </c>
      <c r="J101" s="128"/>
      <c r="K101" s="62"/>
      <c r="L101" s="62"/>
      <c r="M101" s="62"/>
      <c r="N101" s="62"/>
      <c r="O101" s="62"/>
      <c r="P101" s="62"/>
      <c r="Q101" s="62"/>
      <c r="R101" s="62"/>
      <c r="S101" s="62"/>
    </row>
    <row r="102" spans="1:19" s="125" customFormat="1" ht="4.5" customHeight="1">
      <c r="A102" s="195"/>
      <c r="B102" s="473"/>
      <c r="C102" s="62"/>
      <c r="D102" s="62"/>
      <c r="E102" s="1438"/>
      <c r="F102" s="1439"/>
      <c r="G102" s="1439"/>
      <c r="H102" s="1439"/>
      <c r="I102" s="596"/>
      <c r="J102" s="128"/>
      <c r="K102" s="62"/>
      <c r="L102" s="62"/>
      <c r="M102" s="62"/>
      <c r="N102" s="62"/>
      <c r="O102" s="62"/>
      <c r="P102" s="62"/>
      <c r="Q102" s="62"/>
      <c r="R102" s="62"/>
      <c r="S102" s="62"/>
    </row>
    <row r="103" spans="1:19" s="125" customFormat="1" ht="18" customHeight="1">
      <c r="A103" s="195"/>
      <c r="B103" s="473"/>
      <c r="C103" s="62"/>
      <c r="D103" s="62"/>
      <c r="E103" s="435"/>
      <c r="F103" s="438"/>
      <c r="G103" s="574" t="str">
        <f>Datos!E2643</f>
        <v/>
      </c>
      <c r="H103" s="426" t="s">
        <v>575</v>
      </c>
      <c r="I103" s="596" t="str">
        <f>IF(ISTEXT(I87),I87,"")</f>
        <v/>
      </c>
      <c r="J103" s="128"/>
      <c r="K103" s="62"/>
      <c r="L103" s="62"/>
      <c r="M103" s="62"/>
      <c r="N103" s="62"/>
      <c r="O103" s="62"/>
      <c r="P103" s="62"/>
      <c r="Q103" s="62"/>
      <c r="R103" s="62"/>
      <c r="S103" s="62"/>
    </row>
    <row r="104" spans="1:19" s="125" customFormat="1" ht="4.5" customHeight="1">
      <c r="A104" s="195"/>
      <c r="B104" s="473"/>
      <c r="C104" s="62"/>
      <c r="D104" s="62"/>
      <c r="E104" s="1440"/>
      <c r="F104" s="1441"/>
      <c r="G104" s="1441"/>
      <c r="H104" s="1443"/>
      <c r="I104" s="1444"/>
      <c r="J104" s="128"/>
      <c r="K104" s="62"/>
      <c r="L104" s="62"/>
      <c r="M104" s="62"/>
      <c r="N104" s="62"/>
      <c r="O104" s="62"/>
      <c r="P104" s="62"/>
      <c r="Q104" s="62"/>
      <c r="R104" s="62"/>
      <c r="S104" s="62"/>
    </row>
    <row r="105" spans="1:19" s="125" customFormat="1" ht="12.95" customHeight="1">
      <c r="A105" s="195"/>
      <c r="B105" s="473"/>
      <c r="C105" s="62"/>
      <c r="D105" s="62"/>
      <c r="E105" s="62"/>
      <c r="F105" s="106"/>
      <c r="G105" s="139"/>
      <c r="H105" s="140"/>
      <c r="I105" s="140"/>
      <c r="J105" s="128"/>
      <c r="K105" s="62"/>
      <c r="L105" s="62"/>
      <c r="M105" s="62"/>
      <c r="N105" s="62"/>
      <c r="O105" s="62"/>
      <c r="P105" s="62"/>
      <c r="Q105" s="62"/>
      <c r="R105" s="62"/>
      <c r="S105" s="62"/>
    </row>
    <row r="106" spans="1:19" s="125" customFormat="1" ht="4.5" customHeight="1">
      <c r="A106" s="195"/>
      <c r="B106" s="473"/>
      <c r="C106" s="62"/>
      <c r="D106" s="62"/>
      <c r="E106" s="1431"/>
      <c r="F106" s="1432"/>
      <c r="G106" s="1433"/>
      <c r="H106" s="1445"/>
      <c r="I106" s="1435"/>
      <c r="J106" s="128"/>
      <c r="K106" s="62"/>
      <c r="L106" s="62"/>
      <c r="M106" s="62"/>
      <c r="N106" s="62"/>
      <c r="O106" s="62"/>
      <c r="P106" s="62"/>
      <c r="Q106" s="62"/>
      <c r="R106" s="62"/>
      <c r="S106" s="62"/>
    </row>
    <row r="107" spans="1:19" s="125" customFormat="1" ht="18" customHeight="1">
      <c r="A107" s="195"/>
      <c r="B107" s="473"/>
      <c r="C107" s="62"/>
      <c r="D107" s="62"/>
      <c r="E107" s="435"/>
      <c r="F107" s="1436"/>
      <c r="G107" s="574" t="str">
        <f>Datos!F2644</f>
        <v/>
      </c>
      <c r="H107" s="426" t="s">
        <v>575</v>
      </c>
      <c r="I107" s="471" t="s">
        <v>576</v>
      </c>
      <c r="J107" s="128"/>
      <c r="K107" s="62"/>
      <c r="L107" s="62"/>
      <c r="M107" s="62"/>
      <c r="N107" s="62"/>
      <c r="O107" s="62"/>
      <c r="P107" s="62"/>
      <c r="Q107" s="62"/>
      <c r="R107" s="62"/>
      <c r="S107" s="62"/>
    </row>
    <row r="108" spans="1:19" s="125" customFormat="1" ht="4.5" customHeight="1">
      <c r="A108" s="195"/>
      <c r="B108" s="473"/>
      <c r="C108" s="62"/>
      <c r="D108" s="62"/>
      <c r="E108" s="1437"/>
      <c r="F108" s="1436"/>
      <c r="G108" s="427"/>
      <c r="H108" s="426"/>
      <c r="I108" s="436"/>
      <c r="J108" s="128"/>
      <c r="K108" s="62"/>
      <c r="L108" s="62"/>
      <c r="M108" s="62"/>
      <c r="N108" s="62"/>
      <c r="O108" s="62"/>
      <c r="P108" s="62"/>
      <c r="Q108" s="62"/>
    </row>
    <row r="109" spans="1:19" s="125" customFormat="1" ht="18" customHeight="1">
      <c r="A109" s="195"/>
      <c r="B109" s="473"/>
      <c r="C109" s="62"/>
      <c r="D109" s="62"/>
      <c r="E109" s="437" t="s">
        <v>582</v>
      </c>
      <c r="F109" s="1436" t="str">
        <f>Datos!F2631</f>
        <v/>
      </c>
      <c r="G109" s="574" t="str">
        <f>Datos!F2645</f>
        <v/>
      </c>
      <c r="H109" s="426" t="s">
        <v>575</v>
      </c>
      <c r="I109" s="596" t="s">
        <v>578</v>
      </c>
      <c r="J109" s="128"/>
      <c r="K109" s="62"/>
      <c r="L109" s="62"/>
      <c r="M109" s="62"/>
      <c r="N109" s="62"/>
      <c r="O109" s="62"/>
      <c r="P109" s="62"/>
      <c r="Q109" s="62"/>
    </row>
    <row r="110" spans="1:19" s="125" customFormat="1" ht="4.5" customHeight="1">
      <c r="A110" s="195"/>
      <c r="B110" s="473"/>
      <c r="C110" s="62"/>
      <c r="D110" s="62"/>
      <c r="E110" s="1438"/>
      <c r="F110" s="1439"/>
      <c r="G110" s="1439"/>
      <c r="H110" s="1439"/>
      <c r="I110" s="596"/>
      <c r="J110" s="128"/>
      <c r="K110" s="62"/>
      <c r="L110" s="62"/>
      <c r="M110" s="62"/>
      <c r="N110" s="62"/>
      <c r="O110" s="62"/>
      <c r="Q110" s="62"/>
      <c r="R110" s="62"/>
      <c r="S110" s="62"/>
    </row>
    <row r="111" spans="1:19" s="125" customFormat="1" ht="18" customHeight="1">
      <c r="A111" s="195"/>
      <c r="B111" s="473"/>
      <c r="C111" s="62"/>
      <c r="D111" s="62"/>
      <c r="E111" s="435"/>
      <c r="F111" s="438"/>
      <c r="G111" s="574" t="str">
        <f>Datos!F2643</f>
        <v/>
      </c>
      <c r="H111" s="426" t="s">
        <v>575</v>
      </c>
      <c r="I111" s="596" t="str">
        <f>IF(ISTEXT(I87),I87,"")</f>
        <v/>
      </c>
      <c r="J111" s="128"/>
      <c r="K111" s="1168" t="str">
        <f ca="1">Datos!$G$2655</f>
        <v/>
      </c>
      <c r="L111" s="1169" t="str">
        <f ca="1">Datos!$H$2655</f>
        <v/>
      </c>
      <c r="R111" s="62"/>
      <c r="S111" s="62"/>
    </row>
    <row r="112" spans="1:19" s="125" customFormat="1" ht="4.5" customHeight="1">
      <c r="A112" s="195"/>
      <c r="B112" s="473"/>
      <c r="C112" s="62"/>
      <c r="D112" s="62"/>
      <c r="E112" s="1440"/>
      <c r="F112" s="1441"/>
      <c r="G112" s="1441"/>
      <c r="H112" s="1443"/>
      <c r="I112" s="1444"/>
      <c r="J112" s="128"/>
      <c r="K112" s="1168"/>
      <c r="L112" s="1169"/>
      <c r="O112" s="472"/>
      <c r="P112" s="472"/>
      <c r="R112" s="62"/>
      <c r="S112" s="62"/>
    </row>
    <row r="113" spans="1:30" s="125" customFormat="1" ht="8.25" customHeight="1">
      <c r="A113" s="195"/>
      <c r="B113" s="473"/>
      <c r="C113" s="62"/>
      <c r="D113" s="62"/>
      <c r="E113" s="62"/>
      <c r="F113" s="62"/>
      <c r="G113" s="140"/>
      <c r="H113" s="140"/>
      <c r="I113" s="140"/>
      <c r="J113" s="140"/>
      <c r="K113" s="1168"/>
      <c r="L113" s="1169"/>
      <c r="N113" s="62"/>
      <c r="O113" s="62"/>
      <c r="P113" s="62"/>
      <c r="Q113" s="62"/>
      <c r="R113" s="62"/>
      <c r="S113" s="62"/>
    </row>
    <row r="114" spans="1:30">
      <c r="D114" s="425"/>
      <c r="E114" s="129"/>
      <c r="F114" s="129"/>
      <c r="G114" s="129"/>
      <c r="N114" s="129"/>
      <c r="P114" s="129"/>
      <c r="Q114" s="129"/>
    </row>
    <row r="115" spans="1:30" s="125" customFormat="1" ht="17.25" customHeight="1">
      <c r="A115" s="195"/>
      <c r="B115" s="473"/>
      <c r="C115" s="62"/>
      <c r="D115" s="141"/>
      <c r="E115" s="142"/>
      <c r="F115" s="62"/>
      <c r="G115" s="140"/>
      <c r="H115" s="140"/>
      <c r="L115" s="62"/>
      <c r="M115" s="62"/>
      <c r="N115" s="62"/>
      <c r="O115" s="62"/>
      <c r="P115" s="62"/>
      <c r="Q115" s="62"/>
      <c r="R115" s="62"/>
      <c r="S115" s="62"/>
    </row>
    <row r="116" spans="1:30" ht="11.25" customHeight="1">
      <c r="E116" s="439" t="s">
        <v>583</v>
      </c>
      <c r="F116" s="439"/>
      <c r="G116" s="440"/>
      <c r="H116" s="440"/>
      <c r="I116" s="440"/>
      <c r="J116" s="439"/>
      <c r="K116" s="439"/>
      <c r="L116" s="439" t="s">
        <v>584</v>
      </c>
      <c r="M116" s="439"/>
      <c r="N116" s="440"/>
      <c r="O116" s="440"/>
      <c r="P116" s="440"/>
      <c r="Q116" s="143"/>
    </row>
    <row r="117" spans="1:30" s="145" customFormat="1" ht="18" customHeight="1">
      <c r="A117" s="195"/>
      <c r="B117" s="473"/>
      <c r="D117" s="146"/>
      <c r="E117" s="1164" t="e">
        <f>Datos!#REF!</f>
        <v>#REF!</v>
      </c>
      <c r="F117" s="1164"/>
      <c r="G117" s="1164"/>
      <c r="H117" s="1164"/>
      <c r="I117" s="1164"/>
      <c r="J117" s="1164"/>
      <c r="K117" s="441"/>
      <c r="L117" s="1164" t="e">
        <f>Datos!#REF!</f>
        <v>#REF!</v>
      </c>
      <c r="M117" s="1164"/>
      <c r="N117" s="1164"/>
      <c r="O117" s="1164"/>
      <c r="P117" s="1164"/>
      <c r="Q117" s="147"/>
      <c r="R117" s="148"/>
      <c r="S117" s="148"/>
      <c r="T117" s="146"/>
      <c r="U117" s="125"/>
      <c r="V117" s="146"/>
      <c r="W117" s="146"/>
      <c r="X117" s="146"/>
      <c r="Y117" s="146"/>
      <c r="Z117" s="146"/>
      <c r="AA117" s="146"/>
      <c r="AB117" s="146"/>
      <c r="AC117" s="146"/>
      <c r="AD117" s="146"/>
    </row>
    <row r="118" spans="1:30" ht="9.75" customHeight="1">
      <c r="D118" s="125"/>
      <c r="E118" s="439"/>
      <c r="F118" s="439"/>
      <c r="G118" s="440"/>
      <c r="H118" s="440"/>
      <c r="I118" s="440"/>
      <c r="J118" s="439"/>
      <c r="K118" s="439"/>
      <c r="L118" s="439"/>
      <c r="M118" s="439"/>
      <c r="N118" s="440"/>
      <c r="O118" s="440"/>
      <c r="P118" s="440"/>
      <c r="Q118" s="108"/>
      <c r="R118" s="143"/>
      <c r="S118" s="143"/>
    </row>
    <row r="119" spans="1:30" ht="18" customHeight="1">
      <c r="D119" s="125"/>
      <c r="E119" s="1163" t="s">
        <v>585</v>
      </c>
      <c r="F119" s="1162" t="s">
        <v>586</v>
      </c>
      <c r="G119" s="1162"/>
      <c r="H119" s="442">
        <f>DSUM(Datos!$C$1342:$O$1364,"emisiones",'11. Informe final. Resultados'!E116:J117)/1000</f>
        <v>0</v>
      </c>
      <c r="I119" s="443" t="s">
        <v>587</v>
      </c>
      <c r="J119" s="439"/>
      <c r="K119" s="439"/>
      <c r="L119" s="1163" t="s">
        <v>585</v>
      </c>
      <c r="M119" s="1162" t="s">
        <v>586</v>
      </c>
      <c r="N119" s="1162"/>
      <c r="O119" s="442">
        <f>DSUM(Datos!$C$1342:$O$1364,"emisiones",'11. Informe final. Resultados'!L116:P117)/1000</f>
        <v>0</v>
      </c>
      <c r="P119" s="443" t="s">
        <v>587</v>
      </c>
      <c r="Q119" s="108"/>
      <c r="R119" s="143"/>
      <c r="S119" s="143"/>
    </row>
    <row r="120" spans="1:30" ht="18" customHeight="1">
      <c r="D120" s="125"/>
      <c r="E120" s="1163"/>
      <c r="F120" s="1162" t="s">
        <v>588</v>
      </c>
      <c r="G120" s="1162"/>
      <c r="H120" s="442">
        <f>DSUM(Datos!$D$1410:$I$1442,"emisiones",'11. Informe final. Resultados'!E116:J117)/1000</f>
        <v>0</v>
      </c>
      <c r="I120" s="443" t="s">
        <v>587</v>
      </c>
      <c r="J120" s="439"/>
      <c r="K120" s="439"/>
      <c r="L120" s="1163"/>
      <c r="M120" s="1162" t="s">
        <v>588</v>
      </c>
      <c r="N120" s="1162"/>
      <c r="O120" s="442">
        <f>DSUM(Datos!$D$1410:$I$1442,"emisiones",'11. Informe final. Resultados'!L116:P117)/1000</f>
        <v>0</v>
      </c>
      <c r="P120" s="443" t="s">
        <v>587</v>
      </c>
      <c r="Q120" s="108"/>
      <c r="R120" s="143"/>
      <c r="S120" s="143"/>
    </row>
    <row r="121" spans="1:30" ht="18" customHeight="1">
      <c r="D121" s="125"/>
      <c r="E121" s="1163"/>
      <c r="F121" s="1162" t="s">
        <v>589</v>
      </c>
      <c r="G121" s="1162"/>
      <c r="H121" s="442">
        <f>DSUM(Datos!$C$1572:$P$1592,"emisiones",'11. Informe final. Resultados'!E116:J117)/1000</f>
        <v>0</v>
      </c>
      <c r="I121" s="443" t="s">
        <v>587</v>
      </c>
      <c r="J121" s="439"/>
      <c r="K121" s="439"/>
      <c r="L121" s="1163"/>
      <c r="M121" s="1162" t="s">
        <v>589</v>
      </c>
      <c r="N121" s="1162"/>
      <c r="O121" s="442">
        <f>DSUM(Datos!$C$1572:$P$1592,"emisiones",'11. Informe final. Resultados'!L116:P117)/1000</f>
        <v>0</v>
      </c>
      <c r="P121" s="443" t="s">
        <v>587</v>
      </c>
      <c r="Q121" s="108"/>
      <c r="R121" s="143"/>
      <c r="S121" s="143"/>
    </row>
    <row r="122" spans="1:30" ht="18" customHeight="1">
      <c r="D122" s="125"/>
      <c r="E122" s="1163"/>
      <c r="F122" s="1162" t="s">
        <v>590</v>
      </c>
      <c r="G122" s="1162"/>
      <c r="H122" s="442">
        <f>DSUM(Datos!$C$2026:$P$2031,"emisiones",'11. Informe final. Resultados'!E116:J117)/1000</f>
        <v>0</v>
      </c>
      <c r="I122" s="443" t="s">
        <v>587</v>
      </c>
      <c r="J122" s="439"/>
      <c r="K122" s="439"/>
      <c r="L122" s="1163"/>
      <c r="M122" s="1162" t="s">
        <v>590</v>
      </c>
      <c r="N122" s="1162"/>
      <c r="O122" s="442">
        <f>DSUM(Datos!$C$2026:$P$2031,"emisiones",'11. Informe final. Resultados'!L116:P117)/1000</f>
        <v>0</v>
      </c>
      <c r="P122" s="443" t="s">
        <v>587</v>
      </c>
      <c r="Q122" s="108"/>
      <c r="R122" s="143"/>
      <c r="S122" s="143"/>
    </row>
    <row r="123" spans="1:30" ht="18" customHeight="1">
      <c r="D123" s="125"/>
      <c r="E123" s="1163"/>
      <c r="F123" s="1162" t="s">
        <v>557</v>
      </c>
      <c r="G123" s="1162"/>
      <c r="H123" s="442">
        <f>DSUM(Datos!$C$1783:$P$1794,"emisiones",'11. Informe final. Resultados'!E116:J117)/1000</f>
        <v>0</v>
      </c>
      <c r="I123" s="443" t="s">
        <v>587</v>
      </c>
      <c r="J123" s="439"/>
      <c r="K123" s="439"/>
      <c r="L123" s="1163"/>
      <c r="M123" s="1162" t="s">
        <v>557</v>
      </c>
      <c r="N123" s="1162"/>
      <c r="O123" s="442">
        <f>DSUM(Datos!$C$1783:$P$1794,"emisiones",'11. Informe final. Resultados'!L116:P117)/1000</f>
        <v>0</v>
      </c>
      <c r="P123" s="443" t="s">
        <v>587</v>
      </c>
      <c r="Q123" s="108"/>
      <c r="R123" s="143"/>
      <c r="S123" s="143"/>
    </row>
    <row r="124" spans="1:30" ht="18" customHeight="1">
      <c r="D124" s="125"/>
      <c r="E124" s="1163"/>
      <c r="F124" s="1162" t="s">
        <v>561</v>
      </c>
      <c r="G124" s="1162"/>
      <c r="H124" s="442">
        <f>DSUM(Datos!$C$2095:$I$2117,"emisiones",'11. Informe final. Resultados'!E116:J117)/1000</f>
        <v>0</v>
      </c>
      <c r="I124" s="443" t="s">
        <v>587</v>
      </c>
      <c r="J124" s="439"/>
      <c r="K124" s="439"/>
      <c r="L124" s="1163"/>
      <c r="M124" s="1162" t="s">
        <v>561</v>
      </c>
      <c r="N124" s="1162"/>
      <c r="O124" s="442">
        <f>DSUM(Datos!$C$2095:$I$2117,"emisiones",'11. Informe final. Resultados'!L116:P117)/1000</f>
        <v>0</v>
      </c>
      <c r="P124" s="443" t="s">
        <v>587</v>
      </c>
      <c r="Q124" s="108"/>
      <c r="R124" s="143"/>
      <c r="S124" s="143"/>
    </row>
    <row r="125" spans="1:30" ht="18" customHeight="1">
      <c r="D125" s="125"/>
      <c r="E125" s="1163"/>
      <c r="F125" s="1162" t="s">
        <v>562</v>
      </c>
      <c r="G125" s="1162"/>
      <c r="H125" s="442">
        <f>DSUM(Datos!$C$2181:$J$2196,"emisiones",'11. Informe final. Resultados'!E116:J117)/1000</f>
        <v>0</v>
      </c>
      <c r="I125" s="443" t="s">
        <v>587</v>
      </c>
      <c r="J125" s="439"/>
      <c r="K125" s="439"/>
      <c r="L125" s="1163"/>
      <c r="M125" s="1162" t="s">
        <v>562</v>
      </c>
      <c r="N125" s="1162"/>
      <c r="O125" s="442">
        <f>DSUM(Datos!$C$2181:$J$2196,"emisiones",'11. Informe final. Resultados'!L116:P117)/1000</f>
        <v>0</v>
      </c>
      <c r="P125" s="443" t="s">
        <v>587</v>
      </c>
      <c r="Q125" s="108"/>
      <c r="R125" s="143"/>
      <c r="S125" s="143"/>
    </row>
    <row r="126" spans="1:30" ht="18" customHeight="1">
      <c r="D126" s="125"/>
      <c r="E126" s="1162" t="s">
        <v>591</v>
      </c>
      <c r="F126" s="1162"/>
      <c r="G126" s="1162"/>
      <c r="H126" s="444">
        <f>SUM(H119:H125)</f>
        <v>0</v>
      </c>
      <c r="I126" s="443" t="s">
        <v>587</v>
      </c>
      <c r="J126" s="439"/>
      <c r="K126" s="439"/>
      <c r="L126" s="1162" t="s">
        <v>591</v>
      </c>
      <c r="M126" s="1162"/>
      <c r="N126" s="1162"/>
      <c r="O126" s="442">
        <f>SUM(O119:O125)</f>
        <v>0</v>
      </c>
      <c r="P126" s="443" t="s">
        <v>587</v>
      </c>
      <c r="Q126" s="108"/>
      <c r="R126" s="143"/>
      <c r="S126" s="143"/>
    </row>
    <row r="127" spans="1:30" ht="6" customHeight="1">
      <c r="D127" s="125"/>
      <c r="E127" s="445"/>
      <c r="F127" s="446"/>
      <c r="G127" s="446"/>
      <c r="H127" s="442"/>
      <c r="I127" s="446"/>
      <c r="J127" s="439"/>
      <c r="K127" s="439"/>
      <c r="L127" s="445"/>
      <c r="M127" s="446"/>
      <c r="N127" s="446"/>
      <c r="O127" s="442"/>
      <c r="P127" s="446"/>
      <c r="Q127" s="108"/>
      <c r="R127" s="143"/>
      <c r="S127" s="143"/>
    </row>
    <row r="128" spans="1:30" ht="18" customHeight="1">
      <c r="D128" s="125"/>
      <c r="E128" s="1163" t="s">
        <v>592</v>
      </c>
      <c r="F128" s="1162" t="s">
        <v>593</v>
      </c>
      <c r="G128" s="1162"/>
      <c r="H128" s="447">
        <f>DSUM(Datos!$C$2227:$H$2249,"emisiones",'11. Informe final. Resultados'!E116:J117)/1000</f>
        <v>0</v>
      </c>
      <c r="I128" s="448" t="str">
        <f>IF($G$13&lt;2021,"t CO₂","t CO₂e")</f>
        <v>t CO₂e</v>
      </c>
      <c r="J128" s="439"/>
      <c r="K128" s="439"/>
      <c r="L128" s="1163" t="s">
        <v>592</v>
      </c>
      <c r="M128" s="1162" t="s">
        <v>593</v>
      </c>
      <c r="N128" s="1162"/>
      <c r="O128" s="447">
        <f>DSUM(Datos!$C$2227:$H$2249,"emisiones",'11. Informe final. Resultados'!L116:P117)/1000</f>
        <v>0</v>
      </c>
      <c r="P128" s="448" t="str">
        <f>IF($G$13&lt;2021,"t CO₂","t CO₂e")</f>
        <v>t CO₂e</v>
      </c>
      <c r="Q128" s="108"/>
      <c r="R128" s="143"/>
      <c r="S128" s="143"/>
    </row>
    <row r="129" spans="1:30" ht="18" customHeight="1">
      <c r="D129" s="125"/>
      <c r="E129" s="1163"/>
      <c r="F129" s="1162" t="s">
        <v>594</v>
      </c>
      <c r="G129" s="1162"/>
      <c r="H129" s="447">
        <f>DSUM(Datos!$C$2521:$H$2531,"emisiones",'11. Informe final. Resultados'!E116:J117)/1000</f>
        <v>0</v>
      </c>
      <c r="I129" s="448" t="str">
        <f>IF($G$13&lt;2021,"t CO₂","t CO₂e")</f>
        <v>t CO₂e</v>
      </c>
      <c r="J129" s="439"/>
      <c r="K129" s="439"/>
      <c r="L129" s="1163"/>
      <c r="M129" s="1162" t="s">
        <v>594</v>
      </c>
      <c r="N129" s="1162"/>
      <c r="O129" s="447">
        <f>DSUM(Datos!$C$2521:$H$2531,"emisiones",'11. Informe final. Resultados'!L116:P117)/1000</f>
        <v>0</v>
      </c>
      <c r="P129" s="448" t="str">
        <f>IF($G$13&lt;2021,"t CO₂","t CO₂e")</f>
        <v>t CO₂e</v>
      </c>
      <c r="Q129" s="108"/>
      <c r="R129" s="143"/>
      <c r="S129" s="143"/>
    </row>
    <row r="130" spans="1:30" ht="18" customHeight="1">
      <c r="D130" s="125"/>
      <c r="E130" s="1163"/>
      <c r="F130" s="1162" t="s">
        <v>595</v>
      </c>
      <c r="G130" s="1162"/>
      <c r="H130" s="447">
        <f>DSUM(Datos!$C$2555:$G$2565,"emisiones",'11. Informe final. Resultados'!E116:J117)/1000</f>
        <v>0</v>
      </c>
      <c r="I130" s="448" t="s">
        <v>587</v>
      </c>
      <c r="J130" s="439"/>
      <c r="K130" s="439"/>
      <c r="L130" s="1163"/>
      <c r="M130" s="1162" t="s">
        <v>595</v>
      </c>
      <c r="N130" s="1162"/>
      <c r="O130" s="447">
        <f>DSUM(Datos!$C$2555:$G$2565,"emisiones",'11. Informe final. Resultados'!L116:P117)/1000</f>
        <v>0</v>
      </c>
      <c r="P130" s="448" t="s">
        <v>587</v>
      </c>
      <c r="Q130" s="108"/>
      <c r="R130" s="143"/>
      <c r="S130" s="143"/>
    </row>
    <row r="131" spans="1:30" ht="18" customHeight="1">
      <c r="D131" s="125"/>
      <c r="E131" s="1162" t="s">
        <v>596</v>
      </c>
      <c r="F131" s="1162"/>
      <c r="G131" s="1162"/>
      <c r="H131" s="449">
        <f>SUM(H128:H130)</f>
        <v>0</v>
      </c>
      <c r="I131" s="448" t="str">
        <f t="shared" ref="I131" si="1">IF($G$13&lt;2021,"t CO₂","t CO₂e")</f>
        <v>t CO₂e</v>
      </c>
      <c r="J131" s="439"/>
      <c r="K131" s="439"/>
      <c r="L131" s="1162" t="s">
        <v>596</v>
      </c>
      <c r="M131" s="1162"/>
      <c r="N131" s="1162"/>
      <c r="O131" s="449">
        <f>SUM(O128:O130)</f>
        <v>0</v>
      </c>
      <c r="P131" s="448" t="str">
        <f t="shared" ref="P131" si="2">IF($G$13&lt;2021,"t CO₂","t CO₂e")</f>
        <v>t CO₂e</v>
      </c>
      <c r="Q131" s="108"/>
      <c r="R131" s="143"/>
      <c r="S131" s="143"/>
    </row>
    <row r="132" spans="1:30" ht="5.25" customHeight="1">
      <c r="D132" s="125"/>
      <c r="E132" s="445"/>
      <c r="F132" s="445"/>
      <c r="G132" s="445"/>
      <c r="H132" s="444"/>
      <c r="I132" s="445"/>
      <c r="J132" s="439"/>
      <c r="K132" s="439"/>
      <c r="L132" s="445"/>
      <c r="M132" s="445"/>
      <c r="N132" s="445"/>
      <c r="O132" s="444"/>
      <c r="P132" s="445"/>
      <c r="Q132" s="108"/>
      <c r="R132" s="143"/>
      <c r="S132" s="143"/>
    </row>
    <row r="133" spans="1:30" ht="18" customHeight="1">
      <c r="D133" s="125"/>
      <c r="E133" s="445" t="s">
        <v>137</v>
      </c>
      <c r="F133" s="1162"/>
      <c r="G133" s="1162"/>
      <c r="H133" s="444">
        <f>IF(ISNUMBER(SUM(H126+H131)),SUM(SUM(H131+H126)),"")</f>
        <v>0</v>
      </c>
      <c r="I133" s="450" t="s">
        <v>587</v>
      </c>
      <c r="J133" s="439"/>
      <c r="K133" s="439"/>
      <c r="L133" s="445" t="s">
        <v>137</v>
      </c>
      <c r="M133" s="1162"/>
      <c r="N133" s="1162"/>
      <c r="O133" s="444">
        <f>IF(ISNUMBER(SUM(O126+O131)),SUM(SUM(O131+O126)),"")</f>
        <v>0</v>
      </c>
      <c r="P133" s="451" t="s">
        <v>587</v>
      </c>
      <c r="Q133" s="108"/>
      <c r="R133" s="143"/>
      <c r="S133" s="143"/>
    </row>
    <row r="134" spans="1:30" ht="18" customHeight="1">
      <c r="D134" s="125"/>
      <c r="E134" s="439" t="s">
        <v>584</v>
      </c>
      <c r="F134" s="439"/>
      <c r="G134" s="440"/>
      <c r="H134" s="440"/>
      <c r="I134" s="440"/>
      <c r="J134" s="439"/>
      <c r="K134" s="439"/>
      <c r="L134" s="439" t="s">
        <v>584</v>
      </c>
      <c r="M134" s="439"/>
      <c r="N134" s="440"/>
      <c r="O134" s="440"/>
      <c r="P134" s="440"/>
      <c r="Q134" s="108"/>
      <c r="R134" s="143"/>
      <c r="S134" s="143"/>
    </row>
    <row r="135" spans="1:30" s="145" customFormat="1" ht="18" customHeight="1">
      <c r="A135" s="195"/>
      <c r="B135" s="473"/>
      <c r="D135" s="148"/>
      <c r="E135" s="1164" t="e">
        <f>Datos!#REF!</f>
        <v>#REF!</v>
      </c>
      <c r="F135" s="1164"/>
      <c r="G135" s="1164"/>
      <c r="H135" s="1164"/>
      <c r="I135" s="1164"/>
      <c r="J135" s="1164"/>
      <c r="K135" s="441"/>
      <c r="L135" s="1164" t="e">
        <f>Datos!#REF!</f>
        <v>#REF!</v>
      </c>
      <c r="M135" s="1164"/>
      <c r="N135" s="1164"/>
      <c r="O135" s="1164"/>
      <c r="P135" s="1164"/>
      <c r="Q135" s="147"/>
      <c r="R135" s="148"/>
      <c r="S135" s="148"/>
      <c r="T135" s="146"/>
      <c r="U135" s="125"/>
      <c r="V135" s="146"/>
      <c r="W135" s="146"/>
      <c r="X135" s="146"/>
      <c r="Y135" s="146"/>
      <c r="Z135" s="146"/>
      <c r="AA135" s="146"/>
      <c r="AB135" s="146"/>
      <c r="AC135" s="146"/>
      <c r="AD135" s="146"/>
    </row>
    <row r="136" spans="1:30" ht="9.75" customHeight="1">
      <c r="D136" s="143"/>
      <c r="E136" s="439"/>
      <c r="F136" s="439"/>
      <c r="G136" s="440"/>
      <c r="H136" s="440"/>
      <c r="I136" s="440"/>
      <c r="J136" s="439"/>
      <c r="K136" s="439"/>
      <c r="L136" s="439"/>
      <c r="M136" s="439"/>
      <c r="N136" s="440"/>
      <c r="O136" s="440"/>
      <c r="P136" s="440"/>
      <c r="Q136" s="108"/>
      <c r="R136" s="143"/>
      <c r="S136" s="143"/>
    </row>
    <row r="137" spans="1:30" ht="18" customHeight="1">
      <c r="D137" s="125"/>
      <c r="E137" s="1163" t="s">
        <v>585</v>
      </c>
      <c r="F137" s="1162" t="s">
        <v>586</v>
      </c>
      <c r="G137" s="1162"/>
      <c r="H137" s="442">
        <f>DSUM(Datos!$C$1342:$O$1364,"emisiones",'11. Informe final. Resultados'!E134:J135)/1000</f>
        <v>0</v>
      </c>
      <c r="I137" s="443" t="s">
        <v>587</v>
      </c>
      <c r="J137" s="439"/>
      <c r="K137" s="439"/>
      <c r="L137" s="1163" t="s">
        <v>585</v>
      </c>
      <c r="M137" s="1162" t="s">
        <v>586</v>
      </c>
      <c r="N137" s="1162"/>
      <c r="O137" s="442">
        <f>DSUM(Datos!$C$1342:$O$1364,"emisiones",'11. Informe final. Resultados'!L134:P135)/1000</f>
        <v>0</v>
      </c>
      <c r="P137" s="443" t="s">
        <v>587</v>
      </c>
      <c r="Q137" s="108"/>
      <c r="R137" s="143"/>
      <c r="S137" s="143"/>
    </row>
    <row r="138" spans="1:30" ht="18" customHeight="1">
      <c r="D138" s="125"/>
      <c r="E138" s="1163"/>
      <c r="F138" s="1162" t="s">
        <v>588</v>
      </c>
      <c r="G138" s="1162"/>
      <c r="H138" s="442">
        <f>DSUM(Datos!$D$1410:$I$1442,"emisiones",'11. Informe final. Resultados'!E134:J135)/1000</f>
        <v>0</v>
      </c>
      <c r="I138" s="443" t="s">
        <v>587</v>
      </c>
      <c r="J138" s="439"/>
      <c r="K138" s="439"/>
      <c r="L138" s="1163"/>
      <c r="M138" s="1162" t="s">
        <v>588</v>
      </c>
      <c r="N138" s="1162"/>
      <c r="O138" s="442">
        <f>DSUM(Datos!$D$1410:$I$1442,"emisiones",'11. Informe final. Resultados'!L134:P135)/1000</f>
        <v>0</v>
      </c>
      <c r="P138" s="443" t="s">
        <v>587</v>
      </c>
      <c r="Q138" s="108"/>
      <c r="R138" s="143"/>
      <c r="S138" s="143"/>
    </row>
    <row r="139" spans="1:30" ht="18" customHeight="1">
      <c r="D139" s="125"/>
      <c r="E139" s="1163"/>
      <c r="F139" s="1162" t="s">
        <v>589</v>
      </c>
      <c r="G139" s="1162"/>
      <c r="H139" s="442">
        <f>DSUM(Datos!$C$1572:$P$1592,"emisiones",'11. Informe final. Resultados'!E134:J135)/1000</f>
        <v>0</v>
      </c>
      <c r="I139" s="443" t="s">
        <v>587</v>
      </c>
      <c r="J139" s="439"/>
      <c r="K139" s="439"/>
      <c r="L139" s="1163"/>
      <c r="M139" s="1162" t="s">
        <v>589</v>
      </c>
      <c r="N139" s="1162"/>
      <c r="O139" s="442">
        <f>DSUM(Datos!$C$1572:$P$1592,"emisiones",'11. Informe final. Resultados'!L134:P135)/1000</f>
        <v>0</v>
      </c>
      <c r="P139" s="443" t="s">
        <v>587</v>
      </c>
      <c r="Q139" s="108"/>
      <c r="R139" s="143"/>
      <c r="S139" s="143"/>
    </row>
    <row r="140" spans="1:30" ht="18" customHeight="1">
      <c r="D140" s="125"/>
      <c r="E140" s="1163"/>
      <c r="F140" s="1162" t="s">
        <v>590</v>
      </c>
      <c r="G140" s="1162"/>
      <c r="H140" s="442">
        <f>DSUM(Datos!$C$2026:$P$2031,"emisiones",'11. Informe final. Resultados'!E134:J135)/1000</f>
        <v>0</v>
      </c>
      <c r="I140" s="443" t="s">
        <v>587</v>
      </c>
      <c r="J140" s="439"/>
      <c r="K140" s="439"/>
      <c r="L140" s="1163"/>
      <c r="M140" s="1162" t="s">
        <v>590</v>
      </c>
      <c r="N140" s="1162"/>
      <c r="O140" s="442">
        <f>DSUM(Datos!$C$2026:$P$2031,"emisiones",'11. Informe final. Resultados'!L134:P135)/1000</f>
        <v>0</v>
      </c>
      <c r="P140" s="443" t="s">
        <v>587</v>
      </c>
      <c r="Q140" s="108"/>
      <c r="R140" s="143"/>
      <c r="S140" s="143"/>
    </row>
    <row r="141" spans="1:30" ht="18" customHeight="1">
      <c r="D141" s="125"/>
      <c r="E141" s="1163"/>
      <c r="F141" s="1162" t="s">
        <v>557</v>
      </c>
      <c r="G141" s="1162"/>
      <c r="H141" s="442">
        <f>DSUM(Datos!$C$1783:$P$1794,"emisiones",'11. Informe final. Resultados'!E134:J135)/1000</f>
        <v>0</v>
      </c>
      <c r="I141" s="443" t="s">
        <v>587</v>
      </c>
      <c r="J141" s="439"/>
      <c r="K141" s="439"/>
      <c r="L141" s="1163"/>
      <c r="M141" s="1162" t="s">
        <v>557</v>
      </c>
      <c r="N141" s="1162"/>
      <c r="O141" s="442">
        <f>DSUM(Datos!$C$1783:$P$1794,"emisiones",'11. Informe final. Resultados'!L134:P135)/1000</f>
        <v>0</v>
      </c>
      <c r="P141" s="443" t="s">
        <v>587</v>
      </c>
      <c r="Q141" s="108"/>
      <c r="R141" s="143"/>
      <c r="S141" s="143"/>
    </row>
    <row r="142" spans="1:30" ht="18" customHeight="1">
      <c r="D142" s="125"/>
      <c r="E142" s="1163"/>
      <c r="F142" s="1162" t="s">
        <v>561</v>
      </c>
      <c r="G142" s="1162"/>
      <c r="H142" s="442">
        <f>DSUM(Datos!$C$2095:$I$2117,"emisiones",'11. Informe final. Resultados'!E134:J135)/1000</f>
        <v>0</v>
      </c>
      <c r="I142" s="443" t="s">
        <v>587</v>
      </c>
      <c r="J142" s="439"/>
      <c r="K142" s="439"/>
      <c r="L142" s="1163"/>
      <c r="M142" s="1162" t="s">
        <v>561</v>
      </c>
      <c r="N142" s="1162"/>
      <c r="O142" s="442">
        <f>DSUM(Datos!$C$2095:$I$2117,"emisiones",'11. Informe final. Resultados'!L134:P135)/1000</f>
        <v>0</v>
      </c>
      <c r="P142" s="443" t="s">
        <v>587</v>
      </c>
      <c r="Q142" s="108"/>
      <c r="R142" s="143"/>
      <c r="S142" s="143"/>
    </row>
    <row r="143" spans="1:30" ht="18" customHeight="1">
      <c r="D143" s="125"/>
      <c r="E143" s="1163"/>
      <c r="F143" s="1162" t="s">
        <v>562</v>
      </c>
      <c r="G143" s="1162"/>
      <c r="H143" s="442">
        <f>DSUM(Datos!$C$2181:$J$2196,"emisiones",'11. Informe final. Resultados'!E134:J135)/1000</f>
        <v>0</v>
      </c>
      <c r="I143" s="443" t="s">
        <v>587</v>
      </c>
      <c r="J143" s="439"/>
      <c r="K143" s="439"/>
      <c r="L143" s="1163"/>
      <c r="M143" s="1162" t="s">
        <v>562</v>
      </c>
      <c r="N143" s="1162"/>
      <c r="O143" s="442">
        <f>DSUM(Datos!$C$2181:$J$2196,"emisiones",'11. Informe final. Resultados'!L134:P135)/1000</f>
        <v>0</v>
      </c>
      <c r="P143" s="443" t="s">
        <v>587</v>
      </c>
      <c r="Q143" s="108"/>
      <c r="R143" s="143"/>
      <c r="S143" s="143"/>
    </row>
    <row r="144" spans="1:30" ht="18" customHeight="1">
      <c r="D144" s="125"/>
      <c r="E144" s="1162" t="s">
        <v>591</v>
      </c>
      <c r="F144" s="1162"/>
      <c r="G144" s="1162"/>
      <c r="H144" s="442">
        <f>SUM(H137:H143)</f>
        <v>0</v>
      </c>
      <c r="I144" s="443" t="s">
        <v>587</v>
      </c>
      <c r="J144" s="439"/>
      <c r="K144" s="439"/>
      <c r="L144" s="1162" t="s">
        <v>591</v>
      </c>
      <c r="M144" s="1162"/>
      <c r="N144" s="1162"/>
      <c r="O144" s="442">
        <f>SUM(O137:O143)</f>
        <v>0</v>
      </c>
      <c r="P144" s="443" t="s">
        <v>587</v>
      </c>
      <c r="Q144" s="108"/>
      <c r="R144" s="143"/>
      <c r="S144" s="143"/>
    </row>
    <row r="145" spans="1:30" ht="6" customHeight="1">
      <c r="D145" s="125"/>
      <c r="E145" s="445"/>
      <c r="F145" s="446"/>
      <c r="G145" s="446"/>
      <c r="H145" s="442"/>
      <c r="I145" s="446"/>
      <c r="J145" s="439"/>
      <c r="K145" s="439"/>
      <c r="L145" s="445"/>
      <c r="M145" s="446"/>
      <c r="N145" s="446"/>
      <c r="O145" s="442"/>
      <c r="P145" s="446"/>
      <c r="Q145" s="108"/>
      <c r="R145" s="143"/>
      <c r="S145" s="143"/>
    </row>
    <row r="146" spans="1:30" ht="18" customHeight="1">
      <c r="D146" s="125"/>
      <c r="E146" s="1163" t="s">
        <v>592</v>
      </c>
      <c r="F146" s="1162" t="s">
        <v>593</v>
      </c>
      <c r="G146" s="1162"/>
      <c r="H146" s="447">
        <f>DSUM(Datos!$C$2227:$H$2249,"emisiones",'11. Informe final. Resultados'!E134:J135)/1000</f>
        <v>0</v>
      </c>
      <c r="I146" s="448" t="str">
        <f>IF($G$13&lt;2021,"t CO₂","t CO₂e")</f>
        <v>t CO₂e</v>
      </c>
      <c r="J146" s="439"/>
      <c r="K146" s="439"/>
      <c r="L146" s="1163" t="s">
        <v>592</v>
      </c>
      <c r="M146" s="1162" t="s">
        <v>593</v>
      </c>
      <c r="N146" s="1162"/>
      <c r="O146" s="447">
        <f>DSUM(Datos!$C$2227:$H$2249,"emisiones",'11. Informe final. Resultados'!L134:P135)/1000</f>
        <v>0</v>
      </c>
      <c r="P146" s="448" t="str">
        <f>IF($G$13&lt;2021,"t CO₂","t CO₂e")</f>
        <v>t CO₂e</v>
      </c>
      <c r="Q146" s="108"/>
      <c r="R146" s="143"/>
      <c r="S146" s="143"/>
    </row>
    <row r="147" spans="1:30" ht="18" customHeight="1">
      <c r="D147" s="125"/>
      <c r="E147" s="1163"/>
      <c r="F147" s="1162" t="s">
        <v>594</v>
      </c>
      <c r="G147" s="1162"/>
      <c r="H147" s="447">
        <f>DSUM(Datos!$C$2521:$H$2531,"emisiones",'11. Informe final. Resultados'!E134:J135)/1000</f>
        <v>0</v>
      </c>
      <c r="I147" s="448" t="str">
        <f>IF($G$13&lt;2021,"t CO₂","t CO₂e")</f>
        <v>t CO₂e</v>
      </c>
      <c r="J147" s="439"/>
      <c r="K147" s="439"/>
      <c r="L147" s="1163"/>
      <c r="M147" s="1162" t="s">
        <v>594</v>
      </c>
      <c r="N147" s="1162"/>
      <c r="O147" s="447">
        <f>DSUM(Datos!$C$2521:$H$2531,"emisiones",'11. Informe final. Resultados'!L134:P135)/1000</f>
        <v>0</v>
      </c>
      <c r="P147" s="448" t="str">
        <f>IF($G$13&lt;2021,"t CO₂","t CO₂e")</f>
        <v>t CO₂e</v>
      </c>
      <c r="Q147" s="108"/>
      <c r="R147" s="143"/>
      <c r="S147" s="143"/>
    </row>
    <row r="148" spans="1:30" ht="18" customHeight="1">
      <c r="D148" s="125"/>
      <c r="E148" s="1163"/>
      <c r="F148" s="1162" t="s">
        <v>595</v>
      </c>
      <c r="G148" s="1162"/>
      <c r="H148" s="447">
        <f>DSUM(Datos!$C$2555:$G$2565,"emisiones",'11. Informe final. Resultados'!E134:J135)/1000</f>
        <v>0</v>
      </c>
      <c r="I148" s="448" t="s">
        <v>587</v>
      </c>
      <c r="J148" s="439"/>
      <c r="K148" s="439"/>
      <c r="L148" s="1163"/>
      <c r="M148" s="1162" t="s">
        <v>595</v>
      </c>
      <c r="N148" s="1162"/>
      <c r="O148" s="447">
        <f>DSUM(Datos!$C$2555:$G$2565,"emisiones",'11. Informe final. Resultados'!L134:P135)/1000</f>
        <v>0</v>
      </c>
      <c r="P148" s="448" t="s">
        <v>587</v>
      </c>
      <c r="Q148" s="108"/>
      <c r="R148" s="143"/>
      <c r="S148" s="143"/>
    </row>
    <row r="149" spans="1:30" ht="18" customHeight="1">
      <c r="D149" s="125"/>
      <c r="E149" s="1162" t="s">
        <v>596</v>
      </c>
      <c r="F149" s="1162"/>
      <c r="G149" s="1162"/>
      <c r="H149" s="449">
        <f>SUM(H146:H148)</f>
        <v>0</v>
      </c>
      <c r="I149" s="448" t="str">
        <f t="shared" ref="I149" si="3">IF($G$13&lt;2021,"t CO₂","t CO₂e")</f>
        <v>t CO₂e</v>
      </c>
      <c r="J149" s="439"/>
      <c r="K149" s="439"/>
      <c r="L149" s="1162" t="s">
        <v>596</v>
      </c>
      <c r="M149" s="1162"/>
      <c r="N149" s="1162"/>
      <c r="O149" s="449">
        <f>SUM(O146:O148)</f>
        <v>0</v>
      </c>
      <c r="P149" s="448" t="str">
        <f t="shared" ref="P149" si="4">IF($G$13&lt;2021,"t CO₂","t CO₂e")</f>
        <v>t CO₂e</v>
      </c>
      <c r="Q149" s="108"/>
      <c r="R149" s="143"/>
      <c r="S149" s="143"/>
    </row>
    <row r="150" spans="1:30" ht="5.25" customHeight="1">
      <c r="D150" s="125"/>
      <c r="E150" s="445"/>
      <c r="F150" s="445"/>
      <c r="G150" s="445"/>
      <c r="H150" s="444"/>
      <c r="I150" s="445"/>
      <c r="J150" s="439"/>
      <c r="K150" s="439"/>
      <c r="L150" s="445"/>
      <c r="M150" s="445"/>
      <c r="N150" s="445"/>
      <c r="O150" s="444"/>
      <c r="P150" s="445"/>
      <c r="Q150" s="108"/>
      <c r="R150" s="143"/>
      <c r="S150" s="143"/>
    </row>
    <row r="151" spans="1:30" ht="18" customHeight="1">
      <c r="D151" s="125"/>
      <c r="E151" s="445" t="s">
        <v>137</v>
      </c>
      <c r="F151" s="1162"/>
      <c r="G151" s="1162"/>
      <c r="H151" s="444">
        <f>IF(ISNUMBER(SUM(H144+H149)),SUM(SUM(H149+H144)),"")</f>
        <v>0</v>
      </c>
      <c r="I151" s="450" t="s">
        <v>587</v>
      </c>
      <c r="J151" s="439"/>
      <c r="K151" s="439"/>
      <c r="L151" s="445" t="s">
        <v>137</v>
      </c>
      <c r="M151" s="1162"/>
      <c r="N151" s="1162"/>
      <c r="O151" s="444">
        <f>IF(ISNUMBER(SUM(O144+O149)),SUM(SUM(O149+O144)),"")</f>
        <v>0</v>
      </c>
      <c r="P151" s="451" t="s">
        <v>587</v>
      </c>
      <c r="Q151" s="108"/>
      <c r="R151" s="143"/>
      <c r="S151" s="143"/>
    </row>
    <row r="152" spans="1:30" ht="18" customHeight="1">
      <c r="C152" s="149"/>
      <c r="D152" s="150"/>
      <c r="E152" s="439" t="s">
        <v>584</v>
      </c>
      <c r="F152" s="439"/>
      <c r="G152" s="440"/>
      <c r="H152" s="440"/>
      <c r="I152" s="440"/>
      <c r="J152" s="439"/>
      <c r="K152" s="439"/>
      <c r="L152" s="439" t="s">
        <v>584</v>
      </c>
      <c r="M152" s="439"/>
      <c r="N152" s="440"/>
      <c r="O152" s="440"/>
      <c r="P152" s="440"/>
      <c r="Q152" s="108"/>
      <c r="R152" s="143"/>
      <c r="S152" s="143"/>
    </row>
    <row r="153" spans="1:30" s="145" customFormat="1" ht="18" customHeight="1">
      <c r="A153" s="195"/>
      <c r="B153" s="473"/>
      <c r="C153" s="151"/>
      <c r="D153" s="148"/>
      <c r="E153" s="1164" t="e">
        <f>Datos!#REF!</f>
        <v>#REF!</v>
      </c>
      <c r="F153" s="1164"/>
      <c r="G153" s="1164"/>
      <c r="H153" s="1164"/>
      <c r="I153" s="1164"/>
      <c r="J153" s="1164"/>
      <c r="K153" s="441"/>
      <c r="L153" s="1164" t="e">
        <f>Datos!#REF!</f>
        <v>#REF!</v>
      </c>
      <c r="M153" s="1164"/>
      <c r="N153" s="1164"/>
      <c r="O153" s="1164"/>
      <c r="P153" s="1164"/>
      <c r="Q153" s="147"/>
      <c r="R153" s="148"/>
      <c r="S153" s="148"/>
      <c r="T153" s="146"/>
      <c r="U153" s="125"/>
      <c r="V153" s="146"/>
      <c r="W153" s="146"/>
      <c r="X153" s="146"/>
      <c r="Y153" s="146"/>
      <c r="Z153" s="146"/>
      <c r="AA153" s="146"/>
      <c r="AB153" s="146"/>
      <c r="AC153" s="146"/>
      <c r="AD153" s="146"/>
    </row>
    <row r="154" spans="1:30" ht="9.75" customHeight="1">
      <c r="C154" s="140"/>
      <c r="D154" s="150"/>
      <c r="E154" s="439" t="e">
        <f>E153</f>
        <v>#REF!</v>
      </c>
      <c r="F154" s="439"/>
      <c r="G154" s="440"/>
      <c r="H154" s="440"/>
      <c r="I154" s="440"/>
      <c r="J154" s="439"/>
      <c r="K154" s="439"/>
      <c r="L154" s="439"/>
      <c r="M154" s="439"/>
      <c r="N154" s="440"/>
      <c r="O154" s="440"/>
      <c r="P154" s="440"/>
      <c r="Q154" s="108"/>
      <c r="R154" s="143"/>
      <c r="S154" s="143"/>
    </row>
    <row r="155" spans="1:30" ht="18" customHeight="1">
      <c r="D155" s="125"/>
      <c r="E155" s="1163" t="s">
        <v>585</v>
      </c>
      <c r="F155" s="1162" t="s">
        <v>586</v>
      </c>
      <c r="G155" s="1162"/>
      <c r="H155" s="442">
        <f>DSUM(Datos!$C$1342:$O$1364,"emisiones",'11. Informe final. Resultados'!E152:J153)/1000</f>
        <v>0</v>
      </c>
      <c r="I155" s="443" t="s">
        <v>587</v>
      </c>
      <c r="J155" s="439"/>
      <c r="K155" s="439"/>
      <c r="L155" s="1163" t="s">
        <v>585</v>
      </c>
      <c r="M155" s="1162" t="s">
        <v>586</v>
      </c>
      <c r="N155" s="1162"/>
      <c r="O155" s="442">
        <f>DSUM(Datos!$C$1342:$O$1364,"emisiones",'11. Informe final. Resultados'!L152:P153)/1000</f>
        <v>0</v>
      </c>
      <c r="P155" s="443" t="s">
        <v>587</v>
      </c>
      <c r="Q155" s="108"/>
      <c r="R155" s="143"/>
      <c r="S155" s="143"/>
    </row>
    <row r="156" spans="1:30" ht="18" customHeight="1">
      <c r="D156" s="125"/>
      <c r="E156" s="1163"/>
      <c r="F156" s="1162" t="s">
        <v>588</v>
      </c>
      <c r="G156" s="1162"/>
      <c r="H156" s="442">
        <f>DSUM(Datos!$D$1410:$I$1442,"emisiones",'11. Informe final. Resultados'!E152:J153)/1000</f>
        <v>0</v>
      </c>
      <c r="I156" s="443" t="s">
        <v>587</v>
      </c>
      <c r="J156" s="439"/>
      <c r="K156" s="439"/>
      <c r="L156" s="1163"/>
      <c r="M156" s="1162" t="s">
        <v>588</v>
      </c>
      <c r="N156" s="1162"/>
      <c r="O156" s="442">
        <f>DSUM(Datos!$D$1410:$I$1442,"emisiones",'11. Informe final. Resultados'!L152:P153)/1000</f>
        <v>0</v>
      </c>
      <c r="P156" s="443" t="s">
        <v>587</v>
      </c>
      <c r="Q156" s="108"/>
      <c r="R156" s="143"/>
      <c r="S156" s="143"/>
    </row>
    <row r="157" spans="1:30" ht="18" customHeight="1">
      <c r="D157" s="125"/>
      <c r="E157" s="1163"/>
      <c r="F157" s="1162" t="s">
        <v>589</v>
      </c>
      <c r="G157" s="1162"/>
      <c r="H157" s="442">
        <f>DSUM(Datos!$C$1572:$P$1592,"emisiones",'11. Informe final. Resultados'!E152:J153)/1000</f>
        <v>0</v>
      </c>
      <c r="I157" s="443" t="s">
        <v>587</v>
      </c>
      <c r="J157" s="439"/>
      <c r="K157" s="439"/>
      <c r="L157" s="1163"/>
      <c r="M157" s="1162" t="s">
        <v>589</v>
      </c>
      <c r="N157" s="1162"/>
      <c r="O157" s="442">
        <f>DSUM(Datos!$C$1572:$P$1592,"emisiones",'11. Informe final. Resultados'!L152:P153)/1000</f>
        <v>0</v>
      </c>
      <c r="P157" s="443" t="s">
        <v>587</v>
      </c>
      <c r="Q157" s="108"/>
      <c r="R157" s="143"/>
      <c r="S157" s="143"/>
    </row>
    <row r="158" spans="1:30" ht="18" customHeight="1">
      <c r="D158" s="125"/>
      <c r="E158" s="1163"/>
      <c r="F158" s="1162" t="s">
        <v>590</v>
      </c>
      <c r="G158" s="1162"/>
      <c r="H158" s="442">
        <f>DSUM(Datos!$C$2026:$P$2031,"emisiones",'11. Informe final. Resultados'!E152:J153)/1000</f>
        <v>0</v>
      </c>
      <c r="I158" s="443" t="s">
        <v>587</v>
      </c>
      <c r="J158" s="439"/>
      <c r="K158" s="439"/>
      <c r="L158" s="1163"/>
      <c r="M158" s="1162" t="s">
        <v>590</v>
      </c>
      <c r="N158" s="1162"/>
      <c r="O158" s="442">
        <f>DSUM(Datos!$C$2026:$P$2031,"emisiones",'11. Informe final. Resultados'!L152:P153)/1000</f>
        <v>0</v>
      </c>
      <c r="P158" s="443" t="s">
        <v>587</v>
      </c>
      <c r="Q158" s="108"/>
      <c r="R158" s="143"/>
      <c r="S158" s="143"/>
    </row>
    <row r="159" spans="1:30" ht="18" customHeight="1">
      <c r="D159" s="125"/>
      <c r="E159" s="1163"/>
      <c r="F159" s="1162" t="s">
        <v>557</v>
      </c>
      <c r="G159" s="1162"/>
      <c r="H159" s="442">
        <f>DSUM(Datos!$C$1783:$P$1794,"emisiones",'11. Informe final. Resultados'!E152:J153)/1000</f>
        <v>0</v>
      </c>
      <c r="I159" s="443" t="s">
        <v>587</v>
      </c>
      <c r="J159" s="439"/>
      <c r="K159" s="439"/>
      <c r="L159" s="1163"/>
      <c r="M159" s="1162" t="s">
        <v>557</v>
      </c>
      <c r="N159" s="1162"/>
      <c r="O159" s="442">
        <f>DSUM(Datos!$C$1783:$P$1794,"emisiones",'11. Informe final. Resultados'!L152:P153)/1000</f>
        <v>0</v>
      </c>
      <c r="P159" s="443" t="s">
        <v>587</v>
      </c>
      <c r="Q159" s="108"/>
      <c r="R159" s="143"/>
      <c r="S159" s="143"/>
    </row>
    <row r="160" spans="1:30" ht="18" customHeight="1">
      <c r="D160" s="125"/>
      <c r="E160" s="1163"/>
      <c r="F160" s="1162" t="s">
        <v>561</v>
      </c>
      <c r="G160" s="1162"/>
      <c r="H160" s="442">
        <f>DSUM(Datos!$C$2095:$I$2117,"emisiones",'11. Informe final. Resultados'!E152:J153)/1000</f>
        <v>0</v>
      </c>
      <c r="I160" s="443" t="s">
        <v>587</v>
      </c>
      <c r="J160" s="439"/>
      <c r="K160" s="439"/>
      <c r="L160" s="1163"/>
      <c r="M160" s="1162" t="s">
        <v>561</v>
      </c>
      <c r="N160" s="1162"/>
      <c r="O160" s="442">
        <f>DSUM(Datos!$C$2095:$I$2117,"emisiones",'11. Informe final. Resultados'!L152:P153)/1000</f>
        <v>0</v>
      </c>
      <c r="P160" s="443" t="s">
        <v>587</v>
      </c>
      <c r="Q160" s="108"/>
      <c r="R160" s="143"/>
      <c r="S160" s="143"/>
    </row>
    <row r="161" spans="1:30" ht="18" customHeight="1">
      <c r="D161" s="125"/>
      <c r="E161" s="1163"/>
      <c r="F161" s="1162" t="s">
        <v>562</v>
      </c>
      <c r="G161" s="1162"/>
      <c r="H161" s="442">
        <f>DSUM(Datos!$C$2181:$J$2196,"emisiones",'11. Informe final. Resultados'!E152:J153)/1000</f>
        <v>0</v>
      </c>
      <c r="I161" s="443" t="s">
        <v>587</v>
      </c>
      <c r="J161" s="439"/>
      <c r="K161" s="439"/>
      <c r="L161" s="1163"/>
      <c r="M161" s="1162" t="s">
        <v>562</v>
      </c>
      <c r="N161" s="1162"/>
      <c r="O161" s="442">
        <f>DSUM(Datos!$C$2181:$J$2196,"emisiones",'11. Informe final. Resultados'!L152:P153)/1000</f>
        <v>0</v>
      </c>
      <c r="P161" s="443" t="s">
        <v>587</v>
      </c>
      <c r="Q161" s="108"/>
      <c r="R161" s="143"/>
      <c r="S161" s="143"/>
    </row>
    <row r="162" spans="1:30" ht="18" customHeight="1">
      <c r="D162" s="125"/>
      <c r="E162" s="1162" t="s">
        <v>591</v>
      </c>
      <c r="F162" s="1162"/>
      <c r="G162" s="1162"/>
      <c r="H162" s="442">
        <f>SUM(H155:H161)</f>
        <v>0</v>
      </c>
      <c r="I162" s="443" t="s">
        <v>587</v>
      </c>
      <c r="J162" s="439"/>
      <c r="K162" s="439"/>
      <c r="L162" s="1162" t="s">
        <v>591</v>
      </c>
      <c r="M162" s="1162"/>
      <c r="N162" s="1162"/>
      <c r="O162" s="442">
        <f>SUM(O155:O161)</f>
        <v>0</v>
      </c>
      <c r="P162" s="443" t="s">
        <v>587</v>
      </c>
      <c r="Q162" s="108"/>
      <c r="R162" s="143"/>
      <c r="S162" s="143"/>
    </row>
    <row r="163" spans="1:30" ht="6" customHeight="1">
      <c r="D163" s="125"/>
      <c r="E163" s="445"/>
      <c r="F163" s="446"/>
      <c r="G163" s="446"/>
      <c r="H163" s="442"/>
      <c r="I163" s="446"/>
      <c r="J163" s="439"/>
      <c r="K163" s="439"/>
      <c r="L163" s="445"/>
      <c r="M163" s="446"/>
      <c r="N163" s="446"/>
      <c r="O163" s="442"/>
      <c r="P163" s="446"/>
      <c r="Q163" s="108"/>
      <c r="R163" s="143"/>
      <c r="S163" s="143"/>
    </row>
    <row r="164" spans="1:30" ht="18" customHeight="1">
      <c r="D164" s="125"/>
      <c r="E164" s="1163" t="s">
        <v>592</v>
      </c>
      <c r="F164" s="1162" t="s">
        <v>593</v>
      </c>
      <c r="G164" s="1162"/>
      <c r="H164" s="447">
        <f>DSUM(Datos!$C$2227:$H$2249,"emisiones",'11. Informe final. Resultados'!E152:J153)/1000</f>
        <v>0</v>
      </c>
      <c r="I164" s="448" t="str">
        <f>IF($G$13&lt;2021,"t CO₂","t CO₂e")</f>
        <v>t CO₂e</v>
      </c>
      <c r="J164" s="439"/>
      <c r="K164" s="439"/>
      <c r="L164" s="1163" t="s">
        <v>592</v>
      </c>
      <c r="M164" s="1162" t="s">
        <v>593</v>
      </c>
      <c r="N164" s="1162"/>
      <c r="O164" s="447">
        <f>DSUM(Datos!$C$2227:$H$2249,"emisiones",'11. Informe final. Resultados'!L152:P153)/1000</f>
        <v>0</v>
      </c>
      <c r="P164" s="448" t="str">
        <f>IF($G$13&lt;2021,"t CO₂","t CO₂e")</f>
        <v>t CO₂e</v>
      </c>
      <c r="Q164" s="108"/>
      <c r="R164" s="143"/>
      <c r="S164" s="143"/>
    </row>
    <row r="165" spans="1:30" ht="18" customHeight="1">
      <c r="D165" s="125"/>
      <c r="E165" s="1163"/>
      <c r="F165" s="1162" t="s">
        <v>594</v>
      </c>
      <c r="G165" s="1162"/>
      <c r="H165" s="447">
        <f>DSUM(Datos!$C$2521:$H$2531,"emisiones",'11. Informe final. Resultados'!E152:J153)/1000</f>
        <v>0</v>
      </c>
      <c r="I165" s="448" t="str">
        <f>IF($G$13&lt;2021,"t CO₂","t CO₂e")</f>
        <v>t CO₂e</v>
      </c>
      <c r="J165" s="439"/>
      <c r="K165" s="439"/>
      <c r="L165" s="1163"/>
      <c r="M165" s="1162" t="s">
        <v>594</v>
      </c>
      <c r="N165" s="1162"/>
      <c r="O165" s="447">
        <f>DSUM(Datos!$C$2521:$H$2531,"emisiones",'11. Informe final. Resultados'!L152:P153)/1000</f>
        <v>0</v>
      </c>
      <c r="P165" s="448" t="str">
        <f>IF($G$13&lt;2021,"t CO₂","t CO₂e")</f>
        <v>t CO₂e</v>
      </c>
      <c r="Q165" s="108"/>
      <c r="R165" s="143"/>
      <c r="S165" s="143"/>
    </row>
    <row r="166" spans="1:30" ht="18" customHeight="1">
      <c r="D166" s="125"/>
      <c r="E166" s="1163"/>
      <c r="F166" s="1162" t="s">
        <v>595</v>
      </c>
      <c r="G166" s="1162"/>
      <c r="H166" s="447">
        <f>DSUM(Datos!$C$2555:$G$2565,"emisiones",'11. Informe final. Resultados'!E152:J153)/1000</f>
        <v>0</v>
      </c>
      <c r="I166" s="448" t="s">
        <v>587</v>
      </c>
      <c r="J166" s="439"/>
      <c r="K166" s="439"/>
      <c r="L166" s="1163"/>
      <c r="M166" s="1162" t="s">
        <v>595</v>
      </c>
      <c r="N166" s="1162"/>
      <c r="O166" s="447">
        <f>DSUM(Datos!$C$2555:$G$2565,"emisiones",'11. Informe final. Resultados'!L152:P153)/1000</f>
        <v>0</v>
      </c>
      <c r="P166" s="448" t="s">
        <v>587</v>
      </c>
      <c r="Q166" s="108"/>
      <c r="R166" s="143"/>
      <c r="S166" s="143"/>
    </row>
    <row r="167" spans="1:30" ht="18" customHeight="1">
      <c r="D167" s="125"/>
      <c r="E167" s="1162" t="s">
        <v>596</v>
      </c>
      <c r="F167" s="1162"/>
      <c r="G167" s="1162"/>
      <c r="H167" s="449">
        <f>SUM(H164:H166)</f>
        <v>0</v>
      </c>
      <c r="I167" s="448" t="str">
        <f t="shared" ref="I167" si="5">IF($G$13&lt;2021,"t CO₂","t CO₂e")</f>
        <v>t CO₂e</v>
      </c>
      <c r="J167" s="439"/>
      <c r="K167" s="439"/>
      <c r="L167" s="1162" t="s">
        <v>596</v>
      </c>
      <c r="M167" s="1162"/>
      <c r="N167" s="1162"/>
      <c r="O167" s="449">
        <f>SUM(O164:O166)</f>
        <v>0</v>
      </c>
      <c r="P167" s="448" t="str">
        <f t="shared" ref="P167" si="6">IF($G$13&lt;2021,"t CO₂","t CO₂e")</f>
        <v>t CO₂e</v>
      </c>
      <c r="Q167" s="108"/>
      <c r="R167" s="143"/>
      <c r="S167" s="143"/>
    </row>
    <row r="168" spans="1:30" ht="5.25" customHeight="1">
      <c r="D168" s="125"/>
      <c r="E168" s="445"/>
      <c r="F168" s="445"/>
      <c r="G168" s="445"/>
      <c r="H168" s="444"/>
      <c r="I168" s="445"/>
      <c r="J168" s="439"/>
      <c r="K168" s="439"/>
      <c r="L168" s="445"/>
      <c r="M168" s="445"/>
      <c r="N168" s="445"/>
      <c r="O168" s="444"/>
      <c r="P168" s="445"/>
      <c r="Q168" s="108"/>
      <c r="R168" s="143"/>
      <c r="S168" s="143"/>
    </row>
    <row r="169" spans="1:30" ht="18" customHeight="1">
      <c r="D169" s="125"/>
      <c r="E169" s="445" t="s">
        <v>137</v>
      </c>
      <c r="F169" s="1162"/>
      <c r="G169" s="1162"/>
      <c r="H169" s="444">
        <f>IF(ISNUMBER(SUM(H162+H167)),SUM(SUM(H167+H162)),"")</f>
        <v>0</v>
      </c>
      <c r="I169" s="450" t="s">
        <v>587</v>
      </c>
      <c r="J169" s="439"/>
      <c r="K169" s="439"/>
      <c r="L169" s="445" t="s">
        <v>137</v>
      </c>
      <c r="M169" s="1162"/>
      <c r="N169" s="1162"/>
      <c r="O169" s="444">
        <f>IF(ISNUMBER(SUM(O162+O167)),SUM(SUM(O167+O162)),"")</f>
        <v>0</v>
      </c>
      <c r="P169" s="451" t="s">
        <v>587</v>
      </c>
      <c r="Q169" s="108"/>
      <c r="R169" s="143"/>
      <c r="S169" s="143"/>
    </row>
    <row r="170" spans="1:30" ht="18" customHeight="1">
      <c r="C170" s="143"/>
      <c r="D170" s="150"/>
      <c r="E170" s="439" t="s">
        <v>584</v>
      </c>
      <c r="F170" s="439"/>
      <c r="G170" s="440"/>
      <c r="H170" s="440"/>
      <c r="I170" s="440"/>
      <c r="J170" s="439"/>
      <c r="K170" s="439"/>
      <c r="L170" s="439" t="s">
        <v>584</v>
      </c>
      <c r="M170" s="439"/>
      <c r="N170" s="440"/>
      <c r="O170" s="440"/>
      <c r="P170" s="440"/>
      <c r="Q170" s="108"/>
      <c r="R170" s="143"/>
      <c r="S170" s="143"/>
    </row>
    <row r="171" spans="1:30" s="145" customFormat="1" ht="18" customHeight="1">
      <c r="A171" s="195"/>
      <c r="B171" s="473"/>
      <c r="C171" s="148"/>
      <c r="D171" s="148"/>
      <c r="E171" s="1164" t="e">
        <f>Datos!#REF!</f>
        <v>#REF!</v>
      </c>
      <c r="F171" s="1164"/>
      <c r="G171" s="1164"/>
      <c r="H171" s="1164"/>
      <c r="I171" s="1164"/>
      <c r="J171" s="1164"/>
      <c r="K171" s="441"/>
      <c r="L171" s="1164" t="e">
        <f>Datos!#REF!</f>
        <v>#REF!</v>
      </c>
      <c r="M171" s="1164"/>
      <c r="N171" s="1164"/>
      <c r="O171" s="1164"/>
      <c r="P171" s="1164"/>
      <c r="Q171" s="147"/>
      <c r="R171" s="143"/>
      <c r="S171" s="143"/>
      <c r="T171" s="146"/>
      <c r="U171" s="125"/>
      <c r="V171" s="146"/>
      <c r="W171" s="146"/>
      <c r="X171" s="146"/>
      <c r="Y171" s="146"/>
      <c r="Z171" s="146"/>
      <c r="AA171" s="146"/>
      <c r="AB171" s="146"/>
      <c r="AC171" s="146"/>
      <c r="AD171" s="146"/>
    </row>
    <row r="172" spans="1:30" ht="9.75" customHeight="1">
      <c r="C172" s="143"/>
      <c r="D172" s="150"/>
      <c r="E172" s="439"/>
      <c r="F172" s="439"/>
      <c r="G172" s="440"/>
      <c r="H172" s="440"/>
      <c r="I172" s="440"/>
      <c r="J172" s="439"/>
      <c r="K172" s="439"/>
      <c r="L172" s="439"/>
      <c r="M172" s="439"/>
      <c r="N172" s="440"/>
      <c r="O172" s="440"/>
      <c r="P172" s="440"/>
      <c r="Q172" s="108"/>
      <c r="R172" s="143"/>
      <c r="S172" s="143"/>
    </row>
    <row r="173" spans="1:30" ht="18" customHeight="1">
      <c r="D173" s="125"/>
      <c r="E173" s="1163" t="s">
        <v>585</v>
      </c>
      <c r="F173" s="1162" t="s">
        <v>586</v>
      </c>
      <c r="G173" s="1162"/>
      <c r="H173" s="442">
        <f>DSUM(Datos!$C$1342:$O$1364,"emisiones",'11. Informe final. Resultados'!E170:J171)/1000</f>
        <v>0</v>
      </c>
      <c r="I173" s="443" t="s">
        <v>587</v>
      </c>
      <c r="J173" s="439"/>
      <c r="K173" s="439"/>
      <c r="L173" s="1163" t="s">
        <v>585</v>
      </c>
      <c r="M173" s="1162" t="s">
        <v>586</v>
      </c>
      <c r="N173" s="1162"/>
      <c r="O173" s="442">
        <f>DSUM(Datos!$C$1342:$O$1364,"emisiones",'11. Informe final. Resultados'!L170:P171)/1000</f>
        <v>0</v>
      </c>
      <c r="P173" s="443" t="s">
        <v>587</v>
      </c>
      <c r="Q173" s="108"/>
      <c r="R173" s="143"/>
      <c r="S173" s="143"/>
    </row>
    <row r="174" spans="1:30" ht="18" customHeight="1">
      <c r="D174" s="125"/>
      <c r="E174" s="1163"/>
      <c r="F174" s="1162" t="s">
        <v>588</v>
      </c>
      <c r="G174" s="1162"/>
      <c r="H174" s="442">
        <f>DSUM(Datos!$D$1410:$I$1442,"emisiones",'11. Informe final. Resultados'!E170:J171)/1000</f>
        <v>0</v>
      </c>
      <c r="I174" s="443" t="s">
        <v>587</v>
      </c>
      <c r="J174" s="439"/>
      <c r="K174" s="439"/>
      <c r="L174" s="1163"/>
      <c r="M174" s="1162" t="s">
        <v>588</v>
      </c>
      <c r="N174" s="1162"/>
      <c r="O174" s="442">
        <f>DSUM(Datos!$D$1410:$I$1442,"emisiones",'11. Informe final. Resultados'!L170:P171)/1000</f>
        <v>0</v>
      </c>
      <c r="P174" s="443" t="s">
        <v>587</v>
      </c>
      <c r="Q174" s="108"/>
      <c r="R174" s="143"/>
      <c r="S174" s="143"/>
    </row>
    <row r="175" spans="1:30" ht="18" customHeight="1">
      <c r="D175" s="125"/>
      <c r="E175" s="1163"/>
      <c r="F175" s="1162" t="s">
        <v>589</v>
      </c>
      <c r="G175" s="1162"/>
      <c r="H175" s="442">
        <f>DSUM(Datos!$C$1572:$P$1592,"emisiones",'11. Informe final. Resultados'!E170:J171)/1000</f>
        <v>0</v>
      </c>
      <c r="I175" s="443" t="s">
        <v>587</v>
      </c>
      <c r="J175" s="439"/>
      <c r="K175" s="439"/>
      <c r="L175" s="1163"/>
      <c r="M175" s="1162" t="s">
        <v>589</v>
      </c>
      <c r="N175" s="1162"/>
      <c r="O175" s="442">
        <f>DSUM(Datos!$C$1572:$P$1592,"emisiones",'11. Informe final. Resultados'!L170:P171)/1000</f>
        <v>0</v>
      </c>
      <c r="P175" s="443" t="s">
        <v>587</v>
      </c>
      <c r="Q175" s="108"/>
      <c r="R175" s="143"/>
      <c r="S175" s="143"/>
    </row>
    <row r="176" spans="1:30" ht="18" customHeight="1">
      <c r="D176" s="125"/>
      <c r="E176" s="1163"/>
      <c r="F176" s="1162" t="s">
        <v>590</v>
      </c>
      <c r="G176" s="1162"/>
      <c r="H176" s="442">
        <f>DSUM(Datos!$C$2026:$P$2031,"emisiones",'11. Informe final. Resultados'!E170:J171)/1000</f>
        <v>0</v>
      </c>
      <c r="I176" s="443" t="s">
        <v>587</v>
      </c>
      <c r="J176" s="439"/>
      <c r="K176" s="439"/>
      <c r="L176" s="1163"/>
      <c r="M176" s="1162" t="s">
        <v>590</v>
      </c>
      <c r="N176" s="1162"/>
      <c r="O176" s="442">
        <f>DSUM(Datos!$C$2026:$P$2031,"emisiones",'11. Informe final. Resultados'!L170:P171)/1000</f>
        <v>0</v>
      </c>
      <c r="P176" s="443" t="s">
        <v>587</v>
      </c>
      <c r="Q176" s="108"/>
      <c r="R176" s="143"/>
      <c r="S176" s="143"/>
    </row>
    <row r="177" spans="1:30" ht="18" customHeight="1">
      <c r="D177" s="125"/>
      <c r="E177" s="1163"/>
      <c r="F177" s="1162" t="s">
        <v>557</v>
      </c>
      <c r="G177" s="1162"/>
      <c r="H177" s="442">
        <f>DSUM(Datos!$C$1783:$P$1794,"emisiones",'11. Informe final. Resultados'!E170:J171)/1000</f>
        <v>0</v>
      </c>
      <c r="I177" s="443" t="s">
        <v>587</v>
      </c>
      <c r="J177" s="439"/>
      <c r="K177" s="439"/>
      <c r="L177" s="1163"/>
      <c r="M177" s="1162" t="s">
        <v>557</v>
      </c>
      <c r="N177" s="1162"/>
      <c r="O177" s="442">
        <f>DSUM(Datos!$C$1783:$P$1794,"emisiones",'11. Informe final. Resultados'!L170:P171)/1000</f>
        <v>0</v>
      </c>
      <c r="P177" s="443" t="s">
        <v>587</v>
      </c>
      <c r="Q177" s="108"/>
      <c r="R177" s="143"/>
      <c r="S177" s="143"/>
    </row>
    <row r="178" spans="1:30" ht="18" customHeight="1">
      <c r="D178" s="125"/>
      <c r="E178" s="1163"/>
      <c r="F178" s="1162" t="s">
        <v>561</v>
      </c>
      <c r="G178" s="1162"/>
      <c r="H178" s="442">
        <f>DSUM(Datos!$C$2095:$I$2117,"emisiones",'11. Informe final. Resultados'!E170:J171)/1000</f>
        <v>0</v>
      </c>
      <c r="I178" s="443" t="s">
        <v>587</v>
      </c>
      <c r="J178" s="439"/>
      <c r="K178" s="439"/>
      <c r="L178" s="1163"/>
      <c r="M178" s="1162" t="s">
        <v>561</v>
      </c>
      <c r="N178" s="1162"/>
      <c r="O178" s="442">
        <f>DSUM(Datos!$C$2095:$I$2117,"emisiones",'11. Informe final. Resultados'!L170:P171)/1000</f>
        <v>0</v>
      </c>
      <c r="P178" s="443" t="s">
        <v>587</v>
      </c>
      <c r="Q178" s="108"/>
      <c r="R178" s="143"/>
      <c r="S178" s="143"/>
    </row>
    <row r="179" spans="1:30" ht="18" customHeight="1">
      <c r="D179" s="125"/>
      <c r="E179" s="1163"/>
      <c r="F179" s="1162" t="s">
        <v>562</v>
      </c>
      <c r="G179" s="1162"/>
      <c r="H179" s="442">
        <f>DSUM(Datos!$C$2181:$J$2196,"emisiones",'11. Informe final. Resultados'!E170:J171)/1000</f>
        <v>0</v>
      </c>
      <c r="I179" s="443" t="s">
        <v>587</v>
      </c>
      <c r="J179" s="439"/>
      <c r="K179" s="439"/>
      <c r="L179" s="1163"/>
      <c r="M179" s="1162" t="s">
        <v>562</v>
      </c>
      <c r="N179" s="1162"/>
      <c r="O179" s="442">
        <f>DSUM(Datos!$C$2181:$J$2196,"emisiones",'11. Informe final. Resultados'!L170:P171)/1000</f>
        <v>0</v>
      </c>
      <c r="P179" s="443" t="s">
        <v>587</v>
      </c>
      <c r="Q179" s="108"/>
      <c r="R179" s="143"/>
      <c r="S179" s="143"/>
    </row>
    <row r="180" spans="1:30" ht="18" customHeight="1">
      <c r="D180" s="125"/>
      <c r="E180" s="1162" t="s">
        <v>591</v>
      </c>
      <c r="F180" s="1162"/>
      <c r="G180" s="1162"/>
      <c r="H180" s="442">
        <f>SUM(H173:H179)</f>
        <v>0</v>
      </c>
      <c r="I180" s="443" t="s">
        <v>587</v>
      </c>
      <c r="J180" s="439"/>
      <c r="K180" s="439"/>
      <c r="L180" s="1162" t="s">
        <v>591</v>
      </c>
      <c r="M180" s="1162"/>
      <c r="N180" s="1162"/>
      <c r="O180" s="442">
        <f>SUM(O173:O179)</f>
        <v>0</v>
      </c>
      <c r="P180" s="443" t="s">
        <v>587</v>
      </c>
      <c r="Q180" s="108"/>
      <c r="R180" s="143"/>
      <c r="S180" s="143"/>
    </row>
    <row r="181" spans="1:30" ht="6" customHeight="1">
      <c r="D181" s="125"/>
      <c r="E181" s="445"/>
      <c r="F181" s="446"/>
      <c r="G181" s="446"/>
      <c r="H181" s="442"/>
      <c r="I181" s="446"/>
      <c r="J181" s="439"/>
      <c r="K181" s="439"/>
      <c r="L181" s="445"/>
      <c r="M181" s="446"/>
      <c r="N181" s="446"/>
      <c r="O181" s="442"/>
      <c r="P181" s="446"/>
      <c r="Q181" s="108"/>
      <c r="R181" s="143"/>
      <c r="S181" s="143"/>
    </row>
    <row r="182" spans="1:30" ht="18" customHeight="1">
      <c r="D182" s="125"/>
      <c r="E182" s="1163" t="s">
        <v>592</v>
      </c>
      <c r="F182" s="1162" t="s">
        <v>593</v>
      </c>
      <c r="G182" s="1162"/>
      <c r="H182" s="447">
        <f>DSUM(Datos!$C$2227:$H$2249,"emisiones",'11. Informe final. Resultados'!E170:J171)/1000</f>
        <v>0</v>
      </c>
      <c r="I182" s="448" t="str">
        <f>IF($G$13&lt;2021,"t CO₂","t CO₂e")</f>
        <v>t CO₂e</v>
      </c>
      <c r="J182" s="439"/>
      <c r="K182" s="439"/>
      <c r="L182" s="1163" t="s">
        <v>592</v>
      </c>
      <c r="M182" s="1162" t="s">
        <v>593</v>
      </c>
      <c r="N182" s="1162"/>
      <c r="O182" s="447">
        <f>DSUM(Datos!$C$2227:$H$2249,"emisiones",'11. Informe final. Resultados'!L170:P171)/1000</f>
        <v>0</v>
      </c>
      <c r="P182" s="448" t="str">
        <f>IF($G$13&lt;2021,"t CO₂","t CO₂e")</f>
        <v>t CO₂e</v>
      </c>
      <c r="Q182" s="108"/>
      <c r="R182" s="143"/>
      <c r="S182" s="143"/>
    </row>
    <row r="183" spans="1:30" ht="18" customHeight="1">
      <c r="D183" s="125"/>
      <c r="E183" s="1163"/>
      <c r="F183" s="1162" t="s">
        <v>594</v>
      </c>
      <c r="G183" s="1162"/>
      <c r="H183" s="447">
        <f>DSUM(Datos!$C$2521:$H$2531,"emisiones",'11. Informe final. Resultados'!E170:J171)/1000</f>
        <v>0</v>
      </c>
      <c r="I183" s="448" t="str">
        <f>IF($G$13&lt;2021,"t CO₂","t CO₂e")</f>
        <v>t CO₂e</v>
      </c>
      <c r="J183" s="439"/>
      <c r="K183" s="439"/>
      <c r="L183" s="1163"/>
      <c r="M183" s="1162" t="s">
        <v>594</v>
      </c>
      <c r="N183" s="1162"/>
      <c r="O183" s="447">
        <f>DSUM(Datos!$C$2521:$H$2531,"emisiones",'11. Informe final. Resultados'!L170:P171)/1000</f>
        <v>0</v>
      </c>
      <c r="P183" s="448" t="str">
        <f>IF($G$13&lt;2021,"t CO₂","t CO₂e")</f>
        <v>t CO₂e</v>
      </c>
      <c r="Q183" s="108"/>
      <c r="R183" s="143"/>
      <c r="S183" s="143"/>
    </row>
    <row r="184" spans="1:30" ht="18" customHeight="1">
      <c r="D184" s="125"/>
      <c r="E184" s="1163"/>
      <c r="F184" s="1162" t="s">
        <v>595</v>
      </c>
      <c r="G184" s="1162"/>
      <c r="H184" s="447">
        <f>DSUM(Datos!$C$2555:$G$2565,"emisiones",'11. Informe final. Resultados'!E170:J171)/1000</f>
        <v>0</v>
      </c>
      <c r="I184" s="448" t="s">
        <v>587</v>
      </c>
      <c r="J184" s="439"/>
      <c r="K184" s="439"/>
      <c r="L184" s="1163"/>
      <c r="M184" s="1162" t="s">
        <v>595</v>
      </c>
      <c r="N184" s="1162"/>
      <c r="O184" s="447">
        <f>DSUM(Datos!$C$2555:$G$2565,"emisiones",'11. Informe final. Resultados'!L170:P171)/1000</f>
        <v>0</v>
      </c>
      <c r="P184" s="448" t="s">
        <v>587</v>
      </c>
      <c r="Q184" s="108"/>
      <c r="R184" s="143"/>
      <c r="S184" s="143"/>
    </row>
    <row r="185" spans="1:30" ht="18" customHeight="1">
      <c r="D185" s="125"/>
      <c r="E185" s="1162" t="s">
        <v>596</v>
      </c>
      <c r="F185" s="1162"/>
      <c r="G185" s="1162"/>
      <c r="H185" s="449">
        <f>SUM(H182:H184)</f>
        <v>0</v>
      </c>
      <c r="I185" s="448" t="str">
        <f t="shared" ref="I185" si="7">IF($G$13&lt;2021,"t CO₂","t CO₂e")</f>
        <v>t CO₂e</v>
      </c>
      <c r="J185" s="439"/>
      <c r="K185" s="439"/>
      <c r="L185" s="1162" t="s">
        <v>596</v>
      </c>
      <c r="M185" s="1162"/>
      <c r="N185" s="1162"/>
      <c r="O185" s="449">
        <f>SUM(O182:O184)</f>
        <v>0</v>
      </c>
      <c r="P185" s="448" t="str">
        <f t="shared" ref="P185" si="8">IF($G$13&lt;2021,"t CO₂","t CO₂e")</f>
        <v>t CO₂e</v>
      </c>
      <c r="Q185" s="108"/>
      <c r="R185" s="143"/>
      <c r="S185" s="143"/>
    </row>
    <row r="186" spans="1:30" ht="5.25" customHeight="1">
      <c r="D186" s="125"/>
      <c r="E186" s="445"/>
      <c r="F186" s="445"/>
      <c r="G186" s="445"/>
      <c r="H186" s="444"/>
      <c r="I186" s="445"/>
      <c r="J186" s="439"/>
      <c r="K186" s="439"/>
      <c r="L186" s="445"/>
      <c r="M186" s="445"/>
      <c r="N186" s="445"/>
      <c r="O186" s="444"/>
      <c r="P186" s="445"/>
      <c r="Q186" s="108"/>
      <c r="R186" s="143"/>
      <c r="S186" s="143"/>
    </row>
    <row r="187" spans="1:30" ht="18" customHeight="1">
      <c r="D187" s="125"/>
      <c r="E187" s="445" t="s">
        <v>137</v>
      </c>
      <c r="F187" s="1162"/>
      <c r="G187" s="1162"/>
      <c r="H187" s="444">
        <f>IF(ISNUMBER(SUM(H180+H185)),SUM(SUM(H185+H180)),"")</f>
        <v>0</v>
      </c>
      <c r="I187" s="450" t="s">
        <v>587</v>
      </c>
      <c r="J187" s="439"/>
      <c r="K187" s="439"/>
      <c r="L187" s="445" t="s">
        <v>137</v>
      </c>
      <c r="M187" s="1162"/>
      <c r="N187" s="1162"/>
      <c r="O187" s="444">
        <f>IF(ISNUMBER(SUM(O180+O185)),SUM(SUM(O185+O180)),"")</f>
        <v>0</v>
      </c>
      <c r="P187" s="451" t="s">
        <v>587</v>
      </c>
      <c r="Q187" s="108"/>
      <c r="R187" s="143"/>
      <c r="S187" s="143"/>
    </row>
    <row r="188" spans="1:30" s="144" customFormat="1" ht="18" customHeight="1">
      <c r="A188" s="195"/>
      <c r="B188" s="473"/>
      <c r="C188" s="143"/>
      <c r="D188" s="150"/>
      <c r="E188" s="439" t="s">
        <v>584</v>
      </c>
      <c r="F188" s="439"/>
      <c r="G188" s="440"/>
      <c r="H188" s="440"/>
      <c r="I188" s="440"/>
      <c r="J188" s="439"/>
      <c r="K188" s="439"/>
      <c r="L188" s="439" t="s">
        <v>584</v>
      </c>
      <c r="M188" s="439"/>
      <c r="N188" s="440"/>
      <c r="O188" s="440"/>
      <c r="P188" s="440"/>
      <c r="Q188" s="108"/>
      <c r="R188" s="143"/>
      <c r="S188" s="143"/>
      <c r="T188" s="125"/>
      <c r="U188" s="125"/>
      <c r="V188" s="125"/>
      <c r="W188" s="125"/>
      <c r="X188" s="125"/>
      <c r="Y188" s="125"/>
      <c r="Z188" s="125"/>
      <c r="AA188" s="125"/>
      <c r="AB188" s="125"/>
      <c r="AC188" s="125"/>
      <c r="AD188" s="125"/>
    </row>
    <row r="189" spans="1:30" s="144" customFormat="1" ht="18" customHeight="1">
      <c r="A189" s="195"/>
      <c r="B189" s="473"/>
      <c r="C189" s="143"/>
      <c r="D189" s="150"/>
      <c r="E189" s="1164" t="e">
        <f>Datos!#REF!</f>
        <v>#REF!</v>
      </c>
      <c r="F189" s="1164"/>
      <c r="G189" s="1164"/>
      <c r="H189" s="1164"/>
      <c r="I189" s="1164"/>
      <c r="J189" s="1164"/>
      <c r="K189" s="441"/>
      <c r="L189" s="1164" t="e">
        <f>Datos!#REF!</f>
        <v>#REF!</v>
      </c>
      <c r="M189" s="1164"/>
      <c r="N189" s="1164"/>
      <c r="O189" s="1164"/>
      <c r="P189" s="1164"/>
      <c r="Q189" s="147"/>
      <c r="R189" s="143"/>
      <c r="S189" s="143"/>
      <c r="T189" s="125"/>
      <c r="U189" s="125"/>
      <c r="V189" s="125"/>
      <c r="W189" s="125"/>
      <c r="X189" s="125"/>
      <c r="Y189" s="125"/>
      <c r="Z189" s="125"/>
      <c r="AA189" s="125"/>
      <c r="AB189" s="125"/>
      <c r="AC189" s="125"/>
      <c r="AD189" s="125"/>
    </row>
    <row r="190" spans="1:30" s="144" customFormat="1" ht="9.75" customHeight="1">
      <c r="A190" s="195"/>
      <c r="B190" s="473"/>
      <c r="C190" s="143"/>
      <c r="D190" s="150"/>
      <c r="E190" s="439"/>
      <c r="F190" s="439"/>
      <c r="G190" s="440"/>
      <c r="H190" s="440"/>
      <c r="I190" s="440"/>
      <c r="J190" s="439"/>
      <c r="K190" s="439"/>
      <c r="L190" s="439"/>
      <c r="M190" s="439"/>
      <c r="N190" s="440"/>
      <c r="O190" s="440"/>
      <c r="P190" s="440"/>
      <c r="Q190" s="108"/>
      <c r="R190" s="143"/>
      <c r="S190" s="143"/>
      <c r="T190" s="125"/>
      <c r="U190" s="125"/>
      <c r="V190" s="125"/>
      <c r="W190" s="125"/>
      <c r="X190" s="125"/>
      <c r="Y190" s="125"/>
      <c r="Z190" s="125"/>
      <c r="AA190" s="125"/>
      <c r="AB190" s="125"/>
      <c r="AC190" s="125"/>
      <c r="AD190" s="125"/>
    </row>
    <row r="191" spans="1:30" ht="18" customHeight="1">
      <c r="D191" s="125"/>
      <c r="E191" s="1163" t="s">
        <v>585</v>
      </c>
      <c r="F191" s="1162" t="s">
        <v>586</v>
      </c>
      <c r="G191" s="1162"/>
      <c r="H191" s="442">
        <f>DSUM(Datos!$C$1342:$O$1364,"emisiones",'11. Informe final. Resultados'!E188:J189)/1000</f>
        <v>0</v>
      </c>
      <c r="I191" s="443" t="s">
        <v>587</v>
      </c>
      <c r="J191" s="439"/>
      <c r="K191" s="439"/>
      <c r="L191" s="1163" t="s">
        <v>585</v>
      </c>
      <c r="M191" s="1162" t="s">
        <v>586</v>
      </c>
      <c r="N191" s="1162"/>
      <c r="O191" s="442">
        <f>DSUM(Datos!$C$1342:$O$1364,"emisiones",'11. Informe final. Resultados'!L188:P189)/1000</f>
        <v>0</v>
      </c>
      <c r="P191" s="443" t="s">
        <v>587</v>
      </c>
      <c r="Q191" s="108"/>
      <c r="R191" s="143"/>
      <c r="S191" s="143"/>
    </row>
    <row r="192" spans="1:30" ht="18" customHeight="1">
      <c r="D192" s="125"/>
      <c r="E192" s="1163"/>
      <c r="F192" s="1162" t="s">
        <v>588</v>
      </c>
      <c r="G192" s="1162"/>
      <c r="H192" s="442">
        <f>DSUM(Datos!$D$1410:$I$1442,"emisiones",'11. Informe final. Resultados'!E188:J189)/1000</f>
        <v>0</v>
      </c>
      <c r="I192" s="443" t="s">
        <v>587</v>
      </c>
      <c r="J192" s="439"/>
      <c r="K192" s="439"/>
      <c r="L192" s="1163"/>
      <c r="M192" s="1162" t="s">
        <v>588</v>
      </c>
      <c r="N192" s="1162"/>
      <c r="O192" s="442">
        <f>DSUM(Datos!$D$1410:$I$1442,"emisiones",'11. Informe final. Resultados'!L188:P189)/1000</f>
        <v>0</v>
      </c>
      <c r="P192" s="443" t="s">
        <v>587</v>
      </c>
      <c r="Q192" s="108"/>
      <c r="R192" s="143"/>
      <c r="S192" s="143"/>
    </row>
    <row r="193" spans="1:30" ht="18" customHeight="1">
      <c r="D193" s="125"/>
      <c r="E193" s="1163"/>
      <c r="F193" s="1162" t="s">
        <v>589</v>
      </c>
      <c r="G193" s="1162"/>
      <c r="H193" s="442">
        <f>DSUM(Datos!$C$1572:$P$1592,"emisiones",'11. Informe final. Resultados'!E188:J189)/1000</f>
        <v>0</v>
      </c>
      <c r="I193" s="443" t="s">
        <v>587</v>
      </c>
      <c r="J193" s="439"/>
      <c r="K193" s="439"/>
      <c r="L193" s="1163"/>
      <c r="M193" s="1162" t="s">
        <v>589</v>
      </c>
      <c r="N193" s="1162"/>
      <c r="O193" s="442">
        <f>DSUM(Datos!$C$1572:$P$1592,"emisiones",'11. Informe final. Resultados'!L188:P189)/1000</f>
        <v>0</v>
      </c>
      <c r="P193" s="443" t="s">
        <v>587</v>
      </c>
      <c r="Q193" s="108"/>
      <c r="R193" s="143"/>
      <c r="S193" s="143"/>
    </row>
    <row r="194" spans="1:30" ht="18" customHeight="1">
      <c r="D194" s="125"/>
      <c r="E194" s="1163"/>
      <c r="F194" s="1162" t="s">
        <v>590</v>
      </c>
      <c r="G194" s="1162"/>
      <c r="H194" s="442">
        <f>DSUM(Datos!$C$2026:$P$2031,"emisiones",'11. Informe final. Resultados'!E188:J189)/1000</f>
        <v>0</v>
      </c>
      <c r="I194" s="443" t="s">
        <v>587</v>
      </c>
      <c r="J194" s="439"/>
      <c r="K194" s="439"/>
      <c r="L194" s="1163"/>
      <c r="M194" s="1162" t="s">
        <v>590</v>
      </c>
      <c r="N194" s="1162"/>
      <c r="O194" s="442">
        <f>DSUM(Datos!$C$2026:$P$2031,"emisiones",'11. Informe final. Resultados'!L188:P189)/1000</f>
        <v>0</v>
      </c>
      <c r="P194" s="443" t="s">
        <v>587</v>
      </c>
      <c r="Q194" s="108"/>
      <c r="R194" s="143"/>
      <c r="S194" s="143"/>
    </row>
    <row r="195" spans="1:30" ht="18" customHeight="1">
      <c r="D195" s="125"/>
      <c r="E195" s="1163"/>
      <c r="F195" s="1162" t="s">
        <v>557</v>
      </c>
      <c r="G195" s="1162"/>
      <c r="H195" s="442">
        <f>DSUM(Datos!$C$1783:$P$1794,"emisiones",'11. Informe final. Resultados'!E188:J189)/1000</f>
        <v>0</v>
      </c>
      <c r="I195" s="443" t="s">
        <v>587</v>
      </c>
      <c r="J195" s="439"/>
      <c r="K195" s="439"/>
      <c r="L195" s="1163"/>
      <c r="M195" s="1162" t="s">
        <v>557</v>
      </c>
      <c r="N195" s="1162"/>
      <c r="O195" s="442">
        <f>DSUM(Datos!$C$1783:$P$1794,"emisiones",'11. Informe final. Resultados'!L188:P189)/1000</f>
        <v>0</v>
      </c>
      <c r="P195" s="443" t="s">
        <v>587</v>
      </c>
      <c r="Q195" s="108"/>
      <c r="R195" s="143"/>
      <c r="S195" s="143"/>
    </row>
    <row r="196" spans="1:30" ht="18" customHeight="1">
      <c r="D196" s="125"/>
      <c r="E196" s="1163"/>
      <c r="F196" s="1162" t="s">
        <v>561</v>
      </c>
      <c r="G196" s="1162"/>
      <c r="H196" s="442">
        <f>DSUM(Datos!$C$2095:$I$2117,"emisiones",'11. Informe final. Resultados'!E188:J189)/1000</f>
        <v>0</v>
      </c>
      <c r="I196" s="443" t="s">
        <v>587</v>
      </c>
      <c r="J196" s="439"/>
      <c r="K196" s="439"/>
      <c r="L196" s="1163"/>
      <c r="M196" s="1162" t="s">
        <v>561</v>
      </c>
      <c r="N196" s="1162"/>
      <c r="O196" s="442">
        <f>DSUM(Datos!$C$2095:$I$2117,"emisiones",'11. Informe final. Resultados'!L188:P189)/1000</f>
        <v>0</v>
      </c>
      <c r="P196" s="443" t="s">
        <v>587</v>
      </c>
      <c r="Q196" s="108"/>
      <c r="R196" s="143"/>
      <c r="S196" s="143"/>
    </row>
    <row r="197" spans="1:30" ht="18" customHeight="1">
      <c r="D197" s="125"/>
      <c r="E197" s="1163"/>
      <c r="F197" s="1162" t="s">
        <v>562</v>
      </c>
      <c r="G197" s="1162"/>
      <c r="H197" s="442">
        <f>DSUM(Datos!$C$2181:$J$2196,"emisiones",'11. Informe final. Resultados'!E188:J189)/1000</f>
        <v>0</v>
      </c>
      <c r="I197" s="443" t="s">
        <v>587</v>
      </c>
      <c r="J197" s="439"/>
      <c r="K197" s="439"/>
      <c r="L197" s="1163"/>
      <c r="M197" s="1162" t="s">
        <v>562</v>
      </c>
      <c r="N197" s="1162"/>
      <c r="O197" s="442">
        <f>DSUM(Datos!$C$2181:$J$7312,"emisiones",'11. Informe final. Resultados'!L188:P189)/1000</f>
        <v>0</v>
      </c>
      <c r="P197" s="443" t="s">
        <v>587</v>
      </c>
      <c r="Q197" s="108"/>
      <c r="R197" s="143"/>
      <c r="S197" s="143"/>
    </row>
    <row r="198" spans="1:30" ht="18" customHeight="1">
      <c r="D198" s="125"/>
      <c r="E198" s="1162" t="s">
        <v>591</v>
      </c>
      <c r="F198" s="1162"/>
      <c r="G198" s="1162"/>
      <c r="H198" s="442">
        <f>SUM(H191:H197)</f>
        <v>0</v>
      </c>
      <c r="I198" s="443" t="s">
        <v>587</v>
      </c>
      <c r="J198" s="439"/>
      <c r="K198" s="439"/>
      <c r="L198" s="1162" t="s">
        <v>591</v>
      </c>
      <c r="M198" s="1162"/>
      <c r="N198" s="1162"/>
      <c r="O198" s="442">
        <f>SUM(O191:O197)</f>
        <v>0</v>
      </c>
      <c r="P198" s="443" t="s">
        <v>587</v>
      </c>
      <c r="Q198" s="108"/>
      <c r="R198" s="143"/>
      <c r="S198" s="143"/>
    </row>
    <row r="199" spans="1:30" ht="6" customHeight="1">
      <c r="D199" s="125"/>
      <c r="E199" s="445"/>
      <c r="F199" s="446"/>
      <c r="G199" s="446"/>
      <c r="H199" s="442"/>
      <c r="I199" s="446"/>
      <c r="J199" s="439"/>
      <c r="K199" s="439"/>
      <c r="L199" s="445"/>
      <c r="M199" s="446"/>
      <c r="N199" s="446"/>
      <c r="O199" s="442"/>
      <c r="P199" s="446"/>
      <c r="Q199" s="108"/>
      <c r="R199" s="143"/>
      <c r="S199" s="143"/>
    </row>
    <row r="200" spans="1:30" ht="18" customHeight="1">
      <c r="D200" s="125"/>
      <c r="E200" s="1163" t="s">
        <v>592</v>
      </c>
      <c r="F200" s="1162" t="s">
        <v>593</v>
      </c>
      <c r="G200" s="1162"/>
      <c r="H200" s="447">
        <f>DSUM(Datos!$C$2227:$H$2249,"emisiones",'11. Informe final. Resultados'!E188:J189)/1000</f>
        <v>0</v>
      </c>
      <c r="I200" s="448" t="str">
        <f>IF($G$13&lt;2021,"t CO₂","t CO₂e")</f>
        <v>t CO₂e</v>
      </c>
      <c r="J200" s="439"/>
      <c r="K200" s="439"/>
      <c r="L200" s="1163" t="s">
        <v>592</v>
      </c>
      <c r="M200" s="1162" t="s">
        <v>593</v>
      </c>
      <c r="N200" s="1162"/>
      <c r="O200" s="447">
        <f>DSUM(Datos!$C$2227:$H$2249,"emisiones",'11. Informe final. Resultados'!L188:P189)/1000</f>
        <v>0</v>
      </c>
      <c r="P200" s="448" t="str">
        <f>IF($G$13&lt;2021,"t CO₂","t CO₂e")</f>
        <v>t CO₂e</v>
      </c>
      <c r="Q200" s="108"/>
      <c r="R200" s="143"/>
      <c r="S200" s="143"/>
    </row>
    <row r="201" spans="1:30" ht="18" customHeight="1">
      <c r="D201" s="125"/>
      <c r="E201" s="1163"/>
      <c r="F201" s="1162" t="s">
        <v>594</v>
      </c>
      <c r="G201" s="1162"/>
      <c r="H201" s="447">
        <f>DSUM(Datos!$C$2521:$H$2531,"emisiones",'11. Informe final. Resultados'!E188:J189)/1000</f>
        <v>0</v>
      </c>
      <c r="I201" s="448" t="str">
        <f>IF($G$13&lt;2021,"t CO₂","t CO₂e")</f>
        <v>t CO₂e</v>
      </c>
      <c r="J201" s="439"/>
      <c r="K201" s="439"/>
      <c r="L201" s="1163"/>
      <c r="M201" s="1162" t="s">
        <v>594</v>
      </c>
      <c r="N201" s="1162"/>
      <c r="O201" s="447">
        <f>DSUM(Datos!$C$2521:$H$2531,"emisiones",'11. Informe final. Resultados'!L188:P189)/1000</f>
        <v>0</v>
      </c>
      <c r="P201" s="448" t="str">
        <f>IF($G$13&lt;2021,"t CO₂","t CO₂e")</f>
        <v>t CO₂e</v>
      </c>
      <c r="Q201" s="108"/>
      <c r="R201" s="143"/>
      <c r="S201" s="143"/>
    </row>
    <row r="202" spans="1:30" ht="18" customHeight="1">
      <c r="D202" s="125"/>
      <c r="E202" s="1163"/>
      <c r="F202" s="1162" t="s">
        <v>595</v>
      </c>
      <c r="G202" s="1162"/>
      <c r="H202" s="447">
        <f>DSUM(Datos!$C$2555:$G$2565,"emisiones",'11. Informe final. Resultados'!E188:J189)/1000</f>
        <v>0</v>
      </c>
      <c r="I202" s="448" t="s">
        <v>587</v>
      </c>
      <c r="J202" s="439"/>
      <c r="K202" s="439"/>
      <c r="L202" s="1163"/>
      <c r="M202" s="1162" t="s">
        <v>595</v>
      </c>
      <c r="N202" s="1162"/>
      <c r="O202" s="447">
        <f>DSUM(Datos!$C$2555:$G$2565,"emisiones",'11. Informe final. Resultados'!L188:P189)/1000</f>
        <v>0</v>
      </c>
      <c r="P202" s="448" t="s">
        <v>587</v>
      </c>
      <c r="Q202" s="108"/>
      <c r="R202" s="143"/>
      <c r="S202" s="143"/>
    </row>
    <row r="203" spans="1:30" ht="18" customHeight="1">
      <c r="D203" s="125"/>
      <c r="E203" s="1162" t="s">
        <v>596</v>
      </c>
      <c r="F203" s="1162"/>
      <c r="G203" s="1162"/>
      <c r="H203" s="449">
        <f>SUM(H200:H202)</f>
        <v>0</v>
      </c>
      <c r="I203" s="448" t="str">
        <f t="shared" ref="I203" si="9">IF($G$13&lt;2021,"t CO₂","t CO₂e")</f>
        <v>t CO₂e</v>
      </c>
      <c r="J203" s="439"/>
      <c r="K203" s="439"/>
      <c r="L203" s="1162" t="s">
        <v>596</v>
      </c>
      <c r="M203" s="1162"/>
      <c r="N203" s="1162"/>
      <c r="O203" s="449">
        <f>SUM(O200:O202)</f>
        <v>0</v>
      </c>
      <c r="P203" s="448" t="str">
        <f t="shared" ref="P203" si="10">IF($G$13&lt;2021,"t CO₂","t CO₂e")</f>
        <v>t CO₂e</v>
      </c>
      <c r="Q203" s="108"/>
      <c r="R203" s="143"/>
      <c r="S203" s="143"/>
    </row>
    <row r="204" spans="1:30" ht="5.25" customHeight="1">
      <c r="D204" s="125"/>
      <c r="E204" s="445"/>
      <c r="F204" s="445"/>
      <c r="G204" s="445"/>
      <c r="H204" s="444"/>
      <c r="I204" s="445"/>
      <c r="J204" s="439"/>
      <c r="K204" s="439"/>
      <c r="L204" s="445"/>
      <c r="M204" s="445"/>
      <c r="N204" s="445"/>
      <c r="O204" s="444"/>
      <c r="P204" s="445"/>
      <c r="Q204" s="108"/>
      <c r="R204" s="143"/>
      <c r="S204" s="143"/>
    </row>
    <row r="205" spans="1:30" ht="18" customHeight="1">
      <c r="D205" s="125"/>
      <c r="E205" s="445" t="s">
        <v>137</v>
      </c>
      <c r="F205" s="1162"/>
      <c r="G205" s="1162"/>
      <c r="H205" s="444">
        <f>IF(ISNUMBER(SUM(H198+H203)),SUM(SUM(H203+H198)),"")</f>
        <v>0</v>
      </c>
      <c r="I205" s="450" t="s">
        <v>587</v>
      </c>
      <c r="J205" s="439"/>
      <c r="K205" s="439"/>
      <c r="L205" s="445" t="s">
        <v>137</v>
      </c>
      <c r="M205" s="1162"/>
      <c r="N205" s="1162"/>
      <c r="O205" s="444">
        <f>IF(ISNUMBER(SUM(O198+O203)),SUM(SUM(O203+O198)),"")</f>
        <v>0</v>
      </c>
      <c r="P205" s="451" t="s">
        <v>587</v>
      </c>
      <c r="Q205" s="108"/>
      <c r="R205" s="143"/>
      <c r="S205" s="143"/>
    </row>
    <row r="206" spans="1:30" s="144" customFormat="1" ht="18" customHeight="1">
      <c r="A206" s="195"/>
      <c r="B206" s="473"/>
      <c r="C206" s="143"/>
      <c r="D206" s="140"/>
      <c r="E206" s="439" t="s">
        <v>584</v>
      </c>
      <c r="F206" s="439"/>
      <c r="G206" s="440"/>
      <c r="H206" s="440"/>
      <c r="I206" s="440"/>
      <c r="J206" s="439"/>
      <c r="K206" s="439"/>
      <c r="L206" s="439" t="s">
        <v>584</v>
      </c>
      <c r="M206" s="439"/>
      <c r="N206" s="440"/>
      <c r="O206" s="440"/>
      <c r="P206" s="440"/>
      <c r="Q206" s="108"/>
      <c r="R206" s="143"/>
      <c r="S206" s="143"/>
      <c r="T206" s="125"/>
      <c r="U206" s="125"/>
      <c r="V206" s="125"/>
      <c r="W206" s="125"/>
      <c r="X206" s="125"/>
      <c r="Y206" s="125"/>
      <c r="Z206" s="125"/>
      <c r="AA206" s="125"/>
      <c r="AB206" s="125"/>
      <c r="AC206" s="125"/>
      <c r="AD206" s="125"/>
    </row>
    <row r="207" spans="1:30" s="144" customFormat="1" ht="18" customHeight="1">
      <c r="A207" s="195"/>
      <c r="B207" s="473"/>
      <c r="C207" s="143"/>
      <c r="D207" s="140"/>
      <c r="E207" s="1164" t="e">
        <f>Datos!#REF!</f>
        <v>#REF!</v>
      </c>
      <c r="F207" s="1164"/>
      <c r="G207" s="1164"/>
      <c r="H207" s="1164"/>
      <c r="I207" s="1164"/>
      <c r="J207" s="1164"/>
      <c r="K207" s="441"/>
      <c r="L207" s="1164" t="e">
        <f>Datos!#REF!</f>
        <v>#REF!</v>
      </c>
      <c r="M207" s="1164"/>
      <c r="N207" s="1164"/>
      <c r="O207" s="1164"/>
      <c r="P207" s="1164"/>
      <c r="Q207" s="147"/>
      <c r="R207" s="143"/>
      <c r="S207" s="143"/>
      <c r="T207" s="125"/>
      <c r="U207" s="125"/>
      <c r="V207" s="125"/>
      <c r="W207" s="125"/>
      <c r="X207" s="125"/>
      <c r="Y207" s="125"/>
      <c r="Z207" s="125"/>
      <c r="AA207" s="125"/>
      <c r="AB207" s="125"/>
      <c r="AC207" s="125"/>
      <c r="AD207" s="125"/>
    </row>
    <row r="208" spans="1:30" s="144" customFormat="1" ht="9.75" customHeight="1">
      <c r="A208" s="195"/>
      <c r="B208" s="473"/>
      <c r="C208" s="143"/>
      <c r="D208" s="140"/>
      <c r="E208" s="439"/>
      <c r="F208" s="439"/>
      <c r="G208" s="440"/>
      <c r="H208" s="440"/>
      <c r="I208" s="440"/>
      <c r="J208" s="439"/>
      <c r="K208" s="439"/>
      <c r="L208" s="439"/>
      <c r="M208" s="439"/>
      <c r="N208" s="440"/>
      <c r="O208" s="440"/>
      <c r="P208" s="440"/>
      <c r="Q208" s="108"/>
      <c r="R208" s="143"/>
      <c r="S208" s="143"/>
      <c r="T208" s="125"/>
      <c r="U208" s="125"/>
      <c r="V208" s="125"/>
      <c r="W208" s="125"/>
      <c r="X208" s="125"/>
      <c r="Y208" s="125"/>
      <c r="Z208" s="125"/>
      <c r="AA208" s="125"/>
      <c r="AB208" s="125"/>
      <c r="AC208" s="125"/>
      <c r="AD208" s="125"/>
    </row>
    <row r="209" spans="1:30" ht="18" customHeight="1">
      <c r="D209" s="125"/>
      <c r="E209" s="1163" t="s">
        <v>585</v>
      </c>
      <c r="F209" s="1162" t="s">
        <v>586</v>
      </c>
      <c r="G209" s="1162"/>
      <c r="H209" s="442">
        <f>DSUM(Datos!$C$1342:$O$1364,"emisiones",'11. Informe final. Resultados'!E206:J207)/1000</f>
        <v>0</v>
      </c>
      <c r="I209" s="443" t="s">
        <v>587</v>
      </c>
      <c r="J209" s="439"/>
      <c r="K209" s="439"/>
      <c r="L209" s="1163" t="s">
        <v>585</v>
      </c>
      <c r="M209" s="1162" t="s">
        <v>586</v>
      </c>
      <c r="N209" s="1162"/>
      <c r="O209" s="442">
        <f>DSUM(Datos!$C$1342:$O$1364,"emisiones",'11. Informe final. Resultados'!L206:P207)/1000</f>
        <v>0</v>
      </c>
      <c r="P209" s="443" t="s">
        <v>587</v>
      </c>
      <c r="Q209" s="108"/>
      <c r="R209" s="143"/>
      <c r="S209" s="143"/>
    </row>
    <row r="210" spans="1:30" ht="18" customHeight="1">
      <c r="D210" s="125"/>
      <c r="E210" s="1163"/>
      <c r="F210" s="1162" t="s">
        <v>588</v>
      </c>
      <c r="G210" s="1162"/>
      <c r="H210" s="442">
        <f>DSUM(Datos!$D$1410:$I$1442,"emisiones",'11. Informe final. Resultados'!E206:J207)/1000</f>
        <v>0</v>
      </c>
      <c r="I210" s="443" t="s">
        <v>587</v>
      </c>
      <c r="J210" s="439"/>
      <c r="K210" s="439"/>
      <c r="L210" s="1163"/>
      <c r="M210" s="1162" t="s">
        <v>588</v>
      </c>
      <c r="N210" s="1162"/>
      <c r="O210" s="442">
        <f>DSUM(Datos!$D$1410:$I$1442,"emisiones",'11. Informe final. Resultados'!L206:P207)/1000</f>
        <v>0</v>
      </c>
      <c r="P210" s="443" t="s">
        <v>587</v>
      </c>
      <c r="Q210" s="108"/>
      <c r="R210" s="143"/>
      <c r="S210" s="143"/>
    </row>
    <row r="211" spans="1:30" ht="18" customHeight="1">
      <c r="D211" s="125"/>
      <c r="E211" s="1163"/>
      <c r="F211" s="1162" t="s">
        <v>589</v>
      </c>
      <c r="G211" s="1162"/>
      <c r="H211" s="442">
        <f>DSUM(Datos!$C$1572:$P$1592,"emisiones",'11. Informe final. Resultados'!E206:J207)/1000</f>
        <v>0</v>
      </c>
      <c r="I211" s="443" t="s">
        <v>587</v>
      </c>
      <c r="J211" s="439"/>
      <c r="K211" s="439"/>
      <c r="L211" s="1163"/>
      <c r="M211" s="1162" t="s">
        <v>589</v>
      </c>
      <c r="N211" s="1162"/>
      <c r="O211" s="442">
        <f>DSUM(Datos!$C$1572:$P$1592,"emisiones",'11. Informe final. Resultados'!L206:P207)/1000</f>
        <v>0</v>
      </c>
      <c r="P211" s="443" t="s">
        <v>587</v>
      </c>
      <c r="Q211" s="108"/>
      <c r="R211" s="143"/>
      <c r="S211" s="143"/>
    </row>
    <row r="212" spans="1:30" ht="18" customHeight="1">
      <c r="D212" s="125"/>
      <c r="E212" s="1163"/>
      <c r="F212" s="1162" t="s">
        <v>590</v>
      </c>
      <c r="G212" s="1162"/>
      <c r="H212" s="442">
        <f>DSUM(Datos!$C$2026:$P$2031,"emisiones",'11. Informe final. Resultados'!E206:J207)/1000</f>
        <v>0</v>
      </c>
      <c r="I212" s="443" t="s">
        <v>587</v>
      </c>
      <c r="J212" s="439"/>
      <c r="K212" s="439"/>
      <c r="L212" s="1163"/>
      <c r="M212" s="1162" t="s">
        <v>590</v>
      </c>
      <c r="N212" s="1162"/>
      <c r="O212" s="442">
        <f>DSUM(Datos!$C$2026:$P$2031,"emisiones",'11. Informe final. Resultados'!L206:P207)/1000</f>
        <v>0</v>
      </c>
      <c r="P212" s="443" t="s">
        <v>587</v>
      </c>
      <c r="Q212" s="108"/>
      <c r="R212" s="143"/>
      <c r="S212" s="143"/>
    </row>
    <row r="213" spans="1:30" ht="18" customHeight="1">
      <c r="D213" s="125"/>
      <c r="E213" s="1163"/>
      <c r="F213" s="1162" t="s">
        <v>557</v>
      </c>
      <c r="G213" s="1162"/>
      <c r="H213" s="442">
        <f>DSUM(Datos!$C$1783:$P$1794,"emisiones",'11. Informe final. Resultados'!E206:J207)/1000</f>
        <v>0</v>
      </c>
      <c r="I213" s="443" t="s">
        <v>587</v>
      </c>
      <c r="J213" s="439"/>
      <c r="K213" s="439"/>
      <c r="L213" s="1163"/>
      <c r="M213" s="1162" t="s">
        <v>557</v>
      </c>
      <c r="N213" s="1162"/>
      <c r="O213" s="442">
        <f>DSUM(Datos!$C$1783:$P$1794,"emisiones",'11. Informe final. Resultados'!L206:P207)/1000</f>
        <v>0</v>
      </c>
      <c r="P213" s="443" t="s">
        <v>587</v>
      </c>
      <c r="Q213" s="108"/>
      <c r="R213" s="143"/>
      <c r="S213" s="143"/>
    </row>
    <row r="214" spans="1:30" ht="18" customHeight="1">
      <c r="D214" s="125"/>
      <c r="E214" s="1163"/>
      <c r="F214" s="1162" t="s">
        <v>561</v>
      </c>
      <c r="G214" s="1162"/>
      <c r="H214" s="442">
        <f>DSUM(Datos!$C$2095:$I$2117,"emisiones",'11. Informe final. Resultados'!E206:J207)/1000</f>
        <v>0</v>
      </c>
      <c r="I214" s="443" t="s">
        <v>587</v>
      </c>
      <c r="J214" s="439"/>
      <c r="K214" s="439"/>
      <c r="L214" s="1163"/>
      <c r="M214" s="1162" t="s">
        <v>561</v>
      </c>
      <c r="N214" s="1162"/>
      <c r="O214" s="442">
        <f>DSUM(Datos!$C$2095:$I$2117,"emisiones",'11. Informe final. Resultados'!L206:P207)/1000</f>
        <v>0</v>
      </c>
      <c r="P214" s="443" t="s">
        <v>587</v>
      </c>
      <c r="Q214" s="108"/>
      <c r="R214" s="143"/>
      <c r="S214" s="143"/>
    </row>
    <row r="215" spans="1:30" ht="18" customHeight="1">
      <c r="D215" s="125"/>
      <c r="E215" s="1163"/>
      <c r="F215" s="1162" t="s">
        <v>562</v>
      </c>
      <c r="G215" s="1162"/>
      <c r="H215" s="442">
        <f>DSUM(Datos!$C$2181:$J$2196,"emisiones",'11. Informe final. Resultados'!E206:J207)/1000</f>
        <v>0</v>
      </c>
      <c r="I215" s="443" t="s">
        <v>587</v>
      </c>
      <c r="J215" s="439"/>
      <c r="K215" s="439"/>
      <c r="L215" s="1163"/>
      <c r="M215" s="1162" t="s">
        <v>562</v>
      </c>
      <c r="N215" s="1162"/>
      <c r="O215" s="442">
        <f>DSUM(Datos!$C$2181:$J$2196,"emisiones",'11. Informe final. Resultados'!L206:P207)/1000</f>
        <v>0</v>
      </c>
      <c r="P215" s="443" t="s">
        <v>587</v>
      </c>
      <c r="Q215" s="108"/>
      <c r="R215" s="143"/>
      <c r="S215" s="143"/>
    </row>
    <row r="216" spans="1:30" ht="18" customHeight="1">
      <c r="D216" s="125"/>
      <c r="E216" s="1162" t="s">
        <v>591</v>
      </c>
      <c r="F216" s="1162"/>
      <c r="G216" s="1162"/>
      <c r="H216" s="442">
        <f>SUM(H209:H215)</f>
        <v>0</v>
      </c>
      <c r="I216" s="443" t="s">
        <v>587</v>
      </c>
      <c r="J216" s="439"/>
      <c r="K216" s="439"/>
      <c r="L216" s="1162" t="s">
        <v>591</v>
      </c>
      <c r="M216" s="1162"/>
      <c r="N216" s="1162"/>
      <c r="O216" s="442">
        <f>SUM(O209:O215)</f>
        <v>0</v>
      </c>
      <c r="P216" s="443" t="s">
        <v>587</v>
      </c>
      <c r="Q216" s="108"/>
      <c r="R216" s="143"/>
      <c r="S216" s="143"/>
    </row>
    <row r="217" spans="1:30" ht="6" customHeight="1">
      <c r="D217" s="125"/>
      <c r="E217" s="445"/>
      <c r="F217" s="446"/>
      <c r="G217" s="446"/>
      <c r="H217" s="442"/>
      <c r="I217" s="446"/>
      <c r="J217" s="439"/>
      <c r="K217" s="439"/>
      <c r="L217" s="445"/>
      <c r="M217" s="446"/>
      <c r="N217" s="446"/>
      <c r="O217" s="442"/>
      <c r="P217" s="446"/>
      <c r="Q217" s="108"/>
      <c r="R217" s="143"/>
      <c r="S217" s="143"/>
    </row>
    <row r="218" spans="1:30" ht="18" customHeight="1">
      <c r="D218" s="125"/>
      <c r="E218" s="1163" t="s">
        <v>592</v>
      </c>
      <c r="F218" s="1162" t="s">
        <v>593</v>
      </c>
      <c r="G218" s="1162"/>
      <c r="H218" s="447">
        <f>DSUM(Datos!$C$2227:$H$2249,"emisiones",'11. Informe final. Resultados'!E206:J207)/1000</f>
        <v>0</v>
      </c>
      <c r="I218" s="448" t="str">
        <f>IF($G$13&lt;2021,"t CO₂","t CO₂e")</f>
        <v>t CO₂e</v>
      </c>
      <c r="J218" s="439"/>
      <c r="K218" s="439"/>
      <c r="L218" s="1163" t="s">
        <v>592</v>
      </c>
      <c r="M218" s="1162" t="s">
        <v>593</v>
      </c>
      <c r="N218" s="1162"/>
      <c r="O218" s="447">
        <f>DSUM(Datos!$C$2227:$H$2249,"emisiones",'11. Informe final. Resultados'!L206:P207)/1000</f>
        <v>0</v>
      </c>
      <c r="P218" s="448" t="str">
        <f>IF($G$13&lt;2021,"t CO₂","t CO₂e")</f>
        <v>t CO₂e</v>
      </c>
      <c r="Q218" s="108"/>
      <c r="R218" s="143"/>
      <c r="S218" s="143"/>
    </row>
    <row r="219" spans="1:30" ht="18" customHeight="1">
      <c r="D219" s="125"/>
      <c r="E219" s="1163"/>
      <c r="F219" s="1162" t="s">
        <v>594</v>
      </c>
      <c r="G219" s="1162"/>
      <c r="H219" s="447">
        <f>DSUM(Datos!$C$2521:$H$2531,"emisiones",'11. Informe final. Resultados'!E206:J207)/1000</f>
        <v>0</v>
      </c>
      <c r="I219" s="448" t="str">
        <f>IF($G$13&lt;2021,"t CO₂","t CO₂e")</f>
        <v>t CO₂e</v>
      </c>
      <c r="J219" s="439"/>
      <c r="K219" s="439"/>
      <c r="L219" s="1163"/>
      <c r="M219" s="1162" t="s">
        <v>594</v>
      </c>
      <c r="N219" s="1162"/>
      <c r="O219" s="447">
        <f>DSUM(Datos!$C$2521:$H$2531,"emisiones",'11. Informe final. Resultados'!L206:P207)/1000</f>
        <v>0</v>
      </c>
      <c r="P219" s="448" t="str">
        <f>IF($G$13&lt;2021,"t CO₂","t CO₂e")</f>
        <v>t CO₂e</v>
      </c>
      <c r="Q219" s="108"/>
      <c r="R219" s="143"/>
      <c r="S219" s="143"/>
    </row>
    <row r="220" spans="1:30" ht="18" customHeight="1">
      <c r="D220" s="125"/>
      <c r="E220" s="1163"/>
      <c r="F220" s="1162" t="s">
        <v>595</v>
      </c>
      <c r="G220" s="1162"/>
      <c r="H220" s="447">
        <f>DSUM(Datos!$C$2555:$G$2565,"emisiones",'11. Informe final. Resultados'!E206:J207)/1000</f>
        <v>0</v>
      </c>
      <c r="I220" s="448" t="s">
        <v>587</v>
      </c>
      <c r="J220" s="439"/>
      <c r="K220" s="439"/>
      <c r="L220" s="1163"/>
      <c r="M220" s="1162" t="s">
        <v>595</v>
      </c>
      <c r="N220" s="1162"/>
      <c r="O220" s="447">
        <f>DSUM(Datos!$C$2555:$G$2565,"emisiones",'11. Informe final. Resultados'!L206:P207)/1000</f>
        <v>0</v>
      </c>
      <c r="P220" s="448" t="s">
        <v>587</v>
      </c>
      <c r="Q220" s="108"/>
      <c r="R220" s="143"/>
      <c r="S220" s="143"/>
    </row>
    <row r="221" spans="1:30" ht="18" customHeight="1">
      <c r="D221" s="125"/>
      <c r="E221" s="1162" t="s">
        <v>596</v>
      </c>
      <c r="F221" s="1162"/>
      <c r="G221" s="1162"/>
      <c r="H221" s="449">
        <f>SUM(H218:H220)</f>
        <v>0</v>
      </c>
      <c r="I221" s="448" t="str">
        <f t="shared" ref="I221" si="11">IF($G$13&lt;2021,"t CO₂","t CO₂e")</f>
        <v>t CO₂e</v>
      </c>
      <c r="J221" s="439"/>
      <c r="K221" s="439"/>
      <c r="L221" s="1162" t="s">
        <v>596</v>
      </c>
      <c r="M221" s="1162"/>
      <c r="N221" s="1162"/>
      <c r="O221" s="449">
        <f>SUM(O218:O220)</f>
        <v>0</v>
      </c>
      <c r="P221" s="448" t="str">
        <f t="shared" ref="P221" si="12">IF($G$13&lt;2021,"t CO₂","t CO₂e")</f>
        <v>t CO₂e</v>
      </c>
      <c r="Q221" s="108"/>
      <c r="R221" s="143"/>
      <c r="S221" s="143"/>
    </row>
    <row r="222" spans="1:30" ht="5.25" customHeight="1">
      <c r="D222" s="125"/>
      <c r="E222" s="445"/>
      <c r="F222" s="445"/>
      <c r="G222" s="445"/>
      <c r="H222" s="444"/>
      <c r="I222" s="445"/>
      <c r="J222" s="439"/>
      <c r="K222" s="439"/>
      <c r="L222" s="445"/>
      <c r="M222" s="445"/>
      <c r="N222" s="445"/>
      <c r="O222" s="444"/>
      <c r="P222" s="445"/>
      <c r="Q222" s="108"/>
      <c r="R222" s="143"/>
      <c r="S222" s="143"/>
    </row>
    <row r="223" spans="1:30" ht="18" customHeight="1">
      <c r="D223" s="125"/>
      <c r="E223" s="445" t="s">
        <v>137</v>
      </c>
      <c r="F223" s="1162"/>
      <c r="G223" s="1162"/>
      <c r="H223" s="444">
        <f>IF(ISNUMBER(SUM(H216+H221)),SUM(SUM(H221+H216)),"")</f>
        <v>0</v>
      </c>
      <c r="I223" s="450" t="s">
        <v>587</v>
      </c>
      <c r="J223" s="439"/>
      <c r="K223" s="439"/>
      <c r="L223" s="445" t="s">
        <v>137</v>
      </c>
      <c r="M223" s="1162"/>
      <c r="N223" s="1162"/>
      <c r="O223" s="444">
        <f>IF(ISNUMBER(SUM(O216+O221)),SUM(SUM(O221+O216)),"")</f>
        <v>0</v>
      </c>
      <c r="P223" s="451" t="s">
        <v>587</v>
      </c>
      <c r="Q223" s="108"/>
      <c r="R223" s="143"/>
      <c r="S223" s="143"/>
    </row>
    <row r="224" spans="1:30" s="144" customFormat="1" ht="18" customHeight="1">
      <c r="A224" s="195"/>
      <c r="B224" s="473"/>
      <c r="C224" s="149"/>
      <c r="D224" s="140"/>
      <c r="E224" s="439" t="s">
        <v>584</v>
      </c>
      <c r="F224" s="439"/>
      <c r="G224" s="440"/>
      <c r="H224" s="440"/>
      <c r="I224" s="440"/>
      <c r="J224" s="439"/>
      <c r="K224" s="439"/>
      <c r="L224" s="439" t="s">
        <v>584</v>
      </c>
      <c r="M224" s="439"/>
      <c r="N224" s="440"/>
      <c r="O224" s="440"/>
      <c r="P224" s="440"/>
      <c r="Q224" s="108"/>
      <c r="R224" s="143"/>
      <c r="S224" s="143"/>
      <c r="T224" s="125"/>
      <c r="U224" s="125"/>
      <c r="V224" s="125"/>
      <c r="W224" s="125"/>
      <c r="X224" s="125"/>
      <c r="Y224" s="125"/>
      <c r="Z224" s="125"/>
      <c r="AA224" s="125"/>
      <c r="AB224" s="125"/>
      <c r="AC224" s="125"/>
      <c r="AD224" s="125"/>
    </row>
    <row r="225" spans="1:30" s="144" customFormat="1" ht="18" customHeight="1">
      <c r="A225" s="195"/>
      <c r="B225" s="473"/>
      <c r="C225" s="149"/>
      <c r="D225" s="140"/>
      <c r="E225" s="1164" t="e">
        <f>Datos!#REF!</f>
        <v>#REF!</v>
      </c>
      <c r="F225" s="1164"/>
      <c r="G225" s="1164"/>
      <c r="H225" s="1164"/>
      <c r="I225" s="1164"/>
      <c r="J225" s="1164"/>
      <c r="K225" s="441"/>
      <c r="L225" s="1164" t="e">
        <f>Datos!#REF!</f>
        <v>#REF!</v>
      </c>
      <c r="M225" s="1164"/>
      <c r="N225" s="1164"/>
      <c r="O225" s="1164"/>
      <c r="P225" s="1164"/>
      <c r="Q225" s="147"/>
      <c r="R225" s="143"/>
      <c r="S225" s="143"/>
      <c r="T225" s="125"/>
      <c r="U225" s="125"/>
      <c r="V225" s="125"/>
      <c r="W225" s="125"/>
      <c r="X225" s="125"/>
      <c r="Y225" s="125"/>
      <c r="Z225" s="125"/>
      <c r="AA225" s="125"/>
      <c r="AB225" s="125"/>
      <c r="AC225" s="125"/>
      <c r="AD225" s="125"/>
    </row>
    <row r="226" spans="1:30" s="144" customFormat="1" ht="9.75" customHeight="1">
      <c r="A226" s="195"/>
      <c r="B226" s="473"/>
      <c r="C226" s="149"/>
      <c r="D226" s="140"/>
      <c r="E226" s="439"/>
      <c r="F226" s="439"/>
      <c r="G226" s="440"/>
      <c r="H226" s="440"/>
      <c r="I226" s="440"/>
      <c r="J226" s="439"/>
      <c r="K226" s="439"/>
      <c r="L226" s="439"/>
      <c r="M226" s="439"/>
      <c r="N226" s="440"/>
      <c r="O226" s="440"/>
      <c r="P226" s="440"/>
      <c r="Q226" s="108"/>
      <c r="R226" s="143"/>
      <c r="S226" s="143"/>
      <c r="T226" s="125"/>
      <c r="U226" s="125"/>
      <c r="V226" s="125"/>
      <c r="W226" s="125"/>
      <c r="X226" s="125"/>
      <c r="Y226" s="125"/>
      <c r="Z226" s="125"/>
      <c r="AA226" s="125"/>
      <c r="AB226" s="125"/>
      <c r="AC226" s="125"/>
      <c r="AD226" s="125"/>
    </row>
    <row r="227" spans="1:30" ht="18" customHeight="1">
      <c r="D227" s="125"/>
      <c r="E227" s="1163" t="s">
        <v>585</v>
      </c>
      <c r="F227" s="1162" t="s">
        <v>586</v>
      </c>
      <c r="G227" s="1162"/>
      <c r="H227" s="442">
        <f>DSUM(Datos!$C$1342:$O$1364,"emisiones",'11. Informe final. Resultados'!E224:J225)/1000</f>
        <v>0</v>
      </c>
      <c r="I227" s="443" t="s">
        <v>587</v>
      </c>
      <c r="J227" s="439"/>
      <c r="K227" s="439"/>
      <c r="L227" s="1163" t="s">
        <v>585</v>
      </c>
      <c r="M227" s="1162" t="s">
        <v>586</v>
      </c>
      <c r="N227" s="1162"/>
      <c r="O227" s="442">
        <f>DSUM(Datos!$C$1342:$O$1364,"emisiones",'11. Informe final. Resultados'!L224:P225)/1000</f>
        <v>0</v>
      </c>
      <c r="P227" s="443" t="s">
        <v>587</v>
      </c>
      <c r="Q227" s="108"/>
      <c r="R227" s="143"/>
      <c r="S227" s="143"/>
    </row>
    <row r="228" spans="1:30" ht="18" customHeight="1">
      <c r="D228" s="125"/>
      <c r="E228" s="1163"/>
      <c r="F228" s="1162" t="s">
        <v>588</v>
      </c>
      <c r="G228" s="1162"/>
      <c r="H228" s="442">
        <f>DSUM(Datos!$D$1410:$I$1442,"emisiones",'11. Informe final. Resultados'!E224:J225)/1000</f>
        <v>0</v>
      </c>
      <c r="I228" s="443" t="s">
        <v>587</v>
      </c>
      <c r="J228" s="439"/>
      <c r="K228" s="439"/>
      <c r="L228" s="1163"/>
      <c r="M228" s="1162" t="s">
        <v>588</v>
      </c>
      <c r="N228" s="1162"/>
      <c r="O228" s="442">
        <f>DSUM(Datos!$D$1410:$I$1442,"emisiones",'11. Informe final. Resultados'!L224:P225)/1000</f>
        <v>0</v>
      </c>
      <c r="P228" s="443" t="s">
        <v>587</v>
      </c>
      <c r="Q228" s="108"/>
      <c r="R228" s="143"/>
      <c r="S228" s="143"/>
    </row>
    <row r="229" spans="1:30" ht="18" customHeight="1">
      <c r="D229" s="125"/>
      <c r="E229" s="1163"/>
      <c r="F229" s="1162" t="s">
        <v>589</v>
      </c>
      <c r="G229" s="1162"/>
      <c r="H229" s="442">
        <f>DSUM(Datos!$C$1572:$P$1592,"emisiones",'11. Informe final. Resultados'!E224:J225)/1000</f>
        <v>0</v>
      </c>
      <c r="I229" s="443" t="s">
        <v>587</v>
      </c>
      <c r="J229" s="439"/>
      <c r="K229" s="439"/>
      <c r="L229" s="1163"/>
      <c r="M229" s="1162" t="s">
        <v>589</v>
      </c>
      <c r="N229" s="1162"/>
      <c r="O229" s="442">
        <f>DSUM(Datos!$C$1572:$P$1592,"emisiones",'11. Informe final. Resultados'!L224:P225)/1000</f>
        <v>0</v>
      </c>
      <c r="P229" s="443" t="s">
        <v>587</v>
      </c>
      <c r="Q229" s="108"/>
      <c r="R229" s="143"/>
      <c r="S229" s="143"/>
    </row>
    <row r="230" spans="1:30" ht="18" customHeight="1">
      <c r="D230" s="125"/>
      <c r="E230" s="1163"/>
      <c r="F230" s="1162" t="s">
        <v>590</v>
      </c>
      <c r="G230" s="1162"/>
      <c r="H230" s="442">
        <f>DSUM(Datos!$C$2026:$P$2031,"emisiones",'11. Informe final. Resultados'!E224:J225)/1000</f>
        <v>0</v>
      </c>
      <c r="I230" s="443" t="s">
        <v>587</v>
      </c>
      <c r="J230" s="439"/>
      <c r="K230" s="439"/>
      <c r="L230" s="1163"/>
      <c r="M230" s="1162" t="s">
        <v>590</v>
      </c>
      <c r="N230" s="1162"/>
      <c r="O230" s="442">
        <f>DSUM(Datos!$C$2026:$P$2031,"emisiones",'11. Informe final. Resultados'!L224:P225)/1000</f>
        <v>0</v>
      </c>
      <c r="P230" s="443" t="s">
        <v>587</v>
      </c>
      <c r="Q230" s="108"/>
      <c r="R230" s="143"/>
      <c r="S230" s="143"/>
    </row>
    <row r="231" spans="1:30" ht="18" customHeight="1">
      <c r="D231" s="125"/>
      <c r="E231" s="1163"/>
      <c r="F231" s="1162" t="s">
        <v>557</v>
      </c>
      <c r="G231" s="1162"/>
      <c r="H231" s="442">
        <f>DSUM(Datos!$C$1783:$P$1794,"emisiones",'11. Informe final. Resultados'!E224:J225)/1000</f>
        <v>0</v>
      </c>
      <c r="I231" s="443" t="s">
        <v>587</v>
      </c>
      <c r="J231" s="439"/>
      <c r="K231" s="439"/>
      <c r="L231" s="1163"/>
      <c r="M231" s="1162" t="s">
        <v>557</v>
      </c>
      <c r="N231" s="1162"/>
      <c r="O231" s="442">
        <f>DSUM(Datos!$C$1783:$P$1794,"emisiones",'11. Informe final. Resultados'!L224:P225)/1000</f>
        <v>0</v>
      </c>
      <c r="P231" s="443" t="s">
        <v>587</v>
      </c>
      <c r="Q231" s="108"/>
      <c r="R231" s="143"/>
      <c r="S231" s="143"/>
    </row>
    <row r="232" spans="1:30" ht="18" customHeight="1">
      <c r="D232" s="125"/>
      <c r="E232" s="1163"/>
      <c r="F232" s="1162" t="s">
        <v>561</v>
      </c>
      <c r="G232" s="1162"/>
      <c r="H232" s="442">
        <f>DSUM(Datos!$C$2095:$I$2117,"emisiones",'11. Informe final. Resultados'!E224:J225)/1000</f>
        <v>0</v>
      </c>
      <c r="I232" s="443" t="s">
        <v>587</v>
      </c>
      <c r="J232" s="439"/>
      <c r="K232" s="439"/>
      <c r="L232" s="1163"/>
      <c r="M232" s="1162" t="s">
        <v>561</v>
      </c>
      <c r="N232" s="1162"/>
      <c r="O232" s="442">
        <f>DSUM(Datos!$C$2095:$I$2117,"emisiones",'11. Informe final. Resultados'!L224:P225)/1000</f>
        <v>0</v>
      </c>
      <c r="P232" s="443" t="s">
        <v>587</v>
      </c>
      <c r="Q232" s="108"/>
      <c r="R232" s="143"/>
      <c r="S232" s="143"/>
    </row>
    <row r="233" spans="1:30" ht="18" customHeight="1">
      <c r="D233" s="125"/>
      <c r="E233" s="1163"/>
      <c r="F233" s="1162" t="s">
        <v>562</v>
      </c>
      <c r="G233" s="1162"/>
      <c r="H233" s="442">
        <f>DSUM(Datos!$C$2181:$J$2196,"emisiones",'11. Informe final. Resultados'!E224:J225)/1000</f>
        <v>0</v>
      </c>
      <c r="I233" s="443" t="s">
        <v>587</v>
      </c>
      <c r="J233" s="439"/>
      <c r="K233" s="439"/>
      <c r="L233" s="1163"/>
      <c r="M233" s="1162" t="s">
        <v>562</v>
      </c>
      <c r="N233" s="1162"/>
      <c r="O233" s="442">
        <f>DSUM(Datos!$C$2181:$J$2196,"emisiones",'11. Informe final. Resultados'!L224:P225)/1000</f>
        <v>0</v>
      </c>
      <c r="P233" s="443" t="s">
        <v>587</v>
      </c>
      <c r="Q233" s="108"/>
      <c r="R233" s="143"/>
      <c r="S233" s="143"/>
    </row>
    <row r="234" spans="1:30" ht="18" customHeight="1">
      <c r="D234" s="125"/>
      <c r="E234" s="1162" t="s">
        <v>591</v>
      </c>
      <c r="F234" s="1162"/>
      <c r="G234" s="1162"/>
      <c r="H234" s="442">
        <f>SUM(H227:H233)</f>
        <v>0</v>
      </c>
      <c r="I234" s="443" t="s">
        <v>587</v>
      </c>
      <c r="J234" s="439"/>
      <c r="K234" s="439"/>
      <c r="L234" s="1162" t="s">
        <v>591</v>
      </c>
      <c r="M234" s="1162"/>
      <c r="N234" s="1162"/>
      <c r="O234" s="442">
        <f>SUM(O227:O233)</f>
        <v>0</v>
      </c>
      <c r="P234" s="443" t="s">
        <v>587</v>
      </c>
      <c r="Q234" s="108"/>
      <c r="R234" s="143"/>
      <c r="S234" s="143"/>
    </row>
    <row r="235" spans="1:30" ht="6" customHeight="1">
      <c r="D235" s="125"/>
      <c r="E235" s="445"/>
      <c r="F235" s="446"/>
      <c r="G235" s="446"/>
      <c r="H235" s="442"/>
      <c r="I235" s="446"/>
      <c r="J235" s="439"/>
      <c r="K235" s="439"/>
      <c r="L235" s="445"/>
      <c r="M235" s="446"/>
      <c r="N235" s="446"/>
      <c r="O235" s="442"/>
      <c r="P235" s="446"/>
      <c r="Q235" s="108"/>
      <c r="R235" s="143"/>
      <c r="S235" s="143"/>
    </row>
    <row r="236" spans="1:30" ht="18" customHeight="1">
      <c r="D236" s="125"/>
      <c r="E236" s="1163" t="s">
        <v>592</v>
      </c>
      <c r="F236" s="1162" t="s">
        <v>593</v>
      </c>
      <c r="G236" s="1162"/>
      <c r="H236" s="447">
        <f>DSUM(Datos!$C$2227:$H$2249,"emisiones",'11. Informe final. Resultados'!E224:J225)/1000</f>
        <v>0</v>
      </c>
      <c r="I236" s="448" t="str">
        <f>IF($G$13&lt;2021,"t CO₂","t CO₂e")</f>
        <v>t CO₂e</v>
      </c>
      <c r="J236" s="439"/>
      <c r="K236" s="439"/>
      <c r="L236" s="1163" t="s">
        <v>592</v>
      </c>
      <c r="M236" s="1162" t="s">
        <v>593</v>
      </c>
      <c r="N236" s="1162"/>
      <c r="O236" s="447">
        <f>DSUM(Datos!$C$2227:$H$2249,"emisiones",'11. Informe final. Resultados'!L224:P225)/1000</f>
        <v>0</v>
      </c>
      <c r="P236" s="448" t="str">
        <f>IF($G$13&lt;2021,"t CO₂","t CO₂e")</f>
        <v>t CO₂e</v>
      </c>
      <c r="Q236" s="108"/>
      <c r="R236" s="143"/>
      <c r="S236" s="143"/>
    </row>
    <row r="237" spans="1:30" ht="18" customHeight="1">
      <c r="D237" s="125"/>
      <c r="E237" s="1163"/>
      <c r="F237" s="1162" t="s">
        <v>594</v>
      </c>
      <c r="G237" s="1162"/>
      <c r="H237" s="447">
        <f>DSUM(Datos!$C$2521:$H$2531,"emisiones",'11. Informe final. Resultados'!E224:J225)/1000</f>
        <v>0</v>
      </c>
      <c r="I237" s="448" t="str">
        <f>IF($G$13&lt;2021,"t CO₂","t CO₂e")</f>
        <v>t CO₂e</v>
      </c>
      <c r="J237" s="439"/>
      <c r="K237" s="439"/>
      <c r="L237" s="1163"/>
      <c r="M237" s="1162" t="s">
        <v>594</v>
      </c>
      <c r="N237" s="1162"/>
      <c r="O237" s="447">
        <f>DSUM(Datos!$C$2521:$H$2531,"emisiones",'11. Informe final. Resultados'!L224:P225)/1000</f>
        <v>0</v>
      </c>
      <c r="P237" s="448" t="str">
        <f>IF($G$13&lt;2021,"t CO₂","t CO₂e")</f>
        <v>t CO₂e</v>
      </c>
      <c r="Q237" s="108"/>
      <c r="R237" s="143"/>
      <c r="S237" s="143"/>
    </row>
    <row r="238" spans="1:30" ht="18" customHeight="1">
      <c r="D238" s="125"/>
      <c r="E238" s="1163"/>
      <c r="F238" s="1162" t="s">
        <v>595</v>
      </c>
      <c r="G238" s="1162"/>
      <c r="H238" s="447">
        <f>DSUM(Datos!$C$2555:$G$2565,"emisiones",'11. Informe final. Resultados'!E224:J225)/1000</f>
        <v>0</v>
      </c>
      <c r="I238" s="448" t="s">
        <v>587</v>
      </c>
      <c r="J238" s="439"/>
      <c r="K238" s="439"/>
      <c r="L238" s="1163"/>
      <c r="M238" s="1162" t="s">
        <v>595</v>
      </c>
      <c r="N238" s="1162"/>
      <c r="O238" s="447">
        <f>DSUM(Datos!$C$2555:$G$2565,"emisiones",'11. Informe final. Resultados'!L224:P225)/1000</f>
        <v>0</v>
      </c>
      <c r="P238" s="448" t="s">
        <v>587</v>
      </c>
      <c r="Q238" s="108"/>
      <c r="R238" s="143"/>
      <c r="S238" s="143"/>
    </row>
    <row r="239" spans="1:30" ht="18" customHeight="1">
      <c r="D239" s="125"/>
      <c r="E239" s="1162" t="s">
        <v>596</v>
      </c>
      <c r="F239" s="1162"/>
      <c r="G239" s="1162"/>
      <c r="H239" s="449">
        <f>SUM(H236:H238)</f>
        <v>0</v>
      </c>
      <c r="I239" s="448" t="str">
        <f t="shared" ref="I239" si="13">IF($G$13&lt;2021,"t CO₂","t CO₂e")</f>
        <v>t CO₂e</v>
      </c>
      <c r="J239" s="439"/>
      <c r="K239" s="439"/>
      <c r="L239" s="1162" t="s">
        <v>596</v>
      </c>
      <c r="M239" s="1162"/>
      <c r="N239" s="1162"/>
      <c r="O239" s="449">
        <f>SUM(O236:O238)</f>
        <v>0</v>
      </c>
      <c r="P239" s="448" t="str">
        <f t="shared" ref="P239" si="14">IF($G$13&lt;2021,"t CO₂","t CO₂e")</f>
        <v>t CO₂e</v>
      </c>
      <c r="Q239" s="108"/>
      <c r="R239" s="143"/>
      <c r="S239" s="143"/>
    </row>
    <row r="240" spans="1:30" ht="5.25" customHeight="1">
      <c r="D240" s="125"/>
      <c r="E240" s="445"/>
      <c r="F240" s="445"/>
      <c r="G240" s="445"/>
      <c r="H240" s="444"/>
      <c r="I240" s="445"/>
      <c r="J240" s="439"/>
      <c r="K240" s="439"/>
      <c r="L240" s="445"/>
      <c r="M240" s="445"/>
      <c r="N240" s="445"/>
      <c r="O240" s="444"/>
      <c r="P240" s="445"/>
      <c r="Q240" s="108"/>
      <c r="R240" s="143"/>
      <c r="S240" s="143"/>
    </row>
    <row r="241" spans="1:30" ht="18" customHeight="1">
      <c r="D241" s="125"/>
      <c r="E241" s="445" t="s">
        <v>137</v>
      </c>
      <c r="F241" s="1162"/>
      <c r="G241" s="1162"/>
      <c r="H241" s="444">
        <f>IF(ISNUMBER(SUM(H234+H239)),SUM(SUM(H239+H234)),"")</f>
        <v>0</v>
      </c>
      <c r="I241" s="450" t="s">
        <v>587</v>
      </c>
      <c r="J241" s="439"/>
      <c r="K241" s="439"/>
      <c r="L241" s="445" t="s">
        <v>137</v>
      </c>
      <c r="M241" s="1162"/>
      <c r="N241" s="1162"/>
      <c r="O241" s="444">
        <f>IF(ISNUMBER(SUM(O234+O239)),SUM(SUM(O239+O234)),"")</f>
        <v>0</v>
      </c>
      <c r="P241" s="451" t="s">
        <v>587</v>
      </c>
      <c r="Q241" s="108"/>
      <c r="R241" s="143"/>
      <c r="S241" s="143"/>
    </row>
    <row r="242" spans="1:30" s="144" customFormat="1" ht="18" customHeight="1">
      <c r="A242" s="195"/>
      <c r="B242" s="473"/>
      <c r="C242" s="149"/>
      <c r="D242" s="140"/>
      <c r="E242" s="439" t="s">
        <v>584</v>
      </c>
      <c r="F242" s="439"/>
      <c r="G242" s="440"/>
      <c r="H242" s="440"/>
      <c r="I242" s="440"/>
      <c r="J242" s="439"/>
      <c r="K242" s="439"/>
      <c r="L242" s="439" t="s">
        <v>584</v>
      </c>
      <c r="M242" s="439"/>
      <c r="N242" s="440"/>
      <c r="O242" s="440"/>
      <c r="P242" s="440"/>
      <c r="Q242" s="108"/>
      <c r="R242" s="143"/>
      <c r="S242" s="143"/>
      <c r="T242" s="125"/>
      <c r="U242" s="125"/>
      <c r="V242" s="125"/>
      <c r="W242" s="125"/>
      <c r="X242" s="125"/>
      <c r="Y242" s="125"/>
      <c r="Z242" s="125"/>
      <c r="AA242" s="125"/>
      <c r="AB242" s="125"/>
      <c r="AC242" s="125"/>
      <c r="AD242" s="125"/>
    </row>
    <row r="243" spans="1:30" s="144" customFormat="1" ht="18" customHeight="1">
      <c r="A243" s="195"/>
      <c r="B243" s="473"/>
      <c r="C243" s="149"/>
      <c r="D243" s="140"/>
      <c r="E243" s="1164" t="e">
        <f>Datos!#REF!</f>
        <v>#REF!</v>
      </c>
      <c r="F243" s="1164"/>
      <c r="G243" s="1164"/>
      <c r="H243" s="1164"/>
      <c r="I243" s="1164"/>
      <c r="J243" s="1164"/>
      <c r="K243" s="441"/>
      <c r="L243" s="1164" t="e">
        <f>Datos!#REF!</f>
        <v>#REF!</v>
      </c>
      <c r="M243" s="1164"/>
      <c r="N243" s="1164"/>
      <c r="O243" s="1164"/>
      <c r="P243" s="1164"/>
      <c r="Q243" s="147"/>
      <c r="R243" s="143"/>
      <c r="S243" s="143"/>
      <c r="T243" s="125"/>
      <c r="U243" s="125"/>
      <c r="V243" s="125"/>
      <c r="W243" s="125"/>
      <c r="X243" s="125"/>
      <c r="Y243" s="125"/>
      <c r="Z243" s="125"/>
      <c r="AA243" s="125"/>
      <c r="AB243" s="125"/>
      <c r="AC243" s="125"/>
      <c r="AD243" s="125"/>
    </row>
    <row r="244" spans="1:30" s="144" customFormat="1" ht="9.75" customHeight="1">
      <c r="A244" s="195"/>
      <c r="B244" s="473"/>
      <c r="C244" s="149"/>
      <c r="D244" s="140"/>
      <c r="E244" s="439"/>
      <c r="F244" s="439"/>
      <c r="G244" s="440"/>
      <c r="H244" s="440"/>
      <c r="I244" s="440"/>
      <c r="J244" s="439"/>
      <c r="K244" s="439"/>
      <c r="L244" s="439"/>
      <c r="M244" s="439"/>
      <c r="N244" s="440"/>
      <c r="O244" s="440"/>
      <c r="P244" s="440"/>
      <c r="Q244" s="108"/>
      <c r="R244" s="143"/>
      <c r="S244" s="143"/>
      <c r="T244" s="125"/>
      <c r="U244" s="125"/>
      <c r="V244" s="125"/>
      <c r="W244" s="125"/>
      <c r="X244" s="125"/>
      <c r="Y244" s="125"/>
      <c r="Z244" s="125"/>
      <c r="AA244" s="125"/>
      <c r="AB244" s="125"/>
      <c r="AC244" s="125"/>
      <c r="AD244" s="125"/>
    </row>
    <row r="245" spans="1:30" ht="18" customHeight="1">
      <c r="D245" s="125"/>
      <c r="E245" s="1163" t="s">
        <v>585</v>
      </c>
      <c r="F245" s="1162" t="s">
        <v>586</v>
      </c>
      <c r="G245" s="1162"/>
      <c r="H245" s="442">
        <f>DSUM(Datos!$C$1342:$O$1364,"emisiones",'11. Informe final. Resultados'!E242:J243)/1000</f>
        <v>0</v>
      </c>
      <c r="I245" s="443" t="s">
        <v>587</v>
      </c>
      <c r="J245" s="439"/>
      <c r="K245" s="439"/>
      <c r="L245" s="1163" t="s">
        <v>585</v>
      </c>
      <c r="M245" s="1162" t="s">
        <v>586</v>
      </c>
      <c r="N245" s="1162"/>
      <c r="O245" s="442">
        <f>DSUM(Datos!$C$1342:$O$1364,"emisiones",'11. Informe final. Resultados'!L242:P243)/1000</f>
        <v>0</v>
      </c>
      <c r="P245" s="443" t="s">
        <v>587</v>
      </c>
      <c r="Q245" s="108"/>
      <c r="R245" s="143"/>
      <c r="S245" s="143"/>
    </row>
    <row r="246" spans="1:30" ht="18" customHeight="1">
      <c r="D246" s="125"/>
      <c r="E246" s="1163"/>
      <c r="F246" s="1162" t="s">
        <v>588</v>
      </c>
      <c r="G246" s="1162"/>
      <c r="H246" s="442">
        <f>DSUM(Datos!$D$1410:$I$1442,"emisiones",'11. Informe final. Resultados'!E242:J243)/1000</f>
        <v>0</v>
      </c>
      <c r="I246" s="443" t="s">
        <v>587</v>
      </c>
      <c r="J246" s="439"/>
      <c r="K246" s="439"/>
      <c r="L246" s="1163"/>
      <c r="M246" s="1162" t="s">
        <v>588</v>
      </c>
      <c r="N246" s="1162"/>
      <c r="O246" s="442">
        <f>DSUM(Datos!$D$1410:$I$1442,"emisiones",'11. Informe final. Resultados'!L242:P243)/1000</f>
        <v>0</v>
      </c>
      <c r="P246" s="443" t="s">
        <v>587</v>
      </c>
      <c r="Q246" s="108"/>
      <c r="R246" s="143"/>
      <c r="S246" s="143"/>
    </row>
    <row r="247" spans="1:30" ht="18" customHeight="1">
      <c r="D247" s="125"/>
      <c r="E247" s="1163"/>
      <c r="F247" s="1162" t="s">
        <v>589</v>
      </c>
      <c r="G247" s="1162"/>
      <c r="H247" s="442">
        <f>DSUM(Datos!$C$1572:$P$1592,"emisiones",'11. Informe final. Resultados'!E242:J243)/1000</f>
        <v>0</v>
      </c>
      <c r="I247" s="443" t="s">
        <v>587</v>
      </c>
      <c r="J247" s="439"/>
      <c r="K247" s="439"/>
      <c r="L247" s="1163"/>
      <c r="M247" s="1162" t="s">
        <v>589</v>
      </c>
      <c r="N247" s="1162"/>
      <c r="O247" s="442">
        <f>DSUM(Datos!$C$1572:$P$1592,"emisiones",'11. Informe final. Resultados'!L242:P243)/1000</f>
        <v>0</v>
      </c>
      <c r="P247" s="443" t="s">
        <v>587</v>
      </c>
      <c r="Q247" s="108"/>
      <c r="R247" s="143"/>
      <c r="S247" s="143"/>
    </row>
    <row r="248" spans="1:30" ht="18" customHeight="1">
      <c r="D248" s="125"/>
      <c r="E248" s="1163"/>
      <c r="F248" s="1162" t="s">
        <v>590</v>
      </c>
      <c r="G248" s="1162"/>
      <c r="H248" s="442">
        <f>DSUM(Datos!$C$2026:$P$2031,"emisiones",'11. Informe final. Resultados'!E242:J243)/1000</f>
        <v>0</v>
      </c>
      <c r="I248" s="443" t="s">
        <v>587</v>
      </c>
      <c r="J248" s="439"/>
      <c r="K248" s="439"/>
      <c r="L248" s="1163"/>
      <c r="M248" s="1162" t="s">
        <v>590</v>
      </c>
      <c r="N248" s="1162"/>
      <c r="O248" s="442">
        <f>DSUM(Datos!$C$2026:$P$2031,"emisiones",'11. Informe final. Resultados'!L242:P243)/1000</f>
        <v>0</v>
      </c>
      <c r="P248" s="443" t="s">
        <v>587</v>
      </c>
      <c r="Q248" s="108"/>
      <c r="R248" s="143"/>
      <c r="S248" s="143"/>
    </row>
    <row r="249" spans="1:30" ht="18" customHeight="1">
      <c r="D249" s="125"/>
      <c r="E249" s="1163"/>
      <c r="F249" s="1162" t="s">
        <v>557</v>
      </c>
      <c r="G249" s="1162"/>
      <c r="H249" s="442">
        <f>DSUM(Datos!$C$1783:$P$1794,"emisiones",'11. Informe final. Resultados'!E242:J243)/1000</f>
        <v>0</v>
      </c>
      <c r="I249" s="443" t="s">
        <v>587</v>
      </c>
      <c r="J249" s="439"/>
      <c r="K249" s="439"/>
      <c r="L249" s="1163"/>
      <c r="M249" s="1162" t="s">
        <v>557</v>
      </c>
      <c r="N249" s="1162"/>
      <c r="O249" s="442">
        <f>DSUM(Datos!$C$1783:$P$1794,"emisiones",'11. Informe final. Resultados'!L242:P243)/1000</f>
        <v>0</v>
      </c>
      <c r="P249" s="443" t="s">
        <v>587</v>
      </c>
      <c r="Q249" s="108"/>
      <c r="R249" s="143"/>
      <c r="S249" s="143"/>
    </row>
    <row r="250" spans="1:30" ht="18" customHeight="1">
      <c r="D250" s="125"/>
      <c r="E250" s="1163"/>
      <c r="F250" s="1162" t="s">
        <v>561</v>
      </c>
      <c r="G250" s="1162"/>
      <c r="H250" s="442">
        <f>DSUM(Datos!$C$2095:$I$2117,"emisiones",'11. Informe final. Resultados'!E242:J243)/1000</f>
        <v>0</v>
      </c>
      <c r="I250" s="443" t="s">
        <v>587</v>
      </c>
      <c r="J250" s="439"/>
      <c r="K250" s="439"/>
      <c r="L250" s="1163"/>
      <c r="M250" s="1162" t="s">
        <v>561</v>
      </c>
      <c r="N250" s="1162"/>
      <c r="O250" s="442">
        <f>DSUM(Datos!$C$2095:$I$2117,"emisiones",'11. Informe final. Resultados'!L242:P243)/1000</f>
        <v>0</v>
      </c>
      <c r="P250" s="443" t="s">
        <v>587</v>
      </c>
      <c r="Q250" s="108"/>
      <c r="R250" s="143"/>
      <c r="S250" s="143"/>
    </row>
    <row r="251" spans="1:30" ht="18" customHeight="1">
      <c r="D251" s="125"/>
      <c r="E251" s="1163"/>
      <c r="F251" s="1162" t="s">
        <v>562</v>
      </c>
      <c r="G251" s="1162"/>
      <c r="H251" s="442">
        <f>DSUM(Datos!$C$2181:$J$2196,"emisiones",'11. Informe final. Resultados'!E242:J243)/1000</f>
        <v>0</v>
      </c>
      <c r="I251" s="443" t="s">
        <v>587</v>
      </c>
      <c r="J251" s="439"/>
      <c r="K251" s="439"/>
      <c r="L251" s="1163"/>
      <c r="M251" s="1162" t="s">
        <v>562</v>
      </c>
      <c r="N251" s="1162"/>
      <c r="O251" s="442">
        <f>DSUM(Datos!$C$2181:$J$2196,"emisiones",'11. Informe final. Resultados'!L242:P243)/1000</f>
        <v>0</v>
      </c>
      <c r="P251" s="443" t="s">
        <v>587</v>
      </c>
      <c r="Q251" s="108"/>
      <c r="R251" s="143"/>
      <c r="S251" s="143"/>
    </row>
    <row r="252" spans="1:30" ht="18" customHeight="1">
      <c r="D252" s="125"/>
      <c r="E252" s="1162" t="s">
        <v>591</v>
      </c>
      <c r="F252" s="1162"/>
      <c r="G252" s="1162"/>
      <c r="H252" s="442">
        <f>SUM(H245:H251)</f>
        <v>0</v>
      </c>
      <c r="I252" s="443" t="s">
        <v>587</v>
      </c>
      <c r="J252" s="439"/>
      <c r="K252" s="439"/>
      <c r="L252" s="1162" t="s">
        <v>591</v>
      </c>
      <c r="M252" s="1162"/>
      <c r="N252" s="1162"/>
      <c r="O252" s="442">
        <f>SUM(O245:O251)</f>
        <v>0</v>
      </c>
      <c r="P252" s="443" t="s">
        <v>587</v>
      </c>
      <c r="Q252" s="108"/>
      <c r="R252" s="143"/>
      <c r="S252" s="143"/>
    </row>
    <row r="253" spans="1:30" ht="6" customHeight="1">
      <c r="D253" s="125"/>
      <c r="E253" s="445"/>
      <c r="F253" s="446"/>
      <c r="G253" s="446"/>
      <c r="H253" s="442"/>
      <c r="I253" s="446"/>
      <c r="J253" s="439"/>
      <c r="K253" s="439"/>
      <c r="L253" s="445"/>
      <c r="M253" s="446"/>
      <c r="N253" s="446"/>
      <c r="O253" s="442"/>
      <c r="P253" s="446"/>
      <c r="Q253" s="108"/>
      <c r="R253" s="143"/>
      <c r="S253" s="143"/>
    </row>
    <row r="254" spans="1:30" ht="18" customHeight="1">
      <c r="D254" s="125"/>
      <c r="E254" s="1163" t="s">
        <v>592</v>
      </c>
      <c r="F254" s="1162" t="s">
        <v>593</v>
      </c>
      <c r="G254" s="1162"/>
      <c r="H254" s="447">
        <f>DSUM(Datos!$C$2227:$H$2249,"emisiones",'11. Informe final. Resultados'!E242:J243)/1000</f>
        <v>0</v>
      </c>
      <c r="I254" s="448" t="str">
        <f>IF($G$13&lt;2021,"t CO₂","t CO₂e")</f>
        <v>t CO₂e</v>
      </c>
      <c r="J254" s="439"/>
      <c r="K254" s="439"/>
      <c r="L254" s="1163" t="s">
        <v>592</v>
      </c>
      <c r="M254" s="1162" t="s">
        <v>593</v>
      </c>
      <c r="N254" s="1162"/>
      <c r="O254" s="447">
        <f>DSUM(Datos!$C$2227:$H$2249,"emisiones",'11. Informe final. Resultados'!L242:P243)/1000</f>
        <v>0</v>
      </c>
      <c r="P254" s="448" t="str">
        <f>IF($G$13&lt;2021,"t CO₂","t CO₂e")</f>
        <v>t CO₂e</v>
      </c>
      <c r="Q254" s="108"/>
      <c r="R254" s="143"/>
      <c r="S254" s="143"/>
    </row>
    <row r="255" spans="1:30" ht="18" customHeight="1">
      <c r="D255" s="125"/>
      <c r="E255" s="1163"/>
      <c r="F255" s="1162" t="s">
        <v>594</v>
      </c>
      <c r="G255" s="1162"/>
      <c r="H255" s="447">
        <f>DSUM(Datos!$C$2521:$H$2531,"emisiones",'11. Informe final. Resultados'!E242:J243)/1000</f>
        <v>0</v>
      </c>
      <c r="I255" s="448" t="str">
        <f>IF($G$13&lt;2021,"t CO₂","t CO₂e")</f>
        <v>t CO₂e</v>
      </c>
      <c r="J255" s="439"/>
      <c r="K255" s="439"/>
      <c r="L255" s="1163"/>
      <c r="M255" s="1162" t="s">
        <v>594</v>
      </c>
      <c r="N255" s="1162"/>
      <c r="O255" s="447">
        <f>DSUM(Datos!$C$2521:$H$2531,"emisiones",'11. Informe final. Resultados'!L242:P243)/1000</f>
        <v>0</v>
      </c>
      <c r="P255" s="448" t="str">
        <f>IF($G$13&lt;2021,"t CO₂","t CO₂e")</f>
        <v>t CO₂e</v>
      </c>
      <c r="Q255" s="108"/>
      <c r="R255" s="143"/>
      <c r="S255" s="143"/>
    </row>
    <row r="256" spans="1:30" ht="18" customHeight="1">
      <c r="D256" s="125"/>
      <c r="E256" s="1163"/>
      <c r="F256" s="1162" t="s">
        <v>595</v>
      </c>
      <c r="G256" s="1162"/>
      <c r="H256" s="447">
        <f>DSUM(Datos!$C$2555:$G$2565,"emisiones",'11. Informe final. Resultados'!E242:J243)/1000</f>
        <v>0</v>
      </c>
      <c r="I256" s="448" t="s">
        <v>587</v>
      </c>
      <c r="J256" s="439"/>
      <c r="K256" s="439"/>
      <c r="L256" s="1163"/>
      <c r="M256" s="1162" t="s">
        <v>595</v>
      </c>
      <c r="N256" s="1162"/>
      <c r="O256" s="447">
        <f>DSUM(Datos!$C$2555:$G$2565,"emisiones",'11. Informe final. Resultados'!L242:P243)/1000</f>
        <v>0</v>
      </c>
      <c r="P256" s="448" t="s">
        <v>587</v>
      </c>
      <c r="Q256" s="108"/>
      <c r="R256" s="143"/>
      <c r="S256" s="143"/>
    </row>
    <row r="257" spans="1:30" ht="18" customHeight="1">
      <c r="D257" s="125"/>
      <c r="E257" s="1162" t="s">
        <v>596</v>
      </c>
      <c r="F257" s="1162"/>
      <c r="G257" s="1162"/>
      <c r="H257" s="449">
        <f>SUM(H254:H256)</f>
        <v>0</v>
      </c>
      <c r="I257" s="448" t="str">
        <f t="shared" ref="I257" si="15">IF($G$13&lt;2021,"t CO₂","t CO₂e")</f>
        <v>t CO₂e</v>
      </c>
      <c r="J257" s="439"/>
      <c r="K257" s="439"/>
      <c r="L257" s="1162" t="s">
        <v>596</v>
      </c>
      <c r="M257" s="1162"/>
      <c r="N257" s="1162"/>
      <c r="O257" s="449">
        <f>SUM(O254:O256)</f>
        <v>0</v>
      </c>
      <c r="P257" s="448" t="str">
        <f t="shared" ref="P257" si="16">IF($G$13&lt;2021,"t CO₂","t CO₂e")</f>
        <v>t CO₂e</v>
      </c>
      <c r="Q257" s="108"/>
      <c r="R257" s="143"/>
      <c r="S257" s="143"/>
    </row>
    <row r="258" spans="1:30" ht="5.25" customHeight="1">
      <c r="D258" s="125"/>
      <c r="E258" s="445"/>
      <c r="F258" s="445"/>
      <c r="G258" s="445"/>
      <c r="H258" s="444"/>
      <c r="I258" s="445"/>
      <c r="J258" s="439"/>
      <c r="K258" s="439"/>
      <c r="L258" s="445"/>
      <c r="M258" s="445"/>
      <c r="N258" s="445"/>
      <c r="O258" s="444"/>
      <c r="P258" s="445"/>
      <c r="Q258" s="108"/>
      <c r="R258" s="143"/>
      <c r="S258" s="143"/>
    </row>
    <row r="259" spans="1:30" ht="18" customHeight="1">
      <c r="D259" s="125"/>
      <c r="E259" s="445" t="s">
        <v>137</v>
      </c>
      <c r="F259" s="1162"/>
      <c r="G259" s="1162"/>
      <c r="H259" s="444">
        <f>IF(ISNUMBER(SUM(H252+H257)),SUM(SUM(H257+H252)),"")</f>
        <v>0</v>
      </c>
      <c r="I259" s="450" t="s">
        <v>587</v>
      </c>
      <c r="J259" s="439"/>
      <c r="K259" s="439"/>
      <c r="L259" s="445" t="s">
        <v>137</v>
      </c>
      <c r="M259" s="1162"/>
      <c r="N259" s="1162"/>
      <c r="O259" s="444">
        <f>IF(ISNUMBER(SUM(O252+O257)),SUM(SUM(O257+O252)),"")</f>
        <v>0</v>
      </c>
      <c r="P259" s="451" t="s">
        <v>587</v>
      </c>
      <c r="Q259" s="108"/>
      <c r="R259" s="143"/>
      <c r="S259" s="143"/>
    </row>
    <row r="260" spans="1:30" s="144" customFormat="1" ht="18" customHeight="1">
      <c r="A260" s="195"/>
      <c r="B260" s="473"/>
      <c r="C260" s="149"/>
      <c r="D260" s="140"/>
      <c r="E260" s="439" t="s">
        <v>584</v>
      </c>
      <c r="F260" s="439"/>
      <c r="G260" s="440"/>
      <c r="H260" s="440"/>
      <c r="I260" s="440"/>
      <c r="J260" s="439"/>
      <c r="K260" s="439"/>
      <c r="L260" s="439" t="s">
        <v>584</v>
      </c>
      <c r="M260" s="439"/>
      <c r="N260" s="440"/>
      <c r="O260" s="440"/>
      <c r="P260" s="440"/>
      <c r="Q260" s="108"/>
      <c r="R260" s="143"/>
      <c r="S260" s="143"/>
      <c r="T260" s="125"/>
      <c r="U260" s="125"/>
      <c r="V260" s="125"/>
      <c r="W260" s="125"/>
      <c r="X260" s="125"/>
      <c r="Y260" s="125"/>
      <c r="Z260" s="125"/>
      <c r="AA260" s="125"/>
      <c r="AB260" s="125"/>
      <c r="AC260" s="125"/>
      <c r="AD260" s="125"/>
    </row>
    <row r="261" spans="1:30" s="144" customFormat="1" ht="18" customHeight="1">
      <c r="A261" s="195"/>
      <c r="B261" s="473"/>
      <c r="C261" s="149"/>
      <c r="D261" s="140"/>
      <c r="E261" s="1164" t="e">
        <f>Datos!#REF!</f>
        <v>#REF!</v>
      </c>
      <c r="F261" s="1164"/>
      <c r="G261" s="1164"/>
      <c r="H261" s="1164"/>
      <c r="I261" s="1164"/>
      <c r="J261" s="1164"/>
      <c r="K261" s="441"/>
      <c r="L261" s="1164" t="e">
        <f>Datos!#REF!</f>
        <v>#REF!</v>
      </c>
      <c r="M261" s="1164"/>
      <c r="N261" s="1164"/>
      <c r="O261" s="1164"/>
      <c r="P261" s="1164"/>
      <c r="Q261" s="147"/>
      <c r="R261" s="143"/>
      <c r="S261" s="143"/>
      <c r="T261" s="125"/>
      <c r="U261" s="125"/>
      <c r="V261" s="125"/>
      <c r="W261" s="125"/>
      <c r="X261" s="125"/>
      <c r="Y261" s="125"/>
      <c r="Z261" s="125"/>
      <c r="AA261" s="125"/>
      <c r="AB261" s="125"/>
      <c r="AC261" s="125"/>
      <c r="AD261" s="125"/>
    </row>
    <row r="262" spans="1:30" s="144" customFormat="1" ht="9.75" customHeight="1">
      <c r="A262" s="195"/>
      <c r="B262" s="473"/>
      <c r="C262" s="149"/>
      <c r="D262" s="140"/>
      <c r="E262" s="439"/>
      <c r="F262" s="439"/>
      <c r="G262" s="440"/>
      <c r="H262" s="440"/>
      <c r="I262" s="440"/>
      <c r="J262" s="439"/>
      <c r="K262" s="439"/>
      <c r="L262" s="439"/>
      <c r="M262" s="439"/>
      <c r="N262" s="440"/>
      <c r="O262" s="440"/>
      <c r="P262" s="440"/>
      <c r="Q262" s="108"/>
      <c r="R262" s="143"/>
      <c r="S262" s="143"/>
      <c r="T262" s="125"/>
      <c r="U262" s="125"/>
      <c r="V262" s="125"/>
      <c r="W262" s="125"/>
      <c r="X262" s="125"/>
      <c r="Y262" s="125"/>
      <c r="Z262" s="125"/>
      <c r="AA262" s="125"/>
      <c r="AB262" s="125"/>
      <c r="AC262" s="125"/>
      <c r="AD262" s="125"/>
    </row>
    <row r="263" spans="1:30" ht="18" customHeight="1">
      <c r="D263" s="125"/>
      <c r="E263" s="1163" t="s">
        <v>585</v>
      </c>
      <c r="F263" s="1162" t="s">
        <v>586</v>
      </c>
      <c r="G263" s="1162"/>
      <c r="H263" s="442">
        <f>DSUM(Datos!$C$1342:$O$1364,"emisiones",'11. Informe final. Resultados'!E260:J261)/1000</f>
        <v>0</v>
      </c>
      <c r="I263" s="443" t="s">
        <v>587</v>
      </c>
      <c r="J263" s="439"/>
      <c r="K263" s="439"/>
      <c r="L263" s="1163" t="s">
        <v>585</v>
      </c>
      <c r="M263" s="1162" t="s">
        <v>586</v>
      </c>
      <c r="N263" s="1162"/>
      <c r="O263" s="442">
        <f>DSUM(Datos!$C$1342:$O$1364,"emisiones",'11. Informe final. Resultados'!L260:P261)/1000</f>
        <v>0</v>
      </c>
      <c r="P263" s="443" t="s">
        <v>587</v>
      </c>
      <c r="Q263" s="108"/>
      <c r="R263" s="143"/>
      <c r="S263" s="143"/>
    </row>
    <row r="264" spans="1:30" ht="18" customHeight="1">
      <c r="D264" s="125"/>
      <c r="E264" s="1163"/>
      <c r="F264" s="1162" t="s">
        <v>588</v>
      </c>
      <c r="G264" s="1162"/>
      <c r="H264" s="442">
        <f>DSUM(Datos!$D$1410:$I$1442,"emisiones",'11. Informe final. Resultados'!E260:J261)/1000</f>
        <v>0</v>
      </c>
      <c r="I264" s="443" t="s">
        <v>587</v>
      </c>
      <c r="J264" s="439"/>
      <c r="K264" s="439"/>
      <c r="L264" s="1163"/>
      <c r="M264" s="1162" t="s">
        <v>588</v>
      </c>
      <c r="N264" s="1162"/>
      <c r="O264" s="442">
        <f>DSUM(Datos!$D$1410:$I$1442,"emisiones",'11. Informe final. Resultados'!L260:P261)/1000</f>
        <v>0</v>
      </c>
      <c r="P264" s="443" t="s">
        <v>587</v>
      </c>
      <c r="Q264" s="108"/>
      <c r="R264" s="143"/>
      <c r="S264" s="143"/>
    </row>
    <row r="265" spans="1:30" ht="18" customHeight="1">
      <c r="D265" s="125"/>
      <c r="E265" s="1163"/>
      <c r="F265" s="1162" t="s">
        <v>589</v>
      </c>
      <c r="G265" s="1162"/>
      <c r="H265" s="442">
        <f>DSUM(Datos!$C$1572:$P$1592,"emisiones",'11. Informe final. Resultados'!E260:J261)/1000</f>
        <v>0</v>
      </c>
      <c r="I265" s="443" t="s">
        <v>587</v>
      </c>
      <c r="J265" s="439"/>
      <c r="K265" s="439"/>
      <c r="L265" s="1163"/>
      <c r="M265" s="1162" t="s">
        <v>589</v>
      </c>
      <c r="N265" s="1162"/>
      <c r="O265" s="442">
        <f>DSUM(Datos!$C$1572:$P$1592,"emisiones",'11. Informe final. Resultados'!L260:P261)/1000</f>
        <v>0</v>
      </c>
      <c r="P265" s="443" t="s">
        <v>587</v>
      </c>
      <c r="Q265" s="108"/>
      <c r="R265" s="143"/>
      <c r="S265" s="143"/>
    </row>
    <row r="266" spans="1:30" ht="18" customHeight="1">
      <c r="D266" s="125"/>
      <c r="E266" s="1163"/>
      <c r="F266" s="1162" t="s">
        <v>590</v>
      </c>
      <c r="G266" s="1162"/>
      <c r="H266" s="442">
        <f>DSUM(Datos!$C$2026:$P$2031,"emisiones",'11. Informe final. Resultados'!E260:J261)/1000</f>
        <v>0</v>
      </c>
      <c r="I266" s="443" t="s">
        <v>587</v>
      </c>
      <c r="J266" s="439"/>
      <c r="K266" s="439"/>
      <c r="L266" s="1163"/>
      <c r="M266" s="1162" t="s">
        <v>590</v>
      </c>
      <c r="N266" s="1162"/>
      <c r="O266" s="442">
        <f>DSUM(Datos!$C$2026:$P$2031,"emisiones",'11. Informe final. Resultados'!L260:P261)/1000</f>
        <v>0</v>
      </c>
      <c r="P266" s="443" t="s">
        <v>587</v>
      </c>
      <c r="Q266" s="108"/>
      <c r="R266" s="143"/>
      <c r="S266" s="143"/>
    </row>
    <row r="267" spans="1:30" ht="18" customHeight="1">
      <c r="D267" s="125"/>
      <c r="E267" s="1163"/>
      <c r="F267" s="1162" t="s">
        <v>557</v>
      </c>
      <c r="G267" s="1162"/>
      <c r="H267" s="442">
        <f>DSUM(Datos!$C$1783:$P$1794,"emisiones",'11. Informe final. Resultados'!E260:J261)/1000</f>
        <v>0</v>
      </c>
      <c r="I267" s="443" t="s">
        <v>587</v>
      </c>
      <c r="J267" s="439"/>
      <c r="K267" s="439"/>
      <c r="L267" s="1163"/>
      <c r="M267" s="1162" t="s">
        <v>557</v>
      </c>
      <c r="N267" s="1162"/>
      <c r="O267" s="442">
        <f>DSUM(Datos!$C$1783:$P$1794,"emisiones",'11. Informe final. Resultados'!L260:P261)/1000</f>
        <v>0</v>
      </c>
      <c r="P267" s="443" t="s">
        <v>587</v>
      </c>
      <c r="Q267" s="108"/>
      <c r="R267" s="143"/>
      <c r="S267" s="143"/>
    </row>
    <row r="268" spans="1:30" ht="18" customHeight="1">
      <c r="D268" s="125"/>
      <c r="E268" s="1163"/>
      <c r="F268" s="1162" t="s">
        <v>561</v>
      </c>
      <c r="G268" s="1162"/>
      <c r="H268" s="442">
        <f>DSUM(Datos!$C$2095:$I$2117,"emisiones",'11. Informe final. Resultados'!E260:J261)/1000</f>
        <v>0</v>
      </c>
      <c r="I268" s="443" t="s">
        <v>587</v>
      </c>
      <c r="J268" s="439"/>
      <c r="K268" s="439"/>
      <c r="L268" s="1163"/>
      <c r="M268" s="1162" t="s">
        <v>561</v>
      </c>
      <c r="N268" s="1162"/>
      <c r="O268" s="442">
        <f>DSUM(Datos!$C$2095:$I$2117,"emisiones",'11. Informe final. Resultados'!L260:P261)/1000</f>
        <v>0</v>
      </c>
      <c r="P268" s="443" t="s">
        <v>587</v>
      </c>
      <c r="Q268" s="108"/>
      <c r="R268" s="143"/>
      <c r="S268" s="143"/>
    </row>
    <row r="269" spans="1:30" ht="18" customHeight="1">
      <c r="D269" s="125"/>
      <c r="E269" s="1163"/>
      <c r="F269" s="1162" t="s">
        <v>562</v>
      </c>
      <c r="G269" s="1162"/>
      <c r="H269" s="442">
        <f>DSUM(Datos!$C$2181:$J$2196,"emisiones",'11. Informe final. Resultados'!E260:J261)/1000</f>
        <v>0</v>
      </c>
      <c r="I269" s="443" t="s">
        <v>587</v>
      </c>
      <c r="J269" s="439"/>
      <c r="K269" s="439"/>
      <c r="L269" s="1163"/>
      <c r="M269" s="1162" t="s">
        <v>562</v>
      </c>
      <c r="N269" s="1162"/>
      <c r="O269" s="442">
        <f>DSUM(Datos!$C$2181:$J$2196,"emisiones",'11. Informe final. Resultados'!L260:P261)/1000</f>
        <v>0</v>
      </c>
      <c r="P269" s="443" t="s">
        <v>587</v>
      </c>
      <c r="Q269" s="108"/>
      <c r="R269" s="143"/>
      <c r="S269" s="143"/>
    </row>
    <row r="270" spans="1:30" ht="18" customHeight="1">
      <c r="D270" s="125"/>
      <c r="E270" s="1162" t="s">
        <v>591</v>
      </c>
      <c r="F270" s="1162"/>
      <c r="G270" s="1162"/>
      <c r="H270" s="442">
        <f>SUM(H263:H269)</f>
        <v>0</v>
      </c>
      <c r="I270" s="443" t="s">
        <v>587</v>
      </c>
      <c r="J270" s="439"/>
      <c r="K270" s="439"/>
      <c r="L270" s="1162" t="s">
        <v>591</v>
      </c>
      <c r="M270" s="1162"/>
      <c r="N270" s="1162"/>
      <c r="O270" s="442">
        <f>SUM(O263:O269)</f>
        <v>0</v>
      </c>
      <c r="P270" s="443" t="s">
        <v>587</v>
      </c>
      <c r="Q270" s="108"/>
      <c r="R270" s="143"/>
      <c r="S270" s="143"/>
    </row>
    <row r="271" spans="1:30" ht="6" customHeight="1">
      <c r="D271" s="125"/>
      <c r="E271" s="445"/>
      <c r="F271" s="446"/>
      <c r="G271" s="446"/>
      <c r="H271" s="442"/>
      <c r="I271" s="446"/>
      <c r="J271" s="439"/>
      <c r="K271" s="439"/>
      <c r="L271" s="445"/>
      <c r="M271" s="446"/>
      <c r="N271" s="446"/>
      <c r="O271" s="442"/>
      <c r="P271" s="446"/>
      <c r="Q271" s="108"/>
      <c r="R271" s="143"/>
      <c r="S271" s="143"/>
    </row>
    <row r="272" spans="1:30" ht="18" customHeight="1">
      <c r="D272" s="125"/>
      <c r="E272" s="1163" t="s">
        <v>592</v>
      </c>
      <c r="F272" s="1162" t="s">
        <v>593</v>
      </c>
      <c r="G272" s="1162"/>
      <c r="H272" s="447">
        <f>DSUM(Datos!$C$2227:$H$2249,"emisiones",'11. Informe final. Resultados'!E260:J261)/1000</f>
        <v>0</v>
      </c>
      <c r="I272" s="448" t="str">
        <f>IF($G$13&lt;2021,"t CO₂","t CO₂e")</f>
        <v>t CO₂e</v>
      </c>
      <c r="J272" s="439"/>
      <c r="K272" s="439"/>
      <c r="L272" s="1163" t="s">
        <v>592</v>
      </c>
      <c r="M272" s="1162" t="s">
        <v>593</v>
      </c>
      <c r="N272" s="1162"/>
      <c r="O272" s="447">
        <f>DSUM(Datos!$C$2227:$H$2249,"emisiones",'11. Informe final. Resultados'!L260:P261)/1000</f>
        <v>0</v>
      </c>
      <c r="P272" s="448" t="str">
        <f>IF($G$13&lt;2021,"t CO₂","t CO₂e")</f>
        <v>t CO₂e</v>
      </c>
      <c r="Q272" s="108"/>
      <c r="R272" s="143"/>
      <c r="S272" s="143"/>
    </row>
    <row r="273" spans="1:30" ht="18" customHeight="1">
      <c r="D273" s="125"/>
      <c r="E273" s="1163"/>
      <c r="F273" s="1162" t="s">
        <v>594</v>
      </c>
      <c r="G273" s="1162"/>
      <c r="H273" s="447">
        <f>DSUM(Datos!$C$2521:$H$2531,"emisiones",'11. Informe final. Resultados'!E260:J261)/1000</f>
        <v>0</v>
      </c>
      <c r="I273" s="448" t="str">
        <f>IF($G$13&lt;2021,"t CO₂","t CO₂e")</f>
        <v>t CO₂e</v>
      </c>
      <c r="J273" s="439"/>
      <c r="K273" s="439"/>
      <c r="L273" s="1163"/>
      <c r="M273" s="1162" t="s">
        <v>594</v>
      </c>
      <c r="N273" s="1162"/>
      <c r="O273" s="447">
        <f>DSUM(Datos!$C$2521:$H$2531,"emisiones",'11. Informe final. Resultados'!L260:P261)/1000</f>
        <v>0</v>
      </c>
      <c r="P273" s="448" t="str">
        <f>IF($G$13&lt;2021,"t CO₂","t CO₂e")</f>
        <v>t CO₂e</v>
      </c>
      <c r="Q273" s="108"/>
      <c r="R273" s="143"/>
      <c r="S273" s="143"/>
    </row>
    <row r="274" spans="1:30" ht="18" customHeight="1">
      <c r="D274" s="125"/>
      <c r="E274" s="1163"/>
      <c r="F274" s="1162" t="s">
        <v>595</v>
      </c>
      <c r="G274" s="1162"/>
      <c r="H274" s="447">
        <f>DSUM(Datos!$C$2555:$G$2565,"emisiones",'11. Informe final. Resultados'!E260:J261)/1000</f>
        <v>0</v>
      </c>
      <c r="I274" s="448" t="s">
        <v>587</v>
      </c>
      <c r="J274" s="439"/>
      <c r="K274" s="439"/>
      <c r="L274" s="1163"/>
      <c r="M274" s="1162" t="s">
        <v>595</v>
      </c>
      <c r="N274" s="1162"/>
      <c r="O274" s="447">
        <f>DSUM(Datos!$C$2555:$G$2565,"emisiones",'11. Informe final. Resultados'!L260:P261)/1000</f>
        <v>0</v>
      </c>
      <c r="P274" s="448" t="s">
        <v>587</v>
      </c>
      <c r="Q274" s="108"/>
      <c r="R274" s="143"/>
      <c r="S274" s="143"/>
    </row>
    <row r="275" spans="1:30" ht="18" customHeight="1">
      <c r="D275" s="125"/>
      <c r="E275" s="1162" t="s">
        <v>596</v>
      </c>
      <c r="F275" s="1162"/>
      <c r="G275" s="1162"/>
      <c r="H275" s="449">
        <f>SUM(H272:H274)</f>
        <v>0</v>
      </c>
      <c r="I275" s="448" t="str">
        <f t="shared" ref="I275" si="17">IF($G$13&lt;2021,"t CO₂","t CO₂e")</f>
        <v>t CO₂e</v>
      </c>
      <c r="J275" s="439"/>
      <c r="K275" s="439"/>
      <c r="L275" s="1162" t="s">
        <v>596</v>
      </c>
      <c r="M275" s="1162"/>
      <c r="N275" s="1162"/>
      <c r="O275" s="449">
        <f>SUM(O272:O274)</f>
        <v>0</v>
      </c>
      <c r="P275" s="448" t="str">
        <f t="shared" ref="P275" si="18">IF($G$13&lt;2021,"t CO₂","t CO₂e")</f>
        <v>t CO₂e</v>
      </c>
      <c r="Q275" s="108"/>
      <c r="R275" s="143"/>
      <c r="S275" s="143"/>
    </row>
    <row r="276" spans="1:30" ht="5.25" customHeight="1">
      <c r="D276" s="125"/>
      <c r="E276" s="445"/>
      <c r="F276" s="445"/>
      <c r="G276" s="445"/>
      <c r="H276" s="444"/>
      <c r="I276" s="445"/>
      <c r="J276" s="439"/>
      <c r="K276" s="439"/>
      <c r="L276" s="445"/>
      <c r="M276" s="445"/>
      <c r="N276" s="445"/>
      <c r="O276" s="444"/>
      <c r="P276" s="445"/>
      <c r="Q276" s="108"/>
      <c r="R276" s="143"/>
      <c r="S276" s="143"/>
    </row>
    <row r="277" spans="1:30" ht="18" customHeight="1">
      <c r="D277" s="125"/>
      <c r="E277" s="445" t="s">
        <v>137</v>
      </c>
      <c r="F277" s="1162"/>
      <c r="G277" s="1162"/>
      <c r="H277" s="444">
        <f>IF(ISNUMBER(SUM(H270+H275)),SUM(SUM(H275+H270)),"")</f>
        <v>0</v>
      </c>
      <c r="I277" s="450" t="s">
        <v>587</v>
      </c>
      <c r="J277" s="439"/>
      <c r="K277" s="439"/>
      <c r="L277" s="445" t="s">
        <v>137</v>
      </c>
      <c r="M277" s="1162"/>
      <c r="N277" s="1162"/>
      <c r="O277" s="444">
        <f>IF(ISNUMBER(SUM(O270+O275)),SUM(SUM(O275+O270)),"")</f>
        <v>0</v>
      </c>
      <c r="P277" s="451" t="s">
        <v>587</v>
      </c>
      <c r="Q277" s="108"/>
      <c r="R277" s="143"/>
      <c r="S277" s="143"/>
    </row>
    <row r="278" spans="1:30" s="144" customFormat="1" ht="18" customHeight="1">
      <c r="A278" s="195"/>
      <c r="B278" s="473"/>
      <c r="C278" s="149"/>
      <c r="D278" s="140"/>
      <c r="E278" s="439" t="s">
        <v>584</v>
      </c>
      <c r="F278" s="439"/>
      <c r="G278" s="440"/>
      <c r="H278" s="440"/>
      <c r="I278" s="440"/>
      <c r="J278" s="439"/>
      <c r="K278" s="439"/>
      <c r="L278" s="439" t="s">
        <v>584</v>
      </c>
      <c r="M278" s="439"/>
      <c r="N278" s="440"/>
      <c r="O278" s="440"/>
      <c r="P278" s="440"/>
      <c r="Q278" s="108"/>
      <c r="R278" s="143"/>
      <c r="S278" s="143"/>
      <c r="T278" s="125"/>
      <c r="U278" s="125"/>
      <c r="V278" s="125"/>
      <c r="W278" s="125"/>
      <c r="X278" s="125"/>
      <c r="Y278" s="125"/>
      <c r="Z278" s="125"/>
      <c r="AA278" s="125"/>
      <c r="AB278" s="125"/>
      <c r="AC278" s="125"/>
      <c r="AD278" s="125"/>
    </row>
    <row r="279" spans="1:30" s="144" customFormat="1" ht="18" customHeight="1">
      <c r="A279" s="195"/>
      <c r="B279" s="473"/>
      <c r="C279" s="149"/>
      <c r="D279" s="140"/>
      <c r="E279" s="1164" t="e">
        <f>Datos!#REF!</f>
        <v>#REF!</v>
      </c>
      <c r="F279" s="1164"/>
      <c r="G279" s="1164"/>
      <c r="H279" s="1164"/>
      <c r="I279" s="1164"/>
      <c r="J279" s="1164"/>
      <c r="K279" s="441"/>
      <c r="L279" s="1164" t="e">
        <f>Datos!#REF!</f>
        <v>#REF!</v>
      </c>
      <c r="M279" s="1164"/>
      <c r="N279" s="1164"/>
      <c r="O279" s="1164"/>
      <c r="P279" s="1164"/>
      <c r="Q279" s="147"/>
      <c r="R279" s="143"/>
      <c r="S279" s="143"/>
      <c r="T279" s="125"/>
      <c r="U279" s="125"/>
      <c r="V279" s="125"/>
      <c r="W279" s="125"/>
      <c r="X279" s="125"/>
      <c r="Y279" s="125"/>
      <c r="Z279" s="125"/>
      <c r="AA279" s="125"/>
      <c r="AB279" s="125"/>
      <c r="AC279" s="125"/>
      <c r="AD279" s="125"/>
    </row>
    <row r="280" spans="1:30" s="144" customFormat="1" ht="9.75" customHeight="1">
      <c r="A280" s="195"/>
      <c r="B280" s="473"/>
      <c r="C280" s="149"/>
      <c r="D280" s="140"/>
      <c r="E280" s="439"/>
      <c r="F280" s="439"/>
      <c r="G280" s="440"/>
      <c r="H280" s="440"/>
      <c r="I280" s="440"/>
      <c r="J280" s="439"/>
      <c r="K280" s="439"/>
      <c r="L280" s="439"/>
      <c r="M280" s="439"/>
      <c r="N280" s="440"/>
      <c r="O280" s="440"/>
      <c r="P280" s="440"/>
      <c r="Q280" s="108"/>
      <c r="R280" s="143"/>
      <c r="S280" s="143"/>
      <c r="T280" s="125"/>
      <c r="U280" s="125"/>
      <c r="V280" s="125"/>
      <c r="W280" s="125"/>
      <c r="X280" s="125"/>
      <c r="Y280" s="125"/>
      <c r="Z280" s="125"/>
      <c r="AA280" s="125"/>
      <c r="AB280" s="125"/>
      <c r="AC280" s="125"/>
      <c r="AD280" s="125"/>
    </row>
    <row r="281" spans="1:30" ht="18" customHeight="1">
      <c r="D281" s="125"/>
      <c r="E281" s="1163" t="s">
        <v>585</v>
      </c>
      <c r="F281" s="1162" t="s">
        <v>586</v>
      </c>
      <c r="G281" s="1162"/>
      <c r="H281" s="442">
        <f>DSUM(Datos!$C$1342:$O$1364,"emisiones",'11. Informe final. Resultados'!E278:J279)/1000</f>
        <v>0</v>
      </c>
      <c r="I281" s="443" t="s">
        <v>587</v>
      </c>
      <c r="J281" s="439"/>
      <c r="K281" s="439"/>
      <c r="L281" s="1163" t="s">
        <v>585</v>
      </c>
      <c r="M281" s="1162" t="s">
        <v>586</v>
      </c>
      <c r="N281" s="1162"/>
      <c r="O281" s="442">
        <f>DSUM(Datos!$C$1342:$O$1364,"emisiones",'11. Informe final. Resultados'!L278:P279)/1000</f>
        <v>0</v>
      </c>
      <c r="P281" s="443" t="s">
        <v>587</v>
      </c>
      <c r="Q281" s="108"/>
      <c r="R281" s="143"/>
      <c r="S281" s="143"/>
    </row>
    <row r="282" spans="1:30" ht="18" customHeight="1">
      <c r="D282" s="125"/>
      <c r="E282" s="1163"/>
      <c r="F282" s="1162" t="s">
        <v>588</v>
      </c>
      <c r="G282" s="1162"/>
      <c r="H282" s="442">
        <f>DSUM(Datos!$D$1410:$I$1442,"emisiones",'11. Informe final. Resultados'!E278:J279)/1000</f>
        <v>0</v>
      </c>
      <c r="I282" s="443" t="s">
        <v>587</v>
      </c>
      <c r="J282" s="439"/>
      <c r="K282" s="439"/>
      <c r="L282" s="1163"/>
      <c r="M282" s="1162" t="s">
        <v>588</v>
      </c>
      <c r="N282" s="1162"/>
      <c r="O282" s="442">
        <f>DSUM(Datos!$D$1410:$I$1442,"emisiones",'11. Informe final. Resultados'!L278:P279)/1000</f>
        <v>0</v>
      </c>
      <c r="P282" s="443" t="s">
        <v>587</v>
      </c>
      <c r="Q282" s="108"/>
      <c r="R282" s="143"/>
      <c r="S282" s="143"/>
    </row>
    <row r="283" spans="1:30" ht="18" customHeight="1">
      <c r="D283" s="125"/>
      <c r="E283" s="1163"/>
      <c r="F283" s="1162" t="s">
        <v>589</v>
      </c>
      <c r="G283" s="1162"/>
      <c r="H283" s="442">
        <f>DSUM(Datos!$C$1572:$P$1592,"emisiones",'11. Informe final. Resultados'!E278:J279)/1000</f>
        <v>0</v>
      </c>
      <c r="I283" s="443" t="s">
        <v>587</v>
      </c>
      <c r="J283" s="439"/>
      <c r="K283" s="439"/>
      <c r="L283" s="1163"/>
      <c r="M283" s="1162" t="s">
        <v>589</v>
      </c>
      <c r="N283" s="1162"/>
      <c r="O283" s="442">
        <f>DSUM(Datos!$C$1572:$P$1592,"emisiones",'11. Informe final. Resultados'!L278:P279)/1000</f>
        <v>0</v>
      </c>
      <c r="P283" s="443" t="s">
        <v>587</v>
      </c>
      <c r="Q283" s="108"/>
      <c r="R283" s="143"/>
      <c r="S283" s="143"/>
    </row>
    <row r="284" spans="1:30" ht="18" customHeight="1">
      <c r="D284" s="125"/>
      <c r="E284" s="1163"/>
      <c r="F284" s="1162" t="s">
        <v>590</v>
      </c>
      <c r="G284" s="1162"/>
      <c r="H284" s="442">
        <f>DSUM(Datos!$C$2026:$P$2031,"emisiones",'11. Informe final. Resultados'!E278:J279)/1000</f>
        <v>0</v>
      </c>
      <c r="I284" s="443" t="s">
        <v>587</v>
      </c>
      <c r="J284" s="439"/>
      <c r="K284" s="439"/>
      <c r="L284" s="1163"/>
      <c r="M284" s="1162" t="s">
        <v>590</v>
      </c>
      <c r="N284" s="1162"/>
      <c r="O284" s="442">
        <f>DSUM(Datos!$C$2026:$P$2031,"emisiones",'11. Informe final. Resultados'!L278:P279)/1000</f>
        <v>0</v>
      </c>
      <c r="P284" s="443" t="s">
        <v>587</v>
      </c>
      <c r="Q284" s="108"/>
      <c r="R284" s="143"/>
      <c r="S284" s="143"/>
    </row>
    <row r="285" spans="1:30" ht="18" customHeight="1">
      <c r="D285" s="125"/>
      <c r="E285" s="1163"/>
      <c r="F285" s="1162" t="s">
        <v>557</v>
      </c>
      <c r="G285" s="1162"/>
      <c r="H285" s="442">
        <f>DSUM(Datos!$C$1783:$P$6340,"emisiones",'11. Informe final. Resultados'!E278:J279)/1000</f>
        <v>0</v>
      </c>
      <c r="I285" s="443" t="s">
        <v>587</v>
      </c>
      <c r="J285" s="439"/>
      <c r="K285" s="439"/>
      <c r="L285" s="1163"/>
      <c r="M285" s="1162" t="s">
        <v>557</v>
      </c>
      <c r="N285" s="1162"/>
      <c r="O285" s="442">
        <f>DSUM(Datos!$C$1783:$P$1794,"emisiones",'11. Informe final. Resultados'!L278:P279)/1000</f>
        <v>0</v>
      </c>
      <c r="P285" s="443" t="s">
        <v>587</v>
      </c>
      <c r="Q285" s="108"/>
      <c r="R285" s="143"/>
      <c r="S285" s="143"/>
    </row>
    <row r="286" spans="1:30" ht="18" customHeight="1">
      <c r="D286" s="125"/>
      <c r="E286" s="1163"/>
      <c r="F286" s="1162" t="s">
        <v>561</v>
      </c>
      <c r="G286" s="1162"/>
      <c r="H286" s="442">
        <f>DSUM(Datos!$C$2095:$I$2117,"emisiones",'11. Informe final. Resultados'!E278:J279)/1000</f>
        <v>0</v>
      </c>
      <c r="I286" s="443" t="s">
        <v>587</v>
      </c>
      <c r="J286" s="439"/>
      <c r="K286" s="439"/>
      <c r="L286" s="1163"/>
      <c r="M286" s="1162" t="s">
        <v>561</v>
      </c>
      <c r="N286" s="1162"/>
      <c r="O286" s="442">
        <f>DSUM(Datos!$C$2095:$I$2117,"emisiones",'11. Informe final. Resultados'!L278:P279)/1000</f>
        <v>0</v>
      </c>
      <c r="P286" s="443" t="s">
        <v>587</v>
      </c>
      <c r="Q286" s="108"/>
      <c r="R286" s="143"/>
      <c r="S286" s="143"/>
    </row>
    <row r="287" spans="1:30" ht="18" customHeight="1">
      <c r="D287" s="125"/>
      <c r="E287" s="1163"/>
      <c r="F287" s="1162" t="s">
        <v>562</v>
      </c>
      <c r="G287" s="1162"/>
      <c r="H287" s="442">
        <f>DSUM(Datos!$C$2181:$J$2196,"emisiones",'11. Informe final. Resultados'!E278:J279)/1000</f>
        <v>0</v>
      </c>
      <c r="I287" s="443" t="s">
        <v>587</v>
      </c>
      <c r="J287" s="439"/>
      <c r="K287" s="439"/>
      <c r="L287" s="1163"/>
      <c r="M287" s="1162" t="s">
        <v>562</v>
      </c>
      <c r="N287" s="1162"/>
      <c r="O287" s="442">
        <f>DSUM(Datos!$C$2181:$J$2196,"emisiones",'11. Informe final. Resultados'!L278:P279)/1000</f>
        <v>0</v>
      </c>
      <c r="P287" s="443" t="s">
        <v>587</v>
      </c>
      <c r="Q287" s="108"/>
      <c r="R287" s="143"/>
      <c r="S287" s="143"/>
    </row>
    <row r="288" spans="1:30" ht="18" customHeight="1">
      <c r="D288" s="125"/>
      <c r="E288" s="1162" t="s">
        <v>591</v>
      </c>
      <c r="F288" s="1162"/>
      <c r="G288" s="1162"/>
      <c r="H288" s="442">
        <f>SUM(H281:H287)</f>
        <v>0</v>
      </c>
      <c r="I288" s="443" t="s">
        <v>587</v>
      </c>
      <c r="J288" s="439"/>
      <c r="K288" s="439"/>
      <c r="L288" s="1162" t="s">
        <v>591</v>
      </c>
      <c r="M288" s="1162"/>
      <c r="N288" s="1162"/>
      <c r="O288" s="442">
        <f>SUM(O281:O287)</f>
        <v>0</v>
      </c>
      <c r="P288" s="443" t="s">
        <v>587</v>
      </c>
      <c r="Q288" s="108"/>
      <c r="R288" s="143"/>
      <c r="S288" s="143"/>
    </row>
    <row r="289" spans="1:30" ht="6" customHeight="1">
      <c r="D289" s="125"/>
      <c r="E289" s="445"/>
      <c r="F289" s="446"/>
      <c r="G289" s="446"/>
      <c r="H289" s="442"/>
      <c r="I289" s="446"/>
      <c r="J289" s="439"/>
      <c r="K289" s="439"/>
      <c r="L289" s="445"/>
      <c r="M289" s="446"/>
      <c r="N289" s="446"/>
      <c r="O289" s="442"/>
      <c r="P289" s="446"/>
      <c r="Q289" s="108"/>
      <c r="R289" s="143"/>
      <c r="S289" s="143"/>
    </row>
    <row r="290" spans="1:30" ht="18" customHeight="1">
      <c r="D290" s="125"/>
      <c r="E290" s="1163" t="s">
        <v>592</v>
      </c>
      <c r="F290" s="1162" t="s">
        <v>593</v>
      </c>
      <c r="G290" s="1162"/>
      <c r="H290" s="447">
        <f>DSUM(Datos!$C$2227:$H$2249,"emisiones",'11. Informe final. Resultados'!E278:J279)/1000</f>
        <v>0</v>
      </c>
      <c r="I290" s="448" t="str">
        <f>IF($G$13&lt;2021,"t CO₂","t CO₂e")</f>
        <v>t CO₂e</v>
      </c>
      <c r="J290" s="439"/>
      <c r="K290" s="439"/>
      <c r="L290" s="1163" t="s">
        <v>592</v>
      </c>
      <c r="M290" s="1162" t="s">
        <v>593</v>
      </c>
      <c r="N290" s="1162"/>
      <c r="O290" s="447">
        <f>DSUM(Datos!$C$2227:$H$2249,"emisiones",'11. Informe final. Resultados'!L278:P279)/1000</f>
        <v>0</v>
      </c>
      <c r="P290" s="448" t="str">
        <f>IF($G$13&lt;2021,"t CO₂","t CO₂e")</f>
        <v>t CO₂e</v>
      </c>
      <c r="Q290" s="108"/>
      <c r="R290" s="143"/>
      <c r="S290" s="143"/>
    </row>
    <row r="291" spans="1:30" ht="18" customHeight="1">
      <c r="D291" s="125"/>
      <c r="E291" s="1163"/>
      <c r="F291" s="1162" t="s">
        <v>594</v>
      </c>
      <c r="G291" s="1162"/>
      <c r="H291" s="447">
        <f>DSUM(Datos!$C$2521:$H$2531,"emisiones",'11. Informe final. Resultados'!E278:J279)/1000</f>
        <v>0</v>
      </c>
      <c r="I291" s="448" t="str">
        <f>IF($G$13&lt;2021,"t CO₂","t CO₂e")</f>
        <v>t CO₂e</v>
      </c>
      <c r="J291" s="439"/>
      <c r="K291" s="439"/>
      <c r="L291" s="1163"/>
      <c r="M291" s="1162" t="s">
        <v>594</v>
      </c>
      <c r="N291" s="1162"/>
      <c r="O291" s="447">
        <f>DSUM(Datos!$C$2521:$H$2531,"emisiones",'11. Informe final. Resultados'!L278:P279)/1000</f>
        <v>0</v>
      </c>
      <c r="P291" s="448" t="str">
        <f>IF($G$13&lt;2021,"t CO₂","t CO₂e")</f>
        <v>t CO₂e</v>
      </c>
      <c r="Q291" s="108"/>
      <c r="R291" s="143"/>
      <c r="S291" s="143"/>
    </row>
    <row r="292" spans="1:30" ht="18" customHeight="1">
      <c r="D292" s="125"/>
      <c r="E292" s="1163"/>
      <c r="F292" s="1162" t="s">
        <v>595</v>
      </c>
      <c r="G292" s="1162"/>
      <c r="H292" s="447">
        <f>DSUM(Datos!$C$2555:$G$2565,"emisiones",'11. Informe final. Resultados'!E278:J279)/1000</f>
        <v>0</v>
      </c>
      <c r="I292" s="448" t="s">
        <v>587</v>
      </c>
      <c r="J292" s="439"/>
      <c r="K292" s="439"/>
      <c r="L292" s="1163"/>
      <c r="M292" s="1162" t="s">
        <v>595</v>
      </c>
      <c r="N292" s="1162"/>
      <c r="O292" s="447">
        <f>DSUM(Datos!$C$2555:$G$2565,"emisiones",'11. Informe final. Resultados'!L278:P279)/1000</f>
        <v>0</v>
      </c>
      <c r="P292" s="448" t="s">
        <v>587</v>
      </c>
      <c r="Q292" s="108"/>
      <c r="R292" s="143"/>
      <c r="S292" s="143"/>
    </row>
    <row r="293" spans="1:30" ht="18" customHeight="1">
      <c r="D293" s="125"/>
      <c r="E293" s="1162" t="s">
        <v>596</v>
      </c>
      <c r="F293" s="1162"/>
      <c r="G293" s="1162"/>
      <c r="H293" s="449">
        <f>SUM(H290:H292)</f>
        <v>0</v>
      </c>
      <c r="I293" s="448" t="str">
        <f t="shared" ref="I293" si="19">IF($G$13&lt;2021,"t CO₂","t CO₂e")</f>
        <v>t CO₂e</v>
      </c>
      <c r="J293" s="439"/>
      <c r="K293" s="439"/>
      <c r="L293" s="1162" t="s">
        <v>596</v>
      </c>
      <c r="M293" s="1162"/>
      <c r="N293" s="1162"/>
      <c r="O293" s="449">
        <f>SUM(O290:O292)</f>
        <v>0</v>
      </c>
      <c r="P293" s="448" t="str">
        <f t="shared" ref="P293" si="20">IF($G$13&lt;2021,"t CO₂","t CO₂e")</f>
        <v>t CO₂e</v>
      </c>
      <c r="Q293" s="108"/>
      <c r="R293" s="143"/>
      <c r="S293" s="143"/>
    </row>
    <row r="294" spans="1:30" ht="5.25" customHeight="1">
      <c r="D294" s="125"/>
      <c r="E294" s="445"/>
      <c r="F294" s="445"/>
      <c r="G294" s="445"/>
      <c r="H294" s="444"/>
      <c r="I294" s="445"/>
      <c r="J294" s="439"/>
      <c r="K294" s="439"/>
      <c r="L294" s="445"/>
      <c r="M294" s="445"/>
      <c r="N294" s="445"/>
      <c r="O294" s="444"/>
      <c r="P294" s="445"/>
      <c r="Q294" s="108"/>
      <c r="R294" s="143"/>
      <c r="S294" s="143"/>
    </row>
    <row r="295" spans="1:30" ht="18" customHeight="1">
      <c r="D295" s="125"/>
      <c r="E295" s="445" t="s">
        <v>137</v>
      </c>
      <c r="F295" s="1162"/>
      <c r="G295" s="1162"/>
      <c r="H295" s="444">
        <f>IF(ISNUMBER(SUM(H288+H293)),SUM(SUM(H293+H288)),"")</f>
        <v>0</v>
      </c>
      <c r="I295" s="450" t="s">
        <v>587</v>
      </c>
      <c r="J295" s="439"/>
      <c r="K295" s="439"/>
      <c r="L295" s="445" t="s">
        <v>137</v>
      </c>
      <c r="M295" s="1162"/>
      <c r="N295" s="1162"/>
      <c r="O295" s="444">
        <f>IF(ISNUMBER(SUM(O288+O293)),SUM(SUM(O293+O288)),"")</f>
        <v>0</v>
      </c>
      <c r="P295" s="451" t="s">
        <v>587</v>
      </c>
      <c r="Q295" s="108"/>
      <c r="R295" s="143"/>
      <c r="S295" s="143"/>
    </row>
    <row r="296" spans="1:30" s="144" customFormat="1" ht="18" customHeight="1">
      <c r="A296" s="195"/>
      <c r="B296" s="473"/>
      <c r="C296" s="149"/>
      <c r="D296" s="140"/>
      <c r="E296" s="439" t="s">
        <v>584</v>
      </c>
      <c r="F296" s="439"/>
      <c r="G296" s="440"/>
      <c r="H296" s="440"/>
      <c r="I296" s="440"/>
      <c r="J296" s="439"/>
      <c r="K296" s="439"/>
      <c r="L296" s="439" t="s">
        <v>584</v>
      </c>
      <c r="M296" s="439"/>
      <c r="N296" s="440"/>
      <c r="O296" s="440"/>
      <c r="P296" s="440"/>
      <c r="Q296" s="108"/>
      <c r="R296" s="143"/>
      <c r="S296" s="143"/>
      <c r="T296" s="125"/>
      <c r="U296" s="125"/>
      <c r="V296" s="125"/>
      <c r="W296" s="125"/>
      <c r="X296" s="125"/>
      <c r="Y296" s="125"/>
      <c r="Z296" s="125"/>
      <c r="AA296" s="125"/>
      <c r="AB296" s="125"/>
      <c r="AC296" s="125"/>
      <c r="AD296" s="125"/>
    </row>
    <row r="297" spans="1:30" s="144" customFormat="1" ht="18" customHeight="1">
      <c r="A297" s="195"/>
      <c r="B297" s="473"/>
      <c r="C297" s="149"/>
      <c r="D297" s="140"/>
      <c r="E297" s="1164" t="e">
        <f>Datos!#REF!</f>
        <v>#REF!</v>
      </c>
      <c r="F297" s="1164"/>
      <c r="G297" s="1164"/>
      <c r="H297" s="1164"/>
      <c r="I297" s="1164"/>
      <c r="J297" s="1164"/>
      <c r="K297" s="441"/>
      <c r="L297" s="1164" t="e">
        <f>Datos!#REF!</f>
        <v>#REF!</v>
      </c>
      <c r="M297" s="1164"/>
      <c r="N297" s="1164"/>
      <c r="O297" s="1164"/>
      <c r="P297" s="1164"/>
      <c r="Q297" s="147"/>
      <c r="R297" s="143"/>
      <c r="S297" s="143"/>
      <c r="T297" s="125"/>
      <c r="U297" s="125"/>
      <c r="V297" s="125"/>
      <c r="W297" s="125"/>
      <c r="X297" s="125"/>
      <c r="Y297" s="125"/>
      <c r="Z297" s="125"/>
      <c r="AA297" s="125"/>
      <c r="AB297" s="125"/>
      <c r="AC297" s="125"/>
      <c r="AD297" s="125"/>
    </row>
    <row r="298" spans="1:30" s="144" customFormat="1" ht="9.75" customHeight="1">
      <c r="A298" s="195"/>
      <c r="B298" s="473"/>
      <c r="C298" s="149"/>
      <c r="D298" s="140"/>
      <c r="E298" s="439"/>
      <c r="F298" s="439"/>
      <c r="G298" s="440"/>
      <c r="H298" s="440"/>
      <c r="I298" s="440"/>
      <c r="J298" s="439"/>
      <c r="K298" s="439"/>
      <c r="L298" s="439"/>
      <c r="M298" s="439"/>
      <c r="N298" s="440"/>
      <c r="O298" s="440"/>
      <c r="P298" s="440"/>
      <c r="Q298" s="108"/>
      <c r="R298" s="143"/>
      <c r="S298" s="143"/>
      <c r="T298" s="125"/>
      <c r="U298" s="125"/>
      <c r="V298" s="125"/>
      <c r="W298" s="125"/>
      <c r="X298" s="125"/>
      <c r="Y298" s="125"/>
      <c r="Z298" s="125"/>
      <c r="AA298" s="125"/>
      <c r="AB298" s="125"/>
      <c r="AC298" s="125"/>
      <c r="AD298" s="125"/>
    </row>
    <row r="299" spans="1:30" ht="18" customHeight="1">
      <c r="D299" s="125"/>
      <c r="E299" s="1163" t="s">
        <v>585</v>
      </c>
      <c r="F299" s="1162" t="s">
        <v>586</v>
      </c>
      <c r="G299" s="1162"/>
      <c r="H299" s="442">
        <f>DSUM(Datos!$C$1342:$O$1364,"emisiones",'11. Informe final. Resultados'!E296:J297)/1000</f>
        <v>0</v>
      </c>
      <c r="I299" s="443" t="s">
        <v>587</v>
      </c>
      <c r="J299" s="439"/>
      <c r="K299" s="439"/>
      <c r="L299" s="1163" t="s">
        <v>585</v>
      </c>
      <c r="M299" s="1162" t="s">
        <v>586</v>
      </c>
      <c r="N299" s="1162"/>
      <c r="O299" s="442">
        <f>DSUM(Datos!$C$1342:$O$1364,"emisiones",'11. Informe final. Resultados'!L296:P297)/1000</f>
        <v>0</v>
      </c>
      <c r="P299" s="443" t="s">
        <v>587</v>
      </c>
      <c r="Q299" s="108"/>
      <c r="R299" s="143"/>
      <c r="S299" s="143"/>
    </row>
    <row r="300" spans="1:30" ht="18" customHeight="1">
      <c r="D300" s="125"/>
      <c r="E300" s="1163"/>
      <c r="F300" s="1162" t="s">
        <v>588</v>
      </c>
      <c r="G300" s="1162"/>
      <c r="H300" s="442">
        <f>DSUM(Datos!$D$1410:$I$1442,"emisiones",'11. Informe final. Resultados'!E296:J297)/1000</f>
        <v>0</v>
      </c>
      <c r="I300" s="443" t="s">
        <v>587</v>
      </c>
      <c r="J300" s="439"/>
      <c r="K300" s="439"/>
      <c r="L300" s="1163"/>
      <c r="M300" s="1162" t="s">
        <v>588</v>
      </c>
      <c r="N300" s="1162"/>
      <c r="O300" s="442">
        <f>DSUM(Datos!$D$1410:$I$1442,"emisiones",'11. Informe final. Resultados'!L296:P297)/1000</f>
        <v>0</v>
      </c>
      <c r="P300" s="443" t="s">
        <v>587</v>
      </c>
      <c r="Q300" s="108"/>
      <c r="R300" s="143"/>
      <c r="S300" s="143"/>
    </row>
    <row r="301" spans="1:30" ht="18" customHeight="1">
      <c r="D301" s="125"/>
      <c r="E301" s="1163"/>
      <c r="F301" s="1162" t="s">
        <v>589</v>
      </c>
      <c r="G301" s="1162"/>
      <c r="H301" s="442">
        <f>DSUM(Datos!$C$1572:$P$1592,"emisiones",'11. Informe final. Resultados'!E296:J297)/1000</f>
        <v>0</v>
      </c>
      <c r="I301" s="443" t="s">
        <v>587</v>
      </c>
      <c r="J301" s="439"/>
      <c r="K301" s="439"/>
      <c r="L301" s="1163"/>
      <c r="M301" s="1162" t="s">
        <v>589</v>
      </c>
      <c r="N301" s="1162"/>
      <c r="O301" s="442">
        <f>DSUM(Datos!$C$1572:$P$1592,"emisiones",'11. Informe final. Resultados'!L296:P297)/1000</f>
        <v>0</v>
      </c>
      <c r="P301" s="443" t="s">
        <v>587</v>
      </c>
      <c r="Q301" s="108"/>
      <c r="R301" s="143"/>
      <c r="S301" s="143"/>
    </row>
    <row r="302" spans="1:30" ht="18" customHeight="1">
      <c r="D302" s="125"/>
      <c r="E302" s="1163"/>
      <c r="F302" s="1162" t="s">
        <v>590</v>
      </c>
      <c r="G302" s="1162"/>
      <c r="H302" s="442">
        <f>DSUM(Datos!$C$2026:$P$2031,"emisiones",'11. Informe final. Resultados'!E296:J297)/1000</f>
        <v>0</v>
      </c>
      <c r="I302" s="443" t="s">
        <v>587</v>
      </c>
      <c r="J302" s="439"/>
      <c r="K302" s="439"/>
      <c r="L302" s="1163"/>
      <c r="M302" s="1162" t="s">
        <v>590</v>
      </c>
      <c r="N302" s="1162"/>
      <c r="O302" s="442">
        <f>DSUM(Datos!$C$2026:$P$2031,"emisiones",'11. Informe final. Resultados'!L296:P297)/1000</f>
        <v>0</v>
      </c>
      <c r="P302" s="443" t="s">
        <v>587</v>
      </c>
      <c r="Q302" s="108"/>
      <c r="R302" s="143"/>
      <c r="S302" s="143"/>
    </row>
    <row r="303" spans="1:30" ht="18" customHeight="1">
      <c r="D303" s="125"/>
      <c r="E303" s="1163"/>
      <c r="F303" s="1162" t="s">
        <v>557</v>
      </c>
      <c r="G303" s="1162"/>
      <c r="H303" s="442">
        <f>DSUM(Datos!$C$1783:$P$1794,"emisiones",'11. Informe final. Resultados'!E296:J297)/1000</f>
        <v>0</v>
      </c>
      <c r="I303" s="443" t="s">
        <v>587</v>
      </c>
      <c r="J303" s="439"/>
      <c r="K303" s="439"/>
      <c r="L303" s="1163"/>
      <c r="M303" s="1162" t="s">
        <v>557</v>
      </c>
      <c r="N303" s="1162"/>
      <c r="O303" s="442">
        <f>DSUM(Datos!$C$1783:$P$1794,"emisiones",'11. Informe final. Resultados'!L296:P297)/1000</f>
        <v>0</v>
      </c>
      <c r="P303" s="443" t="s">
        <v>587</v>
      </c>
      <c r="Q303" s="108"/>
      <c r="R303" s="143"/>
      <c r="S303" s="143"/>
    </row>
    <row r="304" spans="1:30" ht="18" customHeight="1">
      <c r="D304" s="125"/>
      <c r="E304" s="1163"/>
      <c r="F304" s="1162" t="s">
        <v>561</v>
      </c>
      <c r="G304" s="1162"/>
      <c r="H304" s="442">
        <f>DSUM(Datos!$C$2095:$I$2117,"emisiones",'11. Informe final. Resultados'!E296:J297)/1000</f>
        <v>0</v>
      </c>
      <c r="I304" s="443" t="s">
        <v>587</v>
      </c>
      <c r="J304" s="439"/>
      <c r="K304" s="439"/>
      <c r="L304" s="1163"/>
      <c r="M304" s="1162" t="s">
        <v>561</v>
      </c>
      <c r="N304" s="1162"/>
      <c r="O304" s="442">
        <f>DSUM(Datos!$C$2095:$I$2117,"emisiones",'11. Informe final. Resultados'!L296:P297)/1000</f>
        <v>0</v>
      </c>
      <c r="P304" s="443" t="s">
        <v>587</v>
      </c>
      <c r="Q304" s="108"/>
      <c r="R304" s="143"/>
      <c r="S304" s="143"/>
    </row>
    <row r="305" spans="1:30" ht="18" customHeight="1">
      <c r="D305" s="125"/>
      <c r="E305" s="1163"/>
      <c r="F305" s="1162" t="s">
        <v>562</v>
      </c>
      <c r="G305" s="1162"/>
      <c r="H305" s="442">
        <f>DSUM(Datos!$C$2181:$J$2196,"emisiones",'11. Informe final. Resultados'!E296:J297)/1000</f>
        <v>0</v>
      </c>
      <c r="I305" s="443" t="s">
        <v>587</v>
      </c>
      <c r="J305" s="439"/>
      <c r="K305" s="439"/>
      <c r="L305" s="1163"/>
      <c r="M305" s="1162" t="s">
        <v>562</v>
      </c>
      <c r="N305" s="1162"/>
      <c r="O305" s="442">
        <f>DSUM(Datos!$C$2181:$J$2196,"emisiones",'11. Informe final. Resultados'!L296:P297)/1000</f>
        <v>0</v>
      </c>
      <c r="P305" s="443" t="s">
        <v>587</v>
      </c>
      <c r="Q305" s="108"/>
      <c r="R305" s="143"/>
      <c r="S305" s="143"/>
    </row>
    <row r="306" spans="1:30" ht="18" customHeight="1">
      <c r="D306" s="125"/>
      <c r="E306" s="1162" t="s">
        <v>591</v>
      </c>
      <c r="F306" s="1162"/>
      <c r="G306" s="1162"/>
      <c r="H306" s="442">
        <f>SUM(H299:H305)</f>
        <v>0</v>
      </c>
      <c r="I306" s="443" t="s">
        <v>587</v>
      </c>
      <c r="J306" s="439"/>
      <c r="K306" s="439"/>
      <c r="L306" s="1162" t="s">
        <v>591</v>
      </c>
      <c r="M306" s="1162"/>
      <c r="N306" s="1162"/>
      <c r="O306" s="442">
        <f>SUM(O299:O305)</f>
        <v>0</v>
      </c>
      <c r="P306" s="443" t="s">
        <v>587</v>
      </c>
      <c r="Q306" s="108"/>
      <c r="R306" s="143"/>
      <c r="S306" s="143"/>
    </row>
    <row r="307" spans="1:30" ht="6" customHeight="1">
      <c r="D307" s="125"/>
      <c r="E307" s="445"/>
      <c r="F307" s="446"/>
      <c r="G307" s="446"/>
      <c r="H307" s="442"/>
      <c r="I307" s="446"/>
      <c r="J307" s="439"/>
      <c r="K307" s="439"/>
      <c r="L307" s="445"/>
      <c r="M307" s="446"/>
      <c r="N307" s="446"/>
      <c r="O307" s="442"/>
      <c r="P307" s="446"/>
      <c r="Q307" s="108"/>
      <c r="R307" s="143"/>
      <c r="S307" s="143"/>
    </row>
    <row r="308" spans="1:30" ht="18" customHeight="1">
      <c r="D308" s="125"/>
      <c r="E308" s="1163" t="s">
        <v>592</v>
      </c>
      <c r="F308" s="1162" t="s">
        <v>593</v>
      </c>
      <c r="G308" s="1162"/>
      <c r="H308" s="447">
        <f>DSUM(Datos!$C$2227:$H$2249,"emisiones",'11. Informe final. Resultados'!E296:J297)/1000</f>
        <v>0</v>
      </c>
      <c r="I308" s="448" t="str">
        <f>IF($G$13&lt;2021,"t CO₂","t CO₂e")</f>
        <v>t CO₂e</v>
      </c>
      <c r="J308" s="439"/>
      <c r="K308" s="439"/>
      <c r="L308" s="1163" t="s">
        <v>592</v>
      </c>
      <c r="M308" s="1162" t="s">
        <v>593</v>
      </c>
      <c r="N308" s="1162"/>
      <c r="O308" s="447">
        <f>DSUM(Datos!$C$2227:$H$2249,"emisiones",'11. Informe final. Resultados'!L296:P297)/1000</f>
        <v>0</v>
      </c>
      <c r="P308" s="448" t="str">
        <f>IF($G$13&lt;2021,"t CO₂","t CO₂e")</f>
        <v>t CO₂e</v>
      </c>
      <c r="Q308" s="108"/>
      <c r="R308" s="143"/>
      <c r="S308" s="143"/>
    </row>
    <row r="309" spans="1:30" ht="18" customHeight="1">
      <c r="D309" s="125"/>
      <c r="E309" s="1163"/>
      <c r="F309" s="1162" t="s">
        <v>594</v>
      </c>
      <c r="G309" s="1162"/>
      <c r="H309" s="447">
        <f>DSUM(Datos!$C$2521:$H$2531,"emisiones",'11. Informe final. Resultados'!E296:J297)/1000</f>
        <v>0</v>
      </c>
      <c r="I309" s="448" t="str">
        <f>IF($G$13&lt;2021,"t CO₂","t CO₂e")</f>
        <v>t CO₂e</v>
      </c>
      <c r="J309" s="439"/>
      <c r="K309" s="439"/>
      <c r="L309" s="1163"/>
      <c r="M309" s="1162" t="s">
        <v>594</v>
      </c>
      <c r="N309" s="1162"/>
      <c r="O309" s="447">
        <f>DSUM(Datos!$C$2521:$H$2531,"emisiones",'11. Informe final. Resultados'!L296:P297)/1000</f>
        <v>0</v>
      </c>
      <c r="P309" s="448" t="str">
        <f>IF($G$13&lt;2021,"t CO₂","t CO₂e")</f>
        <v>t CO₂e</v>
      </c>
      <c r="Q309" s="108"/>
      <c r="R309" s="143"/>
      <c r="S309" s="143"/>
    </row>
    <row r="310" spans="1:30" ht="18" customHeight="1">
      <c r="D310" s="125"/>
      <c r="E310" s="1163"/>
      <c r="F310" s="1162" t="s">
        <v>595</v>
      </c>
      <c r="G310" s="1162"/>
      <c r="H310" s="447">
        <f>DSUM(Datos!$C$2555:$G$2565,"emisiones",'11. Informe final. Resultados'!E296:J297)/1000</f>
        <v>0</v>
      </c>
      <c r="I310" s="448" t="s">
        <v>587</v>
      </c>
      <c r="J310" s="439"/>
      <c r="K310" s="439"/>
      <c r="L310" s="1163"/>
      <c r="M310" s="1162" t="s">
        <v>595</v>
      </c>
      <c r="N310" s="1162"/>
      <c r="O310" s="447">
        <f>DSUM(Datos!$C$2555:$G$2565,"emisiones",'11. Informe final. Resultados'!L296:P297)/1000</f>
        <v>0</v>
      </c>
      <c r="P310" s="448" t="s">
        <v>587</v>
      </c>
      <c r="Q310" s="108"/>
      <c r="R310" s="143"/>
      <c r="S310" s="143"/>
    </row>
    <row r="311" spans="1:30" ht="18" customHeight="1">
      <c r="D311" s="125"/>
      <c r="E311" s="1162" t="s">
        <v>596</v>
      </c>
      <c r="F311" s="1162"/>
      <c r="G311" s="1162"/>
      <c r="H311" s="449">
        <f>SUM(H308:H310)</f>
        <v>0</v>
      </c>
      <c r="I311" s="448" t="str">
        <f t="shared" ref="I311" si="21">IF($G$13&lt;2021,"t CO₂","t CO₂e")</f>
        <v>t CO₂e</v>
      </c>
      <c r="J311" s="439"/>
      <c r="K311" s="439"/>
      <c r="L311" s="1162" t="s">
        <v>596</v>
      </c>
      <c r="M311" s="1162"/>
      <c r="N311" s="1162"/>
      <c r="O311" s="449">
        <f>SUM(O308:O310)</f>
        <v>0</v>
      </c>
      <c r="P311" s="448" t="str">
        <f t="shared" ref="P311" si="22">IF($G$13&lt;2021,"t CO₂","t CO₂e")</f>
        <v>t CO₂e</v>
      </c>
      <c r="Q311" s="108"/>
      <c r="R311" s="143"/>
      <c r="S311" s="143"/>
    </row>
    <row r="312" spans="1:30" ht="5.25" customHeight="1">
      <c r="D312" s="125"/>
      <c r="E312" s="445"/>
      <c r="F312" s="445"/>
      <c r="G312" s="445"/>
      <c r="H312" s="444"/>
      <c r="I312" s="445"/>
      <c r="J312" s="439"/>
      <c r="K312" s="439"/>
      <c r="L312" s="445"/>
      <c r="M312" s="445"/>
      <c r="N312" s="445"/>
      <c r="O312" s="444"/>
      <c r="P312" s="445"/>
      <c r="Q312" s="108"/>
      <c r="R312" s="143"/>
      <c r="S312" s="143"/>
    </row>
    <row r="313" spans="1:30" ht="18" customHeight="1">
      <c r="D313" s="125"/>
      <c r="E313" s="445" t="s">
        <v>137</v>
      </c>
      <c r="F313" s="1162"/>
      <c r="G313" s="1162"/>
      <c r="H313" s="444">
        <f>IF(ISNUMBER(SUM(H306+H311)),SUM(SUM(H311+H306)),"")</f>
        <v>0</v>
      </c>
      <c r="I313" s="450" t="s">
        <v>587</v>
      </c>
      <c r="J313" s="439"/>
      <c r="K313" s="439"/>
      <c r="L313" s="445" t="s">
        <v>137</v>
      </c>
      <c r="M313" s="1162"/>
      <c r="N313" s="1162"/>
      <c r="O313" s="444">
        <f>IF(ISNUMBER(SUM(O306+O311)),SUM(SUM(O311+O306)),"")</f>
        <v>0</v>
      </c>
      <c r="P313" s="451" t="s">
        <v>587</v>
      </c>
      <c r="Q313" s="108"/>
      <c r="R313" s="143"/>
      <c r="S313" s="143"/>
    </row>
    <row r="314" spans="1:30" s="144" customFormat="1">
      <c r="A314" s="195"/>
      <c r="B314" s="473"/>
      <c r="C314" s="62"/>
      <c r="D314" s="125"/>
      <c r="E314" s="439"/>
      <c r="F314" s="439"/>
      <c r="G314" s="440"/>
      <c r="H314" s="440"/>
      <c r="I314" s="440"/>
      <c r="J314" s="440"/>
      <c r="K314" s="439"/>
      <c r="L314" s="439"/>
      <c r="M314" s="439"/>
      <c r="N314" s="439"/>
      <c r="O314" s="439"/>
      <c r="P314" s="439"/>
      <c r="Q314" s="125"/>
      <c r="R314" s="125"/>
      <c r="S314" s="125"/>
      <c r="T314" s="125"/>
      <c r="U314" s="125"/>
      <c r="V314" s="125"/>
      <c r="W314" s="125"/>
      <c r="X314" s="125"/>
      <c r="Y314" s="125"/>
      <c r="Z314" s="125"/>
      <c r="AA314" s="125"/>
      <c r="AB314" s="125"/>
      <c r="AC314" s="125"/>
      <c r="AD314" s="125"/>
    </row>
    <row r="315" spans="1:30" s="144" customFormat="1">
      <c r="A315" s="195"/>
      <c r="B315" s="473"/>
      <c r="C315" s="62"/>
      <c r="D315" s="125"/>
      <c r="E315" s="439"/>
      <c r="F315" s="439"/>
      <c r="G315" s="440"/>
      <c r="H315" s="440"/>
      <c r="I315" s="440"/>
      <c r="J315" s="440"/>
      <c r="K315" s="439"/>
      <c r="L315" s="439"/>
      <c r="M315" s="439"/>
      <c r="N315" s="439"/>
      <c r="O315" s="439"/>
      <c r="P315" s="439"/>
      <c r="Q315" s="125"/>
      <c r="R315" s="125"/>
      <c r="S315" s="125"/>
      <c r="T315" s="125"/>
      <c r="U315" s="125"/>
      <c r="V315" s="125"/>
      <c r="W315" s="125"/>
      <c r="X315" s="125"/>
      <c r="Y315" s="125"/>
      <c r="Z315" s="125"/>
      <c r="AA315" s="125"/>
      <c r="AB315" s="125"/>
      <c r="AC315" s="125"/>
      <c r="AD315" s="125"/>
    </row>
    <row r="316" spans="1:30" s="144" customFormat="1">
      <c r="A316" s="195"/>
      <c r="B316" s="473"/>
      <c r="C316" s="62"/>
      <c r="D316" s="125"/>
      <c r="E316" s="439"/>
      <c r="F316" s="439"/>
      <c r="G316" s="440"/>
      <c r="H316" s="440"/>
      <c r="I316" s="440"/>
      <c r="J316" s="440"/>
      <c r="K316" s="439"/>
      <c r="L316" s="439"/>
      <c r="M316" s="439"/>
      <c r="N316" s="439"/>
      <c r="O316" s="439"/>
      <c r="P316" s="439"/>
      <c r="Q316" s="125"/>
      <c r="R316" s="125"/>
      <c r="S316" s="125"/>
      <c r="T316" s="125"/>
      <c r="U316" s="125"/>
      <c r="V316" s="125"/>
      <c r="W316" s="125"/>
      <c r="X316" s="125"/>
      <c r="Y316" s="125"/>
      <c r="Z316" s="125"/>
      <c r="AA316" s="125"/>
      <c r="AB316" s="125"/>
      <c r="AC316" s="125"/>
      <c r="AD316" s="125"/>
    </row>
    <row r="317" spans="1:30" s="144" customFormat="1">
      <c r="A317" s="195"/>
      <c r="B317" s="473"/>
      <c r="C317" s="62"/>
      <c r="D317" s="125"/>
      <c r="E317" s="439"/>
      <c r="F317" s="439"/>
      <c r="G317" s="440"/>
      <c r="H317" s="440"/>
      <c r="I317" s="440"/>
      <c r="J317" s="440"/>
      <c r="K317" s="439"/>
      <c r="L317" s="439"/>
      <c r="M317" s="439"/>
      <c r="N317" s="439"/>
      <c r="O317" s="439"/>
      <c r="P317" s="439"/>
      <c r="Q317" s="125"/>
      <c r="R317" s="125"/>
      <c r="S317" s="125"/>
      <c r="T317" s="125"/>
      <c r="U317" s="125"/>
      <c r="V317" s="125"/>
      <c r="W317" s="125"/>
      <c r="X317" s="125"/>
      <c r="Y317" s="125"/>
      <c r="Z317" s="125"/>
      <c r="AA317" s="125"/>
      <c r="AB317" s="125"/>
      <c r="AC317" s="125"/>
      <c r="AD317" s="125"/>
    </row>
    <row r="318" spans="1:30" s="144" customFormat="1">
      <c r="A318" s="195"/>
      <c r="B318" s="473"/>
      <c r="C318" s="62"/>
      <c r="D318" s="125"/>
      <c r="E318" s="439"/>
      <c r="F318" s="439"/>
      <c r="G318" s="440"/>
      <c r="H318" s="440"/>
      <c r="I318" s="440"/>
      <c r="J318" s="440"/>
      <c r="K318" s="439"/>
      <c r="L318" s="439"/>
      <c r="M318" s="439"/>
      <c r="N318" s="439"/>
      <c r="O318" s="439"/>
      <c r="P318" s="439"/>
      <c r="Q318" s="125"/>
      <c r="R318" s="125"/>
      <c r="S318" s="125"/>
      <c r="T318" s="125"/>
      <c r="U318" s="125"/>
      <c r="V318" s="125"/>
      <c r="W318" s="125"/>
      <c r="X318" s="125"/>
      <c r="Y318" s="125"/>
      <c r="Z318" s="125"/>
      <c r="AA318" s="125"/>
      <c r="AB318" s="125"/>
      <c r="AC318" s="125"/>
      <c r="AD318" s="125"/>
    </row>
    <row r="319" spans="1:30" s="144" customFormat="1">
      <c r="A319" s="195"/>
      <c r="B319" s="473"/>
      <c r="C319" s="62"/>
      <c r="D319" s="125"/>
      <c r="E319" s="439"/>
      <c r="F319" s="439"/>
      <c r="G319" s="440"/>
      <c r="H319" s="440"/>
      <c r="I319" s="440"/>
      <c r="J319" s="440"/>
      <c r="K319" s="439"/>
      <c r="L319" s="439"/>
      <c r="M319" s="439"/>
      <c r="N319" s="439"/>
      <c r="O319" s="439"/>
      <c r="P319" s="439"/>
      <c r="Q319" s="125"/>
      <c r="R319" s="125"/>
      <c r="S319" s="125"/>
      <c r="T319" s="125"/>
      <c r="U319" s="125"/>
      <c r="V319" s="125"/>
      <c r="W319" s="125"/>
      <c r="X319" s="125"/>
      <c r="Y319" s="125"/>
      <c r="Z319" s="125"/>
      <c r="AA319" s="125"/>
      <c r="AB319" s="125"/>
      <c r="AC319" s="125"/>
      <c r="AD319" s="125"/>
    </row>
    <row r="320" spans="1:30" s="144" customFormat="1">
      <c r="A320" s="195"/>
      <c r="B320" s="473"/>
      <c r="C320" s="62"/>
      <c r="D320" s="125"/>
      <c r="E320" s="439"/>
      <c r="F320" s="439"/>
      <c r="G320" s="440"/>
      <c r="H320" s="440"/>
      <c r="I320" s="440"/>
      <c r="J320" s="440"/>
      <c r="K320" s="439"/>
      <c r="L320" s="439"/>
      <c r="M320" s="439"/>
      <c r="N320" s="439"/>
      <c r="O320" s="439"/>
      <c r="P320" s="439"/>
      <c r="Q320" s="125"/>
      <c r="R320" s="125"/>
      <c r="S320" s="125"/>
      <c r="T320" s="125"/>
      <c r="U320" s="125"/>
      <c r="V320" s="125"/>
      <c r="W320" s="125"/>
      <c r="X320" s="125"/>
      <c r="Y320" s="125"/>
      <c r="Z320" s="125"/>
      <c r="AA320" s="125"/>
      <c r="AB320" s="125"/>
      <c r="AC320" s="125"/>
      <c r="AD320" s="125"/>
    </row>
    <row r="321" spans="1:30" s="144" customFormat="1">
      <c r="A321" s="195"/>
      <c r="B321" s="473"/>
      <c r="C321" s="62"/>
      <c r="D321" s="125"/>
      <c r="E321" s="439"/>
      <c r="F321" s="439"/>
      <c r="G321" s="440"/>
      <c r="H321" s="440"/>
      <c r="I321" s="440"/>
      <c r="J321" s="440"/>
      <c r="K321" s="439"/>
      <c r="L321" s="439"/>
      <c r="M321" s="439"/>
      <c r="N321" s="439"/>
      <c r="O321" s="439"/>
      <c r="P321" s="439"/>
      <c r="Q321" s="125"/>
      <c r="R321" s="125"/>
      <c r="S321" s="125"/>
      <c r="T321" s="125"/>
      <c r="U321" s="125"/>
      <c r="V321" s="125"/>
      <c r="W321" s="125"/>
      <c r="X321" s="125"/>
      <c r="Y321" s="125"/>
      <c r="Z321" s="125"/>
      <c r="AA321" s="125"/>
      <c r="AB321" s="125"/>
      <c r="AC321" s="125"/>
      <c r="AD321" s="125"/>
    </row>
    <row r="322" spans="1:30" s="144" customFormat="1">
      <c r="A322" s="195"/>
      <c r="B322" s="473"/>
      <c r="C322" s="62"/>
      <c r="D322" s="125"/>
      <c r="E322" s="439"/>
      <c r="F322" s="439"/>
      <c r="G322" s="440"/>
      <c r="H322" s="440"/>
      <c r="I322" s="440"/>
      <c r="J322" s="440"/>
      <c r="K322" s="439"/>
      <c r="L322" s="439"/>
      <c r="M322" s="439"/>
      <c r="N322" s="439"/>
      <c r="O322" s="439"/>
      <c r="P322" s="439"/>
      <c r="Q322" s="125"/>
      <c r="R322" s="125"/>
      <c r="S322" s="125"/>
      <c r="T322" s="125"/>
      <c r="U322" s="125"/>
      <c r="V322" s="125"/>
      <c r="W322" s="125"/>
      <c r="X322" s="125"/>
      <c r="Y322" s="125"/>
      <c r="Z322" s="125"/>
      <c r="AA322" s="125"/>
      <c r="AB322" s="125"/>
      <c r="AC322" s="125"/>
      <c r="AD322" s="125"/>
    </row>
    <row r="323" spans="1:30" s="144" customFormat="1">
      <c r="A323" s="195"/>
      <c r="B323" s="473"/>
      <c r="C323" s="62"/>
      <c r="D323" s="125"/>
      <c r="E323" s="439"/>
      <c r="F323" s="439"/>
      <c r="G323" s="440"/>
      <c r="H323" s="440"/>
      <c r="I323" s="440"/>
      <c r="J323" s="440"/>
      <c r="K323" s="439"/>
      <c r="L323" s="439"/>
      <c r="M323" s="439"/>
      <c r="N323" s="439"/>
      <c r="O323" s="439"/>
      <c r="P323" s="439"/>
      <c r="Q323" s="125"/>
      <c r="R323" s="125"/>
      <c r="S323" s="125"/>
      <c r="T323" s="125"/>
      <c r="U323" s="125"/>
      <c r="V323" s="125"/>
      <c r="W323" s="125"/>
      <c r="X323" s="125"/>
      <c r="Y323" s="125"/>
      <c r="Z323" s="125"/>
      <c r="AA323" s="125"/>
      <c r="AB323" s="125"/>
      <c r="AC323" s="125"/>
      <c r="AD323" s="125"/>
    </row>
    <row r="324" spans="1:30" s="144" customFormat="1">
      <c r="A324" s="195"/>
      <c r="B324" s="473"/>
      <c r="C324" s="62"/>
      <c r="D324" s="125"/>
      <c r="E324" s="439"/>
      <c r="F324" s="439"/>
      <c r="G324" s="440"/>
      <c r="H324" s="440"/>
      <c r="I324" s="440"/>
      <c r="J324" s="440"/>
      <c r="K324" s="439"/>
      <c r="L324" s="439"/>
      <c r="M324" s="439"/>
      <c r="N324" s="439"/>
      <c r="O324" s="439"/>
      <c r="P324" s="439"/>
      <c r="Q324" s="125"/>
      <c r="R324" s="125"/>
      <c r="S324" s="125"/>
      <c r="T324" s="125"/>
      <c r="U324" s="125"/>
      <c r="V324" s="125"/>
      <c r="W324" s="125"/>
      <c r="X324" s="125"/>
      <c r="Y324" s="125"/>
      <c r="Z324" s="125"/>
      <c r="AA324" s="125"/>
      <c r="AB324" s="125"/>
      <c r="AC324" s="125"/>
      <c r="AD324" s="125"/>
    </row>
    <row r="325" spans="1:30" s="144" customFormat="1">
      <c r="A325" s="195"/>
      <c r="B325" s="473"/>
      <c r="C325" s="62"/>
      <c r="D325" s="125"/>
      <c r="E325" s="439"/>
      <c r="F325" s="439"/>
      <c r="G325" s="440"/>
      <c r="H325" s="440"/>
      <c r="I325" s="440"/>
      <c r="J325" s="440"/>
      <c r="K325" s="439"/>
      <c r="L325" s="439"/>
      <c r="M325" s="439"/>
      <c r="N325" s="439"/>
      <c r="O325" s="439"/>
      <c r="P325" s="439"/>
      <c r="Q325" s="125"/>
      <c r="R325" s="125"/>
      <c r="S325" s="125"/>
      <c r="T325" s="125"/>
      <c r="U325" s="125"/>
      <c r="V325" s="125"/>
      <c r="W325" s="125"/>
      <c r="X325" s="125"/>
      <c r="Y325" s="125"/>
      <c r="Z325" s="125"/>
      <c r="AA325" s="125"/>
      <c r="AB325" s="125"/>
      <c r="AC325" s="125"/>
      <c r="AD325" s="125"/>
    </row>
    <row r="326" spans="1:30" s="144" customFormat="1">
      <c r="A326" s="195"/>
      <c r="B326" s="473"/>
      <c r="C326" s="62"/>
      <c r="D326" s="125"/>
      <c r="E326" s="439"/>
      <c r="F326" s="439"/>
      <c r="G326" s="440"/>
      <c r="H326" s="440"/>
      <c r="I326" s="440"/>
      <c r="J326" s="440"/>
      <c r="K326" s="439"/>
      <c r="L326" s="439"/>
      <c r="M326" s="439"/>
      <c r="N326" s="439"/>
      <c r="O326" s="439"/>
      <c r="P326" s="439"/>
      <c r="Q326" s="125"/>
      <c r="R326" s="125"/>
      <c r="S326" s="125"/>
      <c r="T326" s="125"/>
      <c r="U326" s="125"/>
      <c r="V326" s="125"/>
      <c r="W326" s="125"/>
      <c r="X326" s="125"/>
      <c r="Y326" s="125"/>
      <c r="Z326" s="125"/>
      <c r="AA326" s="125"/>
      <c r="AB326" s="125"/>
      <c r="AC326" s="125"/>
      <c r="AD326" s="125"/>
    </row>
    <row r="327" spans="1:30" s="144" customFormat="1">
      <c r="A327" s="195"/>
      <c r="B327" s="473"/>
      <c r="C327" s="62"/>
      <c r="D327" s="125"/>
      <c r="E327" s="439"/>
      <c r="F327" s="439"/>
      <c r="G327" s="440"/>
      <c r="H327" s="440"/>
      <c r="I327" s="440"/>
      <c r="J327" s="440"/>
      <c r="K327" s="439"/>
      <c r="L327" s="439"/>
      <c r="M327" s="439"/>
      <c r="N327" s="439"/>
      <c r="O327" s="439"/>
      <c r="P327" s="439"/>
      <c r="Q327" s="125"/>
      <c r="R327" s="125"/>
      <c r="S327" s="125"/>
      <c r="T327" s="125"/>
      <c r="U327" s="125"/>
      <c r="V327" s="125"/>
      <c r="W327" s="125"/>
      <c r="X327" s="125"/>
      <c r="Y327" s="125"/>
      <c r="Z327" s="125"/>
      <c r="AA327" s="125"/>
      <c r="AB327" s="125"/>
      <c r="AC327" s="125"/>
      <c r="AD327" s="125"/>
    </row>
    <row r="328" spans="1:30" s="144" customFormat="1">
      <c r="A328" s="195"/>
      <c r="B328" s="473"/>
      <c r="C328" s="62"/>
      <c r="D328" s="125"/>
      <c r="E328" s="439"/>
      <c r="F328" s="439"/>
      <c r="G328" s="440"/>
      <c r="H328" s="440"/>
      <c r="I328" s="440"/>
      <c r="J328" s="440"/>
      <c r="K328" s="439"/>
      <c r="L328" s="439"/>
      <c r="M328" s="439"/>
      <c r="N328" s="439"/>
      <c r="O328" s="439"/>
      <c r="P328" s="439"/>
      <c r="Q328" s="125"/>
      <c r="R328" s="125"/>
      <c r="S328" s="125"/>
      <c r="T328" s="125"/>
      <c r="U328" s="125"/>
      <c r="V328" s="125"/>
      <c r="W328" s="125"/>
      <c r="X328" s="125"/>
      <c r="Y328" s="125"/>
      <c r="Z328" s="125"/>
      <c r="AA328" s="125"/>
      <c r="AB328" s="125"/>
      <c r="AC328" s="125"/>
      <c r="AD328" s="125"/>
    </row>
    <row r="329" spans="1:30" s="144" customFormat="1">
      <c r="A329" s="195"/>
      <c r="B329" s="473"/>
      <c r="C329" s="62"/>
      <c r="D329" s="125"/>
      <c r="E329" s="439"/>
      <c r="F329" s="439"/>
      <c r="G329" s="440"/>
      <c r="H329" s="440"/>
      <c r="I329" s="440"/>
      <c r="J329" s="440"/>
      <c r="K329" s="439"/>
      <c r="L329" s="439"/>
      <c r="M329" s="439"/>
      <c r="N329" s="439"/>
      <c r="O329" s="439"/>
      <c r="P329" s="439"/>
      <c r="Q329" s="125"/>
      <c r="R329" s="125"/>
      <c r="S329" s="125"/>
      <c r="T329" s="125"/>
      <c r="U329" s="125"/>
      <c r="V329" s="125"/>
      <c r="W329" s="125"/>
      <c r="X329" s="125"/>
      <c r="Y329" s="125"/>
      <c r="Z329" s="125"/>
      <c r="AA329" s="125"/>
      <c r="AB329" s="125"/>
      <c r="AC329" s="125"/>
      <c r="AD329" s="125"/>
    </row>
    <row r="330" spans="1:30" s="144" customFormat="1">
      <c r="A330" s="195"/>
      <c r="B330" s="473"/>
      <c r="C330" s="62"/>
      <c r="D330" s="125"/>
      <c r="E330" s="439"/>
      <c r="F330" s="439"/>
      <c r="G330" s="440"/>
      <c r="H330" s="440"/>
      <c r="I330" s="440"/>
      <c r="J330" s="440"/>
      <c r="K330" s="439"/>
      <c r="L330" s="439"/>
      <c r="M330" s="439"/>
      <c r="N330" s="439"/>
      <c r="O330" s="439"/>
      <c r="P330" s="439"/>
      <c r="Q330" s="125"/>
      <c r="R330" s="125"/>
      <c r="S330" s="125"/>
      <c r="T330" s="125"/>
      <c r="U330" s="125"/>
      <c r="V330" s="125"/>
      <c r="W330" s="125"/>
      <c r="X330" s="125"/>
      <c r="Y330" s="125"/>
      <c r="Z330" s="125"/>
      <c r="AA330" s="125"/>
      <c r="AB330" s="125"/>
      <c r="AC330" s="125"/>
      <c r="AD330" s="125"/>
    </row>
    <row r="331" spans="1:30" s="144" customFormat="1">
      <c r="A331" s="195"/>
      <c r="B331" s="473"/>
      <c r="C331" s="62"/>
      <c r="D331" s="125"/>
      <c r="E331" s="439"/>
      <c r="F331" s="439"/>
      <c r="G331" s="440"/>
      <c r="H331" s="440"/>
      <c r="I331" s="440"/>
      <c r="J331" s="440"/>
      <c r="K331" s="439"/>
      <c r="L331" s="439"/>
      <c r="M331" s="439"/>
      <c r="N331" s="439"/>
      <c r="O331" s="439"/>
      <c r="P331" s="439"/>
      <c r="Q331" s="125"/>
      <c r="R331" s="125"/>
      <c r="S331" s="125"/>
      <c r="T331" s="125"/>
      <c r="U331" s="125"/>
      <c r="V331" s="125"/>
      <c r="W331" s="125"/>
      <c r="X331" s="125"/>
      <c r="Y331" s="125"/>
      <c r="Z331" s="125"/>
      <c r="AA331" s="125"/>
      <c r="AB331" s="125"/>
      <c r="AC331" s="125"/>
      <c r="AD331" s="125"/>
    </row>
    <row r="332" spans="1:30" s="144" customFormat="1">
      <c r="A332" s="195"/>
      <c r="B332" s="473"/>
      <c r="C332" s="62"/>
      <c r="D332" s="125"/>
      <c r="E332" s="439"/>
      <c r="F332" s="439"/>
      <c r="G332" s="440"/>
      <c r="H332" s="440"/>
      <c r="I332" s="440"/>
      <c r="J332" s="440"/>
      <c r="K332" s="439"/>
      <c r="L332" s="439"/>
      <c r="M332" s="439"/>
      <c r="N332" s="439"/>
      <c r="O332" s="439"/>
      <c r="P332" s="439"/>
      <c r="Q332" s="125"/>
      <c r="R332" s="125"/>
      <c r="S332" s="125"/>
      <c r="T332" s="125"/>
      <c r="U332" s="125"/>
      <c r="V332" s="125"/>
      <c r="W332" s="125"/>
      <c r="X332" s="125"/>
      <c r="Y332" s="125"/>
      <c r="Z332" s="125"/>
      <c r="AA332" s="125"/>
      <c r="AB332" s="125"/>
      <c r="AC332" s="125"/>
      <c r="AD332" s="125"/>
    </row>
    <row r="333" spans="1:30" s="144" customFormat="1">
      <c r="A333" s="195"/>
      <c r="B333" s="473"/>
      <c r="C333" s="62"/>
      <c r="D333" s="125"/>
      <c r="E333" s="439"/>
      <c r="F333" s="439"/>
      <c r="G333" s="440"/>
      <c r="H333" s="440"/>
      <c r="I333" s="440"/>
      <c r="J333" s="440"/>
      <c r="K333" s="439"/>
      <c r="L333" s="439"/>
      <c r="M333" s="439"/>
      <c r="N333" s="439"/>
      <c r="O333" s="439"/>
      <c r="P333" s="439"/>
      <c r="Q333" s="125"/>
      <c r="R333" s="125"/>
      <c r="S333" s="125"/>
      <c r="T333" s="125"/>
      <c r="U333" s="125"/>
      <c r="V333" s="125"/>
      <c r="W333" s="125"/>
      <c r="X333" s="125"/>
      <c r="Y333" s="125"/>
      <c r="Z333" s="125"/>
      <c r="AA333" s="125"/>
      <c r="AB333" s="125"/>
      <c r="AC333" s="125"/>
      <c r="AD333" s="125"/>
    </row>
    <row r="334" spans="1:30" s="144" customFormat="1">
      <c r="A334" s="195"/>
      <c r="B334" s="473"/>
      <c r="C334" s="62"/>
      <c r="D334" s="125"/>
      <c r="E334" s="439"/>
      <c r="F334" s="439"/>
      <c r="G334" s="440"/>
      <c r="H334" s="440"/>
      <c r="I334" s="440"/>
      <c r="J334" s="440"/>
      <c r="K334" s="439"/>
      <c r="L334" s="439"/>
      <c r="M334" s="439"/>
      <c r="N334" s="439"/>
      <c r="O334" s="439"/>
      <c r="P334" s="439"/>
      <c r="Q334" s="125"/>
      <c r="R334" s="125"/>
      <c r="S334" s="125"/>
      <c r="T334" s="125"/>
      <c r="U334" s="125"/>
      <c r="V334" s="125"/>
      <c r="W334" s="125"/>
      <c r="X334" s="125"/>
      <c r="Y334" s="125"/>
      <c r="Z334" s="125"/>
      <c r="AA334" s="125"/>
      <c r="AB334" s="125"/>
      <c r="AC334" s="125"/>
      <c r="AD334" s="125"/>
    </row>
    <row r="335" spans="1:30" s="144" customFormat="1">
      <c r="A335" s="195"/>
      <c r="B335" s="473"/>
      <c r="C335" s="62"/>
      <c r="D335" s="125"/>
      <c r="E335" s="439"/>
      <c r="F335" s="439"/>
      <c r="G335" s="440"/>
      <c r="H335" s="440"/>
      <c r="I335" s="440"/>
      <c r="J335" s="440"/>
      <c r="K335" s="439"/>
      <c r="L335" s="439"/>
      <c r="M335" s="439"/>
      <c r="N335" s="439"/>
      <c r="O335" s="439"/>
      <c r="P335" s="439"/>
      <c r="Q335" s="125"/>
      <c r="R335" s="125"/>
      <c r="S335" s="125"/>
      <c r="T335" s="125"/>
      <c r="U335" s="125"/>
      <c r="V335" s="125"/>
      <c r="W335" s="125"/>
      <c r="X335" s="125"/>
      <c r="Y335" s="125"/>
      <c r="Z335" s="125"/>
      <c r="AA335" s="125"/>
      <c r="AB335" s="125"/>
      <c r="AC335" s="125"/>
      <c r="AD335" s="125"/>
    </row>
    <row r="336" spans="1:30" s="144" customFormat="1">
      <c r="A336" s="195"/>
      <c r="B336" s="473"/>
      <c r="C336" s="62"/>
      <c r="D336" s="125"/>
      <c r="E336" s="439"/>
      <c r="F336" s="439"/>
      <c r="G336" s="440"/>
      <c r="H336" s="440"/>
      <c r="I336" s="440"/>
      <c r="J336" s="440"/>
      <c r="K336" s="439"/>
      <c r="L336" s="439"/>
      <c r="M336" s="439"/>
      <c r="N336" s="439"/>
      <c r="O336" s="439"/>
      <c r="P336" s="439"/>
      <c r="Q336" s="125"/>
      <c r="R336" s="125"/>
      <c r="S336" s="125"/>
      <c r="T336" s="125"/>
      <c r="U336" s="125"/>
      <c r="V336" s="125"/>
      <c r="W336" s="125"/>
      <c r="X336" s="125"/>
      <c r="Y336" s="125"/>
      <c r="Z336" s="125"/>
      <c r="AA336" s="125"/>
      <c r="AB336" s="125"/>
      <c r="AC336" s="125"/>
      <c r="AD336" s="125"/>
    </row>
    <row r="337" spans="1:30" s="144" customFormat="1">
      <c r="A337" s="195"/>
      <c r="B337" s="473"/>
      <c r="C337" s="62"/>
      <c r="D337" s="125"/>
      <c r="E337" s="439"/>
      <c r="F337" s="439"/>
      <c r="G337" s="440"/>
      <c r="H337" s="440"/>
      <c r="I337" s="440"/>
      <c r="J337" s="440"/>
      <c r="K337" s="439"/>
      <c r="L337" s="439"/>
      <c r="M337" s="439"/>
      <c r="N337" s="439"/>
      <c r="O337" s="439"/>
      <c r="P337" s="439"/>
      <c r="Q337" s="125"/>
      <c r="R337" s="125"/>
      <c r="S337" s="125"/>
      <c r="T337" s="125"/>
      <c r="U337" s="125"/>
      <c r="V337" s="125"/>
      <c r="W337" s="125"/>
      <c r="X337" s="125"/>
      <c r="Y337" s="125"/>
      <c r="Z337" s="125"/>
      <c r="AA337" s="125"/>
      <c r="AB337" s="125"/>
      <c r="AC337" s="125"/>
      <c r="AD337" s="125"/>
    </row>
    <row r="338" spans="1:30" s="144" customFormat="1">
      <c r="A338" s="195"/>
      <c r="B338" s="473"/>
      <c r="C338" s="62"/>
      <c r="D338" s="125"/>
      <c r="E338" s="439"/>
      <c r="F338" s="439"/>
      <c r="G338" s="440"/>
      <c r="H338" s="440"/>
      <c r="I338" s="440"/>
      <c r="J338" s="440"/>
      <c r="K338" s="439"/>
      <c r="L338" s="439"/>
      <c r="M338" s="439"/>
      <c r="N338" s="439"/>
      <c r="O338" s="439"/>
      <c r="P338" s="439"/>
      <c r="Q338" s="125"/>
      <c r="R338" s="125"/>
      <c r="S338" s="125"/>
      <c r="T338" s="125"/>
      <c r="U338" s="125"/>
      <c r="V338" s="125"/>
      <c r="W338" s="125"/>
      <c r="X338" s="125"/>
      <c r="Y338" s="125"/>
      <c r="Z338" s="125"/>
      <c r="AA338" s="125"/>
      <c r="AB338" s="125"/>
      <c r="AC338" s="125"/>
      <c r="AD338" s="125"/>
    </row>
    <row r="339" spans="1:30" s="144" customFormat="1">
      <c r="A339" s="195"/>
      <c r="B339" s="473"/>
      <c r="C339" s="62"/>
      <c r="D339" s="125"/>
      <c r="E339" s="439"/>
      <c r="F339" s="439"/>
      <c r="G339" s="440"/>
      <c r="H339" s="440"/>
      <c r="I339" s="440"/>
      <c r="J339" s="440"/>
      <c r="K339" s="439"/>
      <c r="L339" s="439"/>
      <c r="M339" s="439"/>
      <c r="N339" s="439"/>
      <c r="O339" s="439"/>
      <c r="P339" s="439"/>
      <c r="Q339" s="125"/>
      <c r="R339" s="125"/>
      <c r="S339" s="125"/>
      <c r="T339" s="125"/>
      <c r="U339" s="125"/>
      <c r="V339" s="125"/>
      <c r="W339" s="125"/>
      <c r="X339" s="125"/>
      <c r="Y339" s="125"/>
      <c r="Z339" s="125"/>
      <c r="AA339" s="125"/>
      <c r="AB339" s="125"/>
      <c r="AC339" s="125"/>
      <c r="AD339" s="125"/>
    </row>
    <row r="340" spans="1:30" s="144" customFormat="1">
      <c r="A340" s="195"/>
      <c r="B340" s="473"/>
      <c r="C340" s="62"/>
      <c r="D340" s="125"/>
      <c r="E340" s="439"/>
      <c r="F340" s="439"/>
      <c r="G340" s="440"/>
      <c r="H340" s="440"/>
      <c r="I340" s="440"/>
      <c r="J340" s="440"/>
      <c r="K340" s="439"/>
      <c r="L340" s="439"/>
      <c r="M340" s="439"/>
      <c r="N340" s="439"/>
      <c r="O340" s="439"/>
      <c r="P340" s="439"/>
      <c r="Q340" s="125"/>
      <c r="R340" s="125"/>
      <c r="S340" s="125"/>
      <c r="T340" s="125"/>
      <c r="U340" s="125"/>
      <c r="V340" s="125"/>
      <c r="W340" s="125"/>
      <c r="X340" s="125"/>
      <c r="Y340" s="125"/>
      <c r="Z340" s="125"/>
      <c r="AA340" s="125"/>
      <c r="AB340" s="125"/>
      <c r="AC340" s="125"/>
      <c r="AD340" s="125"/>
    </row>
    <row r="341" spans="1:30" s="144" customFormat="1">
      <c r="A341" s="195"/>
      <c r="B341" s="473"/>
      <c r="C341" s="62"/>
      <c r="D341" s="125"/>
      <c r="E341" s="439"/>
      <c r="F341" s="439"/>
      <c r="G341" s="440"/>
      <c r="H341" s="440"/>
      <c r="I341" s="440"/>
      <c r="J341" s="440"/>
      <c r="K341" s="439"/>
      <c r="L341" s="439"/>
      <c r="M341" s="439"/>
      <c r="N341" s="439"/>
      <c r="O341" s="439"/>
      <c r="P341" s="439"/>
      <c r="Q341" s="125"/>
      <c r="R341" s="125"/>
      <c r="S341" s="125"/>
      <c r="T341" s="125"/>
      <c r="U341" s="125"/>
      <c r="V341" s="125"/>
      <c r="W341" s="125"/>
      <c r="X341" s="125"/>
      <c r="Y341" s="125"/>
      <c r="Z341" s="125"/>
      <c r="AA341" s="125"/>
      <c r="AB341" s="125"/>
      <c r="AC341" s="125"/>
      <c r="AD341" s="125"/>
    </row>
    <row r="342" spans="1:30" s="144" customFormat="1">
      <c r="A342" s="195"/>
      <c r="B342" s="473"/>
      <c r="C342" s="62"/>
      <c r="D342" s="125"/>
      <c r="E342" s="439"/>
      <c r="F342" s="439"/>
      <c r="G342" s="440"/>
      <c r="H342" s="440"/>
      <c r="I342" s="440"/>
      <c r="J342" s="440"/>
      <c r="K342" s="439"/>
      <c r="L342" s="439"/>
      <c r="M342" s="439"/>
      <c r="N342" s="439"/>
      <c r="O342" s="439"/>
      <c r="P342" s="439"/>
      <c r="Q342" s="125"/>
      <c r="R342" s="125"/>
      <c r="S342" s="125"/>
      <c r="T342" s="125"/>
      <c r="U342" s="125"/>
      <c r="V342" s="125"/>
      <c r="W342" s="125"/>
      <c r="X342" s="125"/>
      <c r="Y342" s="125"/>
      <c r="Z342" s="125"/>
      <c r="AA342" s="125"/>
      <c r="AB342" s="125"/>
      <c r="AC342" s="125"/>
      <c r="AD342" s="125"/>
    </row>
    <row r="343" spans="1:30" s="144" customFormat="1">
      <c r="A343" s="195"/>
      <c r="B343" s="473"/>
      <c r="C343" s="62"/>
      <c r="D343" s="125"/>
      <c r="E343" s="439"/>
      <c r="F343" s="439"/>
      <c r="G343" s="440"/>
      <c r="H343" s="440"/>
      <c r="I343" s="440"/>
      <c r="J343" s="440"/>
      <c r="K343" s="439"/>
      <c r="L343" s="439"/>
      <c r="M343" s="439"/>
      <c r="N343" s="439"/>
      <c r="O343" s="439"/>
      <c r="P343" s="439"/>
      <c r="Q343" s="125"/>
      <c r="R343" s="125"/>
      <c r="S343" s="125"/>
      <c r="T343" s="125"/>
      <c r="U343" s="125"/>
      <c r="V343" s="125"/>
      <c r="W343" s="125"/>
      <c r="X343" s="125"/>
      <c r="Y343" s="125"/>
      <c r="Z343" s="125"/>
      <c r="AA343" s="125"/>
      <c r="AB343" s="125"/>
      <c r="AC343" s="125"/>
      <c r="AD343" s="125"/>
    </row>
    <row r="344" spans="1:30" s="144" customFormat="1">
      <c r="A344" s="195"/>
      <c r="B344" s="473"/>
      <c r="C344" s="62"/>
      <c r="D344" s="125"/>
      <c r="E344" s="439"/>
      <c r="F344" s="439"/>
      <c r="G344" s="440"/>
      <c r="H344" s="440"/>
      <c r="I344" s="440"/>
      <c r="J344" s="440"/>
      <c r="K344" s="439"/>
      <c r="L344" s="439"/>
      <c r="M344" s="439"/>
      <c r="N344" s="439"/>
      <c r="O344" s="439"/>
      <c r="P344" s="439"/>
      <c r="Q344" s="125"/>
      <c r="R344" s="125"/>
      <c r="S344" s="125"/>
      <c r="T344" s="125"/>
      <c r="U344" s="125"/>
      <c r="V344" s="125"/>
      <c r="W344" s="125"/>
      <c r="X344" s="125"/>
      <c r="Y344" s="125"/>
      <c r="Z344" s="125"/>
      <c r="AA344" s="125"/>
      <c r="AB344" s="125"/>
      <c r="AC344" s="125"/>
      <c r="AD344" s="125"/>
    </row>
    <row r="345" spans="1:30" s="144" customFormat="1">
      <c r="A345" s="195"/>
      <c r="B345" s="473"/>
      <c r="C345" s="62"/>
      <c r="D345" s="125"/>
      <c r="E345" s="439"/>
      <c r="F345" s="439"/>
      <c r="G345" s="440"/>
      <c r="H345" s="440"/>
      <c r="I345" s="440"/>
      <c r="J345" s="440"/>
      <c r="K345" s="439"/>
      <c r="L345" s="439"/>
      <c r="M345" s="439"/>
      <c r="N345" s="439"/>
      <c r="O345" s="439"/>
      <c r="P345" s="439"/>
      <c r="Q345" s="125"/>
      <c r="R345" s="125"/>
      <c r="S345" s="125"/>
      <c r="T345" s="125"/>
      <c r="U345" s="125"/>
      <c r="V345" s="125"/>
      <c r="W345" s="125"/>
      <c r="X345" s="125"/>
      <c r="Y345" s="125"/>
      <c r="Z345" s="125"/>
      <c r="AA345" s="125"/>
      <c r="AB345" s="125"/>
      <c r="AC345" s="125"/>
      <c r="AD345" s="125"/>
    </row>
    <row r="346" spans="1:30" s="144" customFormat="1">
      <c r="A346" s="195"/>
      <c r="B346" s="473"/>
      <c r="C346" s="62"/>
      <c r="D346" s="125"/>
      <c r="E346" s="439"/>
      <c r="F346" s="439"/>
      <c r="G346" s="440"/>
      <c r="H346" s="440"/>
      <c r="I346" s="440"/>
      <c r="J346" s="440"/>
      <c r="K346" s="439"/>
      <c r="L346" s="439"/>
      <c r="M346" s="439"/>
      <c r="N346" s="439"/>
      <c r="O346" s="439"/>
      <c r="P346" s="439"/>
      <c r="Q346" s="125"/>
      <c r="R346" s="125"/>
      <c r="S346" s="125"/>
      <c r="T346" s="125"/>
      <c r="U346" s="125"/>
      <c r="V346" s="125"/>
      <c r="W346" s="125"/>
      <c r="X346" s="125"/>
      <c r="Y346" s="125"/>
      <c r="Z346" s="125"/>
      <c r="AA346" s="125"/>
      <c r="AB346" s="125"/>
      <c r="AC346" s="125"/>
      <c r="AD346" s="125"/>
    </row>
    <row r="347" spans="1:30" s="144" customFormat="1">
      <c r="A347" s="195"/>
      <c r="B347" s="473"/>
      <c r="C347" s="62"/>
      <c r="D347" s="125"/>
      <c r="E347" s="439"/>
      <c r="F347" s="439"/>
      <c r="G347" s="440"/>
      <c r="H347" s="440"/>
      <c r="I347" s="440"/>
      <c r="J347" s="440"/>
      <c r="K347" s="439"/>
      <c r="L347" s="439"/>
      <c r="M347" s="439"/>
      <c r="N347" s="439"/>
      <c r="O347" s="439"/>
      <c r="P347" s="439"/>
      <c r="Q347" s="125"/>
      <c r="R347" s="125"/>
      <c r="S347" s="125"/>
      <c r="T347" s="125"/>
      <c r="U347" s="125"/>
      <c r="V347" s="125"/>
      <c r="W347" s="125"/>
      <c r="X347" s="125"/>
      <c r="Y347" s="125"/>
      <c r="Z347" s="125"/>
      <c r="AA347" s="125"/>
      <c r="AB347" s="125"/>
      <c r="AC347" s="125"/>
      <c r="AD347" s="125"/>
    </row>
    <row r="348" spans="1:30" s="144" customFormat="1">
      <c r="A348" s="195"/>
      <c r="B348" s="473"/>
      <c r="C348" s="62"/>
      <c r="D348" s="62"/>
      <c r="E348" s="439"/>
      <c r="F348" s="439"/>
      <c r="G348" s="440"/>
      <c r="H348" s="440"/>
      <c r="I348" s="440"/>
      <c r="J348" s="440"/>
      <c r="K348" s="439"/>
      <c r="L348" s="439"/>
      <c r="M348" s="439"/>
      <c r="N348" s="439"/>
      <c r="O348" s="439"/>
      <c r="P348" s="439"/>
      <c r="Q348" s="125"/>
      <c r="R348" s="125"/>
      <c r="S348" s="125"/>
      <c r="T348" s="125"/>
      <c r="U348" s="125"/>
      <c r="V348" s="125"/>
      <c r="W348" s="125"/>
      <c r="X348" s="125"/>
      <c r="Y348" s="125"/>
      <c r="Z348" s="125"/>
      <c r="AA348" s="125"/>
      <c r="AB348" s="125"/>
      <c r="AC348" s="125"/>
      <c r="AD348" s="125"/>
    </row>
    <row r="349" spans="1:30" s="144" customFormat="1">
      <c r="A349" s="195"/>
      <c r="B349" s="473"/>
      <c r="C349" s="62"/>
      <c r="D349" s="62"/>
      <c r="E349" s="439"/>
      <c r="F349" s="439"/>
      <c r="G349" s="440"/>
      <c r="H349" s="440"/>
      <c r="I349" s="440"/>
      <c r="J349" s="440"/>
      <c r="K349" s="439"/>
      <c r="L349" s="439"/>
      <c r="M349" s="439"/>
      <c r="N349" s="439"/>
      <c r="O349" s="439"/>
      <c r="P349" s="439"/>
      <c r="Q349" s="125"/>
      <c r="R349" s="125"/>
      <c r="S349" s="125"/>
      <c r="T349" s="125"/>
      <c r="U349" s="125"/>
      <c r="V349" s="125"/>
      <c r="W349" s="125"/>
      <c r="X349" s="125"/>
      <c r="Y349" s="125"/>
      <c r="Z349" s="125"/>
      <c r="AA349" s="125"/>
      <c r="AB349" s="125"/>
      <c r="AC349" s="125"/>
      <c r="AD349" s="125"/>
    </row>
    <row r="350" spans="1:30" s="144" customFormat="1">
      <c r="A350" s="195"/>
      <c r="B350" s="473"/>
      <c r="C350" s="62"/>
      <c r="D350" s="62"/>
      <c r="E350" s="439"/>
      <c r="F350" s="439"/>
      <c r="G350" s="440"/>
      <c r="H350" s="440"/>
      <c r="I350" s="440"/>
      <c r="J350" s="440"/>
      <c r="K350" s="439"/>
      <c r="L350" s="439"/>
      <c r="M350" s="439"/>
      <c r="N350" s="439"/>
      <c r="O350" s="439"/>
      <c r="P350" s="439"/>
      <c r="Q350" s="125"/>
      <c r="R350" s="125"/>
      <c r="S350" s="125"/>
      <c r="T350" s="125"/>
      <c r="U350" s="125"/>
      <c r="V350" s="125"/>
      <c r="W350" s="125"/>
      <c r="X350" s="125"/>
      <c r="Y350" s="125"/>
      <c r="Z350" s="125"/>
      <c r="AA350" s="125"/>
      <c r="AB350" s="125"/>
      <c r="AC350" s="125"/>
      <c r="AD350" s="125"/>
    </row>
    <row r="351" spans="1:30" s="144" customFormat="1">
      <c r="A351" s="195"/>
      <c r="B351" s="473"/>
      <c r="C351" s="62"/>
      <c r="D351" s="62"/>
      <c r="E351" s="439"/>
      <c r="F351" s="439"/>
      <c r="G351" s="440"/>
      <c r="H351" s="440"/>
      <c r="I351" s="440"/>
      <c r="J351" s="440"/>
      <c r="K351" s="439"/>
      <c r="L351" s="439"/>
      <c r="M351" s="439"/>
      <c r="N351" s="439"/>
      <c r="O351" s="439"/>
      <c r="P351" s="439"/>
      <c r="Q351" s="125"/>
      <c r="R351" s="125"/>
      <c r="S351" s="125"/>
      <c r="T351" s="125"/>
      <c r="U351" s="125"/>
      <c r="V351" s="125"/>
      <c r="W351" s="125"/>
      <c r="X351" s="125"/>
      <c r="Y351" s="125"/>
      <c r="Z351" s="125"/>
      <c r="AA351" s="125"/>
      <c r="AB351" s="125"/>
      <c r="AC351" s="125"/>
      <c r="AD351" s="125"/>
    </row>
    <row r="352" spans="1:30" s="144" customFormat="1">
      <c r="A352" s="195"/>
      <c r="B352" s="473"/>
      <c r="C352" s="62"/>
      <c r="D352" s="62"/>
      <c r="E352" s="439"/>
      <c r="F352" s="439"/>
      <c r="G352" s="440"/>
      <c r="H352" s="440"/>
      <c r="I352" s="440"/>
      <c r="J352" s="440"/>
      <c r="K352" s="439"/>
      <c r="L352" s="439"/>
      <c r="M352" s="439"/>
      <c r="N352" s="439"/>
      <c r="O352" s="439"/>
      <c r="P352" s="439"/>
      <c r="Q352" s="125"/>
      <c r="R352" s="125"/>
      <c r="S352" s="125"/>
      <c r="T352" s="125"/>
      <c r="U352" s="125"/>
      <c r="V352" s="125"/>
      <c r="W352" s="125"/>
      <c r="X352" s="125"/>
      <c r="Y352" s="125"/>
      <c r="Z352" s="125"/>
      <c r="AA352" s="125"/>
      <c r="AB352" s="125"/>
      <c r="AC352" s="125"/>
      <c r="AD352" s="125"/>
    </row>
    <row r="353" spans="1:30" s="144" customFormat="1">
      <c r="A353" s="195"/>
      <c r="B353" s="473"/>
      <c r="C353" s="62"/>
      <c r="D353" s="62"/>
      <c r="E353" s="439"/>
      <c r="F353" s="439"/>
      <c r="G353" s="440"/>
      <c r="H353" s="440"/>
      <c r="I353" s="440"/>
      <c r="J353" s="440"/>
      <c r="K353" s="439"/>
      <c r="L353" s="439"/>
      <c r="M353" s="439"/>
      <c r="N353" s="439"/>
      <c r="O353" s="439"/>
      <c r="P353" s="439"/>
      <c r="Q353" s="125"/>
      <c r="R353" s="125"/>
      <c r="S353" s="125"/>
      <c r="T353" s="125"/>
      <c r="U353" s="125"/>
      <c r="V353" s="125"/>
      <c r="W353" s="125"/>
      <c r="X353" s="125"/>
      <c r="Y353" s="125"/>
      <c r="Z353" s="125"/>
      <c r="AA353" s="125"/>
      <c r="AB353" s="125"/>
      <c r="AC353" s="125"/>
      <c r="AD353" s="125"/>
    </row>
    <row r="354" spans="1:30" s="144" customFormat="1">
      <c r="A354" s="195"/>
      <c r="B354" s="473"/>
      <c r="C354" s="62"/>
      <c r="D354" s="62"/>
      <c r="E354" s="439"/>
      <c r="F354" s="439"/>
      <c r="G354" s="440"/>
      <c r="H354" s="440"/>
      <c r="I354" s="440"/>
      <c r="J354" s="440"/>
      <c r="K354" s="439"/>
      <c r="L354" s="439"/>
      <c r="M354" s="439"/>
      <c r="N354" s="439"/>
      <c r="O354" s="439"/>
      <c r="P354" s="439"/>
      <c r="Q354" s="125"/>
      <c r="R354" s="125"/>
      <c r="S354" s="125"/>
      <c r="T354" s="125"/>
      <c r="U354" s="125"/>
      <c r="V354" s="125"/>
      <c r="W354" s="125"/>
      <c r="X354" s="125"/>
      <c r="Y354" s="125"/>
      <c r="Z354" s="125"/>
      <c r="AA354" s="125"/>
      <c r="AB354" s="125"/>
      <c r="AC354" s="125"/>
      <c r="AD354" s="125"/>
    </row>
    <row r="355" spans="1:30" s="144" customFormat="1">
      <c r="A355" s="195"/>
      <c r="B355" s="473"/>
      <c r="C355" s="62"/>
      <c r="D355" s="62"/>
      <c r="E355" s="439"/>
      <c r="F355" s="439"/>
      <c r="G355" s="440"/>
      <c r="H355" s="440"/>
      <c r="I355" s="440"/>
      <c r="J355" s="440"/>
      <c r="K355" s="439"/>
      <c r="L355" s="439"/>
      <c r="M355" s="439"/>
      <c r="N355" s="439"/>
      <c r="O355" s="439"/>
      <c r="P355" s="439"/>
      <c r="Q355" s="125"/>
      <c r="R355" s="125"/>
      <c r="S355" s="125"/>
      <c r="T355" s="125"/>
      <c r="U355" s="125"/>
      <c r="V355" s="125"/>
      <c r="W355" s="125"/>
      <c r="X355" s="125"/>
      <c r="Y355" s="125"/>
      <c r="Z355" s="125"/>
      <c r="AA355" s="125"/>
      <c r="AB355" s="125"/>
      <c r="AC355" s="125"/>
      <c r="AD355" s="125"/>
    </row>
    <row r="356" spans="1:30" s="144" customFormat="1">
      <c r="A356" s="195"/>
      <c r="B356" s="473"/>
      <c r="C356" s="62"/>
      <c r="D356" s="62"/>
      <c r="E356" s="439"/>
      <c r="F356" s="439"/>
      <c r="G356" s="440"/>
      <c r="H356" s="440"/>
      <c r="I356" s="440"/>
      <c r="J356" s="440"/>
      <c r="K356" s="439"/>
      <c r="L356" s="439"/>
      <c r="M356" s="439"/>
      <c r="N356" s="439"/>
      <c r="O356" s="439"/>
      <c r="P356" s="439"/>
      <c r="Q356" s="125"/>
      <c r="R356" s="125"/>
      <c r="S356" s="125"/>
      <c r="T356" s="125"/>
      <c r="U356" s="125"/>
      <c r="V356" s="125"/>
      <c r="W356" s="125"/>
      <c r="X356" s="125"/>
      <c r="Y356" s="125"/>
      <c r="Z356" s="125"/>
      <c r="AA356" s="125"/>
      <c r="AB356" s="125"/>
      <c r="AC356" s="125"/>
      <c r="AD356" s="125"/>
    </row>
    <row r="357" spans="1:30">
      <c r="E357" s="439"/>
      <c r="F357" s="439"/>
      <c r="G357" s="440"/>
      <c r="H357" s="440"/>
      <c r="I357" s="440"/>
      <c r="J357" s="440"/>
      <c r="K357" s="440"/>
      <c r="L357" s="440"/>
      <c r="M357" s="439"/>
      <c r="N357" s="439"/>
      <c r="O357" s="439"/>
      <c r="P357" s="439"/>
      <c r="Q357" s="125"/>
      <c r="R357" s="125"/>
      <c r="S357" s="125"/>
    </row>
    <row r="358" spans="1:30">
      <c r="E358" s="439"/>
      <c r="F358" s="439"/>
      <c r="G358" s="440"/>
      <c r="H358" s="440"/>
      <c r="I358" s="440"/>
      <c r="J358" s="440"/>
      <c r="K358" s="440"/>
      <c r="L358" s="440"/>
      <c r="M358" s="439"/>
      <c r="N358" s="439"/>
      <c r="O358" s="439"/>
      <c r="P358" s="439"/>
      <c r="Q358" s="125"/>
      <c r="R358" s="125"/>
      <c r="S358" s="125"/>
    </row>
    <row r="359" spans="1:30">
      <c r="E359" s="439"/>
      <c r="F359" s="439"/>
      <c r="G359" s="440"/>
      <c r="H359" s="440"/>
      <c r="I359" s="440"/>
      <c r="J359" s="440"/>
      <c r="K359" s="440"/>
      <c r="L359" s="440"/>
      <c r="M359" s="439"/>
      <c r="N359" s="439"/>
      <c r="O359" s="439"/>
      <c r="P359" s="439"/>
      <c r="Q359" s="125"/>
      <c r="R359" s="125"/>
      <c r="S359" s="125"/>
    </row>
    <row r="360" spans="1:30" s="125" customFormat="1">
      <c r="A360" s="195"/>
      <c r="B360" s="473"/>
      <c r="C360" s="62"/>
      <c r="D360" s="62"/>
      <c r="E360" s="439"/>
      <c r="F360" s="439"/>
      <c r="G360" s="440"/>
      <c r="H360" s="440"/>
      <c r="I360" s="440"/>
      <c r="J360" s="440"/>
      <c r="K360" s="440"/>
      <c r="L360" s="440"/>
      <c r="M360" s="439"/>
      <c r="N360" s="439"/>
      <c r="O360" s="439"/>
      <c r="P360" s="439"/>
    </row>
    <row r="361" spans="1:30" s="125" customFormat="1">
      <c r="A361" s="195"/>
      <c r="B361" s="473"/>
      <c r="C361" s="62"/>
      <c r="D361" s="62"/>
      <c r="E361" s="439"/>
      <c r="F361" s="439"/>
      <c r="G361" s="440"/>
      <c r="H361" s="440"/>
      <c r="I361" s="440"/>
      <c r="J361" s="440"/>
      <c r="K361" s="440"/>
      <c r="L361" s="440"/>
      <c r="M361" s="439"/>
      <c r="N361" s="439"/>
      <c r="O361" s="439"/>
      <c r="P361" s="439"/>
    </row>
    <row r="362" spans="1:30" s="125" customFormat="1">
      <c r="A362" s="195"/>
      <c r="B362" s="473"/>
      <c r="C362" s="62"/>
      <c r="D362" s="62"/>
      <c r="E362" s="439"/>
      <c r="F362" s="439"/>
      <c r="G362" s="440"/>
      <c r="H362" s="440"/>
      <c r="I362" s="440"/>
      <c r="J362" s="440"/>
      <c r="K362" s="440"/>
      <c r="L362" s="440"/>
      <c r="M362" s="439"/>
      <c r="N362" s="439"/>
      <c r="O362" s="439"/>
      <c r="P362" s="439"/>
    </row>
    <row r="363" spans="1:30" s="125" customFormat="1">
      <c r="A363" s="195"/>
      <c r="B363" s="473"/>
      <c r="C363" s="62"/>
      <c r="D363" s="62"/>
      <c r="E363" s="439"/>
      <c r="F363" s="439"/>
      <c r="G363" s="440"/>
      <c r="H363" s="440"/>
      <c r="I363" s="440"/>
      <c r="J363" s="440"/>
      <c r="K363" s="440"/>
      <c r="L363" s="440"/>
      <c r="M363" s="439"/>
      <c r="N363" s="439"/>
      <c r="O363" s="439"/>
      <c r="P363" s="439"/>
    </row>
    <row r="364" spans="1:30" s="125" customFormat="1">
      <c r="A364" s="195"/>
      <c r="B364" s="473"/>
      <c r="C364" s="62"/>
      <c r="D364" s="62"/>
      <c r="E364" s="439"/>
      <c r="F364" s="439"/>
      <c r="G364" s="440"/>
      <c r="H364" s="440"/>
      <c r="I364" s="440"/>
      <c r="J364" s="440"/>
      <c r="K364" s="440"/>
      <c r="L364" s="440"/>
      <c r="M364" s="439"/>
      <c r="N364" s="439"/>
      <c r="O364" s="439"/>
      <c r="P364" s="439"/>
    </row>
    <row r="365" spans="1:30" s="125" customFormat="1">
      <c r="A365" s="195"/>
      <c r="B365" s="473"/>
      <c r="C365" s="62"/>
      <c r="D365" s="62"/>
      <c r="E365" s="439"/>
      <c r="F365" s="439"/>
      <c r="G365" s="440"/>
      <c r="H365" s="440"/>
      <c r="I365" s="440"/>
      <c r="J365" s="440"/>
      <c r="K365" s="440"/>
      <c r="L365" s="440"/>
      <c r="M365" s="439"/>
      <c r="N365" s="439"/>
      <c r="O365" s="439"/>
      <c r="P365" s="439"/>
    </row>
    <row r="366" spans="1:30" s="125" customFormat="1">
      <c r="A366" s="195"/>
      <c r="B366" s="473"/>
      <c r="C366" s="62"/>
      <c r="D366" s="62"/>
      <c r="E366" s="439"/>
      <c r="F366" s="439"/>
      <c r="G366" s="440"/>
      <c r="H366" s="440"/>
      <c r="I366" s="440"/>
      <c r="J366" s="440"/>
      <c r="K366" s="440"/>
      <c r="L366" s="440"/>
      <c r="M366" s="439"/>
      <c r="N366" s="439"/>
      <c r="O366" s="439"/>
      <c r="P366" s="439"/>
    </row>
    <row r="367" spans="1:30" s="125" customFormat="1">
      <c r="A367" s="195"/>
      <c r="B367" s="473"/>
      <c r="C367" s="62"/>
      <c r="D367" s="62"/>
      <c r="E367" s="439"/>
      <c r="F367" s="439"/>
      <c r="G367" s="440"/>
      <c r="H367" s="440"/>
      <c r="I367" s="440"/>
      <c r="J367" s="440"/>
      <c r="K367" s="440"/>
      <c r="L367" s="440"/>
      <c r="M367" s="439"/>
      <c r="N367" s="439"/>
      <c r="O367" s="439"/>
      <c r="P367" s="439"/>
    </row>
    <row r="368" spans="1:30" s="125" customFormat="1">
      <c r="A368" s="195"/>
      <c r="B368" s="473"/>
      <c r="C368" s="62"/>
      <c r="D368" s="62"/>
      <c r="E368" s="439"/>
      <c r="F368" s="439"/>
      <c r="G368" s="440"/>
      <c r="H368" s="440"/>
      <c r="I368" s="440"/>
      <c r="J368" s="440"/>
      <c r="K368" s="440"/>
      <c r="L368" s="440"/>
      <c r="M368" s="439"/>
      <c r="N368" s="439"/>
      <c r="O368" s="439"/>
      <c r="P368" s="439"/>
    </row>
    <row r="369" spans="1:16" s="125" customFormat="1">
      <c r="A369" s="195"/>
      <c r="B369" s="473"/>
      <c r="C369" s="62"/>
      <c r="D369" s="62"/>
      <c r="E369" s="439"/>
      <c r="F369" s="439"/>
      <c r="G369" s="440"/>
      <c r="H369" s="440"/>
      <c r="I369" s="440"/>
      <c r="J369" s="440"/>
      <c r="K369" s="440"/>
      <c r="L369" s="440"/>
      <c r="M369" s="439"/>
      <c r="N369" s="439"/>
      <c r="O369" s="439"/>
      <c r="P369" s="439"/>
    </row>
    <row r="370" spans="1:16" s="125" customFormat="1">
      <c r="A370" s="195"/>
      <c r="B370" s="473"/>
      <c r="C370" s="62"/>
      <c r="D370" s="62"/>
      <c r="E370" s="439"/>
      <c r="F370" s="439"/>
      <c r="G370" s="440"/>
      <c r="H370" s="440"/>
      <c r="I370" s="440"/>
      <c r="J370" s="440"/>
      <c r="K370" s="440"/>
      <c r="L370" s="440"/>
      <c r="M370" s="439"/>
      <c r="N370" s="439"/>
      <c r="O370" s="439"/>
      <c r="P370" s="439"/>
    </row>
    <row r="371" spans="1:16" s="125" customFormat="1">
      <c r="A371" s="195"/>
      <c r="B371" s="473"/>
      <c r="C371" s="62"/>
      <c r="D371" s="62"/>
      <c r="E371" s="439"/>
      <c r="F371" s="439"/>
      <c r="G371" s="440"/>
      <c r="H371" s="440"/>
      <c r="I371" s="440"/>
      <c r="J371" s="440"/>
      <c r="K371" s="440"/>
      <c r="L371" s="440"/>
      <c r="M371" s="439"/>
      <c r="N371" s="439"/>
      <c r="O371" s="439"/>
      <c r="P371" s="439"/>
    </row>
    <row r="372" spans="1:16" s="125" customFormat="1">
      <c r="A372" s="195"/>
      <c r="B372" s="473"/>
      <c r="C372" s="62"/>
      <c r="D372" s="62"/>
      <c r="E372" s="439"/>
      <c r="F372" s="439"/>
      <c r="G372" s="440"/>
      <c r="H372" s="440"/>
      <c r="I372" s="440"/>
      <c r="J372" s="440"/>
      <c r="K372" s="440"/>
      <c r="L372" s="440"/>
      <c r="M372" s="439"/>
      <c r="N372" s="439"/>
      <c r="O372" s="439"/>
      <c r="P372" s="439"/>
    </row>
    <row r="373" spans="1:16" s="125" customFormat="1">
      <c r="A373" s="195"/>
      <c r="B373" s="473"/>
      <c r="C373" s="62"/>
      <c r="D373" s="62"/>
      <c r="E373" s="439"/>
      <c r="F373" s="439"/>
      <c r="G373" s="440"/>
      <c r="H373" s="440"/>
      <c r="I373" s="440"/>
      <c r="J373" s="440"/>
      <c r="K373" s="440"/>
      <c r="L373" s="440"/>
      <c r="M373" s="439"/>
      <c r="N373" s="439"/>
      <c r="O373" s="439"/>
      <c r="P373" s="439"/>
    </row>
    <row r="374" spans="1:16" s="125" customFormat="1">
      <c r="A374" s="195"/>
      <c r="B374" s="473"/>
      <c r="C374" s="62"/>
      <c r="D374" s="62"/>
      <c r="E374" s="439"/>
      <c r="F374" s="439"/>
      <c r="G374" s="440"/>
      <c r="H374" s="440"/>
      <c r="I374" s="440"/>
      <c r="J374" s="440"/>
      <c r="K374" s="440"/>
      <c r="L374" s="440"/>
      <c r="M374" s="439"/>
      <c r="N374" s="439"/>
      <c r="O374" s="439"/>
      <c r="P374" s="439"/>
    </row>
    <row r="375" spans="1:16" s="125" customFormat="1">
      <c r="A375" s="195"/>
      <c r="B375" s="473"/>
      <c r="C375" s="62"/>
      <c r="D375" s="62"/>
      <c r="E375" s="439"/>
      <c r="F375" s="439"/>
      <c r="G375" s="440"/>
      <c r="H375" s="440"/>
      <c r="I375" s="440"/>
      <c r="J375" s="440"/>
      <c r="K375" s="440"/>
      <c r="L375" s="440"/>
      <c r="M375" s="439"/>
      <c r="N375" s="439"/>
      <c r="O375" s="439"/>
      <c r="P375" s="439"/>
    </row>
    <row r="376" spans="1:16" s="125" customFormat="1">
      <c r="A376" s="195"/>
      <c r="B376" s="473"/>
      <c r="C376" s="62"/>
      <c r="D376" s="62"/>
      <c r="E376" s="439"/>
      <c r="F376" s="439"/>
      <c r="G376" s="440"/>
      <c r="H376" s="440"/>
      <c r="I376" s="440"/>
      <c r="J376" s="440"/>
      <c r="K376" s="440"/>
      <c r="L376" s="440"/>
      <c r="M376" s="439"/>
      <c r="N376" s="439"/>
      <c r="O376" s="439"/>
      <c r="P376" s="439"/>
    </row>
    <row r="377" spans="1:16" s="125" customFormat="1">
      <c r="A377" s="195"/>
      <c r="B377" s="473"/>
      <c r="C377" s="62"/>
      <c r="D377" s="62"/>
      <c r="E377" s="439"/>
      <c r="F377" s="439"/>
      <c r="G377" s="440"/>
      <c r="H377" s="440"/>
      <c r="I377" s="440"/>
      <c r="J377" s="440"/>
      <c r="K377" s="440"/>
      <c r="L377" s="440"/>
      <c r="M377" s="439"/>
      <c r="N377" s="439"/>
      <c r="O377" s="439"/>
      <c r="P377" s="439"/>
    </row>
    <row r="378" spans="1:16" s="125" customFormat="1">
      <c r="A378" s="195"/>
      <c r="B378" s="473"/>
      <c r="C378" s="62"/>
      <c r="D378" s="62"/>
      <c r="E378" s="439"/>
      <c r="F378" s="439"/>
      <c r="G378" s="440"/>
      <c r="H378" s="440"/>
      <c r="I378" s="440"/>
      <c r="J378" s="440"/>
      <c r="K378" s="440"/>
      <c r="L378" s="440"/>
      <c r="M378" s="439"/>
      <c r="N378" s="439"/>
      <c r="O378" s="439"/>
      <c r="P378" s="439"/>
    </row>
    <row r="379" spans="1:16" s="125" customFormat="1">
      <c r="A379" s="195"/>
      <c r="B379" s="473"/>
      <c r="C379" s="62"/>
      <c r="D379" s="62"/>
      <c r="E379" s="439"/>
      <c r="F379" s="439"/>
      <c r="G379" s="440"/>
      <c r="H379" s="440"/>
      <c r="I379" s="440"/>
      <c r="J379" s="440"/>
      <c r="K379" s="440"/>
      <c r="L379" s="440"/>
      <c r="M379" s="439"/>
      <c r="N379" s="439"/>
      <c r="O379" s="439"/>
      <c r="P379" s="439"/>
    </row>
    <row r="380" spans="1:16" s="125" customFormat="1">
      <c r="A380" s="195"/>
      <c r="B380" s="473"/>
      <c r="C380" s="62"/>
      <c r="D380" s="62"/>
      <c r="G380" s="140"/>
      <c r="H380" s="140"/>
      <c r="I380" s="140"/>
      <c r="J380" s="140"/>
      <c r="K380" s="140"/>
      <c r="L380" s="140"/>
    </row>
    <row r="381" spans="1:16" s="125" customFormat="1">
      <c r="A381" s="195"/>
      <c r="B381" s="473"/>
      <c r="C381" s="62"/>
      <c r="D381" s="62"/>
      <c r="G381" s="140"/>
      <c r="H381" s="140"/>
      <c r="I381" s="140"/>
      <c r="J381" s="140"/>
      <c r="K381" s="140"/>
      <c r="L381" s="140"/>
    </row>
    <row r="382" spans="1:16" s="125" customFormat="1">
      <c r="A382" s="195"/>
      <c r="B382" s="473"/>
      <c r="C382" s="62"/>
      <c r="D382" s="62"/>
      <c r="G382" s="140"/>
      <c r="H382" s="140"/>
      <c r="I382" s="140"/>
      <c r="J382" s="140"/>
      <c r="K382" s="140"/>
      <c r="L382" s="140"/>
    </row>
    <row r="383" spans="1:16" s="125" customFormat="1">
      <c r="A383" s="195"/>
      <c r="B383" s="473"/>
      <c r="C383" s="62"/>
      <c r="D383" s="62"/>
      <c r="G383" s="140"/>
      <c r="H383" s="140"/>
      <c r="I383" s="140"/>
      <c r="J383" s="140"/>
      <c r="K383" s="140"/>
      <c r="L383" s="140"/>
    </row>
    <row r="384" spans="1:16" s="125" customFormat="1">
      <c r="A384" s="195"/>
      <c r="B384" s="473"/>
      <c r="C384" s="62"/>
      <c r="D384" s="62"/>
      <c r="G384" s="140"/>
      <c r="H384" s="140"/>
      <c r="I384" s="140"/>
      <c r="J384" s="140"/>
      <c r="K384" s="140"/>
      <c r="L384" s="140"/>
    </row>
    <row r="385" spans="1:12" s="125" customFormat="1">
      <c r="A385" s="195"/>
      <c r="B385" s="473"/>
      <c r="C385" s="62"/>
      <c r="D385" s="62"/>
      <c r="G385" s="140"/>
      <c r="H385" s="140"/>
      <c r="I385" s="140"/>
      <c r="J385" s="140"/>
      <c r="K385" s="140"/>
      <c r="L385" s="140"/>
    </row>
    <row r="386" spans="1:12" s="125" customFormat="1">
      <c r="A386" s="195"/>
      <c r="B386" s="473"/>
      <c r="C386" s="62"/>
      <c r="D386" s="62"/>
      <c r="G386" s="140"/>
      <c r="H386" s="140"/>
      <c r="I386" s="140"/>
      <c r="J386" s="140"/>
      <c r="K386" s="140"/>
      <c r="L386" s="140"/>
    </row>
    <row r="387" spans="1:12" s="125" customFormat="1">
      <c r="A387" s="195"/>
      <c r="B387" s="473"/>
      <c r="C387" s="62"/>
      <c r="D387" s="62"/>
      <c r="G387" s="140"/>
      <c r="H387" s="140"/>
      <c r="I387" s="140"/>
      <c r="J387" s="140"/>
      <c r="K387" s="140"/>
      <c r="L387" s="140"/>
    </row>
    <row r="388" spans="1:12" s="125" customFormat="1">
      <c r="A388" s="195"/>
      <c r="B388" s="473"/>
      <c r="C388" s="62"/>
      <c r="D388" s="62"/>
      <c r="G388" s="140"/>
      <c r="H388" s="140"/>
      <c r="I388" s="140"/>
      <c r="J388" s="140"/>
      <c r="K388" s="140"/>
      <c r="L388" s="140"/>
    </row>
    <row r="389" spans="1:12" s="125" customFormat="1">
      <c r="A389" s="195"/>
      <c r="B389" s="473"/>
      <c r="C389" s="62"/>
      <c r="D389" s="62"/>
      <c r="G389" s="140"/>
      <c r="H389" s="140"/>
      <c r="I389" s="140"/>
      <c r="J389" s="140"/>
      <c r="K389" s="140"/>
      <c r="L389" s="140"/>
    </row>
    <row r="390" spans="1:12" s="125" customFormat="1">
      <c r="A390" s="195"/>
      <c r="B390" s="473"/>
      <c r="C390" s="62"/>
      <c r="D390" s="62"/>
      <c r="G390" s="140"/>
      <c r="H390" s="140"/>
      <c r="I390" s="140"/>
      <c r="J390" s="140"/>
      <c r="K390" s="140"/>
      <c r="L390" s="140"/>
    </row>
    <row r="391" spans="1:12" s="125" customFormat="1">
      <c r="A391" s="195"/>
      <c r="B391" s="473"/>
      <c r="C391" s="62"/>
      <c r="D391" s="62"/>
      <c r="G391" s="140"/>
      <c r="H391" s="140"/>
      <c r="I391" s="140"/>
      <c r="J391" s="140"/>
      <c r="K391" s="140"/>
      <c r="L391" s="140"/>
    </row>
    <row r="392" spans="1:12" s="125" customFormat="1">
      <c r="A392" s="195"/>
      <c r="B392" s="473"/>
      <c r="C392" s="62"/>
      <c r="D392" s="62"/>
      <c r="G392" s="140"/>
      <c r="H392" s="140"/>
      <c r="I392" s="140"/>
      <c r="J392" s="140"/>
      <c r="K392" s="140"/>
      <c r="L392" s="140"/>
    </row>
    <row r="393" spans="1:12" s="125" customFormat="1">
      <c r="A393" s="195"/>
      <c r="B393" s="473"/>
      <c r="C393" s="62"/>
      <c r="D393" s="62"/>
      <c r="G393" s="140"/>
      <c r="H393" s="140"/>
      <c r="I393" s="140"/>
      <c r="J393" s="140"/>
      <c r="K393" s="140"/>
      <c r="L393" s="140"/>
    </row>
    <row r="394" spans="1:12" s="125" customFormat="1">
      <c r="A394" s="195"/>
      <c r="B394" s="473"/>
      <c r="C394" s="62"/>
      <c r="D394" s="62"/>
      <c r="G394" s="140"/>
      <c r="H394" s="140"/>
      <c r="I394" s="140"/>
      <c r="J394" s="140"/>
      <c r="K394" s="140"/>
      <c r="L394" s="140"/>
    </row>
    <row r="395" spans="1:12" s="125" customFormat="1">
      <c r="A395" s="195"/>
      <c r="B395" s="473"/>
      <c r="C395" s="62"/>
      <c r="D395" s="62"/>
      <c r="G395" s="140"/>
      <c r="H395" s="140"/>
      <c r="I395" s="140"/>
      <c r="J395" s="140"/>
      <c r="K395" s="140"/>
      <c r="L395" s="140"/>
    </row>
    <row r="396" spans="1:12" s="125" customFormat="1">
      <c r="A396" s="195"/>
      <c r="B396" s="473"/>
      <c r="C396" s="62"/>
      <c r="D396" s="62"/>
      <c r="G396" s="140"/>
      <c r="H396" s="140"/>
      <c r="I396" s="140"/>
      <c r="J396" s="140"/>
      <c r="K396" s="140"/>
      <c r="L396" s="140"/>
    </row>
    <row r="397" spans="1:12" s="125" customFormat="1">
      <c r="A397" s="195"/>
      <c r="B397" s="473"/>
      <c r="C397" s="62"/>
      <c r="D397" s="62"/>
      <c r="G397" s="140"/>
      <c r="H397" s="140"/>
      <c r="I397" s="140"/>
      <c r="J397" s="140"/>
      <c r="K397" s="140"/>
      <c r="L397" s="140"/>
    </row>
    <row r="398" spans="1:12" s="125" customFormat="1">
      <c r="A398" s="195"/>
      <c r="B398" s="473"/>
      <c r="C398" s="62"/>
      <c r="D398" s="62"/>
      <c r="G398" s="140"/>
      <c r="H398" s="140"/>
      <c r="I398" s="140"/>
      <c r="J398" s="140"/>
      <c r="K398" s="140"/>
      <c r="L398" s="140"/>
    </row>
    <row r="399" spans="1:12" s="125" customFormat="1">
      <c r="A399" s="195"/>
      <c r="B399" s="473"/>
      <c r="C399" s="62"/>
      <c r="D399" s="62"/>
      <c r="G399" s="140"/>
      <c r="H399" s="140"/>
      <c r="I399" s="140"/>
      <c r="J399" s="140"/>
      <c r="K399" s="140"/>
      <c r="L399" s="140"/>
    </row>
    <row r="400" spans="1:12" s="125" customFormat="1">
      <c r="A400" s="195"/>
      <c r="B400" s="473"/>
      <c r="C400" s="62"/>
      <c r="D400" s="62"/>
      <c r="G400" s="140"/>
      <c r="H400" s="140"/>
      <c r="I400" s="140"/>
      <c r="J400" s="140"/>
      <c r="K400" s="140"/>
      <c r="L400" s="140"/>
    </row>
    <row r="401" spans="1:12" s="125" customFormat="1">
      <c r="A401" s="195"/>
      <c r="B401" s="473"/>
      <c r="C401" s="62"/>
      <c r="D401" s="62"/>
      <c r="G401" s="140"/>
      <c r="H401" s="140"/>
      <c r="I401" s="140"/>
      <c r="J401" s="140"/>
      <c r="K401" s="140"/>
      <c r="L401" s="140"/>
    </row>
    <row r="402" spans="1:12" s="125" customFormat="1">
      <c r="A402" s="195"/>
      <c r="B402" s="473"/>
      <c r="C402" s="62"/>
      <c r="D402" s="62"/>
      <c r="G402" s="140"/>
      <c r="H402" s="140"/>
      <c r="I402" s="140"/>
      <c r="J402" s="140"/>
      <c r="K402" s="140"/>
      <c r="L402" s="140"/>
    </row>
    <row r="403" spans="1:12" s="125" customFormat="1">
      <c r="A403" s="195"/>
      <c r="B403" s="473"/>
      <c r="C403" s="62"/>
      <c r="D403" s="62"/>
      <c r="G403" s="140"/>
      <c r="H403" s="140"/>
      <c r="I403" s="140"/>
      <c r="J403" s="140"/>
      <c r="K403" s="140"/>
      <c r="L403" s="140"/>
    </row>
    <row r="404" spans="1:12" s="125" customFormat="1">
      <c r="A404" s="195"/>
      <c r="B404" s="473"/>
      <c r="C404" s="62"/>
      <c r="D404" s="62"/>
      <c r="G404" s="140"/>
      <c r="H404" s="140"/>
      <c r="I404" s="140"/>
      <c r="J404" s="140"/>
      <c r="K404" s="140"/>
      <c r="L404" s="140"/>
    </row>
    <row r="405" spans="1:12" s="125" customFormat="1">
      <c r="A405" s="195"/>
      <c r="B405" s="473"/>
      <c r="C405" s="62"/>
      <c r="D405" s="62"/>
      <c r="G405" s="140"/>
      <c r="H405" s="140"/>
      <c r="I405" s="140"/>
      <c r="J405" s="140"/>
      <c r="K405" s="140"/>
      <c r="L405" s="140"/>
    </row>
    <row r="406" spans="1:12" s="125" customFormat="1">
      <c r="A406" s="195"/>
      <c r="B406" s="473"/>
      <c r="C406" s="62"/>
      <c r="D406" s="62"/>
      <c r="G406" s="140"/>
      <c r="H406" s="140"/>
      <c r="I406" s="140"/>
      <c r="J406" s="140"/>
      <c r="K406" s="140"/>
      <c r="L406" s="140"/>
    </row>
    <row r="407" spans="1:12" s="125" customFormat="1">
      <c r="A407" s="195"/>
      <c r="B407" s="473"/>
      <c r="C407" s="62"/>
      <c r="D407" s="62"/>
      <c r="G407" s="140"/>
      <c r="H407" s="140"/>
      <c r="I407" s="140"/>
      <c r="J407" s="140"/>
      <c r="K407" s="140"/>
      <c r="L407" s="140"/>
    </row>
    <row r="408" spans="1:12" s="125" customFormat="1">
      <c r="A408" s="195"/>
      <c r="B408" s="473"/>
      <c r="C408" s="62"/>
      <c r="D408" s="62"/>
      <c r="G408" s="140"/>
      <c r="H408" s="140"/>
      <c r="I408" s="140"/>
      <c r="J408" s="140"/>
      <c r="K408" s="140"/>
      <c r="L408" s="140"/>
    </row>
    <row r="409" spans="1:12" s="125" customFormat="1">
      <c r="A409" s="195"/>
      <c r="B409" s="473"/>
      <c r="C409" s="62"/>
      <c r="D409" s="62"/>
      <c r="G409" s="140"/>
      <c r="H409" s="140"/>
      <c r="I409" s="140"/>
      <c r="J409" s="140"/>
      <c r="K409" s="140"/>
      <c r="L409" s="140"/>
    </row>
    <row r="410" spans="1:12" s="125" customFormat="1">
      <c r="A410" s="195"/>
      <c r="B410" s="473"/>
      <c r="C410" s="62"/>
      <c r="D410" s="62"/>
      <c r="G410" s="140"/>
      <c r="H410" s="140"/>
      <c r="I410" s="140"/>
      <c r="J410" s="140"/>
      <c r="K410" s="140"/>
      <c r="L410" s="140"/>
    </row>
    <row r="411" spans="1:12" s="125" customFormat="1">
      <c r="A411" s="195"/>
      <c r="B411" s="473"/>
      <c r="C411" s="62"/>
      <c r="D411" s="62"/>
      <c r="G411" s="140"/>
      <c r="H411" s="140"/>
      <c r="I411" s="140"/>
      <c r="J411" s="140"/>
      <c r="K411" s="140"/>
      <c r="L411" s="140"/>
    </row>
    <row r="412" spans="1:12" s="125" customFormat="1">
      <c r="A412" s="195"/>
      <c r="B412" s="473"/>
      <c r="C412" s="62"/>
      <c r="D412" s="62"/>
      <c r="G412" s="140"/>
      <c r="H412" s="140"/>
      <c r="I412" s="140"/>
      <c r="J412" s="140"/>
      <c r="K412" s="140"/>
      <c r="L412" s="140"/>
    </row>
    <row r="413" spans="1:12" s="125" customFormat="1">
      <c r="A413" s="195"/>
      <c r="B413" s="473"/>
      <c r="C413" s="62"/>
      <c r="D413" s="62"/>
      <c r="G413" s="140"/>
      <c r="H413" s="140"/>
      <c r="I413" s="140"/>
      <c r="J413" s="140"/>
      <c r="K413" s="140"/>
      <c r="L413" s="140"/>
    </row>
    <row r="414" spans="1:12" s="125" customFormat="1">
      <c r="A414" s="195"/>
      <c r="B414" s="473"/>
      <c r="C414" s="62"/>
      <c r="D414" s="62"/>
      <c r="G414" s="140"/>
      <c r="H414" s="140"/>
      <c r="I414" s="140"/>
      <c r="J414" s="140"/>
      <c r="K414" s="140"/>
      <c r="L414" s="140"/>
    </row>
    <row r="415" spans="1:12" s="125" customFormat="1">
      <c r="A415" s="195"/>
      <c r="B415" s="473"/>
      <c r="C415" s="62"/>
      <c r="D415" s="62"/>
      <c r="G415" s="140"/>
      <c r="H415" s="140"/>
      <c r="I415" s="140"/>
      <c r="J415" s="140"/>
      <c r="K415" s="140"/>
      <c r="L415" s="140"/>
    </row>
    <row r="416" spans="1:12" s="125" customFormat="1">
      <c r="A416" s="195"/>
      <c r="B416" s="473"/>
      <c r="C416" s="62"/>
      <c r="D416" s="62"/>
      <c r="G416" s="140"/>
      <c r="H416" s="140"/>
      <c r="I416" s="140"/>
      <c r="J416" s="140"/>
      <c r="K416" s="140"/>
      <c r="L416" s="140"/>
    </row>
    <row r="417" spans="1:19" s="125" customFormat="1">
      <c r="A417" s="195"/>
      <c r="B417" s="473"/>
      <c r="C417" s="62"/>
      <c r="D417" s="62"/>
      <c r="G417" s="140"/>
      <c r="H417" s="140"/>
      <c r="I417" s="140"/>
      <c r="J417" s="140"/>
      <c r="K417" s="140"/>
      <c r="L417" s="140"/>
    </row>
    <row r="418" spans="1:19" s="125" customFormat="1">
      <c r="A418" s="195"/>
      <c r="B418" s="473"/>
      <c r="C418" s="62"/>
      <c r="D418" s="62"/>
      <c r="G418" s="140"/>
      <c r="H418" s="140"/>
      <c r="I418" s="140"/>
      <c r="J418" s="140"/>
      <c r="K418" s="140"/>
      <c r="L418" s="140"/>
    </row>
    <row r="419" spans="1:19" s="125" customFormat="1">
      <c r="A419" s="195"/>
      <c r="B419" s="473"/>
      <c r="C419" s="62"/>
      <c r="D419" s="62"/>
      <c r="G419" s="140"/>
      <c r="H419" s="140"/>
      <c r="I419" s="140"/>
      <c r="J419" s="140"/>
      <c r="K419" s="140"/>
      <c r="L419" s="140"/>
    </row>
    <row r="420" spans="1:19" s="125" customFormat="1">
      <c r="A420" s="195"/>
      <c r="B420" s="473"/>
      <c r="C420" s="62"/>
      <c r="D420" s="62"/>
      <c r="G420" s="140"/>
      <c r="H420" s="140"/>
      <c r="I420" s="140"/>
      <c r="J420" s="140"/>
      <c r="K420" s="140"/>
      <c r="L420" s="140"/>
    </row>
    <row r="421" spans="1:19" s="125" customFormat="1">
      <c r="A421" s="195"/>
      <c r="B421" s="473"/>
      <c r="C421" s="62"/>
      <c r="D421" s="62"/>
      <c r="G421" s="140"/>
      <c r="H421" s="140"/>
      <c r="I421" s="140"/>
      <c r="J421" s="140"/>
      <c r="K421" s="140"/>
      <c r="L421" s="140"/>
    </row>
    <row r="422" spans="1:19" s="125" customFormat="1">
      <c r="A422" s="195"/>
      <c r="B422" s="473"/>
      <c r="C422" s="62"/>
      <c r="D422" s="62"/>
      <c r="G422" s="140"/>
      <c r="H422" s="140"/>
      <c r="I422" s="140"/>
      <c r="J422" s="140"/>
      <c r="K422" s="140"/>
      <c r="L422" s="140"/>
    </row>
    <row r="423" spans="1:19" s="125" customFormat="1">
      <c r="A423" s="195"/>
      <c r="B423" s="473"/>
      <c r="C423" s="62"/>
      <c r="D423" s="62"/>
      <c r="E423" s="62"/>
      <c r="F423" s="62"/>
      <c r="G423" s="140"/>
      <c r="H423" s="140"/>
      <c r="I423" s="140"/>
      <c r="J423" s="140"/>
      <c r="K423" s="140"/>
      <c r="L423" s="140"/>
      <c r="M423" s="62"/>
      <c r="N423" s="62"/>
      <c r="O423" s="62"/>
      <c r="P423" s="62"/>
      <c r="Q423" s="62"/>
      <c r="R423" s="62"/>
      <c r="S423" s="62"/>
    </row>
    <row r="424" spans="1:19" s="125" customFormat="1">
      <c r="A424" s="195"/>
      <c r="B424" s="473"/>
      <c r="C424" s="62"/>
      <c r="D424" s="62"/>
      <c r="E424" s="62"/>
      <c r="F424" s="62"/>
      <c r="G424" s="140"/>
      <c r="H424" s="140"/>
      <c r="I424" s="140"/>
      <c r="J424" s="140"/>
      <c r="K424" s="140"/>
      <c r="L424" s="140"/>
      <c r="M424" s="62"/>
      <c r="N424" s="62"/>
      <c r="O424" s="62"/>
      <c r="P424" s="62"/>
      <c r="Q424" s="62"/>
      <c r="R424" s="62"/>
      <c r="S424" s="62"/>
    </row>
    <row r="425" spans="1:19" s="125" customFormat="1">
      <c r="A425" s="195"/>
      <c r="B425" s="473"/>
      <c r="C425" s="62"/>
      <c r="D425" s="62"/>
      <c r="E425" s="62"/>
      <c r="F425" s="62"/>
      <c r="G425" s="140"/>
      <c r="H425" s="140"/>
      <c r="I425" s="140"/>
      <c r="J425" s="140"/>
      <c r="K425" s="140"/>
      <c r="L425" s="140"/>
      <c r="M425" s="62"/>
      <c r="N425" s="62"/>
      <c r="O425" s="62"/>
      <c r="P425" s="62"/>
      <c r="Q425" s="62"/>
      <c r="R425" s="62"/>
      <c r="S425" s="62"/>
    </row>
    <row r="426" spans="1:19" s="125" customFormat="1">
      <c r="A426" s="195"/>
      <c r="B426" s="473"/>
      <c r="C426" s="62"/>
      <c r="D426" s="62"/>
      <c r="E426" s="62"/>
      <c r="F426" s="62"/>
      <c r="G426" s="140"/>
      <c r="H426" s="140"/>
      <c r="I426" s="140"/>
      <c r="J426" s="140"/>
      <c r="K426" s="140"/>
      <c r="L426" s="140"/>
      <c r="M426" s="62"/>
      <c r="N426" s="62"/>
      <c r="O426" s="62"/>
      <c r="P426" s="62"/>
      <c r="Q426" s="62"/>
      <c r="R426" s="62"/>
      <c r="S426" s="62"/>
    </row>
    <row r="427" spans="1:19" s="125" customFormat="1">
      <c r="A427" s="195"/>
      <c r="B427" s="473"/>
      <c r="C427" s="62"/>
      <c r="D427" s="62"/>
      <c r="E427" s="62"/>
      <c r="F427" s="62"/>
      <c r="G427" s="140"/>
      <c r="H427" s="140"/>
      <c r="I427" s="140"/>
      <c r="J427" s="140"/>
      <c r="K427" s="140"/>
      <c r="L427" s="140"/>
      <c r="M427" s="62"/>
      <c r="N427" s="62"/>
      <c r="O427" s="62"/>
      <c r="P427" s="62"/>
      <c r="Q427" s="62"/>
      <c r="R427" s="62"/>
      <c r="S427" s="62"/>
    </row>
    <row r="428" spans="1:19" s="125" customFormat="1">
      <c r="A428" s="195"/>
      <c r="B428" s="473"/>
      <c r="C428" s="62"/>
      <c r="D428" s="62"/>
      <c r="E428" s="62"/>
      <c r="F428" s="62"/>
      <c r="G428" s="140"/>
      <c r="H428" s="140"/>
      <c r="I428" s="140"/>
      <c r="J428" s="140"/>
      <c r="K428" s="140"/>
      <c r="L428" s="140"/>
      <c r="M428" s="62"/>
      <c r="N428" s="62"/>
      <c r="O428" s="62"/>
      <c r="P428" s="62"/>
      <c r="Q428" s="62"/>
      <c r="R428" s="62"/>
      <c r="S428" s="62"/>
    </row>
    <row r="429" spans="1:19" s="125" customFormat="1">
      <c r="A429" s="195"/>
      <c r="B429" s="473"/>
      <c r="C429" s="62"/>
      <c r="D429" s="62"/>
      <c r="E429" s="62"/>
      <c r="F429" s="62"/>
      <c r="G429" s="140"/>
      <c r="H429" s="140"/>
      <c r="I429" s="140"/>
      <c r="J429" s="140"/>
      <c r="K429" s="140"/>
      <c r="L429" s="140"/>
      <c r="M429" s="62"/>
      <c r="N429" s="62"/>
      <c r="O429" s="62"/>
      <c r="P429" s="62"/>
      <c r="Q429" s="62"/>
      <c r="R429" s="62"/>
      <c r="S429" s="62"/>
    </row>
    <row r="430" spans="1:19" s="125" customFormat="1">
      <c r="A430" s="195"/>
      <c r="B430" s="473"/>
      <c r="C430" s="62"/>
      <c r="D430" s="62"/>
      <c r="E430" s="62"/>
      <c r="F430" s="62"/>
      <c r="G430" s="140"/>
      <c r="H430" s="140"/>
      <c r="I430" s="140"/>
      <c r="J430" s="140"/>
      <c r="K430" s="140"/>
      <c r="L430" s="140"/>
      <c r="M430" s="62"/>
      <c r="N430" s="62"/>
      <c r="O430" s="62"/>
      <c r="P430" s="62"/>
      <c r="Q430" s="62"/>
      <c r="R430" s="62"/>
      <c r="S430" s="62"/>
    </row>
    <row r="431" spans="1:19" s="125" customFormat="1">
      <c r="A431" s="195"/>
      <c r="B431" s="473"/>
      <c r="C431" s="62"/>
      <c r="D431" s="62"/>
      <c r="E431" s="62"/>
      <c r="F431" s="62"/>
      <c r="G431" s="140"/>
      <c r="H431" s="140"/>
      <c r="I431" s="140"/>
      <c r="J431" s="140"/>
      <c r="K431" s="140"/>
      <c r="L431" s="140"/>
      <c r="M431" s="62"/>
      <c r="N431" s="62"/>
      <c r="O431" s="62"/>
      <c r="P431" s="62"/>
      <c r="Q431" s="62"/>
      <c r="R431" s="62"/>
      <c r="S431" s="62"/>
    </row>
    <row r="432" spans="1:19" s="125" customFormat="1">
      <c r="A432" s="195"/>
      <c r="B432" s="473"/>
      <c r="C432" s="62"/>
      <c r="D432" s="62"/>
      <c r="E432" s="62"/>
      <c r="F432" s="62"/>
      <c r="G432" s="140"/>
      <c r="H432" s="140"/>
      <c r="I432" s="140"/>
      <c r="J432" s="140"/>
      <c r="K432" s="140"/>
      <c r="L432" s="140"/>
      <c r="M432" s="62"/>
      <c r="N432" s="62"/>
      <c r="O432" s="62"/>
      <c r="P432" s="62"/>
      <c r="Q432" s="62"/>
      <c r="R432" s="62"/>
      <c r="S432" s="62"/>
    </row>
    <row r="433" spans="1:19" s="125" customFormat="1">
      <c r="A433" s="195"/>
      <c r="B433" s="473"/>
      <c r="C433" s="62"/>
      <c r="D433" s="62"/>
      <c r="E433" s="62"/>
      <c r="F433" s="62"/>
      <c r="G433" s="140"/>
      <c r="H433" s="140"/>
      <c r="I433" s="140"/>
      <c r="J433" s="140"/>
      <c r="K433" s="140"/>
      <c r="L433" s="140"/>
      <c r="M433" s="62"/>
      <c r="N433" s="62"/>
      <c r="O433" s="62"/>
      <c r="P433" s="62"/>
      <c r="Q433" s="62"/>
      <c r="R433" s="62"/>
      <c r="S433" s="62"/>
    </row>
    <row r="434" spans="1:19" s="125" customFormat="1">
      <c r="A434" s="195"/>
      <c r="B434" s="473"/>
      <c r="C434" s="62"/>
      <c r="D434" s="62"/>
      <c r="E434" s="62"/>
      <c r="F434" s="62"/>
      <c r="G434" s="140"/>
      <c r="H434" s="140"/>
      <c r="I434" s="140"/>
      <c r="J434" s="140"/>
      <c r="K434" s="140"/>
      <c r="L434" s="140"/>
      <c r="M434" s="62"/>
      <c r="N434" s="62"/>
      <c r="O434" s="62"/>
      <c r="P434" s="62"/>
      <c r="Q434" s="62"/>
      <c r="R434" s="62"/>
      <c r="S434" s="62"/>
    </row>
    <row r="435" spans="1:19" s="125" customFormat="1">
      <c r="A435" s="195"/>
      <c r="B435" s="473"/>
      <c r="C435" s="62"/>
      <c r="D435" s="62"/>
      <c r="E435" s="62"/>
      <c r="F435" s="62"/>
      <c r="G435" s="140"/>
      <c r="H435" s="140"/>
      <c r="I435" s="140"/>
      <c r="J435" s="140"/>
      <c r="K435" s="140"/>
      <c r="L435" s="140"/>
      <c r="M435" s="62"/>
      <c r="N435" s="62"/>
      <c r="O435" s="62"/>
      <c r="P435" s="62"/>
      <c r="Q435" s="62"/>
      <c r="R435" s="62"/>
      <c r="S435" s="62"/>
    </row>
    <row r="436" spans="1:19" s="125" customFormat="1">
      <c r="A436" s="195"/>
      <c r="B436" s="473"/>
      <c r="C436" s="62"/>
      <c r="D436" s="62"/>
      <c r="E436" s="62"/>
      <c r="F436" s="62"/>
      <c r="G436" s="140"/>
      <c r="H436" s="140"/>
      <c r="I436" s="140"/>
      <c r="J436" s="140"/>
      <c r="K436" s="140"/>
      <c r="L436" s="140"/>
      <c r="M436" s="62"/>
      <c r="N436" s="62"/>
      <c r="O436" s="62"/>
      <c r="P436" s="62"/>
      <c r="Q436" s="62"/>
      <c r="R436" s="62"/>
      <c r="S436" s="62"/>
    </row>
    <row r="437" spans="1:19" s="125" customFormat="1">
      <c r="A437" s="195"/>
      <c r="B437" s="473"/>
      <c r="C437" s="62"/>
      <c r="D437" s="62"/>
      <c r="E437" s="62"/>
      <c r="F437" s="62"/>
      <c r="G437" s="140"/>
      <c r="H437" s="140"/>
      <c r="I437" s="140"/>
      <c r="J437" s="140"/>
      <c r="K437" s="140"/>
      <c r="L437" s="140"/>
      <c r="M437" s="62"/>
      <c r="N437" s="62"/>
      <c r="O437" s="62"/>
      <c r="P437" s="62"/>
      <c r="Q437" s="62"/>
      <c r="R437" s="62"/>
      <c r="S437" s="62"/>
    </row>
    <row r="438" spans="1:19" s="125" customFormat="1">
      <c r="A438" s="195"/>
      <c r="B438" s="473"/>
      <c r="C438" s="62"/>
      <c r="D438" s="62"/>
      <c r="E438" s="62"/>
      <c r="F438" s="62"/>
      <c r="G438" s="140"/>
      <c r="H438" s="140"/>
      <c r="I438" s="140"/>
      <c r="J438" s="140"/>
      <c r="K438" s="140"/>
      <c r="L438" s="140"/>
      <c r="M438" s="62"/>
      <c r="N438" s="62"/>
      <c r="O438" s="62"/>
      <c r="P438" s="62"/>
      <c r="Q438" s="62"/>
      <c r="R438" s="62"/>
      <c r="S438" s="62"/>
    </row>
    <row r="439" spans="1:19" s="125" customFormat="1">
      <c r="A439" s="195"/>
      <c r="B439" s="473"/>
      <c r="C439" s="62"/>
      <c r="D439" s="62"/>
      <c r="E439" s="62"/>
      <c r="F439" s="62"/>
      <c r="G439" s="140"/>
      <c r="H439" s="140"/>
      <c r="I439" s="140"/>
      <c r="J439" s="140"/>
      <c r="K439" s="140"/>
      <c r="L439" s="140"/>
      <c r="M439" s="62"/>
      <c r="N439" s="62"/>
      <c r="O439" s="62"/>
      <c r="P439" s="62"/>
      <c r="Q439" s="62"/>
      <c r="R439" s="62"/>
      <c r="S439" s="62"/>
    </row>
  </sheetData>
  <sheetProtection algorithmName="SHA-512" hashValue="Bbv/btLUZ79qHga+QqFqefRYeeusBwpDkwjhYDfjBTfRVBdtW/xObzh/vLbhrySmPkRW+qTfq5HKsLWZxaMX1w==" saltValue="toGuemBWudZBHg5+UpUbbw==" spinCount="100000" sheet="1" objects="1" scenarios="1"/>
  <mergeCells count="391">
    <mergeCell ref="F36:G36"/>
    <mergeCell ref="F37:G37"/>
    <mergeCell ref="F38:G38"/>
    <mergeCell ref="A18:A19"/>
    <mergeCell ref="A4:A5"/>
    <mergeCell ref="A6:A7"/>
    <mergeCell ref="A9:A10"/>
    <mergeCell ref="A11:A12"/>
    <mergeCell ref="E19:G19"/>
    <mergeCell ref="E21:K21"/>
    <mergeCell ref="F24:G24"/>
    <mergeCell ref="E16:G16"/>
    <mergeCell ref="E17:G17"/>
    <mergeCell ref="E13:F13"/>
    <mergeCell ref="E10:P11"/>
    <mergeCell ref="G5:H6"/>
    <mergeCell ref="E22:K22"/>
    <mergeCell ref="C1:R1"/>
    <mergeCell ref="E3:F3"/>
    <mergeCell ref="E5:F6"/>
    <mergeCell ref="F27:G27"/>
    <mergeCell ref="F26:G26"/>
    <mergeCell ref="F28:G28"/>
    <mergeCell ref="G3:J3"/>
    <mergeCell ref="F25:G25"/>
    <mergeCell ref="E126:G126"/>
    <mergeCell ref="L126:N126"/>
    <mergeCell ref="K111:K113"/>
    <mergeCell ref="L111:L113"/>
    <mergeCell ref="K95:K96"/>
    <mergeCell ref="L95:L96"/>
    <mergeCell ref="E84:E86"/>
    <mergeCell ref="E42:L42"/>
    <mergeCell ref="E43:L43"/>
    <mergeCell ref="E40:G40"/>
    <mergeCell ref="F29:G29"/>
    <mergeCell ref="F30:G30"/>
    <mergeCell ref="F31:G31"/>
    <mergeCell ref="F32:G32"/>
    <mergeCell ref="F33:G33"/>
    <mergeCell ref="F35:G35"/>
    <mergeCell ref="E117:J117"/>
    <mergeCell ref="L117:P117"/>
    <mergeCell ref="E119:E125"/>
    <mergeCell ref="F119:G119"/>
    <mergeCell ref="L119:L125"/>
    <mergeCell ref="M119:N119"/>
    <mergeCell ref="F121:G121"/>
    <mergeCell ref="F122:G122"/>
    <mergeCell ref="F120:G120"/>
    <mergeCell ref="M120:N120"/>
    <mergeCell ref="F123:G123"/>
    <mergeCell ref="F124:G124"/>
    <mergeCell ref="F125:G125"/>
    <mergeCell ref="M121:N121"/>
    <mergeCell ref="M122:N122"/>
    <mergeCell ref="M123:N123"/>
    <mergeCell ref="M124:N124"/>
    <mergeCell ref="M125:N125"/>
    <mergeCell ref="F177:G177"/>
    <mergeCell ref="M177:N177"/>
    <mergeCell ref="F174:G174"/>
    <mergeCell ref="M174:N174"/>
    <mergeCell ref="F176:G176"/>
    <mergeCell ref="M176:N176"/>
    <mergeCell ref="E153:J153"/>
    <mergeCell ref="L153:P153"/>
    <mergeCell ref="E162:G162"/>
    <mergeCell ref="L162:N162"/>
    <mergeCell ref="E155:E161"/>
    <mergeCell ref="F157:G157"/>
    <mergeCell ref="M157:N157"/>
    <mergeCell ref="F158:G158"/>
    <mergeCell ref="M158:N158"/>
    <mergeCell ref="F155:G155"/>
    <mergeCell ref="M155:N155"/>
    <mergeCell ref="F156:G156"/>
    <mergeCell ref="M156:N156"/>
    <mergeCell ref="L155:L161"/>
    <mergeCell ref="F159:G159"/>
    <mergeCell ref="M159:N159"/>
    <mergeCell ref="F160:G160"/>
    <mergeCell ref="M160:N160"/>
    <mergeCell ref="E218:E220"/>
    <mergeCell ref="F218:G218"/>
    <mergeCell ref="L218:L220"/>
    <mergeCell ref="M218:N218"/>
    <mergeCell ref="E189:J189"/>
    <mergeCell ref="L189:P189"/>
    <mergeCell ref="E191:E197"/>
    <mergeCell ref="F191:G191"/>
    <mergeCell ref="F192:G192"/>
    <mergeCell ref="M192:N192"/>
    <mergeCell ref="F194:G194"/>
    <mergeCell ref="M194:N194"/>
    <mergeCell ref="L191:L197"/>
    <mergeCell ref="M191:N191"/>
    <mergeCell ref="F193:G193"/>
    <mergeCell ref="M193:N193"/>
    <mergeCell ref="E207:J207"/>
    <mergeCell ref="L207:P207"/>
    <mergeCell ref="E209:E215"/>
    <mergeCell ref="F209:G209"/>
    <mergeCell ref="F210:G210"/>
    <mergeCell ref="M210:N210"/>
    <mergeCell ref="F212:G212"/>
    <mergeCell ref="M212:N212"/>
    <mergeCell ref="L209:L215"/>
    <mergeCell ref="M209:N209"/>
    <mergeCell ref="F211:G211"/>
    <mergeCell ref="M211:N211"/>
    <mergeCell ref="F213:G213"/>
    <mergeCell ref="M213:N213"/>
    <mergeCell ref="F214:G214"/>
    <mergeCell ref="M214:N214"/>
    <mergeCell ref="F215:G215"/>
    <mergeCell ref="M215:N215"/>
    <mergeCell ref="F161:G161"/>
    <mergeCell ref="M161:N161"/>
    <mergeCell ref="E297:J297"/>
    <mergeCell ref="L297:P297"/>
    <mergeCell ref="E279:J279"/>
    <mergeCell ref="L279:P279"/>
    <mergeCell ref="E281:E287"/>
    <mergeCell ref="F281:G281"/>
    <mergeCell ref="F282:G282"/>
    <mergeCell ref="M282:N282"/>
    <mergeCell ref="F284:G284"/>
    <mergeCell ref="M284:N284"/>
    <mergeCell ref="L281:L287"/>
    <mergeCell ref="M281:N281"/>
    <mergeCell ref="F283:G283"/>
    <mergeCell ref="M283:N283"/>
    <mergeCell ref="E261:J261"/>
    <mergeCell ref="L261:P261"/>
    <mergeCell ref="E185:G185"/>
    <mergeCell ref="L185:N185"/>
    <mergeCell ref="F187:G187"/>
    <mergeCell ref="M187:N187"/>
    <mergeCell ref="E221:G221"/>
    <mergeCell ref="L221:N221"/>
    <mergeCell ref="E203:G203"/>
    <mergeCell ref="L203:N203"/>
    <mergeCell ref="F205:G205"/>
    <mergeCell ref="M205:N205"/>
    <mergeCell ref="E216:G216"/>
    <mergeCell ref="L216:N216"/>
    <mergeCell ref="E135:J135"/>
    <mergeCell ref="L135:P135"/>
    <mergeCell ref="F143:G143"/>
    <mergeCell ref="M143:N143"/>
    <mergeCell ref="E144:G144"/>
    <mergeCell ref="L144:N144"/>
    <mergeCell ref="E137:E143"/>
    <mergeCell ref="F137:G137"/>
    <mergeCell ref="L137:L143"/>
    <mergeCell ref="M137:N137"/>
    <mergeCell ref="F138:G138"/>
    <mergeCell ref="M138:N138"/>
    <mergeCell ref="F139:G139"/>
    <mergeCell ref="M139:N139"/>
    <mergeCell ref="F140:G140"/>
    <mergeCell ref="M140:N140"/>
    <mergeCell ref="F141:G141"/>
    <mergeCell ref="M141:N141"/>
    <mergeCell ref="E198:G198"/>
    <mergeCell ref="L198:N198"/>
    <mergeCell ref="F195:G195"/>
    <mergeCell ref="M195:N195"/>
    <mergeCell ref="F196:G196"/>
    <mergeCell ref="M196:N196"/>
    <mergeCell ref="F197:G197"/>
    <mergeCell ref="M197:N197"/>
    <mergeCell ref="E200:E202"/>
    <mergeCell ref="F200:G200"/>
    <mergeCell ref="L200:L202"/>
    <mergeCell ref="M200:N200"/>
    <mergeCell ref="F201:G201"/>
    <mergeCell ref="M201:N201"/>
    <mergeCell ref="F202:G202"/>
    <mergeCell ref="M202:N202"/>
    <mergeCell ref="F219:G219"/>
    <mergeCell ref="M219:N219"/>
    <mergeCell ref="F220:G220"/>
    <mergeCell ref="M220:N220"/>
    <mergeCell ref="F231:G231"/>
    <mergeCell ref="M231:N231"/>
    <mergeCell ref="F223:G223"/>
    <mergeCell ref="M223:N223"/>
    <mergeCell ref="E225:J225"/>
    <mergeCell ref="L225:P225"/>
    <mergeCell ref="E227:E233"/>
    <mergeCell ref="F227:G227"/>
    <mergeCell ref="F228:G228"/>
    <mergeCell ref="M228:N228"/>
    <mergeCell ref="F230:G230"/>
    <mergeCell ref="M230:N230"/>
    <mergeCell ref="L227:L233"/>
    <mergeCell ref="M227:N227"/>
    <mergeCell ref="F229:G229"/>
    <mergeCell ref="M229:N229"/>
    <mergeCell ref="F232:G232"/>
    <mergeCell ref="M232:N232"/>
    <mergeCell ref="F233:G233"/>
    <mergeCell ref="M233:N233"/>
    <mergeCell ref="F241:G241"/>
    <mergeCell ref="M241:N241"/>
    <mergeCell ref="E243:J243"/>
    <mergeCell ref="L243:P243"/>
    <mergeCell ref="E234:G234"/>
    <mergeCell ref="L234:N234"/>
    <mergeCell ref="F250:G250"/>
    <mergeCell ref="M250:N250"/>
    <mergeCell ref="E236:E238"/>
    <mergeCell ref="F236:G236"/>
    <mergeCell ref="L236:L238"/>
    <mergeCell ref="M236:N236"/>
    <mergeCell ref="F237:G237"/>
    <mergeCell ref="M237:N237"/>
    <mergeCell ref="F238:G238"/>
    <mergeCell ref="M238:N238"/>
    <mergeCell ref="E239:G239"/>
    <mergeCell ref="L239:N239"/>
    <mergeCell ref="F251:G251"/>
    <mergeCell ref="M251:N251"/>
    <mergeCell ref="E245:E251"/>
    <mergeCell ref="F245:G245"/>
    <mergeCell ref="L245:L251"/>
    <mergeCell ref="M245:N245"/>
    <mergeCell ref="F246:G246"/>
    <mergeCell ref="M246:N246"/>
    <mergeCell ref="F247:G247"/>
    <mergeCell ref="M247:N247"/>
    <mergeCell ref="F248:G248"/>
    <mergeCell ref="M248:N248"/>
    <mergeCell ref="F249:G249"/>
    <mergeCell ref="M249:N249"/>
    <mergeCell ref="F313:G313"/>
    <mergeCell ref="M313:N313"/>
    <mergeCell ref="E288:G288"/>
    <mergeCell ref="L288:N288"/>
    <mergeCell ref="F285:G285"/>
    <mergeCell ref="M285:N285"/>
    <mergeCell ref="F286:G286"/>
    <mergeCell ref="M286:N286"/>
    <mergeCell ref="F287:G287"/>
    <mergeCell ref="M287:N287"/>
    <mergeCell ref="E293:G293"/>
    <mergeCell ref="L293:N293"/>
    <mergeCell ref="F295:G295"/>
    <mergeCell ref="M295:N295"/>
    <mergeCell ref="E299:E305"/>
    <mergeCell ref="F299:G299"/>
    <mergeCell ref="F300:G300"/>
    <mergeCell ref="M300:N300"/>
    <mergeCell ref="F302:G302"/>
    <mergeCell ref="M302:N302"/>
    <mergeCell ref="L299:L305"/>
    <mergeCell ref="M299:N299"/>
    <mergeCell ref="F301:G301"/>
    <mergeCell ref="M301:N301"/>
    <mergeCell ref="E308:E310"/>
    <mergeCell ref="F308:G308"/>
    <mergeCell ref="L308:L310"/>
    <mergeCell ref="M308:N308"/>
    <mergeCell ref="F309:G309"/>
    <mergeCell ref="M309:N309"/>
    <mergeCell ref="F310:G310"/>
    <mergeCell ref="M310:N310"/>
    <mergeCell ref="E311:G311"/>
    <mergeCell ref="L311:N311"/>
    <mergeCell ref="E149:G149"/>
    <mergeCell ref="L149:N149"/>
    <mergeCell ref="F151:G151"/>
    <mergeCell ref="M151:N151"/>
    <mergeCell ref="E306:G306"/>
    <mergeCell ref="L306:N306"/>
    <mergeCell ref="F303:G303"/>
    <mergeCell ref="M303:N303"/>
    <mergeCell ref="F304:G304"/>
    <mergeCell ref="M304:N304"/>
    <mergeCell ref="F305:G305"/>
    <mergeCell ref="M305:N305"/>
    <mergeCell ref="E270:G270"/>
    <mergeCell ref="L270:N270"/>
    <mergeCell ref="E252:G252"/>
    <mergeCell ref="L252:N252"/>
    <mergeCell ref="F269:G269"/>
    <mergeCell ref="M269:N269"/>
    <mergeCell ref="E263:E269"/>
    <mergeCell ref="L263:L269"/>
    <mergeCell ref="F267:G267"/>
    <mergeCell ref="M267:N267"/>
    <mergeCell ref="F264:G264"/>
    <mergeCell ref="M264:N264"/>
    <mergeCell ref="F130:G130"/>
    <mergeCell ref="E128:E130"/>
    <mergeCell ref="L128:L130"/>
    <mergeCell ref="M129:N129"/>
    <mergeCell ref="M130:N130"/>
    <mergeCell ref="L131:N131"/>
    <mergeCell ref="E146:E148"/>
    <mergeCell ref="F146:G146"/>
    <mergeCell ref="L146:L148"/>
    <mergeCell ref="M146:N146"/>
    <mergeCell ref="F147:G147"/>
    <mergeCell ref="M147:N147"/>
    <mergeCell ref="F148:G148"/>
    <mergeCell ref="M148:N148"/>
    <mergeCell ref="F142:G142"/>
    <mergeCell ref="M142:N142"/>
    <mergeCell ref="F128:G128"/>
    <mergeCell ref="M128:N128"/>
    <mergeCell ref="F133:G133"/>
    <mergeCell ref="M133:N133"/>
    <mergeCell ref="E131:G131"/>
    <mergeCell ref="F129:G129"/>
    <mergeCell ref="E164:E166"/>
    <mergeCell ref="F164:G164"/>
    <mergeCell ref="L164:L166"/>
    <mergeCell ref="M164:N164"/>
    <mergeCell ref="F165:G165"/>
    <mergeCell ref="M165:N165"/>
    <mergeCell ref="F166:G166"/>
    <mergeCell ref="M166:N166"/>
    <mergeCell ref="E167:G167"/>
    <mergeCell ref="L167:N167"/>
    <mergeCell ref="F169:G169"/>
    <mergeCell ref="M169:N169"/>
    <mergeCell ref="E182:E184"/>
    <mergeCell ref="F182:G182"/>
    <mergeCell ref="L182:L184"/>
    <mergeCell ref="M182:N182"/>
    <mergeCell ref="F183:G183"/>
    <mergeCell ref="M183:N183"/>
    <mergeCell ref="F184:G184"/>
    <mergeCell ref="M184:N184"/>
    <mergeCell ref="F178:G178"/>
    <mergeCell ref="M178:N178"/>
    <mergeCell ref="F179:G179"/>
    <mergeCell ref="M179:N179"/>
    <mergeCell ref="E180:G180"/>
    <mergeCell ref="L180:N180"/>
    <mergeCell ref="E173:E179"/>
    <mergeCell ref="F173:G173"/>
    <mergeCell ref="L173:L179"/>
    <mergeCell ref="M173:N173"/>
    <mergeCell ref="F175:G175"/>
    <mergeCell ref="M175:N175"/>
    <mergeCell ref="E171:J171"/>
    <mergeCell ref="L171:P171"/>
    <mergeCell ref="E254:E256"/>
    <mergeCell ref="F254:G254"/>
    <mergeCell ref="L254:L256"/>
    <mergeCell ref="M254:N254"/>
    <mergeCell ref="F255:G255"/>
    <mergeCell ref="M255:N255"/>
    <mergeCell ref="F256:G256"/>
    <mergeCell ref="M256:N256"/>
    <mergeCell ref="E257:G257"/>
    <mergeCell ref="L257:N257"/>
    <mergeCell ref="F277:G277"/>
    <mergeCell ref="M277:N277"/>
    <mergeCell ref="E290:E292"/>
    <mergeCell ref="F290:G290"/>
    <mergeCell ref="L290:L292"/>
    <mergeCell ref="M290:N290"/>
    <mergeCell ref="F291:G291"/>
    <mergeCell ref="M291:N291"/>
    <mergeCell ref="F292:G292"/>
    <mergeCell ref="M292:N292"/>
    <mergeCell ref="F259:G259"/>
    <mergeCell ref="M259:N259"/>
    <mergeCell ref="E272:E274"/>
    <mergeCell ref="F272:G272"/>
    <mergeCell ref="L272:L274"/>
    <mergeCell ref="M272:N272"/>
    <mergeCell ref="F273:G273"/>
    <mergeCell ref="M273:N273"/>
    <mergeCell ref="E275:G275"/>
    <mergeCell ref="L275:N275"/>
    <mergeCell ref="F274:G274"/>
    <mergeCell ref="M274:N274"/>
    <mergeCell ref="F265:G265"/>
    <mergeCell ref="M265:N265"/>
    <mergeCell ref="F266:G266"/>
    <mergeCell ref="M266:N266"/>
    <mergeCell ref="F268:G268"/>
    <mergeCell ref="M268:N268"/>
    <mergeCell ref="F263:G263"/>
    <mergeCell ref="M263:N263"/>
  </mergeCells>
  <conditionalFormatting sqref="E117:J117">
    <cfRule type="expression" dxfId="1185" priority="2144" stopIfTrue="1">
      <formula>E117&lt;&gt;""</formula>
    </cfRule>
  </conditionalFormatting>
  <conditionalFormatting sqref="H133">
    <cfRule type="expression" dxfId="1184" priority="2142" stopIfTrue="1">
      <formula>$E117&lt;&gt;""</formula>
    </cfRule>
  </conditionalFormatting>
  <conditionalFormatting sqref="I133">
    <cfRule type="expression" dxfId="1183" priority="2141" stopIfTrue="1">
      <formula>$E117&lt;&gt;""</formula>
    </cfRule>
  </conditionalFormatting>
  <conditionalFormatting sqref="F123:F125 F120">
    <cfRule type="expression" dxfId="1182" priority="2140" stopIfTrue="1">
      <formula>$E118&lt;&gt;""</formula>
    </cfRule>
  </conditionalFormatting>
  <conditionalFormatting sqref="E133">
    <cfRule type="expression" dxfId="1181" priority="2137" stopIfTrue="1">
      <formula>$E117&lt;&gt;""</formula>
    </cfRule>
  </conditionalFormatting>
  <conditionalFormatting sqref="F133:G133">
    <cfRule type="expression" dxfId="1180" priority="2136" stopIfTrue="1">
      <formula>$E117&lt;&gt;""</formula>
    </cfRule>
  </conditionalFormatting>
  <conditionalFormatting sqref="E128">
    <cfRule type="expression" dxfId="1179" priority="2134" stopIfTrue="1">
      <formula>$E117&lt;&gt;""</formula>
    </cfRule>
  </conditionalFormatting>
  <conditionalFormatting sqref="L117 Q117">
    <cfRule type="expression" dxfId="1178" priority="2133" stopIfTrue="1">
      <formula>L117&lt;&gt;""</formula>
    </cfRule>
  </conditionalFormatting>
  <conditionalFormatting sqref="Q153">
    <cfRule type="expression" dxfId="1177" priority="2132" stopIfTrue="1">
      <formula>Q153&lt;&gt;""</formula>
    </cfRule>
  </conditionalFormatting>
  <conditionalFormatting sqref="Q171">
    <cfRule type="expression" dxfId="1176" priority="2131" stopIfTrue="1">
      <formula>Q171&lt;&gt;""</formula>
    </cfRule>
  </conditionalFormatting>
  <conditionalFormatting sqref="Q189">
    <cfRule type="expression" dxfId="1175" priority="2130" stopIfTrue="1">
      <formula>Q189&lt;&gt;""</formula>
    </cfRule>
  </conditionalFormatting>
  <conditionalFormatting sqref="Q207">
    <cfRule type="expression" dxfId="1174" priority="2129" stopIfTrue="1">
      <formula>Q207&lt;&gt;""</formula>
    </cfRule>
  </conditionalFormatting>
  <conditionalFormatting sqref="Q243">
    <cfRule type="expression" dxfId="1173" priority="2128" stopIfTrue="1">
      <formula>Q243&lt;&gt;""</formula>
    </cfRule>
  </conditionalFormatting>
  <conditionalFormatting sqref="H119">
    <cfRule type="expression" dxfId="1172" priority="2127" stopIfTrue="1">
      <formula>$E117&lt;&gt;""</formula>
    </cfRule>
  </conditionalFormatting>
  <conditionalFormatting sqref="I119">
    <cfRule type="expression" dxfId="1171" priority="2126" stopIfTrue="1">
      <formula>$E117&lt;&gt;""</formula>
    </cfRule>
  </conditionalFormatting>
  <conditionalFormatting sqref="Q135">
    <cfRule type="expression" dxfId="1170" priority="2125" stopIfTrue="1">
      <formula>Q135&lt;&gt;""</formula>
    </cfRule>
  </conditionalFormatting>
  <conditionalFormatting sqref="Q225">
    <cfRule type="expression" dxfId="1169" priority="2124" stopIfTrue="1">
      <formula>Q225&lt;&gt;""</formula>
    </cfRule>
  </conditionalFormatting>
  <conditionalFormatting sqref="Q261">
    <cfRule type="expression" dxfId="1168" priority="2122" stopIfTrue="1">
      <formula>Q261&lt;&gt;""</formula>
    </cfRule>
  </conditionalFormatting>
  <conditionalFormatting sqref="Q279">
    <cfRule type="expression" dxfId="1167" priority="2121" stopIfTrue="1">
      <formula>Q279&lt;&gt;""</formula>
    </cfRule>
  </conditionalFormatting>
  <conditionalFormatting sqref="Q297">
    <cfRule type="expression" dxfId="1166" priority="2120" stopIfTrue="1">
      <formula>Q297&lt;&gt;""</formula>
    </cfRule>
  </conditionalFormatting>
  <conditionalFormatting sqref="H128">
    <cfRule type="expression" dxfId="1165" priority="2096" stopIfTrue="1">
      <formula>$E117&lt;&gt;""</formula>
    </cfRule>
  </conditionalFormatting>
  <conditionalFormatting sqref="I128">
    <cfRule type="expression" dxfId="1164" priority="2095" stopIfTrue="1">
      <formula>$E117&lt;&gt;""</formula>
    </cfRule>
  </conditionalFormatting>
  <conditionalFormatting sqref="F121:F122">
    <cfRule type="expression" dxfId="1163" priority="2070" stopIfTrue="1">
      <formula>$E117&lt;&gt;""</formula>
    </cfRule>
  </conditionalFormatting>
  <conditionalFormatting sqref="F120">
    <cfRule type="expression" dxfId="1162" priority="1674" stopIfTrue="1">
      <formula>$E117&lt;&gt;""</formula>
    </cfRule>
  </conditionalFormatting>
  <conditionalFormatting sqref="F121:G121">
    <cfRule type="expression" dxfId="1161" priority="1673" stopIfTrue="1">
      <formula>$E117&lt;&gt;""</formula>
    </cfRule>
  </conditionalFormatting>
  <conditionalFormatting sqref="F122:G122">
    <cfRule type="expression" dxfId="1160" priority="1672" stopIfTrue="1">
      <formula>$E117&lt;&gt;""</formula>
    </cfRule>
  </conditionalFormatting>
  <conditionalFormatting sqref="F123:G123">
    <cfRule type="expression" dxfId="1159" priority="1671" stopIfTrue="1">
      <formula>$E117&lt;&gt;""</formula>
    </cfRule>
  </conditionalFormatting>
  <conditionalFormatting sqref="F124:G124">
    <cfRule type="expression" dxfId="1158" priority="1670" stopIfTrue="1">
      <formula>$E117&lt;&gt;""</formula>
    </cfRule>
  </conditionalFormatting>
  <conditionalFormatting sqref="F125:G125">
    <cfRule type="expression" dxfId="1157" priority="1669" stopIfTrue="1">
      <formula>$E117&lt;&gt;""</formula>
    </cfRule>
  </conditionalFormatting>
  <conditionalFormatting sqref="E126">
    <cfRule type="expression" dxfId="1156" priority="1667" stopIfTrue="1">
      <formula>$E117&lt;&gt;""</formula>
    </cfRule>
  </conditionalFormatting>
  <conditionalFormatting sqref="H121">
    <cfRule type="expression" dxfId="1155" priority="1666" stopIfTrue="1">
      <formula>$E117&lt;&gt;""</formula>
    </cfRule>
  </conditionalFormatting>
  <conditionalFormatting sqref="I121">
    <cfRule type="expression" dxfId="1154" priority="1665" stopIfTrue="1">
      <formula>$E117&lt;&gt;""</formula>
    </cfRule>
  </conditionalFormatting>
  <conditionalFormatting sqref="H122">
    <cfRule type="expression" dxfId="1153" priority="1664" stopIfTrue="1">
      <formula>$E117&lt;&gt;""</formula>
    </cfRule>
  </conditionalFormatting>
  <conditionalFormatting sqref="I122">
    <cfRule type="expression" dxfId="1152" priority="1663" stopIfTrue="1">
      <formula>$E117&lt;&gt;""</formula>
    </cfRule>
  </conditionalFormatting>
  <conditionalFormatting sqref="H123">
    <cfRule type="expression" dxfId="1151" priority="1662" stopIfTrue="1">
      <formula>$E117&lt;&gt;""</formula>
    </cfRule>
  </conditionalFormatting>
  <conditionalFormatting sqref="I123">
    <cfRule type="expression" dxfId="1150" priority="1661" stopIfTrue="1">
      <formula>$E117&lt;&gt;""</formula>
    </cfRule>
  </conditionalFormatting>
  <conditionalFormatting sqref="H124">
    <cfRule type="expression" dxfId="1149" priority="1660" stopIfTrue="1">
      <formula>$E117&lt;&gt;""</formula>
    </cfRule>
  </conditionalFormatting>
  <conditionalFormatting sqref="I124">
    <cfRule type="expression" dxfId="1148" priority="1659" stopIfTrue="1">
      <formula>$E117&lt;&gt;""</formula>
    </cfRule>
  </conditionalFormatting>
  <conditionalFormatting sqref="H125">
    <cfRule type="expression" dxfId="1147" priority="1658" stopIfTrue="1">
      <formula>$E117&lt;&gt;""</formula>
    </cfRule>
  </conditionalFormatting>
  <conditionalFormatting sqref="I125">
    <cfRule type="expression" dxfId="1146" priority="1657" stopIfTrue="1">
      <formula>$E117&lt;&gt;""</formula>
    </cfRule>
  </conditionalFormatting>
  <conditionalFormatting sqref="H126">
    <cfRule type="expression" dxfId="1145" priority="1654" stopIfTrue="1">
      <formula>$E117&lt;&gt;""</formula>
    </cfRule>
  </conditionalFormatting>
  <conditionalFormatting sqref="I126">
    <cfRule type="expression" dxfId="1144" priority="1653" stopIfTrue="1">
      <formula>$E117&lt;&gt;""</formula>
    </cfRule>
  </conditionalFormatting>
  <conditionalFormatting sqref="F119">
    <cfRule type="expression" dxfId="1143" priority="1540" stopIfTrue="1">
      <formula>$E117&lt;&gt;""</formula>
    </cfRule>
  </conditionalFormatting>
  <conditionalFormatting sqref="F119:G119">
    <cfRule type="expression" dxfId="1142" priority="1539" stopIfTrue="1">
      <formula>$E117&lt;&gt;""</formula>
    </cfRule>
  </conditionalFormatting>
  <conditionalFormatting sqref="H120">
    <cfRule type="expression" dxfId="1141" priority="1538" stopIfTrue="1">
      <formula>$E117&lt;&gt;""</formula>
    </cfRule>
  </conditionalFormatting>
  <conditionalFormatting sqref="I120">
    <cfRule type="expression" dxfId="1140" priority="1537" stopIfTrue="1">
      <formula>$E117&lt;&gt;""</formula>
    </cfRule>
  </conditionalFormatting>
  <conditionalFormatting sqref="M139:N139 M141:N143">
    <cfRule type="expression" dxfId="1139" priority="1463" stopIfTrue="1">
      <formula>$L136&lt;&gt;""</formula>
    </cfRule>
  </conditionalFormatting>
  <conditionalFormatting sqref="F141:F143 F138">
    <cfRule type="expression" dxfId="1138" priority="1530" stopIfTrue="1">
      <formula>$E136&lt;&gt;""</formula>
    </cfRule>
  </conditionalFormatting>
  <conditionalFormatting sqref="H137">
    <cfRule type="expression" dxfId="1137" priority="1525" stopIfTrue="1">
      <formula>$E135&lt;&gt;""</formula>
    </cfRule>
  </conditionalFormatting>
  <conditionalFormatting sqref="I137">
    <cfRule type="expression" dxfId="1136" priority="1524" stopIfTrue="1">
      <formula>$E135&lt;&gt;""</formula>
    </cfRule>
  </conditionalFormatting>
  <conditionalFormatting sqref="F139">
    <cfRule type="expression" dxfId="1135" priority="1520" stopIfTrue="1">
      <formula>$E136&lt;&gt;""</formula>
    </cfRule>
  </conditionalFormatting>
  <conditionalFormatting sqref="M141:M143">
    <cfRule type="expression" dxfId="1134" priority="1519" stopIfTrue="1">
      <formula>$L139&lt;&gt;""</formula>
    </cfRule>
  </conditionalFormatting>
  <conditionalFormatting sqref="F138">
    <cfRule type="expression" dxfId="1133" priority="1517" stopIfTrue="1">
      <formula>$E135&lt;&gt;""</formula>
    </cfRule>
  </conditionalFormatting>
  <conditionalFormatting sqref="F139:G139">
    <cfRule type="expression" dxfId="1132" priority="1516" stopIfTrue="1">
      <formula>$E135&lt;&gt;""</formula>
    </cfRule>
  </conditionalFormatting>
  <conditionalFormatting sqref="F141:G141">
    <cfRule type="expression" dxfId="1131" priority="1514" stopIfTrue="1">
      <formula>$E135&lt;&gt;""</formula>
    </cfRule>
  </conditionalFormatting>
  <conditionalFormatting sqref="F142:G142">
    <cfRule type="expression" dxfId="1130" priority="1513" stopIfTrue="1">
      <formula>$E135&lt;&gt;""</formula>
    </cfRule>
  </conditionalFormatting>
  <conditionalFormatting sqref="F143:G143">
    <cfRule type="expression" dxfId="1129" priority="1512" stopIfTrue="1">
      <formula>$E135&lt;&gt;""</formula>
    </cfRule>
  </conditionalFormatting>
  <conditionalFormatting sqref="E144">
    <cfRule type="expression" dxfId="1128" priority="1511" stopIfTrue="1">
      <formula>$E135&lt;&gt;""</formula>
    </cfRule>
  </conditionalFormatting>
  <conditionalFormatting sqref="H139">
    <cfRule type="expression" dxfId="1127" priority="1510" stopIfTrue="1">
      <formula>$E135&lt;&gt;""</formula>
    </cfRule>
  </conditionalFormatting>
  <conditionalFormatting sqref="I139">
    <cfRule type="expression" dxfId="1126" priority="1509" stopIfTrue="1">
      <formula>$E135&lt;&gt;""</formula>
    </cfRule>
  </conditionalFormatting>
  <conditionalFormatting sqref="H140">
    <cfRule type="expression" dxfId="1125" priority="1508" stopIfTrue="1">
      <formula>$E135&lt;&gt;""</formula>
    </cfRule>
  </conditionalFormatting>
  <conditionalFormatting sqref="I140">
    <cfRule type="expression" dxfId="1124" priority="1507" stopIfTrue="1">
      <formula>$E135&lt;&gt;""</formula>
    </cfRule>
  </conditionalFormatting>
  <conditionalFormatting sqref="H141">
    <cfRule type="expression" dxfId="1123" priority="1506" stopIfTrue="1">
      <formula>$E135&lt;&gt;""</formula>
    </cfRule>
  </conditionalFormatting>
  <conditionalFormatting sqref="I141">
    <cfRule type="expression" dxfId="1122" priority="1505" stopIfTrue="1">
      <formula>$E135&lt;&gt;""</formula>
    </cfRule>
  </conditionalFormatting>
  <conditionalFormatting sqref="H142">
    <cfRule type="expression" dxfId="1121" priority="1504" stopIfTrue="1">
      <formula>$E135&lt;&gt;""</formula>
    </cfRule>
  </conditionalFormatting>
  <conditionalFormatting sqref="I142">
    <cfRule type="expression" dxfId="1120" priority="1503" stopIfTrue="1">
      <formula>$E135&lt;&gt;""</formula>
    </cfRule>
  </conditionalFormatting>
  <conditionalFormatting sqref="H143">
    <cfRule type="expression" dxfId="1119" priority="1502" stopIfTrue="1">
      <formula>$E135&lt;&gt;""</formula>
    </cfRule>
  </conditionalFormatting>
  <conditionalFormatting sqref="I143">
    <cfRule type="expression" dxfId="1118" priority="1501" stopIfTrue="1">
      <formula>$E135&lt;&gt;""</formula>
    </cfRule>
  </conditionalFormatting>
  <conditionalFormatting sqref="H144">
    <cfRule type="expression" dxfId="1117" priority="1500" stopIfTrue="1">
      <formula>$E135&lt;&gt;""</formula>
    </cfRule>
  </conditionalFormatting>
  <conditionalFormatting sqref="I144">
    <cfRule type="expression" dxfId="1116" priority="1499" stopIfTrue="1">
      <formula>$E135&lt;&gt;""</formula>
    </cfRule>
  </conditionalFormatting>
  <conditionalFormatting sqref="O137">
    <cfRule type="expression" dxfId="1115" priority="1491" stopIfTrue="1">
      <formula>$L135&lt;&gt;""</formula>
    </cfRule>
  </conditionalFormatting>
  <conditionalFormatting sqref="P137">
    <cfRule type="expression" dxfId="1114" priority="1490" stopIfTrue="1">
      <formula>$L135&lt;&gt;""</formula>
    </cfRule>
  </conditionalFormatting>
  <conditionalFormatting sqref="M141:N141">
    <cfRule type="expression" dxfId="1113" priority="1485" stopIfTrue="1">
      <formula>$L135&lt;&gt;""</formula>
    </cfRule>
  </conditionalFormatting>
  <conditionalFormatting sqref="M142:N142">
    <cfRule type="expression" dxfId="1112" priority="1484" stopIfTrue="1">
      <formula>$L135&lt;&gt;""</formula>
    </cfRule>
  </conditionalFormatting>
  <conditionalFormatting sqref="M143:N143">
    <cfRule type="expression" dxfId="1111" priority="1483" stopIfTrue="1">
      <formula>$L135&lt;&gt;""</formula>
    </cfRule>
  </conditionalFormatting>
  <conditionalFormatting sqref="L144">
    <cfRule type="expression" dxfId="1110" priority="1482" stopIfTrue="1">
      <formula>$L135&lt;&gt;""</formula>
    </cfRule>
  </conditionalFormatting>
  <conditionalFormatting sqref="O139">
    <cfRule type="expression" dxfId="1109" priority="1481" stopIfTrue="1">
      <formula>$L135&lt;&gt;""</formula>
    </cfRule>
  </conditionalFormatting>
  <conditionalFormatting sqref="P139">
    <cfRule type="expression" dxfId="1108" priority="1480" stopIfTrue="1">
      <formula>$L135&lt;&gt;""</formula>
    </cfRule>
  </conditionalFormatting>
  <conditionalFormatting sqref="O140">
    <cfRule type="expression" dxfId="1107" priority="1479" stopIfTrue="1">
      <formula>$L135&lt;&gt;""</formula>
    </cfRule>
  </conditionalFormatting>
  <conditionalFormatting sqref="P140">
    <cfRule type="expression" dxfId="1106" priority="1478" stopIfTrue="1">
      <formula>$L135&lt;&gt;""</formula>
    </cfRule>
  </conditionalFormatting>
  <conditionalFormatting sqref="O141">
    <cfRule type="expression" dxfId="1105" priority="1477" stopIfTrue="1">
      <formula>$L135&lt;&gt;""</formula>
    </cfRule>
  </conditionalFormatting>
  <conditionalFormatting sqref="P141">
    <cfRule type="expression" dxfId="1104" priority="1476" stopIfTrue="1">
      <formula>$L135&lt;&gt;""</formula>
    </cfRule>
  </conditionalFormatting>
  <conditionalFormatting sqref="O142">
    <cfRule type="expression" dxfId="1103" priority="1475" stopIfTrue="1">
      <formula>$L135&lt;&gt;""</formula>
    </cfRule>
  </conditionalFormatting>
  <conditionalFormatting sqref="P142">
    <cfRule type="expression" dxfId="1102" priority="1474" stopIfTrue="1">
      <formula>$L135&lt;&gt;""</formula>
    </cfRule>
  </conditionalFormatting>
  <conditionalFormatting sqref="O143">
    <cfRule type="expression" dxfId="1101" priority="1473" stopIfTrue="1">
      <formula>$L135&lt;&gt;""</formula>
    </cfRule>
  </conditionalFormatting>
  <conditionalFormatting sqref="P143">
    <cfRule type="expression" dxfId="1100" priority="1472" stopIfTrue="1">
      <formula>$L135&lt;&gt;""</formula>
    </cfRule>
  </conditionalFormatting>
  <conditionalFormatting sqref="O144">
    <cfRule type="expression" dxfId="1099" priority="1471" stopIfTrue="1">
      <formula>$L135&lt;&gt;""</formula>
    </cfRule>
  </conditionalFormatting>
  <conditionalFormatting sqref="P144">
    <cfRule type="expression" dxfId="1098" priority="1470" stopIfTrue="1">
      <formula>$L135&lt;&gt;""</formula>
    </cfRule>
  </conditionalFormatting>
  <conditionalFormatting sqref="M139">
    <cfRule type="expression" dxfId="1097" priority="1469" stopIfTrue="1">
      <formula>$L135&lt;&gt;""</formula>
    </cfRule>
  </conditionalFormatting>
  <conditionalFormatting sqref="M139:N139">
    <cfRule type="expression" dxfId="1096" priority="1468" stopIfTrue="1">
      <formula>$L135&lt;&gt;""</formula>
    </cfRule>
  </conditionalFormatting>
  <conditionalFormatting sqref="F137">
    <cfRule type="expression" dxfId="1095" priority="1467" stopIfTrue="1">
      <formula>$E135&lt;&gt;""</formula>
    </cfRule>
  </conditionalFormatting>
  <conditionalFormatting sqref="F137:G137">
    <cfRule type="expression" dxfId="1094" priority="1466" stopIfTrue="1">
      <formula>$E135&lt;&gt;""</formula>
    </cfRule>
  </conditionalFormatting>
  <conditionalFormatting sqref="H138">
    <cfRule type="expression" dxfId="1093" priority="1465" stopIfTrue="1">
      <formula>$E135&lt;&gt;""</formula>
    </cfRule>
  </conditionalFormatting>
  <conditionalFormatting sqref="I138">
    <cfRule type="expression" dxfId="1092" priority="1464" stopIfTrue="1">
      <formula>$E135&lt;&gt;""</formula>
    </cfRule>
  </conditionalFormatting>
  <conditionalFormatting sqref="O138">
    <cfRule type="expression" dxfId="1091" priority="1461" stopIfTrue="1">
      <formula>$L135&lt;&gt;""</formula>
    </cfRule>
  </conditionalFormatting>
  <conditionalFormatting sqref="P138">
    <cfRule type="expression" dxfId="1090" priority="1460" stopIfTrue="1">
      <formula>$L135&lt;&gt;""</formula>
    </cfRule>
  </conditionalFormatting>
  <conditionalFormatting sqref="F159:F161 F156">
    <cfRule type="expression" dxfId="1089" priority="1457" stopIfTrue="1">
      <formula>$E154&lt;&gt;""</formula>
    </cfRule>
  </conditionalFormatting>
  <conditionalFormatting sqref="H155">
    <cfRule type="expression" dxfId="1088" priority="1452" stopIfTrue="1">
      <formula>$E153&lt;&gt;""</formula>
    </cfRule>
  </conditionalFormatting>
  <conditionalFormatting sqref="I155">
    <cfRule type="expression" dxfId="1087" priority="1451" stopIfTrue="1">
      <formula>$E153&lt;&gt;""</formula>
    </cfRule>
  </conditionalFormatting>
  <conditionalFormatting sqref="F157">
    <cfRule type="expression" dxfId="1086" priority="1447" stopIfTrue="1">
      <formula>$E154&lt;&gt;""</formula>
    </cfRule>
  </conditionalFormatting>
  <conditionalFormatting sqref="M159:M161">
    <cfRule type="expression" dxfId="1085" priority="1446" stopIfTrue="1">
      <formula>$L157&lt;&gt;""</formula>
    </cfRule>
  </conditionalFormatting>
  <conditionalFormatting sqref="F156">
    <cfRule type="expression" dxfId="1084" priority="1444" stopIfTrue="1">
      <formula>$E153&lt;&gt;""</formula>
    </cfRule>
  </conditionalFormatting>
  <conditionalFormatting sqref="F157:G157">
    <cfRule type="expression" dxfId="1083" priority="1443" stopIfTrue="1">
      <formula>$E153&lt;&gt;""</formula>
    </cfRule>
  </conditionalFormatting>
  <conditionalFormatting sqref="F159:G159">
    <cfRule type="expression" dxfId="1082" priority="1441" stopIfTrue="1">
      <formula>$E153&lt;&gt;""</formula>
    </cfRule>
  </conditionalFormatting>
  <conditionalFormatting sqref="F160:G160">
    <cfRule type="expression" dxfId="1081" priority="1440" stopIfTrue="1">
      <formula>$E153&lt;&gt;""</formula>
    </cfRule>
  </conditionalFormatting>
  <conditionalFormatting sqref="F161:G161">
    <cfRule type="expression" dxfId="1080" priority="1439" stopIfTrue="1">
      <formula>$E153&lt;&gt;""</formula>
    </cfRule>
  </conditionalFormatting>
  <conditionalFormatting sqref="E162">
    <cfRule type="expression" dxfId="1079" priority="1438" stopIfTrue="1">
      <formula>$E153&lt;&gt;""</formula>
    </cfRule>
  </conditionalFormatting>
  <conditionalFormatting sqref="H157">
    <cfRule type="expression" dxfId="1078" priority="1437" stopIfTrue="1">
      <formula>$E153&lt;&gt;""</formula>
    </cfRule>
  </conditionalFormatting>
  <conditionalFormatting sqref="I157">
    <cfRule type="expression" dxfId="1077" priority="1436" stopIfTrue="1">
      <formula>$E153&lt;&gt;""</formula>
    </cfRule>
  </conditionalFormatting>
  <conditionalFormatting sqref="H158">
    <cfRule type="expression" dxfId="1076" priority="1435" stopIfTrue="1">
      <formula>$E153&lt;&gt;""</formula>
    </cfRule>
  </conditionalFormatting>
  <conditionalFormatting sqref="I158">
    <cfRule type="expression" dxfId="1075" priority="1434" stopIfTrue="1">
      <formula>$E153&lt;&gt;""</formula>
    </cfRule>
  </conditionalFormatting>
  <conditionalFormatting sqref="H159">
    <cfRule type="expression" dxfId="1074" priority="1433" stopIfTrue="1">
      <formula>$E153&lt;&gt;""</formula>
    </cfRule>
  </conditionalFormatting>
  <conditionalFormatting sqref="I159">
    <cfRule type="expression" dxfId="1073" priority="1432" stopIfTrue="1">
      <formula>$E153&lt;&gt;""</formula>
    </cfRule>
  </conditionalFormatting>
  <conditionalFormatting sqref="H160">
    <cfRule type="expression" dxfId="1072" priority="1431" stopIfTrue="1">
      <formula>$E153&lt;&gt;""</formula>
    </cfRule>
  </conditionalFormatting>
  <conditionalFormatting sqref="I160">
    <cfRule type="expression" dxfId="1071" priority="1430" stopIfTrue="1">
      <formula>$E153&lt;&gt;""</formula>
    </cfRule>
  </conditionalFormatting>
  <conditionalFormatting sqref="H161">
    <cfRule type="expression" dxfId="1070" priority="1429" stopIfTrue="1">
      <formula>$E153&lt;&gt;""</formula>
    </cfRule>
  </conditionalFormatting>
  <conditionalFormatting sqref="I161">
    <cfRule type="expression" dxfId="1069" priority="1428" stopIfTrue="1">
      <formula>$E153&lt;&gt;""</formula>
    </cfRule>
  </conditionalFormatting>
  <conditionalFormatting sqref="H162">
    <cfRule type="expression" dxfId="1068" priority="1427" stopIfTrue="1">
      <formula>$E153&lt;&gt;""</formula>
    </cfRule>
  </conditionalFormatting>
  <conditionalFormatting sqref="I162">
    <cfRule type="expression" dxfId="1067" priority="1426" stopIfTrue="1">
      <formula>$E153&lt;&gt;""</formula>
    </cfRule>
  </conditionalFormatting>
  <conditionalFormatting sqref="O155">
    <cfRule type="expression" dxfId="1066" priority="1418" stopIfTrue="1">
      <formula>$L153&lt;&gt;""</formula>
    </cfRule>
  </conditionalFormatting>
  <conditionalFormatting sqref="P155">
    <cfRule type="expression" dxfId="1065" priority="1417" stopIfTrue="1">
      <formula>$L153&lt;&gt;""</formula>
    </cfRule>
  </conditionalFormatting>
  <conditionalFormatting sqref="M159:N159">
    <cfRule type="expression" dxfId="1064" priority="1412" stopIfTrue="1">
      <formula>$L153&lt;&gt;""</formula>
    </cfRule>
  </conditionalFormatting>
  <conditionalFormatting sqref="M160:N160">
    <cfRule type="expression" dxfId="1063" priority="1411" stopIfTrue="1">
      <formula>$L153&lt;&gt;""</formula>
    </cfRule>
  </conditionalFormatting>
  <conditionalFormatting sqref="M161:N161">
    <cfRule type="expression" dxfId="1062" priority="1410" stopIfTrue="1">
      <formula>$L153&lt;&gt;""</formula>
    </cfRule>
  </conditionalFormatting>
  <conditionalFormatting sqref="L162">
    <cfRule type="expression" dxfId="1061" priority="1409" stopIfTrue="1">
      <formula>$L153&lt;&gt;""</formula>
    </cfRule>
  </conditionalFormatting>
  <conditionalFormatting sqref="O157">
    <cfRule type="expression" dxfId="1060" priority="1408" stopIfTrue="1">
      <formula>$L153&lt;&gt;""</formula>
    </cfRule>
  </conditionalFormatting>
  <conditionalFormatting sqref="P157">
    <cfRule type="expression" dxfId="1059" priority="1407" stopIfTrue="1">
      <formula>$L153&lt;&gt;""</formula>
    </cfRule>
  </conditionalFormatting>
  <conditionalFormatting sqref="O158">
    <cfRule type="expression" dxfId="1058" priority="1406" stopIfTrue="1">
      <formula>$L153&lt;&gt;""</formula>
    </cfRule>
  </conditionalFormatting>
  <conditionalFormatting sqref="P158">
    <cfRule type="expression" dxfId="1057" priority="1405" stopIfTrue="1">
      <formula>$L153&lt;&gt;""</formula>
    </cfRule>
  </conditionalFormatting>
  <conditionalFormatting sqref="O159">
    <cfRule type="expression" dxfId="1056" priority="1404" stopIfTrue="1">
      <formula>$L153&lt;&gt;""</formula>
    </cfRule>
  </conditionalFormatting>
  <conditionalFormatting sqref="P159">
    <cfRule type="expression" dxfId="1055" priority="1403" stopIfTrue="1">
      <formula>$L153&lt;&gt;""</formula>
    </cfRule>
  </conditionalFormatting>
  <conditionalFormatting sqref="O160">
    <cfRule type="expression" dxfId="1054" priority="1402" stopIfTrue="1">
      <formula>$L153&lt;&gt;""</formula>
    </cfRule>
  </conditionalFormatting>
  <conditionalFormatting sqref="P160">
    <cfRule type="expression" dxfId="1053" priority="1401" stopIfTrue="1">
      <formula>$L153&lt;&gt;""</formula>
    </cfRule>
  </conditionalFormatting>
  <conditionalFormatting sqref="O161">
    <cfRule type="expression" dxfId="1052" priority="1400" stopIfTrue="1">
      <formula>$L153&lt;&gt;""</formula>
    </cfRule>
  </conditionalFormatting>
  <conditionalFormatting sqref="P161">
    <cfRule type="expression" dxfId="1051" priority="1399" stopIfTrue="1">
      <formula>$L153&lt;&gt;""</formula>
    </cfRule>
  </conditionalFormatting>
  <conditionalFormatting sqref="O162">
    <cfRule type="expression" dxfId="1050" priority="1398" stopIfTrue="1">
      <formula>$L153&lt;&gt;""</formula>
    </cfRule>
  </conditionalFormatting>
  <conditionalFormatting sqref="P162">
    <cfRule type="expression" dxfId="1049" priority="1397" stopIfTrue="1">
      <formula>$L153&lt;&gt;""</formula>
    </cfRule>
  </conditionalFormatting>
  <conditionalFormatting sqref="M157">
    <cfRule type="expression" dxfId="1048" priority="1396" stopIfTrue="1">
      <formula>$L153&lt;&gt;""</formula>
    </cfRule>
  </conditionalFormatting>
  <conditionalFormatting sqref="M157:N157">
    <cfRule type="expression" dxfId="1047" priority="1395" stopIfTrue="1">
      <formula>$L153&lt;&gt;""</formula>
    </cfRule>
  </conditionalFormatting>
  <conditionalFormatting sqref="F155">
    <cfRule type="expression" dxfId="1046" priority="1394" stopIfTrue="1">
      <formula>$E153&lt;&gt;""</formula>
    </cfRule>
  </conditionalFormatting>
  <conditionalFormatting sqref="F155:G155">
    <cfRule type="expression" dxfId="1045" priority="1393" stopIfTrue="1">
      <formula>$E153&lt;&gt;""</formula>
    </cfRule>
  </conditionalFormatting>
  <conditionalFormatting sqref="H156">
    <cfRule type="expression" dxfId="1044" priority="1392" stopIfTrue="1">
      <formula>$E153&lt;&gt;""</formula>
    </cfRule>
  </conditionalFormatting>
  <conditionalFormatting sqref="I156">
    <cfRule type="expression" dxfId="1043" priority="1391" stopIfTrue="1">
      <formula>$E153&lt;&gt;""</formula>
    </cfRule>
  </conditionalFormatting>
  <conditionalFormatting sqref="M157:N157 M159:N161">
    <cfRule type="expression" dxfId="1042" priority="1390" stopIfTrue="1">
      <formula>$L154&lt;&gt;""</formula>
    </cfRule>
  </conditionalFormatting>
  <conditionalFormatting sqref="O156">
    <cfRule type="expression" dxfId="1041" priority="1388" stopIfTrue="1">
      <formula>$L153&lt;&gt;""</formula>
    </cfRule>
  </conditionalFormatting>
  <conditionalFormatting sqref="P156">
    <cfRule type="expression" dxfId="1040" priority="1387" stopIfTrue="1">
      <formula>$L153&lt;&gt;""</formula>
    </cfRule>
  </conditionalFormatting>
  <conditionalFormatting sqref="P174">
    <cfRule type="expression" dxfId="1039" priority="1314" stopIfTrue="1">
      <formula>$L171&lt;&gt;""</formula>
    </cfRule>
  </conditionalFormatting>
  <conditionalFormatting sqref="F177:F179 F174">
    <cfRule type="expression" dxfId="1038" priority="1384" stopIfTrue="1">
      <formula>$E172&lt;&gt;""</formula>
    </cfRule>
  </conditionalFormatting>
  <conditionalFormatting sqref="H173">
    <cfRule type="expression" dxfId="1037" priority="1379" stopIfTrue="1">
      <formula>$E171&lt;&gt;""</formula>
    </cfRule>
  </conditionalFormatting>
  <conditionalFormatting sqref="I173">
    <cfRule type="expression" dxfId="1036" priority="1378" stopIfTrue="1">
      <formula>$E171&lt;&gt;""</formula>
    </cfRule>
  </conditionalFormatting>
  <conditionalFormatting sqref="F175">
    <cfRule type="expression" dxfId="1035" priority="1374" stopIfTrue="1">
      <formula>$E172&lt;&gt;""</formula>
    </cfRule>
  </conditionalFormatting>
  <conditionalFormatting sqref="M177:M179">
    <cfRule type="expression" dxfId="1034" priority="1373" stopIfTrue="1">
      <formula>$L175&lt;&gt;""</formula>
    </cfRule>
  </conditionalFormatting>
  <conditionalFormatting sqref="F174">
    <cfRule type="expression" dxfId="1033" priority="1371" stopIfTrue="1">
      <formula>$E171&lt;&gt;""</formula>
    </cfRule>
  </conditionalFormatting>
  <conditionalFormatting sqref="F175:G175">
    <cfRule type="expression" dxfId="1032" priority="1370" stopIfTrue="1">
      <formula>$E171&lt;&gt;""</formula>
    </cfRule>
  </conditionalFormatting>
  <conditionalFormatting sqref="F177:G177">
    <cfRule type="expression" dxfId="1031" priority="1368" stopIfTrue="1">
      <formula>$E171&lt;&gt;""</formula>
    </cfRule>
  </conditionalFormatting>
  <conditionalFormatting sqref="F178:G178">
    <cfRule type="expression" dxfId="1030" priority="1367" stopIfTrue="1">
      <formula>$E171&lt;&gt;""</formula>
    </cfRule>
  </conditionalFormatting>
  <conditionalFormatting sqref="F179:G179">
    <cfRule type="expression" dxfId="1029" priority="1366" stopIfTrue="1">
      <formula>$E171&lt;&gt;""</formula>
    </cfRule>
  </conditionalFormatting>
  <conditionalFormatting sqref="E180">
    <cfRule type="expression" dxfId="1028" priority="1365" stopIfTrue="1">
      <formula>$E171&lt;&gt;""</formula>
    </cfRule>
  </conditionalFormatting>
  <conditionalFormatting sqref="H175">
    <cfRule type="expression" dxfId="1027" priority="1364" stopIfTrue="1">
      <formula>$E171&lt;&gt;""</formula>
    </cfRule>
  </conditionalFormatting>
  <conditionalFormatting sqref="I175">
    <cfRule type="expression" dxfId="1026" priority="1363" stopIfTrue="1">
      <formula>$E171&lt;&gt;""</formula>
    </cfRule>
  </conditionalFormatting>
  <conditionalFormatting sqref="H176">
    <cfRule type="expression" dxfId="1025" priority="1362" stopIfTrue="1">
      <formula>$E171&lt;&gt;""</formula>
    </cfRule>
  </conditionalFormatting>
  <conditionalFormatting sqref="I176">
    <cfRule type="expression" dxfId="1024" priority="1361" stopIfTrue="1">
      <formula>$E171&lt;&gt;""</formula>
    </cfRule>
  </conditionalFormatting>
  <conditionalFormatting sqref="H177">
    <cfRule type="expression" dxfId="1023" priority="1360" stopIfTrue="1">
      <formula>$E171&lt;&gt;""</formula>
    </cfRule>
  </conditionalFormatting>
  <conditionalFormatting sqref="I177">
    <cfRule type="expression" dxfId="1022" priority="1359" stopIfTrue="1">
      <formula>$E171&lt;&gt;""</formula>
    </cfRule>
  </conditionalFormatting>
  <conditionalFormatting sqref="H178">
    <cfRule type="expression" dxfId="1021" priority="1358" stopIfTrue="1">
      <formula>$E171&lt;&gt;""</formula>
    </cfRule>
  </conditionalFormatting>
  <conditionalFormatting sqref="I178">
    <cfRule type="expression" dxfId="1020" priority="1357" stopIfTrue="1">
      <formula>$E171&lt;&gt;""</formula>
    </cfRule>
  </conditionalFormatting>
  <conditionalFormatting sqref="H179">
    <cfRule type="expression" dxfId="1019" priority="1356" stopIfTrue="1">
      <formula>$E171&lt;&gt;""</formula>
    </cfRule>
  </conditionalFormatting>
  <conditionalFormatting sqref="I179">
    <cfRule type="expression" dxfId="1018" priority="1355" stopIfTrue="1">
      <formula>$E171&lt;&gt;""</formula>
    </cfRule>
  </conditionalFormatting>
  <conditionalFormatting sqref="H180">
    <cfRule type="expression" dxfId="1017" priority="1354" stopIfTrue="1">
      <formula>$E171&lt;&gt;""</formula>
    </cfRule>
  </conditionalFormatting>
  <conditionalFormatting sqref="I180">
    <cfRule type="expression" dxfId="1016" priority="1353" stopIfTrue="1">
      <formula>$E171&lt;&gt;""</formula>
    </cfRule>
  </conditionalFormatting>
  <conditionalFormatting sqref="O173">
    <cfRule type="expression" dxfId="1015" priority="1345" stopIfTrue="1">
      <formula>$L171&lt;&gt;""</formula>
    </cfRule>
  </conditionalFormatting>
  <conditionalFormatting sqref="P173">
    <cfRule type="expression" dxfId="1014" priority="1344" stopIfTrue="1">
      <formula>$L171&lt;&gt;""</formula>
    </cfRule>
  </conditionalFormatting>
  <conditionalFormatting sqref="M177:N177">
    <cfRule type="expression" dxfId="1013" priority="1339" stopIfTrue="1">
      <formula>$L171&lt;&gt;""</formula>
    </cfRule>
  </conditionalFormatting>
  <conditionalFormatting sqref="M178:N178">
    <cfRule type="expression" dxfId="1012" priority="1338" stopIfTrue="1">
      <formula>$L171&lt;&gt;""</formula>
    </cfRule>
  </conditionalFormatting>
  <conditionalFormatting sqref="M179:N179">
    <cfRule type="expression" dxfId="1011" priority="1337" stopIfTrue="1">
      <formula>$L171&lt;&gt;""</formula>
    </cfRule>
  </conditionalFormatting>
  <conditionalFormatting sqref="L180">
    <cfRule type="expression" dxfId="1010" priority="1336" stopIfTrue="1">
      <formula>$L171&lt;&gt;""</formula>
    </cfRule>
  </conditionalFormatting>
  <conditionalFormatting sqref="O175">
    <cfRule type="expression" dxfId="1009" priority="1335" stopIfTrue="1">
      <formula>$L171&lt;&gt;""</formula>
    </cfRule>
  </conditionalFormatting>
  <conditionalFormatting sqref="P175">
    <cfRule type="expression" dxfId="1008" priority="1334" stopIfTrue="1">
      <formula>$L171&lt;&gt;""</formula>
    </cfRule>
  </conditionalFormatting>
  <conditionalFormatting sqref="O176">
    <cfRule type="expression" dxfId="1007" priority="1333" stopIfTrue="1">
      <formula>$L171&lt;&gt;""</formula>
    </cfRule>
  </conditionalFormatting>
  <conditionalFormatting sqref="P176">
    <cfRule type="expression" dxfId="1006" priority="1332" stopIfTrue="1">
      <formula>$L171&lt;&gt;""</formula>
    </cfRule>
  </conditionalFormatting>
  <conditionalFormatting sqref="O177">
    <cfRule type="expression" dxfId="1005" priority="1331" stopIfTrue="1">
      <formula>$L171&lt;&gt;""</formula>
    </cfRule>
  </conditionalFormatting>
  <conditionalFormatting sqref="P177">
    <cfRule type="expression" dxfId="1004" priority="1330" stopIfTrue="1">
      <formula>$L171&lt;&gt;""</formula>
    </cfRule>
  </conditionalFormatting>
  <conditionalFormatting sqref="O178">
    <cfRule type="expression" dxfId="1003" priority="1329" stopIfTrue="1">
      <formula>$L171&lt;&gt;""</formula>
    </cfRule>
  </conditionalFormatting>
  <conditionalFormatting sqref="P178">
    <cfRule type="expression" dxfId="1002" priority="1328" stopIfTrue="1">
      <formula>$L171&lt;&gt;""</formula>
    </cfRule>
  </conditionalFormatting>
  <conditionalFormatting sqref="O179">
    <cfRule type="expression" dxfId="1001" priority="1327" stopIfTrue="1">
      <formula>$L171&lt;&gt;""</formula>
    </cfRule>
  </conditionalFormatting>
  <conditionalFormatting sqref="P179">
    <cfRule type="expression" dxfId="1000" priority="1326" stopIfTrue="1">
      <formula>$L171&lt;&gt;""</formula>
    </cfRule>
  </conditionalFormatting>
  <conditionalFormatting sqref="O180">
    <cfRule type="expression" dxfId="999" priority="1325" stopIfTrue="1">
      <formula>$L171&lt;&gt;""</formula>
    </cfRule>
  </conditionalFormatting>
  <conditionalFormatting sqref="P180">
    <cfRule type="expression" dxfId="998" priority="1324" stopIfTrue="1">
      <formula>$L171&lt;&gt;""</formula>
    </cfRule>
  </conditionalFormatting>
  <conditionalFormatting sqref="M175">
    <cfRule type="expression" dxfId="997" priority="1323" stopIfTrue="1">
      <formula>$L171&lt;&gt;""</formula>
    </cfRule>
  </conditionalFormatting>
  <conditionalFormatting sqref="M175:N175">
    <cfRule type="expression" dxfId="996" priority="1322" stopIfTrue="1">
      <formula>$L171&lt;&gt;""</formula>
    </cfRule>
  </conditionalFormatting>
  <conditionalFormatting sqref="F173">
    <cfRule type="expression" dxfId="995" priority="1321" stopIfTrue="1">
      <formula>$E171&lt;&gt;""</formula>
    </cfRule>
  </conditionalFormatting>
  <conditionalFormatting sqref="F173:G173">
    <cfRule type="expression" dxfId="994" priority="1320" stopIfTrue="1">
      <formula>$E171&lt;&gt;""</formula>
    </cfRule>
  </conditionalFormatting>
  <conditionalFormatting sqref="H174">
    <cfRule type="expression" dxfId="993" priority="1319" stopIfTrue="1">
      <formula>$E171&lt;&gt;""</formula>
    </cfRule>
  </conditionalFormatting>
  <conditionalFormatting sqref="I174">
    <cfRule type="expression" dxfId="992" priority="1318" stopIfTrue="1">
      <formula>$E171&lt;&gt;""</formula>
    </cfRule>
  </conditionalFormatting>
  <conditionalFormatting sqref="M175:N175 M177:N179">
    <cfRule type="expression" dxfId="991" priority="1317" stopIfTrue="1">
      <formula>$L172&lt;&gt;""</formula>
    </cfRule>
  </conditionalFormatting>
  <conditionalFormatting sqref="O174">
    <cfRule type="expression" dxfId="990" priority="1315" stopIfTrue="1">
      <formula>$L171&lt;&gt;""</formula>
    </cfRule>
  </conditionalFormatting>
  <conditionalFormatting sqref="P192">
    <cfRule type="expression" dxfId="989" priority="1241" stopIfTrue="1">
      <formula>$L189&lt;&gt;""</formula>
    </cfRule>
  </conditionalFormatting>
  <conditionalFormatting sqref="P210">
    <cfRule type="expression" dxfId="988" priority="1168" stopIfTrue="1">
      <formula>$L207&lt;&gt;""</formula>
    </cfRule>
  </conditionalFormatting>
  <conditionalFormatting sqref="F195:F197 F192">
    <cfRule type="expression" dxfId="987" priority="1311" stopIfTrue="1">
      <formula>$E190&lt;&gt;""</formula>
    </cfRule>
  </conditionalFormatting>
  <conditionalFormatting sqref="H191">
    <cfRule type="expression" dxfId="986" priority="1306" stopIfTrue="1">
      <formula>$E189&lt;&gt;""</formula>
    </cfRule>
  </conditionalFormatting>
  <conditionalFormatting sqref="I191">
    <cfRule type="expression" dxfId="985" priority="1305" stopIfTrue="1">
      <formula>$E189&lt;&gt;""</formula>
    </cfRule>
  </conditionalFormatting>
  <conditionalFormatting sqref="F193">
    <cfRule type="expression" dxfId="984" priority="1301" stopIfTrue="1">
      <formula>$E190&lt;&gt;""</formula>
    </cfRule>
  </conditionalFormatting>
  <conditionalFormatting sqref="M195:M197">
    <cfRule type="expression" dxfId="983" priority="1300" stopIfTrue="1">
      <formula>$L193&lt;&gt;""</formula>
    </cfRule>
  </conditionalFormatting>
  <conditionalFormatting sqref="F192">
    <cfRule type="expression" dxfId="982" priority="1298" stopIfTrue="1">
      <formula>$E189&lt;&gt;""</formula>
    </cfRule>
  </conditionalFormatting>
  <conditionalFormatting sqref="F193:G193">
    <cfRule type="expression" dxfId="981" priority="1297" stopIfTrue="1">
      <formula>$E189&lt;&gt;""</formula>
    </cfRule>
  </conditionalFormatting>
  <conditionalFormatting sqref="F195:G195">
    <cfRule type="expression" dxfId="980" priority="1295" stopIfTrue="1">
      <formula>$E189&lt;&gt;""</formula>
    </cfRule>
  </conditionalFormatting>
  <conditionalFormatting sqref="F196:G196">
    <cfRule type="expression" dxfId="979" priority="1294" stopIfTrue="1">
      <formula>$E189&lt;&gt;""</formula>
    </cfRule>
  </conditionalFormatting>
  <conditionalFormatting sqref="F197:G197">
    <cfRule type="expression" dxfId="978" priority="1293" stopIfTrue="1">
      <formula>$E189&lt;&gt;""</formula>
    </cfRule>
  </conditionalFormatting>
  <conditionalFormatting sqref="E198">
    <cfRule type="expression" dxfId="977" priority="1292" stopIfTrue="1">
      <formula>$E189&lt;&gt;""</formula>
    </cfRule>
  </conditionalFormatting>
  <conditionalFormatting sqref="H193">
    <cfRule type="expression" dxfId="976" priority="1291" stopIfTrue="1">
      <formula>$E189&lt;&gt;""</formula>
    </cfRule>
  </conditionalFormatting>
  <conditionalFormatting sqref="I193">
    <cfRule type="expression" dxfId="975" priority="1290" stopIfTrue="1">
      <formula>$E189&lt;&gt;""</formula>
    </cfRule>
  </conditionalFormatting>
  <conditionalFormatting sqref="H194">
    <cfRule type="expression" dxfId="974" priority="1289" stopIfTrue="1">
      <formula>$E189&lt;&gt;""</formula>
    </cfRule>
  </conditionalFormatting>
  <conditionalFormatting sqref="I194">
    <cfRule type="expression" dxfId="973" priority="1288" stopIfTrue="1">
      <formula>$E189&lt;&gt;""</formula>
    </cfRule>
  </conditionalFormatting>
  <conditionalFormatting sqref="H195">
    <cfRule type="expression" dxfId="972" priority="1287" stopIfTrue="1">
      <formula>$E189&lt;&gt;""</formula>
    </cfRule>
  </conditionalFormatting>
  <conditionalFormatting sqref="I195">
    <cfRule type="expression" dxfId="971" priority="1286" stopIfTrue="1">
      <formula>$E189&lt;&gt;""</formula>
    </cfRule>
  </conditionalFormatting>
  <conditionalFormatting sqref="H196">
    <cfRule type="expression" dxfId="970" priority="1285" stopIfTrue="1">
      <formula>$E189&lt;&gt;""</formula>
    </cfRule>
  </conditionalFormatting>
  <conditionalFormatting sqref="I196">
    <cfRule type="expression" dxfId="969" priority="1284" stopIfTrue="1">
      <formula>$E189&lt;&gt;""</formula>
    </cfRule>
  </conditionalFormatting>
  <conditionalFormatting sqref="H197">
    <cfRule type="expression" dxfId="968" priority="1283" stopIfTrue="1">
      <formula>$E189&lt;&gt;""</formula>
    </cfRule>
  </conditionalFormatting>
  <conditionalFormatting sqref="I197">
    <cfRule type="expression" dxfId="967" priority="1282" stopIfTrue="1">
      <formula>$E189&lt;&gt;""</formula>
    </cfRule>
  </conditionalFormatting>
  <conditionalFormatting sqref="H198">
    <cfRule type="expression" dxfId="966" priority="1281" stopIfTrue="1">
      <formula>$E189&lt;&gt;""</formula>
    </cfRule>
  </conditionalFormatting>
  <conditionalFormatting sqref="I198">
    <cfRule type="expression" dxfId="965" priority="1280" stopIfTrue="1">
      <formula>$E189&lt;&gt;""</formula>
    </cfRule>
  </conditionalFormatting>
  <conditionalFormatting sqref="O191">
    <cfRule type="expression" dxfId="964" priority="1272" stopIfTrue="1">
      <formula>$L189&lt;&gt;""</formula>
    </cfRule>
  </conditionalFormatting>
  <conditionalFormatting sqref="P191">
    <cfRule type="expression" dxfId="963" priority="1271" stopIfTrue="1">
      <formula>$L189&lt;&gt;""</formula>
    </cfRule>
  </conditionalFormatting>
  <conditionalFormatting sqref="M195:N195">
    <cfRule type="expression" dxfId="962" priority="1266" stopIfTrue="1">
      <formula>$L189&lt;&gt;""</formula>
    </cfRule>
  </conditionalFormatting>
  <conditionalFormatting sqref="M196:N196">
    <cfRule type="expression" dxfId="961" priority="1265" stopIfTrue="1">
      <formula>$L189&lt;&gt;""</formula>
    </cfRule>
  </conditionalFormatting>
  <conditionalFormatting sqref="M197:N197">
    <cfRule type="expression" dxfId="960" priority="1264" stopIfTrue="1">
      <formula>$L189&lt;&gt;""</formula>
    </cfRule>
  </conditionalFormatting>
  <conditionalFormatting sqref="L198">
    <cfRule type="expression" dxfId="959" priority="1263" stopIfTrue="1">
      <formula>$L189&lt;&gt;""</formula>
    </cfRule>
  </conditionalFormatting>
  <conditionalFormatting sqref="O193">
    <cfRule type="expression" dxfId="958" priority="1262" stopIfTrue="1">
      <formula>$L189&lt;&gt;""</formula>
    </cfRule>
  </conditionalFormatting>
  <conditionalFormatting sqref="P193">
    <cfRule type="expression" dxfId="957" priority="1261" stopIfTrue="1">
      <formula>$L189&lt;&gt;""</formula>
    </cfRule>
  </conditionalFormatting>
  <conditionalFormatting sqref="O194">
    <cfRule type="expression" dxfId="956" priority="1260" stopIfTrue="1">
      <formula>$L189&lt;&gt;""</formula>
    </cfRule>
  </conditionalFormatting>
  <conditionalFormatting sqref="P194">
    <cfRule type="expression" dxfId="955" priority="1259" stopIfTrue="1">
      <formula>$L189&lt;&gt;""</formula>
    </cfRule>
  </conditionalFormatting>
  <conditionalFormatting sqref="O195">
    <cfRule type="expression" dxfId="954" priority="1258" stopIfTrue="1">
      <formula>$L189&lt;&gt;""</formula>
    </cfRule>
  </conditionalFormatting>
  <conditionalFormatting sqref="P195">
    <cfRule type="expression" dxfId="953" priority="1257" stopIfTrue="1">
      <formula>$L189&lt;&gt;""</formula>
    </cfRule>
  </conditionalFormatting>
  <conditionalFormatting sqref="O196">
    <cfRule type="expression" dxfId="952" priority="1256" stopIfTrue="1">
      <formula>$L189&lt;&gt;""</formula>
    </cfRule>
  </conditionalFormatting>
  <conditionalFormatting sqref="P196">
    <cfRule type="expression" dxfId="951" priority="1255" stopIfTrue="1">
      <formula>$L189&lt;&gt;""</formula>
    </cfRule>
  </conditionalFormatting>
  <conditionalFormatting sqref="O197">
    <cfRule type="expression" dxfId="950" priority="1254" stopIfTrue="1">
      <formula>$L189&lt;&gt;""</formula>
    </cfRule>
  </conditionalFormatting>
  <conditionalFormatting sqref="P197">
    <cfRule type="expression" dxfId="949" priority="1253" stopIfTrue="1">
      <formula>$L189&lt;&gt;""</formula>
    </cfRule>
  </conditionalFormatting>
  <conditionalFormatting sqref="O198">
    <cfRule type="expression" dxfId="948" priority="1252" stopIfTrue="1">
      <formula>$L189&lt;&gt;""</formula>
    </cfRule>
  </conditionalFormatting>
  <conditionalFormatting sqref="P198">
    <cfRule type="expression" dxfId="947" priority="1251" stopIfTrue="1">
      <formula>$L189&lt;&gt;""</formula>
    </cfRule>
  </conditionalFormatting>
  <conditionalFormatting sqref="M193">
    <cfRule type="expression" dxfId="946" priority="1250" stopIfTrue="1">
      <formula>$L189&lt;&gt;""</formula>
    </cfRule>
  </conditionalFormatting>
  <conditionalFormatting sqref="M193:N193">
    <cfRule type="expression" dxfId="945" priority="1249" stopIfTrue="1">
      <formula>$L189&lt;&gt;""</formula>
    </cfRule>
  </conditionalFormatting>
  <conditionalFormatting sqref="F191">
    <cfRule type="expression" dxfId="944" priority="1248" stopIfTrue="1">
      <formula>$E189&lt;&gt;""</formula>
    </cfRule>
  </conditionalFormatting>
  <conditionalFormatting sqref="F191:G191">
    <cfRule type="expression" dxfId="943" priority="1247" stopIfTrue="1">
      <formula>$E189&lt;&gt;""</formula>
    </cfRule>
  </conditionalFormatting>
  <conditionalFormatting sqref="H192">
    <cfRule type="expression" dxfId="942" priority="1246" stopIfTrue="1">
      <formula>$E189&lt;&gt;""</formula>
    </cfRule>
  </conditionalFormatting>
  <conditionalFormatting sqref="I192">
    <cfRule type="expression" dxfId="941" priority="1245" stopIfTrue="1">
      <formula>$E189&lt;&gt;""</formula>
    </cfRule>
  </conditionalFormatting>
  <conditionalFormatting sqref="M193:N193 M195:N197">
    <cfRule type="expression" dxfId="940" priority="1244" stopIfTrue="1">
      <formula>$L190&lt;&gt;""</formula>
    </cfRule>
  </conditionalFormatting>
  <conditionalFormatting sqref="O192">
    <cfRule type="expression" dxfId="939" priority="1242" stopIfTrue="1">
      <formula>$L189&lt;&gt;""</formula>
    </cfRule>
  </conditionalFormatting>
  <conditionalFormatting sqref="P228">
    <cfRule type="expression" dxfId="938" priority="1095" stopIfTrue="1">
      <formula>$L225&lt;&gt;""</formula>
    </cfRule>
  </conditionalFormatting>
  <conditionalFormatting sqref="F213:F215 F210">
    <cfRule type="expression" dxfId="937" priority="1238" stopIfTrue="1">
      <formula>$E208&lt;&gt;""</formula>
    </cfRule>
  </conditionalFormatting>
  <conditionalFormatting sqref="H209">
    <cfRule type="expression" dxfId="936" priority="1233" stopIfTrue="1">
      <formula>$E207&lt;&gt;""</formula>
    </cfRule>
  </conditionalFormatting>
  <conditionalFormatting sqref="I209">
    <cfRule type="expression" dxfId="935" priority="1232" stopIfTrue="1">
      <formula>$E207&lt;&gt;""</formula>
    </cfRule>
  </conditionalFormatting>
  <conditionalFormatting sqref="F211">
    <cfRule type="expression" dxfId="934" priority="1228" stopIfTrue="1">
      <formula>$E208&lt;&gt;""</formula>
    </cfRule>
  </conditionalFormatting>
  <conditionalFormatting sqref="M213:M215">
    <cfRule type="expression" dxfId="933" priority="1227" stopIfTrue="1">
      <formula>$L211&lt;&gt;""</formula>
    </cfRule>
  </conditionalFormatting>
  <conditionalFormatting sqref="F210">
    <cfRule type="expression" dxfId="932" priority="1225" stopIfTrue="1">
      <formula>$E207&lt;&gt;""</formula>
    </cfRule>
  </conditionalFormatting>
  <conditionalFormatting sqref="F211:G211">
    <cfRule type="expression" dxfId="931" priority="1224" stopIfTrue="1">
      <formula>$E207&lt;&gt;""</formula>
    </cfRule>
  </conditionalFormatting>
  <conditionalFormatting sqref="F213:G213">
    <cfRule type="expression" dxfId="930" priority="1222" stopIfTrue="1">
      <formula>$E207&lt;&gt;""</formula>
    </cfRule>
  </conditionalFormatting>
  <conditionalFormatting sqref="F214:G214">
    <cfRule type="expression" dxfId="929" priority="1221" stopIfTrue="1">
      <formula>$E207&lt;&gt;""</formula>
    </cfRule>
  </conditionalFormatting>
  <conditionalFormatting sqref="F215:G215">
    <cfRule type="expression" dxfId="928" priority="1220" stopIfTrue="1">
      <formula>$E207&lt;&gt;""</formula>
    </cfRule>
  </conditionalFormatting>
  <conditionalFormatting sqref="E216">
    <cfRule type="expression" dxfId="927" priority="1219" stopIfTrue="1">
      <formula>$E207&lt;&gt;""</formula>
    </cfRule>
  </conditionalFormatting>
  <conditionalFormatting sqref="H211">
    <cfRule type="expression" dxfId="926" priority="1218" stopIfTrue="1">
      <formula>$E207&lt;&gt;""</formula>
    </cfRule>
  </conditionalFormatting>
  <conditionalFormatting sqref="I211">
    <cfRule type="expression" dxfId="925" priority="1217" stopIfTrue="1">
      <formula>$E207&lt;&gt;""</formula>
    </cfRule>
  </conditionalFormatting>
  <conditionalFormatting sqref="H212">
    <cfRule type="expression" dxfId="924" priority="1216" stopIfTrue="1">
      <formula>$E207&lt;&gt;""</formula>
    </cfRule>
  </conditionalFormatting>
  <conditionalFormatting sqref="I212">
    <cfRule type="expression" dxfId="923" priority="1215" stopIfTrue="1">
      <formula>$E207&lt;&gt;""</formula>
    </cfRule>
  </conditionalFormatting>
  <conditionalFormatting sqref="H213">
    <cfRule type="expression" dxfId="922" priority="1214" stopIfTrue="1">
      <formula>$E207&lt;&gt;""</formula>
    </cfRule>
  </conditionalFormatting>
  <conditionalFormatting sqref="I213">
    <cfRule type="expression" dxfId="921" priority="1213" stopIfTrue="1">
      <formula>$E207&lt;&gt;""</formula>
    </cfRule>
  </conditionalFormatting>
  <conditionalFormatting sqref="H214">
    <cfRule type="expression" dxfId="920" priority="1212" stopIfTrue="1">
      <formula>$E207&lt;&gt;""</formula>
    </cfRule>
  </conditionalFormatting>
  <conditionalFormatting sqref="I214">
    <cfRule type="expression" dxfId="919" priority="1211" stopIfTrue="1">
      <formula>$E207&lt;&gt;""</formula>
    </cfRule>
  </conditionalFormatting>
  <conditionalFormatting sqref="H215">
    <cfRule type="expression" dxfId="918" priority="1210" stopIfTrue="1">
      <formula>$E207&lt;&gt;""</formula>
    </cfRule>
  </conditionalFormatting>
  <conditionalFormatting sqref="I215">
    <cfRule type="expression" dxfId="917" priority="1209" stopIfTrue="1">
      <formula>$E207&lt;&gt;""</formula>
    </cfRule>
  </conditionalFormatting>
  <conditionalFormatting sqref="H216">
    <cfRule type="expression" dxfId="916" priority="1208" stopIfTrue="1">
      <formula>$E207&lt;&gt;""</formula>
    </cfRule>
  </conditionalFormatting>
  <conditionalFormatting sqref="I216">
    <cfRule type="expression" dxfId="915" priority="1207" stopIfTrue="1">
      <formula>$E207&lt;&gt;""</formula>
    </cfRule>
  </conditionalFormatting>
  <conditionalFormatting sqref="O209">
    <cfRule type="expression" dxfId="914" priority="1199" stopIfTrue="1">
      <formula>$L207&lt;&gt;""</formula>
    </cfRule>
  </conditionalFormatting>
  <conditionalFormatting sqref="P209">
    <cfRule type="expression" dxfId="913" priority="1198" stopIfTrue="1">
      <formula>$L207&lt;&gt;""</formula>
    </cfRule>
  </conditionalFormatting>
  <conditionalFormatting sqref="M213:N213">
    <cfRule type="expression" dxfId="912" priority="1193" stopIfTrue="1">
      <formula>$L207&lt;&gt;""</formula>
    </cfRule>
  </conditionalFormatting>
  <conditionalFormatting sqref="M214:N214">
    <cfRule type="expression" dxfId="911" priority="1192" stopIfTrue="1">
      <formula>$L207&lt;&gt;""</formula>
    </cfRule>
  </conditionalFormatting>
  <conditionalFormatting sqref="M215:N215">
    <cfRule type="expression" dxfId="910" priority="1191" stopIfTrue="1">
      <formula>$L207&lt;&gt;""</formula>
    </cfRule>
  </conditionalFormatting>
  <conditionalFormatting sqref="L216">
    <cfRule type="expression" dxfId="909" priority="1190" stopIfTrue="1">
      <formula>$L207&lt;&gt;""</formula>
    </cfRule>
  </conditionalFormatting>
  <conditionalFormatting sqref="O211">
    <cfRule type="expression" dxfId="908" priority="1189" stopIfTrue="1">
      <formula>$L207&lt;&gt;""</formula>
    </cfRule>
  </conditionalFormatting>
  <conditionalFormatting sqref="P211">
    <cfRule type="expression" dxfId="907" priority="1188" stopIfTrue="1">
      <formula>$L207&lt;&gt;""</formula>
    </cfRule>
  </conditionalFormatting>
  <conditionalFormatting sqref="O212">
    <cfRule type="expression" dxfId="906" priority="1187" stopIfTrue="1">
      <formula>$L207&lt;&gt;""</formula>
    </cfRule>
  </conditionalFormatting>
  <conditionalFormatting sqref="P212">
    <cfRule type="expression" dxfId="905" priority="1186" stopIfTrue="1">
      <formula>$L207&lt;&gt;""</formula>
    </cfRule>
  </conditionalFormatting>
  <conditionalFormatting sqref="O213">
    <cfRule type="expression" dxfId="904" priority="1185" stopIfTrue="1">
      <formula>$L207&lt;&gt;""</formula>
    </cfRule>
  </conditionalFormatting>
  <conditionalFormatting sqref="P213">
    <cfRule type="expression" dxfId="903" priority="1184" stopIfTrue="1">
      <formula>$L207&lt;&gt;""</formula>
    </cfRule>
  </conditionalFormatting>
  <conditionalFormatting sqref="O214">
    <cfRule type="expression" dxfId="902" priority="1183" stopIfTrue="1">
      <formula>$L207&lt;&gt;""</formula>
    </cfRule>
  </conditionalFormatting>
  <conditionalFormatting sqref="P214">
    <cfRule type="expression" dxfId="901" priority="1182" stopIfTrue="1">
      <formula>$L207&lt;&gt;""</formula>
    </cfRule>
  </conditionalFormatting>
  <conditionalFormatting sqref="O215">
    <cfRule type="expression" dxfId="900" priority="1181" stopIfTrue="1">
      <formula>$L207&lt;&gt;""</formula>
    </cfRule>
  </conditionalFormatting>
  <conditionalFormatting sqref="P215">
    <cfRule type="expression" dxfId="899" priority="1180" stopIfTrue="1">
      <formula>$L207&lt;&gt;""</formula>
    </cfRule>
  </conditionalFormatting>
  <conditionalFormatting sqref="O216">
    <cfRule type="expression" dxfId="898" priority="1179" stopIfTrue="1">
      <formula>$L207&lt;&gt;""</formula>
    </cfRule>
  </conditionalFormatting>
  <conditionalFormatting sqref="P216">
    <cfRule type="expression" dxfId="897" priority="1178" stopIfTrue="1">
      <formula>$L207&lt;&gt;""</formula>
    </cfRule>
  </conditionalFormatting>
  <conditionalFormatting sqref="M211">
    <cfRule type="expression" dxfId="896" priority="1177" stopIfTrue="1">
      <formula>$L207&lt;&gt;""</formula>
    </cfRule>
  </conditionalFormatting>
  <conditionalFormatting sqref="M211:N211">
    <cfRule type="expression" dxfId="895" priority="1176" stopIfTrue="1">
      <formula>$L207&lt;&gt;""</formula>
    </cfRule>
  </conditionalFormatting>
  <conditionalFormatting sqref="F209">
    <cfRule type="expression" dxfId="894" priority="1175" stopIfTrue="1">
      <formula>$E207&lt;&gt;""</formula>
    </cfRule>
  </conditionalFormatting>
  <conditionalFormatting sqref="F209:G209">
    <cfRule type="expression" dxfId="893" priority="1174" stopIfTrue="1">
      <formula>$E207&lt;&gt;""</formula>
    </cfRule>
  </conditionalFormatting>
  <conditionalFormatting sqref="H210">
    <cfRule type="expression" dxfId="892" priority="1173" stopIfTrue="1">
      <formula>$E207&lt;&gt;""</formula>
    </cfRule>
  </conditionalFormatting>
  <conditionalFormatting sqref="I210">
    <cfRule type="expression" dxfId="891" priority="1172" stopIfTrue="1">
      <formula>$E207&lt;&gt;""</formula>
    </cfRule>
  </conditionalFormatting>
  <conditionalFormatting sqref="M211:N211 M213:N215">
    <cfRule type="expression" dxfId="890" priority="1171" stopIfTrue="1">
      <formula>$L208&lt;&gt;""</formula>
    </cfRule>
  </conditionalFormatting>
  <conditionalFormatting sqref="O210">
    <cfRule type="expression" dxfId="889" priority="1169" stopIfTrue="1">
      <formula>$L207&lt;&gt;""</formula>
    </cfRule>
  </conditionalFormatting>
  <conditionalFormatting sqref="F231:F233 F228">
    <cfRule type="expression" dxfId="888" priority="1165" stopIfTrue="1">
      <formula>$E226&lt;&gt;""</formula>
    </cfRule>
  </conditionalFormatting>
  <conditionalFormatting sqref="H227">
    <cfRule type="expression" dxfId="887" priority="1160" stopIfTrue="1">
      <formula>$E225&lt;&gt;""</formula>
    </cfRule>
  </conditionalFormatting>
  <conditionalFormatting sqref="I227">
    <cfRule type="expression" dxfId="886" priority="1159" stopIfTrue="1">
      <formula>$E225&lt;&gt;""</formula>
    </cfRule>
  </conditionalFormatting>
  <conditionalFormatting sqref="F229">
    <cfRule type="expression" dxfId="885" priority="1155" stopIfTrue="1">
      <formula>$E226&lt;&gt;""</formula>
    </cfRule>
  </conditionalFormatting>
  <conditionalFormatting sqref="M231:M233">
    <cfRule type="expression" dxfId="884" priority="1154" stopIfTrue="1">
      <formula>$L229&lt;&gt;""</formula>
    </cfRule>
  </conditionalFormatting>
  <conditionalFormatting sqref="F228">
    <cfRule type="expression" dxfId="883" priority="1152" stopIfTrue="1">
      <formula>$E225&lt;&gt;""</formula>
    </cfRule>
  </conditionalFormatting>
  <conditionalFormatting sqref="F229:G229">
    <cfRule type="expression" dxfId="882" priority="1151" stopIfTrue="1">
      <formula>$E225&lt;&gt;""</formula>
    </cfRule>
  </conditionalFormatting>
  <conditionalFormatting sqref="F231:G231">
    <cfRule type="expression" dxfId="881" priority="1149" stopIfTrue="1">
      <formula>$E225&lt;&gt;""</formula>
    </cfRule>
  </conditionalFormatting>
  <conditionalFormatting sqref="F232:G232">
    <cfRule type="expression" dxfId="880" priority="1148" stopIfTrue="1">
      <formula>$E225&lt;&gt;""</formula>
    </cfRule>
  </conditionalFormatting>
  <conditionalFormatting sqref="F233:G233">
    <cfRule type="expression" dxfId="879" priority="1147" stopIfTrue="1">
      <formula>$E225&lt;&gt;""</formula>
    </cfRule>
  </conditionalFormatting>
  <conditionalFormatting sqref="E234">
    <cfRule type="expression" dxfId="878" priority="1146" stopIfTrue="1">
      <formula>$E225&lt;&gt;""</formula>
    </cfRule>
  </conditionalFormatting>
  <conditionalFormatting sqref="H229">
    <cfRule type="expression" dxfId="877" priority="1145" stopIfTrue="1">
      <formula>$E225&lt;&gt;""</formula>
    </cfRule>
  </conditionalFormatting>
  <conditionalFormatting sqref="I229">
    <cfRule type="expression" dxfId="876" priority="1144" stopIfTrue="1">
      <formula>$E225&lt;&gt;""</formula>
    </cfRule>
  </conditionalFormatting>
  <conditionalFormatting sqref="H230">
    <cfRule type="expression" dxfId="875" priority="1143" stopIfTrue="1">
      <formula>$E225&lt;&gt;""</formula>
    </cfRule>
  </conditionalFormatting>
  <conditionalFormatting sqref="I230">
    <cfRule type="expression" dxfId="874" priority="1142" stopIfTrue="1">
      <formula>$E225&lt;&gt;""</formula>
    </cfRule>
  </conditionalFormatting>
  <conditionalFormatting sqref="H231">
    <cfRule type="expression" dxfId="873" priority="1141" stopIfTrue="1">
      <formula>$E225&lt;&gt;""</formula>
    </cfRule>
  </conditionalFormatting>
  <conditionalFormatting sqref="I231">
    <cfRule type="expression" dxfId="872" priority="1140" stopIfTrue="1">
      <formula>$E225&lt;&gt;""</formula>
    </cfRule>
  </conditionalFormatting>
  <conditionalFormatting sqref="H232">
    <cfRule type="expression" dxfId="871" priority="1139" stopIfTrue="1">
      <formula>$E225&lt;&gt;""</formula>
    </cfRule>
  </conditionalFormatting>
  <conditionalFormatting sqref="I232">
    <cfRule type="expression" dxfId="870" priority="1138" stopIfTrue="1">
      <formula>$E225&lt;&gt;""</formula>
    </cfRule>
  </conditionalFormatting>
  <conditionalFormatting sqref="H233">
    <cfRule type="expression" dxfId="869" priority="1137" stopIfTrue="1">
      <formula>$E225&lt;&gt;""</formula>
    </cfRule>
  </conditionalFormatting>
  <conditionalFormatting sqref="I233">
    <cfRule type="expression" dxfId="868" priority="1136" stopIfTrue="1">
      <formula>$E225&lt;&gt;""</formula>
    </cfRule>
  </conditionalFormatting>
  <conditionalFormatting sqref="H234">
    <cfRule type="expression" dxfId="867" priority="1135" stopIfTrue="1">
      <formula>$E225&lt;&gt;""</formula>
    </cfRule>
  </conditionalFormatting>
  <conditionalFormatting sqref="I234">
    <cfRule type="expression" dxfId="866" priority="1134" stopIfTrue="1">
      <formula>$E225&lt;&gt;""</formula>
    </cfRule>
  </conditionalFormatting>
  <conditionalFormatting sqref="O227">
    <cfRule type="expression" dxfId="865" priority="1126" stopIfTrue="1">
      <formula>$L225&lt;&gt;""</formula>
    </cfRule>
  </conditionalFormatting>
  <conditionalFormatting sqref="P227">
    <cfRule type="expression" dxfId="864" priority="1125" stopIfTrue="1">
      <formula>$L225&lt;&gt;""</formula>
    </cfRule>
  </conditionalFormatting>
  <conditionalFormatting sqref="M231:N231">
    <cfRule type="expression" dxfId="863" priority="1120" stopIfTrue="1">
      <formula>$L225&lt;&gt;""</formula>
    </cfRule>
  </conditionalFormatting>
  <conditionalFormatting sqref="M232:N232">
    <cfRule type="expression" dxfId="862" priority="1119" stopIfTrue="1">
      <formula>$L225&lt;&gt;""</formula>
    </cfRule>
  </conditionalFormatting>
  <conditionalFormatting sqref="M233:N233">
    <cfRule type="expression" dxfId="861" priority="1118" stopIfTrue="1">
      <formula>$L225&lt;&gt;""</formula>
    </cfRule>
  </conditionalFormatting>
  <conditionalFormatting sqref="L234">
    <cfRule type="expression" dxfId="860" priority="1117" stopIfTrue="1">
      <formula>$L225&lt;&gt;""</formula>
    </cfRule>
  </conditionalFormatting>
  <conditionalFormatting sqref="O229">
    <cfRule type="expression" dxfId="859" priority="1116" stopIfTrue="1">
      <formula>$L225&lt;&gt;""</formula>
    </cfRule>
  </conditionalFormatting>
  <conditionalFormatting sqref="P229">
    <cfRule type="expression" dxfId="858" priority="1115" stopIfTrue="1">
      <formula>$L225&lt;&gt;""</formula>
    </cfRule>
  </conditionalFormatting>
  <conditionalFormatting sqref="O230">
    <cfRule type="expression" dxfId="857" priority="1114" stopIfTrue="1">
      <formula>$L225&lt;&gt;""</formula>
    </cfRule>
  </conditionalFormatting>
  <conditionalFormatting sqref="P230">
    <cfRule type="expression" dxfId="856" priority="1113" stopIfTrue="1">
      <formula>$L225&lt;&gt;""</formula>
    </cfRule>
  </conditionalFormatting>
  <conditionalFormatting sqref="O231">
    <cfRule type="expression" dxfId="855" priority="1112" stopIfTrue="1">
      <formula>$L225&lt;&gt;""</formula>
    </cfRule>
  </conditionalFormatting>
  <conditionalFormatting sqref="P231">
    <cfRule type="expression" dxfId="854" priority="1111" stopIfTrue="1">
      <formula>$L225&lt;&gt;""</formula>
    </cfRule>
  </conditionalFormatting>
  <conditionalFormatting sqref="O232">
    <cfRule type="expression" dxfId="853" priority="1110" stopIfTrue="1">
      <formula>$L225&lt;&gt;""</formula>
    </cfRule>
  </conditionalFormatting>
  <conditionalFormatting sqref="P232">
    <cfRule type="expression" dxfId="852" priority="1109" stopIfTrue="1">
      <formula>$L225&lt;&gt;""</formula>
    </cfRule>
  </conditionalFormatting>
  <conditionalFormatting sqref="O233">
    <cfRule type="expression" dxfId="851" priority="1108" stopIfTrue="1">
      <formula>$L225&lt;&gt;""</formula>
    </cfRule>
  </conditionalFormatting>
  <conditionalFormatting sqref="P233">
    <cfRule type="expression" dxfId="850" priority="1107" stopIfTrue="1">
      <formula>$L225&lt;&gt;""</formula>
    </cfRule>
  </conditionalFormatting>
  <conditionalFormatting sqref="O234">
    <cfRule type="expression" dxfId="849" priority="1106" stopIfTrue="1">
      <formula>$L225&lt;&gt;""</formula>
    </cfRule>
  </conditionalFormatting>
  <conditionalFormatting sqref="P234">
    <cfRule type="expression" dxfId="848" priority="1105" stopIfTrue="1">
      <formula>$L225&lt;&gt;""</formula>
    </cfRule>
  </conditionalFormatting>
  <conditionalFormatting sqref="M229">
    <cfRule type="expression" dxfId="847" priority="1104" stopIfTrue="1">
      <formula>$L225&lt;&gt;""</formula>
    </cfRule>
  </conditionalFormatting>
  <conditionalFormatting sqref="M229:N229">
    <cfRule type="expression" dxfId="846" priority="1103" stopIfTrue="1">
      <formula>$L225&lt;&gt;""</formula>
    </cfRule>
  </conditionalFormatting>
  <conditionalFormatting sqref="F227">
    <cfRule type="expression" dxfId="845" priority="1102" stopIfTrue="1">
      <formula>$E225&lt;&gt;""</formula>
    </cfRule>
  </conditionalFormatting>
  <conditionalFormatting sqref="F227:G227">
    <cfRule type="expression" dxfId="844" priority="1101" stopIfTrue="1">
      <formula>$E225&lt;&gt;""</formula>
    </cfRule>
  </conditionalFormatting>
  <conditionalFormatting sqref="H228">
    <cfRule type="expression" dxfId="843" priority="1100" stopIfTrue="1">
      <formula>$E225&lt;&gt;""</formula>
    </cfRule>
  </conditionalFormatting>
  <conditionalFormatting sqref="I228">
    <cfRule type="expression" dxfId="842" priority="1099" stopIfTrue="1">
      <formula>$E225&lt;&gt;""</formula>
    </cfRule>
  </conditionalFormatting>
  <conditionalFormatting sqref="M229:N229 M231:N233">
    <cfRule type="expression" dxfId="841" priority="1098" stopIfTrue="1">
      <formula>$L226&lt;&gt;""</formula>
    </cfRule>
  </conditionalFormatting>
  <conditionalFormatting sqref="O228">
    <cfRule type="expression" dxfId="840" priority="1096" stopIfTrue="1">
      <formula>$L225&lt;&gt;""</formula>
    </cfRule>
  </conditionalFormatting>
  <conditionalFormatting sqref="L209:L215">
    <cfRule type="expression" dxfId="839" priority="1000" stopIfTrue="1">
      <formula>$L207&lt;&gt;""</formula>
    </cfRule>
  </conditionalFormatting>
  <conditionalFormatting sqref="F140">
    <cfRule type="expression" dxfId="838" priority="1021" stopIfTrue="1">
      <formula>$E136&lt;&gt;""</formula>
    </cfRule>
  </conditionalFormatting>
  <conditionalFormatting sqref="F140:G140">
    <cfRule type="expression" dxfId="837" priority="1020" stopIfTrue="1">
      <formula>$E135&lt;&gt;""</formula>
    </cfRule>
  </conditionalFormatting>
  <conditionalFormatting sqref="F158">
    <cfRule type="expression" dxfId="836" priority="1019" stopIfTrue="1">
      <formula>$E154&lt;&gt;""</formula>
    </cfRule>
  </conditionalFormatting>
  <conditionalFormatting sqref="F158:G158">
    <cfRule type="expression" dxfId="835" priority="1018" stopIfTrue="1">
      <formula>$E153&lt;&gt;""</formula>
    </cfRule>
  </conditionalFormatting>
  <conditionalFormatting sqref="F176">
    <cfRule type="expression" dxfId="834" priority="1017" stopIfTrue="1">
      <formula>$E172&lt;&gt;""</formula>
    </cfRule>
  </conditionalFormatting>
  <conditionalFormatting sqref="F176:G176">
    <cfRule type="expression" dxfId="833" priority="1016" stopIfTrue="1">
      <formula>$E171&lt;&gt;""</formula>
    </cfRule>
  </conditionalFormatting>
  <conditionalFormatting sqref="F194">
    <cfRule type="expression" dxfId="832" priority="1015" stopIfTrue="1">
      <formula>$E190&lt;&gt;""</formula>
    </cfRule>
  </conditionalFormatting>
  <conditionalFormatting sqref="F194:G194">
    <cfRule type="expression" dxfId="831" priority="1014" stopIfTrue="1">
      <formula>$E189&lt;&gt;""</formula>
    </cfRule>
  </conditionalFormatting>
  <conditionalFormatting sqref="F212">
    <cfRule type="expression" dxfId="830" priority="1013" stopIfTrue="1">
      <formula>$E208&lt;&gt;""</formula>
    </cfRule>
  </conditionalFormatting>
  <conditionalFormatting sqref="F212:G212">
    <cfRule type="expression" dxfId="829" priority="1012" stopIfTrue="1">
      <formula>$E207&lt;&gt;""</formula>
    </cfRule>
  </conditionalFormatting>
  <conditionalFormatting sqref="F230">
    <cfRule type="expression" dxfId="828" priority="1011" stopIfTrue="1">
      <formula>$E226&lt;&gt;""</formula>
    </cfRule>
  </conditionalFormatting>
  <conditionalFormatting sqref="F230:G230">
    <cfRule type="expression" dxfId="827" priority="1010" stopIfTrue="1">
      <formula>$E225&lt;&gt;""</formula>
    </cfRule>
  </conditionalFormatting>
  <conditionalFormatting sqref="L231:L233">
    <cfRule type="expression" dxfId="826" priority="1007" stopIfTrue="1">
      <formula>$L225&lt;&gt;""</formula>
    </cfRule>
  </conditionalFormatting>
  <conditionalFormatting sqref="L229:L230">
    <cfRule type="expression" dxfId="825" priority="1006" stopIfTrue="1">
      <formula>$L225&lt;&gt;""</formula>
    </cfRule>
  </conditionalFormatting>
  <conditionalFormatting sqref="L227:L228">
    <cfRule type="expression" dxfId="824" priority="1005" stopIfTrue="1">
      <formula>$L225&lt;&gt;""</formula>
    </cfRule>
  </conditionalFormatting>
  <conditionalFormatting sqref="L227:L233">
    <cfRule type="expression" dxfId="823" priority="1004" stopIfTrue="1">
      <formula>$L225&lt;&gt;""</formula>
    </cfRule>
  </conditionalFormatting>
  <conditionalFormatting sqref="L213:L215">
    <cfRule type="expression" dxfId="822" priority="1003" stopIfTrue="1">
      <formula>$L207&lt;&gt;""</formula>
    </cfRule>
  </conditionalFormatting>
  <conditionalFormatting sqref="L211:L212">
    <cfRule type="expression" dxfId="821" priority="1002" stopIfTrue="1">
      <formula>$L207&lt;&gt;""</formula>
    </cfRule>
  </conditionalFormatting>
  <conditionalFormatting sqref="L209:L210">
    <cfRule type="expression" dxfId="820" priority="1001" stopIfTrue="1">
      <formula>$L207&lt;&gt;""</formula>
    </cfRule>
  </conditionalFormatting>
  <conditionalFormatting sqref="L195:L197">
    <cfRule type="expression" dxfId="819" priority="999" stopIfTrue="1">
      <formula>$L189&lt;&gt;""</formula>
    </cfRule>
  </conditionalFormatting>
  <conditionalFormatting sqref="L193:L194">
    <cfRule type="expression" dxfId="818" priority="998" stopIfTrue="1">
      <formula>$L189&lt;&gt;""</formula>
    </cfRule>
  </conditionalFormatting>
  <conditionalFormatting sqref="L191:L192">
    <cfRule type="expression" dxfId="817" priority="997" stopIfTrue="1">
      <formula>$L189&lt;&gt;""</formula>
    </cfRule>
  </conditionalFormatting>
  <conditionalFormatting sqref="L191:L197">
    <cfRule type="expression" dxfId="816" priority="996" stopIfTrue="1">
      <formula>$L189&lt;&gt;""</formula>
    </cfRule>
  </conditionalFormatting>
  <conditionalFormatting sqref="L177:L179">
    <cfRule type="expression" dxfId="815" priority="995" stopIfTrue="1">
      <formula>$L171&lt;&gt;""</formula>
    </cfRule>
  </conditionalFormatting>
  <conditionalFormatting sqref="L175:L176">
    <cfRule type="expression" dxfId="814" priority="994" stopIfTrue="1">
      <formula>$L171&lt;&gt;""</formula>
    </cfRule>
  </conditionalFormatting>
  <conditionalFormatting sqref="L173:L174">
    <cfRule type="expression" dxfId="813" priority="993" stopIfTrue="1">
      <formula>$L171&lt;&gt;""</formula>
    </cfRule>
  </conditionalFormatting>
  <conditionalFormatting sqref="L173:L179">
    <cfRule type="expression" dxfId="812" priority="992" stopIfTrue="1">
      <formula>$L171&lt;&gt;""</formula>
    </cfRule>
  </conditionalFormatting>
  <conditionalFormatting sqref="L159:L161">
    <cfRule type="expression" dxfId="811" priority="991" stopIfTrue="1">
      <formula>$L153&lt;&gt;""</formula>
    </cfRule>
  </conditionalFormatting>
  <conditionalFormatting sqref="L157:L158">
    <cfRule type="expression" dxfId="810" priority="990" stopIfTrue="1">
      <formula>$L153&lt;&gt;""</formula>
    </cfRule>
  </conditionalFormatting>
  <conditionalFormatting sqref="L155:L156">
    <cfRule type="expression" dxfId="809" priority="989" stopIfTrue="1">
      <formula>$L153&lt;&gt;""</formula>
    </cfRule>
  </conditionalFormatting>
  <conditionalFormatting sqref="L155:L161">
    <cfRule type="expression" dxfId="808" priority="988" stopIfTrue="1">
      <formula>$L153&lt;&gt;""</formula>
    </cfRule>
  </conditionalFormatting>
  <conditionalFormatting sqref="L141:L143">
    <cfRule type="expression" dxfId="807" priority="987" stopIfTrue="1">
      <formula>$L135&lt;&gt;""</formula>
    </cfRule>
  </conditionalFormatting>
  <conditionalFormatting sqref="L139:L140">
    <cfRule type="expression" dxfId="806" priority="986" stopIfTrue="1">
      <formula>$L135&lt;&gt;""</formula>
    </cfRule>
  </conditionalFormatting>
  <conditionalFormatting sqref="L137:L138">
    <cfRule type="expression" dxfId="805" priority="985" stopIfTrue="1">
      <formula>$L135&lt;&gt;""</formula>
    </cfRule>
  </conditionalFormatting>
  <conditionalFormatting sqref="L137:L143">
    <cfRule type="expression" dxfId="804" priority="984" stopIfTrue="1">
      <formula>$L135&lt;&gt;""</formula>
    </cfRule>
  </conditionalFormatting>
  <conditionalFormatting sqref="M137">
    <cfRule type="expression" dxfId="803" priority="979" stopIfTrue="1">
      <formula>$L135&lt;&gt;""</formula>
    </cfRule>
  </conditionalFormatting>
  <conditionalFormatting sqref="M137:N137">
    <cfRule type="expression" dxfId="802" priority="978" stopIfTrue="1">
      <formula>$L135&lt;&gt;""</formula>
    </cfRule>
  </conditionalFormatting>
  <conditionalFormatting sqref="M137:N137">
    <cfRule type="expression" dxfId="801" priority="977" stopIfTrue="1">
      <formula>$L135&lt;&gt;""</formula>
    </cfRule>
  </conditionalFormatting>
  <conditionalFormatting sqref="M155">
    <cfRule type="expression" dxfId="800" priority="976" stopIfTrue="1">
      <formula>$L153&lt;&gt;""</formula>
    </cfRule>
  </conditionalFormatting>
  <conditionalFormatting sqref="M155:N155">
    <cfRule type="expression" dxfId="799" priority="975" stopIfTrue="1">
      <formula>$L153&lt;&gt;""</formula>
    </cfRule>
  </conditionalFormatting>
  <conditionalFormatting sqref="M155:N155">
    <cfRule type="expression" dxfId="798" priority="974" stopIfTrue="1">
      <formula>$L153&lt;&gt;""</formula>
    </cfRule>
  </conditionalFormatting>
  <conditionalFormatting sqref="M173">
    <cfRule type="expression" dxfId="797" priority="973" stopIfTrue="1">
      <formula>$L171&lt;&gt;""</formula>
    </cfRule>
  </conditionalFormatting>
  <conditionalFormatting sqref="M173:N173">
    <cfRule type="expression" dxfId="796" priority="972" stopIfTrue="1">
      <formula>$L171&lt;&gt;""</formula>
    </cfRule>
  </conditionalFormatting>
  <conditionalFormatting sqref="M173:N173">
    <cfRule type="expression" dxfId="795" priority="971" stopIfTrue="1">
      <formula>$L171&lt;&gt;""</formula>
    </cfRule>
  </conditionalFormatting>
  <conditionalFormatting sqref="M191">
    <cfRule type="expression" dxfId="794" priority="970" stopIfTrue="1">
      <formula>$L189&lt;&gt;""</formula>
    </cfRule>
  </conditionalFormatting>
  <conditionalFormatting sqref="M191:N191">
    <cfRule type="expression" dxfId="793" priority="969" stopIfTrue="1">
      <formula>$L189&lt;&gt;""</formula>
    </cfRule>
  </conditionalFormatting>
  <conditionalFormatting sqref="M191:N191">
    <cfRule type="expression" dxfId="792" priority="968" stopIfTrue="1">
      <formula>$L189&lt;&gt;""</formula>
    </cfRule>
  </conditionalFormatting>
  <conditionalFormatting sqref="M209">
    <cfRule type="expression" dxfId="791" priority="967" stopIfTrue="1">
      <formula>$L207&lt;&gt;""</formula>
    </cfRule>
  </conditionalFormatting>
  <conditionalFormatting sqref="M209:N209">
    <cfRule type="expression" dxfId="790" priority="966" stopIfTrue="1">
      <formula>$L207&lt;&gt;""</formula>
    </cfRule>
  </conditionalFormatting>
  <conditionalFormatting sqref="M209:N209">
    <cfRule type="expression" dxfId="789" priority="965" stopIfTrue="1">
      <formula>$L207&lt;&gt;""</formula>
    </cfRule>
  </conditionalFormatting>
  <conditionalFormatting sqref="M227">
    <cfRule type="expression" dxfId="788" priority="964" stopIfTrue="1">
      <formula>$L225&lt;&gt;""</formula>
    </cfRule>
  </conditionalFormatting>
  <conditionalFormatting sqref="M227:N227">
    <cfRule type="expression" dxfId="787" priority="963" stopIfTrue="1">
      <formula>$L225&lt;&gt;""</formula>
    </cfRule>
  </conditionalFormatting>
  <conditionalFormatting sqref="M227:N227">
    <cfRule type="expression" dxfId="786" priority="962" stopIfTrue="1">
      <formula>$L225&lt;&gt;""</formula>
    </cfRule>
  </conditionalFormatting>
  <conditionalFormatting sqref="M138:N138">
    <cfRule type="expression" dxfId="785" priority="961" stopIfTrue="1">
      <formula>$L136&lt;&gt;""</formula>
    </cfRule>
  </conditionalFormatting>
  <conditionalFormatting sqref="M138">
    <cfRule type="expression" dxfId="784" priority="960" stopIfTrue="1">
      <formula>$L135&lt;&gt;""</formula>
    </cfRule>
  </conditionalFormatting>
  <conditionalFormatting sqref="M156:N156">
    <cfRule type="expression" dxfId="783" priority="959" stopIfTrue="1">
      <formula>$L154&lt;&gt;""</formula>
    </cfRule>
  </conditionalFormatting>
  <conditionalFormatting sqref="M156">
    <cfRule type="expression" dxfId="782" priority="958" stopIfTrue="1">
      <formula>$L153&lt;&gt;""</formula>
    </cfRule>
  </conditionalFormatting>
  <conditionalFormatting sqref="M174:N174">
    <cfRule type="expression" dxfId="781" priority="957" stopIfTrue="1">
      <formula>$L172&lt;&gt;""</formula>
    </cfRule>
  </conditionalFormatting>
  <conditionalFormatting sqref="M174">
    <cfRule type="expression" dxfId="780" priority="956" stopIfTrue="1">
      <formula>$L171&lt;&gt;""</formula>
    </cfRule>
  </conditionalFormatting>
  <conditionalFormatting sqref="M192:N192">
    <cfRule type="expression" dxfId="779" priority="955" stopIfTrue="1">
      <formula>$L190&lt;&gt;""</formula>
    </cfRule>
  </conditionalFormatting>
  <conditionalFormatting sqref="M192">
    <cfRule type="expression" dxfId="778" priority="954" stopIfTrue="1">
      <formula>$L189&lt;&gt;""</formula>
    </cfRule>
  </conditionalFormatting>
  <conditionalFormatting sqref="M210:N210">
    <cfRule type="expression" dxfId="777" priority="953" stopIfTrue="1">
      <formula>$L208&lt;&gt;""</formula>
    </cfRule>
  </conditionalFormatting>
  <conditionalFormatting sqref="M210">
    <cfRule type="expression" dxfId="776" priority="952" stopIfTrue="1">
      <formula>$L207&lt;&gt;""</formula>
    </cfRule>
  </conditionalFormatting>
  <conditionalFormatting sqref="M228:N228">
    <cfRule type="expression" dxfId="775" priority="951" stopIfTrue="1">
      <formula>$L226&lt;&gt;""</formula>
    </cfRule>
  </conditionalFormatting>
  <conditionalFormatting sqref="M228">
    <cfRule type="expression" dxfId="774" priority="950" stopIfTrue="1">
      <formula>$L225&lt;&gt;""</formula>
    </cfRule>
  </conditionalFormatting>
  <conditionalFormatting sqref="M140">
    <cfRule type="expression" dxfId="773" priority="949" stopIfTrue="1">
      <formula>$L135&lt;&gt;""</formula>
    </cfRule>
  </conditionalFormatting>
  <conditionalFormatting sqref="M140:N140">
    <cfRule type="expression" dxfId="772" priority="948" stopIfTrue="1">
      <formula>$L135&lt;&gt;""</formula>
    </cfRule>
  </conditionalFormatting>
  <conditionalFormatting sqref="M140:N140">
    <cfRule type="expression" dxfId="771" priority="947" stopIfTrue="1">
      <formula>$L138&lt;&gt;""</formula>
    </cfRule>
  </conditionalFormatting>
  <conditionalFormatting sqref="M158">
    <cfRule type="expression" dxfId="770" priority="946" stopIfTrue="1">
      <formula>$L153&lt;&gt;""</formula>
    </cfRule>
  </conditionalFormatting>
  <conditionalFormatting sqref="M158:N158">
    <cfRule type="expression" dxfId="769" priority="945" stopIfTrue="1">
      <formula>$L153&lt;&gt;""</formula>
    </cfRule>
  </conditionalFormatting>
  <conditionalFormatting sqref="M158:N158">
    <cfRule type="expression" dxfId="768" priority="944" stopIfTrue="1">
      <formula>$L156&lt;&gt;""</formula>
    </cfRule>
  </conditionalFormatting>
  <conditionalFormatting sqref="M176">
    <cfRule type="expression" dxfId="767" priority="943" stopIfTrue="1">
      <formula>$L171&lt;&gt;""</formula>
    </cfRule>
  </conditionalFormatting>
  <conditionalFormatting sqref="M176:N176">
    <cfRule type="expression" dxfId="766" priority="942" stopIfTrue="1">
      <formula>$L171&lt;&gt;""</formula>
    </cfRule>
  </conditionalFormatting>
  <conditionalFormatting sqref="M176:N176">
    <cfRule type="expression" dxfId="765" priority="941" stopIfTrue="1">
      <formula>$L174&lt;&gt;""</formula>
    </cfRule>
  </conditionalFormatting>
  <conditionalFormatting sqref="M194">
    <cfRule type="expression" dxfId="764" priority="940" stopIfTrue="1">
      <formula>$L189&lt;&gt;""</formula>
    </cfRule>
  </conditionalFormatting>
  <conditionalFormatting sqref="M194:N194">
    <cfRule type="expression" dxfId="763" priority="939" stopIfTrue="1">
      <formula>$L189&lt;&gt;""</formula>
    </cfRule>
  </conditionalFormatting>
  <conditionalFormatting sqref="M194:N194">
    <cfRule type="expression" dxfId="762" priority="938" stopIfTrue="1">
      <formula>$L192&lt;&gt;""</formula>
    </cfRule>
  </conditionalFormatting>
  <conditionalFormatting sqref="M212">
    <cfRule type="expression" dxfId="761" priority="937" stopIfTrue="1">
      <formula>$L207&lt;&gt;""</formula>
    </cfRule>
  </conditionalFormatting>
  <conditionalFormatting sqref="M212:N212">
    <cfRule type="expression" dxfId="760" priority="936" stopIfTrue="1">
      <formula>$L207&lt;&gt;""</formula>
    </cfRule>
  </conditionalFormatting>
  <conditionalFormatting sqref="M212:N212">
    <cfRule type="expression" dxfId="759" priority="935" stopIfTrue="1">
      <formula>$L210&lt;&gt;""</formula>
    </cfRule>
  </conditionalFormatting>
  <conditionalFormatting sqref="M230">
    <cfRule type="expression" dxfId="758" priority="934" stopIfTrue="1">
      <formula>$L225&lt;&gt;""</formula>
    </cfRule>
  </conditionalFormatting>
  <conditionalFormatting sqref="M230:N230">
    <cfRule type="expression" dxfId="757" priority="933" stopIfTrue="1">
      <formula>$L225&lt;&gt;""</formula>
    </cfRule>
  </conditionalFormatting>
  <conditionalFormatting sqref="M230:N230">
    <cfRule type="expression" dxfId="756" priority="932" stopIfTrue="1">
      <formula>$L228&lt;&gt;""</formula>
    </cfRule>
  </conditionalFormatting>
  <conditionalFormatting sqref="P246">
    <cfRule type="expression" dxfId="755" priority="855" stopIfTrue="1">
      <formula>$L243&lt;&gt;""</formula>
    </cfRule>
  </conditionalFormatting>
  <conditionalFormatting sqref="F249:F251 F246">
    <cfRule type="expression" dxfId="754" priority="917" stopIfTrue="1">
      <formula>$E244&lt;&gt;""</formula>
    </cfRule>
  </conditionalFormatting>
  <conditionalFormatting sqref="H245">
    <cfRule type="expression" dxfId="753" priority="912" stopIfTrue="1">
      <formula>$E243&lt;&gt;""</formula>
    </cfRule>
  </conditionalFormatting>
  <conditionalFormatting sqref="I245">
    <cfRule type="expression" dxfId="752" priority="911" stopIfTrue="1">
      <formula>$E243&lt;&gt;""</formula>
    </cfRule>
  </conditionalFormatting>
  <conditionalFormatting sqref="F247">
    <cfRule type="expression" dxfId="751" priority="907" stopIfTrue="1">
      <formula>$E244&lt;&gt;""</formula>
    </cfRule>
  </conditionalFormatting>
  <conditionalFormatting sqref="M249:M251">
    <cfRule type="expression" dxfId="750" priority="906" stopIfTrue="1">
      <formula>$L247&lt;&gt;""</formula>
    </cfRule>
  </conditionalFormatting>
  <conditionalFormatting sqref="F246">
    <cfRule type="expression" dxfId="749" priority="905" stopIfTrue="1">
      <formula>$E243&lt;&gt;""</formula>
    </cfRule>
  </conditionalFormatting>
  <conditionalFormatting sqref="F247:G247">
    <cfRule type="expression" dxfId="748" priority="904" stopIfTrue="1">
      <formula>$E243&lt;&gt;""</formula>
    </cfRule>
  </conditionalFormatting>
  <conditionalFormatting sqref="F249:G249">
    <cfRule type="expression" dxfId="747" priority="903" stopIfTrue="1">
      <formula>$E243&lt;&gt;""</formula>
    </cfRule>
  </conditionalFormatting>
  <conditionalFormatting sqref="F250:G250">
    <cfRule type="expression" dxfId="746" priority="902" stopIfTrue="1">
      <formula>$E243&lt;&gt;""</formula>
    </cfRule>
  </conditionalFormatting>
  <conditionalFormatting sqref="F251:G251">
    <cfRule type="expression" dxfId="745" priority="901" stopIfTrue="1">
      <formula>$E243&lt;&gt;""</formula>
    </cfRule>
  </conditionalFormatting>
  <conditionalFormatting sqref="E252">
    <cfRule type="expression" dxfId="744" priority="900" stopIfTrue="1">
      <formula>$E243&lt;&gt;""</formula>
    </cfRule>
  </conditionalFormatting>
  <conditionalFormatting sqref="H247">
    <cfRule type="expression" dxfId="743" priority="899" stopIfTrue="1">
      <formula>$E243&lt;&gt;""</formula>
    </cfRule>
  </conditionalFormatting>
  <conditionalFormatting sqref="I247">
    <cfRule type="expression" dxfId="742" priority="898" stopIfTrue="1">
      <formula>$E243&lt;&gt;""</formula>
    </cfRule>
  </conditionalFormatting>
  <conditionalFormatting sqref="H248">
    <cfRule type="expression" dxfId="741" priority="897" stopIfTrue="1">
      <formula>$E243&lt;&gt;""</formula>
    </cfRule>
  </conditionalFormatting>
  <conditionalFormatting sqref="I248">
    <cfRule type="expression" dxfId="740" priority="896" stopIfTrue="1">
      <formula>$E243&lt;&gt;""</formula>
    </cfRule>
  </conditionalFormatting>
  <conditionalFormatting sqref="H249">
    <cfRule type="expression" dxfId="739" priority="895" stopIfTrue="1">
      <formula>$E243&lt;&gt;""</formula>
    </cfRule>
  </conditionalFormatting>
  <conditionalFormatting sqref="I249">
    <cfRule type="expression" dxfId="738" priority="894" stopIfTrue="1">
      <formula>$E243&lt;&gt;""</formula>
    </cfRule>
  </conditionalFormatting>
  <conditionalFormatting sqref="H250">
    <cfRule type="expression" dxfId="737" priority="893" stopIfTrue="1">
      <formula>$E243&lt;&gt;""</formula>
    </cfRule>
  </conditionalFormatting>
  <conditionalFormatting sqref="I250">
    <cfRule type="expression" dxfId="736" priority="892" stopIfTrue="1">
      <formula>$E243&lt;&gt;""</formula>
    </cfRule>
  </conditionalFormatting>
  <conditionalFormatting sqref="H251">
    <cfRule type="expression" dxfId="735" priority="891" stopIfTrue="1">
      <formula>$E243&lt;&gt;""</formula>
    </cfRule>
  </conditionalFormatting>
  <conditionalFormatting sqref="I251">
    <cfRule type="expression" dxfId="734" priority="890" stopIfTrue="1">
      <formula>$E243&lt;&gt;""</formula>
    </cfRule>
  </conditionalFormatting>
  <conditionalFormatting sqref="H252">
    <cfRule type="expression" dxfId="733" priority="889" stopIfTrue="1">
      <formula>$E243&lt;&gt;""</formula>
    </cfRule>
  </conditionalFormatting>
  <conditionalFormatting sqref="I252">
    <cfRule type="expression" dxfId="732" priority="888" stopIfTrue="1">
      <formula>$E243&lt;&gt;""</formula>
    </cfRule>
  </conditionalFormatting>
  <conditionalFormatting sqref="O245">
    <cfRule type="expression" dxfId="731" priority="881" stopIfTrue="1">
      <formula>$L243&lt;&gt;""</formula>
    </cfRule>
  </conditionalFormatting>
  <conditionalFormatting sqref="P245">
    <cfRule type="expression" dxfId="730" priority="880" stopIfTrue="1">
      <formula>$L243&lt;&gt;""</formula>
    </cfRule>
  </conditionalFormatting>
  <conditionalFormatting sqref="M249:N249">
    <cfRule type="expression" dxfId="729" priority="879" stopIfTrue="1">
      <formula>$L243&lt;&gt;""</formula>
    </cfRule>
  </conditionalFormatting>
  <conditionalFormatting sqref="M250:N250">
    <cfRule type="expression" dxfId="728" priority="878" stopIfTrue="1">
      <formula>$L243&lt;&gt;""</formula>
    </cfRule>
  </conditionalFormatting>
  <conditionalFormatting sqref="M251:N251">
    <cfRule type="expression" dxfId="727" priority="877" stopIfTrue="1">
      <formula>$L243&lt;&gt;""</formula>
    </cfRule>
  </conditionalFormatting>
  <conditionalFormatting sqref="L252">
    <cfRule type="expression" dxfId="726" priority="876" stopIfTrue="1">
      <formula>$L243&lt;&gt;""</formula>
    </cfRule>
  </conditionalFormatting>
  <conditionalFormatting sqref="O247">
    <cfRule type="expression" dxfId="725" priority="875" stopIfTrue="1">
      <formula>$L243&lt;&gt;""</formula>
    </cfRule>
  </conditionalFormatting>
  <conditionalFormatting sqref="P247">
    <cfRule type="expression" dxfId="724" priority="874" stopIfTrue="1">
      <formula>$L243&lt;&gt;""</formula>
    </cfRule>
  </conditionalFormatting>
  <conditionalFormatting sqref="O248">
    <cfRule type="expression" dxfId="723" priority="873" stopIfTrue="1">
      <formula>$L243&lt;&gt;""</formula>
    </cfRule>
  </conditionalFormatting>
  <conditionalFormatting sqref="P248">
    <cfRule type="expression" dxfId="722" priority="872" stopIfTrue="1">
      <formula>$L243&lt;&gt;""</formula>
    </cfRule>
  </conditionalFormatting>
  <conditionalFormatting sqref="O249">
    <cfRule type="expression" dxfId="721" priority="871" stopIfTrue="1">
      <formula>$L243&lt;&gt;""</formula>
    </cfRule>
  </conditionalFormatting>
  <conditionalFormatting sqref="P249">
    <cfRule type="expression" dxfId="720" priority="870" stopIfTrue="1">
      <formula>$L243&lt;&gt;""</formula>
    </cfRule>
  </conditionalFormatting>
  <conditionalFormatting sqref="O250">
    <cfRule type="expression" dxfId="719" priority="869" stopIfTrue="1">
      <formula>$L243&lt;&gt;""</formula>
    </cfRule>
  </conditionalFormatting>
  <conditionalFormatting sqref="P250">
    <cfRule type="expression" dxfId="718" priority="868" stopIfTrue="1">
      <formula>$L243&lt;&gt;""</formula>
    </cfRule>
  </conditionalFormatting>
  <conditionalFormatting sqref="O251">
    <cfRule type="expression" dxfId="717" priority="867" stopIfTrue="1">
      <formula>$L243&lt;&gt;""</formula>
    </cfRule>
  </conditionalFormatting>
  <conditionalFormatting sqref="P251">
    <cfRule type="expression" dxfId="716" priority="866" stopIfTrue="1">
      <formula>$L243&lt;&gt;""</formula>
    </cfRule>
  </conditionalFormatting>
  <conditionalFormatting sqref="O252">
    <cfRule type="expression" dxfId="715" priority="865" stopIfTrue="1">
      <formula>$L243&lt;&gt;""</formula>
    </cfRule>
  </conditionalFormatting>
  <conditionalFormatting sqref="P252">
    <cfRule type="expression" dxfId="714" priority="864" stopIfTrue="1">
      <formula>$L243&lt;&gt;""</formula>
    </cfRule>
  </conditionalFormatting>
  <conditionalFormatting sqref="M247">
    <cfRule type="expression" dxfId="713" priority="863" stopIfTrue="1">
      <formula>$L243&lt;&gt;""</formula>
    </cfRule>
  </conditionalFormatting>
  <conditionalFormatting sqref="M247:N247">
    <cfRule type="expression" dxfId="712" priority="862" stopIfTrue="1">
      <formula>$L243&lt;&gt;""</formula>
    </cfRule>
  </conditionalFormatting>
  <conditionalFormatting sqref="F245">
    <cfRule type="expression" dxfId="711" priority="861" stopIfTrue="1">
      <formula>$E243&lt;&gt;""</formula>
    </cfRule>
  </conditionalFormatting>
  <conditionalFormatting sqref="F245:G245">
    <cfRule type="expression" dxfId="710" priority="860" stopIfTrue="1">
      <formula>$E243&lt;&gt;""</formula>
    </cfRule>
  </conditionalFormatting>
  <conditionalFormatting sqref="H246">
    <cfRule type="expression" dxfId="709" priority="859" stopIfTrue="1">
      <formula>$E243&lt;&gt;""</formula>
    </cfRule>
  </conditionalFormatting>
  <conditionalFormatting sqref="I246">
    <cfRule type="expression" dxfId="708" priority="858" stopIfTrue="1">
      <formula>$E243&lt;&gt;""</formula>
    </cfRule>
  </conditionalFormatting>
  <conditionalFormatting sqref="M247:N247 M249:N251">
    <cfRule type="expression" dxfId="707" priority="857" stopIfTrue="1">
      <formula>$L244&lt;&gt;""</formula>
    </cfRule>
  </conditionalFormatting>
  <conditionalFormatting sqref="O246">
    <cfRule type="expression" dxfId="706" priority="856" stopIfTrue="1">
      <formula>$L243&lt;&gt;""</formula>
    </cfRule>
  </conditionalFormatting>
  <conditionalFormatting sqref="F248">
    <cfRule type="expression" dxfId="705" priority="854" stopIfTrue="1">
      <formula>$E244&lt;&gt;""</formula>
    </cfRule>
  </conditionalFormatting>
  <conditionalFormatting sqref="F248:G248">
    <cfRule type="expression" dxfId="704" priority="853" stopIfTrue="1">
      <formula>$E243&lt;&gt;""</formula>
    </cfRule>
  </conditionalFormatting>
  <conditionalFormatting sqref="L249:L251">
    <cfRule type="expression" dxfId="703" priority="852" stopIfTrue="1">
      <formula>$L243&lt;&gt;""</formula>
    </cfRule>
  </conditionalFormatting>
  <conditionalFormatting sqref="L247:L248">
    <cfRule type="expression" dxfId="702" priority="851" stopIfTrue="1">
      <formula>$L243&lt;&gt;""</formula>
    </cfRule>
  </conditionalFormatting>
  <conditionalFormatting sqref="L245:L246">
    <cfRule type="expression" dxfId="701" priority="850" stopIfTrue="1">
      <formula>$L243&lt;&gt;""</formula>
    </cfRule>
  </conditionalFormatting>
  <conditionalFormatting sqref="L245:L251">
    <cfRule type="expression" dxfId="700" priority="849" stopIfTrue="1">
      <formula>$L243&lt;&gt;""</formula>
    </cfRule>
  </conditionalFormatting>
  <conditionalFormatting sqref="M245">
    <cfRule type="expression" dxfId="699" priority="848" stopIfTrue="1">
      <formula>$L243&lt;&gt;""</formula>
    </cfRule>
  </conditionalFormatting>
  <conditionalFormatting sqref="M245:N245">
    <cfRule type="expression" dxfId="698" priority="847" stopIfTrue="1">
      <formula>$L243&lt;&gt;""</formula>
    </cfRule>
  </conditionalFormatting>
  <conditionalFormatting sqref="M245:N245">
    <cfRule type="expression" dxfId="697" priority="846" stopIfTrue="1">
      <formula>$L243&lt;&gt;""</formula>
    </cfRule>
  </conditionalFormatting>
  <conditionalFormatting sqref="M246:N246">
    <cfRule type="expression" dxfId="696" priority="845" stopIfTrue="1">
      <formula>$L244&lt;&gt;""</formula>
    </cfRule>
  </conditionalFormatting>
  <conditionalFormatting sqref="M246">
    <cfRule type="expression" dxfId="695" priority="844" stopIfTrue="1">
      <formula>$L243&lt;&gt;""</formula>
    </cfRule>
  </conditionalFormatting>
  <conditionalFormatting sqref="M248">
    <cfRule type="expression" dxfId="694" priority="843" stopIfTrue="1">
      <formula>$L243&lt;&gt;""</formula>
    </cfRule>
  </conditionalFormatting>
  <conditionalFormatting sqref="M248:N248">
    <cfRule type="expression" dxfId="693" priority="842" stopIfTrue="1">
      <formula>$L243&lt;&gt;""</formula>
    </cfRule>
  </conditionalFormatting>
  <conditionalFormatting sqref="M248:N248">
    <cfRule type="expression" dxfId="692" priority="841" stopIfTrue="1">
      <formula>$L246&lt;&gt;""</formula>
    </cfRule>
  </conditionalFormatting>
  <conditionalFormatting sqref="P264">
    <cfRule type="expression" dxfId="691" priority="774" stopIfTrue="1">
      <formula>$L261&lt;&gt;""</formula>
    </cfRule>
  </conditionalFormatting>
  <conditionalFormatting sqref="F267:F269 F264">
    <cfRule type="expression" dxfId="690" priority="836" stopIfTrue="1">
      <formula>$E262&lt;&gt;""</formula>
    </cfRule>
  </conditionalFormatting>
  <conditionalFormatting sqref="H263">
    <cfRule type="expression" dxfId="689" priority="831" stopIfTrue="1">
      <formula>$E261&lt;&gt;""</formula>
    </cfRule>
  </conditionalFormatting>
  <conditionalFormatting sqref="I263">
    <cfRule type="expression" dxfId="688" priority="830" stopIfTrue="1">
      <formula>$E261&lt;&gt;""</formula>
    </cfRule>
  </conditionalFormatting>
  <conditionalFormatting sqref="F265">
    <cfRule type="expression" dxfId="687" priority="826" stopIfTrue="1">
      <formula>$E262&lt;&gt;""</formula>
    </cfRule>
  </conditionalFormatting>
  <conditionalFormatting sqref="M267:M269">
    <cfRule type="expression" dxfId="686" priority="825" stopIfTrue="1">
      <formula>$L265&lt;&gt;""</formula>
    </cfRule>
  </conditionalFormatting>
  <conditionalFormatting sqref="F264">
    <cfRule type="expression" dxfId="685" priority="824" stopIfTrue="1">
      <formula>$E261&lt;&gt;""</formula>
    </cfRule>
  </conditionalFormatting>
  <conditionalFormatting sqref="F265:G265">
    <cfRule type="expression" dxfId="684" priority="823" stopIfTrue="1">
      <formula>$E261&lt;&gt;""</formula>
    </cfRule>
  </conditionalFormatting>
  <conditionalFormatting sqref="F267:G267">
    <cfRule type="expression" dxfId="683" priority="822" stopIfTrue="1">
      <formula>$E261&lt;&gt;""</formula>
    </cfRule>
  </conditionalFormatting>
  <conditionalFormatting sqref="F268:G268">
    <cfRule type="expression" dxfId="682" priority="821" stopIfTrue="1">
      <formula>$E261&lt;&gt;""</formula>
    </cfRule>
  </conditionalFormatting>
  <conditionalFormatting sqref="F269:G269">
    <cfRule type="expression" dxfId="681" priority="820" stopIfTrue="1">
      <formula>$E261&lt;&gt;""</formula>
    </cfRule>
  </conditionalFormatting>
  <conditionalFormatting sqref="E270">
    <cfRule type="expression" dxfId="680" priority="819" stopIfTrue="1">
      <formula>$E261&lt;&gt;""</formula>
    </cfRule>
  </conditionalFormatting>
  <conditionalFormatting sqref="H265">
    <cfRule type="expression" dxfId="679" priority="818" stopIfTrue="1">
      <formula>$E261&lt;&gt;""</formula>
    </cfRule>
  </conditionalFormatting>
  <conditionalFormatting sqref="I265">
    <cfRule type="expression" dxfId="678" priority="817" stopIfTrue="1">
      <formula>$E261&lt;&gt;""</formula>
    </cfRule>
  </conditionalFormatting>
  <conditionalFormatting sqref="H266">
    <cfRule type="expression" dxfId="677" priority="816" stopIfTrue="1">
      <formula>$E261&lt;&gt;""</formula>
    </cfRule>
  </conditionalFormatting>
  <conditionalFormatting sqref="I266">
    <cfRule type="expression" dxfId="676" priority="815" stopIfTrue="1">
      <formula>$E261&lt;&gt;""</formula>
    </cfRule>
  </conditionalFormatting>
  <conditionalFormatting sqref="H267">
    <cfRule type="expression" dxfId="675" priority="814" stopIfTrue="1">
      <formula>$E261&lt;&gt;""</formula>
    </cfRule>
  </conditionalFormatting>
  <conditionalFormatting sqref="I267">
    <cfRule type="expression" dxfId="674" priority="813" stopIfTrue="1">
      <formula>$E261&lt;&gt;""</formula>
    </cfRule>
  </conditionalFormatting>
  <conditionalFormatting sqref="H268">
    <cfRule type="expression" dxfId="673" priority="812" stopIfTrue="1">
      <formula>$E261&lt;&gt;""</formula>
    </cfRule>
  </conditionalFormatting>
  <conditionalFormatting sqref="I268">
    <cfRule type="expression" dxfId="672" priority="811" stopIfTrue="1">
      <formula>$E261&lt;&gt;""</formula>
    </cfRule>
  </conditionalFormatting>
  <conditionalFormatting sqref="H269">
    <cfRule type="expression" dxfId="671" priority="810" stopIfTrue="1">
      <formula>$E261&lt;&gt;""</formula>
    </cfRule>
  </conditionalFormatting>
  <conditionalFormatting sqref="I269">
    <cfRule type="expression" dxfId="670" priority="809" stopIfTrue="1">
      <formula>$E261&lt;&gt;""</formula>
    </cfRule>
  </conditionalFormatting>
  <conditionalFormatting sqref="H270">
    <cfRule type="expression" dxfId="669" priority="808" stopIfTrue="1">
      <formula>$E261&lt;&gt;""</formula>
    </cfRule>
  </conditionalFormatting>
  <conditionalFormatting sqref="I270">
    <cfRule type="expression" dxfId="668" priority="807" stopIfTrue="1">
      <formula>$E261&lt;&gt;""</formula>
    </cfRule>
  </conditionalFormatting>
  <conditionalFormatting sqref="O263">
    <cfRule type="expression" dxfId="667" priority="800" stopIfTrue="1">
      <formula>$L261&lt;&gt;""</formula>
    </cfRule>
  </conditionalFormatting>
  <conditionalFormatting sqref="P263">
    <cfRule type="expression" dxfId="666" priority="799" stopIfTrue="1">
      <formula>$L261&lt;&gt;""</formula>
    </cfRule>
  </conditionalFormatting>
  <conditionalFormatting sqref="M267:N267">
    <cfRule type="expression" dxfId="665" priority="798" stopIfTrue="1">
      <formula>$L261&lt;&gt;""</formula>
    </cfRule>
  </conditionalFormatting>
  <conditionalFormatting sqref="M268:N268">
    <cfRule type="expression" dxfId="664" priority="797" stopIfTrue="1">
      <formula>$L261&lt;&gt;""</formula>
    </cfRule>
  </conditionalFormatting>
  <conditionalFormatting sqref="M269:N269">
    <cfRule type="expression" dxfId="663" priority="796" stopIfTrue="1">
      <formula>$L261&lt;&gt;""</formula>
    </cfRule>
  </conditionalFormatting>
  <conditionalFormatting sqref="L270">
    <cfRule type="expression" dxfId="662" priority="795" stopIfTrue="1">
      <formula>$L261&lt;&gt;""</formula>
    </cfRule>
  </conditionalFormatting>
  <conditionalFormatting sqref="O265">
    <cfRule type="expression" dxfId="661" priority="794" stopIfTrue="1">
      <formula>$L261&lt;&gt;""</formula>
    </cfRule>
  </conditionalFormatting>
  <conditionalFormatting sqref="P265">
    <cfRule type="expression" dxfId="660" priority="793" stopIfTrue="1">
      <formula>$L261&lt;&gt;""</formula>
    </cfRule>
  </conditionalFormatting>
  <conditionalFormatting sqref="O266">
    <cfRule type="expression" dxfId="659" priority="792" stopIfTrue="1">
      <formula>$L261&lt;&gt;""</formula>
    </cfRule>
  </conditionalFormatting>
  <conditionalFormatting sqref="P266">
    <cfRule type="expression" dxfId="658" priority="791" stopIfTrue="1">
      <formula>$L261&lt;&gt;""</formula>
    </cfRule>
  </conditionalFormatting>
  <conditionalFormatting sqref="O267">
    <cfRule type="expression" dxfId="657" priority="790" stopIfTrue="1">
      <formula>$L261&lt;&gt;""</formula>
    </cfRule>
  </conditionalFormatting>
  <conditionalFormatting sqref="P267">
    <cfRule type="expression" dxfId="656" priority="789" stopIfTrue="1">
      <formula>$L261&lt;&gt;""</formula>
    </cfRule>
  </conditionalFormatting>
  <conditionalFormatting sqref="O268">
    <cfRule type="expression" dxfId="655" priority="788" stopIfTrue="1">
      <formula>$L261&lt;&gt;""</formula>
    </cfRule>
  </conditionalFormatting>
  <conditionalFormatting sqref="P268">
    <cfRule type="expression" dxfId="654" priority="787" stopIfTrue="1">
      <formula>$L261&lt;&gt;""</formula>
    </cfRule>
  </conditionalFormatting>
  <conditionalFormatting sqref="O269">
    <cfRule type="expression" dxfId="653" priority="786" stopIfTrue="1">
      <formula>$L261&lt;&gt;""</formula>
    </cfRule>
  </conditionalFormatting>
  <conditionalFormatting sqref="P269">
    <cfRule type="expression" dxfId="652" priority="785" stopIfTrue="1">
      <formula>$L261&lt;&gt;""</formula>
    </cfRule>
  </conditionalFormatting>
  <conditionalFormatting sqref="O270">
    <cfRule type="expression" dxfId="651" priority="784" stopIfTrue="1">
      <formula>$L261&lt;&gt;""</formula>
    </cfRule>
  </conditionalFormatting>
  <conditionalFormatting sqref="P270">
    <cfRule type="expression" dxfId="650" priority="783" stopIfTrue="1">
      <formula>$L261&lt;&gt;""</formula>
    </cfRule>
  </conditionalFormatting>
  <conditionalFormatting sqref="M265">
    <cfRule type="expression" dxfId="649" priority="782" stopIfTrue="1">
      <formula>$L261&lt;&gt;""</formula>
    </cfRule>
  </conditionalFormatting>
  <conditionalFormatting sqref="M265:N265">
    <cfRule type="expression" dxfId="648" priority="781" stopIfTrue="1">
      <formula>$L261&lt;&gt;""</formula>
    </cfRule>
  </conditionalFormatting>
  <conditionalFormatting sqref="F263">
    <cfRule type="expression" dxfId="647" priority="780" stopIfTrue="1">
      <formula>$E261&lt;&gt;""</formula>
    </cfRule>
  </conditionalFormatting>
  <conditionalFormatting sqref="F263:G263">
    <cfRule type="expression" dxfId="646" priority="779" stopIfTrue="1">
      <formula>$E261&lt;&gt;""</formula>
    </cfRule>
  </conditionalFormatting>
  <conditionalFormatting sqref="H264">
    <cfRule type="expression" dxfId="645" priority="778" stopIfTrue="1">
      <formula>$E261&lt;&gt;""</formula>
    </cfRule>
  </conditionalFormatting>
  <conditionalFormatting sqref="I264">
    <cfRule type="expression" dxfId="644" priority="777" stopIfTrue="1">
      <formula>$E261&lt;&gt;""</formula>
    </cfRule>
  </conditionalFormatting>
  <conditionalFormatting sqref="M265:N265 M267:N269">
    <cfRule type="expression" dxfId="643" priority="776" stopIfTrue="1">
      <formula>$L262&lt;&gt;""</formula>
    </cfRule>
  </conditionalFormatting>
  <conditionalFormatting sqref="O264">
    <cfRule type="expression" dxfId="642" priority="775" stopIfTrue="1">
      <formula>$L261&lt;&gt;""</formula>
    </cfRule>
  </conditionalFormatting>
  <conditionalFormatting sqref="F266">
    <cfRule type="expression" dxfId="641" priority="773" stopIfTrue="1">
      <formula>$E262&lt;&gt;""</formula>
    </cfRule>
  </conditionalFormatting>
  <conditionalFormatting sqref="F266:G266">
    <cfRule type="expression" dxfId="640" priority="772" stopIfTrue="1">
      <formula>$E261&lt;&gt;""</formula>
    </cfRule>
  </conditionalFormatting>
  <conditionalFormatting sqref="L267:L269">
    <cfRule type="expression" dxfId="639" priority="771" stopIfTrue="1">
      <formula>$L261&lt;&gt;""</formula>
    </cfRule>
  </conditionalFormatting>
  <conditionalFormatting sqref="L265:L266">
    <cfRule type="expression" dxfId="638" priority="770" stopIfTrue="1">
      <formula>$L261&lt;&gt;""</formula>
    </cfRule>
  </conditionalFormatting>
  <conditionalFormatting sqref="L263:L264">
    <cfRule type="expression" dxfId="637" priority="769" stopIfTrue="1">
      <formula>$L261&lt;&gt;""</formula>
    </cfRule>
  </conditionalFormatting>
  <conditionalFormatting sqref="L263:L269">
    <cfRule type="expression" dxfId="636" priority="768" stopIfTrue="1">
      <formula>$L261&lt;&gt;""</formula>
    </cfRule>
  </conditionalFormatting>
  <conditionalFormatting sqref="M263">
    <cfRule type="expression" dxfId="635" priority="767" stopIfTrue="1">
      <formula>$L261&lt;&gt;""</formula>
    </cfRule>
  </conditionalFormatting>
  <conditionalFormatting sqref="M263:N263">
    <cfRule type="expression" dxfId="634" priority="766" stopIfTrue="1">
      <formula>$L261&lt;&gt;""</formula>
    </cfRule>
  </conditionalFormatting>
  <conditionalFormatting sqref="M263:N263">
    <cfRule type="expression" dxfId="633" priority="765" stopIfTrue="1">
      <formula>$L261&lt;&gt;""</formula>
    </cfRule>
  </conditionalFormatting>
  <conditionalFormatting sqref="M264:N264">
    <cfRule type="expression" dxfId="632" priority="764" stopIfTrue="1">
      <formula>$L262&lt;&gt;""</formula>
    </cfRule>
  </conditionalFormatting>
  <conditionalFormatting sqref="M264">
    <cfRule type="expression" dxfId="631" priority="763" stopIfTrue="1">
      <formula>$L261&lt;&gt;""</formula>
    </cfRule>
  </conditionalFormatting>
  <conditionalFormatting sqref="M266">
    <cfRule type="expression" dxfId="630" priority="762" stopIfTrue="1">
      <formula>$L261&lt;&gt;""</formula>
    </cfRule>
  </conditionalFormatting>
  <conditionalFormatting sqref="M266:N266">
    <cfRule type="expression" dxfId="629" priority="761" stopIfTrue="1">
      <formula>$L261&lt;&gt;""</formula>
    </cfRule>
  </conditionalFormatting>
  <conditionalFormatting sqref="M266:N266">
    <cfRule type="expression" dxfId="628" priority="760" stopIfTrue="1">
      <formula>$L264&lt;&gt;""</formula>
    </cfRule>
  </conditionalFormatting>
  <conditionalFormatting sqref="P282">
    <cfRule type="expression" dxfId="627" priority="693" stopIfTrue="1">
      <formula>$L279&lt;&gt;""</formula>
    </cfRule>
  </conditionalFormatting>
  <conditionalFormatting sqref="F285:F287 F282">
    <cfRule type="expression" dxfId="626" priority="755" stopIfTrue="1">
      <formula>$E280&lt;&gt;""</formula>
    </cfRule>
  </conditionalFormatting>
  <conditionalFormatting sqref="H281">
    <cfRule type="expression" dxfId="625" priority="750" stopIfTrue="1">
      <formula>$E279&lt;&gt;""</formula>
    </cfRule>
  </conditionalFormatting>
  <conditionalFormatting sqref="I281">
    <cfRule type="expression" dxfId="624" priority="749" stopIfTrue="1">
      <formula>$E279&lt;&gt;""</formula>
    </cfRule>
  </conditionalFormatting>
  <conditionalFormatting sqref="F283">
    <cfRule type="expression" dxfId="623" priority="745" stopIfTrue="1">
      <formula>$E280&lt;&gt;""</formula>
    </cfRule>
  </conditionalFormatting>
  <conditionalFormatting sqref="M285:M287">
    <cfRule type="expression" dxfId="622" priority="744" stopIfTrue="1">
      <formula>$L283&lt;&gt;""</formula>
    </cfRule>
  </conditionalFormatting>
  <conditionalFormatting sqref="F282">
    <cfRule type="expression" dxfId="621" priority="743" stopIfTrue="1">
      <formula>$E279&lt;&gt;""</formula>
    </cfRule>
  </conditionalFormatting>
  <conditionalFormatting sqref="F283:G283">
    <cfRule type="expression" dxfId="620" priority="742" stopIfTrue="1">
      <formula>$E279&lt;&gt;""</formula>
    </cfRule>
  </conditionalFormatting>
  <conditionalFormatting sqref="F285:G285">
    <cfRule type="expression" dxfId="619" priority="741" stopIfTrue="1">
      <formula>$E279&lt;&gt;""</formula>
    </cfRule>
  </conditionalFormatting>
  <conditionalFormatting sqref="F286:G286">
    <cfRule type="expression" dxfId="618" priority="740" stopIfTrue="1">
      <formula>$E279&lt;&gt;""</formula>
    </cfRule>
  </conditionalFormatting>
  <conditionalFormatting sqref="F287:G287">
    <cfRule type="expression" dxfId="617" priority="739" stopIfTrue="1">
      <formula>$E279&lt;&gt;""</formula>
    </cfRule>
  </conditionalFormatting>
  <conditionalFormatting sqref="E288">
    <cfRule type="expression" dxfId="616" priority="738" stopIfTrue="1">
      <formula>$E279&lt;&gt;""</formula>
    </cfRule>
  </conditionalFormatting>
  <conditionalFormatting sqref="H283">
    <cfRule type="expression" dxfId="615" priority="737" stopIfTrue="1">
      <formula>$E279&lt;&gt;""</formula>
    </cfRule>
  </conditionalFormatting>
  <conditionalFormatting sqref="I283">
    <cfRule type="expression" dxfId="614" priority="736" stopIfTrue="1">
      <formula>$E279&lt;&gt;""</formula>
    </cfRule>
  </conditionalFormatting>
  <conditionalFormatting sqref="H284">
    <cfRule type="expression" dxfId="613" priority="735" stopIfTrue="1">
      <formula>$E279&lt;&gt;""</formula>
    </cfRule>
  </conditionalFormatting>
  <conditionalFormatting sqref="I284">
    <cfRule type="expression" dxfId="612" priority="734" stopIfTrue="1">
      <formula>$E279&lt;&gt;""</formula>
    </cfRule>
  </conditionalFormatting>
  <conditionalFormatting sqref="H285">
    <cfRule type="expression" dxfId="611" priority="733" stopIfTrue="1">
      <formula>$E279&lt;&gt;""</formula>
    </cfRule>
  </conditionalFormatting>
  <conditionalFormatting sqref="I285">
    <cfRule type="expression" dxfId="610" priority="732" stopIfTrue="1">
      <formula>$E279&lt;&gt;""</formula>
    </cfRule>
  </conditionalFormatting>
  <conditionalFormatting sqref="H286">
    <cfRule type="expression" dxfId="609" priority="731" stopIfTrue="1">
      <formula>$E279&lt;&gt;""</formula>
    </cfRule>
  </conditionalFormatting>
  <conditionalFormatting sqref="I286">
    <cfRule type="expression" dxfId="608" priority="730" stopIfTrue="1">
      <formula>$E279&lt;&gt;""</formula>
    </cfRule>
  </conditionalFormatting>
  <conditionalFormatting sqref="H287">
    <cfRule type="expression" dxfId="607" priority="729" stopIfTrue="1">
      <formula>$E279&lt;&gt;""</formula>
    </cfRule>
  </conditionalFormatting>
  <conditionalFormatting sqref="I287">
    <cfRule type="expression" dxfId="606" priority="728" stopIfTrue="1">
      <formula>$E279&lt;&gt;""</formula>
    </cfRule>
  </conditionalFormatting>
  <conditionalFormatting sqref="H288">
    <cfRule type="expression" dxfId="605" priority="727" stopIfTrue="1">
      <formula>$E279&lt;&gt;""</formula>
    </cfRule>
  </conditionalFormatting>
  <conditionalFormatting sqref="I288">
    <cfRule type="expression" dxfId="604" priority="726" stopIfTrue="1">
      <formula>$E279&lt;&gt;""</formula>
    </cfRule>
  </conditionalFormatting>
  <conditionalFormatting sqref="O281">
    <cfRule type="expression" dxfId="603" priority="719" stopIfTrue="1">
      <formula>$L279&lt;&gt;""</formula>
    </cfRule>
  </conditionalFormatting>
  <conditionalFormatting sqref="P281">
    <cfRule type="expression" dxfId="602" priority="718" stopIfTrue="1">
      <formula>$L279&lt;&gt;""</formula>
    </cfRule>
  </conditionalFormatting>
  <conditionalFormatting sqref="M285:N285">
    <cfRule type="expression" dxfId="601" priority="717" stopIfTrue="1">
      <formula>$L279&lt;&gt;""</formula>
    </cfRule>
  </conditionalFormatting>
  <conditionalFormatting sqref="M286:N286">
    <cfRule type="expression" dxfId="600" priority="716" stopIfTrue="1">
      <formula>$L279&lt;&gt;""</formula>
    </cfRule>
  </conditionalFormatting>
  <conditionalFormatting sqref="M287:N287">
    <cfRule type="expression" dxfId="599" priority="715" stopIfTrue="1">
      <formula>$L279&lt;&gt;""</formula>
    </cfRule>
  </conditionalFormatting>
  <conditionalFormatting sqref="L288">
    <cfRule type="expression" dxfId="598" priority="714" stopIfTrue="1">
      <formula>$L279&lt;&gt;""</formula>
    </cfRule>
  </conditionalFormatting>
  <conditionalFormatting sqref="O283">
    <cfRule type="expression" dxfId="597" priority="713" stopIfTrue="1">
      <formula>$L279&lt;&gt;""</formula>
    </cfRule>
  </conditionalFormatting>
  <conditionalFormatting sqref="P283">
    <cfRule type="expression" dxfId="596" priority="712" stopIfTrue="1">
      <formula>$L279&lt;&gt;""</formula>
    </cfRule>
  </conditionalFormatting>
  <conditionalFormatting sqref="O284">
    <cfRule type="expression" dxfId="595" priority="711" stopIfTrue="1">
      <formula>$L279&lt;&gt;""</formula>
    </cfRule>
  </conditionalFormatting>
  <conditionalFormatting sqref="P284">
    <cfRule type="expression" dxfId="594" priority="710" stopIfTrue="1">
      <formula>$L279&lt;&gt;""</formula>
    </cfRule>
  </conditionalFormatting>
  <conditionalFormatting sqref="O285">
    <cfRule type="expression" dxfId="593" priority="709" stopIfTrue="1">
      <formula>$L279&lt;&gt;""</formula>
    </cfRule>
  </conditionalFormatting>
  <conditionalFormatting sqref="P285">
    <cfRule type="expression" dxfId="592" priority="708" stopIfTrue="1">
      <formula>$L279&lt;&gt;""</formula>
    </cfRule>
  </conditionalFormatting>
  <conditionalFormatting sqref="O286">
    <cfRule type="expression" dxfId="591" priority="707" stopIfTrue="1">
      <formula>$L279&lt;&gt;""</formula>
    </cfRule>
  </conditionalFormatting>
  <conditionalFormatting sqref="P286">
    <cfRule type="expression" dxfId="590" priority="706" stopIfTrue="1">
      <formula>$L279&lt;&gt;""</formula>
    </cfRule>
  </conditionalFormatting>
  <conditionalFormatting sqref="O287">
    <cfRule type="expression" dxfId="589" priority="705" stopIfTrue="1">
      <formula>$L279&lt;&gt;""</formula>
    </cfRule>
  </conditionalFormatting>
  <conditionalFormatting sqref="P287">
    <cfRule type="expression" dxfId="588" priority="704" stopIfTrue="1">
      <formula>$L279&lt;&gt;""</formula>
    </cfRule>
  </conditionalFormatting>
  <conditionalFormatting sqref="O288">
    <cfRule type="expression" dxfId="587" priority="703" stopIfTrue="1">
      <formula>$L279&lt;&gt;""</formula>
    </cfRule>
  </conditionalFormatting>
  <conditionalFormatting sqref="P288">
    <cfRule type="expression" dxfId="586" priority="702" stopIfTrue="1">
      <formula>$L279&lt;&gt;""</formula>
    </cfRule>
  </conditionalFormatting>
  <conditionalFormatting sqref="M283">
    <cfRule type="expression" dxfId="585" priority="701" stopIfTrue="1">
      <formula>$L279&lt;&gt;""</formula>
    </cfRule>
  </conditionalFormatting>
  <conditionalFormatting sqref="M283:N283">
    <cfRule type="expression" dxfId="584" priority="700" stopIfTrue="1">
      <formula>$L279&lt;&gt;""</formula>
    </cfRule>
  </conditionalFormatting>
  <conditionalFormatting sqref="F281">
    <cfRule type="expression" dxfId="583" priority="699" stopIfTrue="1">
      <formula>$E279&lt;&gt;""</formula>
    </cfRule>
  </conditionalFormatting>
  <conditionalFormatting sqref="F281:G281">
    <cfRule type="expression" dxfId="582" priority="698" stopIfTrue="1">
      <formula>$E279&lt;&gt;""</formula>
    </cfRule>
  </conditionalFormatting>
  <conditionalFormatting sqref="H282">
    <cfRule type="expression" dxfId="581" priority="697" stopIfTrue="1">
      <formula>$E279&lt;&gt;""</formula>
    </cfRule>
  </conditionalFormatting>
  <conditionalFormatting sqref="I282">
    <cfRule type="expression" dxfId="580" priority="696" stopIfTrue="1">
      <formula>$E279&lt;&gt;""</formula>
    </cfRule>
  </conditionalFormatting>
  <conditionalFormatting sqref="M283:N283 M285:N287">
    <cfRule type="expression" dxfId="579" priority="695" stopIfTrue="1">
      <formula>$L280&lt;&gt;""</formula>
    </cfRule>
  </conditionalFormatting>
  <conditionalFormatting sqref="O282">
    <cfRule type="expression" dxfId="578" priority="694" stopIfTrue="1">
      <formula>$L279&lt;&gt;""</formula>
    </cfRule>
  </conditionalFormatting>
  <conditionalFormatting sqref="F284">
    <cfRule type="expression" dxfId="577" priority="692" stopIfTrue="1">
      <formula>$E280&lt;&gt;""</formula>
    </cfRule>
  </conditionalFormatting>
  <conditionalFormatting sqref="F284:G284">
    <cfRule type="expression" dxfId="576" priority="691" stopIfTrue="1">
      <formula>$E279&lt;&gt;""</formula>
    </cfRule>
  </conditionalFormatting>
  <conditionalFormatting sqref="L285:L287">
    <cfRule type="expression" dxfId="575" priority="690" stopIfTrue="1">
      <formula>$L279&lt;&gt;""</formula>
    </cfRule>
  </conditionalFormatting>
  <conditionalFormatting sqref="L283:L284">
    <cfRule type="expression" dxfId="574" priority="689" stopIfTrue="1">
      <formula>$L279&lt;&gt;""</formula>
    </cfRule>
  </conditionalFormatting>
  <conditionalFormatting sqref="L281:L282">
    <cfRule type="expression" dxfId="573" priority="688" stopIfTrue="1">
      <formula>$L279&lt;&gt;""</formula>
    </cfRule>
  </conditionalFormatting>
  <conditionalFormatting sqref="L281:L287">
    <cfRule type="expression" dxfId="572" priority="687" stopIfTrue="1">
      <formula>$L279&lt;&gt;""</formula>
    </cfRule>
  </conditionalFormatting>
  <conditionalFormatting sqref="M281">
    <cfRule type="expression" dxfId="571" priority="686" stopIfTrue="1">
      <formula>$L279&lt;&gt;""</formula>
    </cfRule>
  </conditionalFormatting>
  <conditionalFormatting sqref="M281:N281">
    <cfRule type="expression" dxfId="570" priority="685" stopIfTrue="1">
      <formula>$L279&lt;&gt;""</formula>
    </cfRule>
  </conditionalFormatting>
  <conditionalFormatting sqref="M281:N281">
    <cfRule type="expression" dxfId="569" priority="684" stopIfTrue="1">
      <formula>$L279&lt;&gt;""</formula>
    </cfRule>
  </conditionalFormatting>
  <conditionalFormatting sqref="M282:N282">
    <cfRule type="expression" dxfId="568" priority="683" stopIfTrue="1">
      <formula>$L280&lt;&gt;""</formula>
    </cfRule>
  </conditionalFormatting>
  <conditionalFormatting sqref="M282">
    <cfRule type="expression" dxfId="567" priority="682" stopIfTrue="1">
      <formula>$L279&lt;&gt;""</formula>
    </cfRule>
  </conditionalFormatting>
  <conditionalFormatting sqref="M284">
    <cfRule type="expression" dxfId="566" priority="681" stopIfTrue="1">
      <formula>$L279&lt;&gt;""</formula>
    </cfRule>
  </conditionalFormatting>
  <conditionalFormatting sqref="M284:N284">
    <cfRule type="expression" dxfId="565" priority="680" stopIfTrue="1">
      <formula>$L279&lt;&gt;""</formula>
    </cfRule>
  </conditionalFormatting>
  <conditionalFormatting sqref="M284:N284">
    <cfRule type="expression" dxfId="564" priority="679" stopIfTrue="1">
      <formula>$L282&lt;&gt;""</formula>
    </cfRule>
  </conditionalFormatting>
  <conditionalFormatting sqref="P300">
    <cfRule type="expression" dxfId="563" priority="612" stopIfTrue="1">
      <formula>$L297&lt;&gt;""</formula>
    </cfRule>
  </conditionalFormatting>
  <conditionalFormatting sqref="F303:F305 F300">
    <cfRule type="expression" dxfId="562" priority="674" stopIfTrue="1">
      <formula>$E298&lt;&gt;""</formula>
    </cfRule>
  </conditionalFormatting>
  <conditionalFormatting sqref="H299">
    <cfRule type="expression" dxfId="561" priority="669" stopIfTrue="1">
      <formula>$E297&lt;&gt;""</formula>
    </cfRule>
  </conditionalFormatting>
  <conditionalFormatting sqref="I299">
    <cfRule type="expression" dxfId="560" priority="668" stopIfTrue="1">
      <formula>$E297&lt;&gt;""</formula>
    </cfRule>
  </conditionalFormatting>
  <conditionalFormatting sqref="F301">
    <cfRule type="expression" dxfId="559" priority="664" stopIfTrue="1">
      <formula>$E298&lt;&gt;""</formula>
    </cfRule>
  </conditionalFormatting>
  <conditionalFormatting sqref="M303:M305">
    <cfRule type="expression" dxfId="558" priority="663" stopIfTrue="1">
      <formula>$L301&lt;&gt;""</formula>
    </cfRule>
  </conditionalFormatting>
  <conditionalFormatting sqref="F300">
    <cfRule type="expression" dxfId="557" priority="662" stopIfTrue="1">
      <formula>$E297&lt;&gt;""</formula>
    </cfRule>
  </conditionalFormatting>
  <conditionalFormatting sqref="F301:G301">
    <cfRule type="expression" dxfId="556" priority="661" stopIfTrue="1">
      <formula>$E297&lt;&gt;""</formula>
    </cfRule>
  </conditionalFormatting>
  <conditionalFormatting sqref="F303:G303">
    <cfRule type="expression" dxfId="555" priority="660" stopIfTrue="1">
      <formula>$E297&lt;&gt;""</formula>
    </cfRule>
  </conditionalFormatting>
  <conditionalFormatting sqref="F304:G304">
    <cfRule type="expression" dxfId="554" priority="659" stopIfTrue="1">
      <formula>$E297&lt;&gt;""</formula>
    </cfRule>
  </conditionalFormatting>
  <conditionalFormatting sqref="F305:G305">
    <cfRule type="expression" dxfId="553" priority="658" stopIfTrue="1">
      <formula>$E297&lt;&gt;""</formula>
    </cfRule>
  </conditionalFormatting>
  <conditionalFormatting sqref="E306">
    <cfRule type="expression" dxfId="552" priority="657" stopIfTrue="1">
      <formula>$E297&lt;&gt;""</formula>
    </cfRule>
  </conditionalFormatting>
  <conditionalFormatting sqref="H301">
    <cfRule type="expression" dxfId="551" priority="656" stopIfTrue="1">
      <formula>$E297&lt;&gt;""</formula>
    </cfRule>
  </conditionalFormatting>
  <conditionalFormatting sqref="I301">
    <cfRule type="expression" dxfId="550" priority="655" stopIfTrue="1">
      <formula>$E297&lt;&gt;""</formula>
    </cfRule>
  </conditionalFormatting>
  <conditionalFormatting sqref="H302">
    <cfRule type="expression" dxfId="549" priority="654" stopIfTrue="1">
      <formula>$E297&lt;&gt;""</formula>
    </cfRule>
  </conditionalFormatting>
  <conditionalFormatting sqref="I302">
    <cfRule type="expression" dxfId="548" priority="653" stopIfTrue="1">
      <formula>$E297&lt;&gt;""</formula>
    </cfRule>
  </conditionalFormatting>
  <conditionalFormatting sqref="H303">
    <cfRule type="expression" dxfId="547" priority="652" stopIfTrue="1">
      <formula>$E297&lt;&gt;""</formula>
    </cfRule>
  </conditionalFormatting>
  <conditionalFormatting sqref="I303">
    <cfRule type="expression" dxfId="546" priority="651" stopIfTrue="1">
      <formula>$E297&lt;&gt;""</formula>
    </cfRule>
  </conditionalFormatting>
  <conditionalFormatting sqref="H304">
    <cfRule type="expression" dxfId="545" priority="650" stopIfTrue="1">
      <formula>$E297&lt;&gt;""</formula>
    </cfRule>
  </conditionalFormatting>
  <conditionalFormatting sqref="I304">
    <cfRule type="expression" dxfId="544" priority="649" stopIfTrue="1">
      <formula>$E297&lt;&gt;""</formula>
    </cfRule>
  </conditionalFormatting>
  <conditionalFormatting sqref="H305">
    <cfRule type="expression" dxfId="543" priority="648" stopIfTrue="1">
      <formula>$E297&lt;&gt;""</formula>
    </cfRule>
  </conditionalFormatting>
  <conditionalFormatting sqref="I305">
    <cfRule type="expression" dxfId="542" priority="647" stopIfTrue="1">
      <formula>$E297&lt;&gt;""</formula>
    </cfRule>
  </conditionalFormatting>
  <conditionalFormatting sqref="H306">
    <cfRule type="expression" dxfId="541" priority="646" stopIfTrue="1">
      <formula>$E297&lt;&gt;""</formula>
    </cfRule>
  </conditionalFormatting>
  <conditionalFormatting sqref="I306">
    <cfRule type="expression" dxfId="540" priority="645" stopIfTrue="1">
      <formula>$E297&lt;&gt;""</formula>
    </cfRule>
  </conditionalFormatting>
  <conditionalFormatting sqref="O299">
    <cfRule type="expression" dxfId="539" priority="638" stopIfTrue="1">
      <formula>$L297&lt;&gt;""</formula>
    </cfRule>
  </conditionalFormatting>
  <conditionalFormatting sqref="P299">
    <cfRule type="expression" dxfId="538" priority="637" stopIfTrue="1">
      <formula>$L297&lt;&gt;""</formula>
    </cfRule>
  </conditionalFormatting>
  <conditionalFormatting sqref="M303:N303">
    <cfRule type="expression" dxfId="537" priority="636" stopIfTrue="1">
      <formula>$L297&lt;&gt;""</formula>
    </cfRule>
  </conditionalFormatting>
  <conditionalFormatting sqref="M304:N304">
    <cfRule type="expression" dxfId="536" priority="635" stopIfTrue="1">
      <formula>$L297&lt;&gt;""</formula>
    </cfRule>
  </conditionalFormatting>
  <conditionalFormatting sqref="M305:N305">
    <cfRule type="expression" dxfId="535" priority="634" stopIfTrue="1">
      <formula>$L297&lt;&gt;""</formula>
    </cfRule>
  </conditionalFormatting>
  <conditionalFormatting sqref="L306">
    <cfRule type="expression" dxfId="534" priority="633" stopIfTrue="1">
      <formula>$L297&lt;&gt;""</formula>
    </cfRule>
  </conditionalFormatting>
  <conditionalFormatting sqref="O301">
    <cfRule type="expression" dxfId="533" priority="632" stopIfTrue="1">
      <formula>$L297&lt;&gt;""</formula>
    </cfRule>
  </conditionalFormatting>
  <conditionalFormatting sqref="P301">
    <cfRule type="expression" dxfId="532" priority="631" stopIfTrue="1">
      <formula>$L297&lt;&gt;""</formula>
    </cfRule>
  </conditionalFormatting>
  <conditionalFormatting sqref="O302">
    <cfRule type="expression" dxfId="531" priority="630" stopIfTrue="1">
      <formula>$L297&lt;&gt;""</formula>
    </cfRule>
  </conditionalFormatting>
  <conditionalFormatting sqref="P302">
    <cfRule type="expression" dxfId="530" priority="629" stopIfTrue="1">
      <formula>$L297&lt;&gt;""</formula>
    </cfRule>
  </conditionalFormatting>
  <conditionalFormatting sqref="O303">
    <cfRule type="expression" dxfId="529" priority="628" stopIfTrue="1">
      <formula>$L297&lt;&gt;""</formula>
    </cfRule>
  </conditionalFormatting>
  <conditionalFormatting sqref="P303">
    <cfRule type="expression" dxfId="528" priority="627" stopIfTrue="1">
      <formula>$L297&lt;&gt;""</formula>
    </cfRule>
  </conditionalFormatting>
  <conditionalFormatting sqref="O304">
    <cfRule type="expression" dxfId="527" priority="626" stopIfTrue="1">
      <formula>$L297&lt;&gt;""</formula>
    </cfRule>
  </conditionalFormatting>
  <conditionalFormatting sqref="P304">
    <cfRule type="expression" dxfId="526" priority="625" stopIfTrue="1">
      <formula>$L297&lt;&gt;""</formula>
    </cfRule>
  </conditionalFormatting>
  <conditionalFormatting sqref="O305">
    <cfRule type="expression" dxfId="525" priority="624" stopIfTrue="1">
      <formula>$L297&lt;&gt;""</formula>
    </cfRule>
  </conditionalFormatting>
  <conditionalFormatting sqref="P305">
    <cfRule type="expression" dxfId="524" priority="623" stopIfTrue="1">
      <formula>$L297&lt;&gt;""</formula>
    </cfRule>
  </conditionalFormatting>
  <conditionalFormatting sqref="O306">
    <cfRule type="expression" dxfId="523" priority="622" stopIfTrue="1">
      <formula>$L297&lt;&gt;""</formula>
    </cfRule>
  </conditionalFormatting>
  <conditionalFormatting sqref="P306">
    <cfRule type="expression" dxfId="522" priority="621" stopIfTrue="1">
      <formula>$L297&lt;&gt;""</formula>
    </cfRule>
  </conditionalFormatting>
  <conditionalFormatting sqref="M301">
    <cfRule type="expression" dxfId="521" priority="620" stopIfTrue="1">
      <formula>$L297&lt;&gt;""</formula>
    </cfRule>
  </conditionalFormatting>
  <conditionalFormatting sqref="M301:N301">
    <cfRule type="expression" dxfId="520" priority="619" stopIfTrue="1">
      <formula>$L297&lt;&gt;""</formula>
    </cfRule>
  </conditionalFormatting>
  <conditionalFormatting sqref="F299">
    <cfRule type="expression" dxfId="519" priority="618" stopIfTrue="1">
      <formula>$E297&lt;&gt;""</formula>
    </cfRule>
  </conditionalFormatting>
  <conditionalFormatting sqref="F299:G299">
    <cfRule type="expression" dxfId="518" priority="617" stopIfTrue="1">
      <formula>$E297&lt;&gt;""</formula>
    </cfRule>
  </conditionalFormatting>
  <conditionalFormatting sqref="H300">
    <cfRule type="expression" dxfId="517" priority="616" stopIfTrue="1">
      <formula>$E297&lt;&gt;""</formula>
    </cfRule>
  </conditionalFormatting>
  <conditionalFormatting sqref="I300">
    <cfRule type="expression" dxfId="516" priority="615" stopIfTrue="1">
      <formula>$E297&lt;&gt;""</formula>
    </cfRule>
  </conditionalFormatting>
  <conditionalFormatting sqref="M301:N301 M303:N305">
    <cfRule type="expression" dxfId="515" priority="614" stopIfTrue="1">
      <formula>$L298&lt;&gt;""</formula>
    </cfRule>
  </conditionalFormatting>
  <conditionalFormatting sqref="O300">
    <cfRule type="expression" dxfId="514" priority="613" stopIfTrue="1">
      <formula>$L297&lt;&gt;""</formula>
    </cfRule>
  </conditionalFormatting>
  <conditionalFormatting sqref="F302">
    <cfRule type="expression" dxfId="513" priority="611" stopIfTrue="1">
      <formula>$E298&lt;&gt;""</formula>
    </cfRule>
  </conditionalFormatting>
  <conditionalFormatting sqref="F302:G302">
    <cfRule type="expression" dxfId="512" priority="610" stopIfTrue="1">
      <formula>$E297&lt;&gt;""</formula>
    </cfRule>
  </conditionalFormatting>
  <conditionalFormatting sqref="L303:L305">
    <cfRule type="expression" dxfId="511" priority="609" stopIfTrue="1">
      <formula>$L297&lt;&gt;""</formula>
    </cfRule>
  </conditionalFormatting>
  <conditionalFormatting sqref="L301:L302">
    <cfRule type="expression" dxfId="510" priority="608" stopIfTrue="1">
      <formula>$L297&lt;&gt;""</formula>
    </cfRule>
  </conditionalFormatting>
  <conditionalFormatting sqref="L299:L300">
    <cfRule type="expression" dxfId="509" priority="607" stopIfTrue="1">
      <formula>$L297&lt;&gt;""</formula>
    </cfRule>
  </conditionalFormatting>
  <conditionalFormatting sqref="L299:L305">
    <cfRule type="expression" dxfId="508" priority="606" stopIfTrue="1">
      <formula>$L297&lt;&gt;""</formula>
    </cfRule>
  </conditionalFormatting>
  <conditionalFormatting sqref="M299">
    <cfRule type="expression" dxfId="507" priority="605" stopIfTrue="1">
      <formula>$L297&lt;&gt;""</formula>
    </cfRule>
  </conditionalFormatting>
  <conditionalFormatting sqref="M299:N299">
    <cfRule type="expression" dxfId="506" priority="604" stopIfTrue="1">
      <formula>$L297&lt;&gt;""</formula>
    </cfRule>
  </conditionalFormatting>
  <conditionalFormatting sqref="M299:N299">
    <cfRule type="expression" dxfId="505" priority="603" stopIfTrue="1">
      <formula>$L297&lt;&gt;""</formula>
    </cfRule>
  </conditionalFormatting>
  <conditionalFormatting sqref="M300:N300">
    <cfRule type="expression" dxfId="504" priority="602" stopIfTrue="1">
      <formula>$L298&lt;&gt;""</formula>
    </cfRule>
  </conditionalFormatting>
  <conditionalFormatting sqref="M300">
    <cfRule type="expression" dxfId="503" priority="601" stopIfTrue="1">
      <formula>$L297&lt;&gt;""</formula>
    </cfRule>
  </conditionalFormatting>
  <conditionalFormatting sqref="M302">
    <cfRule type="expression" dxfId="502" priority="600" stopIfTrue="1">
      <formula>$L297&lt;&gt;""</formula>
    </cfRule>
  </conditionalFormatting>
  <conditionalFormatting sqref="M302:N302">
    <cfRule type="expression" dxfId="501" priority="599" stopIfTrue="1">
      <formula>$L297&lt;&gt;""</formula>
    </cfRule>
  </conditionalFormatting>
  <conditionalFormatting sqref="M302:N302">
    <cfRule type="expression" dxfId="500" priority="598" stopIfTrue="1">
      <formula>$L300&lt;&gt;""</formula>
    </cfRule>
  </conditionalFormatting>
  <conditionalFormatting sqref="E123:E125">
    <cfRule type="expression" dxfId="499" priority="588" stopIfTrue="1">
      <formula>$E117&lt;&gt;""</formula>
    </cfRule>
  </conditionalFormatting>
  <conditionalFormatting sqref="E121:E122">
    <cfRule type="expression" dxfId="498" priority="587" stopIfTrue="1">
      <formula>$E117&lt;&gt;""</formula>
    </cfRule>
  </conditionalFormatting>
  <conditionalFormatting sqref="E119:E120">
    <cfRule type="expression" dxfId="497" priority="586" stopIfTrue="1">
      <formula>$E117&lt;&gt;""</formula>
    </cfRule>
  </conditionalFormatting>
  <conditionalFormatting sqref="E119:E125">
    <cfRule type="expression" dxfId="496" priority="585" stopIfTrue="1">
      <formula>$E117&lt;&gt;""</formula>
    </cfRule>
  </conditionalFormatting>
  <conditionalFormatting sqref="E141:E143">
    <cfRule type="expression" dxfId="495" priority="584" stopIfTrue="1">
      <formula>$E135&lt;&gt;""</formula>
    </cfRule>
  </conditionalFormatting>
  <conditionalFormatting sqref="E139:E140">
    <cfRule type="expression" dxfId="494" priority="583" stopIfTrue="1">
      <formula>$E135&lt;&gt;""</formula>
    </cfRule>
  </conditionalFormatting>
  <conditionalFormatting sqref="E137:E138">
    <cfRule type="expression" dxfId="493" priority="582" stopIfTrue="1">
      <formula>$E135&lt;&gt;""</formula>
    </cfRule>
  </conditionalFormatting>
  <conditionalFormatting sqref="E137:E143">
    <cfRule type="expression" dxfId="492" priority="581" stopIfTrue="1">
      <formula>$E135&lt;&gt;""</formula>
    </cfRule>
  </conditionalFormatting>
  <conditionalFormatting sqref="E159:E161">
    <cfRule type="expression" dxfId="491" priority="580" stopIfTrue="1">
      <formula>$E153&lt;&gt;""</formula>
    </cfRule>
  </conditionalFormatting>
  <conditionalFormatting sqref="E157:E158">
    <cfRule type="expression" dxfId="490" priority="579" stopIfTrue="1">
      <formula>$E153&lt;&gt;""</formula>
    </cfRule>
  </conditionalFormatting>
  <conditionalFormatting sqref="E155:E156">
    <cfRule type="expression" dxfId="489" priority="578" stopIfTrue="1">
      <formula>$E153&lt;&gt;""</formula>
    </cfRule>
  </conditionalFormatting>
  <conditionalFormatting sqref="E155:E161">
    <cfRule type="expression" dxfId="488" priority="577" stopIfTrue="1">
      <formula>$E153&lt;&gt;""</formula>
    </cfRule>
  </conditionalFormatting>
  <conditionalFormatting sqref="E177:E179">
    <cfRule type="expression" dxfId="487" priority="576" stopIfTrue="1">
      <formula>$E171&lt;&gt;""</formula>
    </cfRule>
  </conditionalFormatting>
  <conditionalFormatting sqref="E175:E176">
    <cfRule type="expression" dxfId="486" priority="575" stopIfTrue="1">
      <formula>$E171&lt;&gt;""</formula>
    </cfRule>
  </conditionalFormatting>
  <conditionalFormatting sqref="E173:E174">
    <cfRule type="expression" dxfId="485" priority="574" stopIfTrue="1">
      <formula>$E171&lt;&gt;""</formula>
    </cfRule>
  </conditionalFormatting>
  <conditionalFormatting sqref="E173:E179">
    <cfRule type="expression" dxfId="484" priority="573" stopIfTrue="1">
      <formula>$E171&lt;&gt;""</formula>
    </cfRule>
  </conditionalFormatting>
  <conditionalFormatting sqref="E195:E197">
    <cfRule type="expression" dxfId="483" priority="572" stopIfTrue="1">
      <formula>$E189&lt;&gt;""</formula>
    </cfRule>
  </conditionalFormatting>
  <conditionalFormatting sqref="E193:E194">
    <cfRule type="expression" dxfId="482" priority="571" stopIfTrue="1">
      <formula>$E189&lt;&gt;""</formula>
    </cfRule>
  </conditionalFormatting>
  <conditionalFormatting sqref="E191:E192">
    <cfRule type="expression" dxfId="481" priority="570" stopIfTrue="1">
      <formula>$E189&lt;&gt;""</formula>
    </cfRule>
  </conditionalFormatting>
  <conditionalFormatting sqref="E191:E197">
    <cfRule type="expression" dxfId="480" priority="569" stopIfTrue="1">
      <formula>$E189&lt;&gt;""</formula>
    </cfRule>
  </conditionalFormatting>
  <conditionalFormatting sqref="E213:E215">
    <cfRule type="expression" dxfId="479" priority="568" stopIfTrue="1">
      <formula>$E207&lt;&gt;""</formula>
    </cfRule>
  </conditionalFormatting>
  <conditionalFormatting sqref="E211:E212">
    <cfRule type="expression" dxfId="478" priority="567" stopIfTrue="1">
      <formula>$E207&lt;&gt;""</formula>
    </cfRule>
  </conditionalFormatting>
  <conditionalFormatting sqref="E209:E210">
    <cfRule type="expression" dxfId="477" priority="566" stopIfTrue="1">
      <formula>$E207&lt;&gt;""</formula>
    </cfRule>
  </conditionalFormatting>
  <conditionalFormatting sqref="E209:E215">
    <cfRule type="expression" dxfId="476" priority="565" stopIfTrue="1">
      <formula>$E207&lt;&gt;""</formula>
    </cfRule>
  </conditionalFormatting>
  <conditionalFormatting sqref="E231:E233">
    <cfRule type="expression" dxfId="475" priority="564" stopIfTrue="1">
      <formula>$E225&lt;&gt;""</formula>
    </cfRule>
  </conditionalFormatting>
  <conditionalFormatting sqref="E229:E230">
    <cfRule type="expression" dxfId="474" priority="563" stopIfTrue="1">
      <formula>$E225&lt;&gt;""</formula>
    </cfRule>
  </conditionalFormatting>
  <conditionalFormatting sqref="E227:E228">
    <cfRule type="expression" dxfId="473" priority="562" stopIfTrue="1">
      <formula>$E225&lt;&gt;""</formula>
    </cfRule>
  </conditionalFormatting>
  <conditionalFormatting sqref="E227:E233">
    <cfRule type="expression" dxfId="472" priority="561" stopIfTrue="1">
      <formula>$E225&lt;&gt;""</formula>
    </cfRule>
  </conditionalFormatting>
  <conditionalFormatting sqref="E249:E251">
    <cfRule type="expression" dxfId="471" priority="560" stopIfTrue="1">
      <formula>$E243&lt;&gt;""</formula>
    </cfRule>
  </conditionalFormatting>
  <conditionalFormatting sqref="E247:E248">
    <cfRule type="expression" dxfId="470" priority="559" stopIfTrue="1">
      <formula>$E243&lt;&gt;""</formula>
    </cfRule>
  </conditionalFormatting>
  <conditionalFormatting sqref="E245:E246">
    <cfRule type="expression" dxfId="469" priority="558" stopIfTrue="1">
      <formula>$E243&lt;&gt;""</formula>
    </cfRule>
  </conditionalFormatting>
  <conditionalFormatting sqref="E245:E251">
    <cfRule type="expression" dxfId="468" priority="557" stopIfTrue="1">
      <formula>$E243&lt;&gt;""</formula>
    </cfRule>
  </conditionalFormatting>
  <conditionalFormatting sqref="E267:E269">
    <cfRule type="expression" dxfId="467" priority="556" stopIfTrue="1">
      <formula>$E261&lt;&gt;""</formula>
    </cfRule>
  </conditionalFormatting>
  <conditionalFormatting sqref="E265:E266">
    <cfRule type="expression" dxfId="466" priority="555" stopIfTrue="1">
      <formula>$E261&lt;&gt;""</formula>
    </cfRule>
  </conditionalFormatting>
  <conditionalFormatting sqref="E263:E264">
    <cfRule type="expression" dxfId="465" priority="554" stopIfTrue="1">
      <formula>$E261&lt;&gt;""</formula>
    </cfRule>
  </conditionalFormatting>
  <conditionalFormatting sqref="E263:E269">
    <cfRule type="expression" dxfId="464" priority="553" stopIfTrue="1">
      <formula>$E261&lt;&gt;""</formula>
    </cfRule>
  </conditionalFormatting>
  <conditionalFormatting sqref="E285:E287">
    <cfRule type="expression" dxfId="463" priority="552" stopIfTrue="1">
      <formula>$E279&lt;&gt;""</formula>
    </cfRule>
  </conditionalFormatting>
  <conditionalFormatting sqref="E283:E284">
    <cfRule type="expression" dxfId="462" priority="551" stopIfTrue="1">
      <formula>$E279&lt;&gt;""</formula>
    </cfRule>
  </conditionalFormatting>
  <conditionalFormatting sqref="E281:E282">
    <cfRule type="expression" dxfId="461" priority="550" stopIfTrue="1">
      <formula>$E279&lt;&gt;""</formula>
    </cfRule>
  </conditionalFormatting>
  <conditionalFormatting sqref="E281:E287">
    <cfRule type="expression" dxfId="460" priority="549" stopIfTrue="1">
      <formula>$E279&lt;&gt;""</formula>
    </cfRule>
  </conditionalFormatting>
  <conditionalFormatting sqref="E303:E305">
    <cfRule type="expression" dxfId="459" priority="548" stopIfTrue="1">
      <formula>$E297&lt;&gt;""</formula>
    </cfRule>
  </conditionalFormatting>
  <conditionalFormatting sqref="E301:E302">
    <cfRule type="expression" dxfId="458" priority="547" stopIfTrue="1">
      <formula>$E297&lt;&gt;""</formula>
    </cfRule>
  </conditionalFormatting>
  <conditionalFormatting sqref="E299:E300">
    <cfRule type="expression" dxfId="457" priority="546" stopIfTrue="1">
      <formula>$E297&lt;&gt;""</formula>
    </cfRule>
  </conditionalFormatting>
  <conditionalFormatting sqref="E299:E305">
    <cfRule type="expression" dxfId="456" priority="545" stopIfTrue="1">
      <formula>$E297&lt;&gt;""</formula>
    </cfRule>
  </conditionalFormatting>
  <conditionalFormatting sqref="H131">
    <cfRule type="expression" dxfId="455" priority="538" stopIfTrue="1">
      <formula>$E117&lt;&gt;""</formula>
    </cfRule>
  </conditionalFormatting>
  <conditionalFormatting sqref="E131">
    <cfRule type="expression" dxfId="454" priority="526" stopIfTrue="1">
      <formula>$E117&lt;&gt;""</formula>
    </cfRule>
  </conditionalFormatting>
  <conditionalFormatting sqref="F128:G128">
    <cfRule type="expression" dxfId="453" priority="525" stopIfTrue="1">
      <formula>$E117&lt;&gt;""</formula>
    </cfRule>
  </conditionalFormatting>
  <conditionalFormatting sqref="F129:G129">
    <cfRule type="expression" dxfId="452" priority="524" stopIfTrue="1">
      <formula>$E117&lt;&gt;""</formula>
    </cfRule>
  </conditionalFormatting>
  <conditionalFormatting sqref="F130:G130">
    <cfRule type="expression" dxfId="451" priority="523" stopIfTrue="1">
      <formula>$E117&lt;&gt;""</formula>
    </cfRule>
  </conditionalFormatting>
  <conditionalFormatting sqref="H130">
    <cfRule type="expression" dxfId="450" priority="522" stopIfTrue="1">
      <formula>$E117&lt;&gt;""</formula>
    </cfRule>
  </conditionalFormatting>
  <conditionalFormatting sqref="H129">
    <cfRule type="expression" dxfId="449" priority="521" stopIfTrue="1">
      <formula>$E117&lt;&gt;""</formula>
    </cfRule>
  </conditionalFormatting>
  <conditionalFormatting sqref="I129">
    <cfRule type="expression" dxfId="448" priority="520" stopIfTrue="1">
      <formula>$E117&lt;&gt;""</formula>
    </cfRule>
  </conditionalFormatting>
  <conditionalFormatting sqref="I130">
    <cfRule type="expression" dxfId="447" priority="519" stopIfTrue="1">
      <formula>$E117&lt;&gt;""</formula>
    </cfRule>
  </conditionalFormatting>
  <conditionalFormatting sqref="I131">
    <cfRule type="expression" dxfId="446" priority="518" stopIfTrue="1">
      <formula>$E117&lt;&gt;""</formula>
    </cfRule>
  </conditionalFormatting>
  <conditionalFormatting sqref="E128:E130">
    <cfRule type="expression" dxfId="445" priority="517">
      <formula>$E117&lt;&gt;""</formula>
    </cfRule>
  </conditionalFormatting>
  <conditionalFormatting sqref="H151">
    <cfRule type="expression" dxfId="444" priority="495" stopIfTrue="1">
      <formula>$E135&lt;&gt;""</formula>
    </cfRule>
  </conditionalFormatting>
  <conditionalFormatting sqref="I151">
    <cfRule type="expression" dxfId="443" priority="494" stopIfTrue="1">
      <formula>$E135&lt;&gt;""</formula>
    </cfRule>
  </conditionalFormatting>
  <conditionalFormatting sqref="E151">
    <cfRule type="expression" dxfId="442" priority="493" stopIfTrue="1">
      <formula>$E135&lt;&gt;""</formula>
    </cfRule>
  </conditionalFormatting>
  <conditionalFormatting sqref="F151:G151">
    <cfRule type="expression" dxfId="441" priority="492" stopIfTrue="1">
      <formula>$E135&lt;&gt;""</formula>
    </cfRule>
  </conditionalFormatting>
  <conditionalFormatting sqref="E146">
    <cfRule type="expression" dxfId="440" priority="491" stopIfTrue="1">
      <formula>$E135&lt;&gt;""</formula>
    </cfRule>
  </conditionalFormatting>
  <conditionalFormatting sqref="H146">
    <cfRule type="expression" dxfId="439" priority="489" stopIfTrue="1">
      <formula>$E135&lt;&gt;""</formula>
    </cfRule>
  </conditionalFormatting>
  <conditionalFormatting sqref="I146">
    <cfRule type="expression" dxfId="438" priority="488" stopIfTrue="1">
      <formula>$E135&lt;&gt;""</formula>
    </cfRule>
  </conditionalFormatting>
  <conditionalFormatting sqref="H149">
    <cfRule type="expression" dxfId="437" priority="487" stopIfTrue="1">
      <formula>$E135&lt;&gt;""</formula>
    </cfRule>
  </conditionalFormatting>
  <conditionalFormatting sqref="E149">
    <cfRule type="expression" dxfId="436" priority="486" stopIfTrue="1">
      <formula>$E135&lt;&gt;""</formula>
    </cfRule>
  </conditionalFormatting>
  <conditionalFormatting sqref="F146:G146">
    <cfRule type="expression" dxfId="435" priority="485" stopIfTrue="1">
      <formula>$E135&lt;&gt;""</formula>
    </cfRule>
  </conditionalFormatting>
  <conditionalFormatting sqref="F147:G147">
    <cfRule type="expression" dxfId="434" priority="484" stopIfTrue="1">
      <formula>$E135&lt;&gt;""</formula>
    </cfRule>
  </conditionalFormatting>
  <conditionalFormatting sqref="F148:G148">
    <cfRule type="expression" dxfId="433" priority="483" stopIfTrue="1">
      <formula>$E135&lt;&gt;""</formula>
    </cfRule>
  </conditionalFormatting>
  <conditionalFormatting sqref="H148">
    <cfRule type="expression" dxfId="432" priority="482" stopIfTrue="1">
      <formula>$E135&lt;&gt;""</formula>
    </cfRule>
  </conditionalFormatting>
  <conditionalFormatting sqref="H147">
    <cfRule type="expression" dxfId="431" priority="481" stopIfTrue="1">
      <formula>$E135&lt;&gt;""</formula>
    </cfRule>
  </conditionalFormatting>
  <conditionalFormatting sqref="I147">
    <cfRule type="expression" dxfId="430" priority="480" stopIfTrue="1">
      <formula>$E135&lt;&gt;""</formula>
    </cfRule>
  </conditionalFormatting>
  <conditionalFormatting sqref="I148">
    <cfRule type="expression" dxfId="429" priority="479" stopIfTrue="1">
      <formula>$E135&lt;&gt;""</formula>
    </cfRule>
  </conditionalFormatting>
  <conditionalFormatting sqref="I149">
    <cfRule type="expression" dxfId="428" priority="478" stopIfTrue="1">
      <formula>$E135&lt;&gt;""</formula>
    </cfRule>
  </conditionalFormatting>
  <conditionalFormatting sqref="E146:E148">
    <cfRule type="expression" dxfId="427" priority="477">
      <formula>$E135&lt;&gt;""</formula>
    </cfRule>
  </conditionalFormatting>
  <conditionalFormatting sqref="O151">
    <cfRule type="expression" dxfId="426" priority="476" stopIfTrue="1">
      <formula>$L135&lt;&gt;""</formula>
    </cfRule>
  </conditionalFormatting>
  <conditionalFormatting sqref="P151">
    <cfRule type="expression" dxfId="425" priority="475" stopIfTrue="1">
      <formula>$L135&lt;&gt;""</formula>
    </cfRule>
  </conditionalFormatting>
  <conditionalFormatting sqref="L151">
    <cfRule type="expression" dxfId="424" priority="474" stopIfTrue="1">
      <formula>$L135&lt;&gt;""</formula>
    </cfRule>
  </conditionalFormatting>
  <conditionalFormatting sqref="M151:N151">
    <cfRule type="expression" dxfId="423" priority="473" stopIfTrue="1">
      <formula>$L135&lt;&gt;""</formula>
    </cfRule>
  </conditionalFormatting>
  <conditionalFormatting sqref="L146">
    <cfRule type="expression" dxfId="422" priority="472" stopIfTrue="1">
      <formula>$L135&lt;&gt;""</formula>
    </cfRule>
  </conditionalFormatting>
  <conditionalFormatting sqref="O146">
    <cfRule type="expression" dxfId="421" priority="471" stopIfTrue="1">
      <formula>$L135&lt;&gt;""</formula>
    </cfRule>
  </conditionalFormatting>
  <conditionalFormatting sqref="O149">
    <cfRule type="expression" dxfId="420" priority="469" stopIfTrue="1">
      <formula>$L135&lt;&gt;""</formula>
    </cfRule>
  </conditionalFormatting>
  <conditionalFormatting sqref="L149">
    <cfRule type="expression" dxfId="419" priority="468" stopIfTrue="1">
      <formula>$L135&lt;&gt;""</formula>
    </cfRule>
  </conditionalFormatting>
  <conditionalFormatting sqref="M146:N146">
    <cfRule type="expression" dxfId="418" priority="467" stopIfTrue="1">
      <formula>$L135&lt;&gt;""</formula>
    </cfRule>
  </conditionalFormatting>
  <conditionalFormatting sqref="M147:N147">
    <cfRule type="expression" dxfId="417" priority="466" stopIfTrue="1">
      <formula>$L135&lt;&gt;""</formula>
    </cfRule>
  </conditionalFormatting>
  <conditionalFormatting sqref="M148:N148">
    <cfRule type="expression" dxfId="416" priority="465" stopIfTrue="1">
      <formula>$L135&lt;&gt;""</formula>
    </cfRule>
  </conditionalFormatting>
  <conditionalFormatting sqref="O148">
    <cfRule type="expression" dxfId="415" priority="464" stopIfTrue="1">
      <formula>$L135&lt;&gt;""</formula>
    </cfRule>
  </conditionalFormatting>
  <conditionalFormatting sqref="O147">
    <cfRule type="expression" dxfId="414" priority="463" stopIfTrue="1">
      <formula>$L135&lt;&gt;""</formula>
    </cfRule>
  </conditionalFormatting>
  <conditionalFormatting sqref="L146:L148">
    <cfRule type="expression" dxfId="413" priority="459">
      <formula>$L135&lt;&gt;""</formula>
    </cfRule>
  </conditionalFormatting>
  <conditionalFormatting sqref="H169">
    <cfRule type="expression" dxfId="412" priority="458" stopIfTrue="1">
      <formula>$E153&lt;&gt;""</formula>
    </cfRule>
  </conditionalFormatting>
  <conditionalFormatting sqref="I169">
    <cfRule type="expression" dxfId="411" priority="457" stopIfTrue="1">
      <formula>$E153&lt;&gt;""</formula>
    </cfRule>
  </conditionalFormatting>
  <conditionalFormatting sqref="E169">
    <cfRule type="expression" dxfId="410" priority="456" stopIfTrue="1">
      <formula>$E153&lt;&gt;""</formula>
    </cfRule>
  </conditionalFormatting>
  <conditionalFormatting sqref="F169:G169">
    <cfRule type="expression" dxfId="409" priority="455" stopIfTrue="1">
      <formula>$E153&lt;&gt;""</formula>
    </cfRule>
  </conditionalFormatting>
  <conditionalFormatting sqref="E164">
    <cfRule type="expression" dxfId="408" priority="454" stopIfTrue="1">
      <formula>$E153&lt;&gt;""</formula>
    </cfRule>
  </conditionalFormatting>
  <conditionalFormatting sqref="H164">
    <cfRule type="expression" dxfId="407" priority="452" stopIfTrue="1">
      <formula>$E153&lt;&gt;""</formula>
    </cfRule>
  </conditionalFormatting>
  <conditionalFormatting sqref="I164">
    <cfRule type="expression" dxfId="406" priority="451" stopIfTrue="1">
      <formula>$E153&lt;&gt;""</formula>
    </cfRule>
  </conditionalFormatting>
  <conditionalFormatting sqref="H167">
    <cfRule type="expression" dxfId="405" priority="450" stopIfTrue="1">
      <formula>$E153&lt;&gt;""</formula>
    </cfRule>
  </conditionalFormatting>
  <conditionalFormatting sqref="E167">
    <cfRule type="expression" dxfId="404" priority="449" stopIfTrue="1">
      <formula>$E153&lt;&gt;""</formula>
    </cfRule>
  </conditionalFormatting>
  <conditionalFormatting sqref="F164:G164">
    <cfRule type="expression" dxfId="403" priority="448" stopIfTrue="1">
      <formula>$E153&lt;&gt;""</formula>
    </cfRule>
  </conditionalFormatting>
  <conditionalFormatting sqref="F165:G165">
    <cfRule type="expression" dxfId="402" priority="447" stopIfTrue="1">
      <formula>$E153&lt;&gt;""</formula>
    </cfRule>
  </conditionalFormatting>
  <conditionalFormatting sqref="F166:G166">
    <cfRule type="expression" dxfId="401" priority="446" stopIfTrue="1">
      <formula>$E153&lt;&gt;""</formula>
    </cfRule>
  </conditionalFormatting>
  <conditionalFormatting sqref="H166">
    <cfRule type="expression" dxfId="400" priority="445" stopIfTrue="1">
      <formula>$E153&lt;&gt;""</formula>
    </cfRule>
  </conditionalFormatting>
  <conditionalFormatting sqref="H165">
    <cfRule type="expression" dxfId="399" priority="444" stopIfTrue="1">
      <formula>$E153&lt;&gt;""</formula>
    </cfRule>
  </conditionalFormatting>
  <conditionalFormatting sqref="I165">
    <cfRule type="expression" dxfId="398" priority="443" stopIfTrue="1">
      <formula>$E153&lt;&gt;""</formula>
    </cfRule>
  </conditionalFormatting>
  <conditionalFormatting sqref="I166">
    <cfRule type="expression" dxfId="397" priority="442" stopIfTrue="1">
      <formula>$E153&lt;&gt;""</formula>
    </cfRule>
  </conditionalFormatting>
  <conditionalFormatting sqref="I167">
    <cfRule type="expression" dxfId="396" priority="441" stopIfTrue="1">
      <formula>$E153&lt;&gt;""</formula>
    </cfRule>
  </conditionalFormatting>
  <conditionalFormatting sqref="E164:E166">
    <cfRule type="expression" dxfId="395" priority="440">
      <formula>$E153&lt;&gt;""</formula>
    </cfRule>
  </conditionalFormatting>
  <conditionalFormatting sqref="O169">
    <cfRule type="expression" dxfId="394" priority="439" stopIfTrue="1">
      <formula>$L153&lt;&gt;""</formula>
    </cfRule>
  </conditionalFormatting>
  <conditionalFormatting sqref="P169">
    <cfRule type="expression" dxfId="393" priority="438" stopIfTrue="1">
      <formula>$L153&lt;&gt;""</formula>
    </cfRule>
  </conditionalFormatting>
  <conditionalFormatting sqref="L169">
    <cfRule type="expression" dxfId="392" priority="437" stopIfTrue="1">
      <formula>$L153&lt;&gt;""</formula>
    </cfRule>
  </conditionalFormatting>
  <conditionalFormatting sqref="M169:N169">
    <cfRule type="expression" dxfId="391" priority="436" stopIfTrue="1">
      <formula>$L153&lt;&gt;""</formula>
    </cfRule>
  </conditionalFormatting>
  <conditionalFormatting sqref="L164">
    <cfRule type="expression" dxfId="390" priority="435" stopIfTrue="1">
      <formula>$L153&lt;&gt;""</formula>
    </cfRule>
  </conditionalFormatting>
  <conditionalFormatting sqref="O164">
    <cfRule type="expression" dxfId="389" priority="434" stopIfTrue="1">
      <formula>$L153&lt;&gt;""</formula>
    </cfRule>
  </conditionalFormatting>
  <conditionalFormatting sqref="O167">
    <cfRule type="expression" dxfId="388" priority="432" stopIfTrue="1">
      <formula>$L153&lt;&gt;""</formula>
    </cfRule>
  </conditionalFormatting>
  <conditionalFormatting sqref="L167">
    <cfRule type="expression" dxfId="387" priority="431" stopIfTrue="1">
      <formula>$L153&lt;&gt;""</formula>
    </cfRule>
  </conditionalFormatting>
  <conditionalFormatting sqref="M164:N164">
    <cfRule type="expression" dxfId="386" priority="430" stopIfTrue="1">
      <formula>$L153&lt;&gt;""</formula>
    </cfRule>
  </conditionalFormatting>
  <conditionalFormatting sqref="M165:N165">
    <cfRule type="expression" dxfId="385" priority="429" stopIfTrue="1">
      <formula>$L153&lt;&gt;""</formula>
    </cfRule>
  </conditionalFormatting>
  <conditionalFormatting sqref="M166:N166">
    <cfRule type="expression" dxfId="384" priority="428" stopIfTrue="1">
      <formula>$L153&lt;&gt;""</formula>
    </cfRule>
  </conditionalFormatting>
  <conditionalFormatting sqref="O166">
    <cfRule type="expression" dxfId="383" priority="427" stopIfTrue="1">
      <formula>$L153&lt;&gt;""</formula>
    </cfRule>
  </conditionalFormatting>
  <conditionalFormatting sqref="O165">
    <cfRule type="expression" dxfId="382" priority="426" stopIfTrue="1">
      <formula>$L153&lt;&gt;""</formula>
    </cfRule>
  </conditionalFormatting>
  <conditionalFormatting sqref="L164:L166">
    <cfRule type="expression" dxfId="381" priority="422">
      <formula>$L153&lt;&gt;""</formula>
    </cfRule>
  </conditionalFormatting>
  <conditionalFormatting sqref="H187">
    <cfRule type="expression" dxfId="380" priority="421" stopIfTrue="1">
      <formula>$E171&lt;&gt;""</formula>
    </cfRule>
  </conditionalFormatting>
  <conditionalFormatting sqref="I187">
    <cfRule type="expression" dxfId="379" priority="420" stopIfTrue="1">
      <formula>$E171&lt;&gt;""</formula>
    </cfRule>
  </conditionalFormatting>
  <conditionalFormatting sqref="E187">
    <cfRule type="expression" dxfId="378" priority="419" stopIfTrue="1">
      <formula>$E171&lt;&gt;""</formula>
    </cfRule>
  </conditionalFormatting>
  <conditionalFormatting sqref="F187:G187">
    <cfRule type="expression" dxfId="377" priority="418" stopIfTrue="1">
      <formula>$E171&lt;&gt;""</formula>
    </cfRule>
  </conditionalFormatting>
  <conditionalFormatting sqref="E182">
    <cfRule type="expression" dxfId="376" priority="417" stopIfTrue="1">
      <formula>$E171&lt;&gt;""</formula>
    </cfRule>
  </conditionalFormatting>
  <conditionalFormatting sqref="H182">
    <cfRule type="expression" dxfId="375" priority="415" stopIfTrue="1">
      <formula>$E171&lt;&gt;""</formula>
    </cfRule>
  </conditionalFormatting>
  <conditionalFormatting sqref="I182">
    <cfRule type="expression" dxfId="374" priority="414" stopIfTrue="1">
      <formula>$E171&lt;&gt;""</formula>
    </cfRule>
  </conditionalFormatting>
  <conditionalFormatting sqref="H185">
    <cfRule type="expression" dxfId="373" priority="413" stopIfTrue="1">
      <formula>$E171&lt;&gt;""</formula>
    </cfRule>
  </conditionalFormatting>
  <conditionalFormatting sqref="E185">
    <cfRule type="expression" dxfId="372" priority="412" stopIfTrue="1">
      <formula>$E171&lt;&gt;""</formula>
    </cfRule>
  </conditionalFormatting>
  <conditionalFormatting sqref="F182:G182">
    <cfRule type="expression" dxfId="371" priority="411" stopIfTrue="1">
      <formula>$E171&lt;&gt;""</formula>
    </cfRule>
  </conditionalFormatting>
  <conditionalFormatting sqref="F183:G183">
    <cfRule type="expression" dxfId="370" priority="410" stopIfTrue="1">
      <formula>$E171&lt;&gt;""</formula>
    </cfRule>
  </conditionalFormatting>
  <conditionalFormatting sqref="F184:G184">
    <cfRule type="expression" dxfId="369" priority="409" stopIfTrue="1">
      <formula>$E171&lt;&gt;""</formula>
    </cfRule>
  </conditionalFormatting>
  <conditionalFormatting sqref="H184">
    <cfRule type="expression" dxfId="368" priority="408" stopIfTrue="1">
      <formula>$E171&lt;&gt;""</formula>
    </cfRule>
  </conditionalFormatting>
  <conditionalFormatting sqref="H183">
    <cfRule type="expression" dxfId="367" priority="407" stopIfTrue="1">
      <formula>$E171&lt;&gt;""</formula>
    </cfRule>
  </conditionalFormatting>
  <conditionalFormatting sqref="I183">
    <cfRule type="expression" dxfId="366" priority="406" stopIfTrue="1">
      <formula>$E171&lt;&gt;""</formula>
    </cfRule>
  </conditionalFormatting>
  <conditionalFormatting sqref="I184">
    <cfRule type="expression" dxfId="365" priority="405" stopIfTrue="1">
      <formula>$E171&lt;&gt;""</formula>
    </cfRule>
  </conditionalFormatting>
  <conditionalFormatting sqref="I185">
    <cfRule type="expression" dxfId="364" priority="404" stopIfTrue="1">
      <formula>$E171&lt;&gt;""</formula>
    </cfRule>
  </conditionalFormatting>
  <conditionalFormatting sqref="E182:E184">
    <cfRule type="expression" dxfId="363" priority="403">
      <formula>$E171&lt;&gt;""</formula>
    </cfRule>
  </conditionalFormatting>
  <conditionalFormatting sqref="O187">
    <cfRule type="expression" dxfId="362" priority="402" stopIfTrue="1">
      <formula>$L171&lt;&gt;""</formula>
    </cfRule>
  </conditionalFormatting>
  <conditionalFormatting sqref="P187">
    <cfRule type="expression" dxfId="361" priority="401" stopIfTrue="1">
      <formula>$L171&lt;&gt;""</formula>
    </cfRule>
  </conditionalFormatting>
  <conditionalFormatting sqref="L187">
    <cfRule type="expression" dxfId="360" priority="400" stopIfTrue="1">
      <formula>$L171&lt;&gt;""</formula>
    </cfRule>
  </conditionalFormatting>
  <conditionalFormatting sqref="M187:N187">
    <cfRule type="expression" dxfId="359" priority="399" stopIfTrue="1">
      <formula>$L171&lt;&gt;""</formula>
    </cfRule>
  </conditionalFormatting>
  <conditionalFormatting sqref="L182">
    <cfRule type="expression" dxfId="358" priority="398" stopIfTrue="1">
      <formula>$L171&lt;&gt;""</formula>
    </cfRule>
  </conditionalFormatting>
  <conditionalFormatting sqref="O182">
    <cfRule type="expression" dxfId="357" priority="397" stopIfTrue="1">
      <formula>$L171&lt;&gt;""</formula>
    </cfRule>
  </conditionalFormatting>
  <conditionalFormatting sqref="O185">
    <cfRule type="expression" dxfId="356" priority="395" stopIfTrue="1">
      <formula>$L171&lt;&gt;""</formula>
    </cfRule>
  </conditionalFormatting>
  <conditionalFormatting sqref="L185">
    <cfRule type="expression" dxfId="355" priority="394" stopIfTrue="1">
      <formula>$L171&lt;&gt;""</formula>
    </cfRule>
  </conditionalFormatting>
  <conditionalFormatting sqref="M182:N182">
    <cfRule type="expression" dxfId="354" priority="393" stopIfTrue="1">
      <formula>$L171&lt;&gt;""</formula>
    </cfRule>
  </conditionalFormatting>
  <conditionalFormatting sqref="M183:N183">
    <cfRule type="expression" dxfId="353" priority="392" stopIfTrue="1">
      <formula>$L171&lt;&gt;""</formula>
    </cfRule>
  </conditionalFormatting>
  <conditionalFormatting sqref="M184:N184">
    <cfRule type="expression" dxfId="352" priority="391" stopIfTrue="1">
      <formula>$L171&lt;&gt;""</formula>
    </cfRule>
  </conditionalFormatting>
  <conditionalFormatting sqref="O184">
    <cfRule type="expression" dxfId="351" priority="390" stopIfTrue="1">
      <formula>$L171&lt;&gt;""</formula>
    </cfRule>
  </conditionalFormatting>
  <conditionalFormatting sqref="O183">
    <cfRule type="expression" dxfId="350" priority="389" stopIfTrue="1">
      <formula>$L171&lt;&gt;""</formula>
    </cfRule>
  </conditionalFormatting>
  <conditionalFormatting sqref="L182:L184">
    <cfRule type="expression" dxfId="349" priority="385">
      <formula>$L171&lt;&gt;""</formula>
    </cfRule>
  </conditionalFormatting>
  <conditionalFormatting sqref="H205">
    <cfRule type="expression" dxfId="348" priority="384" stopIfTrue="1">
      <formula>$E189&lt;&gt;""</formula>
    </cfRule>
  </conditionalFormatting>
  <conditionalFormatting sqref="I205">
    <cfRule type="expression" dxfId="347" priority="383" stopIfTrue="1">
      <formula>$E189&lt;&gt;""</formula>
    </cfRule>
  </conditionalFormatting>
  <conditionalFormatting sqref="E205">
    <cfRule type="expression" dxfId="346" priority="382" stopIfTrue="1">
      <formula>$E189&lt;&gt;""</formula>
    </cfRule>
  </conditionalFormatting>
  <conditionalFormatting sqref="F205:G205">
    <cfRule type="expression" dxfId="345" priority="381" stopIfTrue="1">
      <formula>$E189&lt;&gt;""</formula>
    </cfRule>
  </conditionalFormatting>
  <conditionalFormatting sqref="E200">
    <cfRule type="expression" dxfId="344" priority="380" stopIfTrue="1">
      <formula>$E189&lt;&gt;""</formula>
    </cfRule>
  </conditionalFormatting>
  <conditionalFormatting sqref="H200">
    <cfRule type="expression" dxfId="343" priority="378" stopIfTrue="1">
      <formula>$E189&lt;&gt;""</formula>
    </cfRule>
  </conditionalFormatting>
  <conditionalFormatting sqref="I200">
    <cfRule type="expression" dxfId="342" priority="377" stopIfTrue="1">
      <formula>$E189&lt;&gt;""</formula>
    </cfRule>
  </conditionalFormatting>
  <conditionalFormatting sqref="H203">
    <cfRule type="expression" dxfId="341" priority="376" stopIfTrue="1">
      <formula>$E189&lt;&gt;""</formula>
    </cfRule>
  </conditionalFormatting>
  <conditionalFormatting sqref="E203">
    <cfRule type="expression" dxfId="340" priority="375" stopIfTrue="1">
      <formula>$E189&lt;&gt;""</formula>
    </cfRule>
  </conditionalFormatting>
  <conditionalFormatting sqref="F200:G200">
    <cfRule type="expression" dxfId="339" priority="374" stopIfTrue="1">
      <formula>$E189&lt;&gt;""</formula>
    </cfRule>
  </conditionalFormatting>
  <conditionalFormatting sqref="F201:G201">
    <cfRule type="expression" dxfId="338" priority="373" stopIfTrue="1">
      <formula>$E189&lt;&gt;""</formula>
    </cfRule>
  </conditionalFormatting>
  <conditionalFormatting sqref="F202:G202">
    <cfRule type="expression" dxfId="337" priority="372" stopIfTrue="1">
      <formula>$E189&lt;&gt;""</formula>
    </cfRule>
  </conditionalFormatting>
  <conditionalFormatting sqref="H202">
    <cfRule type="expression" dxfId="336" priority="371" stopIfTrue="1">
      <formula>$E189&lt;&gt;""</formula>
    </cfRule>
  </conditionalFormatting>
  <conditionalFormatting sqref="H201">
    <cfRule type="expression" dxfId="335" priority="370" stopIfTrue="1">
      <formula>$E189&lt;&gt;""</formula>
    </cfRule>
  </conditionalFormatting>
  <conditionalFormatting sqref="I201">
    <cfRule type="expression" dxfId="334" priority="369" stopIfTrue="1">
      <formula>$E189&lt;&gt;""</formula>
    </cfRule>
  </conditionalFormatting>
  <conditionalFormatting sqref="I202">
    <cfRule type="expression" dxfId="333" priority="368" stopIfTrue="1">
      <formula>$E189&lt;&gt;""</formula>
    </cfRule>
  </conditionalFormatting>
  <conditionalFormatting sqref="I203">
    <cfRule type="expression" dxfId="332" priority="367" stopIfTrue="1">
      <formula>$E189&lt;&gt;""</formula>
    </cfRule>
  </conditionalFormatting>
  <conditionalFormatting sqref="E200:E202">
    <cfRule type="expression" dxfId="331" priority="366">
      <formula>$E189&lt;&gt;""</formula>
    </cfRule>
  </conditionalFormatting>
  <conditionalFormatting sqref="O205">
    <cfRule type="expression" dxfId="330" priority="365" stopIfTrue="1">
      <formula>$L189&lt;&gt;""</formula>
    </cfRule>
  </conditionalFormatting>
  <conditionalFormatting sqref="P205">
    <cfRule type="expression" dxfId="329" priority="364" stopIfTrue="1">
      <formula>$L189&lt;&gt;""</formula>
    </cfRule>
  </conditionalFormatting>
  <conditionalFormatting sqref="L205">
    <cfRule type="expression" dxfId="328" priority="363" stopIfTrue="1">
      <formula>$L189&lt;&gt;""</formula>
    </cfRule>
  </conditionalFormatting>
  <conditionalFormatting sqref="M205:N205">
    <cfRule type="expression" dxfId="327" priority="362" stopIfTrue="1">
      <formula>$L189&lt;&gt;""</formula>
    </cfRule>
  </conditionalFormatting>
  <conditionalFormatting sqref="L200">
    <cfRule type="expression" dxfId="326" priority="361" stopIfTrue="1">
      <formula>$L189&lt;&gt;""</formula>
    </cfRule>
  </conditionalFormatting>
  <conditionalFormatting sqref="O200">
    <cfRule type="expression" dxfId="325" priority="360" stopIfTrue="1">
      <formula>$L189&lt;&gt;""</formula>
    </cfRule>
  </conditionalFormatting>
  <conditionalFormatting sqref="O203">
    <cfRule type="expression" dxfId="324" priority="358" stopIfTrue="1">
      <formula>$L189&lt;&gt;""</formula>
    </cfRule>
  </conditionalFormatting>
  <conditionalFormatting sqref="L203">
    <cfRule type="expression" dxfId="323" priority="357" stopIfTrue="1">
      <formula>$L189&lt;&gt;""</formula>
    </cfRule>
  </conditionalFormatting>
  <conditionalFormatting sqref="M200:N200">
    <cfRule type="expression" dxfId="322" priority="356" stopIfTrue="1">
      <formula>$L189&lt;&gt;""</formula>
    </cfRule>
  </conditionalFormatting>
  <conditionalFormatting sqref="M201:N201">
    <cfRule type="expression" dxfId="321" priority="355" stopIfTrue="1">
      <formula>$L189&lt;&gt;""</formula>
    </cfRule>
  </conditionalFormatting>
  <conditionalFormatting sqref="M202:N202">
    <cfRule type="expression" dxfId="320" priority="354" stopIfTrue="1">
      <formula>$L189&lt;&gt;""</formula>
    </cfRule>
  </conditionalFormatting>
  <conditionalFormatting sqref="O202">
    <cfRule type="expression" dxfId="319" priority="353" stopIfTrue="1">
      <formula>$L189&lt;&gt;""</formula>
    </cfRule>
  </conditionalFormatting>
  <conditionalFormatting sqref="O201">
    <cfRule type="expression" dxfId="318" priority="352" stopIfTrue="1">
      <formula>$L189&lt;&gt;""</formula>
    </cfRule>
  </conditionalFormatting>
  <conditionalFormatting sqref="L200:L202">
    <cfRule type="expression" dxfId="317" priority="348">
      <formula>$L189&lt;&gt;""</formula>
    </cfRule>
  </conditionalFormatting>
  <conditionalFormatting sqref="H223">
    <cfRule type="expression" dxfId="316" priority="347" stopIfTrue="1">
      <formula>$E207&lt;&gt;""</formula>
    </cfRule>
  </conditionalFormatting>
  <conditionalFormatting sqref="I223">
    <cfRule type="expression" dxfId="315" priority="346" stopIfTrue="1">
      <formula>$E207&lt;&gt;""</formula>
    </cfRule>
  </conditionalFormatting>
  <conditionalFormatting sqref="E223">
    <cfRule type="expression" dxfId="314" priority="345" stopIfTrue="1">
      <formula>$E207&lt;&gt;""</formula>
    </cfRule>
  </conditionalFormatting>
  <conditionalFormatting sqref="F223:G223">
    <cfRule type="expression" dxfId="313" priority="344" stopIfTrue="1">
      <formula>$E207&lt;&gt;""</formula>
    </cfRule>
  </conditionalFormatting>
  <conditionalFormatting sqref="E218">
    <cfRule type="expression" dxfId="312" priority="343" stopIfTrue="1">
      <formula>$E207&lt;&gt;""</formula>
    </cfRule>
  </conditionalFormatting>
  <conditionalFormatting sqref="H218">
    <cfRule type="expression" dxfId="311" priority="341" stopIfTrue="1">
      <formula>$E207&lt;&gt;""</formula>
    </cfRule>
  </conditionalFormatting>
  <conditionalFormatting sqref="I218">
    <cfRule type="expression" dxfId="310" priority="340" stopIfTrue="1">
      <formula>$E207&lt;&gt;""</formula>
    </cfRule>
  </conditionalFormatting>
  <conditionalFormatting sqref="H221">
    <cfRule type="expression" dxfId="309" priority="339" stopIfTrue="1">
      <formula>$E207&lt;&gt;""</formula>
    </cfRule>
  </conditionalFormatting>
  <conditionalFormatting sqref="E221">
    <cfRule type="expression" dxfId="308" priority="338" stopIfTrue="1">
      <formula>$E207&lt;&gt;""</formula>
    </cfRule>
  </conditionalFormatting>
  <conditionalFormatting sqref="F218:G218">
    <cfRule type="expression" dxfId="307" priority="337" stopIfTrue="1">
      <formula>$E207&lt;&gt;""</formula>
    </cfRule>
  </conditionalFormatting>
  <conditionalFormatting sqref="F219:G219">
    <cfRule type="expression" dxfId="306" priority="336" stopIfTrue="1">
      <formula>$E207&lt;&gt;""</formula>
    </cfRule>
  </conditionalFormatting>
  <conditionalFormatting sqref="F220:G220">
    <cfRule type="expression" dxfId="305" priority="335" stopIfTrue="1">
      <formula>$E207&lt;&gt;""</formula>
    </cfRule>
  </conditionalFormatting>
  <conditionalFormatting sqref="H220">
    <cfRule type="expression" dxfId="304" priority="334" stopIfTrue="1">
      <formula>$E207&lt;&gt;""</formula>
    </cfRule>
  </conditionalFormatting>
  <conditionalFormatting sqref="H219">
    <cfRule type="expression" dxfId="303" priority="333" stopIfTrue="1">
      <formula>$E207&lt;&gt;""</formula>
    </cfRule>
  </conditionalFormatting>
  <conditionalFormatting sqref="I219">
    <cfRule type="expression" dxfId="302" priority="332" stopIfTrue="1">
      <formula>$E207&lt;&gt;""</formula>
    </cfRule>
  </conditionalFormatting>
  <conditionalFormatting sqref="I220">
    <cfRule type="expression" dxfId="301" priority="331" stopIfTrue="1">
      <formula>$E207&lt;&gt;""</formula>
    </cfRule>
  </conditionalFormatting>
  <conditionalFormatting sqref="I221">
    <cfRule type="expression" dxfId="300" priority="330" stopIfTrue="1">
      <formula>$E207&lt;&gt;""</formula>
    </cfRule>
  </conditionalFormatting>
  <conditionalFormatting sqref="E218:E220">
    <cfRule type="expression" dxfId="299" priority="329">
      <formula>$E207&lt;&gt;""</formula>
    </cfRule>
  </conditionalFormatting>
  <conditionalFormatting sqref="O223">
    <cfRule type="expression" dxfId="298" priority="328" stopIfTrue="1">
      <formula>$L207&lt;&gt;""</formula>
    </cfRule>
  </conditionalFormatting>
  <conditionalFormatting sqref="P223">
    <cfRule type="expression" dxfId="297" priority="327" stopIfTrue="1">
      <formula>$L207&lt;&gt;""</formula>
    </cfRule>
  </conditionalFormatting>
  <conditionalFormatting sqref="L223">
    <cfRule type="expression" dxfId="296" priority="326" stopIfTrue="1">
      <formula>$L207&lt;&gt;""</formula>
    </cfRule>
  </conditionalFormatting>
  <conditionalFormatting sqref="M223:N223">
    <cfRule type="expression" dxfId="295" priority="325" stopIfTrue="1">
      <formula>$L207&lt;&gt;""</formula>
    </cfRule>
  </conditionalFormatting>
  <conditionalFormatting sqref="L218">
    <cfRule type="expression" dxfId="294" priority="324" stopIfTrue="1">
      <formula>$L207&lt;&gt;""</formula>
    </cfRule>
  </conditionalFormatting>
  <conditionalFormatting sqref="O218">
    <cfRule type="expression" dxfId="293" priority="323" stopIfTrue="1">
      <formula>$L207&lt;&gt;""</formula>
    </cfRule>
  </conditionalFormatting>
  <conditionalFormatting sqref="O221">
    <cfRule type="expression" dxfId="292" priority="321" stopIfTrue="1">
      <formula>$L207&lt;&gt;""</formula>
    </cfRule>
  </conditionalFormatting>
  <conditionalFormatting sqref="L221">
    <cfRule type="expression" dxfId="291" priority="320" stopIfTrue="1">
      <formula>$L207&lt;&gt;""</formula>
    </cfRule>
  </conditionalFormatting>
  <conditionalFormatting sqref="M218:N218">
    <cfRule type="expression" dxfId="290" priority="319" stopIfTrue="1">
      <formula>$L207&lt;&gt;""</formula>
    </cfRule>
  </conditionalFormatting>
  <conditionalFormatting sqref="M219:N219">
    <cfRule type="expression" dxfId="289" priority="318" stopIfTrue="1">
      <formula>$L207&lt;&gt;""</formula>
    </cfRule>
  </conditionalFormatting>
  <conditionalFormatting sqref="M220:N220">
    <cfRule type="expression" dxfId="288" priority="317" stopIfTrue="1">
      <formula>$L207&lt;&gt;""</formula>
    </cfRule>
  </conditionalFormatting>
  <conditionalFormatting sqref="O220">
    <cfRule type="expression" dxfId="287" priority="316" stopIfTrue="1">
      <formula>$L207&lt;&gt;""</formula>
    </cfRule>
  </conditionalFormatting>
  <conditionalFormatting sqref="O219">
    <cfRule type="expression" dxfId="286" priority="315" stopIfTrue="1">
      <formula>$L207&lt;&gt;""</formula>
    </cfRule>
  </conditionalFormatting>
  <conditionalFormatting sqref="L218:L220">
    <cfRule type="expression" dxfId="285" priority="311">
      <formula>$L207&lt;&gt;""</formula>
    </cfRule>
  </conditionalFormatting>
  <conditionalFormatting sqref="H241">
    <cfRule type="expression" dxfId="284" priority="310" stopIfTrue="1">
      <formula>$E225&lt;&gt;""</formula>
    </cfRule>
  </conditionalFormatting>
  <conditionalFormatting sqref="I241">
    <cfRule type="expression" dxfId="283" priority="309" stopIfTrue="1">
      <formula>$E225&lt;&gt;""</formula>
    </cfRule>
  </conditionalFormatting>
  <conditionalFormatting sqref="E241">
    <cfRule type="expression" dxfId="282" priority="308" stopIfTrue="1">
      <formula>$E225&lt;&gt;""</formula>
    </cfRule>
  </conditionalFormatting>
  <conditionalFormatting sqref="F241:G241">
    <cfRule type="expression" dxfId="281" priority="307" stopIfTrue="1">
      <formula>$E225&lt;&gt;""</formula>
    </cfRule>
  </conditionalFormatting>
  <conditionalFormatting sqref="E236">
    <cfRule type="expression" dxfId="280" priority="306" stopIfTrue="1">
      <formula>$E225&lt;&gt;""</formula>
    </cfRule>
  </conditionalFormatting>
  <conditionalFormatting sqref="H236">
    <cfRule type="expression" dxfId="279" priority="304" stopIfTrue="1">
      <formula>$E225&lt;&gt;""</formula>
    </cfRule>
  </conditionalFormatting>
  <conditionalFormatting sqref="I236">
    <cfRule type="expression" dxfId="278" priority="303" stopIfTrue="1">
      <formula>$E225&lt;&gt;""</formula>
    </cfRule>
  </conditionalFormatting>
  <conditionalFormatting sqref="H239">
    <cfRule type="expression" dxfId="277" priority="302" stopIfTrue="1">
      <formula>$E225&lt;&gt;""</formula>
    </cfRule>
  </conditionalFormatting>
  <conditionalFormatting sqref="E239">
    <cfRule type="expression" dxfId="276" priority="301" stopIfTrue="1">
      <formula>$E225&lt;&gt;""</formula>
    </cfRule>
  </conditionalFormatting>
  <conditionalFormatting sqref="F236:G236">
    <cfRule type="expression" dxfId="275" priority="300" stopIfTrue="1">
      <formula>$E225&lt;&gt;""</formula>
    </cfRule>
  </conditionalFormatting>
  <conditionalFormatting sqref="F237:G237">
    <cfRule type="expression" dxfId="274" priority="299" stopIfTrue="1">
      <formula>$E225&lt;&gt;""</formula>
    </cfRule>
  </conditionalFormatting>
  <conditionalFormatting sqref="F238:G238">
    <cfRule type="expression" dxfId="273" priority="298" stopIfTrue="1">
      <formula>$E225&lt;&gt;""</formula>
    </cfRule>
  </conditionalFormatting>
  <conditionalFormatting sqref="H238">
    <cfRule type="expression" dxfId="272" priority="297" stopIfTrue="1">
      <formula>$E225&lt;&gt;""</formula>
    </cfRule>
  </conditionalFormatting>
  <conditionalFormatting sqref="H237">
    <cfRule type="expression" dxfId="271" priority="296" stopIfTrue="1">
      <formula>$E225&lt;&gt;""</formula>
    </cfRule>
  </conditionalFormatting>
  <conditionalFormatting sqref="I237">
    <cfRule type="expression" dxfId="270" priority="295" stopIfTrue="1">
      <formula>$E225&lt;&gt;""</formula>
    </cfRule>
  </conditionalFormatting>
  <conditionalFormatting sqref="I238">
    <cfRule type="expression" dxfId="269" priority="294" stopIfTrue="1">
      <formula>$E225&lt;&gt;""</formula>
    </cfRule>
  </conditionalFormatting>
  <conditionalFormatting sqref="I239">
    <cfRule type="expression" dxfId="268" priority="293" stopIfTrue="1">
      <formula>$E225&lt;&gt;""</formula>
    </cfRule>
  </conditionalFormatting>
  <conditionalFormatting sqref="E236:E238">
    <cfRule type="expression" dxfId="267" priority="292">
      <formula>$E225&lt;&gt;""</formula>
    </cfRule>
  </conditionalFormatting>
  <conditionalFormatting sqref="O241">
    <cfRule type="expression" dxfId="266" priority="291" stopIfTrue="1">
      <formula>$L225&lt;&gt;""</formula>
    </cfRule>
  </conditionalFormatting>
  <conditionalFormatting sqref="P241">
    <cfRule type="expression" dxfId="265" priority="290" stopIfTrue="1">
      <formula>$L225&lt;&gt;""</formula>
    </cfRule>
  </conditionalFormatting>
  <conditionalFormatting sqref="L241">
    <cfRule type="expression" dxfId="264" priority="289" stopIfTrue="1">
      <formula>$L225&lt;&gt;""</formula>
    </cfRule>
  </conditionalFormatting>
  <conditionalFormatting sqref="M241:N241">
    <cfRule type="expression" dxfId="263" priority="288" stopIfTrue="1">
      <formula>$L225&lt;&gt;""</formula>
    </cfRule>
  </conditionalFormatting>
  <conditionalFormatting sqref="L236">
    <cfRule type="expression" dxfId="262" priority="287" stopIfTrue="1">
      <formula>$L225&lt;&gt;""</formula>
    </cfRule>
  </conditionalFormatting>
  <conditionalFormatting sqref="O236">
    <cfRule type="expression" dxfId="261" priority="286" stopIfTrue="1">
      <formula>$L225&lt;&gt;""</formula>
    </cfRule>
  </conditionalFormatting>
  <conditionalFormatting sqref="O239">
    <cfRule type="expression" dxfId="260" priority="284" stopIfTrue="1">
      <formula>$L225&lt;&gt;""</formula>
    </cfRule>
  </conditionalFormatting>
  <conditionalFormatting sqref="L239">
    <cfRule type="expression" dxfId="259" priority="283" stopIfTrue="1">
      <formula>$L225&lt;&gt;""</formula>
    </cfRule>
  </conditionalFormatting>
  <conditionalFormatting sqref="M236:N236">
    <cfRule type="expression" dxfId="258" priority="282" stopIfTrue="1">
      <formula>$L225&lt;&gt;""</formula>
    </cfRule>
  </conditionalFormatting>
  <conditionalFormatting sqref="M237:N237">
    <cfRule type="expression" dxfId="257" priority="281" stopIfTrue="1">
      <formula>$L225&lt;&gt;""</formula>
    </cfRule>
  </conditionalFormatting>
  <conditionalFormatting sqref="M238:N238">
    <cfRule type="expression" dxfId="256" priority="280" stopIfTrue="1">
      <formula>$L225&lt;&gt;""</formula>
    </cfRule>
  </conditionalFormatting>
  <conditionalFormatting sqref="O238">
    <cfRule type="expression" dxfId="255" priority="279" stopIfTrue="1">
      <formula>$L225&lt;&gt;""</formula>
    </cfRule>
  </conditionalFormatting>
  <conditionalFormatting sqref="O237">
    <cfRule type="expression" dxfId="254" priority="278" stopIfTrue="1">
      <formula>$L225&lt;&gt;""</formula>
    </cfRule>
  </conditionalFormatting>
  <conditionalFormatting sqref="L236:L238">
    <cfRule type="expression" dxfId="253" priority="274">
      <formula>$L225&lt;&gt;""</formula>
    </cfRule>
  </conditionalFormatting>
  <conditionalFormatting sqref="H259">
    <cfRule type="expression" dxfId="252" priority="273" stopIfTrue="1">
      <formula>$E243&lt;&gt;""</formula>
    </cfRule>
  </conditionalFormatting>
  <conditionalFormatting sqref="I259">
    <cfRule type="expression" dxfId="251" priority="272" stopIfTrue="1">
      <formula>$E243&lt;&gt;""</formula>
    </cfRule>
  </conditionalFormatting>
  <conditionalFormatting sqref="E259">
    <cfRule type="expression" dxfId="250" priority="271" stopIfTrue="1">
      <formula>$E243&lt;&gt;""</formula>
    </cfRule>
  </conditionalFormatting>
  <conditionalFormatting sqref="F259:G259">
    <cfRule type="expression" dxfId="249" priority="270" stopIfTrue="1">
      <formula>$E243&lt;&gt;""</formula>
    </cfRule>
  </conditionalFormatting>
  <conditionalFormatting sqref="E254">
    <cfRule type="expression" dxfId="248" priority="269" stopIfTrue="1">
      <formula>$E243&lt;&gt;""</formula>
    </cfRule>
  </conditionalFormatting>
  <conditionalFormatting sqref="H254">
    <cfRule type="expression" dxfId="247" priority="267" stopIfTrue="1">
      <formula>$E243&lt;&gt;""</formula>
    </cfRule>
  </conditionalFormatting>
  <conditionalFormatting sqref="I254">
    <cfRule type="expression" dxfId="246" priority="266" stopIfTrue="1">
      <formula>$E243&lt;&gt;""</formula>
    </cfRule>
  </conditionalFormatting>
  <conditionalFormatting sqref="H257">
    <cfRule type="expression" dxfId="245" priority="265" stopIfTrue="1">
      <formula>$E243&lt;&gt;""</formula>
    </cfRule>
  </conditionalFormatting>
  <conditionalFormatting sqref="E257">
    <cfRule type="expression" dxfId="244" priority="264" stopIfTrue="1">
      <formula>$E243&lt;&gt;""</formula>
    </cfRule>
  </conditionalFormatting>
  <conditionalFormatting sqref="F254:G254">
    <cfRule type="expression" dxfId="243" priority="263" stopIfTrue="1">
      <formula>$E243&lt;&gt;""</formula>
    </cfRule>
  </conditionalFormatting>
  <conditionalFormatting sqref="F255:G255">
    <cfRule type="expression" dxfId="242" priority="262" stopIfTrue="1">
      <formula>$E243&lt;&gt;""</formula>
    </cfRule>
  </conditionalFormatting>
  <conditionalFormatting sqref="F256:G256">
    <cfRule type="expression" dxfId="241" priority="261" stopIfTrue="1">
      <formula>$E243&lt;&gt;""</formula>
    </cfRule>
  </conditionalFormatting>
  <conditionalFormatting sqref="H256">
    <cfRule type="expression" dxfId="240" priority="260" stopIfTrue="1">
      <formula>$E243&lt;&gt;""</formula>
    </cfRule>
  </conditionalFormatting>
  <conditionalFormatting sqref="H255">
    <cfRule type="expression" dxfId="239" priority="259" stopIfTrue="1">
      <formula>$E243&lt;&gt;""</formula>
    </cfRule>
  </conditionalFormatting>
  <conditionalFormatting sqref="I255">
    <cfRule type="expression" dxfId="238" priority="258" stopIfTrue="1">
      <formula>$E243&lt;&gt;""</formula>
    </cfRule>
  </conditionalFormatting>
  <conditionalFormatting sqref="I256">
    <cfRule type="expression" dxfId="237" priority="257" stopIfTrue="1">
      <formula>$E243&lt;&gt;""</formula>
    </cfRule>
  </conditionalFormatting>
  <conditionalFormatting sqref="I257">
    <cfRule type="expression" dxfId="236" priority="256" stopIfTrue="1">
      <formula>$E243&lt;&gt;""</formula>
    </cfRule>
  </conditionalFormatting>
  <conditionalFormatting sqref="E254:E256">
    <cfRule type="expression" dxfId="235" priority="255">
      <formula>$E243&lt;&gt;""</formula>
    </cfRule>
  </conditionalFormatting>
  <conditionalFormatting sqref="O259">
    <cfRule type="expression" dxfId="234" priority="254" stopIfTrue="1">
      <formula>$L243&lt;&gt;""</formula>
    </cfRule>
  </conditionalFormatting>
  <conditionalFormatting sqref="P259">
    <cfRule type="expression" dxfId="233" priority="253" stopIfTrue="1">
      <formula>$L243&lt;&gt;""</formula>
    </cfRule>
  </conditionalFormatting>
  <conditionalFormatting sqref="L259">
    <cfRule type="expression" dxfId="232" priority="252" stopIfTrue="1">
      <formula>$L243&lt;&gt;""</formula>
    </cfRule>
  </conditionalFormatting>
  <conditionalFormatting sqref="M259:N259">
    <cfRule type="expression" dxfId="231" priority="251" stopIfTrue="1">
      <formula>$L243&lt;&gt;""</formula>
    </cfRule>
  </conditionalFormatting>
  <conditionalFormatting sqref="L254">
    <cfRule type="expression" dxfId="230" priority="250" stopIfTrue="1">
      <formula>$L243&lt;&gt;""</formula>
    </cfRule>
  </conditionalFormatting>
  <conditionalFormatting sqref="O254">
    <cfRule type="expression" dxfId="229" priority="249" stopIfTrue="1">
      <formula>$L243&lt;&gt;""</formula>
    </cfRule>
  </conditionalFormatting>
  <conditionalFormatting sqref="O257">
    <cfRule type="expression" dxfId="228" priority="247" stopIfTrue="1">
      <formula>$L243&lt;&gt;""</formula>
    </cfRule>
  </conditionalFormatting>
  <conditionalFormatting sqref="L257">
    <cfRule type="expression" dxfId="227" priority="246" stopIfTrue="1">
      <formula>$L243&lt;&gt;""</formula>
    </cfRule>
  </conditionalFormatting>
  <conditionalFormatting sqref="M254:N254">
    <cfRule type="expression" dxfId="226" priority="245" stopIfTrue="1">
      <formula>$L243&lt;&gt;""</formula>
    </cfRule>
  </conditionalFormatting>
  <conditionalFormatting sqref="M255:N255">
    <cfRule type="expression" dxfId="225" priority="244" stopIfTrue="1">
      <formula>$L243&lt;&gt;""</formula>
    </cfRule>
  </conditionalFormatting>
  <conditionalFormatting sqref="M256:N256">
    <cfRule type="expression" dxfId="224" priority="243" stopIfTrue="1">
      <formula>$L243&lt;&gt;""</formula>
    </cfRule>
  </conditionalFormatting>
  <conditionalFormatting sqref="O256">
    <cfRule type="expression" dxfId="223" priority="242" stopIfTrue="1">
      <formula>$L243&lt;&gt;""</formula>
    </cfRule>
  </conditionalFormatting>
  <conditionalFormatting sqref="O255">
    <cfRule type="expression" dxfId="222" priority="241" stopIfTrue="1">
      <formula>$L243&lt;&gt;""</formula>
    </cfRule>
  </conditionalFormatting>
  <conditionalFormatting sqref="L254:L256">
    <cfRule type="expression" dxfId="221" priority="237">
      <formula>$L243&lt;&gt;""</formula>
    </cfRule>
  </conditionalFormatting>
  <conditionalFormatting sqref="P146">
    <cfRule type="expression" dxfId="220" priority="235" stopIfTrue="1">
      <formula>$L135&lt;&gt;""</formula>
    </cfRule>
  </conditionalFormatting>
  <conditionalFormatting sqref="P147">
    <cfRule type="expression" dxfId="219" priority="234" stopIfTrue="1">
      <formula>$L135&lt;&gt;""</formula>
    </cfRule>
  </conditionalFormatting>
  <conditionalFormatting sqref="P149">
    <cfRule type="expression" dxfId="218" priority="233" stopIfTrue="1">
      <formula>$L135&lt;&gt;""</formula>
    </cfRule>
  </conditionalFormatting>
  <conditionalFormatting sqref="P148">
    <cfRule type="expression" dxfId="217" priority="232" stopIfTrue="1">
      <formula>$L135&lt;&gt;""</formula>
    </cfRule>
  </conditionalFormatting>
  <conditionalFormatting sqref="P164">
    <cfRule type="expression" dxfId="216" priority="231" stopIfTrue="1">
      <formula>$L153&lt;&gt;""</formula>
    </cfRule>
  </conditionalFormatting>
  <conditionalFormatting sqref="P165">
    <cfRule type="expression" dxfId="215" priority="230" stopIfTrue="1">
      <formula>$L153&lt;&gt;""</formula>
    </cfRule>
  </conditionalFormatting>
  <conditionalFormatting sqref="P167">
    <cfRule type="expression" dxfId="214" priority="229" stopIfTrue="1">
      <formula>$L153&lt;&gt;""</formula>
    </cfRule>
  </conditionalFormatting>
  <conditionalFormatting sqref="P166">
    <cfRule type="expression" dxfId="213" priority="228" stopIfTrue="1">
      <formula>$L153&lt;&gt;""</formula>
    </cfRule>
  </conditionalFormatting>
  <conditionalFormatting sqref="P182">
    <cfRule type="expression" dxfId="212" priority="227" stopIfTrue="1">
      <formula>$L171&lt;&gt;""</formula>
    </cfRule>
  </conditionalFormatting>
  <conditionalFormatting sqref="P183">
    <cfRule type="expression" dxfId="211" priority="226" stopIfTrue="1">
      <formula>$L171&lt;&gt;""</formula>
    </cfRule>
  </conditionalFormatting>
  <conditionalFormatting sqref="P185">
    <cfRule type="expression" dxfId="210" priority="225" stopIfTrue="1">
      <formula>$L171&lt;&gt;""</formula>
    </cfRule>
  </conditionalFormatting>
  <conditionalFormatting sqref="P184">
    <cfRule type="expression" dxfId="209" priority="224" stopIfTrue="1">
      <formula>$L171&lt;&gt;""</formula>
    </cfRule>
  </conditionalFormatting>
  <conditionalFormatting sqref="P256">
    <cfRule type="expression" dxfId="208" priority="208" stopIfTrue="1">
      <formula>$L243&lt;&gt;""</formula>
    </cfRule>
  </conditionalFormatting>
  <conditionalFormatting sqref="P200">
    <cfRule type="expression" dxfId="207" priority="223" stopIfTrue="1">
      <formula>$L189&lt;&gt;""</formula>
    </cfRule>
  </conditionalFormatting>
  <conditionalFormatting sqref="P201">
    <cfRule type="expression" dxfId="206" priority="222" stopIfTrue="1">
      <formula>$L189&lt;&gt;""</formula>
    </cfRule>
  </conditionalFormatting>
  <conditionalFormatting sqref="P203">
    <cfRule type="expression" dxfId="205" priority="221" stopIfTrue="1">
      <formula>$L189&lt;&gt;""</formula>
    </cfRule>
  </conditionalFormatting>
  <conditionalFormatting sqref="P202">
    <cfRule type="expression" dxfId="204" priority="220" stopIfTrue="1">
      <formula>$L189&lt;&gt;""</formula>
    </cfRule>
  </conditionalFormatting>
  <conditionalFormatting sqref="P218">
    <cfRule type="expression" dxfId="203" priority="219" stopIfTrue="1">
      <formula>$L207&lt;&gt;""</formula>
    </cfRule>
  </conditionalFormatting>
  <conditionalFormatting sqref="P219">
    <cfRule type="expression" dxfId="202" priority="218" stopIfTrue="1">
      <formula>$L207&lt;&gt;""</formula>
    </cfRule>
  </conditionalFormatting>
  <conditionalFormatting sqref="P221">
    <cfRule type="expression" dxfId="201" priority="217" stopIfTrue="1">
      <formula>$L207&lt;&gt;""</formula>
    </cfRule>
  </conditionalFormatting>
  <conditionalFormatting sqref="P220">
    <cfRule type="expression" dxfId="200" priority="216" stopIfTrue="1">
      <formula>$L207&lt;&gt;""</formula>
    </cfRule>
  </conditionalFormatting>
  <conditionalFormatting sqref="P236">
    <cfRule type="expression" dxfId="199" priority="215" stopIfTrue="1">
      <formula>$L225&lt;&gt;""</formula>
    </cfRule>
  </conditionalFormatting>
  <conditionalFormatting sqref="P237">
    <cfRule type="expression" dxfId="198" priority="214" stopIfTrue="1">
      <formula>$L225&lt;&gt;""</formula>
    </cfRule>
  </conditionalFormatting>
  <conditionalFormatting sqref="P239">
    <cfRule type="expression" dxfId="197" priority="213" stopIfTrue="1">
      <formula>$L225&lt;&gt;""</formula>
    </cfRule>
  </conditionalFormatting>
  <conditionalFormatting sqref="P238">
    <cfRule type="expression" dxfId="196" priority="212" stopIfTrue="1">
      <formula>$L225&lt;&gt;""</formula>
    </cfRule>
  </conditionalFormatting>
  <conditionalFormatting sqref="P274">
    <cfRule type="expression" dxfId="195" priority="171" stopIfTrue="1">
      <formula>$L261&lt;&gt;""</formula>
    </cfRule>
  </conditionalFormatting>
  <conditionalFormatting sqref="P254">
    <cfRule type="expression" dxfId="194" priority="211" stopIfTrue="1">
      <formula>$L243&lt;&gt;""</formula>
    </cfRule>
  </conditionalFormatting>
  <conditionalFormatting sqref="P255">
    <cfRule type="expression" dxfId="193" priority="210" stopIfTrue="1">
      <formula>$L243&lt;&gt;""</formula>
    </cfRule>
  </conditionalFormatting>
  <conditionalFormatting sqref="P257">
    <cfRule type="expression" dxfId="192" priority="209" stopIfTrue="1">
      <formula>$L243&lt;&gt;""</formula>
    </cfRule>
  </conditionalFormatting>
  <conditionalFormatting sqref="P292">
    <cfRule type="expression" dxfId="191" priority="134" stopIfTrue="1">
      <formula>$L279&lt;&gt;""</formula>
    </cfRule>
  </conditionalFormatting>
  <conditionalFormatting sqref="H277">
    <cfRule type="expression" dxfId="190" priority="207" stopIfTrue="1">
      <formula>$E261&lt;&gt;""</formula>
    </cfRule>
  </conditionalFormatting>
  <conditionalFormatting sqref="I277">
    <cfRule type="expression" dxfId="189" priority="206" stopIfTrue="1">
      <formula>$E261&lt;&gt;""</formula>
    </cfRule>
  </conditionalFormatting>
  <conditionalFormatting sqref="E277">
    <cfRule type="expression" dxfId="188" priority="205" stopIfTrue="1">
      <formula>$E261&lt;&gt;""</formula>
    </cfRule>
  </conditionalFormatting>
  <conditionalFormatting sqref="F277:G277">
    <cfRule type="expression" dxfId="187" priority="204" stopIfTrue="1">
      <formula>$E261&lt;&gt;""</formula>
    </cfRule>
  </conditionalFormatting>
  <conditionalFormatting sqref="E272">
    <cfRule type="expression" dxfId="186" priority="203" stopIfTrue="1">
      <formula>$E261&lt;&gt;""</formula>
    </cfRule>
  </conditionalFormatting>
  <conditionalFormatting sqref="H272">
    <cfRule type="expression" dxfId="185" priority="201" stopIfTrue="1">
      <formula>$E261&lt;&gt;""</formula>
    </cfRule>
  </conditionalFormatting>
  <conditionalFormatting sqref="I272">
    <cfRule type="expression" dxfId="184" priority="200" stopIfTrue="1">
      <formula>$E261&lt;&gt;""</formula>
    </cfRule>
  </conditionalFormatting>
  <conditionalFormatting sqref="H275">
    <cfRule type="expression" dxfId="183" priority="199" stopIfTrue="1">
      <formula>$E261&lt;&gt;""</formula>
    </cfRule>
  </conditionalFormatting>
  <conditionalFormatting sqref="E275">
    <cfRule type="expression" dxfId="182" priority="198" stopIfTrue="1">
      <formula>$E261&lt;&gt;""</formula>
    </cfRule>
  </conditionalFormatting>
  <conditionalFormatting sqref="F272:G272">
    <cfRule type="expression" dxfId="181" priority="197" stopIfTrue="1">
      <formula>$E261&lt;&gt;""</formula>
    </cfRule>
  </conditionalFormatting>
  <conditionalFormatting sqref="F273:G273">
    <cfRule type="expression" dxfId="180" priority="196" stopIfTrue="1">
      <formula>$E261&lt;&gt;""</formula>
    </cfRule>
  </conditionalFormatting>
  <conditionalFormatting sqref="F274:G274">
    <cfRule type="expression" dxfId="179" priority="195" stopIfTrue="1">
      <formula>$E261&lt;&gt;""</formula>
    </cfRule>
  </conditionalFormatting>
  <conditionalFormatting sqref="H274">
    <cfRule type="expression" dxfId="178" priority="194" stopIfTrue="1">
      <formula>$E261&lt;&gt;""</formula>
    </cfRule>
  </conditionalFormatting>
  <conditionalFormatting sqref="H273">
    <cfRule type="expression" dxfId="177" priority="193" stopIfTrue="1">
      <formula>$E261&lt;&gt;""</formula>
    </cfRule>
  </conditionalFormatting>
  <conditionalFormatting sqref="I273">
    <cfRule type="expression" dxfId="176" priority="192" stopIfTrue="1">
      <formula>$E261&lt;&gt;""</formula>
    </cfRule>
  </conditionalFormatting>
  <conditionalFormatting sqref="I274">
    <cfRule type="expression" dxfId="175" priority="191" stopIfTrue="1">
      <formula>$E261&lt;&gt;""</formula>
    </cfRule>
  </conditionalFormatting>
  <conditionalFormatting sqref="I275">
    <cfRule type="expression" dxfId="174" priority="190" stopIfTrue="1">
      <formula>$E261&lt;&gt;""</formula>
    </cfRule>
  </conditionalFormatting>
  <conditionalFormatting sqref="E272:E274">
    <cfRule type="expression" dxfId="173" priority="189">
      <formula>$E261&lt;&gt;""</formula>
    </cfRule>
  </conditionalFormatting>
  <conditionalFormatting sqref="O277">
    <cfRule type="expression" dxfId="172" priority="188" stopIfTrue="1">
      <formula>$L261&lt;&gt;""</formula>
    </cfRule>
  </conditionalFormatting>
  <conditionalFormatting sqref="P277">
    <cfRule type="expression" dxfId="171" priority="187" stopIfTrue="1">
      <formula>$L261&lt;&gt;""</formula>
    </cfRule>
  </conditionalFormatting>
  <conditionalFormatting sqref="L277">
    <cfRule type="expression" dxfId="170" priority="186" stopIfTrue="1">
      <formula>$L261&lt;&gt;""</formula>
    </cfRule>
  </conditionalFormatting>
  <conditionalFormatting sqref="M277:N277">
    <cfRule type="expression" dxfId="169" priority="185" stopIfTrue="1">
      <formula>$L261&lt;&gt;""</formula>
    </cfRule>
  </conditionalFormatting>
  <conditionalFormatting sqref="L272">
    <cfRule type="expression" dxfId="168" priority="184" stopIfTrue="1">
      <formula>$L261&lt;&gt;""</formula>
    </cfRule>
  </conditionalFormatting>
  <conditionalFormatting sqref="O272">
    <cfRule type="expression" dxfId="167" priority="183" stopIfTrue="1">
      <formula>$L261&lt;&gt;""</formula>
    </cfRule>
  </conditionalFormatting>
  <conditionalFormatting sqref="O275">
    <cfRule type="expression" dxfId="166" priority="182" stopIfTrue="1">
      <formula>$L261&lt;&gt;""</formula>
    </cfRule>
  </conditionalFormatting>
  <conditionalFormatting sqref="L275">
    <cfRule type="expression" dxfId="165" priority="181" stopIfTrue="1">
      <formula>$L261&lt;&gt;""</formula>
    </cfRule>
  </conditionalFormatting>
  <conditionalFormatting sqref="M272:N272">
    <cfRule type="expression" dxfId="164" priority="180" stopIfTrue="1">
      <formula>$L261&lt;&gt;""</formula>
    </cfRule>
  </conditionalFormatting>
  <conditionalFormatting sqref="M273:N273">
    <cfRule type="expression" dxfId="163" priority="179" stopIfTrue="1">
      <formula>$L261&lt;&gt;""</formula>
    </cfRule>
  </conditionalFormatting>
  <conditionalFormatting sqref="M274:N274">
    <cfRule type="expression" dxfId="162" priority="178" stopIfTrue="1">
      <formula>$L261&lt;&gt;""</formula>
    </cfRule>
  </conditionalFormatting>
  <conditionalFormatting sqref="O274">
    <cfRule type="expression" dxfId="161" priority="177" stopIfTrue="1">
      <formula>$L261&lt;&gt;""</formula>
    </cfRule>
  </conditionalFormatting>
  <conditionalFormatting sqref="O273">
    <cfRule type="expression" dxfId="160" priority="176" stopIfTrue="1">
      <formula>$L261&lt;&gt;""</formula>
    </cfRule>
  </conditionalFormatting>
  <conditionalFormatting sqref="L272:L274">
    <cfRule type="expression" dxfId="159" priority="175">
      <formula>$L261&lt;&gt;""</formula>
    </cfRule>
  </conditionalFormatting>
  <conditionalFormatting sqref="P310">
    <cfRule type="expression" dxfId="158" priority="97" stopIfTrue="1">
      <formula>$L297&lt;&gt;""</formula>
    </cfRule>
  </conditionalFormatting>
  <conditionalFormatting sqref="P272">
    <cfRule type="expression" dxfId="157" priority="174" stopIfTrue="1">
      <formula>$L261&lt;&gt;""</formula>
    </cfRule>
  </conditionalFormatting>
  <conditionalFormatting sqref="P273">
    <cfRule type="expression" dxfId="156" priority="173" stopIfTrue="1">
      <formula>$L261&lt;&gt;""</formula>
    </cfRule>
  </conditionalFormatting>
  <conditionalFormatting sqref="P275">
    <cfRule type="expression" dxfId="155" priority="172" stopIfTrue="1">
      <formula>$L261&lt;&gt;""</formula>
    </cfRule>
  </conditionalFormatting>
  <conditionalFormatting sqref="H295">
    <cfRule type="expression" dxfId="154" priority="170" stopIfTrue="1">
      <formula>$E279&lt;&gt;""</formula>
    </cfRule>
  </conditionalFormatting>
  <conditionalFormatting sqref="I295">
    <cfRule type="expression" dxfId="153" priority="169" stopIfTrue="1">
      <formula>$E279&lt;&gt;""</formula>
    </cfRule>
  </conditionalFormatting>
  <conditionalFormatting sqref="E295">
    <cfRule type="expression" dxfId="152" priority="168" stopIfTrue="1">
      <formula>$E279&lt;&gt;""</formula>
    </cfRule>
  </conditionalFormatting>
  <conditionalFormatting sqref="F295:G295">
    <cfRule type="expression" dxfId="151" priority="167" stopIfTrue="1">
      <formula>$E279&lt;&gt;""</formula>
    </cfRule>
  </conditionalFormatting>
  <conditionalFormatting sqref="E290">
    <cfRule type="expression" dxfId="150" priority="166" stopIfTrue="1">
      <formula>$E279&lt;&gt;""</formula>
    </cfRule>
  </conditionalFormatting>
  <conditionalFormatting sqref="H290">
    <cfRule type="expression" dxfId="149" priority="164" stopIfTrue="1">
      <formula>$E279&lt;&gt;""</formula>
    </cfRule>
  </conditionalFormatting>
  <conditionalFormatting sqref="I290">
    <cfRule type="expression" dxfId="148" priority="163" stopIfTrue="1">
      <formula>$E279&lt;&gt;""</formula>
    </cfRule>
  </conditionalFormatting>
  <conditionalFormatting sqref="H293">
    <cfRule type="expression" dxfId="147" priority="162" stopIfTrue="1">
      <formula>$E279&lt;&gt;""</formula>
    </cfRule>
  </conditionalFormatting>
  <conditionalFormatting sqref="E293">
    <cfRule type="expression" dxfId="146" priority="161" stopIfTrue="1">
      <formula>$E279&lt;&gt;""</formula>
    </cfRule>
  </conditionalFormatting>
  <conditionalFormatting sqref="F290:G290">
    <cfRule type="expression" dxfId="145" priority="160" stopIfTrue="1">
      <formula>$E279&lt;&gt;""</formula>
    </cfRule>
  </conditionalFormatting>
  <conditionalFormatting sqref="F291:G291">
    <cfRule type="expression" dxfId="144" priority="159" stopIfTrue="1">
      <formula>$E279&lt;&gt;""</formula>
    </cfRule>
  </conditionalFormatting>
  <conditionalFormatting sqref="F292:G292">
    <cfRule type="expression" dxfId="143" priority="158" stopIfTrue="1">
      <formula>$E279&lt;&gt;""</formula>
    </cfRule>
  </conditionalFormatting>
  <conditionalFormatting sqref="H292">
    <cfRule type="expression" dxfId="142" priority="157" stopIfTrue="1">
      <formula>$E279&lt;&gt;""</formula>
    </cfRule>
  </conditionalFormatting>
  <conditionalFormatting sqref="H291">
    <cfRule type="expression" dxfId="141" priority="156" stopIfTrue="1">
      <formula>$E279&lt;&gt;""</formula>
    </cfRule>
  </conditionalFormatting>
  <conditionalFormatting sqref="I291">
    <cfRule type="expression" dxfId="140" priority="155" stopIfTrue="1">
      <formula>$E279&lt;&gt;""</formula>
    </cfRule>
  </conditionalFormatting>
  <conditionalFormatting sqref="I292">
    <cfRule type="expression" dxfId="139" priority="154" stopIfTrue="1">
      <formula>$E279&lt;&gt;""</formula>
    </cfRule>
  </conditionalFormatting>
  <conditionalFormatting sqref="I293">
    <cfRule type="expression" dxfId="138" priority="153" stopIfTrue="1">
      <formula>$E279&lt;&gt;""</formula>
    </cfRule>
  </conditionalFormatting>
  <conditionalFormatting sqref="E290:E292">
    <cfRule type="expression" dxfId="137" priority="152">
      <formula>$E279&lt;&gt;""</formula>
    </cfRule>
  </conditionalFormatting>
  <conditionalFormatting sqref="O295">
    <cfRule type="expression" dxfId="136" priority="151" stopIfTrue="1">
      <formula>$L279&lt;&gt;""</formula>
    </cfRule>
  </conditionalFormatting>
  <conditionalFormatting sqref="P295">
    <cfRule type="expression" dxfId="135" priority="150" stopIfTrue="1">
      <formula>$L279&lt;&gt;""</formula>
    </cfRule>
  </conditionalFormatting>
  <conditionalFormatting sqref="L295">
    <cfRule type="expression" dxfId="134" priority="149" stopIfTrue="1">
      <formula>$L279&lt;&gt;""</formula>
    </cfRule>
  </conditionalFormatting>
  <conditionalFormatting sqref="M295:N295">
    <cfRule type="expression" dxfId="133" priority="148" stopIfTrue="1">
      <formula>$L279&lt;&gt;""</formula>
    </cfRule>
  </conditionalFormatting>
  <conditionalFormatting sqref="L290">
    <cfRule type="expression" dxfId="132" priority="147" stopIfTrue="1">
      <formula>$L279&lt;&gt;""</formula>
    </cfRule>
  </conditionalFormatting>
  <conditionalFormatting sqref="O290">
    <cfRule type="expression" dxfId="131" priority="146" stopIfTrue="1">
      <formula>$L279&lt;&gt;""</formula>
    </cfRule>
  </conditionalFormatting>
  <conditionalFormatting sqref="O293">
    <cfRule type="expression" dxfId="130" priority="145" stopIfTrue="1">
      <formula>$L279&lt;&gt;""</formula>
    </cfRule>
  </conditionalFormatting>
  <conditionalFormatting sqref="L293">
    <cfRule type="expression" dxfId="129" priority="144" stopIfTrue="1">
      <formula>$L279&lt;&gt;""</formula>
    </cfRule>
  </conditionalFormatting>
  <conditionalFormatting sqref="M290:N290">
    <cfRule type="expression" dxfId="128" priority="143" stopIfTrue="1">
      <formula>$L279&lt;&gt;""</formula>
    </cfRule>
  </conditionalFormatting>
  <conditionalFormatting sqref="M291:N291">
    <cfRule type="expression" dxfId="127" priority="142" stopIfTrue="1">
      <formula>$L279&lt;&gt;""</formula>
    </cfRule>
  </conditionalFormatting>
  <conditionalFormatting sqref="M292:N292">
    <cfRule type="expression" dxfId="126" priority="141" stopIfTrue="1">
      <formula>$L279&lt;&gt;""</formula>
    </cfRule>
  </conditionalFormatting>
  <conditionalFormatting sqref="O292">
    <cfRule type="expression" dxfId="125" priority="140" stopIfTrue="1">
      <formula>$L279&lt;&gt;""</formula>
    </cfRule>
  </conditionalFormatting>
  <conditionalFormatting sqref="O291">
    <cfRule type="expression" dxfId="124" priority="139" stopIfTrue="1">
      <formula>$L279&lt;&gt;""</formula>
    </cfRule>
  </conditionalFormatting>
  <conditionalFormatting sqref="L290:L292">
    <cfRule type="expression" dxfId="123" priority="138">
      <formula>$L279&lt;&gt;""</formula>
    </cfRule>
  </conditionalFormatting>
  <conditionalFormatting sqref="P290">
    <cfRule type="expression" dxfId="122" priority="137" stopIfTrue="1">
      <formula>$L279&lt;&gt;""</formula>
    </cfRule>
  </conditionalFormatting>
  <conditionalFormatting sqref="P291">
    <cfRule type="expression" dxfId="121" priority="136" stopIfTrue="1">
      <formula>$L279&lt;&gt;""</formula>
    </cfRule>
  </conditionalFormatting>
  <conditionalFormatting sqref="P293">
    <cfRule type="expression" dxfId="120" priority="135" stopIfTrue="1">
      <formula>$L279&lt;&gt;""</formula>
    </cfRule>
  </conditionalFormatting>
  <conditionalFormatting sqref="H313">
    <cfRule type="expression" dxfId="119" priority="133" stopIfTrue="1">
      <formula>$E297&lt;&gt;""</formula>
    </cfRule>
  </conditionalFormatting>
  <conditionalFormatting sqref="I313">
    <cfRule type="expression" dxfId="118" priority="132" stopIfTrue="1">
      <formula>$E297&lt;&gt;""</formula>
    </cfRule>
  </conditionalFormatting>
  <conditionalFormatting sqref="E313">
    <cfRule type="expression" dxfId="117" priority="131" stopIfTrue="1">
      <formula>$E297&lt;&gt;""</formula>
    </cfRule>
  </conditionalFormatting>
  <conditionalFormatting sqref="F313:G313">
    <cfRule type="expression" dxfId="116" priority="130" stopIfTrue="1">
      <formula>$E297&lt;&gt;""</formula>
    </cfRule>
  </conditionalFormatting>
  <conditionalFormatting sqref="E308">
    <cfRule type="expression" dxfId="115" priority="129" stopIfTrue="1">
      <formula>$E297&lt;&gt;""</formula>
    </cfRule>
  </conditionalFormatting>
  <conditionalFormatting sqref="H308">
    <cfRule type="expression" dxfId="114" priority="127" stopIfTrue="1">
      <formula>$E297&lt;&gt;""</formula>
    </cfRule>
  </conditionalFormatting>
  <conditionalFormatting sqref="I308">
    <cfRule type="expression" dxfId="113" priority="126" stopIfTrue="1">
      <formula>$E297&lt;&gt;""</formula>
    </cfRule>
  </conditionalFormatting>
  <conditionalFormatting sqref="H311">
    <cfRule type="expression" dxfId="112" priority="125" stopIfTrue="1">
      <formula>$E297&lt;&gt;""</formula>
    </cfRule>
  </conditionalFormatting>
  <conditionalFormatting sqref="E311">
    <cfRule type="expression" dxfId="111" priority="124" stopIfTrue="1">
      <formula>$E297&lt;&gt;""</formula>
    </cfRule>
  </conditionalFormatting>
  <conditionalFormatting sqref="F308:G308">
    <cfRule type="expression" dxfId="110" priority="123" stopIfTrue="1">
      <formula>$E297&lt;&gt;""</formula>
    </cfRule>
  </conditionalFormatting>
  <conditionalFormatting sqref="F309:G309">
    <cfRule type="expression" dxfId="109" priority="122" stopIfTrue="1">
      <formula>$E297&lt;&gt;""</formula>
    </cfRule>
  </conditionalFormatting>
  <conditionalFormatting sqref="F310:G310">
    <cfRule type="expression" dxfId="108" priority="121" stopIfTrue="1">
      <formula>$E297&lt;&gt;""</formula>
    </cfRule>
  </conditionalFormatting>
  <conditionalFormatting sqref="H310">
    <cfRule type="expression" dxfId="107" priority="120" stopIfTrue="1">
      <formula>$E297&lt;&gt;""</formula>
    </cfRule>
  </conditionalFormatting>
  <conditionalFormatting sqref="H309">
    <cfRule type="expression" dxfId="106" priority="119" stopIfTrue="1">
      <formula>$E297&lt;&gt;""</formula>
    </cfRule>
  </conditionalFormatting>
  <conditionalFormatting sqref="I309">
    <cfRule type="expression" dxfId="105" priority="118" stopIfTrue="1">
      <formula>$E297&lt;&gt;""</formula>
    </cfRule>
  </conditionalFormatting>
  <conditionalFormatting sqref="I310">
    <cfRule type="expression" dxfId="104" priority="117" stopIfTrue="1">
      <formula>$E297&lt;&gt;""</formula>
    </cfRule>
  </conditionalFormatting>
  <conditionalFormatting sqref="I311">
    <cfRule type="expression" dxfId="103" priority="116" stopIfTrue="1">
      <formula>$E297&lt;&gt;""</formula>
    </cfRule>
  </conditionalFormatting>
  <conditionalFormatting sqref="E308:E310">
    <cfRule type="expression" dxfId="102" priority="115">
      <formula>$E297&lt;&gt;""</formula>
    </cfRule>
  </conditionalFormatting>
  <conditionalFormatting sqref="O313">
    <cfRule type="expression" dxfId="101" priority="114" stopIfTrue="1">
      <formula>$L297&lt;&gt;""</formula>
    </cfRule>
  </conditionalFormatting>
  <conditionalFormatting sqref="P313">
    <cfRule type="expression" dxfId="100" priority="113" stopIfTrue="1">
      <formula>$L297&lt;&gt;""</formula>
    </cfRule>
  </conditionalFormatting>
  <conditionalFormatting sqref="L313">
    <cfRule type="expression" dxfId="99" priority="112" stopIfTrue="1">
      <formula>$L297&lt;&gt;""</formula>
    </cfRule>
  </conditionalFormatting>
  <conditionalFormatting sqref="M313:N313">
    <cfRule type="expression" dxfId="98" priority="111" stopIfTrue="1">
      <formula>$L297&lt;&gt;""</formula>
    </cfRule>
  </conditionalFormatting>
  <conditionalFormatting sqref="L308">
    <cfRule type="expression" dxfId="97" priority="110" stopIfTrue="1">
      <formula>$L297&lt;&gt;""</formula>
    </cfRule>
  </conditionalFormatting>
  <conditionalFormatting sqref="O308">
    <cfRule type="expression" dxfId="96" priority="109" stopIfTrue="1">
      <formula>$L297&lt;&gt;""</formula>
    </cfRule>
  </conditionalFormatting>
  <conditionalFormatting sqref="O311">
    <cfRule type="expression" dxfId="95" priority="108" stopIfTrue="1">
      <formula>$L297&lt;&gt;""</formula>
    </cfRule>
  </conditionalFormatting>
  <conditionalFormatting sqref="L311">
    <cfRule type="expression" dxfId="94" priority="107" stopIfTrue="1">
      <formula>$L297&lt;&gt;""</formula>
    </cfRule>
  </conditionalFormatting>
  <conditionalFormatting sqref="M308:N308">
    <cfRule type="expression" dxfId="93" priority="106" stopIfTrue="1">
      <formula>$L297&lt;&gt;""</formula>
    </cfRule>
  </conditionalFormatting>
  <conditionalFormatting sqref="M309:N309">
    <cfRule type="expression" dxfId="92" priority="105" stopIfTrue="1">
      <formula>$L297&lt;&gt;""</formula>
    </cfRule>
  </conditionalFormatting>
  <conditionalFormatting sqref="M310:N310">
    <cfRule type="expression" dxfId="91" priority="104" stopIfTrue="1">
      <formula>$L297&lt;&gt;""</formula>
    </cfRule>
  </conditionalFormatting>
  <conditionalFormatting sqref="O310">
    <cfRule type="expression" dxfId="90" priority="103" stopIfTrue="1">
      <formula>$L297&lt;&gt;""</formula>
    </cfRule>
  </conditionalFormatting>
  <conditionalFormatting sqref="O309">
    <cfRule type="expression" dxfId="89" priority="102" stopIfTrue="1">
      <formula>$L297&lt;&gt;""</formula>
    </cfRule>
  </conditionalFormatting>
  <conditionalFormatting sqref="L308:L310">
    <cfRule type="expression" dxfId="88" priority="101">
      <formula>$L297&lt;&gt;""</formula>
    </cfRule>
  </conditionalFormatting>
  <conditionalFormatting sqref="P308">
    <cfRule type="expression" dxfId="87" priority="100" stopIfTrue="1">
      <formula>$L297&lt;&gt;""</formula>
    </cfRule>
  </conditionalFormatting>
  <conditionalFormatting sqref="P309">
    <cfRule type="expression" dxfId="86" priority="99" stopIfTrue="1">
      <formula>$L297&lt;&gt;""</formula>
    </cfRule>
  </conditionalFormatting>
  <conditionalFormatting sqref="P311">
    <cfRule type="expression" dxfId="85" priority="98" stopIfTrue="1">
      <formula>$L297&lt;&gt;""</formula>
    </cfRule>
  </conditionalFormatting>
  <conditionalFormatting sqref="M123:M125">
    <cfRule type="expression" dxfId="84" priority="77" stopIfTrue="1">
      <formula>$L121&lt;&gt;""</formula>
    </cfRule>
  </conditionalFormatting>
  <conditionalFormatting sqref="O119">
    <cfRule type="expression" dxfId="83" priority="76" stopIfTrue="1">
      <formula>$L117&lt;&gt;""</formula>
    </cfRule>
  </conditionalFormatting>
  <conditionalFormatting sqref="P119">
    <cfRule type="expression" dxfId="82" priority="75" stopIfTrue="1">
      <formula>$L117&lt;&gt;""</formula>
    </cfRule>
  </conditionalFormatting>
  <conditionalFormatting sqref="M123:N123">
    <cfRule type="expression" dxfId="81" priority="74" stopIfTrue="1">
      <formula>$L117&lt;&gt;""</formula>
    </cfRule>
  </conditionalFormatting>
  <conditionalFormatting sqref="M124:N124">
    <cfRule type="expression" dxfId="80" priority="73" stopIfTrue="1">
      <formula>$L117&lt;&gt;""</formula>
    </cfRule>
  </conditionalFormatting>
  <conditionalFormatting sqref="M125:N125">
    <cfRule type="expression" dxfId="79" priority="72" stopIfTrue="1">
      <formula>$L117&lt;&gt;""</formula>
    </cfRule>
  </conditionalFormatting>
  <conditionalFormatting sqref="L126">
    <cfRule type="expression" dxfId="78" priority="71" stopIfTrue="1">
      <formula>$L117&lt;&gt;""</formula>
    </cfRule>
  </conditionalFormatting>
  <conditionalFormatting sqref="O121">
    <cfRule type="expression" dxfId="77" priority="70" stopIfTrue="1">
      <formula>$L117&lt;&gt;""</formula>
    </cfRule>
  </conditionalFormatting>
  <conditionalFormatting sqref="P121">
    <cfRule type="expression" dxfId="76" priority="69" stopIfTrue="1">
      <formula>$L117&lt;&gt;""</formula>
    </cfRule>
  </conditionalFormatting>
  <conditionalFormatting sqref="O122">
    <cfRule type="expression" dxfId="75" priority="68" stopIfTrue="1">
      <formula>$L117&lt;&gt;""</formula>
    </cfRule>
  </conditionalFormatting>
  <conditionalFormatting sqref="P122">
    <cfRule type="expression" dxfId="74" priority="67" stopIfTrue="1">
      <formula>$L117&lt;&gt;""</formula>
    </cfRule>
  </conditionalFormatting>
  <conditionalFormatting sqref="O123">
    <cfRule type="expression" dxfId="73" priority="66" stopIfTrue="1">
      <formula>$L117&lt;&gt;""</formula>
    </cfRule>
  </conditionalFormatting>
  <conditionalFormatting sqref="P123">
    <cfRule type="expression" dxfId="72" priority="65" stopIfTrue="1">
      <formula>$L117&lt;&gt;""</formula>
    </cfRule>
  </conditionalFormatting>
  <conditionalFormatting sqref="O124">
    <cfRule type="expression" dxfId="71" priority="64" stopIfTrue="1">
      <formula>$L117&lt;&gt;""</formula>
    </cfRule>
  </conditionalFormatting>
  <conditionalFormatting sqref="P124">
    <cfRule type="expression" dxfId="70" priority="63" stopIfTrue="1">
      <formula>$L117&lt;&gt;""</formula>
    </cfRule>
  </conditionalFormatting>
  <conditionalFormatting sqref="O125">
    <cfRule type="expression" dxfId="69" priority="62" stopIfTrue="1">
      <formula>$L117&lt;&gt;""</formula>
    </cfRule>
  </conditionalFormatting>
  <conditionalFormatting sqref="P125">
    <cfRule type="expression" dxfId="68" priority="61" stopIfTrue="1">
      <formula>$L117&lt;&gt;""</formula>
    </cfRule>
  </conditionalFormatting>
  <conditionalFormatting sqref="O126">
    <cfRule type="expression" dxfId="67" priority="60" stopIfTrue="1">
      <formula>$L117&lt;&gt;""</formula>
    </cfRule>
  </conditionalFormatting>
  <conditionalFormatting sqref="P126">
    <cfRule type="expression" dxfId="66" priority="59" stopIfTrue="1">
      <formula>$L117&lt;&gt;""</formula>
    </cfRule>
  </conditionalFormatting>
  <conditionalFormatting sqref="M121">
    <cfRule type="expression" dxfId="65" priority="58" stopIfTrue="1">
      <formula>$L117&lt;&gt;""</formula>
    </cfRule>
  </conditionalFormatting>
  <conditionalFormatting sqref="M121:N121">
    <cfRule type="expression" dxfId="64" priority="57" stopIfTrue="1">
      <formula>$L117&lt;&gt;""</formula>
    </cfRule>
  </conditionalFormatting>
  <conditionalFormatting sqref="M121:N121 M123:N125">
    <cfRule type="expression" dxfId="63" priority="56" stopIfTrue="1">
      <formula>$L118&lt;&gt;""</formula>
    </cfRule>
  </conditionalFormatting>
  <conditionalFormatting sqref="O120">
    <cfRule type="expression" dxfId="62" priority="55" stopIfTrue="1">
      <formula>$L117&lt;&gt;""</formula>
    </cfRule>
  </conditionalFormatting>
  <conditionalFormatting sqref="P120">
    <cfRule type="expression" dxfId="61" priority="54" stopIfTrue="1">
      <formula>$L117&lt;&gt;""</formula>
    </cfRule>
  </conditionalFormatting>
  <conditionalFormatting sqref="L123:L125">
    <cfRule type="expression" dxfId="60" priority="53" stopIfTrue="1">
      <formula>$L117&lt;&gt;""</formula>
    </cfRule>
  </conditionalFormatting>
  <conditionalFormatting sqref="L121:L122">
    <cfRule type="expression" dxfId="59" priority="52" stopIfTrue="1">
      <formula>$L117&lt;&gt;""</formula>
    </cfRule>
  </conditionalFormatting>
  <conditionalFormatting sqref="L119:L120">
    <cfRule type="expression" dxfId="58" priority="51" stopIfTrue="1">
      <formula>$L117&lt;&gt;""</formula>
    </cfRule>
  </conditionalFormatting>
  <conditionalFormatting sqref="L119:L125">
    <cfRule type="expression" dxfId="57" priority="50" stopIfTrue="1">
      <formula>$L117&lt;&gt;""</formula>
    </cfRule>
  </conditionalFormatting>
  <conditionalFormatting sqref="M119">
    <cfRule type="expression" dxfId="56" priority="49" stopIfTrue="1">
      <formula>$L117&lt;&gt;""</formula>
    </cfRule>
  </conditionalFormatting>
  <conditionalFormatting sqref="M119:N119">
    <cfRule type="expression" dxfId="55" priority="48" stopIfTrue="1">
      <formula>$L117&lt;&gt;""</formula>
    </cfRule>
  </conditionalFormatting>
  <conditionalFormatting sqref="M119:N119">
    <cfRule type="expression" dxfId="54" priority="47" stopIfTrue="1">
      <formula>$L117&lt;&gt;""</formula>
    </cfRule>
  </conditionalFormatting>
  <conditionalFormatting sqref="M120:N120">
    <cfRule type="expression" dxfId="53" priority="46" stopIfTrue="1">
      <formula>$L118&lt;&gt;""</formula>
    </cfRule>
  </conditionalFormatting>
  <conditionalFormatting sqref="M120">
    <cfRule type="expression" dxfId="52" priority="45" stopIfTrue="1">
      <formula>$L117&lt;&gt;""</formula>
    </cfRule>
  </conditionalFormatting>
  <conditionalFormatting sqref="M122">
    <cfRule type="expression" dxfId="51" priority="44" stopIfTrue="1">
      <formula>$L117&lt;&gt;""</formula>
    </cfRule>
  </conditionalFormatting>
  <conditionalFormatting sqref="M122:N122">
    <cfRule type="expression" dxfId="50" priority="43" stopIfTrue="1">
      <formula>$L117&lt;&gt;""</formula>
    </cfRule>
  </conditionalFormatting>
  <conditionalFormatting sqref="M122:N122">
    <cfRule type="expression" dxfId="49" priority="42" stopIfTrue="1">
      <formula>$L120&lt;&gt;""</formula>
    </cfRule>
  </conditionalFormatting>
  <conditionalFormatting sqref="O133">
    <cfRule type="expression" dxfId="48" priority="41" stopIfTrue="1">
      <formula>$L117&lt;&gt;""</formula>
    </cfRule>
  </conditionalFormatting>
  <conditionalFormatting sqref="P133">
    <cfRule type="expression" dxfId="47" priority="40" stopIfTrue="1">
      <formula>$L117&lt;&gt;""</formula>
    </cfRule>
  </conditionalFormatting>
  <conditionalFormatting sqref="L133">
    <cfRule type="expression" dxfId="46" priority="39" stopIfTrue="1">
      <formula>$L117&lt;&gt;""</formula>
    </cfRule>
  </conditionalFormatting>
  <conditionalFormatting sqref="M133:N133">
    <cfRule type="expression" dxfId="45" priority="38" stopIfTrue="1">
      <formula>$L117&lt;&gt;""</formula>
    </cfRule>
  </conditionalFormatting>
  <conditionalFormatting sqref="L128">
    <cfRule type="expression" dxfId="44" priority="37" stopIfTrue="1">
      <formula>$L117&lt;&gt;""</formula>
    </cfRule>
  </conditionalFormatting>
  <conditionalFormatting sqref="O128">
    <cfRule type="expression" dxfId="43" priority="36" stopIfTrue="1">
      <formula>$L117&lt;&gt;""</formula>
    </cfRule>
  </conditionalFormatting>
  <conditionalFormatting sqref="O131">
    <cfRule type="expression" dxfId="42" priority="35" stopIfTrue="1">
      <formula>$L117&lt;&gt;""</formula>
    </cfRule>
  </conditionalFormatting>
  <conditionalFormatting sqref="L131">
    <cfRule type="expression" dxfId="41" priority="34" stopIfTrue="1">
      <formula>$L117&lt;&gt;""</formula>
    </cfRule>
  </conditionalFormatting>
  <conditionalFormatting sqref="M128:N128">
    <cfRule type="expression" dxfId="40" priority="33" stopIfTrue="1">
      <formula>$L117&lt;&gt;""</formula>
    </cfRule>
  </conditionalFormatting>
  <conditionalFormatting sqref="M129:N129">
    <cfRule type="expression" dxfId="39" priority="32" stopIfTrue="1">
      <formula>$L117&lt;&gt;""</formula>
    </cfRule>
  </conditionalFormatting>
  <conditionalFormatting sqref="M130:N130">
    <cfRule type="expression" dxfId="38" priority="31" stopIfTrue="1">
      <formula>$L117&lt;&gt;""</formula>
    </cfRule>
  </conditionalFormatting>
  <conditionalFormatting sqref="O130">
    <cfRule type="expression" dxfId="37" priority="30" stopIfTrue="1">
      <formula>$L117&lt;&gt;""</formula>
    </cfRule>
  </conditionalFormatting>
  <conditionalFormatting sqref="O129">
    <cfRule type="expression" dxfId="36" priority="29" stopIfTrue="1">
      <formula>$L117&lt;&gt;""</formula>
    </cfRule>
  </conditionalFormatting>
  <conditionalFormatting sqref="L128:L130">
    <cfRule type="expression" dxfId="35" priority="28">
      <formula>$L117&lt;&gt;""</formula>
    </cfRule>
  </conditionalFormatting>
  <conditionalFormatting sqref="P128">
    <cfRule type="expression" dxfId="34" priority="27" stopIfTrue="1">
      <formula>$L117&lt;&gt;""</formula>
    </cfRule>
  </conditionalFormatting>
  <conditionalFormatting sqref="P129">
    <cfRule type="expression" dxfId="33" priority="26" stopIfTrue="1">
      <formula>$L117&lt;&gt;""</formula>
    </cfRule>
  </conditionalFormatting>
  <conditionalFormatting sqref="P131">
    <cfRule type="expression" dxfId="32" priority="25" stopIfTrue="1">
      <formula>$L117&lt;&gt;""</formula>
    </cfRule>
  </conditionalFormatting>
  <conditionalFormatting sqref="P130">
    <cfRule type="expression" dxfId="31" priority="24" stopIfTrue="1">
      <formula>$L117&lt;&gt;""</formula>
    </cfRule>
  </conditionalFormatting>
  <conditionalFormatting sqref="K111:L111 K95:L95">
    <cfRule type="expression" dxfId="30" priority="23" stopIfTrue="1">
      <formula>ISNUMBER($L$95)</formula>
    </cfRule>
  </conditionalFormatting>
  <conditionalFormatting sqref="E135:J135">
    <cfRule type="expression" dxfId="29" priority="22" stopIfTrue="1">
      <formula>E135&lt;&gt;""</formula>
    </cfRule>
  </conditionalFormatting>
  <conditionalFormatting sqref="E153:J153">
    <cfRule type="expression" dxfId="28" priority="21" stopIfTrue="1">
      <formula>E153&lt;&gt;""</formula>
    </cfRule>
  </conditionalFormatting>
  <conditionalFormatting sqref="E171:J171">
    <cfRule type="expression" dxfId="27" priority="20" stopIfTrue="1">
      <formula>E171&lt;&gt;""</formula>
    </cfRule>
  </conditionalFormatting>
  <conditionalFormatting sqref="E189:J189">
    <cfRule type="expression" dxfId="26" priority="19" stopIfTrue="1">
      <formula>E189&lt;&gt;""</formula>
    </cfRule>
  </conditionalFormatting>
  <conditionalFormatting sqref="E207:J207">
    <cfRule type="expression" dxfId="25" priority="18" stopIfTrue="1">
      <formula>E207&lt;&gt;""</formula>
    </cfRule>
  </conditionalFormatting>
  <conditionalFormatting sqref="E225:J225">
    <cfRule type="expression" dxfId="24" priority="17" stopIfTrue="1">
      <formula>E225&lt;&gt;""</formula>
    </cfRule>
  </conditionalFormatting>
  <conditionalFormatting sqref="E243:J243">
    <cfRule type="expression" dxfId="23" priority="16" stopIfTrue="1">
      <formula>E243&lt;&gt;""</formula>
    </cfRule>
  </conditionalFormatting>
  <conditionalFormatting sqref="L135">
    <cfRule type="expression" dxfId="22" priority="15" stopIfTrue="1">
      <formula>L135&lt;&gt;""</formula>
    </cfRule>
  </conditionalFormatting>
  <conditionalFormatting sqref="L153">
    <cfRule type="expression" dxfId="21" priority="14" stopIfTrue="1">
      <formula>L153&lt;&gt;""</formula>
    </cfRule>
  </conditionalFormatting>
  <conditionalFormatting sqref="L171">
    <cfRule type="expression" dxfId="20" priority="13" stopIfTrue="1">
      <formula>L171&lt;&gt;""</formula>
    </cfRule>
  </conditionalFormatting>
  <conditionalFormatting sqref="L189">
    <cfRule type="expression" dxfId="19" priority="12" stopIfTrue="1">
      <formula>L189&lt;&gt;""</formula>
    </cfRule>
  </conditionalFormatting>
  <conditionalFormatting sqref="L207">
    <cfRule type="expression" dxfId="18" priority="11" stopIfTrue="1">
      <formula>L207&lt;&gt;""</formula>
    </cfRule>
  </conditionalFormatting>
  <conditionalFormatting sqref="L225">
    <cfRule type="expression" dxfId="17" priority="10" stopIfTrue="1">
      <formula>L225&lt;&gt;""</formula>
    </cfRule>
  </conditionalFormatting>
  <conditionalFormatting sqref="L243">
    <cfRule type="expression" dxfId="16" priority="9" stopIfTrue="1">
      <formula>L243&lt;&gt;""</formula>
    </cfRule>
  </conditionalFormatting>
  <conditionalFormatting sqref="L261">
    <cfRule type="expression" dxfId="15" priority="8" stopIfTrue="1">
      <formula>L261&lt;&gt;""</formula>
    </cfRule>
  </conditionalFormatting>
  <conditionalFormatting sqref="L279">
    <cfRule type="expression" dxfId="14" priority="7" stopIfTrue="1">
      <formula>L279&lt;&gt;""</formula>
    </cfRule>
  </conditionalFormatting>
  <conditionalFormatting sqref="L297">
    <cfRule type="expression" dxfId="13" priority="6" stopIfTrue="1">
      <formula>L297&lt;&gt;""</formula>
    </cfRule>
  </conditionalFormatting>
  <conditionalFormatting sqref="E261:J261">
    <cfRule type="expression" dxfId="12" priority="5" stopIfTrue="1">
      <formula>E261&lt;&gt;""</formula>
    </cfRule>
  </conditionalFormatting>
  <conditionalFormatting sqref="E279:J279">
    <cfRule type="expression" dxfId="11" priority="4" stopIfTrue="1">
      <formula>E279&lt;&gt;""</formula>
    </cfRule>
  </conditionalFormatting>
  <conditionalFormatting sqref="E297:J297">
    <cfRule type="expression" dxfId="10" priority="3" stopIfTrue="1">
      <formula>E297&lt;&gt;""</formula>
    </cfRule>
  </conditionalFormatting>
  <dataValidations disablePrompts="1" count="1">
    <dataValidation type="list" allowBlank="1" showInputMessage="1" showErrorMessage="1" sqref="E81" xr:uid="{00000000-0002-0000-0B00-000000000000}">
      <formula1>$F$24:$F$81</formula1>
    </dataValidation>
  </dataValidations>
  <hyperlinks>
    <hyperlink ref="A6" location="'3. Datos Cultivos'!A1" display="3. Datos cultivos" xr:uid="{00000000-0004-0000-0B00-000000000000}"/>
    <hyperlink ref="A9" location="'5. Instalaciones fijas'!A1" display="5. Instalaciones fijas" xr:uid="{00000000-0004-0000-0B00-000001000000}"/>
    <hyperlink ref="A13" location="'7. Emisiones Fugitivas'!A1" display="7. Emisiones fugitivas" xr:uid="{00000000-0004-0000-0B00-000002000000}"/>
    <hyperlink ref="A14" location="'8. Emisiones de proceso'!A1" display="8. Emisiones de proceso" xr:uid="{00000000-0004-0000-0B00-000003000000}"/>
    <hyperlink ref="A15" location="'9. Información adicional'!A1" display="9. Información adicional" xr:uid="{00000000-0004-0000-0B00-000004000000}"/>
    <hyperlink ref="A16" location="'10. Electricidad y otras energ.'!A1" display="10. Electricidad y otras energías" xr:uid="{00000000-0004-0000-0B00-000005000000}"/>
    <hyperlink ref="A18" location="'12. Factores de emisión'!A1" display="12. Factores de emisión" xr:uid="{00000000-0004-0000-0B00-000006000000}"/>
    <hyperlink ref="A20" location="'13. Revisiones calculadora'!A1" display="13. Revisiones de la calculadora" xr:uid="{00000000-0004-0000-0B00-000007000000}"/>
    <hyperlink ref="A11" location="'6. Vehículos y maquinaria'!A1" display="6. Vehículos y maquinaria" xr:uid="{00000000-0004-0000-0B00-000008000000}"/>
    <hyperlink ref="A4" location="'2. Hoja de trabajo. Consumos'!A1" display="2. Hoja de trabajo. Consumos" xr:uid="{00000000-0004-0000-0B00-000009000000}"/>
    <hyperlink ref="A8" location="'4. Emisiones cultivos'!A1" display="4. Emisiones cultivos" xr:uid="{00000000-0004-0000-0B00-00000A000000}"/>
    <hyperlink ref="A3" location="'1.Datos generales organización '!A1" display="1. Datos de la organización" xr:uid="{00000000-0004-0000-0B00-00000B000000}"/>
  </hyperlinks>
  <pageMargins left="0.70866141732283472" right="0.70866141732283472" top="0.74803149606299213" bottom="0.74803149606299213" header="0.31496062992125984" footer="0.31496062992125984"/>
  <pageSetup paperSize="9" scale="10" orientation="landscape" horizontalDpi="300" verticalDpi="300" r:id="rId1"/>
  <ignoredErrors>
    <ignoredError sqref="L261 L279 E279 E261 L243 E297 L297 L207 L225 E225 E207 E189 L189 L171 E171 E153:E154 L153 L135 E135 L117 E117" evalErro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G1966"/>
  <sheetViews>
    <sheetView showGridLines="0" showRowColHeaders="0" zoomScaleNormal="100" workbookViewId="0">
      <pane xSplit="1" topLeftCell="B1" activePane="topRight" state="frozen"/>
      <selection pane="topRight"/>
      <selection activeCell="L200" sqref="L200"/>
    </sheetView>
  </sheetViews>
  <sheetFormatPr defaultColWidth="11.42578125" defaultRowHeight="16.5"/>
  <cols>
    <col min="1" max="1" width="26.7109375" style="197" customWidth="1"/>
    <col min="2" max="2" width="0.5703125" style="382" customWidth="1"/>
    <col min="3" max="3" width="1.85546875" style="100" customWidth="1"/>
    <col min="4" max="4" width="1.7109375" style="100" customWidth="1"/>
    <col min="5" max="5" width="18.5703125" style="62" customWidth="1"/>
    <col min="6" max="6" width="23.42578125" style="62" customWidth="1"/>
    <col min="7" max="7" width="18.42578125" style="62" customWidth="1"/>
    <col min="8" max="8" width="16.85546875" style="62" customWidth="1"/>
    <col min="9" max="9" width="11.42578125" style="62" customWidth="1"/>
    <col min="10" max="10" width="10.42578125" style="62" customWidth="1"/>
    <col min="11" max="11" width="10.7109375" style="62" customWidth="1"/>
    <col min="12" max="14" width="8.7109375" style="62" customWidth="1"/>
    <col min="15" max="15" width="10.28515625" style="62" customWidth="1"/>
    <col min="16" max="16" width="11.42578125" style="62" customWidth="1"/>
    <col min="17" max="20" width="8.7109375" style="62" customWidth="1"/>
    <col min="21" max="21" width="9.42578125" style="62" customWidth="1"/>
    <col min="22" max="22" width="9.85546875" style="62" customWidth="1"/>
    <col min="23" max="26" width="8.7109375" style="62" customWidth="1"/>
    <col min="27" max="27" width="9.42578125" style="62" customWidth="1"/>
    <col min="28" max="32" width="8.7109375" style="62" customWidth="1"/>
    <col min="33" max="33" width="9.85546875" style="62" customWidth="1"/>
    <col min="34" max="38" width="8.7109375" style="62" customWidth="1"/>
    <col min="39" max="39" width="9.28515625" style="62" customWidth="1"/>
    <col min="40" max="44" width="8.7109375" style="62" customWidth="1"/>
    <col min="45" max="45" width="9.7109375" style="62" customWidth="1"/>
    <col min="46" max="50" width="8.7109375" style="62" customWidth="1"/>
    <col min="51" max="51" width="9.5703125" style="62" customWidth="1"/>
    <col min="52" max="52" width="8.7109375" style="62" customWidth="1"/>
    <col min="53" max="53" width="9.7109375" style="62" customWidth="1"/>
    <col min="54" max="54" width="10.140625" style="62" customWidth="1"/>
    <col min="55" max="55" width="9.5703125" style="62" customWidth="1"/>
    <col min="56" max="70" width="9.7109375" style="62" customWidth="1"/>
    <col min="71" max="16384" width="11.42578125" style="62"/>
  </cols>
  <sheetData>
    <row r="1" spans="1:27" ht="36" customHeight="1">
      <c r="A1" s="194"/>
      <c r="C1" s="906" t="s">
        <v>597</v>
      </c>
      <c r="D1" s="906"/>
      <c r="E1" s="906"/>
      <c r="F1" s="906"/>
      <c r="G1" s="906"/>
      <c r="H1" s="906"/>
      <c r="I1" s="906"/>
      <c r="J1" s="906"/>
      <c r="K1" s="906"/>
      <c r="L1" s="906"/>
      <c r="M1" s="906"/>
      <c r="N1" s="906"/>
      <c r="O1" s="906"/>
      <c r="P1" s="939"/>
      <c r="Q1" s="939"/>
      <c r="R1" s="939"/>
      <c r="S1" s="939"/>
    </row>
    <row r="2" spans="1:27" ht="36" customHeight="1">
      <c r="B2" s="474"/>
    </row>
    <row r="3" spans="1:27" s="100" customFormat="1" ht="15.75" customHeight="1">
      <c r="A3" s="1306" t="s">
        <v>42</v>
      </c>
      <c r="B3" s="480"/>
      <c r="C3" s="204"/>
      <c r="V3" s="202"/>
      <c r="W3" s="202"/>
      <c r="X3" s="202"/>
      <c r="Y3" s="202"/>
      <c r="Z3" s="202"/>
      <c r="AA3" s="202"/>
    </row>
    <row r="4" spans="1:27" s="100" customFormat="1" ht="16.5" customHeight="1">
      <c r="A4" s="1306" t="s">
        <v>44</v>
      </c>
      <c r="B4" s="480"/>
      <c r="C4" s="204"/>
      <c r="D4" s="956" t="s">
        <v>598</v>
      </c>
      <c r="E4" s="956"/>
      <c r="F4" s="956"/>
      <c r="G4" s="956"/>
      <c r="H4" s="956"/>
      <c r="I4" s="956"/>
      <c r="J4" s="956"/>
      <c r="K4" s="956"/>
      <c r="L4" s="956"/>
      <c r="M4" s="956"/>
      <c r="N4" s="956"/>
      <c r="O4" s="956"/>
      <c r="P4" s="956"/>
      <c r="Q4" s="956"/>
      <c r="R4" s="956"/>
      <c r="S4" s="956"/>
      <c r="V4" s="202"/>
      <c r="W4" s="202"/>
      <c r="X4" s="202"/>
      <c r="Y4" s="202"/>
      <c r="Z4" s="202"/>
      <c r="AA4" s="202"/>
    </row>
    <row r="5" spans="1:27" s="100" customFormat="1" ht="16.5" customHeight="1">
      <c r="A5" s="1306" t="s">
        <v>45</v>
      </c>
      <c r="B5" s="480"/>
      <c r="C5" s="204"/>
      <c r="D5" s="204"/>
      <c r="E5" s="1256"/>
      <c r="F5" s="1329"/>
      <c r="G5" s="1329"/>
      <c r="H5" s="1329"/>
      <c r="I5" s="1329"/>
      <c r="J5" s="1329"/>
      <c r="K5" s="1329"/>
      <c r="L5" s="1329"/>
      <c r="M5" s="1329"/>
      <c r="N5" s="1329"/>
      <c r="O5" s="1329"/>
      <c r="P5" s="1329"/>
      <c r="Q5" s="1329"/>
      <c r="R5" s="1329"/>
      <c r="S5" s="1329"/>
      <c r="T5" s="1329"/>
      <c r="U5" s="202"/>
      <c r="V5" s="202"/>
      <c r="W5" s="202"/>
      <c r="X5" s="202"/>
      <c r="Y5" s="202"/>
      <c r="Z5" s="202"/>
      <c r="AA5" s="202"/>
    </row>
    <row r="6" spans="1:27" s="100" customFormat="1" ht="15.75" customHeight="1">
      <c r="A6" s="1306" t="s">
        <v>48</v>
      </c>
      <c r="B6" s="480"/>
      <c r="C6" s="204"/>
      <c r="D6" s="204"/>
      <c r="E6" s="529" t="s">
        <v>599</v>
      </c>
      <c r="F6" s="209"/>
      <c r="G6" s="209"/>
      <c r="H6" s="209"/>
      <c r="I6" s="209"/>
      <c r="J6" s="209"/>
      <c r="K6" s="209"/>
      <c r="L6" s="209"/>
      <c r="M6" s="209"/>
      <c r="N6" s="209"/>
      <c r="O6" s="209"/>
      <c r="P6" s="209"/>
      <c r="Q6" s="209"/>
      <c r="R6" s="209"/>
      <c r="S6" s="209"/>
      <c r="T6" s="209"/>
      <c r="U6" s="209"/>
      <c r="V6" s="202"/>
      <c r="W6" s="202"/>
      <c r="X6" s="202"/>
      <c r="Y6" s="202"/>
      <c r="Z6" s="202"/>
      <c r="AA6" s="202"/>
    </row>
    <row r="7" spans="1:27" s="100" customFormat="1" ht="16.5" customHeight="1">
      <c r="A7" s="1306" t="s">
        <v>50</v>
      </c>
      <c r="B7" s="480"/>
      <c r="C7" s="204"/>
      <c r="D7" s="204"/>
      <c r="E7" s="1225" t="s">
        <v>600</v>
      </c>
      <c r="F7" s="1225"/>
      <c r="G7" s="1225" t="s">
        <v>225</v>
      </c>
      <c r="H7" s="1225"/>
      <c r="I7" s="209"/>
      <c r="J7" s="209"/>
      <c r="K7" s="209"/>
      <c r="L7" s="209"/>
      <c r="M7" s="209"/>
      <c r="N7" s="209"/>
      <c r="O7" s="209"/>
      <c r="P7" s="209"/>
      <c r="Q7" s="209"/>
      <c r="R7" s="209"/>
      <c r="S7" s="209"/>
      <c r="T7" s="209"/>
      <c r="U7" s="202"/>
      <c r="V7" s="202"/>
      <c r="W7" s="202"/>
      <c r="X7" s="202"/>
      <c r="Y7" s="202"/>
      <c r="Z7" s="202"/>
      <c r="AA7" s="202"/>
    </row>
    <row r="8" spans="1:27" s="100" customFormat="1" ht="16.5" customHeight="1">
      <c r="A8" s="1306" t="s">
        <v>51</v>
      </c>
      <c r="B8" s="480"/>
      <c r="C8" s="204"/>
      <c r="D8" s="204"/>
      <c r="E8" s="1232" t="s">
        <v>601</v>
      </c>
      <c r="F8" s="1232"/>
      <c r="G8" s="1236">
        <v>0.34</v>
      </c>
      <c r="H8" s="1236"/>
      <c r="I8" s="209"/>
      <c r="J8" s="209"/>
      <c r="K8" s="209"/>
      <c r="L8" s="209"/>
      <c r="M8" s="209"/>
      <c r="N8" s="209"/>
      <c r="O8" s="209"/>
      <c r="P8" s="209"/>
      <c r="Q8" s="209"/>
      <c r="R8" s="209"/>
      <c r="S8" s="209"/>
      <c r="T8" s="209"/>
      <c r="U8" s="202"/>
      <c r="V8" s="202"/>
      <c r="W8" s="202"/>
      <c r="X8" s="202"/>
      <c r="Y8" s="202"/>
      <c r="Z8" s="202"/>
      <c r="AA8" s="202"/>
    </row>
    <row r="9" spans="1:27" s="100" customFormat="1" ht="16.5" customHeight="1">
      <c r="A9" s="1306" t="s">
        <v>52</v>
      </c>
      <c r="B9" s="480"/>
      <c r="C9" s="204"/>
      <c r="D9" s="204"/>
      <c r="E9" s="1232" t="s">
        <v>602</v>
      </c>
      <c r="F9" s="1232"/>
      <c r="G9" s="1236">
        <v>0.27</v>
      </c>
      <c r="H9" s="1236"/>
      <c r="I9" s="209"/>
      <c r="J9" s="209"/>
      <c r="K9" s="209"/>
      <c r="L9" s="209"/>
      <c r="M9" s="209"/>
      <c r="N9" s="209"/>
      <c r="O9" s="209"/>
      <c r="P9" s="209"/>
      <c r="Q9" s="209"/>
      <c r="R9" s="209"/>
      <c r="S9" s="209"/>
      <c r="T9" s="209"/>
      <c r="U9" s="202"/>
      <c r="V9" s="202"/>
      <c r="W9" s="202"/>
      <c r="X9" s="202"/>
      <c r="Y9" s="202"/>
      <c r="Z9" s="202"/>
      <c r="AA9" s="202"/>
    </row>
    <row r="10" spans="1:27" s="100" customFormat="1" ht="16.5" customHeight="1">
      <c r="A10" s="1306" t="s">
        <v>56</v>
      </c>
      <c r="B10" s="480"/>
      <c r="C10" s="204"/>
      <c r="D10" s="204"/>
      <c r="E10" s="1232" t="s">
        <v>603</v>
      </c>
      <c r="F10" s="1232"/>
      <c r="G10" s="1236">
        <v>0.15</v>
      </c>
      <c r="H10" s="1236"/>
      <c r="I10" s="209"/>
      <c r="J10" s="209"/>
      <c r="K10" s="209"/>
      <c r="L10" s="209"/>
      <c r="M10" s="209"/>
      <c r="N10" s="209"/>
      <c r="O10" s="209"/>
      <c r="P10" s="209"/>
      <c r="Q10" s="209"/>
      <c r="R10" s="209"/>
      <c r="S10" s="209"/>
      <c r="T10" s="209"/>
      <c r="U10" s="202"/>
      <c r="V10" s="202"/>
      <c r="W10" s="202"/>
      <c r="X10" s="202"/>
      <c r="Y10" s="202"/>
      <c r="Z10" s="202"/>
      <c r="AA10" s="202"/>
    </row>
    <row r="11" spans="1:27" s="100" customFormat="1" ht="16.5" customHeight="1">
      <c r="A11" s="1306" t="s">
        <v>57</v>
      </c>
      <c r="B11" s="480"/>
      <c r="C11" s="204"/>
      <c r="D11" s="204"/>
      <c r="E11" s="1232" t="s">
        <v>604</v>
      </c>
      <c r="F11" s="1232"/>
      <c r="G11" s="1236">
        <v>0.11</v>
      </c>
      <c r="H11" s="1236"/>
      <c r="I11" s="209"/>
      <c r="J11" s="209"/>
      <c r="K11" s="209"/>
      <c r="L11" s="209"/>
      <c r="M11" s="209"/>
      <c r="N11" s="209"/>
      <c r="O11" s="209"/>
      <c r="P11" s="209"/>
      <c r="Q11" s="209"/>
      <c r="R11" s="209"/>
      <c r="S11" s="209"/>
      <c r="T11" s="209"/>
      <c r="U11" s="202"/>
      <c r="V11" s="202"/>
      <c r="W11" s="202"/>
      <c r="X11" s="202"/>
      <c r="Y11" s="202"/>
      <c r="Z11" s="202"/>
      <c r="AA11" s="202"/>
    </row>
    <row r="12" spans="1:27" s="100" customFormat="1" ht="16.5" customHeight="1">
      <c r="A12" s="1306" t="s">
        <v>58</v>
      </c>
      <c r="B12" s="480"/>
      <c r="C12" s="204"/>
      <c r="D12" s="204"/>
      <c r="E12" s="1232" t="s">
        <v>605</v>
      </c>
      <c r="F12" s="1232"/>
      <c r="G12" s="1236">
        <v>0.13</v>
      </c>
      <c r="H12" s="1236"/>
      <c r="I12" s="209"/>
      <c r="J12" s="209"/>
      <c r="K12" s="209"/>
      <c r="L12" s="209"/>
      <c r="M12" s="209"/>
      <c r="N12" s="209"/>
      <c r="O12" s="209"/>
      <c r="P12" s="209"/>
      <c r="Q12" s="209"/>
      <c r="R12" s="209"/>
      <c r="S12" s="209"/>
      <c r="T12" s="209"/>
      <c r="U12" s="202"/>
      <c r="V12" s="202"/>
      <c r="W12" s="202"/>
      <c r="X12" s="202"/>
      <c r="Y12" s="202"/>
      <c r="Z12" s="202"/>
      <c r="AA12" s="202"/>
    </row>
    <row r="13" spans="1:27" s="100" customFormat="1" ht="16.5" customHeight="1">
      <c r="A13" s="1306" t="s">
        <v>60</v>
      </c>
      <c r="B13" s="480"/>
      <c r="C13" s="204"/>
      <c r="D13" s="204"/>
      <c r="E13" s="1232" t="s">
        <v>606</v>
      </c>
      <c r="F13" s="1232"/>
      <c r="G13" s="1236">
        <v>0.22</v>
      </c>
      <c r="H13" s="1236"/>
      <c r="I13" s="209"/>
      <c r="J13" s="209"/>
      <c r="K13" s="209"/>
      <c r="L13" s="209"/>
      <c r="M13" s="209"/>
      <c r="N13" s="209"/>
      <c r="O13" s="209"/>
      <c r="P13" s="209"/>
      <c r="Q13" s="209"/>
      <c r="R13" s="209"/>
      <c r="S13" s="209"/>
      <c r="T13" s="209"/>
      <c r="U13" s="202"/>
      <c r="V13" s="202"/>
      <c r="W13" s="202"/>
      <c r="X13" s="202"/>
      <c r="Y13" s="202"/>
      <c r="Z13" s="202"/>
      <c r="AA13" s="202"/>
    </row>
    <row r="14" spans="1:27" s="100" customFormat="1" ht="16.5" customHeight="1">
      <c r="A14" s="476" t="s">
        <v>61</v>
      </c>
      <c r="B14" s="480"/>
      <c r="C14" s="204"/>
      <c r="D14" s="204"/>
      <c r="E14" s="1232" t="s">
        <v>607</v>
      </c>
      <c r="F14" s="1232"/>
      <c r="G14" s="1236">
        <v>0.26</v>
      </c>
      <c r="H14" s="1236"/>
      <c r="I14" s="209"/>
      <c r="J14" s="209"/>
      <c r="K14" s="209"/>
      <c r="L14" s="209"/>
      <c r="M14" s="209"/>
      <c r="N14" s="209"/>
      <c r="O14" s="209"/>
      <c r="P14" s="209"/>
      <c r="Q14" s="209"/>
      <c r="R14" s="209"/>
      <c r="S14" s="209"/>
      <c r="T14" s="209"/>
      <c r="U14" s="202"/>
      <c r="V14" s="202"/>
      <c r="W14" s="202"/>
      <c r="X14" s="202"/>
      <c r="Y14" s="202"/>
      <c r="Z14" s="202"/>
      <c r="AA14" s="202"/>
    </row>
    <row r="15" spans="1:27" s="100" customFormat="1" ht="16.5" customHeight="1">
      <c r="A15" s="1306" t="s">
        <v>62</v>
      </c>
      <c r="B15" s="480"/>
      <c r="C15" s="204"/>
      <c r="D15" s="204"/>
      <c r="E15" s="1232" t="s">
        <v>608</v>
      </c>
      <c r="F15" s="1232"/>
      <c r="G15" s="1236">
        <v>0.2</v>
      </c>
      <c r="H15" s="1236"/>
      <c r="I15" s="209"/>
      <c r="J15" s="209"/>
      <c r="K15" s="209"/>
      <c r="L15" s="209"/>
      <c r="M15" s="209"/>
      <c r="N15" s="209"/>
      <c r="O15" s="209"/>
      <c r="P15" s="209"/>
      <c r="Q15" s="209"/>
      <c r="R15" s="209"/>
      <c r="S15" s="209"/>
      <c r="T15" s="209"/>
      <c r="U15" s="202"/>
      <c r="V15" s="202"/>
      <c r="W15" s="202"/>
      <c r="X15" s="202"/>
      <c r="Y15" s="202"/>
      <c r="Z15" s="202"/>
      <c r="AA15" s="202"/>
    </row>
    <row r="16" spans="1:27" s="100" customFormat="1" ht="16.5" customHeight="1">
      <c r="A16" s="481"/>
      <c r="B16" s="480"/>
      <c r="C16" s="204"/>
      <c r="D16" s="204"/>
      <c r="E16" s="1232" t="s">
        <v>609</v>
      </c>
      <c r="F16" s="1232"/>
      <c r="G16" s="1236">
        <v>0.32</v>
      </c>
      <c r="H16" s="1236"/>
      <c r="I16" s="209"/>
      <c r="J16" s="209"/>
      <c r="K16" s="209"/>
      <c r="L16" s="209"/>
      <c r="M16" s="209"/>
      <c r="N16" s="209"/>
      <c r="O16" s="209"/>
      <c r="P16" s="209"/>
      <c r="Q16" s="209"/>
      <c r="R16" s="209"/>
      <c r="S16" s="209"/>
      <c r="T16" s="209"/>
      <c r="U16" s="202"/>
      <c r="V16" s="202"/>
      <c r="W16" s="202"/>
      <c r="X16" s="202"/>
      <c r="Y16" s="202"/>
      <c r="Z16" s="202"/>
      <c r="AA16" s="202"/>
    </row>
    <row r="17" spans="1:60" s="100" customFormat="1" ht="16.5" customHeight="1">
      <c r="A17" s="481"/>
      <c r="B17" s="480"/>
      <c r="C17" s="204"/>
      <c r="D17" s="204"/>
      <c r="E17" s="1232" t="s">
        <v>610</v>
      </c>
      <c r="F17" s="1232"/>
      <c r="G17" s="1236">
        <v>0.08</v>
      </c>
      <c r="H17" s="1236"/>
      <c r="I17" s="209"/>
      <c r="J17" s="209"/>
      <c r="K17" s="209"/>
      <c r="L17" s="209"/>
      <c r="M17" s="209"/>
      <c r="N17" s="209"/>
      <c r="O17" s="209"/>
      <c r="P17" s="209"/>
      <c r="Q17" s="209"/>
      <c r="R17" s="209"/>
      <c r="S17" s="209"/>
      <c r="T17" s="209"/>
      <c r="U17" s="202"/>
      <c r="V17" s="202"/>
      <c r="W17" s="202"/>
      <c r="X17" s="202"/>
      <c r="Y17" s="202"/>
      <c r="Z17" s="202"/>
      <c r="AA17" s="202"/>
    </row>
    <row r="18" spans="1:60" s="100" customFormat="1" ht="16.5" customHeight="1">
      <c r="A18" s="481"/>
      <c r="B18" s="480"/>
      <c r="C18" s="204"/>
      <c r="D18" s="204"/>
      <c r="E18" s="1232" t="s">
        <v>611</v>
      </c>
      <c r="F18" s="1232"/>
      <c r="G18" s="1236">
        <v>7.0000000000000007E-2</v>
      </c>
      <c r="H18" s="1236"/>
      <c r="I18" s="209"/>
      <c r="J18" s="209"/>
      <c r="K18" s="209"/>
      <c r="L18" s="209"/>
      <c r="M18" s="209"/>
      <c r="N18" s="209"/>
      <c r="O18" s="209"/>
      <c r="P18" s="209"/>
      <c r="Q18" s="209"/>
      <c r="R18" s="209"/>
      <c r="S18" s="209"/>
      <c r="T18" s="209"/>
      <c r="U18" s="202"/>
      <c r="V18" s="202"/>
      <c r="W18" s="202"/>
      <c r="X18" s="202"/>
      <c r="Y18" s="202"/>
      <c r="Z18" s="202"/>
      <c r="AA18" s="202"/>
    </row>
    <row r="19" spans="1:60" s="100" customFormat="1" ht="16.5" customHeight="1">
      <c r="A19" s="481"/>
      <c r="B19" s="480"/>
      <c r="C19" s="204"/>
      <c r="D19" s="204"/>
      <c r="E19" s="1232" t="s">
        <v>612</v>
      </c>
      <c r="F19" s="1232"/>
      <c r="G19" s="1236">
        <v>0.21</v>
      </c>
      <c r="H19" s="1236"/>
      <c r="I19" s="209"/>
      <c r="J19" s="209"/>
      <c r="K19" s="209"/>
      <c r="L19" s="209"/>
      <c r="M19" s="209"/>
      <c r="N19" s="209"/>
      <c r="O19" s="209"/>
      <c r="P19" s="209"/>
      <c r="Q19" s="209"/>
      <c r="R19" s="209"/>
      <c r="S19" s="209"/>
      <c r="T19" s="209"/>
      <c r="U19" s="202"/>
      <c r="V19" s="202"/>
      <c r="W19" s="202"/>
      <c r="X19" s="202"/>
      <c r="Y19" s="202"/>
      <c r="Z19" s="202"/>
      <c r="AA19" s="202"/>
    </row>
    <row r="20" spans="1:60" s="100" customFormat="1" ht="16.5" customHeight="1">
      <c r="A20" s="481"/>
      <c r="B20" s="480"/>
      <c r="C20" s="204"/>
      <c r="D20" s="204"/>
      <c r="E20" s="1232" t="s">
        <v>613</v>
      </c>
      <c r="F20" s="1232"/>
      <c r="G20" s="1236">
        <v>0.46</v>
      </c>
      <c r="H20" s="1236"/>
      <c r="I20" s="209"/>
      <c r="J20" s="209"/>
      <c r="K20" s="209"/>
      <c r="L20" s="209"/>
      <c r="M20" s="209"/>
      <c r="N20" s="209"/>
      <c r="O20" s="209"/>
      <c r="P20" s="209"/>
      <c r="Q20" s="209"/>
      <c r="R20" s="209"/>
      <c r="S20" s="209"/>
      <c r="T20" s="209"/>
      <c r="U20" s="202"/>
      <c r="V20" s="202"/>
      <c r="W20" s="202"/>
      <c r="X20" s="202"/>
      <c r="Y20" s="202"/>
      <c r="Z20" s="202"/>
      <c r="AA20" s="202"/>
    </row>
    <row r="21" spans="1:60" s="100" customFormat="1" ht="16.5" customHeight="1">
      <c r="A21" s="481"/>
      <c r="B21" s="480"/>
      <c r="C21" s="204"/>
      <c r="D21" s="204"/>
      <c r="E21" s="1232" t="s">
        <v>614</v>
      </c>
      <c r="F21" s="1232"/>
      <c r="G21" s="1236">
        <v>0.46</v>
      </c>
      <c r="H21" s="1236"/>
      <c r="I21" s="209"/>
      <c r="J21" s="209"/>
      <c r="K21" s="209"/>
      <c r="L21" s="209"/>
      <c r="M21" s="209"/>
      <c r="N21" s="209"/>
      <c r="O21" s="209"/>
      <c r="P21" s="209"/>
      <c r="Q21" s="209"/>
      <c r="R21" s="209"/>
      <c r="S21" s="209"/>
      <c r="T21" s="209"/>
      <c r="U21" s="202"/>
      <c r="V21" s="202"/>
      <c r="W21" s="202"/>
      <c r="X21" s="202"/>
      <c r="Y21" s="202"/>
      <c r="Z21" s="202"/>
      <c r="AA21" s="202"/>
    </row>
    <row r="22" spans="1:60" s="100" customFormat="1" ht="16.5" customHeight="1">
      <c r="A22" s="481"/>
      <c r="B22" s="480"/>
      <c r="C22" s="204"/>
      <c r="D22" s="204"/>
      <c r="E22" s="1232" t="s">
        <v>615</v>
      </c>
      <c r="F22" s="1232"/>
      <c r="G22" s="1236" t="s">
        <v>616</v>
      </c>
      <c r="H22" s="1236"/>
      <c r="I22" s="209"/>
      <c r="J22" s="209"/>
      <c r="K22" s="209"/>
      <c r="L22" s="209"/>
      <c r="M22" s="209"/>
      <c r="N22" s="209"/>
      <c r="O22" s="209"/>
      <c r="P22" s="209"/>
      <c r="Q22" s="209"/>
      <c r="R22" s="209"/>
      <c r="S22" s="209"/>
      <c r="T22" s="209"/>
      <c r="U22" s="202"/>
      <c r="V22" s="202"/>
      <c r="W22" s="202"/>
      <c r="X22" s="202"/>
      <c r="Y22" s="202"/>
      <c r="Z22" s="202"/>
      <c r="AA22" s="202"/>
    </row>
    <row r="23" spans="1:60" s="100" customFormat="1" ht="16.5" customHeight="1">
      <c r="A23" s="481"/>
      <c r="B23" s="480"/>
      <c r="C23" s="204"/>
      <c r="D23" s="204"/>
      <c r="E23" s="1232" t="s">
        <v>617</v>
      </c>
      <c r="F23" s="1232"/>
      <c r="G23" s="1236" t="s">
        <v>616</v>
      </c>
      <c r="H23" s="1236"/>
      <c r="I23" s="209"/>
      <c r="J23" s="209"/>
      <c r="K23" s="209"/>
      <c r="L23" s="209"/>
      <c r="M23" s="209"/>
      <c r="N23" s="209"/>
      <c r="O23" s="209"/>
      <c r="P23" s="209"/>
      <c r="Q23" s="209"/>
      <c r="R23" s="209"/>
      <c r="S23" s="209"/>
      <c r="T23" s="209"/>
      <c r="U23" s="202"/>
      <c r="V23" s="202"/>
      <c r="W23" s="202"/>
      <c r="X23" s="202"/>
      <c r="Y23" s="202"/>
      <c r="Z23" s="202"/>
      <c r="AA23" s="202"/>
    </row>
    <row r="24" spans="1:60" s="100" customFormat="1" ht="16.5" customHeight="1">
      <c r="A24" s="481"/>
      <c r="B24" s="480"/>
      <c r="C24" s="204"/>
      <c r="D24" s="204"/>
      <c r="E24" s="1266" t="s">
        <v>618</v>
      </c>
      <c r="F24" s="1266"/>
      <c r="G24" s="1266"/>
      <c r="H24" s="1266"/>
      <c r="I24" s="209"/>
      <c r="J24" s="209"/>
      <c r="K24" s="209"/>
      <c r="L24" s="209"/>
      <c r="M24" s="209"/>
      <c r="N24" s="209"/>
      <c r="O24" s="209"/>
      <c r="P24" s="209"/>
      <c r="Q24" s="209"/>
      <c r="R24" s="209"/>
      <c r="S24" s="209"/>
      <c r="T24" s="209"/>
      <c r="U24" s="209"/>
      <c r="V24" s="202"/>
      <c r="W24" s="202"/>
      <c r="X24" s="202"/>
      <c r="Y24" s="202"/>
      <c r="Z24" s="202"/>
      <c r="AA24" s="202"/>
    </row>
    <row r="25" spans="1:60" s="100" customFormat="1" ht="16.5" customHeight="1">
      <c r="A25" s="481"/>
      <c r="B25" s="480"/>
      <c r="C25" s="204"/>
      <c r="D25" s="204"/>
      <c r="E25" s="209"/>
      <c r="F25" s="209"/>
      <c r="G25" s="209"/>
      <c r="H25" s="209"/>
      <c r="I25" s="209"/>
      <c r="J25" s="209"/>
      <c r="K25" s="209"/>
      <c r="L25" s="209"/>
      <c r="M25" s="209"/>
      <c r="N25" s="209"/>
      <c r="O25" s="209"/>
      <c r="P25" s="209"/>
      <c r="Q25" s="209"/>
      <c r="R25" s="209"/>
      <c r="S25" s="209"/>
      <c r="T25" s="209"/>
      <c r="U25" s="209"/>
      <c r="V25" s="202"/>
      <c r="W25" s="202"/>
      <c r="X25" s="202"/>
      <c r="Y25" s="202"/>
      <c r="Z25" s="202"/>
      <c r="AA25" s="202"/>
    </row>
    <row r="26" spans="1:60" s="100" customFormat="1" ht="23.25" customHeight="1">
      <c r="A26" s="481"/>
      <c r="B26" s="480"/>
      <c r="C26" s="204"/>
      <c r="D26" s="204"/>
      <c r="E26" s="529" t="s">
        <v>619</v>
      </c>
      <c r="F26" s="209"/>
      <c r="G26" s="209"/>
      <c r="H26" s="209"/>
      <c r="I26" s="209"/>
      <c r="J26" s="209"/>
      <c r="K26" s="209"/>
      <c r="L26" s="209"/>
      <c r="M26" s="209"/>
      <c r="N26" s="209"/>
      <c r="O26" s="209"/>
      <c r="P26" s="209"/>
      <c r="Q26" s="209"/>
      <c r="R26" s="209"/>
      <c r="S26" s="209"/>
      <c r="T26" s="209"/>
      <c r="U26" s="209"/>
      <c r="V26" s="202"/>
      <c r="W26" s="202"/>
      <c r="X26" s="202"/>
      <c r="Y26" s="202"/>
      <c r="Z26" s="202"/>
      <c r="AA26" s="202"/>
    </row>
    <row r="27" spans="1:60" s="484" customFormat="1" ht="16.5" customHeight="1">
      <c r="A27" s="481"/>
      <c r="B27" s="482"/>
      <c r="C27" s="483"/>
      <c r="D27" s="483"/>
      <c r="E27" s="1227" t="s">
        <v>620</v>
      </c>
      <c r="F27" s="1229"/>
      <c r="G27" s="384">
        <v>2007</v>
      </c>
      <c r="H27" s="384">
        <v>2007</v>
      </c>
      <c r="I27" s="384">
        <v>2007</v>
      </c>
      <c r="J27" s="384">
        <v>2008</v>
      </c>
      <c r="K27" s="384">
        <v>2008</v>
      </c>
      <c r="L27" s="384">
        <v>2008</v>
      </c>
      <c r="M27" s="384">
        <v>2009</v>
      </c>
      <c r="N27" s="384">
        <v>2009</v>
      </c>
      <c r="O27" s="384">
        <v>2009</v>
      </c>
      <c r="P27" s="384">
        <v>2010</v>
      </c>
      <c r="Q27" s="384">
        <v>2010</v>
      </c>
      <c r="R27" s="384">
        <v>2010</v>
      </c>
      <c r="S27" s="384">
        <v>2011</v>
      </c>
      <c r="T27" s="384">
        <v>2011</v>
      </c>
      <c r="U27" s="384">
        <v>2011</v>
      </c>
      <c r="V27" s="384">
        <v>2012</v>
      </c>
      <c r="W27" s="384">
        <v>2012</v>
      </c>
      <c r="X27" s="384">
        <v>2012</v>
      </c>
      <c r="Y27" s="384">
        <v>2013</v>
      </c>
      <c r="Z27" s="384">
        <v>2013</v>
      </c>
      <c r="AA27" s="384">
        <v>2013</v>
      </c>
      <c r="AB27" s="384">
        <v>2014</v>
      </c>
      <c r="AC27" s="384">
        <v>2014</v>
      </c>
      <c r="AD27" s="384">
        <v>2014</v>
      </c>
      <c r="AE27" s="384">
        <v>2015</v>
      </c>
      <c r="AF27" s="384">
        <v>2015</v>
      </c>
      <c r="AG27" s="384">
        <v>2015</v>
      </c>
      <c r="AH27" s="384">
        <v>2016</v>
      </c>
      <c r="AI27" s="384">
        <v>2016</v>
      </c>
      <c r="AJ27" s="384">
        <v>2016</v>
      </c>
      <c r="AK27" s="384">
        <v>2017</v>
      </c>
      <c r="AL27" s="384">
        <v>2017</v>
      </c>
      <c r="AM27" s="384">
        <v>2017</v>
      </c>
      <c r="AN27" s="384">
        <v>2018</v>
      </c>
      <c r="AO27" s="384">
        <v>2018</v>
      </c>
      <c r="AP27" s="384">
        <v>2018</v>
      </c>
      <c r="AQ27" s="384">
        <v>2019</v>
      </c>
      <c r="AR27" s="384">
        <v>2019</v>
      </c>
      <c r="AS27" s="384">
        <v>2019</v>
      </c>
      <c r="AT27" s="384">
        <v>2020</v>
      </c>
      <c r="AU27" s="384">
        <v>2020</v>
      </c>
      <c r="AV27" s="384">
        <v>2020</v>
      </c>
      <c r="AW27" s="384">
        <v>2021</v>
      </c>
      <c r="AX27" s="384">
        <v>2021</v>
      </c>
      <c r="AY27" s="384">
        <v>2021</v>
      </c>
      <c r="AZ27" s="384">
        <v>2022</v>
      </c>
      <c r="BA27" s="384">
        <v>2022</v>
      </c>
      <c r="BB27" s="384">
        <v>2022</v>
      </c>
      <c r="BC27" s="384">
        <v>2023</v>
      </c>
      <c r="BD27" s="384">
        <v>2023</v>
      </c>
      <c r="BE27" s="384">
        <v>2023</v>
      </c>
      <c r="BF27" s="384">
        <v>2024</v>
      </c>
      <c r="BG27" s="384">
        <v>2024</v>
      </c>
      <c r="BH27" s="384">
        <v>2024</v>
      </c>
    </row>
    <row r="28" spans="1:60" s="487" customFormat="1" ht="32.25" customHeight="1">
      <c r="A28" s="481"/>
      <c r="B28" s="485"/>
      <c r="C28" s="486"/>
      <c r="D28" s="486"/>
      <c r="E28" s="479" t="s">
        <v>621</v>
      </c>
      <c r="F28" s="479" t="s">
        <v>536</v>
      </c>
      <c r="G28" s="479" t="s">
        <v>622</v>
      </c>
      <c r="H28" s="479" t="s">
        <v>623</v>
      </c>
      <c r="I28" s="479" t="s">
        <v>624</v>
      </c>
      <c r="J28" s="479" t="s">
        <v>622</v>
      </c>
      <c r="K28" s="479" t="s">
        <v>623</v>
      </c>
      <c r="L28" s="479" t="s">
        <v>624</v>
      </c>
      <c r="M28" s="479" t="s">
        <v>622</v>
      </c>
      <c r="N28" s="479" t="s">
        <v>623</v>
      </c>
      <c r="O28" s="479" t="s">
        <v>624</v>
      </c>
      <c r="P28" s="479" t="s">
        <v>622</v>
      </c>
      <c r="Q28" s="479" t="s">
        <v>623</v>
      </c>
      <c r="R28" s="479" t="s">
        <v>624</v>
      </c>
      <c r="S28" s="479" t="s">
        <v>622</v>
      </c>
      <c r="T28" s="479" t="s">
        <v>623</v>
      </c>
      <c r="U28" s="479" t="s">
        <v>624</v>
      </c>
      <c r="V28" s="479" t="s">
        <v>622</v>
      </c>
      <c r="W28" s="479" t="s">
        <v>623</v>
      </c>
      <c r="X28" s="479" t="s">
        <v>624</v>
      </c>
      <c r="Y28" s="479" t="s">
        <v>622</v>
      </c>
      <c r="Z28" s="479" t="s">
        <v>623</v>
      </c>
      <c r="AA28" s="479" t="s">
        <v>624</v>
      </c>
      <c r="AB28" s="479" t="s">
        <v>622</v>
      </c>
      <c r="AC28" s="479" t="s">
        <v>623</v>
      </c>
      <c r="AD28" s="479" t="s">
        <v>624</v>
      </c>
      <c r="AE28" s="479" t="s">
        <v>622</v>
      </c>
      <c r="AF28" s="479" t="s">
        <v>623</v>
      </c>
      <c r="AG28" s="479" t="s">
        <v>624</v>
      </c>
      <c r="AH28" s="479" t="s">
        <v>622</v>
      </c>
      <c r="AI28" s="479" t="s">
        <v>623</v>
      </c>
      <c r="AJ28" s="479" t="s">
        <v>624</v>
      </c>
      <c r="AK28" s="479" t="s">
        <v>622</v>
      </c>
      <c r="AL28" s="479" t="s">
        <v>623</v>
      </c>
      <c r="AM28" s="479" t="s">
        <v>624</v>
      </c>
      <c r="AN28" s="479" t="s">
        <v>622</v>
      </c>
      <c r="AO28" s="479" t="s">
        <v>623</v>
      </c>
      <c r="AP28" s="479" t="s">
        <v>624</v>
      </c>
      <c r="AQ28" s="479" t="s">
        <v>622</v>
      </c>
      <c r="AR28" s="479" t="s">
        <v>623</v>
      </c>
      <c r="AS28" s="479" t="s">
        <v>624</v>
      </c>
      <c r="AT28" s="479" t="s">
        <v>622</v>
      </c>
      <c r="AU28" s="479" t="s">
        <v>623</v>
      </c>
      <c r="AV28" s="479" t="s">
        <v>624</v>
      </c>
      <c r="AW28" s="479" t="s">
        <v>622</v>
      </c>
      <c r="AX28" s="479" t="s">
        <v>623</v>
      </c>
      <c r="AY28" s="479" t="s">
        <v>624</v>
      </c>
      <c r="AZ28" s="479" t="s">
        <v>622</v>
      </c>
      <c r="BA28" s="479" t="s">
        <v>623</v>
      </c>
      <c r="BB28" s="479" t="s">
        <v>624</v>
      </c>
      <c r="BC28" s="479" t="s">
        <v>622</v>
      </c>
      <c r="BD28" s="479" t="s">
        <v>623</v>
      </c>
      <c r="BE28" s="479" t="s">
        <v>624</v>
      </c>
      <c r="BF28" s="479" t="s">
        <v>622</v>
      </c>
      <c r="BG28" s="479" t="s">
        <v>623</v>
      </c>
      <c r="BH28" s="479" t="s">
        <v>624</v>
      </c>
    </row>
    <row r="29" spans="1:60" s="100" customFormat="1" ht="16.5" customHeight="1">
      <c r="A29" s="481"/>
      <c r="B29" s="480"/>
      <c r="C29" s="204"/>
      <c r="D29" s="204"/>
      <c r="E29" s="674" t="s">
        <v>625</v>
      </c>
      <c r="F29" s="489" t="s">
        <v>626</v>
      </c>
      <c r="G29" s="488">
        <v>2.69E-2</v>
      </c>
      <c r="H29" s="488">
        <v>1.3599999999999999E-2</v>
      </c>
      <c r="I29" s="488" t="s">
        <v>546</v>
      </c>
      <c r="J29" s="488">
        <v>2.6800000000000001E-2</v>
      </c>
      <c r="K29" s="488">
        <v>1.3599999999999999E-2</v>
      </c>
      <c r="L29" s="488" t="s">
        <v>546</v>
      </c>
      <c r="M29" s="488">
        <v>2.69E-2</v>
      </c>
      <c r="N29" s="488">
        <v>1.3599999999999999E-2</v>
      </c>
      <c r="O29" s="488" t="s">
        <v>546</v>
      </c>
      <c r="P29" s="488">
        <v>2.69E-2</v>
      </c>
      <c r="Q29" s="488">
        <v>1.3599999999999999E-2</v>
      </c>
      <c r="R29" s="488" t="s">
        <v>546</v>
      </c>
      <c r="S29" s="488">
        <v>2.5399999999999999E-2</v>
      </c>
      <c r="T29" s="488">
        <v>1.29E-2</v>
      </c>
      <c r="U29" s="488" t="s">
        <v>546</v>
      </c>
      <c r="V29" s="534">
        <v>2.5399999999999999E-2</v>
      </c>
      <c r="W29" s="534">
        <v>1.29E-2</v>
      </c>
      <c r="X29" s="534" t="s">
        <v>546</v>
      </c>
      <c r="Y29" s="534">
        <v>2.5499999999999998E-2</v>
      </c>
      <c r="Z29" s="534">
        <v>1.29E-2</v>
      </c>
      <c r="AA29" s="534" t="s">
        <v>546</v>
      </c>
      <c r="AB29" s="535">
        <v>2.5499999999999998E-2</v>
      </c>
      <c r="AC29" s="535">
        <v>1.29E-2</v>
      </c>
      <c r="AD29" s="535" t="s">
        <v>546</v>
      </c>
      <c r="AE29" s="535">
        <v>2.5499999999999998E-2</v>
      </c>
      <c r="AF29" s="535">
        <v>1.29E-2</v>
      </c>
      <c r="AG29" s="535" t="s">
        <v>546</v>
      </c>
      <c r="AH29" s="535">
        <v>2.4400000000000002E-2</v>
      </c>
      <c r="AI29" s="535">
        <v>1.23E-2</v>
      </c>
      <c r="AJ29" s="535" t="s">
        <v>546</v>
      </c>
      <c r="AK29" s="535">
        <v>2.4400000000000002E-2</v>
      </c>
      <c r="AL29" s="535">
        <v>1.23E-2</v>
      </c>
      <c r="AM29" s="535" t="s">
        <v>546</v>
      </c>
      <c r="AN29" s="535">
        <v>2.46E-2</v>
      </c>
      <c r="AO29" s="535">
        <v>1.2500000000000001E-2</v>
      </c>
      <c r="AP29" s="535" t="s">
        <v>546</v>
      </c>
      <c r="AQ29" s="535">
        <v>2.4400000000000002E-2</v>
      </c>
      <c r="AR29" s="535">
        <v>1.24E-2</v>
      </c>
      <c r="AS29" s="535" t="s">
        <v>546</v>
      </c>
      <c r="AT29" s="535">
        <v>2.4400000000000002E-2</v>
      </c>
      <c r="AU29" s="535">
        <v>1.24E-2</v>
      </c>
      <c r="AV29" s="535" t="s">
        <v>546</v>
      </c>
      <c r="AW29" s="535">
        <v>2.4500000000000001E-2</v>
      </c>
      <c r="AX29" s="535">
        <v>1.24E-2</v>
      </c>
      <c r="AY29" s="535" t="s">
        <v>546</v>
      </c>
      <c r="AZ29" s="535">
        <v>2.4500000000000001E-2</v>
      </c>
      <c r="BA29" s="535">
        <v>1.24E-2</v>
      </c>
      <c r="BB29" s="535" t="s">
        <v>546</v>
      </c>
      <c r="BC29" s="535">
        <v>2.4500000000000001E-2</v>
      </c>
      <c r="BD29" s="535">
        <v>1.24E-2</v>
      </c>
      <c r="BE29" s="535" t="s">
        <v>546</v>
      </c>
      <c r="BF29" s="535">
        <v>2.4400000000000002E-2</v>
      </c>
      <c r="BG29" s="535">
        <v>1.24E-2</v>
      </c>
      <c r="BH29" s="535" t="s">
        <v>546</v>
      </c>
    </row>
    <row r="30" spans="1:60" s="100" customFormat="1" ht="16.5" customHeight="1">
      <c r="A30" s="481"/>
      <c r="B30" s="480"/>
      <c r="C30" s="204"/>
      <c r="D30" s="204"/>
      <c r="E30" s="675"/>
      <c r="F30" s="489" t="s">
        <v>627</v>
      </c>
      <c r="G30" s="488">
        <v>3.5700000000000003E-2</v>
      </c>
      <c r="H30" s="488">
        <v>1.8100000000000002E-2</v>
      </c>
      <c r="I30" s="488" t="s">
        <v>546</v>
      </c>
      <c r="J30" s="488">
        <v>3.5200000000000002E-2</v>
      </c>
      <c r="K30" s="488">
        <v>1.78E-2</v>
      </c>
      <c r="L30" s="488" t="s">
        <v>546</v>
      </c>
      <c r="M30" s="488">
        <v>3.5000000000000003E-2</v>
      </c>
      <c r="N30" s="488">
        <v>1.77E-2</v>
      </c>
      <c r="O30" s="488" t="s">
        <v>546</v>
      </c>
      <c r="P30" s="488">
        <v>3.5400000000000001E-2</v>
      </c>
      <c r="Q30" s="488">
        <v>1.7999999999999999E-2</v>
      </c>
      <c r="R30" s="488" t="s">
        <v>546</v>
      </c>
      <c r="S30" s="488">
        <v>3.4200000000000001E-2</v>
      </c>
      <c r="T30" s="488">
        <v>1.7299999999999999E-2</v>
      </c>
      <c r="U30" s="488" t="s">
        <v>546</v>
      </c>
      <c r="V30" s="534">
        <v>3.3300000000000003E-2</v>
      </c>
      <c r="W30" s="534">
        <v>1.6899999999999998E-2</v>
      </c>
      <c r="X30" s="534" t="s">
        <v>546</v>
      </c>
      <c r="Y30" s="534">
        <v>3.27E-2</v>
      </c>
      <c r="Z30" s="534">
        <v>1.66E-2</v>
      </c>
      <c r="AA30" s="534" t="s">
        <v>546</v>
      </c>
      <c r="AB30" s="535">
        <v>3.32E-2</v>
      </c>
      <c r="AC30" s="535">
        <v>1.6799999999999999E-2</v>
      </c>
      <c r="AD30" s="535" t="s">
        <v>546</v>
      </c>
      <c r="AE30" s="535">
        <v>3.4000000000000002E-2</v>
      </c>
      <c r="AF30" s="535">
        <v>1.72E-2</v>
      </c>
      <c r="AG30" s="535" t="s">
        <v>546</v>
      </c>
      <c r="AH30" s="535">
        <v>3.2800000000000003E-2</v>
      </c>
      <c r="AI30" s="535">
        <v>1.66E-2</v>
      </c>
      <c r="AJ30" s="535" t="s">
        <v>546</v>
      </c>
      <c r="AK30" s="535">
        <v>3.2500000000000001E-2</v>
      </c>
      <c r="AL30" s="535">
        <v>1.6500000000000001E-2</v>
      </c>
      <c r="AM30" s="535" t="s">
        <v>546</v>
      </c>
      <c r="AN30" s="535">
        <v>3.2800000000000003E-2</v>
      </c>
      <c r="AO30" s="535">
        <v>1.66E-2</v>
      </c>
      <c r="AP30" s="535" t="s">
        <v>546</v>
      </c>
      <c r="AQ30" s="535">
        <v>3.2599999999999997E-2</v>
      </c>
      <c r="AR30" s="535">
        <v>1.6500000000000001E-2</v>
      </c>
      <c r="AS30" s="535" t="s">
        <v>546</v>
      </c>
      <c r="AT30" s="535">
        <v>3.2099999999999997E-2</v>
      </c>
      <c r="AU30" s="535">
        <v>1.6299999999999999E-2</v>
      </c>
      <c r="AV30" s="535" t="s">
        <v>546</v>
      </c>
      <c r="AW30" s="535">
        <v>3.44E-2</v>
      </c>
      <c r="AX30" s="535">
        <v>1.7500000000000002E-2</v>
      </c>
      <c r="AY30" s="535" t="s">
        <v>546</v>
      </c>
      <c r="AZ30" s="535">
        <v>3.4200000000000001E-2</v>
      </c>
      <c r="BA30" s="535">
        <v>1.7299999999999999E-2</v>
      </c>
      <c r="BB30" s="535" t="s">
        <v>546</v>
      </c>
      <c r="BC30" s="535">
        <v>3.3500000000000002E-2</v>
      </c>
      <c r="BD30" s="535">
        <v>1.7000000000000001E-2</v>
      </c>
      <c r="BE30" s="535" t="s">
        <v>546</v>
      </c>
      <c r="BF30" s="535">
        <v>3.27E-2</v>
      </c>
      <c r="BG30" s="535">
        <v>1.66E-2</v>
      </c>
      <c r="BH30" s="535" t="s">
        <v>546</v>
      </c>
    </row>
    <row r="31" spans="1:60" s="100" customFormat="1" ht="16.5" customHeight="1">
      <c r="A31" s="481"/>
      <c r="B31" s="480"/>
      <c r="C31" s="204"/>
      <c r="D31" s="204"/>
      <c r="E31" s="675"/>
      <c r="F31" s="489" t="s">
        <v>628</v>
      </c>
      <c r="G31" s="488">
        <v>2.9600000000000001E-2</v>
      </c>
      <c r="H31" s="488">
        <v>1.4999999999999999E-2</v>
      </c>
      <c r="I31" s="488" t="s">
        <v>546</v>
      </c>
      <c r="J31" s="488">
        <v>2.9700000000000001E-2</v>
      </c>
      <c r="K31" s="488">
        <v>1.5100000000000001E-2</v>
      </c>
      <c r="L31" s="488" t="s">
        <v>546</v>
      </c>
      <c r="M31" s="488">
        <v>2.9499999999999998E-2</v>
      </c>
      <c r="N31" s="488">
        <v>1.4999999999999999E-2</v>
      </c>
      <c r="O31" s="488" t="s">
        <v>546</v>
      </c>
      <c r="P31" s="488">
        <v>2.8799999999999999E-2</v>
      </c>
      <c r="Q31" s="488">
        <v>1.46E-2</v>
      </c>
      <c r="R31" s="488" t="s">
        <v>546</v>
      </c>
      <c r="S31" s="488">
        <v>2.7300000000000001E-2</v>
      </c>
      <c r="T31" s="488">
        <v>1.38E-2</v>
      </c>
      <c r="U31" s="488" t="s">
        <v>546</v>
      </c>
      <c r="V31" s="534">
        <v>2.7099999999999999E-2</v>
      </c>
      <c r="W31" s="534">
        <v>1.37E-2</v>
      </c>
      <c r="X31" s="534" t="s">
        <v>546</v>
      </c>
      <c r="Y31" s="534">
        <v>2.6499999999999999E-2</v>
      </c>
      <c r="Z31" s="534">
        <v>1.34E-2</v>
      </c>
      <c r="AA31" s="534" t="s">
        <v>546</v>
      </c>
      <c r="AB31" s="535">
        <v>2.69E-2</v>
      </c>
      <c r="AC31" s="535">
        <v>1.3599999999999999E-2</v>
      </c>
      <c r="AD31" s="535" t="s">
        <v>546</v>
      </c>
      <c r="AE31" s="535">
        <v>2.6800000000000001E-2</v>
      </c>
      <c r="AF31" s="535">
        <v>1.3599999999999999E-2</v>
      </c>
      <c r="AG31" s="535" t="s">
        <v>546</v>
      </c>
      <c r="AH31" s="535">
        <v>2.6100000000000002E-2</v>
      </c>
      <c r="AI31" s="535">
        <v>1.32E-2</v>
      </c>
      <c r="AJ31" s="535" t="s">
        <v>546</v>
      </c>
      <c r="AK31" s="535">
        <v>2.69E-2</v>
      </c>
      <c r="AL31" s="535">
        <v>1.3599999999999999E-2</v>
      </c>
      <c r="AM31" s="535" t="s">
        <v>546</v>
      </c>
      <c r="AN31" s="535">
        <v>2.7199999999999998E-2</v>
      </c>
      <c r="AO31" s="535">
        <v>1.38E-2</v>
      </c>
      <c r="AP31" s="535" t="s">
        <v>546</v>
      </c>
      <c r="AQ31" s="535">
        <v>2.6700000000000002E-2</v>
      </c>
      <c r="AR31" s="535">
        <v>1.35E-2</v>
      </c>
      <c r="AS31" s="535" t="s">
        <v>546</v>
      </c>
      <c r="AT31" s="535">
        <v>2.6499999999999999E-2</v>
      </c>
      <c r="AU31" s="535">
        <v>1.35E-2</v>
      </c>
      <c r="AV31" s="535" t="s">
        <v>546</v>
      </c>
      <c r="AW31" s="535">
        <v>2.7099999999999999E-2</v>
      </c>
      <c r="AX31" s="535">
        <v>1.37E-2</v>
      </c>
      <c r="AY31" s="535" t="s">
        <v>546</v>
      </c>
      <c r="AZ31" s="535">
        <v>2.69E-2</v>
      </c>
      <c r="BA31" s="535">
        <v>1.3599999999999999E-2</v>
      </c>
      <c r="BB31" s="535" t="s">
        <v>546</v>
      </c>
      <c r="BC31" s="535">
        <v>2.6800000000000001E-2</v>
      </c>
      <c r="BD31" s="535">
        <v>1.3599999999999999E-2</v>
      </c>
      <c r="BE31" s="535" t="s">
        <v>546</v>
      </c>
      <c r="BF31" s="535">
        <v>2.6100000000000002E-2</v>
      </c>
      <c r="BG31" s="535">
        <v>1.32E-2</v>
      </c>
      <c r="BH31" s="535" t="s">
        <v>546</v>
      </c>
    </row>
    <row r="32" spans="1:60" s="100" customFormat="1" ht="16.5" customHeight="1">
      <c r="A32" s="481"/>
      <c r="B32" s="480"/>
      <c r="C32" s="204"/>
      <c r="D32" s="204"/>
      <c r="E32" s="675"/>
      <c r="F32" s="489" t="s">
        <v>629</v>
      </c>
      <c r="G32" s="488">
        <v>4.0599999999999997E-2</v>
      </c>
      <c r="H32" s="488">
        <v>2.06E-2</v>
      </c>
      <c r="I32" s="488" t="s">
        <v>546</v>
      </c>
      <c r="J32" s="488">
        <v>4.0500000000000001E-2</v>
      </c>
      <c r="K32" s="488">
        <v>2.0500000000000001E-2</v>
      </c>
      <c r="L32" s="488" t="s">
        <v>546</v>
      </c>
      <c r="M32" s="488">
        <v>0.04</v>
      </c>
      <c r="N32" s="488">
        <v>2.0299999999999999E-2</v>
      </c>
      <c r="O32" s="488" t="s">
        <v>546</v>
      </c>
      <c r="P32" s="488">
        <v>4.0099999999999997E-2</v>
      </c>
      <c r="Q32" s="488">
        <v>2.0299999999999999E-2</v>
      </c>
      <c r="R32" s="488" t="s">
        <v>546</v>
      </c>
      <c r="S32" s="488">
        <v>3.8399999999999997E-2</v>
      </c>
      <c r="T32" s="488">
        <v>1.95E-2</v>
      </c>
      <c r="U32" s="488" t="s">
        <v>546</v>
      </c>
      <c r="V32" s="534">
        <v>3.8300000000000001E-2</v>
      </c>
      <c r="W32" s="534">
        <v>1.9400000000000001E-2</v>
      </c>
      <c r="X32" s="534" t="s">
        <v>546</v>
      </c>
      <c r="Y32" s="534">
        <v>3.85E-2</v>
      </c>
      <c r="Z32" s="534">
        <v>1.95E-2</v>
      </c>
      <c r="AA32" s="534" t="s">
        <v>546</v>
      </c>
      <c r="AB32" s="535">
        <v>3.8399999999999997E-2</v>
      </c>
      <c r="AC32" s="535">
        <v>1.95E-2</v>
      </c>
      <c r="AD32" s="535" t="s">
        <v>546</v>
      </c>
      <c r="AE32" s="535">
        <v>3.85E-2</v>
      </c>
      <c r="AF32" s="535">
        <v>1.95E-2</v>
      </c>
      <c r="AG32" s="535" t="s">
        <v>546</v>
      </c>
      <c r="AH32" s="535">
        <v>3.73E-2</v>
      </c>
      <c r="AI32" s="535">
        <v>1.89E-2</v>
      </c>
      <c r="AJ32" s="535" t="s">
        <v>546</v>
      </c>
      <c r="AK32" s="535">
        <v>3.73E-2</v>
      </c>
      <c r="AL32" s="535">
        <v>1.89E-2</v>
      </c>
      <c r="AM32" s="535" t="s">
        <v>546</v>
      </c>
      <c r="AN32" s="535">
        <v>3.7400000000000003E-2</v>
      </c>
      <c r="AO32" s="535">
        <v>1.89E-2</v>
      </c>
      <c r="AP32" s="535" t="s">
        <v>546</v>
      </c>
      <c r="AQ32" s="535">
        <v>3.7400000000000003E-2</v>
      </c>
      <c r="AR32" s="535">
        <v>1.89E-2</v>
      </c>
      <c r="AS32" s="535" t="s">
        <v>546</v>
      </c>
      <c r="AT32" s="535">
        <v>3.7199999999999997E-2</v>
      </c>
      <c r="AU32" s="535">
        <v>1.8800000000000001E-2</v>
      </c>
      <c r="AV32" s="535" t="s">
        <v>546</v>
      </c>
      <c r="AW32" s="535">
        <v>3.8399999999999997E-2</v>
      </c>
      <c r="AX32" s="535">
        <v>1.95E-2</v>
      </c>
      <c r="AY32" s="535" t="s">
        <v>546</v>
      </c>
      <c r="AZ32" s="535">
        <v>3.8600000000000002E-2</v>
      </c>
      <c r="BA32" s="535">
        <v>1.95E-2</v>
      </c>
      <c r="BB32" s="535" t="s">
        <v>546</v>
      </c>
      <c r="BC32" s="535">
        <v>3.8600000000000002E-2</v>
      </c>
      <c r="BD32" s="535">
        <v>1.9599999999999999E-2</v>
      </c>
      <c r="BE32" s="535" t="s">
        <v>546</v>
      </c>
      <c r="BF32" s="535">
        <v>3.7499999999999999E-2</v>
      </c>
      <c r="BG32" s="535">
        <v>1.9E-2</v>
      </c>
      <c r="BH32" s="535" t="s">
        <v>546</v>
      </c>
    </row>
    <row r="33" spans="1:60" s="100" customFormat="1" ht="16.5" customHeight="1">
      <c r="A33" s="481"/>
      <c r="B33" s="480"/>
      <c r="C33" s="204"/>
      <c r="D33" s="204"/>
      <c r="E33" s="675"/>
      <c r="F33" s="489" t="s">
        <v>630</v>
      </c>
      <c r="G33" s="488">
        <v>4.2299999999999997E-2</v>
      </c>
      <c r="H33" s="488">
        <v>2.1499999999999998E-2</v>
      </c>
      <c r="I33" s="488" t="s">
        <v>546</v>
      </c>
      <c r="J33" s="488">
        <v>4.2299999999999997E-2</v>
      </c>
      <c r="K33" s="488">
        <v>2.1399999999999999E-2</v>
      </c>
      <c r="L33" s="488" t="s">
        <v>546</v>
      </c>
      <c r="M33" s="488">
        <v>4.2200000000000001E-2</v>
      </c>
      <c r="N33" s="488">
        <v>2.1399999999999999E-2</v>
      </c>
      <c r="O33" s="488" t="s">
        <v>546</v>
      </c>
      <c r="P33" s="488">
        <v>4.2099999999999999E-2</v>
      </c>
      <c r="Q33" s="488">
        <v>2.1299999999999999E-2</v>
      </c>
      <c r="R33" s="488" t="s">
        <v>546</v>
      </c>
      <c r="S33" s="488">
        <v>4.0399999999999998E-2</v>
      </c>
      <c r="T33" s="488">
        <v>2.0500000000000001E-2</v>
      </c>
      <c r="U33" s="488" t="s">
        <v>546</v>
      </c>
      <c r="V33" s="534">
        <v>4.0300000000000002E-2</v>
      </c>
      <c r="W33" s="534">
        <v>2.0400000000000001E-2</v>
      </c>
      <c r="X33" s="534" t="s">
        <v>546</v>
      </c>
      <c r="Y33" s="534">
        <v>4.02E-2</v>
      </c>
      <c r="Z33" s="534">
        <v>2.0400000000000001E-2</v>
      </c>
      <c r="AA33" s="534" t="s">
        <v>546</v>
      </c>
      <c r="AB33" s="535">
        <v>3.9899999999999998E-2</v>
      </c>
      <c r="AC33" s="535">
        <v>2.0199999999999999E-2</v>
      </c>
      <c r="AD33" s="535" t="s">
        <v>546</v>
      </c>
      <c r="AE33" s="535">
        <v>3.9800000000000002E-2</v>
      </c>
      <c r="AF33" s="535">
        <v>2.0199999999999999E-2</v>
      </c>
      <c r="AG33" s="535" t="s">
        <v>546</v>
      </c>
      <c r="AH33" s="535">
        <v>3.7999999999999999E-2</v>
      </c>
      <c r="AI33" s="535">
        <v>1.9300000000000001E-2</v>
      </c>
      <c r="AJ33" s="535" t="s">
        <v>546</v>
      </c>
      <c r="AK33" s="535">
        <v>3.78E-2</v>
      </c>
      <c r="AL33" s="535">
        <v>1.9199999999999998E-2</v>
      </c>
      <c r="AM33" s="535" t="s">
        <v>546</v>
      </c>
      <c r="AN33" s="535">
        <v>3.7499999999999999E-2</v>
      </c>
      <c r="AO33" s="535">
        <v>1.9E-2</v>
      </c>
      <c r="AP33" s="535" t="s">
        <v>546</v>
      </c>
      <c r="AQ33" s="535">
        <v>3.7999999999999999E-2</v>
      </c>
      <c r="AR33" s="535">
        <v>1.9199999999999998E-2</v>
      </c>
      <c r="AS33" s="535" t="s">
        <v>546</v>
      </c>
      <c r="AT33" s="535">
        <v>3.8100000000000002E-2</v>
      </c>
      <c r="AU33" s="535">
        <v>1.9300000000000001E-2</v>
      </c>
      <c r="AV33" s="535" t="s">
        <v>546</v>
      </c>
      <c r="AW33" s="535">
        <v>3.9399999999999998E-2</v>
      </c>
      <c r="AX33" s="535">
        <v>0.02</v>
      </c>
      <c r="AY33" s="535" t="s">
        <v>546</v>
      </c>
      <c r="AZ33" s="535">
        <v>3.9399999999999998E-2</v>
      </c>
      <c r="BA33" s="535">
        <v>0.02</v>
      </c>
      <c r="BB33" s="535" t="s">
        <v>546</v>
      </c>
      <c r="BC33" s="535">
        <v>3.9399999999999998E-2</v>
      </c>
      <c r="BD33" s="535">
        <v>0.02</v>
      </c>
      <c r="BE33" s="535" t="s">
        <v>546</v>
      </c>
      <c r="BF33" s="535">
        <v>3.7600000000000001E-2</v>
      </c>
      <c r="BG33" s="535">
        <v>1.9099999999999999E-2</v>
      </c>
      <c r="BH33" s="535" t="s">
        <v>546</v>
      </c>
    </row>
    <row r="34" spans="1:60" s="100" customFormat="1" ht="16.5" customHeight="1">
      <c r="A34" s="481"/>
      <c r="B34" s="480"/>
      <c r="C34" s="204"/>
      <c r="D34" s="204"/>
      <c r="E34" s="675"/>
      <c r="F34" s="489" t="s">
        <v>631</v>
      </c>
      <c r="G34" s="488">
        <v>3.1099999999999999E-2</v>
      </c>
      <c r="H34" s="488">
        <v>1.5800000000000002E-2</v>
      </c>
      <c r="I34" s="488" t="s">
        <v>546</v>
      </c>
      <c r="J34" s="488">
        <v>3.09E-2</v>
      </c>
      <c r="K34" s="488">
        <v>1.5699999999999999E-2</v>
      </c>
      <c r="L34" s="488" t="s">
        <v>546</v>
      </c>
      <c r="M34" s="488">
        <v>3.49E-2</v>
      </c>
      <c r="N34" s="488">
        <v>1.77E-2</v>
      </c>
      <c r="O34" s="488" t="s">
        <v>546</v>
      </c>
      <c r="P34" s="488">
        <v>3.2500000000000001E-2</v>
      </c>
      <c r="Q34" s="488">
        <v>1.6500000000000001E-2</v>
      </c>
      <c r="R34" s="488" t="s">
        <v>546</v>
      </c>
      <c r="S34" s="488">
        <v>3.09E-2</v>
      </c>
      <c r="T34" s="488">
        <v>1.5699999999999999E-2</v>
      </c>
      <c r="U34" s="488" t="s">
        <v>546</v>
      </c>
      <c r="V34" s="534">
        <v>2.9499999999999998E-2</v>
      </c>
      <c r="W34" s="534">
        <v>1.49E-2</v>
      </c>
      <c r="X34" s="534" t="s">
        <v>546</v>
      </c>
      <c r="Y34" s="534">
        <v>2.8899999999999999E-2</v>
      </c>
      <c r="Z34" s="534">
        <v>1.47E-2</v>
      </c>
      <c r="AA34" s="534" t="s">
        <v>546</v>
      </c>
      <c r="AB34" s="535">
        <v>2.8899999999999999E-2</v>
      </c>
      <c r="AC34" s="535">
        <v>1.47E-2</v>
      </c>
      <c r="AD34" s="535" t="s">
        <v>546</v>
      </c>
      <c r="AE34" s="535">
        <v>2.9700000000000001E-2</v>
      </c>
      <c r="AF34" s="535">
        <v>1.5100000000000001E-2</v>
      </c>
      <c r="AG34" s="535" t="s">
        <v>546</v>
      </c>
      <c r="AH34" s="535">
        <v>2.6800000000000001E-2</v>
      </c>
      <c r="AI34" s="535">
        <v>1.3599999999999999E-2</v>
      </c>
      <c r="AJ34" s="535" t="s">
        <v>546</v>
      </c>
      <c r="AK34" s="535">
        <v>2.6499999999999999E-2</v>
      </c>
      <c r="AL34" s="535">
        <v>1.34E-2</v>
      </c>
      <c r="AM34" s="535" t="s">
        <v>546</v>
      </c>
      <c r="AN34" s="535">
        <v>2.6700000000000002E-2</v>
      </c>
      <c r="AO34" s="535">
        <v>1.35E-2</v>
      </c>
      <c r="AP34" s="535" t="s">
        <v>546</v>
      </c>
      <c r="AQ34" s="535">
        <v>2.64E-2</v>
      </c>
      <c r="AR34" s="535">
        <v>1.34E-2</v>
      </c>
      <c r="AS34" s="535" t="s">
        <v>546</v>
      </c>
      <c r="AT34" s="535">
        <v>2.6800000000000001E-2</v>
      </c>
      <c r="AU34" s="535">
        <v>1.3599999999999999E-2</v>
      </c>
      <c r="AV34" s="535" t="s">
        <v>546</v>
      </c>
      <c r="AW34" s="535">
        <v>2.6599999999999999E-2</v>
      </c>
      <c r="AX34" s="535">
        <v>1.35E-2</v>
      </c>
      <c r="AY34" s="535" t="s">
        <v>546</v>
      </c>
      <c r="AZ34" s="535">
        <v>2.69E-2</v>
      </c>
      <c r="BA34" s="535">
        <v>1.3599999999999999E-2</v>
      </c>
      <c r="BB34" s="535" t="s">
        <v>546</v>
      </c>
      <c r="BC34" s="535">
        <v>2.7400000000000001E-2</v>
      </c>
      <c r="BD34" s="535">
        <v>1.3899999999999999E-2</v>
      </c>
      <c r="BE34" s="535" t="s">
        <v>546</v>
      </c>
      <c r="BF34" s="535">
        <v>2.7400000000000001E-2</v>
      </c>
      <c r="BG34" s="535">
        <v>1.3899999999999999E-2</v>
      </c>
      <c r="BH34" s="535" t="s">
        <v>546</v>
      </c>
    </row>
    <row r="35" spans="1:60" s="100" customFormat="1" ht="16.5" customHeight="1">
      <c r="A35" s="481"/>
      <c r="B35" s="480"/>
      <c r="C35" s="204"/>
      <c r="D35" s="204"/>
      <c r="E35" s="675"/>
      <c r="F35" s="489" t="s">
        <v>632</v>
      </c>
      <c r="G35" s="488">
        <v>3.3300000000000003E-2</v>
      </c>
      <c r="H35" s="488">
        <v>1.6899999999999998E-2</v>
      </c>
      <c r="I35" s="488" t="s">
        <v>546</v>
      </c>
      <c r="J35" s="488">
        <v>3.3099999999999997E-2</v>
      </c>
      <c r="K35" s="488">
        <v>1.6799999999999999E-2</v>
      </c>
      <c r="L35" s="488" t="s">
        <v>546</v>
      </c>
      <c r="M35" s="488">
        <v>3.3099999999999997E-2</v>
      </c>
      <c r="N35" s="488">
        <v>1.6799999999999999E-2</v>
      </c>
      <c r="O35" s="488" t="s">
        <v>546</v>
      </c>
      <c r="P35" s="488">
        <v>3.32E-2</v>
      </c>
      <c r="Q35" s="488">
        <v>1.6799999999999999E-2</v>
      </c>
      <c r="R35" s="488" t="s">
        <v>546</v>
      </c>
      <c r="S35" s="488">
        <v>3.1199999999999999E-2</v>
      </c>
      <c r="T35" s="488">
        <v>1.5800000000000002E-2</v>
      </c>
      <c r="U35" s="488" t="s">
        <v>546</v>
      </c>
      <c r="V35" s="534">
        <v>3.0800000000000001E-2</v>
      </c>
      <c r="W35" s="534">
        <v>1.5599999999999999E-2</v>
      </c>
      <c r="X35" s="534" t="s">
        <v>546</v>
      </c>
      <c r="Y35" s="534">
        <v>3.1099999999999999E-2</v>
      </c>
      <c r="Z35" s="534">
        <v>1.5800000000000002E-2</v>
      </c>
      <c r="AA35" s="534" t="s">
        <v>546</v>
      </c>
      <c r="AB35" s="535">
        <v>3.1199999999999999E-2</v>
      </c>
      <c r="AC35" s="535">
        <v>1.5800000000000002E-2</v>
      </c>
      <c r="AD35" s="535" t="s">
        <v>546</v>
      </c>
      <c r="AE35" s="535">
        <v>3.1E-2</v>
      </c>
      <c r="AF35" s="535">
        <v>1.5699999999999999E-2</v>
      </c>
      <c r="AG35" s="535" t="s">
        <v>546</v>
      </c>
      <c r="AH35" s="535">
        <v>2.7E-2</v>
      </c>
      <c r="AI35" s="535">
        <v>1.37E-2</v>
      </c>
      <c r="AJ35" s="535" t="s">
        <v>546</v>
      </c>
      <c r="AK35" s="535">
        <v>2.7E-2</v>
      </c>
      <c r="AL35" s="535">
        <v>1.37E-2</v>
      </c>
      <c r="AM35" s="535" t="s">
        <v>546</v>
      </c>
      <c r="AN35" s="535">
        <v>2.75E-2</v>
      </c>
      <c r="AO35" s="535">
        <v>1.3899999999999999E-2</v>
      </c>
      <c r="AP35" s="535" t="s">
        <v>546</v>
      </c>
      <c r="AQ35" s="535">
        <v>2.69E-2</v>
      </c>
      <c r="AR35" s="535">
        <v>1.3599999999999999E-2</v>
      </c>
      <c r="AS35" s="535" t="s">
        <v>546</v>
      </c>
      <c r="AT35" s="535">
        <v>2.6800000000000001E-2</v>
      </c>
      <c r="AU35" s="535">
        <v>1.3599999999999999E-2</v>
      </c>
      <c r="AV35" s="535" t="s">
        <v>546</v>
      </c>
      <c r="AW35" s="535">
        <v>2.76E-2</v>
      </c>
      <c r="AX35" s="535">
        <v>1.4E-2</v>
      </c>
      <c r="AY35" s="535" t="s">
        <v>546</v>
      </c>
      <c r="AZ35" s="535">
        <v>2.7400000000000001E-2</v>
      </c>
      <c r="BA35" s="535">
        <v>1.3899999999999999E-2</v>
      </c>
      <c r="BB35" s="535" t="s">
        <v>546</v>
      </c>
      <c r="BC35" s="535">
        <v>2.7199999999999998E-2</v>
      </c>
      <c r="BD35" s="535">
        <v>1.38E-2</v>
      </c>
      <c r="BE35" s="535" t="s">
        <v>546</v>
      </c>
      <c r="BF35" s="535">
        <v>2.7199999999999998E-2</v>
      </c>
      <c r="BG35" s="535">
        <v>1.38E-2</v>
      </c>
      <c r="BH35" s="535" t="s">
        <v>546</v>
      </c>
    </row>
    <row r="36" spans="1:60" s="100" customFormat="1" ht="16.5" customHeight="1">
      <c r="A36" s="481"/>
      <c r="B36" s="480"/>
      <c r="C36" s="204"/>
      <c r="D36" s="204"/>
      <c r="E36" s="675"/>
      <c r="F36" s="489" t="s">
        <v>633</v>
      </c>
      <c r="G36" s="488">
        <v>3.5799999999999998E-2</v>
      </c>
      <c r="H36" s="488">
        <v>1.8100000000000002E-2</v>
      </c>
      <c r="I36" s="488" t="s">
        <v>546</v>
      </c>
      <c r="J36" s="488">
        <v>3.5499999999999997E-2</v>
      </c>
      <c r="K36" s="488">
        <v>1.7999999999999999E-2</v>
      </c>
      <c r="L36" s="488" t="s">
        <v>546</v>
      </c>
      <c r="M36" s="488">
        <v>3.5700000000000003E-2</v>
      </c>
      <c r="N36" s="488">
        <v>1.8100000000000002E-2</v>
      </c>
      <c r="O36" s="488" t="s">
        <v>546</v>
      </c>
      <c r="P36" s="488">
        <v>3.5700000000000003E-2</v>
      </c>
      <c r="Q36" s="488">
        <v>1.8100000000000002E-2</v>
      </c>
      <c r="R36" s="488" t="s">
        <v>546</v>
      </c>
      <c r="S36" s="488">
        <v>3.3700000000000001E-2</v>
      </c>
      <c r="T36" s="488">
        <v>1.7100000000000001E-2</v>
      </c>
      <c r="U36" s="488" t="s">
        <v>546</v>
      </c>
      <c r="V36" s="534">
        <v>3.3399999999999999E-2</v>
      </c>
      <c r="W36" s="534">
        <v>1.6899999999999998E-2</v>
      </c>
      <c r="X36" s="534" t="s">
        <v>546</v>
      </c>
      <c r="Y36" s="534">
        <v>3.3500000000000002E-2</v>
      </c>
      <c r="Z36" s="534">
        <v>1.7000000000000001E-2</v>
      </c>
      <c r="AA36" s="534" t="s">
        <v>546</v>
      </c>
      <c r="AB36" s="535">
        <v>3.1899999999999998E-2</v>
      </c>
      <c r="AC36" s="535">
        <v>1.6199999999999999E-2</v>
      </c>
      <c r="AD36" s="535" t="s">
        <v>546</v>
      </c>
      <c r="AE36" s="535">
        <v>3.1899999999999998E-2</v>
      </c>
      <c r="AF36" s="535">
        <v>1.6199999999999999E-2</v>
      </c>
      <c r="AG36" s="535" t="s">
        <v>546</v>
      </c>
      <c r="AH36" s="535">
        <v>3.2399999999999998E-2</v>
      </c>
      <c r="AI36" s="535">
        <v>1.6400000000000001E-2</v>
      </c>
      <c r="AJ36" s="535" t="s">
        <v>546</v>
      </c>
      <c r="AK36" s="535">
        <v>3.2300000000000002E-2</v>
      </c>
      <c r="AL36" s="535">
        <v>1.6400000000000001E-2</v>
      </c>
      <c r="AM36" s="535" t="s">
        <v>546</v>
      </c>
      <c r="AN36" s="535">
        <v>3.2099999999999997E-2</v>
      </c>
      <c r="AO36" s="535">
        <v>1.6299999999999999E-2</v>
      </c>
      <c r="AP36" s="535" t="s">
        <v>546</v>
      </c>
      <c r="AQ36" s="535">
        <v>3.3399999999999999E-2</v>
      </c>
      <c r="AR36" s="535">
        <v>1.6899999999999998E-2</v>
      </c>
      <c r="AS36" s="535" t="s">
        <v>546</v>
      </c>
      <c r="AT36" s="535">
        <v>3.32E-2</v>
      </c>
      <c r="AU36" s="535">
        <v>1.6799999999999999E-2</v>
      </c>
      <c r="AV36" s="535" t="s">
        <v>546</v>
      </c>
      <c r="AW36" s="535">
        <v>3.9699999999999999E-2</v>
      </c>
      <c r="AX36" s="535">
        <v>2.01E-2</v>
      </c>
      <c r="AY36" s="535" t="s">
        <v>546</v>
      </c>
      <c r="AZ36" s="535">
        <v>4.0099999999999997E-2</v>
      </c>
      <c r="BA36" s="535">
        <v>2.0299999999999999E-2</v>
      </c>
      <c r="BB36" s="535" t="s">
        <v>546</v>
      </c>
      <c r="BC36" s="535">
        <v>4.0099999999999997E-2</v>
      </c>
      <c r="BD36" s="535">
        <v>2.0299999999999999E-2</v>
      </c>
      <c r="BE36" s="535" t="s">
        <v>546</v>
      </c>
      <c r="BF36" s="535">
        <v>3.8199999999999998E-2</v>
      </c>
      <c r="BG36" s="535">
        <v>1.9400000000000001E-2</v>
      </c>
      <c r="BH36" s="535" t="s">
        <v>546</v>
      </c>
    </row>
    <row r="37" spans="1:60" s="100" customFormat="1" ht="16.5" customHeight="1">
      <c r="A37" s="481"/>
      <c r="B37" s="480"/>
      <c r="C37" s="204"/>
      <c r="D37" s="204"/>
      <c r="E37" s="675"/>
      <c r="F37" s="489" t="s">
        <v>634</v>
      </c>
      <c r="G37" s="488">
        <v>3.32E-2</v>
      </c>
      <c r="H37" s="488">
        <v>1.6899999999999998E-2</v>
      </c>
      <c r="I37" s="488" t="s">
        <v>546</v>
      </c>
      <c r="J37" s="488">
        <v>3.2800000000000003E-2</v>
      </c>
      <c r="K37" s="488">
        <v>1.66E-2</v>
      </c>
      <c r="L37" s="488" t="s">
        <v>546</v>
      </c>
      <c r="M37" s="488">
        <v>3.2500000000000001E-2</v>
      </c>
      <c r="N37" s="488">
        <v>1.6500000000000001E-2</v>
      </c>
      <c r="O37" s="488" t="s">
        <v>546</v>
      </c>
      <c r="P37" s="488">
        <v>3.1399999999999997E-2</v>
      </c>
      <c r="Q37" s="488">
        <v>1.5900000000000001E-2</v>
      </c>
      <c r="R37" s="488" t="s">
        <v>546</v>
      </c>
      <c r="S37" s="488">
        <v>3.0099999999999998E-2</v>
      </c>
      <c r="T37" s="488">
        <v>1.5299999999999999E-2</v>
      </c>
      <c r="U37" s="488" t="s">
        <v>546</v>
      </c>
      <c r="V37" s="534">
        <v>2.9000000000000001E-2</v>
      </c>
      <c r="W37" s="534">
        <v>1.47E-2</v>
      </c>
      <c r="X37" s="534" t="s">
        <v>546</v>
      </c>
      <c r="Y37" s="534">
        <v>2.86E-2</v>
      </c>
      <c r="Z37" s="534">
        <v>1.4500000000000001E-2</v>
      </c>
      <c r="AA37" s="534" t="s">
        <v>546</v>
      </c>
      <c r="AB37" s="535">
        <v>2.8299999999999999E-2</v>
      </c>
      <c r="AC37" s="535">
        <v>1.43E-2</v>
      </c>
      <c r="AD37" s="535" t="s">
        <v>546</v>
      </c>
      <c r="AE37" s="535">
        <v>2.86E-2</v>
      </c>
      <c r="AF37" s="535">
        <v>1.4500000000000001E-2</v>
      </c>
      <c r="AG37" s="535" t="s">
        <v>546</v>
      </c>
      <c r="AH37" s="535">
        <v>2.8000000000000001E-2</v>
      </c>
      <c r="AI37" s="535">
        <v>1.4200000000000001E-2</v>
      </c>
      <c r="AJ37" s="535" t="s">
        <v>546</v>
      </c>
      <c r="AK37" s="535">
        <v>2.7900000000000001E-2</v>
      </c>
      <c r="AL37" s="535">
        <v>1.41E-2</v>
      </c>
      <c r="AM37" s="535" t="s">
        <v>546</v>
      </c>
      <c r="AN37" s="535">
        <v>2.81E-2</v>
      </c>
      <c r="AO37" s="535">
        <v>1.4200000000000001E-2</v>
      </c>
      <c r="AP37" s="535" t="s">
        <v>546</v>
      </c>
      <c r="AQ37" s="535">
        <v>2.7900000000000001E-2</v>
      </c>
      <c r="AR37" s="535">
        <v>1.41E-2</v>
      </c>
      <c r="AS37" s="535" t="s">
        <v>546</v>
      </c>
      <c r="AT37" s="535">
        <v>2.7699999999999999E-2</v>
      </c>
      <c r="AU37" s="535">
        <v>1.41E-2</v>
      </c>
      <c r="AV37" s="535" t="s">
        <v>546</v>
      </c>
      <c r="AW37" s="535">
        <v>2.8500000000000001E-2</v>
      </c>
      <c r="AX37" s="535">
        <v>1.4500000000000001E-2</v>
      </c>
      <c r="AY37" s="535" t="s">
        <v>546</v>
      </c>
      <c r="AZ37" s="535">
        <v>2.8899999999999999E-2</v>
      </c>
      <c r="BA37" s="535">
        <v>1.47E-2</v>
      </c>
      <c r="BB37" s="535" t="s">
        <v>546</v>
      </c>
      <c r="BC37" s="535">
        <v>2.9000000000000001E-2</v>
      </c>
      <c r="BD37" s="535">
        <v>1.47E-2</v>
      </c>
      <c r="BE37" s="535" t="s">
        <v>546</v>
      </c>
      <c r="BF37" s="535">
        <v>2.7699999999999999E-2</v>
      </c>
      <c r="BG37" s="535">
        <v>1.41E-2</v>
      </c>
      <c r="BH37" s="535" t="s">
        <v>546</v>
      </c>
    </row>
    <row r="38" spans="1:60" s="100" customFormat="1" ht="16.5" customHeight="1">
      <c r="A38" s="481"/>
      <c r="B38" s="480"/>
      <c r="C38" s="204"/>
      <c r="D38" s="204"/>
      <c r="E38" s="675"/>
      <c r="F38" s="489" t="s">
        <v>635</v>
      </c>
      <c r="G38" s="488">
        <v>4.2299999999999997E-2</v>
      </c>
      <c r="H38" s="488">
        <v>2.1499999999999998E-2</v>
      </c>
      <c r="I38" s="488" t="s">
        <v>546</v>
      </c>
      <c r="J38" s="488">
        <v>4.2299999999999997E-2</v>
      </c>
      <c r="K38" s="488">
        <v>2.1499999999999998E-2</v>
      </c>
      <c r="L38" s="488" t="s">
        <v>546</v>
      </c>
      <c r="M38" s="488">
        <v>4.2299999999999997E-2</v>
      </c>
      <c r="N38" s="488">
        <v>2.1499999999999998E-2</v>
      </c>
      <c r="O38" s="488" t="s">
        <v>546</v>
      </c>
      <c r="P38" s="488">
        <v>4.2299999999999997E-2</v>
      </c>
      <c r="Q38" s="488">
        <v>2.1499999999999998E-2</v>
      </c>
      <c r="R38" s="488" t="s">
        <v>546</v>
      </c>
      <c r="S38" s="488">
        <v>4.0599999999999997E-2</v>
      </c>
      <c r="T38" s="488">
        <v>2.06E-2</v>
      </c>
      <c r="U38" s="488" t="s">
        <v>546</v>
      </c>
      <c r="V38" s="534">
        <v>4.07E-2</v>
      </c>
      <c r="W38" s="534">
        <v>2.06E-2</v>
      </c>
      <c r="X38" s="534" t="s">
        <v>546</v>
      </c>
      <c r="Y38" s="534">
        <v>4.07E-2</v>
      </c>
      <c r="Z38" s="534">
        <v>2.07E-2</v>
      </c>
      <c r="AA38" s="534" t="s">
        <v>546</v>
      </c>
      <c r="AB38" s="535">
        <v>4.0800000000000003E-2</v>
      </c>
      <c r="AC38" s="535">
        <v>2.07E-2</v>
      </c>
      <c r="AD38" s="535" t="s">
        <v>546</v>
      </c>
      <c r="AE38" s="535">
        <v>4.07E-2</v>
      </c>
      <c r="AF38" s="535">
        <v>2.06E-2</v>
      </c>
      <c r="AG38" s="535" t="s">
        <v>546</v>
      </c>
      <c r="AH38" s="535">
        <v>3.6499999999999998E-2</v>
      </c>
      <c r="AI38" s="535">
        <v>1.8499999999999999E-2</v>
      </c>
      <c r="AJ38" s="535" t="s">
        <v>546</v>
      </c>
      <c r="AK38" s="535">
        <v>3.6499999999999998E-2</v>
      </c>
      <c r="AL38" s="535">
        <v>1.8499999999999999E-2</v>
      </c>
      <c r="AM38" s="535" t="s">
        <v>546</v>
      </c>
      <c r="AN38" s="535">
        <v>3.6299999999999999E-2</v>
      </c>
      <c r="AO38" s="535">
        <v>1.84E-2</v>
      </c>
      <c r="AP38" s="535" t="s">
        <v>546</v>
      </c>
      <c r="AQ38" s="535">
        <v>3.6499999999999998E-2</v>
      </c>
      <c r="AR38" s="535">
        <v>1.8499999999999999E-2</v>
      </c>
      <c r="AS38" s="535" t="s">
        <v>546</v>
      </c>
      <c r="AT38" s="535">
        <v>3.6400000000000002E-2</v>
      </c>
      <c r="AU38" s="535">
        <v>1.8499999999999999E-2</v>
      </c>
      <c r="AV38" s="535" t="s">
        <v>546</v>
      </c>
      <c r="AW38" s="535">
        <v>3.78E-2</v>
      </c>
      <c r="AX38" s="535">
        <v>1.9199999999999998E-2</v>
      </c>
      <c r="AY38" s="535" t="s">
        <v>546</v>
      </c>
      <c r="AZ38" s="535">
        <v>3.7999999999999999E-2</v>
      </c>
      <c r="BA38" s="535">
        <v>1.9300000000000001E-2</v>
      </c>
      <c r="BB38" s="535" t="s">
        <v>546</v>
      </c>
      <c r="BC38" s="535">
        <v>3.7900000000000003E-2</v>
      </c>
      <c r="BD38" s="535">
        <v>1.9199999999999998E-2</v>
      </c>
      <c r="BE38" s="535" t="s">
        <v>546</v>
      </c>
      <c r="BF38" s="535">
        <v>3.6900000000000002E-2</v>
      </c>
      <c r="BG38" s="535">
        <v>1.8700000000000001E-2</v>
      </c>
      <c r="BH38" s="535" t="s">
        <v>546</v>
      </c>
    </row>
    <row r="39" spans="1:60" s="100" customFormat="1" ht="16.5" customHeight="1">
      <c r="A39" s="481"/>
      <c r="B39" s="480"/>
      <c r="C39" s="204"/>
      <c r="D39" s="204"/>
      <c r="E39" s="675"/>
      <c r="F39" s="489" t="s">
        <v>636</v>
      </c>
      <c r="G39" s="488">
        <v>3.3500000000000002E-2</v>
      </c>
      <c r="H39" s="488">
        <v>1.7000000000000001E-2</v>
      </c>
      <c r="I39" s="488" t="s">
        <v>546</v>
      </c>
      <c r="J39" s="488">
        <v>3.3300000000000003E-2</v>
      </c>
      <c r="K39" s="488">
        <v>1.6899999999999998E-2</v>
      </c>
      <c r="L39" s="488" t="s">
        <v>546</v>
      </c>
      <c r="M39" s="488">
        <v>3.3700000000000001E-2</v>
      </c>
      <c r="N39" s="488">
        <v>1.7100000000000001E-2</v>
      </c>
      <c r="O39" s="488" t="s">
        <v>546</v>
      </c>
      <c r="P39" s="488">
        <v>3.3799999999999997E-2</v>
      </c>
      <c r="Q39" s="488">
        <v>1.7100000000000001E-2</v>
      </c>
      <c r="R39" s="488" t="s">
        <v>546</v>
      </c>
      <c r="S39" s="488">
        <v>3.2199999999999999E-2</v>
      </c>
      <c r="T39" s="488">
        <v>1.6299999999999999E-2</v>
      </c>
      <c r="U39" s="488" t="s">
        <v>546</v>
      </c>
      <c r="V39" s="534">
        <v>3.1899999999999998E-2</v>
      </c>
      <c r="W39" s="534">
        <v>1.6199999999999999E-2</v>
      </c>
      <c r="X39" s="534" t="s">
        <v>546</v>
      </c>
      <c r="Y39" s="534">
        <v>3.0800000000000001E-2</v>
      </c>
      <c r="Z39" s="534">
        <v>1.5599999999999999E-2</v>
      </c>
      <c r="AA39" s="534" t="s">
        <v>546</v>
      </c>
      <c r="AB39" s="535">
        <v>3.1600000000000003E-2</v>
      </c>
      <c r="AC39" s="535">
        <v>1.6E-2</v>
      </c>
      <c r="AD39" s="535" t="s">
        <v>546</v>
      </c>
      <c r="AE39" s="535">
        <v>3.15E-2</v>
      </c>
      <c r="AF39" s="535">
        <v>1.6E-2</v>
      </c>
      <c r="AG39" s="535" t="s">
        <v>546</v>
      </c>
      <c r="AH39" s="535">
        <v>2.93E-2</v>
      </c>
      <c r="AI39" s="535">
        <v>1.4800000000000001E-2</v>
      </c>
      <c r="AJ39" s="535" t="s">
        <v>546</v>
      </c>
      <c r="AK39" s="535">
        <v>2.8799999999999999E-2</v>
      </c>
      <c r="AL39" s="535">
        <v>1.46E-2</v>
      </c>
      <c r="AM39" s="535" t="s">
        <v>546</v>
      </c>
      <c r="AN39" s="535">
        <v>2.8899999999999999E-2</v>
      </c>
      <c r="AO39" s="535">
        <v>1.46E-2</v>
      </c>
      <c r="AP39" s="535" t="s">
        <v>546</v>
      </c>
      <c r="AQ39" s="535">
        <v>2.87E-2</v>
      </c>
      <c r="AR39" s="535">
        <v>1.46E-2</v>
      </c>
      <c r="AS39" s="535" t="s">
        <v>546</v>
      </c>
      <c r="AT39" s="535">
        <v>2.8500000000000001E-2</v>
      </c>
      <c r="AU39" s="535">
        <v>1.4500000000000001E-2</v>
      </c>
      <c r="AV39" s="535" t="s">
        <v>546</v>
      </c>
      <c r="AW39" s="535">
        <v>2.9600000000000001E-2</v>
      </c>
      <c r="AX39" s="535">
        <v>1.4999999999999999E-2</v>
      </c>
      <c r="AY39" s="535" t="s">
        <v>546</v>
      </c>
      <c r="AZ39" s="535">
        <v>2.9700000000000001E-2</v>
      </c>
      <c r="BA39" s="535">
        <v>1.5100000000000001E-2</v>
      </c>
      <c r="BB39" s="535" t="s">
        <v>546</v>
      </c>
      <c r="BC39" s="535">
        <v>2.9600000000000001E-2</v>
      </c>
      <c r="BD39" s="535">
        <v>1.4999999999999999E-2</v>
      </c>
      <c r="BE39" s="535" t="s">
        <v>546</v>
      </c>
      <c r="BF39" s="535">
        <v>2.92E-2</v>
      </c>
      <c r="BG39" s="535">
        <v>1.4800000000000001E-2</v>
      </c>
      <c r="BH39" s="535" t="s">
        <v>546</v>
      </c>
    </row>
    <row r="40" spans="1:60" s="100" customFormat="1" ht="16.5" customHeight="1">
      <c r="A40" s="481"/>
      <c r="B40" s="480"/>
      <c r="C40" s="204"/>
      <c r="D40" s="204"/>
      <c r="E40" s="675"/>
      <c r="F40" s="489" t="s">
        <v>637</v>
      </c>
      <c r="G40" s="488">
        <v>2.7699999999999999E-2</v>
      </c>
      <c r="H40" s="488">
        <v>1.41E-2</v>
      </c>
      <c r="I40" s="488" t="s">
        <v>546</v>
      </c>
      <c r="J40" s="488">
        <v>2.76E-2</v>
      </c>
      <c r="K40" s="488">
        <v>1.4E-2</v>
      </c>
      <c r="L40" s="488" t="s">
        <v>546</v>
      </c>
      <c r="M40" s="488">
        <v>2.7199999999999998E-2</v>
      </c>
      <c r="N40" s="488">
        <v>1.38E-2</v>
      </c>
      <c r="O40" s="488" t="s">
        <v>546</v>
      </c>
      <c r="P40" s="488">
        <v>2.7199999999999998E-2</v>
      </c>
      <c r="Q40" s="488">
        <v>1.38E-2</v>
      </c>
      <c r="R40" s="488" t="s">
        <v>546</v>
      </c>
      <c r="S40" s="488">
        <v>2.5700000000000001E-2</v>
      </c>
      <c r="T40" s="488">
        <v>1.2999999999999999E-2</v>
      </c>
      <c r="U40" s="488" t="s">
        <v>546</v>
      </c>
      <c r="V40" s="534">
        <v>2.5600000000000001E-2</v>
      </c>
      <c r="W40" s="534">
        <v>1.2999999999999999E-2</v>
      </c>
      <c r="X40" s="534" t="s">
        <v>546</v>
      </c>
      <c r="Y40" s="534">
        <v>2.5499999999999998E-2</v>
      </c>
      <c r="Z40" s="534">
        <v>1.29E-2</v>
      </c>
      <c r="AA40" s="534" t="s">
        <v>546</v>
      </c>
      <c r="AB40" s="535">
        <v>2.5499999999999998E-2</v>
      </c>
      <c r="AC40" s="535">
        <v>1.29E-2</v>
      </c>
      <c r="AD40" s="535" t="s">
        <v>546</v>
      </c>
      <c r="AE40" s="535">
        <v>2.5499999999999998E-2</v>
      </c>
      <c r="AF40" s="535">
        <v>1.29E-2</v>
      </c>
      <c r="AG40" s="535" t="s">
        <v>546</v>
      </c>
      <c r="AH40" s="535">
        <v>2.4199999999999999E-2</v>
      </c>
      <c r="AI40" s="535">
        <v>1.23E-2</v>
      </c>
      <c r="AJ40" s="535" t="s">
        <v>546</v>
      </c>
      <c r="AK40" s="535">
        <v>2.4199999999999999E-2</v>
      </c>
      <c r="AL40" s="535">
        <v>1.23E-2</v>
      </c>
      <c r="AM40" s="535" t="s">
        <v>546</v>
      </c>
      <c r="AN40" s="535">
        <v>2.4199999999999999E-2</v>
      </c>
      <c r="AO40" s="535">
        <v>1.23E-2</v>
      </c>
      <c r="AP40" s="535" t="s">
        <v>546</v>
      </c>
      <c r="AQ40" s="535">
        <v>2.4199999999999999E-2</v>
      </c>
      <c r="AR40" s="535">
        <v>1.23E-2</v>
      </c>
      <c r="AS40" s="535" t="s">
        <v>546</v>
      </c>
      <c r="AT40" s="535">
        <v>2.4199999999999999E-2</v>
      </c>
      <c r="AU40" s="535">
        <v>1.23E-2</v>
      </c>
      <c r="AV40" s="535" t="s">
        <v>546</v>
      </c>
      <c r="AW40" s="535">
        <v>2.4199999999999999E-2</v>
      </c>
      <c r="AX40" s="535">
        <v>1.23E-2</v>
      </c>
      <c r="AY40" s="535" t="s">
        <v>546</v>
      </c>
      <c r="AZ40" s="535">
        <v>2.4199999999999999E-2</v>
      </c>
      <c r="BA40" s="535">
        <v>1.23E-2</v>
      </c>
      <c r="BB40" s="535" t="s">
        <v>546</v>
      </c>
      <c r="BC40" s="535">
        <v>2.4199999999999999E-2</v>
      </c>
      <c r="BD40" s="535">
        <v>1.23E-2</v>
      </c>
      <c r="BE40" s="535" t="s">
        <v>546</v>
      </c>
      <c r="BF40" s="535">
        <v>2.4199999999999999E-2</v>
      </c>
      <c r="BG40" s="535">
        <v>1.23E-2</v>
      </c>
      <c r="BH40" s="535" t="s">
        <v>546</v>
      </c>
    </row>
    <row r="41" spans="1:60" s="100" customFormat="1" ht="16.5" customHeight="1">
      <c r="A41" s="481"/>
      <c r="B41" s="480"/>
      <c r="C41" s="204"/>
      <c r="D41" s="204"/>
      <c r="E41" s="675"/>
      <c r="F41" s="489" t="s">
        <v>638</v>
      </c>
      <c r="G41" s="488">
        <v>4.1300000000000003E-2</v>
      </c>
      <c r="H41" s="488">
        <v>2.1000000000000001E-2</v>
      </c>
      <c r="I41" s="488" t="s">
        <v>546</v>
      </c>
      <c r="J41" s="488">
        <v>4.1300000000000003E-2</v>
      </c>
      <c r="K41" s="488">
        <v>2.0899999999999998E-2</v>
      </c>
      <c r="L41" s="488" t="s">
        <v>546</v>
      </c>
      <c r="M41" s="488">
        <v>4.1200000000000001E-2</v>
      </c>
      <c r="N41" s="488">
        <v>2.0899999999999998E-2</v>
      </c>
      <c r="O41" s="488" t="s">
        <v>546</v>
      </c>
      <c r="P41" s="488">
        <v>4.1300000000000003E-2</v>
      </c>
      <c r="Q41" s="488">
        <v>2.0899999999999998E-2</v>
      </c>
      <c r="R41" s="488" t="s">
        <v>546</v>
      </c>
      <c r="S41" s="488">
        <v>3.9600000000000003E-2</v>
      </c>
      <c r="T41" s="488">
        <v>2.01E-2</v>
      </c>
      <c r="U41" s="488" t="s">
        <v>546</v>
      </c>
      <c r="V41" s="534">
        <v>3.9600000000000003E-2</v>
      </c>
      <c r="W41" s="534">
        <v>2.01E-2</v>
      </c>
      <c r="X41" s="534" t="s">
        <v>546</v>
      </c>
      <c r="Y41" s="534">
        <v>3.95E-2</v>
      </c>
      <c r="Z41" s="534">
        <v>0.02</v>
      </c>
      <c r="AA41" s="534" t="s">
        <v>546</v>
      </c>
      <c r="AB41" s="535">
        <v>3.95E-2</v>
      </c>
      <c r="AC41" s="535">
        <v>0.02</v>
      </c>
      <c r="AD41" s="535" t="s">
        <v>546</v>
      </c>
      <c r="AE41" s="535">
        <v>3.95E-2</v>
      </c>
      <c r="AF41" s="535">
        <v>0.02</v>
      </c>
      <c r="AG41" s="535" t="s">
        <v>546</v>
      </c>
      <c r="AH41" s="535">
        <v>3.73E-2</v>
      </c>
      <c r="AI41" s="535">
        <v>1.89E-2</v>
      </c>
      <c r="AJ41" s="535" t="s">
        <v>546</v>
      </c>
      <c r="AK41" s="535">
        <v>3.5299999999999998E-2</v>
      </c>
      <c r="AL41" s="535">
        <v>1.7899999999999999E-2</v>
      </c>
      <c r="AM41" s="535" t="s">
        <v>546</v>
      </c>
      <c r="AN41" s="535">
        <v>3.5200000000000002E-2</v>
      </c>
      <c r="AO41" s="535">
        <v>1.78E-2</v>
      </c>
      <c r="AP41" s="535" t="s">
        <v>546</v>
      </c>
      <c r="AQ41" s="535">
        <v>3.4700000000000002E-2</v>
      </c>
      <c r="AR41" s="535">
        <v>1.7600000000000001E-2</v>
      </c>
      <c r="AS41" s="535" t="s">
        <v>546</v>
      </c>
      <c r="AT41" s="535">
        <v>3.5000000000000003E-2</v>
      </c>
      <c r="AU41" s="535">
        <v>1.77E-2</v>
      </c>
      <c r="AV41" s="535" t="s">
        <v>546</v>
      </c>
      <c r="AW41" s="535">
        <v>3.3000000000000002E-2</v>
      </c>
      <c r="AX41" s="535">
        <v>1.67E-2</v>
      </c>
      <c r="AY41" s="535" t="s">
        <v>546</v>
      </c>
      <c r="AZ41" s="535">
        <v>3.1699999999999999E-2</v>
      </c>
      <c r="BA41" s="535">
        <v>1.61E-2</v>
      </c>
      <c r="BB41" s="535" t="s">
        <v>546</v>
      </c>
      <c r="BC41" s="535">
        <v>3.2099999999999997E-2</v>
      </c>
      <c r="BD41" s="535">
        <v>1.6299999999999999E-2</v>
      </c>
      <c r="BE41" s="535" t="s">
        <v>546</v>
      </c>
      <c r="BF41" s="535">
        <v>3.09E-2</v>
      </c>
      <c r="BG41" s="535">
        <v>1.5599999999999999E-2</v>
      </c>
      <c r="BH41" s="535" t="s">
        <v>546</v>
      </c>
    </row>
    <row r="42" spans="1:60" s="100" customFormat="1" ht="16.5" customHeight="1">
      <c r="A42" s="481"/>
      <c r="B42" s="480"/>
      <c r="C42" s="204"/>
      <c r="D42" s="204"/>
      <c r="E42" s="675"/>
      <c r="F42" s="489" t="s">
        <v>639</v>
      </c>
      <c r="G42" s="488">
        <v>4.2999999999999997E-2</v>
      </c>
      <c r="H42" s="488">
        <v>2.18E-2</v>
      </c>
      <c r="I42" s="488" t="s">
        <v>546</v>
      </c>
      <c r="J42" s="488">
        <v>4.2999999999999997E-2</v>
      </c>
      <c r="K42" s="488">
        <v>2.18E-2</v>
      </c>
      <c r="L42" s="488" t="s">
        <v>546</v>
      </c>
      <c r="M42" s="488">
        <v>4.2200000000000001E-2</v>
      </c>
      <c r="N42" s="488">
        <v>2.1399999999999999E-2</v>
      </c>
      <c r="O42" s="488" t="s">
        <v>546</v>
      </c>
      <c r="P42" s="488">
        <v>4.2099999999999999E-2</v>
      </c>
      <c r="Q42" s="488">
        <v>2.1299999999999999E-2</v>
      </c>
      <c r="R42" s="488" t="s">
        <v>546</v>
      </c>
      <c r="S42" s="488">
        <v>4.0399999999999998E-2</v>
      </c>
      <c r="T42" s="488">
        <v>2.0500000000000001E-2</v>
      </c>
      <c r="U42" s="488" t="s">
        <v>546</v>
      </c>
      <c r="V42" s="534">
        <v>4.0399999999999998E-2</v>
      </c>
      <c r="W42" s="534">
        <v>2.0500000000000001E-2</v>
      </c>
      <c r="X42" s="534" t="s">
        <v>546</v>
      </c>
      <c r="Y42" s="534">
        <v>4.02E-2</v>
      </c>
      <c r="Z42" s="534">
        <v>2.0400000000000001E-2</v>
      </c>
      <c r="AA42" s="534" t="s">
        <v>546</v>
      </c>
      <c r="AB42" s="535">
        <v>4.02E-2</v>
      </c>
      <c r="AC42" s="535">
        <v>2.0400000000000001E-2</v>
      </c>
      <c r="AD42" s="535" t="s">
        <v>546</v>
      </c>
      <c r="AE42" s="535">
        <v>4.0300000000000002E-2</v>
      </c>
      <c r="AF42" s="535">
        <v>2.0500000000000001E-2</v>
      </c>
      <c r="AG42" s="535" t="s">
        <v>546</v>
      </c>
      <c r="AH42" s="535">
        <v>3.8800000000000001E-2</v>
      </c>
      <c r="AI42" s="535">
        <v>1.9599999999999999E-2</v>
      </c>
      <c r="AJ42" s="535" t="s">
        <v>546</v>
      </c>
      <c r="AK42" s="535">
        <v>3.8899999999999997E-2</v>
      </c>
      <c r="AL42" s="535">
        <v>1.9699999999999999E-2</v>
      </c>
      <c r="AM42" s="535" t="s">
        <v>546</v>
      </c>
      <c r="AN42" s="535">
        <v>3.8899999999999997E-2</v>
      </c>
      <c r="AO42" s="535">
        <v>1.9699999999999999E-2</v>
      </c>
      <c r="AP42" s="535" t="s">
        <v>546</v>
      </c>
      <c r="AQ42" s="535">
        <v>3.8899999999999997E-2</v>
      </c>
      <c r="AR42" s="535">
        <v>1.9699999999999999E-2</v>
      </c>
      <c r="AS42" s="535" t="s">
        <v>546</v>
      </c>
      <c r="AT42" s="535">
        <v>3.8899999999999997E-2</v>
      </c>
      <c r="AU42" s="535">
        <v>1.9699999999999999E-2</v>
      </c>
      <c r="AV42" s="535" t="s">
        <v>546</v>
      </c>
      <c r="AW42" s="535">
        <v>4.02E-2</v>
      </c>
      <c r="AX42" s="535">
        <v>2.0400000000000001E-2</v>
      </c>
      <c r="AY42" s="535" t="s">
        <v>546</v>
      </c>
      <c r="AZ42" s="535">
        <v>4.0099999999999997E-2</v>
      </c>
      <c r="BA42" s="535">
        <v>2.0299999999999999E-2</v>
      </c>
      <c r="BB42" s="535" t="s">
        <v>546</v>
      </c>
      <c r="BC42" s="535">
        <v>4.02E-2</v>
      </c>
      <c r="BD42" s="535">
        <v>2.0400000000000001E-2</v>
      </c>
      <c r="BE42" s="535" t="s">
        <v>546</v>
      </c>
      <c r="BF42" s="535">
        <v>3.8800000000000001E-2</v>
      </c>
      <c r="BG42" s="535">
        <v>1.9699999999999999E-2</v>
      </c>
      <c r="BH42" s="535" t="s">
        <v>546</v>
      </c>
    </row>
    <row r="43" spans="1:60" s="100" customFormat="1" ht="16.5" customHeight="1">
      <c r="A43" s="481"/>
      <c r="B43" s="480"/>
      <c r="C43" s="204"/>
      <c r="D43" s="204"/>
      <c r="E43" s="675"/>
      <c r="F43" s="489" t="s">
        <v>640</v>
      </c>
      <c r="G43" s="488">
        <v>2.9399999999999999E-2</v>
      </c>
      <c r="H43" s="488">
        <v>1.49E-2</v>
      </c>
      <c r="I43" s="488" t="s">
        <v>546</v>
      </c>
      <c r="J43" s="488">
        <v>2.9100000000000001E-2</v>
      </c>
      <c r="K43" s="488">
        <v>1.47E-2</v>
      </c>
      <c r="L43" s="488" t="s">
        <v>546</v>
      </c>
      <c r="M43" s="488">
        <v>2.8799999999999999E-2</v>
      </c>
      <c r="N43" s="488">
        <v>1.46E-2</v>
      </c>
      <c r="O43" s="488" t="s">
        <v>546</v>
      </c>
      <c r="P43" s="488">
        <v>2.8899999999999999E-2</v>
      </c>
      <c r="Q43" s="488">
        <v>1.46E-2</v>
      </c>
      <c r="R43" s="488" t="s">
        <v>546</v>
      </c>
      <c r="S43" s="488">
        <v>2.7300000000000001E-2</v>
      </c>
      <c r="T43" s="488">
        <v>1.38E-2</v>
      </c>
      <c r="U43" s="488" t="s">
        <v>546</v>
      </c>
      <c r="V43" s="534">
        <v>2.6700000000000002E-2</v>
      </c>
      <c r="W43" s="534">
        <v>1.3599999999999999E-2</v>
      </c>
      <c r="X43" s="534" t="s">
        <v>546</v>
      </c>
      <c r="Y43" s="534">
        <v>2.64E-2</v>
      </c>
      <c r="Z43" s="534">
        <v>1.34E-2</v>
      </c>
      <c r="AA43" s="534" t="s">
        <v>546</v>
      </c>
      <c r="AB43" s="535">
        <v>2.7099999999999999E-2</v>
      </c>
      <c r="AC43" s="535">
        <v>1.37E-2</v>
      </c>
      <c r="AD43" s="535" t="s">
        <v>546</v>
      </c>
      <c r="AE43" s="535">
        <v>2.7E-2</v>
      </c>
      <c r="AF43" s="535">
        <v>1.37E-2</v>
      </c>
      <c r="AG43" s="535" t="s">
        <v>546</v>
      </c>
      <c r="AH43" s="535">
        <v>2.6200000000000001E-2</v>
      </c>
      <c r="AI43" s="535">
        <v>1.3299999999999999E-2</v>
      </c>
      <c r="AJ43" s="535" t="s">
        <v>546</v>
      </c>
      <c r="AK43" s="535">
        <v>2.6200000000000001E-2</v>
      </c>
      <c r="AL43" s="535">
        <v>1.3299999999999999E-2</v>
      </c>
      <c r="AM43" s="535" t="s">
        <v>546</v>
      </c>
      <c r="AN43" s="535">
        <v>2.6100000000000002E-2</v>
      </c>
      <c r="AO43" s="535">
        <v>1.3299999999999999E-2</v>
      </c>
      <c r="AP43" s="535" t="s">
        <v>546</v>
      </c>
      <c r="AQ43" s="535">
        <v>2.6100000000000002E-2</v>
      </c>
      <c r="AR43" s="535">
        <v>1.32E-2</v>
      </c>
      <c r="AS43" s="535" t="s">
        <v>546</v>
      </c>
      <c r="AT43" s="535">
        <v>2.6100000000000002E-2</v>
      </c>
      <c r="AU43" s="535">
        <v>1.32E-2</v>
      </c>
      <c r="AV43" s="535" t="s">
        <v>546</v>
      </c>
      <c r="AW43" s="535">
        <v>2.6800000000000001E-2</v>
      </c>
      <c r="AX43" s="535">
        <v>1.3599999999999999E-2</v>
      </c>
      <c r="AY43" s="535" t="s">
        <v>546</v>
      </c>
      <c r="AZ43" s="535">
        <v>2.6700000000000002E-2</v>
      </c>
      <c r="BA43" s="535">
        <v>1.3599999999999999E-2</v>
      </c>
      <c r="BB43" s="535" t="s">
        <v>546</v>
      </c>
      <c r="BC43" s="535">
        <v>2.6499999999999999E-2</v>
      </c>
      <c r="BD43" s="535">
        <v>1.34E-2</v>
      </c>
      <c r="BE43" s="535" t="s">
        <v>546</v>
      </c>
      <c r="BF43" s="535">
        <v>2.6700000000000002E-2</v>
      </c>
      <c r="BG43" s="535">
        <v>1.35E-2</v>
      </c>
      <c r="BH43" s="535" t="s">
        <v>546</v>
      </c>
    </row>
    <row r="44" spans="1:60" s="100" customFormat="1" ht="16.5" customHeight="1">
      <c r="A44" s="481"/>
      <c r="B44" s="480"/>
      <c r="C44" s="204"/>
      <c r="D44" s="204"/>
      <c r="E44" s="675"/>
      <c r="F44" s="489" t="s">
        <v>641</v>
      </c>
      <c r="G44" s="488">
        <v>3.09E-2</v>
      </c>
      <c r="H44" s="488">
        <v>1.5699999999999999E-2</v>
      </c>
      <c r="I44" s="488" t="s">
        <v>546</v>
      </c>
      <c r="J44" s="488">
        <v>3.0499999999999999E-2</v>
      </c>
      <c r="K44" s="488">
        <v>1.54E-2</v>
      </c>
      <c r="L44" s="488" t="s">
        <v>546</v>
      </c>
      <c r="M44" s="488">
        <v>3.1199999999999999E-2</v>
      </c>
      <c r="N44" s="488">
        <v>1.5800000000000002E-2</v>
      </c>
      <c r="O44" s="488" t="s">
        <v>546</v>
      </c>
      <c r="P44" s="488">
        <v>3.1899999999999998E-2</v>
      </c>
      <c r="Q44" s="488">
        <v>1.6199999999999999E-2</v>
      </c>
      <c r="R44" s="488" t="s">
        <v>546</v>
      </c>
      <c r="S44" s="488">
        <v>2.9000000000000001E-2</v>
      </c>
      <c r="T44" s="488">
        <v>1.47E-2</v>
      </c>
      <c r="U44" s="488" t="s">
        <v>546</v>
      </c>
      <c r="V44" s="534">
        <v>2.87E-2</v>
      </c>
      <c r="W44" s="534">
        <v>1.46E-2</v>
      </c>
      <c r="X44" s="534" t="s">
        <v>546</v>
      </c>
      <c r="Y44" s="534">
        <v>2.87E-2</v>
      </c>
      <c r="Z44" s="534">
        <v>1.4500000000000001E-2</v>
      </c>
      <c r="AA44" s="534" t="s">
        <v>546</v>
      </c>
      <c r="AB44" s="535">
        <v>2.86E-2</v>
      </c>
      <c r="AC44" s="535">
        <v>1.4500000000000001E-2</v>
      </c>
      <c r="AD44" s="535" t="s">
        <v>546</v>
      </c>
      <c r="AE44" s="535">
        <v>2.81E-2</v>
      </c>
      <c r="AF44" s="535">
        <v>1.4200000000000001E-2</v>
      </c>
      <c r="AG44" s="535" t="s">
        <v>546</v>
      </c>
      <c r="AH44" s="535">
        <v>2.7900000000000001E-2</v>
      </c>
      <c r="AI44" s="535">
        <v>1.41E-2</v>
      </c>
      <c r="AJ44" s="535" t="s">
        <v>546</v>
      </c>
      <c r="AK44" s="535">
        <v>2.8199999999999999E-2</v>
      </c>
      <c r="AL44" s="535">
        <v>1.43E-2</v>
      </c>
      <c r="AM44" s="535" t="s">
        <v>546</v>
      </c>
      <c r="AN44" s="535">
        <v>2.8199999999999999E-2</v>
      </c>
      <c r="AO44" s="535">
        <v>1.43E-2</v>
      </c>
      <c r="AP44" s="535" t="s">
        <v>546</v>
      </c>
      <c r="AQ44" s="535">
        <v>2.8000000000000001E-2</v>
      </c>
      <c r="AR44" s="535">
        <v>1.4200000000000001E-2</v>
      </c>
      <c r="AS44" s="535" t="s">
        <v>546</v>
      </c>
      <c r="AT44" s="535">
        <v>2.8199999999999999E-2</v>
      </c>
      <c r="AU44" s="535">
        <v>1.43E-2</v>
      </c>
      <c r="AV44" s="535" t="s">
        <v>546</v>
      </c>
      <c r="AW44" s="535">
        <v>2.76E-2</v>
      </c>
      <c r="AX44" s="535">
        <v>1.4E-2</v>
      </c>
      <c r="AY44" s="535" t="s">
        <v>546</v>
      </c>
      <c r="AZ44" s="535">
        <v>2.7699999999999999E-2</v>
      </c>
      <c r="BA44" s="535">
        <v>1.4E-2</v>
      </c>
      <c r="BB44" s="535" t="s">
        <v>546</v>
      </c>
      <c r="BC44" s="535">
        <v>2.7099999999999999E-2</v>
      </c>
      <c r="BD44" s="535">
        <v>1.37E-2</v>
      </c>
      <c r="BE44" s="535" t="s">
        <v>546</v>
      </c>
      <c r="BF44" s="535">
        <v>2.7300000000000001E-2</v>
      </c>
      <c r="BG44" s="535">
        <v>1.38E-2</v>
      </c>
      <c r="BH44" s="535" t="s">
        <v>546</v>
      </c>
    </row>
    <row r="45" spans="1:60" s="100" customFormat="1" ht="16.5" customHeight="1">
      <c r="A45" s="481"/>
      <c r="B45" s="480"/>
      <c r="C45" s="204"/>
      <c r="D45" s="204"/>
      <c r="E45" s="675"/>
      <c r="F45" s="489" t="s">
        <v>642</v>
      </c>
      <c r="G45" s="488">
        <v>3.49E-2</v>
      </c>
      <c r="H45" s="488">
        <v>1.77E-2</v>
      </c>
      <c r="I45" s="488" t="s">
        <v>546</v>
      </c>
      <c r="J45" s="488">
        <v>3.3599999999999998E-2</v>
      </c>
      <c r="K45" s="488">
        <v>1.7000000000000001E-2</v>
      </c>
      <c r="L45" s="488" t="s">
        <v>546</v>
      </c>
      <c r="M45" s="488">
        <v>3.09E-2</v>
      </c>
      <c r="N45" s="488">
        <v>1.5699999999999999E-2</v>
      </c>
      <c r="O45" s="488" t="s">
        <v>546</v>
      </c>
      <c r="P45" s="488">
        <v>3.27E-2</v>
      </c>
      <c r="Q45" s="488">
        <v>1.66E-2</v>
      </c>
      <c r="R45" s="488" t="s">
        <v>546</v>
      </c>
      <c r="S45" s="488">
        <v>3.15E-2</v>
      </c>
      <c r="T45" s="488">
        <v>1.6E-2</v>
      </c>
      <c r="U45" s="488" t="s">
        <v>546</v>
      </c>
      <c r="V45" s="534">
        <v>3.0200000000000001E-2</v>
      </c>
      <c r="W45" s="534">
        <v>1.5299999999999999E-2</v>
      </c>
      <c r="X45" s="534" t="s">
        <v>546</v>
      </c>
      <c r="Y45" s="534">
        <v>0.03</v>
      </c>
      <c r="Z45" s="534">
        <v>1.52E-2</v>
      </c>
      <c r="AA45" s="534" t="s">
        <v>546</v>
      </c>
      <c r="AB45" s="535">
        <v>2.9499999999999998E-2</v>
      </c>
      <c r="AC45" s="535">
        <v>1.49E-2</v>
      </c>
      <c r="AD45" s="535" t="s">
        <v>546</v>
      </c>
      <c r="AE45" s="535">
        <v>3.0300000000000001E-2</v>
      </c>
      <c r="AF45" s="535">
        <v>1.54E-2</v>
      </c>
      <c r="AG45" s="535" t="s">
        <v>546</v>
      </c>
      <c r="AH45" s="535">
        <v>2.8299999999999999E-2</v>
      </c>
      <c r="AI45" s="535">
        <v>1.43E-2</v>
      </c>
      <c r="AJ45" s="535" t="s">
        <v>546</v>
      </c>
      <c r="AK45" s="535">
        <v>2.69E-2</v>
      </c>
      <c r="AL45" s="535">
        <v>1.37E-2</v>
      </c>
      <c r="AM45" s="535" t="s">
        <v>546</v>
      </c>
      <c r="AN45" s="535">
        <v>2.7E-2</v>
      </c>
      <c r="AO45" s="535">
        <v>1.37E-2</v>
      </c>
      <c r="AP45" s="535" t="s">
        <v>546</v>
      </c>
      <c r="AQ45" s="535">
        <v>2.6700000000000002E-2</v>
      </c>
      <c r="AR45" s="535">
        <v>1.3599999999999999E-2</v>
      </c>
      <c r="AS45" s="535" t="s">
        <v>546</v>
      </c>
      <c r="AT45" s="535">
        <v>2.7099999999999999E-2</v>
      </c>
      <c r="AU45" s="535">
        <v>1.37E-2</v>
      </c>
      <c r="AV45" s="535" t="s">
        <v>546</v>
      </c>
      <c r="AW45" s="535">
        <v>2.7199999999999998E-2</v>
      </c>
      <c r="AX45" s="535">
        <v>1.38E-2</v>
      </c>
      <c r="AY45" s="535" t="s">
        <v>546</v>
      </c>
      <c r="AZ45" s="535">
        <v>2.7300000000000001E-2</v>
      </c>
      <c r="BA45" s="535">
        <v>1.3899999999999999E-2</v>
      </c>
      <c r="BB45" s="535" t="s">
        <v>546</v>
      </c>
      <c r="BC45" s="535">
        <v>2.7099999999999999E-2</v>
      </c>
      <c r="BD45" s="535">
        <v>1.38E-2</v>
      </c>
      <c r="BE45" s="535" t="s">
        <v>546</v>
      </c>
      <c r="BF45" s="535">
        <v>2.63E-2</v>
      </c>
      <c r="BG45" s="535">
        <v>1.3299999999999999E-2</v>
      </c>
      <c r="BH45" s="535" t="s">
        <v>546</v>
      </c>
    </row>
    <row r="46" spans="1:60" s="100" customFormat="1" ht="16.5" customHeight="1">
      <c r="A46" s="481"/>
      <c r="B46" s="480"/>
      <c r="C46" s="204"/>
      <c r="D46" s="204"/>
      <c r="E46" s="675"/>
      <c r="F46" s="489" t="s">
        <v>643</v>
      </c>
      <c r="G46" s="488">
        <v>3.27E-2</v>
      </c>
      <c r="H46" s="488">
        <v>1.66E-2</v>
      </c>
      <c r="I46" s="488" t="s">
        <v>546</v>
      </c>
      <c r="J46" s="488">
        <v>3.2199999999999999E-2</v>
      </c>
      <c r="K46" s="488">
        <v>1.6299999999999999E-2</v>
      </c>
      <c r="L46" s="488" t="s">
        <v>546</v>
      </c>
      <c r="M46" s="488">
        <v>3.2199999999999999E-2</v>
      </c>
      <c r="N46" s="488">
        <v>1.6299999999999999E-2</v>
      </c>
      <c r="O46" s="488" t="s">
        <v>546</v>
      </c>
      <c r="P46" s="488">
        <v>3.2300000000000002E-2</v>
      </c>
      <c r="Q46" s="488">
        <v>1.6400000000000001E-2</v>
      </c>
      <c r="R46" s="488" t="s">
        <v>546</v>
      </c>
      <c r="S46" s="488">
        <v>3.0800000000000001E-2</v>
      </c>
      <c r="T46" s="488">
        <v>1.5599999999999999E-2</v>
      </c>
      <c r="U46" s="488" t="s">
        <v>546</v>
      </c>
      <c r="V46" s="534">
        <v>3.0700000000000002E-2</v>
      </c>
      <c r="W46" s="534">
        <v>1.5599999999999999E-2</v>
      </c>
      <c r="X46" s="534" t="s">
        <v>546</v>
      </c>
      <c r="Y46" s="534">
        <v>3.0700000000000002E-2</v>
      </c>
      <c r="Z46" s="534">
        <v>1.5599999999999999E-2</v>
      </c>
      <c r="AA46" s="534" t="s">
        <v>546</v>
      </c>
      <c r="AB46" s="535">
        <v>3.04E-2</v>
      </c>
      <c r="AC46" s="535">
        <v>1.54E-2</v>
      </c>
      <c r="AD46" s="535" t="s">
        <v>546</v>
      </c>
      <c r="AE46" s="535">
        <v>3.0800000000000001E-2</v>
      </c>
      <c r="AF46" s="535">
        <v>1.5599999999999999E-2</v>
      </c>
      <c r="AG46" s="535" t="s">
        <v>546</v>
      </c>
      <c r="AH46" s="535">
        <v>2.8400000000000002E-2</v>
      </c>
      <c r="AI46" s="535">
        <v>1.44E-2</v>
      </c>
      <c r="AJ46" s="535" t="s">
        <v>546</v>
      </c>
      <c r="AK46" s="535">
        <v>2.87E-2</v>
      </c>
      <c r="AL46" s="535">
        <v>1.46E-2</v>
      </c>
      <c r="AM46" s="535" t="s">
        <v>546</v>
      </c>
      <c r="AN46" s="535">
        <v>2.87E-2</v>
      </c>
      <c r="AO46" s="535">
        <v>1.46E-2</v>
      </c>
      <c r="AP46" s="535" t="s">
        <v>546</v>
      </c>
      <c r="AQ46" s="535">
        <v>2.8299999999999999E-2</v>
      </c>
      <c r="AR46" s="535">
        <v>1.43E-2</v>
      </c>
      <c r="AS46" s="535" t="s">
        <v>546</v>
      </c>
      <c r="AT46" s="535">
        <v>2.8299999999999999E-2</v>
      </c>
      <c r="AU46" s="535">
        <v>1.44E-2</v>
      </c>
      <c r="AV46" s="535" t="s">
        <v>546</v>
      </c>
      <c r="AW46" s="535">
        <v>3.0099999999999998E-2</v>
      </c>
      <c r="AX46" s="535">
        <v>1.5299999999999999E-2</v>
      </c>
      <c r="AY46" s="535" t="s">
        <v>546</v>
      </c>
      <c r="AZ46" s="535">
        <v>3.04E-2</v>
      </c>
      <c r="BA46" s="535">
        <v>1.54E-2</v>
      </c>
      <c r="BB46" s="535" t="s">
        <v>546</v>
      </c>
      <c r="BC46" s="535">
        <v>3.0599999999999999E-2</v>
      </c>
      <c r="BD46" s="535">
        <v>1.55E-2</v>
      </c>
      <c r="BE46" s="535" t="s">
        <v>546</v>
      </c>
      <c r="BF46" s="535">
        <v>2.9100000000000001E-2</v>
      </c>
      <c r="BG46" s="535">
        <v>1.4800000000000001E-2</v>
      </c>
      <c r="BH46" s="535" t="s">
        <v>546</v>
      </c>
    </row>
    <row r="47" spans="1:60" s="100" customFormat="1" ht="16.5" customHeight="1">
      <c r="A47" s="481"/>
      <c r="B47" s="480"/>
      <c r="C47" s="204"/>
      <c r="D47" s="204"/>
      <c r="E47" s="675"/>
      <c r="F47" s="489" t="s">
        <v>644</v>
      </c>
      <c r="G47" s="488">
        <v>2.87E-2</v>
      </c>
      <c r="H47" s="488">
        <v>1.4500000000000001E-2</v>
      </c>
      <c r="I47" s="488" t="s">
        <v>546</v>
      </c>
      <c r="J47" s="488">
        <v>2.8500000000000001E-2</v>
      </c>
      <c r="K47" s="488">
        <v>1.4500000000000001E-2</v>
      </c>
      <c r="L47" s="488" t="s">
        <v>546</v>
      </c>
      <c r="M47" s="488">
        <v>2.9000000000000001E-2</v>
      </c>
      <c r="N47" s="488">
        <v>1.47E-2</v>
      </c>
      <c r="O47" s="488" t="s">
        <v>546</v>
      </c>
      <c r="P47" s="488">
        <v>2.9000000000000001E-2</v>
      </c>
      <c r="Q47" s="488">
        <v>1.47E-2</v>
      </c>
      <c r="R47" s="488" t="s">
        <v>546</v>
      </c>
      <c r="S47" s="488">
        <v>2.7400000000000001E-2</v>
      </c>
      <c r="T47" s="488">
        <v>1.3899999999999999E-2</v>
      </c>
      <c r="U47" s="488" t="s">
        <v>546</v>
      </c>
      <c r="V47" s="534">
        <v>2.7400000000000001E-2</v>
      </c>
      <c r="W47" s="534">
        <v>1.3899999999999999E-2</v>
      </c>
      <c r="X47" s="534" t="s">
        <v>546</v>
      </c>
      <c r="Y47" s="534">
        <v>2.76E-2</v>
      </c>
      <c r="Z47" s="534">
        <v>1.4E-2</v>
      </c>
      <c r="AA47" s="534" t="s">
        <v>546</v>
      </c>
      <c r="AB47" s="535">
        <v>2.75E-2</v>
      </c>
      <c r="AC47" s="535">
        <v>1.4E-2</v>
      </c>
      <c r="AD47" s="535" t="s">
        <v>546</v>
      </c>
      <c r="AE47" s="535">
        <v>2.76E-2</v>
      </c>
      <c r="AF47" s="535">
        <v>1.4E-2</v>
      </c>
      <c r="AG47" s="535" t="s">
        <v>546</v>
      </c>
      <c r="AH47" s="535">
        <v>2.75E-2</v>
      </c>
      <c r="AI47" s="535">
        <v>1.4E-2</v>
      </c>
      <c r="AJ47" s="535" t="s">
        <v>546</v>
      </c>
      <c r="AK47" s="535">
        <v>2.7400000000000001E-2</v>
      </c>
      <c r="AL47" s="535">
        <v>1.3899999999999999E-2</v>
      </c>
      <c r="AM47" s="535" t="s">
        <v>546</v>
      </c>
      <c r="AN47" s="535">
        <v>2.7099999999999999E-2</v>
      </c>
      <c r="AO47" s="535">
        <v>1.37E-2</v>
      </c>
      <c r="AP47" s="535" t="s">
        <v>546</v>
      </c>
      <c r="AQ47" s="535">
        <v>2.7099999999999999E-2</v>
      </c>
      <c r="AR47" s="535">
        <v>1.37E-2</v>
      </c>
      <c r="AS47" s="535" t="s">
        <v>546</v>
      </c>
      <c r="AT47" s="535">
        <v>2.7099999999999999E-2</v>
      </c>
      <c r="AU47" s="535">
        <v>1.38E-2</v>
      </c>
      <c r="AV47" s="535" t="s">
        <v>546</v>
      </c>
      <c r="AW47" s="535">
        <v>2.81E-2</v>
      </c>
      <c r="AX47" s="535">
        <v>1.43E-2</v>
      </c>
      <c r="AY47" s="535" t="s">
        <v>546</v>
      </c>
      <c r="AZ47" s="535">
        <v>2.7799999999999998E-2</v>
      </c>
      <c r="BA47" s="535">
        <v>1.41E-2</v>
      </c>
      <c r="BB47" s="535" t="s">
        <v>546</v>
      </c>
      <c r="BC47" s="535">
        <v>2.76E-2</v>
      </c>
      <c r="BD47" s="535">
        <v>1.4E-2</v>
      </c>
      <c r="BE47" s="535" t="s">
        <v>546</v>
      </c>
      <c r="BF47" s="535">
        <v>2.7099999999999999E-2</v>
      </c>
      <c r="BG47" s="535">
        <v>1.38E-2</v>
      </c>
      <c r="BH47" s="535" t="s">
        <v>546</v>
      </c>
    </row>
    <row r="48" spans="1:60" s="100" customFormat="1" ht="16.5" customHeight="1">
      <c r="A48" s="481"/>
      <c r="B48" s="480"/>
      <c r="C48" s="204"/>
      <c r="D48" s="204"/>
      <c r="E48" s="675"/>
      <c r="F48" s="489" t="s">
        <v>645</v>
      </c>
      <c r="G48" s="488">
        <v>4.2299999999999997E-2</v>
      </c>
      <c r="H48" s="488">
        <v>2.1499999999999998E-2</v>
      </c>
      <c r="I48" s="488" t="s">
        <v>546</v>
      </c>
      <c r="J48" s="488">
        <v>4.2299999999999997E-2</v>
      </c>
      <c r="K48" s="488">
        <v>2.1499999999999998E-2</v>
      </c>
      <c r="L48" s="488" t="s">
        <v>546</v>
      </c>
      <c r="M48" s="488">
        <v>4.2299999999999997E-2</v>
      </c>
      <c r="N48" s="488">
        <v>2.1499999999999998E-2</v>
      </c>
      <c r="O48" s="488" t="s">
        <v>546</v>
      </c>
      <c r="P48" s="488">
        <v>4.2299999999999997E-2</v>
      </c>
      <c r="Q48" s="488">
        <v>2.1399999999999999E-2</v>
      </c>
      <c r="R48" s="488" t="s">
        <v>546</v>
      </c>
      <c r="S48" s="488">
        <v>4.07E-2</v>
      </c>
      <c r="T48" s="488">
        <v>2.06E-2</v>
      </c>
      <c r="U48" s="488" t="s">
        <v>546</v>
      </c>
      <c r="V48" s="534">
        <v>4.0599999999999997E-2</v>
      </c>
      <c r="W48" s="534">
        <v>2.06E-2</v>
      </c>
      <c r="X48" s="534" t="s">
        <v>546</v>
      </c>
      <c r="Y48" s="534">
        <v>4.07E-2</v>
      </c>
      <c r="Z48" s="534">
        <v>2.06E-2</v>
      </c>
      <c r="AA48" s="534" t="s">
        <v>546</v>
      </c>
      <c r="AB48" s="535">
        <v>4.0800000000000003E-2</v>
      </c>
      <c r="AC48" s="535">
        <v>2.07E-2</v>
      </c>
      <c r="AD48" s="535" t="s">
        <v>546</v>
      </c>
      <c r="AE48" s="535">
        <v>4.07E-2</v>
      </c>
      <c r="AF48" s="535">
        <v>2.07E-2</v>
      </c>
      <c r="AG48" s="535" t="s">
        <v>546</v>
      </c>
      <c r="AH48" s="535">
        <v>3.49E-2</v>
      </c>
      <c r="AI48" s="535">
        <v>1.77E-2</v>
      </c>
      <c r="AJ48" s="535" t="s">
        <v>546</v>
      </c>
      <c r="AK48" s="535">
        <v>3.5200000000000002E-2</v>
      </c>
      <c r="AL48" s="535">
        <v>1.7899999999999999E-2</v>
      </c>
      <c r="AM48" s="535" t="s">
        <v>546</v>
      </c>
      <c r="AN48" s="535">
        <v>3.5299999999999998E-2</v>
      </c>
      <c r="AO48" s="535">
        <v>1.7899999999999999E-2</v>
      </c>
      <c r="AP48" s="535" t="s">
        <v>546</v>
      </c>
      <c r="AQ48" s="535">
        <v>3.5700000000000003E-2</v>
      </c>
      <c r="AR48" s="535">
        <v>1.8100000000000002E-2</v>
      </c>
      <c r="AS48" s="535" t="s">
        <v>546</v>
      </c>
      <c r="AT48" s="535">
        <v>3.5000000000000003E-2</v>
      </c>
      <c r="AU48" s="535">
        <v>1.78E-2</v>
      </c>
      <c r="AV48" s="535" t="s">
        <v>546</v>
      </c>
      <c r="AW48" s="535">
        <v>3.6400000000000002E-2</v>
      </c>
      <c r="AX48" s="535">
        <v>1.84E-2</v>
      </c>
      <c r="AY48" s="535" t="s">
        <v>546</v>
      </c>
      <c r="AZ48" s="535">
        <v>3.6799999999999999E-2</v>
      </c>
      <c r="BA48" s="535">
        <v>1.8599999999999998E-2</v>
      </c>
      <c r="BB48" s="535" t="s">
        <v>546</v>
      </c>
      <c r="BC48" s="535">
        <v>3.5999999999999997E-2</v>
      </c>
      <c r="BD48" s="535">
        <v>1.83E-2</v>
      </c>
      <c r="BE48" s="535" t="s">
        <v>546</v>
      </c>
      <c r="BF48" s="535">
        <v>3.6400000000000002E-2</v>
      </c>
      <c r="BG48" s="535">
        <v>1.84E-2</v>
      </c>
      <c r="BH48" s="535" t="s">
        <v>546</v>
      </c>
    </row>
    <row r="49" spans="1:60" s="100" customFormat="1" ht="16.5" customHeight="1">
      <c r="A49" s="481"/>
      <c r="B49" s="480"/>
      <c r="C49" s="204"/>
      <c r="D49" s="204"/>
      <c r="E49" s="675"/>
      <c r="F49" s="489" t="s">
        <v>646</v>
      </c>
      <c r="G49" s="488">
        <v>3.1099999999999999E-2</v>
      </c>
      <c r="H49" s="488">
        <v>1.5699999999999999E-2</v>
      </c>
      <c r="I49" s="488" t="s">
        <v>546</v>
      </c>
      <c r="J49" s="488">
        <v>3.0700000000000002E-2</v>
      </c>
      <c r="K49" s="488">
        <v>1.5599999999999999E-2</v>
      </c>
      <c r="L49" s="488" t="s">
        <v>546</v>
      </c>
      <c r="M49" s="488">
        <v>3.0499999999999999E-2</v>
      </c>
      <c r="N49" s="488">
        <v>1.55E-2</v>
      </c>
      <c r="O49" s="488" t="s">
        <v>546</v>
      </c>
      <c r="P49" s="488">
        <v>2.9600000000000001E-2</v>
      </c>
      <c r="Q49" s="488">
        <v>1.4999999999999999E-2</v>
      </c>
      <c r="R49" s="488" t="s">
        <v>546</v>
      </c>
      <c r="S49" s="488">
        <v>2.8299999999999999E-2</v>
      </c>
      <c r="T49" s="488">
        <v>1.43E-2</v>
      </c>
      <c r="U49" s="488" t="s">
        <v>546</v>
      </c>
      <c r="V49" s="534">
        <v>2.7400000000000001E-2</v>
      </c>
      <c r="W49" s="534">
        <v>1.3899999999999999E-2</v>
      </c>
      <c r="X49" s="534" t="s">
        <v>546</v>
      </c>
      <c r="Y49" s="534">
        <v>2.7699999999999999E-2</v>
      </c>
      <c r="Z49" s="534">
        <v>1.4E-2</v>
      </c>
      <c r="AA49" s="534" t="s">
        <v>546</v>
      </c>
      <c r="AB49" s="535">
        <v>2.7400000000000001E-2</v>
      </c>
      <c r="AC49" s="535">
        <v>1.3899999999999999E-2</v>
      </c>
      <c r="AD49" s="535" t="s">
        <v>546</v>
      </c>
      <c r="AE49" s="535">
        <v>2.7300000000000001E-2</v>
      </c>
      <c r="AF49" s="535">
        <v>1.3899999999999999E-2</v>
      </c>
      <c r="AG49" s="535" t="s">
        <v>546</v>
      </c>
      <c r="AH49" s="535">
        <v>2.7E-2</v>
      </c>
      <c r="AI49" s="535">
        <v>1.37E-2</v>
      </c>
      <c r="AJ49" s="535" t="s">
        <v>546</v>
      </c>
      <c r="AK49" s="535">
        <v>2.7E-2</v>
      </c>
      <c r="AL49" s="535">
        <v>1.37E-2</v>
      </c>
      <c r="AM49" s="535" t="s">
        <v>546</v>
      </c>
      <c r="AN49" s="535">
        <v>2.69E-2</v>
      </c>
      <c r="AO49" s="535">
        <v>1.3599999999999999E-2</v>
      </c>
      <c r="AP49" s="535" t="s">
        <v>546</v>
      </c>
      <c r="AQ49" s="535">
        <v>2.6800000000000001E-2</v>
      </c>
      <c r="AR49" s="535">
        <v>1.3599999999999999E-2</v>
      </c>
      <c r="AS49" s="535" t="s">
        <v>546</v>
      </c>
      <c r="AT49" s="535">
        <v>2.6700000000000002E-2</v>
      </c>
      <c r="AU49" s="535">
        <v>1.35E-2</v>
      </c>
      <c r="AV49" s="535" t="s">
        <v>546</v>
      </c>
      <c r="AW49" s="535">
        <v>2.8000000000000001E-2</v>
      </c>
      <c r="AX49" s="535">
        <v>1.4200000000000001E-2</v>
      </c>
      <c r="AY49" s="535" t="s">
        <v>546</v>
      </c>
      <c r="AZ49" s="535">
        <v>2.7799999999999998E-2</v>
      </c>
      <c r="BA49" s="535">
        <v>1.41E-2</v>
      </c>
      <c r="BB49" s="535" t="s">
        <v>546</v>
      </c>
      <c r="BC49" s="535">
        <v>2.8899999999999999E-2</v>
      </c>
      <c r="BD49" s="535">
        <v>1.47E-2</v>
      </c>
      <c r="BE49" s="535" t="s">
        <v>546</v>
      </c>
      <c r="BF49" s="535">
        <v>2.8299999999999999E-2</v>
      </c>
      <c r="BG49" s="535">
        <v>1.43E-2</v>
      </c>
      <c r="BH49" s="535" t="s">
        <v>546</v>
      </c>
    </row>
    <row r="50" spans="1:60" s="100" customFormat="1" ht="16.5" customHeight="1">
      <c r="A50" s="481"/>
      <c r="B50" s="480"/>
      <c r="C50" s="204"/>
      <c r="D50" s="204"/>
      <c r="E50" s="675"/>
      <c r="F50" s="489" t="s">
        <v>647</v>
      </c>
      <c r="G50" s="488">
        <v>2.86E-2</v>
      </c>
      <c r="H50" s="488">
        <v>1.4500000000000001E-2</v>
      </c>
      <c r="I50" s="488" t="s">
        <v>546</v>
      </c>
      <c r="J50" s="488">
        <v>2.9000000000000001E-2</v>
      </c>
      <c r="K50" s="488">
        <v>1.47E-2</v>
      </c>
      <c r="L50" s="488" t="s">
        <v>546</v>
      </c>
      <c r="M50" s="488">
        <v>2.87E-2</v>
      </c>
      <c r="N50" s="488">
        <v>1.46E-2</v>
      </c>
      <c r="O50" s="488" t="s">
        <v>546</v>
      </c>
      <c r="P50" s="488">
        <v>2.87E-2</v>
      </c>
      <c r="Q50" s="488">
        <v>1.46E-2</v>
      </c>
      <c r="R50" s="488" t="s">
        <v>546</v>
      </c>
      <c r="S50" s="488">
        <v>2.63E-2</v>
      </c>
      <c r="T50" s="488">
        <v>1.3299999999999999E-2</v>
      </c>
      <c r="U50" s="488" t="s">
        <v>546</v>
      </c>
      <c r="V50" s="534">
        <v>2.69E-2</v>
      </c>
      <c r="W50" s="534">
        <v>1.37E-2</v>
      </c>
      <c r="X50" s="534" t="s">
        <v>546</v>
      </c>
      <c r="Y50" s="534">
        <v>2.81E-2</v>
      </c>
      <c r="Z50" s="534">
        <v>1.4200000000000001E-2</v>
      </c>
      <c r="AA50" s="534" t="s">
        <v>546</v>
      </c>
      <c r="AB50" s="535">
        <v>2.7799999999999998E-2</v>
      </c>
      <c r="AC50" s="535">
        <v>1.41E-2</v>
      </c>
      <c r="AD50" s="535" t="s">
        <v>546</v>
      </c>
      <c r="AE50" s="535">
        <v>2.7900000000000001E-2</v>
      </c>
      <c r="AF50" s="535">
        <v>1.41E-2</v>
      </c>
      <c r="AG50" s="535" t="s">
        <v>546</v>
      </c>
      <c r="AH50" s="535">
        <v>2.75E-2</v>
      </c>
      <c r="AI50" s="535">
        <v>1.3899999999999999E-2</v>
      </c>
      <c r="AJ50" s="535" t="s">
        <v>546</v>
      </c>
      <c r="AK50" s="535">
        <v>2.7300000000000001E-2</v>
      </c>
      <c r="AL50" s="535">
        <v>1.38E-2</v>
      </c>
      <c r="AM50" s="535" t="s">
        <v>546</v>
      </c>
      <c r="AN50" s="535">
        <v>2.63E-2</v>
      </c>
      <c r="AO50" s="535">
        <v>1.3299999999999999E-2</v>
      </c>
      <c r="AP50" s="535" t="s">
        <v>546</v>
      </c>
      <c r="AQ50" s="535">
        <v>2.7199999999999998E-2</v>
      </c>
      <c r="AR50" s="535">
        <v>1.38E-2</v>
      </c>
      <c r="AS50" s="535" t="s">
        <v>546</v>
      </c>
      <c r="AT50" s="535">
        <v>2.7099999999999999E-2</v>
      </c>
      <c r="AU50" s="535">
        <v>1.37E-2</v>
      </c>
      <c r="AV50" s="535" t="s">
        <v>546</v>
      </c>
      <c r="AW50" s="535">
        <v>2.6599999999999999E-2</v>
      </c>
      <c r="AX50" s="535">
        <v>1.35E-2</v>
      </c>
      <c r="AY50" s="535" t="s">
        <v>546</v>
      </c>
      <c r="AZ50" s="535">
        <v>2.64E-2</v>
      </c>
      <c r="BA50" s="535">
        <v>1.34E-2</v>
      </c>
      <c r="BB50" s="535" t="s">
        <v>546</v>
      </c>
      <c r="BC50" s="535">
        <v>2.6499999999999999E-2</v>
      </c>
      <c r="BD50" s="535">
        <v>1.34E-2</v>
      </c>
      <c r="BE50" s="535" t="s">
        <v>546</v>
      </c>
      <c r="BF50" s="535">
        <v>2.5700000000000001E-2</v>
      </c>
      <c r="BG50" s="535">
        <v>1.2999999999999999E-2</v>
      </c>
      <c r="BH50" s="535" t="s">
        <v>546</v>
      </c>
    </row>
    <row r="51" spans="1:60" s="100" customFormat="1" ht="16.5" customHeight="1">
      <c r="A51" s="481"/>
      <c r="B51" s="480"/>
      <c r="C51" s="204"/>
      <c r="D51" s="204"/>
      <c r="E51" s="675"/>
      <c r="F51" s="489" t="s">
        <v>648</v>
      </c>
      <c r="G51" s="488">
        <v>4.1500000000000002E-2</v>
      </c>
      <c r="H51" s="488">
        <v>2.1000000000000001E-2</v>
      </c>
      <c r="I51" s="488" t="s">
        <v>546</v>
      </c>
      <c r="J51" s="488">
        <v>4.1500000000000002E-2</v>
      </c>
      <c r="K51" s="488">
        <v>2.1000000000000001E-2</v>
      </c>
      <c r="L51" s="488" t="s">
        <v>546</v>
      </c>
      <c r="M51" s="488">
        <v>4.1300000000000003E-2</v>
      </c>
      <c r="N51" s="488">
        <v>2.0899999999999998E-2</v>
      </c>
      <c r="O51" s="488" t="s">
        <v>546</v>
      </c>
      <c r="P51" s="488">
        <v>4.1300000000000003E-2</v>
      </c>
      <c r="Q51" s="488">
        <v>2.0899999999999998E-2</v>
      </c>
      <c r="R51" s="488" t="s">
        <v>546</v>
      </c>
      <c r="S51" s="488">
        <v>3.9600000000000003E-2</v>
      </c>
      <c r="T51" s="488">
        <v>2.01E-2</v>
      </c>
      <c r="U51" s="488" t="s">
        <v>546</v>
      </c>
      <c r="V51" s="534">
        <v>3.9600000000000003E-2</v>
      </c>
      <c r="W51" s="534">
        <v>2.01E-2</v>
      </c>
      <c r="X51" s="534" t="s">
        <v>546</v>
      </c>
      <c r="Y51" s="534">
        <v>3.95E-2</v>
      </c>
      <c r="Z51" s="534">
        <v>0.02</v>
      </c>
      <c r="AA51" s="534" t="s">
        <v>546</v>
      </c>
      <c r="AB51" s="535">
        <v>3.9699999999999999E-2</v>
      </c>
      <c r="AC51" s="535">
        <v>2.01E-2</v>
      </c>
      <c r="AD51" s="535" t="s">
        <v>546</v>
      </c>
      <c r="AE51" s="535">
        <v>3.9600000000000003E-2</v>
      </c>
      <c r="AF51" s="535">
        <v>2.01E-2</v>
      </c>
      <c r="AG51" s="535" t="s">
        <v>546</v>
      </c>
      <c r="AH51" s="535">
        <v>3.8199999999999998E-2</v>
      </c>
      <c r="AI51" s="535">
        <v>1.9400000000000001E-2</v>
      </c>
      <c r="AJ51" s="535" t="s">
        <v>546</v>
      </c>
      <c r="AK51" s="535">
        <v>3.8199999999999998E-2</v>
      </c>
      <c r="AL51" s="535">
        <v>1.9400000000000001E-2</v>
      </c>
      <c r="AM51" s="535" t="s">
        <v>546</v>
      </c>
      <c r="AN51" s="535">
        <v>3.8300000000000001E-2</v>
      </c>
      <c r="AO51" s="535">
        <v>1.9400000000000001E-2</v>
      </c>
      <c r="AP51" s="535" t="s">
        <v>546</v>
      </c>
      <c r="AQ51" s="535">
        <v>3.8300000000000001E-2</v>
      </c>
      <c r="AR51" s="535">
        <v>1.9400000000000001E-2</v>
      </c>
      <c r="AS51" s="535" t="s">
        <v>546</v>
      </c>
      <c r="AT51" s="535">
        <v>3.8199999999999998E-2</v>
      </c>
      <c r="AU51" s="535">
        <v>1.9400000000000001E-2</v>
      </c>
      <c r="AV51" s="535" t="s">
        <v>546</v>
      </c>
      <c r="AW51" s="535">
        <v>3.9199999999999999E-2</v>
      </c>
      <c r="AX51" s="535">
        <v>1.9900000000000001E-2</v>
      </c>
      <c r="AY51" s="535" t="s">
        <v>546</v>
      </c>
      <c r="AZ51" s="535">
        <v>3.9199999999999999E-2</v>
      </c>
      <c r="BA51" s="535">
        <v>1.9900000000000001E-2</v>
      </c>
      <c r="BB51" s="535" t="s">
        <v>546</v>
      </c>
      <c r="BC51" s="535">
        <v>3.9100000000000003E-2</v>
      </c>
      <c r="BD51" s="535">
        <v>1.9800000000000002E-2</v>
      </c>
      <c r="BE51" s="535" t="s">
        <v>546</v>
      </c>
      <c r="BF51" s="535">
        <v>3.8800000000000001E-2</v>
      </c>
      <c r="BG51" s="535">
        <v>1.9699999999999999E-2</v>
      </c>
      <c r="BH51" s="535" t="s">
        <v>546</v>
      </c>
    </row>
    <row r="52" spans="1:60" s="100" customFormat="1" ht="16.5" customHeight="1">
      <c r="A52" s="481"/>
      <c r="B52" s="480"/>
      <c r="C52" s="204"/>
      <c r="D52" s="204"/>
      <c r="E52" s="675"/>
      <c r="F52" s="489" t="s">
        <v>649</v>
      </c>
      <c r="G52" s="488">
        <v>2.7699999999999999E-2</v>
      </c>
      <c r="H52" s="488">
        <v>1.41E-2</v>
      </c>
      <c r="I52" s="488" t="s">
        <v>546</v>
      </c>
      <c r="J52" s="488">
        <v>2.81E-2</v>
      </c>
      <c r="K52" s="488">
        <v>1.4200000000000001E-2</v>
      </c>
      <c r="L52" s="488" t="s">
        <v>546</v>
      </c>
      <c r="M52" s="488">
        <v>2.81E-2</v>
      </c>
      <c r="N52" s="488">
        <v>1.4200000000000001E-2</v>
      </c>
      <c r="O52" s="488" t="s">
        <v>546</v>
      </c>
      <c r="P52" s="488">
        <v>2.7900000000000001E-2</v>
      </c>
      <c r="Q52" s="488">
        <v>1.4200000000000001E-2</v>
      </c>
      <c r="R52" s="488" t="s">
        <v>546</v>
      </c>
      <c r="S52" s="488">
        <v>2.64E-2</v>
      </c>
      <c r="T52" s="488">
        <v>1.34E-2</v>
      </c>
      <c r="U52" s="488" t="s">
        <v>546</v>
      </c>
      <c r="V52" s="534">
        <v>2.63E-2</v>
      </c>
      <c r="W52" s="534">
        <v>1.3299999999999999E-2</v>
      </c>
      <c r="X52" s="534" t="s">
        <v>546</v>
      </c>
      <c r="Y52" s="534">
        <v>2.6499999999999999E-2</v>
      </c>
      <c r="Z52" s="534">
        <v>1.35E-2</v>
      </c>
      <c r="AA52" s="534" t="s">
        <v>546</v>
      </c>
      <c r="AB52" s="535">
        <v>2.6499999999999999E-2</v>
      </c>
      <c r="AC52" s="535">
        <v>1.34E-2</v>
      </c>
      <c r="AD52" s="535" t="s">
        <v>546</v>
      </c>
      <c r="AE52" s="535">
        <v>2.6800000000000001E-2</v>
      </c>
      <c r="AF52" s="535">
        <v>1.3599999999999999E-2</v>
      </c>
      <c r="AG52" s="535" t="s">
        <v>546</v>
      </c>
      <c r="AH52" s="535">
        <v>2.6200000000000001E-2</v>
      </c>
      <c r="AI52" s="535">
        <v>1.3299999999999999E-2</v>
      </c>
      <c r="AJ52" s="535" t="s">
        <v>546</v>
      </c>
      <c r="AK52" s="535">
        <v>2.6200000000000001E-2</v>
      </c>
      <c r="AL52" s="535">
        <v>1.3299999999999999E-2</v>
      </c>
      <c r="AM52" s="535" t="s">
        <v>546</v>
      </c>
      <c r="AN52" s="535">
        <v>2.6200000000000001E-2</v>
      </c>
      <c r="AO52" s="535">
        <v>1.3299999999999999E-2</v>
      </c>
      <c r="AP52" s="535" t="s">
        <v>546</v>
      </c>
      <c r="AQ52" s="535">
        <v>2.5999999999999999E-2</v>
      </c>
      <c r="AR52" s="535">
        <v>1.32E-2</v>
      </c>
      <c r="AS52" s="535" t="s">
        <v>546</v>
      </c>
      <c r="AT52" s="535">
        <v>2.5899999999999999E-2</v>
      </c>
      <c r="AU52" s="535">
        <v>1.3100000000000001E-2</v>
      </c>
      <c r="AV52" s="535" t="s">
        <v>546</v>
      </c>
      <c r="AW52" s="535">
        <v>2.6700000000000002E-2</v>
      </c>
      <c r="AX52" s="535">
        <v>1.35E-2</v>
      </c>
      <c r="AY52" s="535" t="s">
        <v>546</v>
      </c>
      <c r="AZ52" s="535">
        <v>2.6700000000000002E-2</v>
      </c>
      <c r="BA52" s="535">
        <v>1.35E-2</v>
      </c>
      <c r="BB52" s="535" t="s">
        <v>546</v>
      </c>
      <c r="BC52" s="535">
        <v>2.6700000000000002E-2</v>
      </c>
      <c r="BD52" s="535">
        <v>1.35E-2</v>
      </c>
      <c r="BE52" s="535" t="s">
        <v>546</v>
      </c>
      <c r="BF52" s="535">
        <v>2.6499999999999999E-2</v>
      </c>
      <c r="BG52" s="535">
        <v>1.34E-2</v>
      </c>
      <c r="BH52" s="535" t="s">
        <v>546</v>
      </c>
    </row>
    <row r="53" spans="1:60" s="100" customFormat="1" ht="16.5" customHeight="1">
      <c r="A53" s="481"/>
      <c r="B53" s="480"/>
      <c r="C53" s="204"/>
      <c r="D53" s="204"/>
      <c r="E53" s="675"/>
      <c r="F53" s="489" t="s">
        <v>650</v>
      </c>
      <c r="G53" s="488">
        <v>3.04E-2</v>
      </c>
      <c r="H53" s="488">
        <v>1.54E-2</v>
      </c>
      <c r="I53" s="488" t="s">
        <v>546</v>
      </c>
      <c r="J53" s="488">
        <v>3.0599999999999999E-2</v>
      </c>
      <c r="K53" s="488">
        <v>1.55E-2</v>
      </c>
      <c r="L53" s="488" t="s">
        <v>546</v>
      </c>
      <c r="M53" s="488">
        <v>3.2000000000000001E-2</v>
      </c>
      <c r="N53" s="488">
        <v>1.6199999999999999E-2</v>
      </c>
      <c r="O53" s="488" t="s">
        <v>546</v>
      </c>
      <c r="P53" s="488">
        <v>3.2099999999999997E-2</v>
      </c>
      <c r="Q53" s="488">
        <v>1.6299999999999999E-2</v>
      </c>
      <c r="R53" s="488" t="s">
        <v>546</v>
      </c>
      <c r="S53" s="488">
        <v>3.0800000000000001E-2</v>
      </c>
      <c r="T53" s="488">
        <v>1.5599999999999999E-2</v>
      </c>
      <c r="U53" s="488" t="s">
        <v>546</v>
      </c>
      <c r="V53" s="534">
        <v>3.04E-2</v>
      </c>
      <c r="W53" s="534">
        <v>1.54E-2</v>
      </c>
      <c r="X53" s="534" t="s">
        <v>546</v>
      </c>
      <c r="Y53" s="534">
        <v>3.04E-2</v>
      </c>
      <c r="Z53" s="534">
        <v>1.54E-2</v>
      </c>
      <c r="AA53" s="534" t="s">
        <v>546</v>
      </c>
      <c r="AB53" s="535">
        <v>3.09E-2</v>
      </c>
      <c r="AC53" s="535">
        <v>1.5599999999999999E-2</v>
      </c>
      <c r="AD53" s="535" t="s">
        <v>546</v>
      </c>
      <c r="AE53" s="535">
        <v>3.0599999999999999E-2</v>
      </c>
      <c r="AF53" s="535">
        <v>1.55E-2</v>
      </c>
      <c r="AG53" s="535" t="s">
        <v>546</v>
      </c>
      <c r="AH53" s="535">
        <v>3.0599999999999999E-2</v>
      </c>
      <c r="AI53" s="535">
        <v>1.55E-2</v>
      </c>
      <c r="AJ53" s="535" t="s">
        <v>546</v>
      </c>
      <c r="AK53" s="535">
        <v>3.0499999999999999E-2</v>
      </c>
      <c r="AL53" s="535">
        <v>1.54E-2</v>
      </c>
      <c r="AM53" s="535" t="s">
        <v>546</v>
      </c>
      <c r="AN53" s="535">
        <v>3.0599999999999999E-2</v>
      </c>
      <c r="AO53" s="535">
        <v>1.55E-2</v>
      </c>
      <c r="AP53" s="535" t="s">
        <v>546</v>
      </c>
      <c r="AQ53" s="535">
        <v>3.04E-2</v>
      </c>
      <c r="AR53" s="535">
        <v>1.54E-2</v>
      </c>
      <c r="AS53" s="535" t="s">
        <v>546</v>
      </c>
      <c r="AT53" s="535">
        <v>3.0700000000000002E-2</v>
      </c>
      <c r="AU53" s="535">
        <v>1.55E-2</v>
      </c>
      <c r="AV53" s="535" t="s">
        <v>546</v>
      </c>
      <c r="AW53" s="535">
        <v>2.7699999999999999E-2</v>
      </c>
      <c r="AX53" s="535">
        <v>1.41E-2</v>
      </c>
      <c r="AY53" s="535" t="s">
        <v>546</v>
      </c>
      <c r="AZ53" s="535">
        <v>2.76E-2</v>
      </c>
      <c r="BA53" s="535">
        <v>1.4E-2</v>
      </c>
      <c r="BB53" s="535" t="s">
        <v>546</v>
      </c>
      <c r="BC53" s="535">
        <v>2.7699999999999999E-2</v>
      </c>
      <c r="BD53" s="535">
        <v>1.41E-2</v>
      </c>
      <c r="BE53" s="535" t="s">
        <v>546</v>
      </c>
      <c r="BF53" s="535">
        <v>2.7400000000000001E-2</v>
      </c>
      <c r="BG53" s="535">
        <v>1.3899999999999999E-2</v>
      </c>
      <c r="BH53" s="535" t="s">
        <v>546</v>
      </c>
    </row>
    <row r="54" spans="1:60" s="100" customFormat="1" ht="16.5" customHeight="1">
      <c r="A54" s="481"/>
      <c r="B54" s="480"/>
      <c r="C54" s="204"/>
      <c r="D54" s="204"/>
      <c r="E54" s="675"/>
      <c r="F54" s="489" t="s">
        <v>651</v>
      </c>
      <c r="G54" s="488">
        <v>3.1699999999999999E-2</v>
      </c>
      <c r="H54" s="488">
        <v>1.61E-2</v>
      </c>
      <c r="I54" s="488" t="s">
        <v>546</v>
      </c>
      <c r="J54" s="488">
        <v>3.2300000000000002E-2</v>
      </c>
      <c r="K54" s="488">
        <v>1.6400000000000001E-2</v>
      </c>
      <c r="L54" s="488" t="s">
        <v>546</v>
      </c>
      <c r="M54" s="488">
        <v>3.0300000000000001E-2</v>
      </c>
      <c r="N54" s="488">
        <v>1.54E-2</v>
      </c>
      <c r="O54" s="488" t="s">
        <v>546</v>
      </c>
      <c r="P54" s="488">
        <v>3.0599999999999999E-2</v>
      </c>
      <c r="Q54" s="488">
        <v>1.55E-2</v>
      </c>
      <c r="R54" s="488" t="s">
        <v>546</v>
      </c>
      <c r="S54" s="488">
        <v>2.9100000000000001E-2</v>
      </c>
      <c r="T54" s="488">
        <v>1.47E-2</v>
      </c>
      <c r="U54" s="488" t="s">
        <v>546</v>
      </c>
      <c r="V54" s="534">
        <v>2.8400000000000002E-2</v>
      </c>
      <c r="W54" s="534">
        <v>1.44E-2</v>
      </c>
      <c r="X54" s="534" t="s">
        <v>546</v>
      </c>
      <c r="Y54" s="534">
        <v>2.8400000000000002E-2</v>
      </c>
      <c r="Z54" s="534">
        <v>1.44E-2</v>
      </c>
      <c r="AA54" s="534" t="s">
        <v>546</v>
      </c>
      <c r="AB54" s="535">
        <v>2.7E-2</v>
      </c>
      <c r="AC54" s="535">
        <v>1.37E-2</v>
      </c>
      <c r="AD54" s="535" t="s">
        <v>546</v>
      </c>
      <c r="AE54" s="535">
        <v>2.7E-2</v>
      </c>
      <c r="AF54" s="535">
        <v>1.37E-2</v>
      </c>
      <c r="AG54" s="535" t="s">
        <v>546</v>
      </c>
      <c r="AH54" s="535">
        <v>2.6200000000000001E-2</v>
      </c>
      <c r="AI54" s="535">
        <v>1.3299999999999999E-2</v>
      </c>
      <c r="AJ54" s="535" t="s">
        <v>546</v>
      </c>
      <c r="AK54" s="535">
        <v>2.5499999999999998E-2</v>
      </c>
      <c r="AL54" s="535">
        <v>1.29E-2</v>
      </c>
      <c r="AM54" s="535" t="s">
        <v>546</v>
      </c>
      <c r="AN54" s="535">
        <v>2.5700000000000001E-2</v>
      </c>
      <c r="AO54" s="535">
        <v>1.2999999999999999E-2</v>
      </c>
      <c r="AP54" s="535" t="s">
        <v>546</v>
      </c>
      <c r="AQ54" s="535">
        <v>2.5700000000000001E-2</v>
      </c>
      <c r="AR54" s="535">
        <v>1.2999999999999999E-2</v>
      </c>
      <c r="AS54" s="535" t="s">
        <v>546</v>
      </c>
      <c r="AT54" s="535">
        <v>2.58E-2</v>
      </c>
      <c r="AU54" s="535">
        <v>1.3100000000000001E-2</v>
      </c>
      <c r="AV54" s="535" t="s">
        <v>546</v>
      </c>
      <c r="AW54" s="535">
        <v>2.63E-2</v>
      </c>
      <c r="AX54" s="535">
        <v>1.3299999999999999E-2</v>
      </c>
      <c r="AY54" s="535" t="s">
        <v>546</v>
      </c>
      <c r="AZ54" s="535">
        <v>2.63E-2</v>
      </c>
      <c r="BA54" s="535">
        <v>1.3299999999999999E-2</v>
      </c>
      <c r="BB54" s="535" t="s">
        <v>546</v>
      </c>
      <c r="BC54" s="535">
        <v>2.5899999999999999E-2</v>
      </c>
      <c r="BD54" s="535">
        <v>1.3100000000000001E-2</v>
      </c>
      <c r="BE54" s="535" t="s">
        <v>546</v>
      </c>
      <c r="BF54" s="535">
        <v>2.5399999999999999E-2</v>
      </c>
      <c r="BG54" s="535">
        <v>1.29E-2</v>
      </c>
      <c r="BH54" s="535" t="s">
        <v>546</v>
      </c>
    </row>
    <row r="55" spans="1:60" s="100" customFormat="1" ht="16.5" customHeight="1">
      <c r="A55" s="481"/>
      <c r="B55" s="480"/>
      <c r="C55" s="204"/>
      <c r="D55" s="204"/>
      <c r="E55" s="675"/>
      <c r="F55" s="489" t="s">
        <v>652</v>
      </c>
      <c r="G55" s="488">
        <v>2.92E-2</v>
      </c>
      <c r="H55" s="488">
        <v>1.4800000000000001E-2</v>
      </c>
      <c r="I55" s="488" t="s">
        <v>546</v>
      </c>
      <c r="J55" s="488">
        <v>2.86E-2</v>
      </c>
      <c r="K55" s="488">
        <v>1.4500000000000001E-2</v>
      </c>
      <c r="L55" s="488" t="s">
        <v>546</v>
      </c>
      <c r="M55" s="488">
        <v>2.81E-2</v>
      </c>
      <c r="N55" s="488">
        <v>1.43E-2</v>
      </c>
      <c r="O55" s="488" t="s">
        <v>546</v>
      </c>
      <c r="P55" s="488">
        <v>2.9499999999999998E-2</v>
      </c>
      <c r="Q55" s="488">
        <v>1.49E-2</v>
      </c>
      <c r="R55" s="488" t="s">
        <v>546</v>
      </c>
      <c r="S55" s="488">
        <v>2.81E-2</v>
      </c>
      <c r="T55" s="488">
        <v>1.4200000000000001E-2</v>
      </c>
      <c r="U55" s="488" t="s">
        <v>546</v>
      </c>
      <c r="V55" s="534">
        <v>2.8000000000000001E-2</v>
      </c>
      <c r="W55" s="534">
        <v>1.4200000000000001E-2</v>
      </c>
      <c r="X55" s="534" t="s">
        <v>546</v>
      </c>
      <c r="Y55" s="534">
        <v>2.7900000000000001E-2</v>
      </c>
      <c r="Z55" s="534">
        <v>1.4200000000000001E-2</v>
      </c>
      <c r="AA55" s="534" t="s">
        <v>546</v>
      </c>
      <c r="AB55" s="535">
        <v>2.7900000000000001E-2</v>
      </c>
      <c r="AC55" s="535">
        <v>1.4200000000000001E-2</v>
      </c>
      <c r="AD55" s="535" t="s">
        <v>546</v>
      </c>
      <c r="AE55" s="535">
        <v>2.7699999999999999E-2</v>
      </c>
      <c r="AF55" s="535">
        <v>1.4E-2</v>
      </c>
      <c r="AG55" s="535" t="s">
        <v>546</v>
      </c>
      <c r="AH55" s="535">
        <v>2.5999999999999999E-2</v>
      </c>
      <c r="AI55" s="535">
        <v>1.32E-2</v>
      </c>
      <c r="AJ55" s="535" t="s">
        <v>546</v>
      </c>
      <c r="AK55" s="535">
        <v>2.58E-2</v>
      </c>
      <c r="AL55" s="535">
        <v>1.3100000000000001E-2</v>
      </c>
      <c r="AM55" s="535" t="s">
        <v>546</v>
      </c>
      <c r="AN55" s="535">
        <v>2.5899999999999999E-2</v>
      </c>
      <c r="AO55" s="535">
        <v>1.3100000000000001E-2</v>
      </c>
      <c r="AP55" s="535" t="s">
        <v>546</v>
      </c>
      <c r="AQ55" s="535">
        <v>2.6499999999999999E-2</v>
      </c>
      <c r="AR55" s="535">
        <v>1.34E-2</v>
      </c>
      <c r="AS55" s="535" t="s">
        <v>546</v>
      </c>
      <c r="AT55" s="535">
        <v>2.6700000000000002E-2</v>
      </c>
      <c r="AU55" s="535">
        <v>1.35E-2</v>
      </c>
      <c r="AV55" s="535" t="s">
        <v>546</v>
      </c>
      <c r="AW55" s="535">
        <v>2.6700000000000002E-2</v>
      </c>
      <c r="AX55" s="535">
        <v>1.35E-2</v>
      </c>
      <c r="AY55" s="535" t="s">
        <v>546</v>
      </c>
      <c r="AZ55" s="535">
        <v>2.75E-2</v>
      </c>
      <c r="BA55" s="535">
        <v>1.4E-2</v>
      </c>
      <c r="BB55" s="535" t="s">
        <v>546</v>
      </c>
      <c r="BC55" s="535">
        <v>2.75E-2</v>
      </c>
      <c r="BD55" s="535">
        <v>1.4E-2</v>
      </c>
      <c r="BE55" s="535" t="s">
        <v>546</v>
      </c>
      <c r="BF55" s="535">
        <v>2.7099999999999999E-2</v>
      </c>
      <c r="BG55" s="535">
        <v>1.37E-2</v>
      </c>
      <c r="BH55" s="535" t="s">
        <v>546</v>
      </c>
    </row>
    <row r="56" spans="1:60" s="100" customFormat="1" ht="16.5" customHeight="1">
      <c r="A56" s="481"/>
      <c r="B56" s="480"/>
      <c r="C56" s="204"/>
      <c r="D56" s="204"/>
      <c r="E56" s="675"/>
      <c r="F56" s="489" t="s">
        <v>653</v>
      </c>
      <c r="G56" s="488">
        <v>3.1099999999999999E-2</v>
      </c>
      <c r="H56" s="488">
        <v>1.5699999999999999E-2</v>
      </c>
      <c r="I56" s="488" t="s">
        <v>546</v>
      </c>
      <c r="J56" s="488">
        <v>3.0700000000000002E-2</v>
      </c>
      <c r="K56" s="488">
        <v>1.5599999999999999E-2</v>
      </c>
      <c r="L56" s="488" t="s">
        <v>546</v>
      </c>
      <c r="M56" s="488">
        <v>0.03</v>
      </c>
      <c r="N56" s="488">
        <v>1.52E-2</v>
      </c>
      <c r="O56" s="488" t="s">
        <v>546</v>
      </c>
      <c r="P56" s="488">
        <v>3.1199999999999999E-2</v>
      </c>
      <c r="Q56" s="488">
        <v>1.5800000000000002E-2</v>
      </c>
      <c r="R56" s="488" t="s">
        <v>546</v>
      </c>
      <c r="S56" s="488">
        <v>2.9700000000000001E-2</v>
      </c>
      <c r="T56" s="488">
        <v>1.5100000000000001E-2</v>
      </c>
      <c r="U56" s="488" t="s">
        <v>546</v>
      </c>
      <c r="V56" s="534">
        <v>2.93E-2</v>
      </c>
      <c r="W56" s="534">
        <v>1.4800000000000001E-2</v>
      </c>
      <c r="X56" s="534" t="s">
        <v>546</v>
      </c>
      <c r="Y56" s="534">
        <v>2.87E-2</v>
      </c>
      <c r="Z56" s="534">
        <v>1.4500000000000001E-2</v>
      </c>
      <c r="AA56" s="534" t="s">
        <v>546</v>
      </c>
      <c r="AB56" s="535">
        <v>2.9100000000000001E-2</v>
      </c>
      <c r="AC56" s="535">
        <v>1.47E-2</v>
      </c>
      <c r="AD56" s="535" t="s">
        <v>546</v>
      </c>
      <c r="AE56" s="535">
        <v>2.8899999999999999E-2</v>
      </c>
      <c r="AF56" s="535">
        <v>1.46E-2</v>
      </c>
      <c r="AG56" s="535" t="s">
        <v>546</v>
      </c>
      <c r="AH56" s="535">
        <v>2.8400000000000002E-2</v>
      </c>
      <c r="AI56" s="535">
        <v>1.44E-2</v>
      </c>
      <c r="AJ56" s="535" t="s">
        <v>546</v>
      </c>
      <c r="AK56" s="535">
        <v>2.8199999999999999E-2</v>
      </c>
      <c r="AL56" s="535">
        <v>1.43E-2</v>
      </c>
      <c r="AM56" s="535" t="s">
        <v>546</v>
      </c>
      <c r="AN56" s="535">
        <v>2.8400000000000002E-2</v>
      </c>
      <c r="AO56" s="535">
        <v>1.44E-2</v>
      </c>
      <c r="AP56" s="535" t="s">
        <v>546</v>
      </c>
      <c r="AQ56" s="535">
        <v>2.8500000000000001E-2</v>
      </c>
      <c r="AR56" s="535">
        <v>1.44E-2</v>
      </c>
      <c r="AS56" s="535" t="s">
        <v>546</v>
      </c>
      <c r="AT56" s="535">
        <v>2.8400000000000002E-2</v>
      </c>
      <c r="AU56" s="535">
        <v>1.44E-2</v>
      </c>
      <c r="AV56" s="535" t="s">
        <v>546</v>
      </c>
      <c r="AW56" s="535">
        <v>2.86E-2</v>
      </c>
      <c r="AX56" s="535">
        <v>1.4500000000000001E-2</v>
      </c>
      <c r="AY56" s="535" t="s">
        <v>546</v>
      </c>
      <c r="AZ56" s="535">
        <v>2.9000000000000001E-2</v>
      </c>
      <c r="BA56" s="535">
        <v>1.47E-2</v>
      </c>
      <c r="BB56" s="535" t="s">
        <v>546</v>
      </c>
      <c r="BC56" s="535">
        <v>2.8899999999999999E-2</v>
      </c>
      <c r="BD56" s="535">
        <v>1.47E-2</v>
      </c>
      <c r="BE56" s="535" t="s">
        <v>546</v>
      </c>
      <c r="BF56" s="535">
        <v>2.87E-2</v>
      </c>
      <c r="BG56" s="535">
        <v>1.4500000000000001E-2</v>
      </c>
      <c r="BH56" s="535" t="s">
        <v>546</v>
      </c>
    </row>
    <row r="57" spans="1:60" s="100" customFormat="1" ht="16.5" customHeight="1">
      <c r="A57" s="481"/>
      <c r="B57" s="480"/>
      <c r="C57" s="204"/>
      <c r="D57" s="204"/>
      <c r="E57" s="675"/>
      <c r="F57" s="489" t="s">
        <v>654</v>
      </c>
      <c r="G57" s="488">
        <v>2.8199999999999999E-2</v>
      </c>
      <c r="H57" s="488">
        <v>1.43E-2</v>
      </c>
      <c r="I57" s="488" t="s">
        <v>546</v>
      </c>
      <c r="J57" s="488">
        <v>2.7900000000000001E-2</v>
      </c>
      <c r="K57" s="488">
        <v>1.4200000000000001E-2</v>
      </c>
      <c r="L57" s="488" t="s">
        <v>546</v>
      </c>
      <c r="M57" s="488">
        <v>2.8000000000000001E-2</v>
      </c>
      <c r="N57" s="488">
        <v>1.4200000000000001E-2</v>
      </c>
      <c r="O57" s="488" t="s">
        <v>546</v>
      </c>
      <c r="P57" s="488">
        <v>2.8000000000000001E-2</v>
      </c>
      <c r="Q57" s="488">
        <v>1.4200000000000001E-2</v>
      </c>
      <c r="R57" s="488" t="s">
        <v>546</v>
      </c>
      <c r="S57" s="488">
        <v>2.6599999999999999E-2</v>
      </c>
      <c r="T57" s="488">
        <v>1.35E-2</v>
      </c>
      <c r="U57" s="488" t="s">
        <v>546</v>
      </c>
      <c r="V57" s="534">
        <v>2.6599999999999999E-2</v>
      </c>
      <c r="W57" s="534">
        <v>1.35E-2</v>
      </c>
      <c r="X57" s="534" t="s">
        <v>546</v>
      </c>
      <c r="Y57" s="534">
        <v>2.6700000000000002E-2</v>
      </c>
      <c r="Z57" s="534">
        <v>1.35E-2</v>
      </c>
      <c r="AA57" s="534" t="s">
        <v>546</v>
      </c>
      <c r="AB57" s="535">
        <v>2.6700000000000002E-2</v>
      </c>
      <c r="AC57" s="535">
        <v>1.35E-2</v>
      </c>
      <c r="AD57" s="535" t="s">
        <v>546</v>
      </c>
      <c r="AE57" s="535">
        <v>2.63E-2</v>
      </c>
      <c r="AF57" s="535">
        <v>1.34E-2</v>
      </c>
      <c r="AG57" s="535" t="s">
        <v>546</v>
      </c>
      <c r="AH57" s="535">
        <v>2.5700000000000001E-2</v>
      </c>
      <c r="AI57" s="535">
        <v>1.2999999999999999E-2</v>
      </c>
      <c r="AJ57" s="535" t="s">
        <v>546</v>
      </c>
      <c r="AK57" s="535">
        <v>2.58E-2</v>
      </c>
      <c r="AL57" s="535">
        <v>1.3100000000000001E-2</v>
      </c>
      <c r="AM57" s="535" t="s">
        <v>546</v>
      </c>
      <c r="AN57" s="535">
        <v>2.6200000000000001E-2</v>
      </c>
      <c r="AO57" s="535">
        <v>1.3299999999999999E-2</v>
      </c>
      <c r="AP57" s="535" t="s">
        <v>546</v>
      </c>
      <c r="AQ57" s="535">
        <v>2.6200000000000001E-2</v>
      </c>
      <c r="AR57" s="535">
        <v>1.3299999999999999E-2</v>
      </c>
      <c r="AS57" s="535" t="s">
        <v>546</v>
      </c>
      <c r="AT57" s="535">
        <v>2.58E-2</v>
      </c>
      <c r="AU57" s="535">
        <v>1.3100000000000001E-2</v>
      </c>
      <c r="AV57" s="535" t="s">
        <v>546</v>
      </c>
      <c r="AW57" s="535">
        <v>2.5899999999999999E-2</v>
      </c>
      <c r="AX57" s="535">
        <v>1.3100000000000001E-2</v>
      </c>
      <c r="AY57" s="535" t="s">
        <v>546</v>
      </c>
      <c r="AZ57" s="535">
        <v>2.5999999999999999E-2</v>
      </c>
      <c r="BA57" s="535">
        <v>1.32E-2</v>
      </c>
      <c r="BB57" s="535" t="s">
        <v>546</v>
      </c>
      <c r="BC57" s="535">
        <v>2.5999999999999999E-2</v>
      </c>
      <c r="BD57" s="535">
        <v>1.32E-2</v>
      </c>
      <c r="BE57" s="535" t="s">
        <v>546</v>
      </c>
      <c r="BF57" s="535">
        <v>2.58E-2</v>
      </c>
      <c r="BG57" s="535">
        <v>1.3100000000000001E-2</v>
      </c>
      <c r="BH57" s="535" t="s">
        <v>546</v>
      </c>
    </row>
    <row r="58" spans="1:60" s="100" customFormat="1" ht="16.5" customHeight="1">
      <c r="A58" s="481"/>
      <c r="B58" s="480"/>
      <c r="C58" s="204"/>
      <c r="D58" s="204"/>
      <c r="E58" s="675"/>
      <c r="F58" s="489" t="s">
        <v>655</v>
      </c>
      <c r="G58" s="488">
        <v>4.1000000000000002E-2</v>
      </c>
      <c r="H58" s="488">
        <v>2.0799999999999999E-2</v>
      </c>
      <c r="I58" s="488" t="s">
        <v>546</v>
      </c>
      <c r="J58" s="488">
        <v>4.0899999999999999E-2</v>
      </c>
      <c r="K58" s="488">
        <v>2.07E-2</v>
      </c>
      <c r="L58" s="488" t="s">
        <v>546</v>
      </c>
      <c r="M58" s="488">
        <v>4.1000000000000002E-2</v>
      </c>
      <c r="N58" s="488">
        <v>2.0799999999999999E-2</v>
      </c>
      <c r="O58" s="488" t="s">
        <v>546</v>
      </c>
      <c r="P58" s="488">
        <v>4.0899999999999999E-2</v>
      </c>
      <c r="Q58" s="488">
        <v>2.07E-2</v>
      </c>
      <c r="R58" s="488" t="s">
        <v>546</v>
      </c>
      <c r="S58" s="488">
        <v>3.9E-2</v>
      </c>
      <c r="T58" s="488">
        <v>1.9800000000000002E-2</v>
      </c>
      <c r="U58" s="488" t="s">
        <v>546</v>
      </c>
      <c r="V58" s="534">
        <v>3.8899999999999997E-2</v>
      </c>
      <c r="W58" s="534">
        <v>1.9699999999999999E-2</v>
      </c>
      <c r="X58" s="534" t="s">
        <v>546</v>
      </c>
      <c r="Y58" s="534">
        <v>3.7600000000000001E-2</v>
      </c>
      <c r="Z58" s="534">
        <v>1.9099999999999999E-2</v>
      </c>
      <c r="AA58" s="534" t="s">
        <v>546</v>
      </c>
      <c r="AB58" s="535">
        <v>3.8100000000000002E-2</v>
      </c>
      <c r="AC58" s="535">
        <v>1.9300000000000001E-2</v>
      </c>
      <c r="AD58" s="535" t="s">
        <v>546</v>
      </c>
      <c r="AE58" s="535">
        <v>3.7499999999999999E-2</v>
      </c>
      <c r="AF58" s="535">
        <v>1.9E-2</v>
      </c>
      <c r="AG58" s="535" t="s">
        <v>546</v>
      </c>
      <c r="AH58" s="535">
        <v>3.4799999999999998E-2</v>
      </c>
      <c r="AI58" s="535">
        <v>1.7600000000000001E-2</v>
      </c>
      <c r="AJ58" s="535" t="s">
        <v>546</v>
      </c>
      <c r="AK58" s="535">
        <v>3.4500000000000003E-2</v>
      </c>
      <c r="AL58" s="535">
        <v>1.7500000000000002E-2</v>
      </c>
      <c r="AM58" s="535" t="s">
        <v>546</v>
      </c>
      <c r="AN58" s="535">
        <v>3.56E-2</v>
      </c>
      <c r="AO58" s="535">
        <v>1.8100000000000002E-2</v>
      </c>
      <c r="AP58" s="535" t="s">
        <v>546</v>
      </c>
      <c r="AQ58" s="535">
        <v>3.5000000000000003E-2</v>
      </c>
      <c r="AR58" s="535">
        <v>1.77E-2</v>
      </c>
      <c r="AS58" s="535" t="s">
        <v>546</v>
      </c>
      <c r="AT58" s="535">
        <v>3.44E-2</v>
      </c>
      <c r="AU58" s="535">
        <v>1.7399999999999999E-2</v>
      </c>
      <c r="AV58" s="535" t="s">
        <v>546</v>
      </c>
      <c r="AW58" s="535">
        <v>3.6700000000000003E-2</v>
      </c>
      <c r="AX58" s="535">
        <v>1.8599999999999998E-2</v>
      </c>
      <c r="AY58" s="535" t="s">
        <v>546</v>
      </c>
      <c r="AZ58" s="535">
        <v>3.6900000000000002E-2</v>
      </c>
      <c r="BA58" s="535">
        <v>1.8700000000000001E-2</v>
      </c>
      <c r="BB58" s="535" t="s">
        <v>546</v>
      </c>
      <c r="BC58" s="535">
        <v>3.6799999999999999E-2</v>
      </c>
      <c r="BD58" s="535">
        <v>1.8700000000000001E-2</v>
      </c>
      <c r="BE58" s="535" t="s">
        <v>546</v>
      </c>
      <c r="BF58" s="535">
        <v>3.6400000000000002E-2</v>
      </c>
      <c r="BG58" s="535">
        <v>1.8499999999999999E-2</v>
      </c>
      <c r="BH58" s="535" t="s">
        <v>546</v>
      </c>
    </row>
    <row r="59" spans="1:60" s="100" customFormat="1" ht="16.5" customHeight="1">
      <c r="A59" s="481"/>
      <c r="B59" s="480"/>
      <c r="C59" s="204"/>
      <c r="D59" s="204"/>
      <c r="E59" s="675"/>
      <c r="F59" s="489" t="s">
        <v>656</v>
      </c>
      <c r="G59" s="488">
        <v>3.7900000000000003E-2</v>
      </c>
      <c r="H59" s="488">
        <v>1.9199999999999998E-2</v>
      </c>
      <c r="I59" s="488" t="s">
        <v>546</v>
      </c>
      <c r="J59" s="488">
        <v>3.73E-2</v>
      </c>
      <c r="K59" s="488">
        <v>1.89E-2</v>
      </c>
      <c r="L59" s="488" t="s">
        <v>546</v>
      </c>
      <c r="M59" s="488">
        <v>3.5999999999999997E-2</v>
      </c>
      <c r="N59" s="488">
        <v>1.8200000000000001E-2</v>
      </c>
      <c r="O59" s="488" t="s">
        <v>546</v>
      </c>
      <c r="P59" s="488">
        <v>3.6600000000000001E-2</v>
      </c>
      <c r="Q59" s="488">
        <v>1.8499999999999999E-2</v>
      </c>
      <c r="R59" s="488" t="s">
        <v>546</v>
      </c>
      <c r="S59" s="488">
        <v>3.4799999999999998E-2</v>
      </c>
      <c r="T59" s="488">
        <v>1.77E-2</v>
      </c>
      <c r="U59" s="488" t="s">
        <v>546</v>
      </c>
      <c r="V59" s="534">
        <v>3.49E-2</v>
      </c>
      <c r="W59" s="534">
        <v>1.77E-2</v>
      </c>
      <c r="X59" s="534" t="s">
        <v>546</v>
      </c>
      <c r="Y59" s="534">
        <v>3.56E-2</v>
      </c>
      <c r="Z59" s="534">
        <v>1.8100000000000002E-2</v>
      </c>
      <c r="AA59" s="534" t="s">
        <v>546</v>
      </c>
      <c r="AB59" s="535">
        <v>3.5900000000000001E-2</v>
      </c>
      <c r="AC59" s="535">
        <v>1.8200000000000001E-2</v>
      </c>
      <c r="AD59" s="535" t="s">
        <v>546</v>
      </c>
      <c r="AE59" s="535">
        <v>3.5499999999999997E-2</v>
      </c>
      <c r="AF59" s="535">
        <v>1.7999999999999999E-2</v>
      </c>
      <c r="AG59" s="535" t="s">
        <v>546</v>
      </c>
      <c r="AH59" s="535">
        <v>3.49E-2</v>
      </c>
      <c r="AI59" s="535">
        <v>1.77E-2</v>
      </c>
      <c r="AJ59" s="535" t="s">
        <v>546</v>
      </c>
      <c r="AK59" s="535">
        <v>3.5299999999999998E-2</v>
      </c>
      <c r="AL59" s="535">
        <v>1.7899999999999999E-2</v>
      </c>
      <c r="AM59" s="535" t="s">
        <v>546</v>
      </c>
      <c r="AN59" s="535">
        <v>3.5200000000000002E-2</v>
      </c>
      <c r="AO59" s="535">
        <v>1.78E-2</v>
      </c>
      <c r="AP59" s="535" t="s">
        <v>546</v>
      </c>
      <c r="AQ59" s="535">
        <v>3.4599999999999999E-2</v>
      </c>
      <c r="AR59" s="535">
        <v>1.7500000000000002E-2</v>
      </c>
      <c r="AS59" s="535" t="s">
        <v>546</v>
      </c>
      <c r="AT59" s="535">
        <v>3.49E-2</v>
      </c>
      <c r="AU59" s="535">
        <v>1.77E-2</v>
      </c>
      <c r="AV59" s="535" t="s">
        <v>546</v>
      </c>
      <c r="AW59" s="535">
        <v>3.5900000000000001E-2</v>
      </c>
      <c r="AX59" s="535">
        <v>1.8200000000000001E-2</v>
      </c>
      <c r="AY59" s="535" t="s">
        <v>546</v>
      </c>
      <c r="AZ59" s="535">
        <v>3.5900000000000001E-2</v>
      </c>
      <c r="BA59" s="535">
        <v>1.8200000000000001E-2</v>
      </c>
      <c r="BB59" s="535" t="s">
        <v>546</v>
      </c>
      <c r="BC59" s="535">
        <v>3.5799999999999998E-2</v>
      </c>
      <c r="BD59" s="535">
        <v>1.8100000000000002E-2</v>
      </c>
      <c r="BE59" s="535" t="s">
        <v>546</v>
      </c>
      <c r="BF59" s="535">
        <v>3.5400000000000001E-2</v>
      </c>
      <c r="BG59" s="535">
        <v>1.7899999999999999E-2</v>
      </c>
      <c r="BH59" s="535" t="s">
        <v>546</v>
      </c>
    </row>
    <row r="60" spans="1:60" s="100" customFormat="1" ht="16.5" customHeight="1">
      <c r="A60" s="481"/>
      <c r="B60" s="480"/>
      <c r="C60" s="204"/>
      <c r="D60" s="204"/>
      <c r="E60" s="675"/>
      <c r="F60" s="489" t="s">
        <v>657</v>
      </c>
      <c r="G60" s="488">
        <v>2.8799999999999999E-2</v>
      </c>
      <c r="H60" s="488">
        <v>1.46E-2</v>
      </c>
      <c r="I60" s="488" t="s">
        <v>546</v>
      </c>
      <c r="J60" s="488">
        <v>2.86E-2</v>
      </c>
      <c r="K60" s="488">
        <v>1.4500000000000001E-2</v>
      </c>
      <c r="L60" s="488" t="s">
        <v>546</v>
      </c>
      <c r="M60" s="488">
        <v>2.86E-2</v>
      </c>
      <c r="N60" s="488">
        <v>1.4500000000000001E-2</v>
      </c>
      <c r="O60" s="488" t="s">
        <v>546</v>
      </c>
      <c r="P60" s="488">
        <v>2.8500000000000001E-2</v>
      </c>
      <c r="Q60" s="488">
        <v>1.44E-2</v>
      </c>
      <c r="R60" s="488" t="s">
        <v>546</v>
      </c>
      <c r="S60" s="488">
        <v>2.7099999999999999E-2</v>
      </c>
      <c r="T60" s="488">
        <v>1.37E-2</v>
      </c>
      <c r="U60" s="488" t="s">
        <v>546</v>
      </c>
      <c r="V60" s="534">
        <v>2.8799999999999999E-2</v>
      </c>
      <c r="W60" s="534">
        <v>1.46E-2</v>
      </c>
      <c r="X60" s="534" t="s">
        <v>546</v>
      </c>
      <c r="Y60" s="534">
        <v>2.8799999999999999E-2</v>
      </c>
      <c r="Z60" s="534">
        <v>1.46E-2</v>
      </c>
      <c r="AA60" s="534" t="s">
        <v>546</v>
      </c>
      <c r="AB60" s="535">
        <v>2.9399999999999999E-2</v>
      </c>
      <c r="AC60" s="535">
        <v>1.49E-2</v>
      </c>
      <c r="AD60" s="535" t="s">
        <v>546</v>
      </c>
      <c r="AE60" s="535">
        <v>2.93E-2</v>
      </c>
      <c r="AF60" s="535">
        <v>1.4800000000000001E-2</v>
      </c>
      <c r="AG60" s="535" t="s">
        <v>546</v>
      </c>
      <c r="AH60" s="535">
        <v>2.8799999999999999E-2</v>
      </c>
      <c r="AI60" s="535">
        <v>1.46E-2</v>
      </c>
      <c r="AJ60" s="535" t="s">
        <v>546</v>
      </c>
      <c r="AK60" s="535">
        <v>2.9100000000000001E-2</v>
      </c>
      <c r="AL60" s="535">
        <v>1.47E-2</v>
      </c>
      <c r="AM60" s="535" t="s">
        <v>546</v>
      </c>
      <c r="AN60" s="535">
        <v>2.92E-2</v>
      </c>
      <c r="AO60" s="535">
        <v>1.4800000000000001E-2</v>
      </c>
      <c r="AP60" s="535" t="s">
        <v>546</v>
      </c>
      <c r="AQ60" s="535">
        <v>2.9000000000000001E-2</v>
      </c>
      <c r="AR60" s="535">
        <v>1.47E-2</v>
      </c>
      <c r="AS60" s="535" t="s">
        <v>546</v>
      </c>
      <c r="AT60" s="535">
        <v>2.8899999999999999E-2</v>
      </c>
      <c r="AU60" s="535">
        <v>1.46E-2</v>
      </c>
      <c r="AV60" s="535" t="s">
        <v>546</v>
      </c>
      <c r="AW60" s="535">
        <v>3.0800000000000001E-2</v>
      </c>
      <c r="AX60" s="535">
        <v>1.5599999999999999E-2</v>
      </c>
      <c r="AY60" s="535" t="s">
        <v>546</v>
      </c>
      <c r="AZ60" s="535">
        <v>3.0599999999999999E-2</v>
      </c>
      <c r="BA60" s="535">
        <v>1.55E-2</v>
      </c>
      <c r="BB60" s="535" t="s">
        <v>546</v>
      </c>
      <c r="BC60" s="535">
        <v>3.04E-2</v>
      </c>
      <c r="BD60" s="535">
        <v>1.54E-2</v>
      </c>
      <c r="BE60" s="535" t="s">
        <v>546</v>
      </c>
      <c r="BF60" s="535">
        <v>3.0200000000000001E-2</v>
      </c>
      <c r="BG60" s="535">
        <v>1.5299999999999999E-2</v>
      </c>
      <c r="BH60" s="535" t="s">
        <v>546</v>
      </c>
    </row>
    <row r="61" spans="1:60" s="100" customFormat="1" ht="16.5" customHeight="1">
      <c r="A61" s="481"/>
      <c r="B61" s="480"/>
      <c r="C61" s="204"/>
      <c r="D61" s="204"/>
      <c r="E61" s="675"/>
      <c r="F61" s="489" t="s">
        <v>658</v>
      </c>
      <c r="G61" s="488">
        <v>3.32E-2</v>
      </c>
      <c r="H61" s="488">
        <v>1.6799999999999999E-2</v>
      </c>
      <c r="I61" s="488" t="s">
        <v>546</v>
      </c>
      <c r="J61" s="488">
        <v>3.2899999999999999E-2</v>
      </c>
      <c r="K61" s="488">
        <v>1.67E-2</v>
      </c>
      <c r="L61" s="488" t="s">
        <v>546</v>
      </c>
      <c r="M61" s="488">
        <v>3.1699999999999999E-2</v>
      </c>
      <c r="N61" s="488">
        <v>1.61E-2</v>
      </c>
      <c r="O61" s="488" t="s">
        <v>546</v>
      </c>
      <c r="P61" s="488">
        <v>3.2099999999999997E-2</v>
      </c>
      <c r="Q61" s="488">
        <v>1.6299999999999999E-2</v>
      </c>
      <c r="R61" s="488" t="s">
        <v>546</v>
      </c>
      <c r="S61" s="488">
        <v>3.0200000000000001E-2</v>
      </c>
      <c r="T61" s="488">
        <v>1.5299999999999999E-2</v>
      </c>
      <c r="U61" s="488" t="s">
        <v>546</v>
      </c>
      <c r="V61" s="534">
        <v>2.98E-2</v>
      </c>
      <c r="W61" s="534">
        <v>1.5100000000000001E-2</v>
      </c>
      <c r="X61" s="534" t="s">
        <v>546</v>
      </c>
      <c r="Y61" s="534">
        <v>3.0099999999999998E-2</v>
      </c>
      <c r="Z61" s="534">
        <v>1.52E-2</v>
      </c>
      <c r="AA61" s="534" t="s">
        <v>546</v>
      </c>
      <c r="AB61" s="535">
        <v>3.0300000000000001E-2</v>
      </c>
      <c r="AC61" s="535">
        <v>1.54E-2</v>
      </c>
      <c r="AD61" s="535" t="s">
        <v>546</v>
      </c>
      <c r="AE61" s="535">
        <v>3.09E-2</v>
      </c>
      <c r="AF61" s="535">
        <v>1.5699999999999999E-2</v>
      </c>
      <c r="AG61" s="535" t="s">
        <v>546</v>
      </c>
      <c r="AH61" s="535">
        <v>3.0300000000000001E-2</v>
      </c>
      <c r="AI61" s="535">
        <v>1.54E-2</v>
      </c>
      <c r="AJ61" s="535" t="s">
        <v>546</v>
      </c>
      <c r="AK61" s="535">
        <v>2.9700000000000001E-2</v>
      </c>
      <c r="AL61" s="535">
        <v>1.4999999999999999E-2</v>
      </c>
      <c r="AM61" s="535" t="s">
        <v>546</v>
      </c>
      <c r="AN61" s="535">
        <v>2.9600000000000001E-2</v>
      </c>
      <c r="AO61" s="535">
        <v>1.4999999999999999E-2</v>
      </c>
      <c r="AP61" s="535" t="s">
        <v>546</v>
      </c>
      <c r="AQ61" s="535">
        <v>2.9499999999999998E-2</v>
      </c>
      <c r="AR61" s="535">
        <v>1.49E-2</v>
      </c>
      <c r="AS61" s="535" t="s">
        <v>546</v>
      </c>
      <c r="AT61" s="535">
        <v>2.9700000000000001E-2</v>
      </c>
      <c r="AU61" s="535">
        <v>1.5100000000000001E-2</v>
      </c>
      <c r="AV61" s="535" t="s">
        <v>546</v>
      </c>
      <c r="AW61" s="535">
        <v>3.0099999999999998E-2</v>
      </c>
      <c r="AX61" s="535">
        <v>1.52E-2</v>
      </c>
      <c r="AY61" s="535" t="s">
        <v>546</v>
      </c>
      <c r="AZ61" s="535">
        <v>3.0300000000000001E-2</v>
      </c>
      <c r="BA61" s="535">
        <v>1.54E-2</v>
      </c>
      <c r="BB61" s="535" t="s">
        <v>546</v>
      </c>
      <c r="BC61" s="535">
        <v>3.0499999999999999E-2</v>
      </c>
      <c r="BD61" s="535">
        <v>1.55E-2</v>
      </c>
      <c r="BE61" s="535" t="s">
        <v>546</v>
      </c>
      <c r="BF61" s="535">
        <v>2.98E-2</v>
      </c>
      <c r="BG61" s="535">
        <v>1.5100000000000001E-2</v>
      </c>
      <c r="BH61" s="535" t="s">
        <v>546</v>
      </c>
    </row>
    <row r="62" spans="1:60" s="100" customFormat="1" ht="16.5" customHeight="1">
      <c r="A62" s="481"/>
      <c r="B62" s="480"/>
      <c r="C62" s="204"/>
      <c r="D62" s="204"/>
      <c r="E62" s="675"/>
      <c r="F62" s="489" t="s">
        <v>659</v>
      </c>
      <c r="G62" s="488">
        <v>2.7900000000000001E-2</v>
      </c>
      <c r="H62" s="488">
        <v>1.41E-2</v>
      </c>
      <c r="I62" s="488" t="s">
        <v>546</v>
      </c>
      <c r="J62" s="488">
        <v>2.7799999999999998E-2</v>
      </c>
      <c r="K62" s="488">
        <v>1.41E-2</v>
      </c>
      <c r="L62" s="488" t="s">
        <v>546</v>
      </c>
      <c r="M62" s="488">
        <v>2.7900000000000001E-2</v>
      </c>
      <c r="N62" s="488">
        <v>1.4200000000000001E-2</v>
      </c>
      <c r="O62" s="488" t="s">
        <v>546</v>
      </c>
      <c r="P62" s="488">
        <v>2.7900000000000001E-2</v>
      </c>
      <c r="Q62" s="488">
        <v>1.41E-2</v>
      </c>
      <c r="R62" s="488" t="s">
        <v>546</v>
      </c>
      <c r="S62" s="488">
        <v>2.63E-2</v>
      </c>
      <c r="T62" s="488">
        <v>1.3299999999999999E-2</v>
      </c>
      <c r="U62" s="488" t="s">
        <v>546</v>
      </c>
      <c r="V62" s="534">
        <v>2.63E-2</v>
      </c>
      <c r="W62" s="534">
        <v>1.3299999999999999E-2</v>
      </c>
      <c r="X62" s="534" t="s">
        <v>546</v>
      </c>
      <c r="Y62" s="534">
        <v>2.6200000000000001E-2</v>
      </c>
      <c r="Z62" s="534">
        <v>1.3299999999999999E-2</v>
      </c>
      <c r="AA62" s="534" t="s">
        <v>546</v>
      </c>
      <c r="AB62" s="535">
        <v>2.6200000000000001E-2</v>
      </c>
      <c r="AC62" s="535">
        <v>1.3299999999999999E-2</v>
      </c>
      <c r="AD62" s="535" t="s">
        <v>546</v>
      </c>
      <c r="AE62" s="535">
        <v>2.6100000000000002E-2</v>
      </c>
      <c r="AF62" s="535">
        <v>1.32E-2</v>
      </c>
      <c r="AG62" s="535" t="s">
        <v>546</v>
      </c>
      <c r="AH62" s="535">
        <v>2.4799999999999999E-2</v>
      </c>
      <c r="AI62" s="535">
        <v>1.26E-2</v>
      </c>
      <c r="AJ62" s="535" t="s">
        <v>546</v>
      </c>
      <c r="AK62" s="535">
        <v>2.46E-2</v>
      </c>
      <c r="AL62" s="535">
        <v>1.2500000000000001E-2</v>
      </c>
      <c r="AM62" s="535" t="s">
        <v>546</v>
      </c>
      <c r="AN62" s="535">
        <v>2.4299999999999999E-2</v>
      </c>
      <c r="AO62" s="535">
        <v>1.23E-2</v>
      </c>
      <c r="AP62" s="535" t="s">
        <v>546</v>
      </c>
      <c r="AQ62" s="535">
        <v>2.4299999999999999E-2</v>
      </c>
      <c r="AR62" s="535">
        <v>1.23E-2</v>
      </c>
      <c r="AS62" s="535" t="s">
        <v>546</v>
      </c>
      <c r="AT62" s="535">
        <v>2.4299999999999999E-2</v>
      </c>
      <c r="AU62" s="535">
        <v>1.23E-2</v>
      </c>
      <c r="AV62" s="535" t="s">
        <v>546</v>
      </c>
      <c r="AW62" s="535">
        <v>2.4299999999999999E-2</v>
      </c>
      <c r="AX62" s="535">
        <v>1.23E-2</v>
      </c>
      <c r="AY62" s="535" t="s">
        <v>546</v>
      </c>
      <c r="AZ62" s="535">
        <v>2.4299999999999999E-2</v>
      </c>
      <c r="BA62" s="535">
        <v>1.23E-2</v>
      </c>
      <c r="BB62" s="535" t="s">
        <v>546</v>
      </c>
      <c r="BC62" s="535">
        <v>2.4299999999999999E-2</v>
      </c>
      <c r="BD62" s="535">
        <v>1.23E-2</v>
      </c>
      <c r="BE62" s="535" t="s">
        <v>546</v>
      </c>
      <c r="BF62" s="535">
        <v>2.4299999999999999E-2</v>
      </c>
      <c r="BG62" s="535">
        <v>1.23E-2</v>
      </c>
      <c r="BH62" s="535" t="s">
        <v>546</v>
      </c>
    </row>
    <row r="63" spans="1:60" s="100" customFormat="1" ht="16.5" customHeight="1">
      <c r="A63" s="481"/>
      <c r="B63" s="480"/>
      <c r="C63" s="204"/>
      <c r="D63" s="204"/>
      <c r="E63" s="675"/>
      <c r="F63" s="489" t="s">
        <v>660</v>
      </c>
      <c r="G63" s="488">
        <v>3.9399999999999998E-2</v>
      </c>
      <c r="H63" s="488">
        <v>0.02</v>
      </c>
      <c r="I63" s="488" t="s">
        <v>546</v>
      </c>
      <c r="J63" s="488">
        <v>3.9699999999999999E-2</v>
      </c>
      <c r="K63" s="488">
        <v>2.01E-2</v>
      </c>
      <c r="L63" s="488" t="s">
        <v>546</v>
      </c>
      <c r="M63" s="488">
        <v>3.8600000000000002E-2</v>
      </c>
      <c r="N63" s="488">
        <v>1.9599999999999999E-2</v>
      </c>
      <c r="O63" s="488" t="s">
        <v>546</v>
      </c>
      <c r="P63" s="488">
        <v>3.9300000000000002E-2</v>
      </c>
      <c r="Q63" s="488">
        <v>1.9900000000000001E-2</v>
      </c>
      <c r="R63" s="488" t="s">
        <v>546</v>
      </c>
      <c r="S63" s="488">
        <v>3.8199999999999998E-2</v>
      </c>
      <c r="T63" s="488">
        <v>1.9400000000000001E-2</v>
      </c>
      <c r="U63" s="488" t="s">
        <v>546</v>
      </c>
      <c r="V63" s="534">
        <v>3.8399999999999997E-2</v>
      </c>
      <c r="W63" s="534">
        <v>1.95E-2</v>
      </c>
      <c r="X63" s="534" t="s">
        <v>546</v>
      </c>
      <c r="Y63" s="534">
        <v>3.73E-2</v>
      </c>
      <c r="Z63" s="534">
        <v>1.89E-2</v>
      </c>
      <c r="AA63" s="534" t="s">
        <v>546</v>
      </c>
      <c r="AB63" s="535">
        <v>3.78E-2</v>
      </c>
      <c r="AC63" s="535">
        <v>1.9199999999999998E-2</v>
      </c>
      <c r="AD63" s="535" t="s">
        <v>546</v>
      </c>
      <c r="AE63" s="535">
        <v>3.7900000000000003E-2</v>
      </c>
      <c r="AF63" s="535">
        <v>1.9199999999999998E-2</v>
      </c>
      <c r="AG63" s="535" t="s">
        <v>546</v>
      </c>
      <c r="AH63" s="535">
        <v>3.61E-2</v>
      </c>
      <c r="AI63" s="535">
        <v>1.83E-2</v>
      </c>
      <c r="AJ63" s="535" t="s">
        <v>546</v>
      </c>
      <c r="AK63" s="535">
        <v>3.5799999999999998E-2</v>
      </c>
      <c r="AL63" s="535">
        <v>1.8200000000000001E-2</v>
      </c>
      <c r="AM63" s="535" t="s">
        <v>546</v>
      </c>
      <c r="AN63" s="535">
        <v>3.5900000000000001E-2</v>
      </c>
      <c r="AO63" s="535">
        <v>1.8200000000000001E-2</v>
      </c>
      <c r="AP63" s="535" t="s">
        <v>546</v>
      </c>
      <c r="AQ63" s="535">
        <v>3.5900000000000001E-2</v>
      </c>
      <c r="AR63" s="535">
        <v>1.8200000000000001E-2</v>
      </c>
      <c r="AS63" s="535" t="s">
        <v>546</v>
      </c>
      <c r="AT63" s="535">
        <v>3.5499999999999997E-2</v>
      </c>
      <c r="AU63" s="535">
        <v>1.7999999999999999E-2</v>
      </c>
      <c r="AV63" s="535" t="s">
        <v>546</v>
      </c>
      <c r="AW63" s="535">
        <v>3.5400000000000001E-2</v>
      </c>
      <c r="AX63" s="535">
        <v>1.7899999999999999E-2</v>
      </c>
      <c r="AY63" s="535" t="s">
        <v>546</v>
      </c>
      <c r="AZ63" s="535">
        <v>3.5700000000000003E-2</v>
      </c>
      <c r="BA63" s="535">
        <v>1.8100000000000002E-2</v>
      </c>
      <c r="BB63" s="535" t="s">
        <v>546</v>
      </c>
      <c r="BC63" s="535">
        <v>3.4099999999999998E-2</v>
      </c>
      <c r="BD63" s="535">
        <v>1.7299999999999999E-2</v>
      </c>
      <c r="BE63" s="535" t="s">
        <v>546</v>
      </c>
      <c r="BF63" s="535">
        <v>3.49E-2</v>
      </c>
      <c r="BG63" s="535">
        <v>1.77E-2</v>
      </c>
      <c r="BH63" s="535" t="s">
        <v>546</v>
      </c>
    </row>
    <row r="64" spans="1:60" s="100" customFormat="1" ht="16.5" customHeight="1">
      <c r="A64" s="481"/>
      <c r="B64" s="480"/>
      <c r="C64" s="204"/>
      <c r="D64" s="204"/>
      <c r="E64" s="675"/>
      <c r="F64" s="489" t="s">
        <v>661</v>
      </c>
      <c r="G64" s="488">
        <v>3.9199999999999999E-2</v>
      </c>
      <c r="H64" s="488">
        <v>1.9900000000000001E-2</v>
      </c>
      <c r="I64" s="488" t="s">
        <v>546</v>
      </c>
      <c r="J64" s="488">
        <v>3.8899999999999997E-2</v>
      </c>
      <c r="K64" s="488">
        <v>1.9699999999999999E-2</v>
      </c>
      <c r="L64" s="488" t="s">
        <v>546</v>
      </c>
      <c r="M64" s="488">
        <v>3.9199999999999999E-2</v>
      </c>
      <c r="N64" s="488">
        <v>1.9900000000000001E-2</v>
      </c>
      <c r="O64" s="488" t="s">
        <v>546</v>
      </c>
      <c r="P64" s="488">
        <v>3.9399999999999998E-2</v>
      </c>
      <c r="Q64" s="488">
        <v>0.02</v>
      </c>
      <c r="R64" s="488" t="s">
        <v>546</v>
      </c>
      <c r="S64" s="488">
        <v>3.7600000000000001E-2</v>
      </c>
      <c r="T64" s="488">
        <v>1.9099999999999999E-2</v>
      </c>
      <c r="U64" s="488" t="s">
        <v>546</v>
      </c>
      <c r="V64" s="534">
        <v>3.7400000000000003E-2</v>
      </c>
      <c r="W64" s="534">
        <v>1.89E-2</v>
      </c>
      <c r="X64" s="534" t="s">
        <v>546</v>
      </c>
      <c r="Y64" s="534">
        <v>3.6799999999999999E-2</v>
      </c>
      <c r="Z64" s="534">
        <v>1.8700000000000001E-2</v>
      </c>
      <c r="AA64" s="534" t="s">
        <v>546</v>
      </c>
      <c r="AB64" s="535">
        <v>3.6799999999999999E-2</v>
      </c>
      <c r="AC64" s="535">
        <v>1.8599999999999998E-2</v>
      </c>
      <c r="AD64" s="535" t="s">
        <v>546</v>
      </c>
      <c r="AE64" s="535">
        <v>3.6799999999999999E-2</v>
      </c>
      <c r="AF64" s="535">
        <v>1.8700000000000001E-2</v>
      </c>
      <c r="AG64" s="535" t="s">
        <v>546</v>
      </c>
      <c r="AH64" s="535">
        <v>3.5999999999999997E-2</v>
      </c>
      <c r="AI64" s="535">
        <v>1.83E-2</v>
      </c>
      <c r="AJ64" s="535" t="s">
        <v>546</v>
      </c>
      <c r="AK64" s="535">
        <v>3.6299999999999999E-2</v>
      </c>
      <c r="AL64" s="535">
        <v>1.84E-2</v>
      </c>
      <c r="AM64" s="535" t="s">
        <v>546</v>
      </c>
      <c r="AN64" s="535">
        <v>3.6299999999999999E-2</v>
      </c>
      <c r="AO64" s="535">
        <v>1.84E-2</v>
      </c>
      <c r="AP64" s="535" t="s">
        <v>546</v>
      </c>
      <c r="AQ64" s="535">
        <v>3.61E-2</v>
      </c>
      <c r="AR64" s="535">
        <v>1.83E-2</v>
      </c>
      <c r="AS64" s="535" t="s">
        <v>546</v>
      </c>
      <c r="AT64" s="535">
        <v>3.5999999999999997E-2</v>
      </c>
      <c r="AU64" s="535">
        <v>1.8200000000000001E-2</v>
      </c>
      <c r="AV64" s="535" t="s">
        <v>546</v>
      </c>
      <c r="AW64" s="535">
        <v>3.8100000000000002E-2</v>
      </c>
      <c r="AX64" s="535">
        <v>1.9300000000000001E-2</v>
      </c>
      <c r="AY64" s="535" t="s">
        <v>546</v>
      </c>
      <c r="AZ64" s="535">
        <v>3.8199999999999998E-2</v>
      </c>
      <c r="BA64" s="535">
        <v>1.9300000000000001E-2</v>
      </c>
      <c r="BB64" s="535" t="s">
        <v>546</v>
      </c>
      <c r="BC64" s="535">
        <v>3.8199999999999998E-2</v>
      </c>
      <c r="BD64" s="535">
        <v>1.9300000000000001E-2</v>
      </c>
      <c r="BE64" s="535" t="s">
        <v>546</v>
      </c>
      <c r="BF64" s="535">
        <v>3.7600000000000001E-2</v>
      </c>
      <c r="BG64" s="535">
        <v>1.9099999999999999E-2</v>
      </c>
      <c r="BH64" s="535" t="s">
        <v>546</v>
      </c>
    </row>
    <row r="65" spans="1:60" s="100" customFormat="1" ht="16.5" customHeight="1">
      <c r="A65" s="481"/>
      <c r="B65" s="480"/>
      <c r="C65" s="204"/>
      <c r="D65" s="204"/>
      <c r="E65" s="675"/>
      <c r="F65" s="489" t="s">
        <v>662</v>
      </c>
      <c r="G65" s="488">
        <v>2.8799999999999999E-2</v>
      </c>
      <c r="H65" s="488">
        <v>1.46E-2</v>
      </c>
      <c r="I65" s="488" t="s">
        <v>546</v>
      </c>
      <c r="J65" s="488">
        <v>2.8400000000000002E-2</v>
      </c>
      <c r="K65" s="488">
        <v>1.44E-2</v>
      </c>
      <c r="L65" s="488" t="s">
        <v>546</v>
      </c>
      <c r="M65" s="488">
        <v>2.8500000000000001E-2</v>
      </c>
      <c r="N65" s="488">
        <v>1.44E-2</v>
      </c>
      <c r="O65" s="488" t="s">
        <v>546</v>
      </c>
      <c r="P65" s="488">
        <v>2.8500000000000001E-2</v>
      </c>
      <c r="Q65" s="488">
        <v>1.4500000000000001E-2</v>
      </c>
      <c r="R65" s="488" t="s">
        <v>546</v>
      </c>
      <c r="S65" s="488">
        <v>2.7E-2</v>
      </c>
      <c r="T65" s="488">
        <v>1.37E-2</v>
      </c>
      <c r="U65" s="488" t="s">
        <v>546</v>
      </c>
      <c r="V65" s="534">
        <v>2.7E-2</v>
      </c>
      <c r="W65" s="534">
        <v>1.37E-2</v>
      </c>
      <c r="X65" s="534" t="s">
        <v>546</v>
      </c>
      <c r="Y65" s="534">
        <v>2.7E-2</v>
      </c>
      <c r="Z65" s="534">
        <v>1.37E-2</v>
      </c>
      <c r="AA65" s="534" t="s">
        <v>546</v>
      </c>
      <c r="AB65" s="535">
        <v>2.69E-2</v>
      </c>
      <c r="AC65" s="535">
        <v>1.3599999999999999E-2</v>
      </c>
      <c r="AD65" s="535" t="s">
        <v>546</v>
      </c>
      <c r="AE65" s="535">
        <v>2.6800000000000001E-2</v>
      </c>
      <c r="AF65" s="535">
        <v>1.3599999999999999E-2</v>
      </c>
      <c r="AG65" s="535" t="s">
        <v>546</v>
      </c>
      <c r="AH65" s="535">
        <v>2.5600000000000001E-2</v>
      </c>
      <c r="AI65" s="535">
        <v>1.2999999999999999E-2</v>
      </c>
      <c r="AJ65" s="535" t="s">
        <v>546</v>
      </c>
      <c r="AK65" s="535">
        <v>2.5499999999999998E-2</v>
      </c>
      <c r="AL65" s="535">
        <v>1.29E-2</v>
      </c>
      <c r="AM65" s="535" t="s">
        <v>546</v>
      </c>
      <c r="AN65" s="535">
        <v>2.5499999999999998E-2</v>
      </c>
      <c r="AO65" s="535">
        <v>1.29E-2</v>
      </c>
      <c r="AP65" s="535" t="s">
        <v>546</v>
      </c>
      <c r="AQ65" s="535">
        <v>2.47E-2</v>
      </c>
      <c r="AR65" s="535">
        <v>1.2500000000000001E-2</v>
      </c>
      <c r="AS65" s="535" t="s">
        <v>546</v>
      </c>
      <c r="AT65" s="535">
        <v>2.5600000000000001E-2</v>
      </c>
      <c r="AU65" s="535">
        <v>1.2999999999999999E-2</v>
      </c>
      <c r="AV65" s="535" t="s">
        <v>546</v>
      </c>
      <c r="AW65" s="535">
        <v>2.5899999999999999E-2</v>
      </c>
      <c r="AX65" s="535">
        <v>1.3100000000000001E-2</v>
      </c>
      <c r="AY65" s="535" t="s">
        <v>546</v>
      </c>
      <c r="AZ65" s="535">
        <v>2.58E-2</v>
      </c>
      <c r="BA65" s="535">
        <v>1.3100000000000001E-2</v>
      </c>
      <c r="BB65" s="535" t="s">
        <v>546</v>
      </c>
      <c r="BC65" s="535">
        <v>2.5999999999999999E-2</v>
      </c>
      <c r="BD65" s="535">
        <v>1.32E-2</v>
      </c>
      <c r="BE65" s="535" t="s">
        <v>546</v>
      </c>
      <c r="BF65" s="535">
        <v>2.5700000000000001E-2</v>
      </c>
      <c r="BG65" s="535">
        <v>1.2999999999999999E-2</v>
      </c>
      <c r="BH65" s="535" t="s">
        <v>546</v>
      </c>
    </row>
    <row r="66" spans="1:60" s="100" customFormat="1" ht="16.5" customHeight="1">
      <c r="A66" s="481"/>
      <c r="B66" s="480"/>
      <c r="C66" s="204"/>
      <c r="D66" s="204"/>
      <c r="E66" s="675"/>
      <c r="F66" s="489" t="s">
        <v>663</v>
      </c>
      <c r="G66" s="488">
        <v>2.7300000000000001E-2</v>
      </c>
      <c r="H66" s="488">
        <v>1.38E-2</v>
      </c>
      <c r="I66" s="488" t="s">
        <v>546</v>
      </c>
      <c r="J66" s="488">
        <v>2.7199999999999998E-2</v>
      </c>
      <c r="K66" s="488">
        <v>1.38E-2</v>
      </c>
      <c r="L66" s="488" t="s">
        <v>546</v>
      </c>
      <c r="M66" s="488">
        <v>2.7199999999999998E-2</v>
      </c>
      <c r="N66" s="488">
        <v>1.38E-2</v>
      </c>
      <c r="O66" s="488" t="s">
        <v>546</v>
      </c>
      <c r="P66" s="488">
        <v>2.7199999999999998E-2</v>
      </c>
      <c r="Q66" s="488">
        <v>1.38E-2</v>
      </c>
      <c r="R66" s="488" t="s">
        <v>546</v>
      </c>
      <c r="S66" s="488">
        <v>2.58E-2</v>
      </c>
      <c r="T66" s="488">
        <v>1.3100000000000001E-2</v>
      </c>
      <c r="U66" s="488" t="s">
        <v>546</v>
      </c>
      <c r="V66" s="534">
        <v>2.58E-2</v>
      </c>
      <c r="W66" s="534">
        <v>1.3100000000000001E-2</v>
      </c>
      <c r="X66" s="534" t="s">
        <v>546</v>
      </c>
      <c r="Y66" s="534">
        <v>2.5700000000000001E-2</v>
      </c>
      <c r="Z66" s="534">
        <v>1.2999999999999999E-2</v>
      </c>
      <c r="AA66" s="534" t="s">
        <v>546</v>
      </c>
      <c r="AB66" s="535">
        <v>2.5700000000000001E-2</v>
      </c>
      <c r="AC66" s="535">
        <v>1.2999999999999999E-2</v>
      </c>
      <c r="AD66" s="535" t="s">
        <v>546</v>
      </c>
      <c r="AE66" s="535">
        <v>2.5700000000000001E-2</v>
      </c>
      <c r="AF66" s="535">
        <v>1.2999999999999999E-2</v>
      </c>
      <c r="AG66" s="535" t="s">
        <v>546</v>
      </c>
      <c r="AH66" s="535">
        <v>2.6100000000000002E-2</v>
      </c>
      <c r="AI66" s="535">
        <v>1.3299999999999999E-2</v>
      </c>
      <c r="AJ66" s="535" t="s">
        <v>546</v>
      </c>
      <c r="AK66" s="535">
        <v>2.6100000000000002E-2</v>
      </c>
      <c r="AL66" s="535">
        <v>1.32E-2</v>
      </c>
      <c r="AM66" s="535" t="s">
        <v>546</v>
      </c>
      <c r="AN66" s="535">
        <v>2.5999999999999999E-2</v>
      </c>
      <c r="AO66" s="535">
        <v>1.32E-2</v>
      </c>
      <c r="AP66" s="535" t="s">
        <v>546</v>
      </c>
      <c r="AQ66" s="535">
        <v>2.63E-2</v>
      </c>
      <c r="AR66" s="535">
        <v>1.3299999999999999E-2</v>
      </c>
      <c r="AS66" s="535" t="s">
        <v>546</v>
      </c>
      <c r="AT66" s="535">
        <v>2.64E-2</v>
      </c>
      <c r="AU66" s="535">
        <v>1.34E-2</v>
      </c>
      <c r="AV66" s="535" t="s">
        <v>546</v>
      </c>
      <c r="AW66" s="535">
        <v>2.76E-2</v>
      </c>
      <c r="AX66" s="535">
        <v>1.4E-2</v>
      </c>
      <c r="AY66" s="535" t="s">
        <v>546</v>
      </c>
      <c r="AZ66" s="535">
        <v>2.7699999999999999E-2</v>
      </c>
      <c r="BA66" s="535">
        <v>1.4E-2</v>
      </c>
      <c r="BB66" s="535" t="s">
        <v>546</v>
      </c>
      <c r="BC66" s="535">
        <v>2.76E-2</v>
      </c>
      <c r="BD66" s="535">
        <v>1.4E-2</v>
      </c>
      <c r="BE66" s="535" t="s">
        <v>546</v>
      </c>
      <c r="BF66" s="535">
        <v>2.7199999999999998E-2</v>
      </c>
      <c r="BG66" s="535">
        <v>1.38E-2</v>
      </c>
      <c r="BH66" s="535" t="s">
        <v>546</v>
      </c>
    </row>
    <row r="67" spans="1:60" s="100" customFormat="1" ht="16.5" customHeight="1">
      <c r="A67" s="481"/>
      <c r="B67" s="480"/>
      <c r="C67" s="204"/>
      <c r="D67" s="204"/>
      <c r="E67" s="675"/>
      <c r="F67" s="489" t="s">
        <v>664</v>
      </c>
      <c r="G67" s="488">
        <v>3.3000000000000002E-2</v>
      </c>
      <c r="H67" s="488">
        <v>1.67E-2</v>
      </c>
      <c r="I67" s="488" t="s">
        <v>546</v>
      </c>
      <c r="J67" s="488">
        <v>3.32E-2</v>
      </c>
      <c r="K67" s="488">
        <v>1.6799999999999999E-2</v>
      </c>
      <c r="L67" s="488" t="s">
        <v>546</v>
      </c>
      <c r="M67" s="488">
        <v>3.32E-2</v>
      </c>
      <c r="N67" s="488">
        <v>1.6799999999999999E-2</v>
      </c>
      <c r="O67" s="488" t="s">
        <v>546</v>
      </c>
      <c r="P67" s="488">
        <v>3.6499999999999998E-2</v>
      </c>
      <c r="Q67" s="488">
        <v>1.8499999999999999E-2</v>
      </c>
      <c r="R67" s="488" t="s">
        <v>546</v>
      </c>
      <c r="S67" s="488">
        <v>3.5999999999999997E-2</v>
      </c>
      <c r="T67" s="488">
        <v>1.8200000000000001E-2</v>
      </c>
      <c r="U67" s="488" t="s">
        <v>546</v>
      </c>
      <c r="V67" s="534">
        <v>3.5900000000000001E-2</v>
      </c>
      <c r="W67" s="534">
        <v>1.8200000000000001E-2</v>
      </c>
      <c r="X67" s="534" t="s">
        <v>546</v>
      </c>
      <c r="Y67" s="534">
        <v>3.5299999999999998E-2</v>
      </c>
      <c r="Z67" s="534">
        <v>1.7899999999999999E-2</v>
      </c>
      <c r="AA67" s="534" t="s">
        <v>546</v>
      </c>
      <c r="AB67" s="535">
        <v>2.63E-2</v>
      </c>
      <c r="AC67" s="535">
        <v>1.3299999999999999E-2</v>
      </c>
      <c r="AD67" s="535" t="s">
        <v>546</v>
      </c>
      <c r="AE67" s="535">
        <v>2.7900000000000001E-2</v>
      </c>
      <c r="AF67" s="535">
        <v>1.41E-2</v>
      </c>
      <c r="AG67" s="535" t="s">
        <v>546</v>
      </c>
      <c r="AH67" s="535">
        <v>2.64E-2</v>
      </c>
      <c r="AI67" s="535">
        <v>1.34E-2</v>
      </c>
      <c r="AJ67" s="535" t="s">
        <v>546</v>
      </c>
      <c r="AK67" s="535">
        <v>2.6700000000000002E-2</v>
      </c>
      <c r="AL67" s="535">
        <v>1.35E-2</v>
      </c>
      <c r="AM67" s="535" t="s">
        <v>546</v>
      </c>
      <c r="AN67" s="535">
        <v>2.6700000000000002E-2</v>
      </c>
      <c r="AO67" s="535">
        <v>1.3599999999999999E-2</v>
      </c>
      <c r="AP67" s="535" t="s">
        <v>546</v>
      </c>
      <c r="AQ67" s="535">
        <v>2.6800000000000001E-2</v>
      </c>
      <c r="AR67" s="535">
        <v>1.3599999999999999E-2</v>
      </c>
      <c r="AS67" s="535" t="s">
        <v>546</v>
      </c>
      <c r="AT67" s="535">
        <v>2.6800000000000001E-2</v>
      </c>
      <c r="AU67" s="535">
        <v>1.3599999999999999E-2</v>
      </c>
      <c r="AV67" s="535" t="s">
        <v>546</v>
      </c>
      <c r="AW67" s="535">
        <v>2.6200000000000001E-2</v>
      </c>
      <c r="AX67" s="535">
        <v>1.3299999999999999E-2</v>
      </c>
      <c r="AY67" s="535" t="s">
        <v>546</v>
      </c>
      <c r="AZ67" s="535">
        <v>2.7E-2</v>
      </c>
      <c r="BA67" s="535">
        <v>1.37E-2</v>
      </c>
      <c r="BB67" s="535" t="s">
        <v>546</v>
      </c>
      <c r="BC67" s="535">
        <v>2.8299999999999999E-2</v>
      </c>
      <c r="BD67" s="535">
        <v>1.43E-2</v>
      </c>
      <c r="BE67" s="535" t="s">
        <v>546</v>
      </c>
      <c r="BF67" s="535">
        <v>2.7699999999999999E-2</v>
      </c>
      <c r="BG67" s="535">
        <v>1.4E-2</v>
      </c>
      <c r="BH67" s="535" t="s">
        <v>546</v>
      </c>
    </row>
    <row r="68" spans="1:60" s="100" customFormat="1" ht="16.5" customHeight="1">
      <c r="A68" s="481"/>
      <c r="B68" s="480"/>
      <c r="C68" s="204"/>
      <c r="D68" s="204"/>
      <c r="E68" s="675"/>
      <c r="F68" s="489" t="s">
        <v>665</v>
      </c>
      <c r="G68" s="488">
        <v>3.7199999999999997E-2</v>
      </c>
      <c r="H68" s="488">
        <v>1.89E-2</v>
      </c>
      <c r="I68" s="488" t="s">
        <v>546</v>
      </c>
      <c r="J68" s="488">
        <v>3.6799999999999999E-2</v>
      </c>
      <c r="K68" s="488">
        <v>1.8700000000000001E-2</v>
      </c>
      <c r="L68" s="488" t="s">
        <v>546</v>
      </c>
      <c r="M68" s="488">
        <v>3.6799999999999999E-2</v>
      </c>
      <c r="N68" s="488">
        <v>1.8700000000000001E-2</v>
      </c>
      <c r="O68" s="488" t="s">
        <v>546</v>
      </c>
      <c r="P68" s="488">
        <v>3.6799999999999999E-2</v>
      </c>
      <c r="Q68" s="488">
        <v>1.8700000000000001E-2</v>
      </c>
      <c r="R68" s="488" t="s">
        <v>546</v>
      </c>
      <c r="S68" s="488">
        <v>3.5099999999999999E-2</v>
      </c>
      <c r="T68" s="488">
        <v>1.78E-2</v>
      </c>
      <c r="U68" s="488" t="s">
        <v>546</v>
      </c>
      <c r="V68" s="534">
        <v>3.49E-2</v>
      </c>
      <c r="W68" s="534">
        <v>1.77E-2</v>
      </c>
      <c r="X68" s="534" t="s">
        <v>546</v>
      </c>
      <c r="Y68" s="534">
        <v>3.4200000000000001E-2</v>
      </c>
      <c r="Z68" s="534">
        <v>1.7399999999999999E-2</v>
      </c>
      <c r="AA68" s="534" t="s">
        <v>546</v>
      </c>
      <c r="AB68" s="535">
        <v>3.4099999999999998E-2</v>
      </c>
      <c r="AC68" s="535">
        <v>1.7299999999999999E-2</v>
      </c>
      <c r="AD68" s="535" t="s">
        <v>546</v>
      </c>
      <c r="AE68" s="535">
        <v>3.4200000000000001E-2</v>
      </c>
      <c r="AF68" s="535">
        <v>1.7299999999999999E-2</v>
      </c>
      <c r="AG68" s="535" t="s">
        <v>546</v>
      </c>
      <c r="AH68" s="535">
        <v>3.4200000000000001E-2</v>
      </c>
      <c r="AI68" s="535">
        <v>1.7399999999999999E-2</v>
      </c>
      <c r="AJ68" s="535" t="s">
        <v>546</v>
      </c>
      <c r="AK68" s="535">
        <v>3.3500000000000002E-2</v>
      </c>
      <c r="AL68" s="535">
        <v>1.7000000000000001E-2</v>
      </c>
      <c r="AM68" s="535" t="s">
        <v>546</v>
      </c>
      <c r="AN68" s="535">
        <v>3.4099999999999998E-2</v>
      </c>
      <c r="AO68" s="535">
        <v>1.7299999999999999E-2</v>
      </c>
      <c r="AP68" s="535" t="s">
        <v>546</v>
      </c>
      <c r="AQ68" s="535">
        <v>3.3799999999999997E-2</v>
      </c>
      <c r="AR68" s="535">
        <v>1.7100000000000001E-2</v>
      </c>
      <c r="AS68" s="535" t="s">
        <v>546</v>
      </c>
      <c r="AT68" s="535">
        <v>3.3300000000000003E-2</v>
      </c>
      <c r="AU68" s="535">
        <v>1.6899999999999998E-2</v>
      </c>
      <c r="AV68" s="535" t="s">
        <v>546</v>
      </c>
      <c r="AW68" s="535">
        <v>3.5499999999999997E-2</v>
      </c>
      <c r="AX68" s="535">
        <v>1.7999999999999999E-2</v>
      </c>
      <c r="AY68" s="535" t="s">
        <v>546</v>
      </c>
      <c r="AZ68" s="535">
        <v>3.56E-2</v>
      </c>
      <c r="BA68" s="535">
        <v>1.7999999999999999E-2</v>
      </c>
      <c r="BB68" s="535" t="s">
        <v>546</v>
      </c>
      <c r="BC68" s="535">
        <v>3.56E-2</v>
      </c>
      <c r="BD68" s="535">
        <v>1.8100000000000002E-2</v>
      </c>
      <c r="BE68" s="535" t="s">
        <v>546</v>
      </c>
      <c r="BF68" s="535">
        <v>3.5000000000000003E-2</v>
      </c>
      <c r="BG68" s="535">
        <v>1.77E-2</v>
      </c>
      <c r="BH68" s="535" t="s">
        <v>546</v>
      </c>
    </row>
    <row r="69" spans="1:60" s="100" customFormat="1" ht="16.5" customHeight="1">
      <c r="A69" s="481"/>
      <c r="B69" s="480"/>
      <c r="C69" s="204"/>
      <c r="D69" s="204"/>
      <c r="E69" s="675"/>
      <c r="F69" s="489" t="s">
        <v>666</v>
      </c>
      <c r="G69" s="488">
        <v>3.4099999999999998E-2</v>
      </c>
      <c r="H69" s="488">
        <v>1.7299999999999999E-2</v>
      </c>
      <c r="I69" s="488" t="s">
        <v>546</v>
      </c>
      <c r="J69" s="488">
        <v>3.3599999999999998E-2</v>
      </c>
      <c r="K69" s="488">
        <v>1.7000000000000001E-2</v>
      </c>
      <c r="L69" s="488" t="s">
        <v>546</v>
      </c>
      <c r="M69" s="488">
        <v>3.3799999999999997E-2</v>
      </c>
      <c r="N69" s="488">
        <v>1.7100000000000001E-2</v>
      </c>
      <c r="O69" s="488" t="s">
        <v>546</v>
      </c>
      <c r="P69" s="488">
        <v>3.3700000000000001E-2</v>
      </c>
      <c r="Q69" s="488">
        <v>1.7100000000000001E-2</v>
      </c>
      <c r="R69" s="488" t="s">
        <v>546</v>
      </c>
      <c r="S69" s="488">
        <v>3.1899999999999998E-2</v>
      </c>
      <c r="T69" s="488">
        <v>1.6199999999999999E-2</v>
      </c>
      <c r="U69" s="488" t="s">
        <v>546</v>
      </c>
      <c r="V69" s="534">
        <v>3.2800000000000003E-2</v>
      </c>
      <c r="W69" s="534">
        <v>1.66E-2</v>
      </c>
      <c r="X69" s="534" t="s">
        <v>546</v>
      </c>
      <c r="Y69" s="534">
        <v>3.27E-2</v>
      </c>
      <c r="Z69" s="534">
        <v>1.66E-2</v>
      </c>
      <c r="AA69" s="534" t="s">
        <v>546</v>
      </c>
      <c r="AB69" s="535">
        <v>3.3399999999999999E-2</v>
      </c>
      <c r="AC69" s="535">
        <v>1.6899999999999998E-2</v>
      </c>
      <c r="AD69" s="535" t="s">
        <v>546</v>
      </c>
      <c r="AE69" s="535">
        <v>3.3300000000000003E-2</v>
      </c>
      <c r="AF69" s="535">
        <v>1.6899999999999998E-2</v>
      </c>
      <c r="AG69" s="535" t="s">
        <v>546</v>
      </c>
      <c r="AH69" s="535">
        <v>2.7799999999999998E-2</v>
      </c>
      <c r="AI69" s="535">
        <v>1.41E-2</v>
      </c>
      <c r="AJ69" s="535" t="s">
        <v>546</v>
      </c>
      <c r="AK69" s="535">
        <v>2.7400000000000001E-2</v>
      </c>
      <c r="AL69" s="535">
        <v>1.3899999999999999E-2</v>
      </c>
      <c r="AM69" s="535" t="s">
        <v>546</v>
      </c>
      <c r="AN69" s="535">
        <v>2.7400000000000001E-2</v>
      </c>
      <c r="AO69" s="535">
        <v>1.3899999999999999E-2</v>
      </c>
      <c r="AP69" s="535" t="s">
        <v>546</v>
      </c>
      <c r="AQ69" s="535">
        <v>2.7300000000000001E-2</v>
      </c>
      <c r="AR69" s="535">
        <v>1.3899999999999999E-2</v>
      </c>
      <c r="AS69" s="535" t="s">
        <v>546</v>
      </c>
      <c r="AT69" s="535">
        <v>2.7199999999999998E-2</v>
      </c>
      <c r="AU69" s="535">
        <v>1.38E-2</v>
      </c>
      <c r="AV69" s="535" t="s">
        <v>546</v>
      </c>
      <c r="AW69" s="535">
        <v>2.87E-2</v>
      </c>
      <c r="AX69" s="535">
        <v>1.46E-2</v>
      </c>
      <c r="AY69" s="535" t="s">
        <v>546</v>
      </c>
      <c r="AZ69" s="535">
        <v>2.8799999999999999E-2</v>
      </c>
      <c r="BA69" s="535">
        <v>1.46E-2</v>
      </c>
      <c r="BB69" s="535" t="s">
        <v>546</v>
      </c>
      <c r="BC69" s="535">
        <v>2.8500000000000001E-2</v>
      </c>
      <c r="BD69" s="535">
        <v>1.4500000000000001E-2</v>
      </c>
      <c r="BE69" s="535" t="s">
        <v>546</v>
      </c>
      <c r="BF69" s="535">
        <v>2.8400000000000002E-2</v>
      </c>
      <c r="BG69" s="535">
        <v>1.44E-2</v>
      </c>
      <c r="BH69" s="535" t="s">
        <v>546</v>
      </c>
    </row>
    <row r="70" spans="1:60" s="100" customFormat="1" ht="16.5" customHeight="1">
      <c r="A70" s="481"/>
      <c r="B70" s="480"/>
      <c r="C70" s="204"/>
      <c r="D70" s="204"/>
      <c r="E70" s="675"/>
      <c r="F70" s="489" t="s">
        <v>667</v>
      </c>
      <c r="G70" s="488">
        <v>3.49E-2</v>
      </c>
      <c r="H70" s="488">
        <v>1.77E-2</v>
      </c>
      <c r="I70" s="488" t="s">
        <v>546</v>
      </c>
      <c r="J70" s="488">
        <v>3.4799999999999998E-2</v>
      </c>
      <c r="K70" s="488">
        <v>1.7600000000000001E-2</v>
      </c>
      <c r="L70" s="488" t="s">
        <v>546</v>
      </c>
      <c r="M70" s="488">
        <v>3.5000000000000003E-2</v>
      </c>
      <c r="N70" s="488">
        <v>1.77E-2</v>
      </c>
      <c r="O70" s="488" t="s">
        <v>546</v>
      </c>
      <c r="P70" s="488">
        <v>3.4099999999999998E-2</v>
      </c>
      <c r="Q70" s="488">
        <v>1.7299999999999999E-2</v>
      </c>
      <c r="R70" s="488" t="s">
        <v>546</v>
      </c>
      <c r="S70" s="488">
        <v>3.2599999999999997E-2</v>
      </c>
      <c r="T70" s="488">
        <v>1.6500000000000001E-2</v>
      </c>
      <c r="U70" s="488" t="s">
        <v>546</v>
      </c>
      <c r="V70" s="534">
        <v>3.2300000000000002E-2</v>
      </c>
      <c r="W70" s="534">
        <v>1.6400000000000001E-2</v>
      </c>
      <c r="X70" s="534" t="s">
        <v>546</v>
      </c>
      <c r="Y70" s="534">
        <v>3.2000000000000001E-2</v>
      </c>
      <c r="Z70" s="534">
        <v>1.6199999999999999E-2</v>
      </c>
      <c r="AA70" s="534" t="s">
        <v>546</v>
      </c>
      <c r="AB70" s="535">
        <v>3.1899999999999998E-2</v>
      </c>
      <c r="AC70" s="535">
        <v>1.6199999999999999E-2</v>
      </c>
      <c r="AD70" s="535" t="s">
        <v>546</v>
      </c>
      <c r="AE70" s="535">
        <v>3.1E-2</v>
      </c>
      <c r="AF70" s="535">
        <v>1.5699999999999999E-2</v>
      </c>
      <c r="AG70" s="535" t="s">
        <v>546</v>
      </c>
      <c r="AH70" s="535">
        <v>3.0700000000000002E-2</v>
      </c>
      <c r="AI70" s="535">
        <v>1.55E-2</v>
      </c>
      <c r="AJ70" s="535" t="s">
        <v>546</v>
      </c>
      <c r="AK70" s="535">
        <v>3.0599999999999999E-2</v>
      </c>
      <c r="AL70" s="535">
        <v>1.55E-2</v>
      </c>
      <c r="AM70" s="535" t="s">
        <v>546</v>
      </c>
      <c r="AN70" s="535">
        <v>3.0300000000000001E-2</v>
      </c>
      <c r="AO70" s="535">
        <v>1.54E-2</v>
      </c>
      <c r="AP70" s="535" t="s">
        <v>546</v>
      </c>
      <c r="AQ70" s="535">
        <v>0.03</v>
      </c>
      <c r="AR70" s="535">
        <v>1.52E-2</v>
      </c>
      <c r="AS70" s="535" t="s">
        <v>546</v>
      </c>
      <c r="AT70" s="535">
        <v>3.04E-2</v>
      </c>
      <c r="AU70" s="535">
        <v>1.54E-2</v>
      </c>
      <c r="AV70" s="535" t="s">
        <v>546</v>
      </c>
      <c r="AW70" s="535">
        <v>3.09E-2</v>
      </c>
      <c r="AX70" s="535">
        <v>1.5699999999999999E-2</v>
      </c>
      <c r="AY70" s="535" t="s">
        <v>546</v>
      </c>
      <c r="AZ70" s="535">
        <v>3.09E-2</v>
      </c>
      <c r="BA70" s="535">
        <v>1.5699999999999999E-2</v>
      </c>
      <c r="BB70" s="535" t="s">
        <v>546</v>
      </c>
      <c r="BC70" s="535">
        <v>2.9899999999999999E-2</v>
      </c>
      <c r="BD70" s="535">
        <v>1.52E-2</v>
      </c>
      <c r="BE70" s="535" t="s">
        <v>546</v>
      </c>
      <c r="BF70" s="535">
        <v>3.0099999999999998E-2</v>
      </c>
      <c r="BG70" s="535">
        <v>1.5299999999999999E-2</v>
      </c>
      <c r="BH70" s="535" t="s">
        <v>546</v>
      </c>
    </row>
    <row r="71" spans="1:60" s="100" customFormat="1" ht="16.5" customHeight="1">
      <c r="A71" s="481"/>
      <c r="B71" s="480"/>
      <c r="C71" s="204"/>
      <c r="D71" s="204"/>
      <c r="E71" s="675"/>
      <c r="F71" s="489" t="s">
        <v>668</v>
      </c>
      <c r="G71" s="488">
        <v>3.5299999999999998E-2</v>
      </c>
      <c r="H71" s="488">
        <v>1.7899999999999999E-2</v>
      </c>
      <c r="I71" s="488" t="s">
        <v>546</v>
      </c>
      <c r="J71" s="488">
        <v>3.2300000000000002E-2</v>
      </c>
      <c r="K71" s="488">
        <v>1.6400000000000001E-2</v>
      </c>
      <c r="L71" s="488" t="s">
        <v>546</v>
      </c>
      <c r="M71" s="488">
        <v>3.1899999999999998E-2</v>
      </c>
      <c r="N71" s="488">
        <v>1.6199999999999999E-2</v>
      </c>
      <c r="O71" s="488" t="s">
        <v>546</v>
      </c>
      <c r="P71" s="488">
        <v>3.2300000000000002E-2</v>
      </c>
      <c r="Q71" s="488">
        <v>1.6400000000000001E-2</v>
      </c>
      <c r="R71" s="488" t="s">
        <v>546</v>
      </c>
      <c r="S71" s="488">
        <v>3.09E-2</v>
      </c>
      <c r="T71" s="488">
        <v>1.5699999999999999E-2</v>
      </c>
      <c r="U71" s="488" t="s">
        <v>546</v>
      </c>
      <c r="V71" s="534">
        <v>3.0700000000000002E-2</v>
      </c>
      <c r="W71" s="534">
        <v>1.5599999999999999E-2</v>
      </c>
      <c r="X71" s="534" t="s">
        <v>546</v>
      </c>
      <c r="Y71" s="534">
        <v>3.04E-2</v>
      </c>
      <c r="Z71" s="534">
        <v>1.54E-2</v>
      </c>
      <c r="AA71" s="534" t="s">
        <v>546</v>
      </c>
      <c r="AB71" s="535">
        <v>3.0499999999999999E-2</v>
      </c>
      <c r="AC71" s="535">
        <v>1.54E-2</v>
      </c>
      <c r="AD71" s="535" t="s">
        <v>546</v>
      </c>
      <c r="AE71" s="535">
        <v>3.0599999999999999E-2</v>
      </c>
      <c r="AF71" s="535">
        <v>1.55E-2</v>
      </c>
      <c r="AG71" s="535" t="s">
        <v>546</v>
      </c>
      <c r="AH71" s="535">
        <v>2.92E-2</v>
      </c>
      <c r="AI71" s="535">
        <v>1.4800000000000001E-2</v>
      </c>
      <c r="AJ71" s="535" t="s">
        <v>546</v>
      </c>
      <c r="AK71" s="535">
        <v>2.92E-2</v>
      </c>
      <c r="AL71" s="535">
        <v>1.4800000000000001E-2</v>
      </c>
      <c r="AM71" s="535" t="s">
        <v>546</v>
      </c>
      <c r="AN71" s="535">
        <v>2.92E-2</v>
      </c>
      <c r="AO71" s="535">
        <v>1.4800000000000001E-2</v>
      </c>
      <c r="AP71" s="535" t="s">
        <v>546</v>
      </c>
      <c r="AQ71" s="535">
        <v>2.8899999999999999E-2</v>
      </c>
      <c r="AR71" s="535">
        <v>1.47E-2</v>
      </c>
      <c r="AS71" s="535" t="s">
        <v>546</v>
      </c>
      <c r="AT71" s="535">
        <v>2.9000000000000001E-2</v>
      </c>
      <c r="AU71" s="535">
        <v>1.47E-2</v>
      </c>
      <c r="AV71" s="535" t="s">
        <v>546</v>
      </c>
      <c r="AW71" s="535">
        <v>3.2800000000000003E-2</v>
      </c>
      <c r="AX71" s="535">
        <v>1.66E-2</v>
      </c>
      <c r="AY71" s="535" t="s">
        <v>546</v>
      </c>
      <c r="AZ71" s="535">
        <v>3.27E-2</v>
      </c>
      <c r="BA71" s="535">
        <v>1.66E-2</v>
      </c>
      <c r="BB71" s="535" t="s">
        <v>546</v>
      </c>
      <c r="BC71" s="535">
        <v>3.3000000000000002E-2</v>
      </c>
      <c r="BD71" s="535">
        <v>1.67E-2</v>
      </c>
      <c r="BE71" s="535" t="s">
        <v>546</v>
      </c>
      <c r="BF71" s="535">
        <v>3.1699999999999999E-2</v>
      </c>
      <c r="BG71" s="535">
        <v>1.6E-2</v>
      </c>
      <c r="BH71" s="535" t="s">
        <v>546</v>
      </c>
    </row>
    <row r="72" spans="1:60" s="100" customFormat="1" ht="16.5" customHeight="1">
      <c r="A72" s="481"/>
      <c r="B72" s="480"/>
      <c r="C72" s="204"/>
      <c r="D72" s="204"/>
      <c r="E72" s="675"/>
      <c r="F72" s="489" t="s">
        <v>669</v>
      </c>
      <c r="G72" s="488">
        <v>3.1099999999999999E-2</v>
      </c>
      <c r="H72" s="488">
        <v>1.5800000000000002E-2</v>
      </c>
      <c r="I72" s="488" t="s">
        <v>546</v>
      </c>
      <c r="J72" s="488">
        <v>3.1099999999999999E-2</v>
      </c>
      <c r="K72" s="488">
        <v>1.5800000000000002E-2</v>
      </c>
      <c r="L72" s="488" t="s">
        <v>546</v>
      </c>
      <c r="M72" s="488">
        <v>3.1099999999999999E-2</v>
      </c>
      <c r="N72" s="488">
        <v>1.5800000000000002E-2</v>
      </c>
      <c r="O72" s="488" t="s">
        <v>546</v>
      </c>
      <c r="P72" s="488">
        <v>3.1099999999999999E-2</v>
      </c>
      <c r="Q72" s="488">
        <v>1.5800000000000002E-2</v>
      </c>
      <c r="R72" s="488" t="s">
        <v>546</v>
      </c>
      <c r="S72" s="488">
        <v>2.98E-2</v>
      </c>
      <c r="T72" s="488">
        <v>1.5100000000000001E-2</v>
      </c>
      <c r="U72" s="488" t="s">
        <v>546</v>
      </c>
      <c r="V72" s="534">
        <v>2.92E-2</v>
      </c>
      <c r="W72" s="534">
        <v>1.4800000000000001E-2</v>
      </c>
      <c r="X72" s="534" t="s">
        <v>546</v>
      </c>
      <c r="Y72" s="534">
        <v>2.8299999999999999E-2</v>
      </c>
      <c r="Z72" s="534">
        <v>1.43E-2</v>
      </c>
      <c r="AA72" s="534" t="s">
        <v>546</v>
      </c>
      <c r="AB72" s="535">
        <v>2.8400000000000002E-2</v>
      </c>
      <c r="AC72" s="535">
        <v>1.44E-2</v>
      </c>
      <c r="AD72" s="535" t="s">
        <v>546</v>
      </c>
      <c r="AE72" s="535">
        <v>2.86E-2</v>
      </c>
      <c r="AF72" s="535">
        <v>1.4500000000000001E-2</v>
      </c>
      <c r="AG72" s="535" t="s">
        <v>546</v>
      </c>
      <c r="AH72" s="535">
        <v>2.8299999999999999E-2</v>
      </c>
      <c r="AI72" s="535">
        <v>1.43E-2</v>
      </c>
      <c r="AJ72" s="535" t="s">
        <v>546</v>
      </c>
      <c r="AK72" s="535">
        <v>2.8199999999999999E-2</v>
      </c>
      <c r="AL72" s="535">
        <v>1.43E-2</v>
      </c>
      <c r="AM72" s="535" t="s">
        <v>546</v>
      </c>
      <c r="AN72" s="535">
        <v>2.8299999999999999E-2</v>
      </c>
      <c r="AO72" s="535">
        <v>1.44E-2</v>
      </c>
      <c r="AP72" s="535" t="s">
        <v>546</v>
      </c>
      <c r="AQ72" s="535">
        <v>2.8299999999999999E-2</v>
      </c>
      <c r="AR72" s="535">
        <v>1.43E-2</v>
      </c>
      <c r="AS72" s="535" t="s">
        <v>546</v>
      </c>
      <c r="AT72" s="535">
        <v>2.76E-2</v>
      </c>
      <c r="AU72" s="535">
        <v>1.4E-2</v>
      </c>
      <c r="AV72" s="535" t="s">
        <v>546</v>
      </c>
      <c r="AW72" s="535">
        <v>2.86E-2</v>
      </c>
      <c r="AX72" s="535">
        <v>1.4500000000000001E-2</v>
      </c>
      <c r="AY72" s="535" t="s">
        <v>546</v>
      </c>
      <c r="AZ72" s="535">
        <v>2.8799999999999999E-2</v>
      </c>
      <c r="BA72" s="535">
        <v>1.46E-2</v>
      </c>
      <c r="BB72" s="535" t="s">
        <v>546</v>
      </c>
      <c r="BC72" s="535">
        <v>2.8799999999999999E-2</v>
      </c>
      <c r="BD72" s="535">
        <v>1.46E-2</v>
      </c>
      <c r="BE72" s="535" t="s">
        <v>546</v>
      </c>
      <c r="BF72" s="535">
        <v>2.86E-2</v>
      </c>
      <c r="BG72" s="535">
        <v>1.4500000000000001E-2</v>
      </c>
      <c r="BH72" s="535" t="s">
        <v>546</v>
      </c>
    </row>
    <row r="73" spans="1:60" s="100" customFormat="1" ht="16.5" customHeight="1">
      <c r="A73" s="481"/>
      <c r="B73" s="480"/>
      <c r="C73" s="204"/>
      <c r="D73" s="204"/>
      <c r="E73" s="675"/>
      <c r="F73" s="489" t="s">
        <v>670</v>
      </c>
      <c r="G73" s="488">
        <v>3.0499999999999999E-2</v>
      </c>
      <c r="H73" s="488">
        <v>1.54E-2</v>
      </c>
      <c r="I73" s="488" t="s">
        <v>546</v>
      </c>
      <c r="J73" s="488">
        <v>3.0200000000000001E-2</v>
      </c>
      <c r="K73" s="488">
        <v>1.5299999999999999E-2</v>
      </c>
      <c r="L73" s="488" t="s">
        <v>546</v>
      </c>
      <c r="M73" s="488">
        <v>2.9899999999999999E-2</v>
      </c>
      <c r="N73" s="488">
        <v>1.52E-2</v>
      </c>
      <c r="O73" s="488" t="s">
        <v>546</v>
      </c>
      <c r="P73" s="488">
        <v>0.03</v>
      </c>
      <c r="Q73" s="488">
        <v>1.52E-2</v>
      </c>
      <c r="R73" s="488" t="s">
        <v>546</v>
      </c>
      <c r="S73" s="488">
        <v>2.8000000000000001E-2</v>
      </c>
      <c r="T73" s="488">
        <v>1.4200000000000001E-2</v>
      </c>
      <c r="U73" s="488" t="s">
        <v>546</v>
      </c>
      <c r="V73" s="534">
        <v>2.75E-2</v>
      </c>
      <c r="W73" s="534">
        <v>1.4E-2</v>
      </c>
      <c r="X73" s="534" t="s">
        <v>546</v>
      </c>
      <c r="Y73" s="534">
        <v>2.75E-2</v>
      </c>
      <c r="Z73" s="534">
        <v>1.3899999999999999E-2</v>
      </c>
      <c r="AA73" s="534" t="s">
        <v>546</v>
      </c>
      <c r="AB73" s="535">
        <v>2.76E-2</v>
      </c>
      <c r="AC73" s="535">
        <v>1.4E-2</v>
      </c>
      <c r="AD73" s="535" t="s">
        <v>546</v>
      </c>
      <c r="AE73" s="535">
        <v>2.7699999999999999E-2</v>
      </c>
      <c r="AF73" s="535">
        <v>1.4E-2</v>
      </c>
      <c r="AG73" s="535" t="s">
        <v>546</v>
      </c>
      <c r="AH73" s="535">
        <v>2.5600000000000001E-2</v>
      </c>
      <c r="AI73" s="535">
        <v>1.2999999999999999E-2</v>
      </c>
      <c r="AJ73" s="535" t="s">
        <v>546</v>
      </c>
      <c r="AK73" s="535">
        <v>2.5499999999999998E-2</v>
      </c>
      <c r="AL73" s="535">
        <v>1.29E-2</v>
      </c>
      <c r="AM73" s="535" t="s">
        <v>546</v>
      </c>
      <c r="AN73" s="535">
        <v>2.5600000000000001E-2</v>
      </c>
      <c r="AO73" s="535">
        <v>1.2999999999999999E-2</v>
      </c>
      <c r="AP73" s="535" t="s">
        <v>546</v>
      </c>
      <c r="AQ73" s="535">
        <v>2.5600000000000001E-2</v>
      </c>
      <c r="AR73" s="535">
        <v>1.2999999999999999E-2</v>
      </c>
      <c r="AS73" s="535" t="s">
        <v>546</v>
      </c>
      <c r="AT73" s="535">
        <v>2.7099999999999999E-2</v>
      </c>
      <c r="AU73" s="535">
        <v>1.38E-2</v>
      </c>
      <c r="AV73" s="535" t="s">
        <v>546</v>
      </c>
      <c r="AW73" s="535">
        <v>2.5600000000000001E-2</v>
      </c>
      <c r="AX73" s="535">
        <v>1.2999999999999999E-2</v>
      </c>
      <c r="AY73" s="535" t="s">
        <v>546</v>
      </c>
      <c r="AZ73" s="535">
        <v>2.6100000000000002E-2</v>
      </c>
      <c r="BA73" s="535">
        <v>1.32E-2</v>
      </c>
      <c r="BB73" s="535" t="s">
        <v>546</v>
      </c>
      <c r="BC73" s="535">
        <v>2.76E-2</v>
      </c>
      <c r="BD73" s="535">
        <v>1.4E-2</v>
      </c>
      <c r="BE73" s="535" t="s">
        <v>546</v>
      </c>
      <c r="BF73" s="535">
        <v>2.7199999999999998E-2</v>
      </c>
      <c r="BG73" s="535">
        <v>1.38E-2</v>
      </c>
      <c r="BH73" s="535" t="s">
        <v>546</v>
      </c>
    </row>
    <row r="74" spans="1:60" s="100" customFormat="1" ht="16.5" customHeight="1">
      <c r="A74" s="481"/>
      <c r="B74" s="480"/>
      <c r="C74" s="204"/>
      <c r="D74" s="204"/>
      <c r="E74" s="675"/>
      <c r="F74" s="489" t="s">
        <v>671</v>
      </c>
      <c r="G74" s="488">
        <v>3.3000000000000002E-2</v>
      </c>
      <c r="H74" s="488">
        <v>1.67E-2</v>
      </c>
      <c r="I74" s="488" t="s">
        <v>546</v>
      </c>
      <c r="J74" s="488">
        <v>3.2500000000000001E-2</v>
      </c>
      <c r="K74" s="488">
        <v>1.6500000000000001E-2</v>
      </c>
      <c r="L74" s="488" t="s">
        <v>546</v>
      </c>
      <c r="M74" s="488">
        <v>3.2500000000000001E-2</v>
      </c>
      <c r="N74" s="488">
        <v>1.6500000000000001E-2</v>
      </c>
      <c r="O74" s="488" t="s">
        <v>546</v>
      </c>
      <c r="P74" s="488">
        <v>3.39E-2</v>
      </c>
      <c r="Q74" s="488">
        <v>1.72E-2</v>
      </c>
      <c r="R74" s="488" t="s">
        <v>546</v>
      </c>
      <c r="S74" s="488">
        <v>3.2099999999999997E-2</v>
      </c>
      <c r="T74" s="488">
        <v>1.6299999999999999E-2</v>
      </c>
      <c r="U74" s="488" t="s">
        <v>546</v>
      </c>
      <c r="V74" s="534">
        <v>3.2300000000000002E-2</v>
      </c>
      <c r="W74" s="534">
        <v>1.6400000000000001E-2</v>
      </c>
      <c r="X74" s="534" t="s">
        <v>546</v>
      </c>
      <c r="Y74" s="534">
        <v>3.1399999999999997E-2</v>
      </c>
      <c r="Z74" s="534">
        <v>1.5900000000000001E-2</v>
      </c>
      <c r="AA74" s="534" t="s">
        <v>546</v>
      </c>
      <c r="AB74" s="535">
        <v>3.15E-2</v>
      </c>
      <c r="AC74" s="535">
        <v>1.6E-2</v>
      </c>
      <c r="AD74" s="535" t="s">
        <v>546</v>
      </c>
      <c r="AE74" s="535">
        <v>3.15E-2</v>
      </c>
      <c r="AF74" s="535">
        <v>1.6E-2</v>
      </c>
      <c r="AG74" s="535" t="s">
        <v>546</v>
      </c>
      <c r="AH74" s="535">
        <v>3.0300000000000001E-2</v>
      </c>
      <c r="AI74" s="535">
        <v>1.54E-2</v>
      </c>
      <c r="AJ74" s="535" t="s">
        <v>546</v>
      </c>
      <c r="AK74" s="535">
        <v>2.98E-2</v>
      </c>
      <c r="AL74" s="535">
        <v>1.5100000000000001E-2</v>
      </c>
      <c r="AM74" s="535" t="s">
        <v>546</v>
      </c>
      <c r="AN74" s="535">
        <v>3.0099999999999998E-2</v>
      </c>
      <c r="AO74" s="535">
        <v>1.52E-2</v>
      </c>
      <c r="AP74" s="535" t="s">
        <v>546</v>
      </c>
      <c r="AQ74" s="535">
        <v>2.98E-2</v>
      </c>
      <c r="AR74" s="535">
        <v>1.5100000000000001E-2</v>
      </c>
      <c r="AS74" s="535" t="s">
        <v>546</v>
      </c>
      <c r="AT74" s="535">
        <v>2.9700000000000001E-2</v>
      </c>
      <c r="AU74" s="535">
        <v>1.5100000000000001E-2</v>
      </c>
      <c r="AV74" s="535" t="s">
        <v>546</v>
      </c>
      <c r="AW74" s="535">
        <v>3.09E-2</v>
      </c>
      <c r="AX74" s="535">
        <v>1.5699999999999999E-2</v>
      </c>
      <c r="AY74" s="535" t="s">
        <v>546</v>
      </c>
      <c r="AZ74" s="535">
        <v>3.0700000000000002E-2</v>
      </c>
      <c r="BA74" s="535">
        <v>1.55E-2</v>
      </c>
      <c r="BB74" s="535" t="s">
        <v>546</v>
      </c>
      <c r="BC74" s="535">
        <v>3.0700000000000002E-2</v>
      </c>
      <c r="BD74" s="535">
        <v>1.5599999999999999E-2</v>
      </c>
      <c r="BE74" s="535" t="s">
        <v>546</v>
      </c>
      <c r="BF74" s="535">
        <v>3.0300000000000001E-2</v>
      </c>
      <c r="BG74" s="535">
        <v>1.54E-2</v>
      </c>
      <c r="BH74" s="535" t="s">
        <v>546</v>
      </c>
    </row>
    <row r="75" spans="1:60" s="100" customFormat="1" ht="16.5" customHeight="1">
      <c r="A75" s="481"/>
      <c r="B75" s="480"/>
      <c r="C75" s="204"/>
      <c r="D75" s="204"/>
      <c r="E75" s="675"/>
      <c r="F75" s="489" t="s">
        <v>672</v>
      </c>
      <c r="G75" s="488">
        <v>3.4799999999999998E-2</v>
      </c>
      <c r="H75" s="488">
        <v>1.77E-2</v>
      </c>
      <c r="I75" s="488" t="s">
        <v>546</v>
      </c>
      <c r="J75" s="488">
        <v>3.44E-2</v>
      </c>
      <c r="K75" s="488">
        <v>1.7399999999999999E-2</v>
      </c>
      <c r="L75" s="488" t="s">
        <v>546</v>
      </c>
      <c r="M75" s="488">
        <v>3.5499999999999997E-2</v>
      </c>
      <c r="N75" s="488">
        <v>1.7999999999999999E-2</v>
      </c>
      <c r="O75" s="488" t="s">
        <v>546</v>
      </c>
      <c r="P75" s="488">
        <v>3.5499999999999997E-2</v>
      </c>
      <c r="Q75" s="488">
        <v>1.7999999999999999E-2</v>
      </c>
      <c r="R75" s="488" t="s">
        <v>546</v>
      </c>
      <c r="S75" s="488">
        <v>3.39E-2</v>
      </c>
      <c r="T75" s="488">
        <v>1.72E-2</v>
      </c>
      <c r="U75" s="488" t="s">
        <v>546</v>
      </c>
      <c r="V75" s="534">
        <v>3.39E-2</v>
      </c>
      <c r="W75" s="534">
        <v>1.72E-2</v>
      </c>
      <c r="X75" s="534" t="s">
        <v>546</v>
      </c>
      <c r="Y75" s="534">
        <v>3.3000000000000002E-2</v>
      </c>
      <c r="Z75" s="534">
        <v>1.67E-2</v>
      </c>
      <c r="AA75" s="534" t="s">
        <v>546</v>
      </c>
      <c r="AB75" s="535">
        <v>3.3000000000000002E-2</v>
      </c>
      <c r="AC75" s="535">
        <v>1.67E-2</v>
      </c>
      <c r="AD75" s="535" t="s">
        <v>546</v>
      </c>
      <c r="AE75" s="535">
        <v>3.2899999999999999E-2</v>
      </c>
      <c r="AF75" s="535">
        <v>1.67E-2</v>
      </c>
      <c r="AG75" s="535" t="s">
        <v>546</v>
      </c>
      <c r="AH75" s="535">
        <v>3.2500000000000001E-2</v>
      </c>
      <c r="AI75" s="535">
        <v>1.6500000000000001E-2</v>
      </c>
      <c r="AJ75" s="535" t="s">
        <v>546</v>
      </c>
      <c r="AK75" s="535">
        <v>3.2599999999999997E-2</v>
      </c>
      <c r="AL75" s="535">
        <v>1.6500000000000001E-2</v>
      </c>
      <c r="AM75" s="535" t="s">
        <v>546</v>
      </c>
      <c r="AN75" s="535">
        <v>3.3000000000000002E-2</v>
      </c>
      <c r="AO75" s="535">
        <v>1.67E-2</v>
      </c>
      <c r="AP75" s="535" t="s">
        <v>546</v>
      </c>
      <c r="AQ75" s="535">
        <v>3.3099999999999997E-2</v>
      </c>
      <c r="AR75" s="535">
        <v>1.6799999999999999E-2</v>
      </c>
      <c r="AS75" s="535" t="s">
        <v>546</v>
      </c>
      <c r="AT75" s="535">
        <v>3.3099999999999997E-2</v>
      </c>
      <c r="AU75" s="535">
        <v>1.6799999999999999E-2</v>
      </c>
      <c r="AV75" s="535" t="s">
        <v>546</v>
      </c>
      <c r="AW75" s="535">
        <v>3.5200000000000002E-2</v>
      </c>
      <c r="AX75" s="535">
        <v>1.78E-2</v>
      </c>
      <c r="AY75" s="535" t="s">
        <v>546</v>
      </c>
      <c r="AZ75" s="535">
        <v>3.5099999999999999E-2</v>
      </c>
      <c r="BA75" s="535">
        <v>1.78E-2</v>
      </c>
      <c r="BB75" s="535" t="s">
        <v>546</v>
      </c>
      <c r="BC75" s="535">
        <v>3.5099999999999999E-2</v>
      </c>
      <c r="BD75" s="535">
        <v>1.78E-2</v>
      </c>
      <c r="BE75" s="535" t="s">
        <v>546</v>
      </c>
      <c r="BF75" s="535">
        <v>3.44E-2</v>
      </c>
      <c r="BG75" s="535">
        <v>1.7500000000000002E-2</v>
      </c>
      <c r="BH75" s="535" t="s">
        <v>546</v>
      </c>
    </row>
    <row r="76" spans="1:60" s="100" customFormat="1" ht="16.5" customHeight="1">
      <c r="A76" s="481"/>
      <c r="B76" s="480"/>
      <c r="C76" s="204"/>
      <c r="D76" s="204"/>
      <c r="E76" s="675"/>
      <c r="F76" s="489" t="s">
        <v>673</v>
      </c>
      <c r="G76" s="488">
        <v>3.9800000000000002E-2</v>
      </c>
      <c r="H76" s="488">
        <v>2.0199999999999999E-2</v>
      </c>
      <c r="I76" s="488" t="s">
        <v>546</v>
      </c>
      <c r="J76" s="488">
        <v>3.9600000000000003E-2</v>
      </c>
      <c r="K76" s="488">
        <v>2.01E-2</v>
      </c>
      <c r="L76" s="488" t="s">
        <v>546</v>
      </c>
      <c r="M76" s="488">
        <v>3.9600000000000003E-2</v>
      </c>
      <c r="N76" s="488">
        <v>2.01E-2</v>
      </c>
      <c r="O76" s="488" t="s">
        <v>546</v>
      </c>
      <c r="P76" s="488">
        <v>3.95E-2</v>
      </c>
      <c r="Q76" s="488">
        <v>0.02</v>
      </c>
      <c r="R76" s="488" t="s">
        <v>546</v>
      </c>
      <c r="S76" s="488">
        <v>3.78E-2</v>
      </c>
      <c r="T76" s="488">
        <v>1.9099999999999999E-2</v>
      </c>
      <c r="U76" s="488" t="s">
        <v>546</v>
      </c>
      <c r="V76" s="534">
        <v>3.7600000000000001E-2</v>
      </c>
      <c r="W76" s="534">
        <v>1.9099999999999999E-2</v>
      </c>
      <c r="X76" s="534" t="s">
        <v>546</v>
      </c>
      <c r="Y76" s="534">
        <v>3.6700000000000003E-2</v>
      </c>
      <c r="Z76" s="534">
        <v>1.8599999999999998E-2</v>
      </c>
      <c r="AA76" s="534" t="s">
        <v>546</v>
      </c>
      <c r="AB76" s="535">
        <v>3.6900000000000002E-2</v>
      </c>
      <c r="AC76" s="535">
        <v>1.8700000000000001E-2</v>
      </c>
      <c r="AD76" s="535" t="s">
        <v>546</v>
      </c>
      <c r="AE76" s="535">
        <v>3.6799999999999999E-2</v>
      </c>
      <c r="AF76" s="535">
        <v>1.8700000000000001E-2</v>
      </c>
      <c r="AG76" s="535" t="s">
        <v>546</v>
      </c>
      <c r="AH76" s="535">
        <v>3.49E-2</v>
      </c>
      <c r="AI76" s="535">
        <v>1.77E-2</v>
      </c>
      <c r="AJ76" s="535" t="s">
        <v>546</v>
      </c>
      <c r="AK76" s="535">
        <v>3.4700000000000002E-2</v>
      </c>
      <c r="AL76" s="535">
        <v>1.7600000000000001E-2</v>
      </c>
      <c r="AM76" s="535" t="s">
        <v>546</v>
      </c>
      <c r="AN76" s="535">
        <v>3.5099999999999999E-2</v>
      </c>
      <c r="AO76" s="535">
        <v>1.78E-2</v>
      </c>
      <c r="AP76" s="535" t="s">
        <v>546</v>
      </c>
      <c r="AQ76" s="535">
        <v>3.4000000000000002E-2</v>
      </c>
      <c r="AR76" s="535">
        <v>1.72E-2</v>
      </c>
      <c r="AS76" s="535" t="s">
        <v>546</v>
      </c>
      <c r="AT76" s="535">
        <v>3.4200000000000001E-2</v>
      </c>
      <c r="AU76" s="535">
        <v>1.7299999999999999E-2</v>
      </c>
      <c r="AV76" s="535" t="s">
        <v>546</v>
      </c>
      <c r="AW76" s="535">
        <v>3.5299999999999998E-2</v>
      </c>
      <c r="AX76" s="535">
        <v>1.7899999999999999E-2</v>
      </c>
      <c r="AY76" s="535" t="s">
        <v>546</v>
      </c>
      <c r="AZ76" s="535">
        <v>3.5000000000000003E-2</v>
      </c>
      <c r="BA76" s="535">
        <v>1.77E-2</v>
      </c>
      <c r="BB76" s="535" t="s">
        <v>546</v>
      </c>
      <c r="BC76" s="535">
        <v>3.5099999999999999E-2</v>
      </c>
      <c r="BD76" s="535">
        <v>1.78E-2</v>
      </c>
      <c r="BE76" s="535" t="s">
        <v>546</v>
      </c>
      <c r="BF76" s="535">
        <v>3.4700000000000002E-2</v>
      </c>
      <c r="BG76" s="535">
        <v>1.7600000000000001E-2</v>
      </c>
      <c r="BH76" s="535" t="s">
        <v>546</v>
      </c>
    </row>
    <row r="77" spans="1:60" s="100" customFormat="1" ht="16.5" customHeight="1">
      <c r="A77" s="481"/>
      <c r="B77" s="480"/>
      <c r="C77" s="204"/>
      <c r="D77" s="204"/>
      <c r="E77" s="675"/>
      <c r="F77" s="489" t="s">
        <v>674</v>
      </c>
      <c r="G77" s="488">
        <v>2.76E-2</v>
      </c>
      <c r="H77" s="488">
        <v>1.4E-2</v>
      </c>
      <c r="I77" s="488" t="s">
        <v>546</v>
      </c>
      <c r="J77" s="488">
        <v>2.7400000000000001E-2</v>
      </c>
      <c r="K77" s="488">
        <v>1.3899999999999999E-2</v>
      </c>
      <c r="L77" s="488" t="s">
        <v>546</v>
      </c>
      <c r="M77" s="488">
        <v>2.7400000000000001E-2</v>
      </c>
      <c r="N77" s="488">
        <v>1.3899999999999999E-2</v>
      </c>
      <c r="O77" s="488" t="s">
        <v>546</v>
      </c>
      <c r="P77" s="488">
        <v>2.7400000000000001E-2</v>
      </c>
      <c r="Q77" s="488">
        <v>1.3899999999999999E-2</v>
      </c>
      <c r="R77" s="488" t="s">
        <v>546</v>
      </c>
      <c r="S77" s="488">
        <v>2.5899999999999999E-2</v>
      </c>
      <c r="T77" s="488">
        <v>1.3100000000000001E-2</v>
      </c>
      <c r="U77" s="488" t="s">
        <v>546</v>
      </c>
      <c r="V77" s="534">
        <v>2.5600000000000001E-2</v>
      </c>
      <c r="W77" s="534">
        <v>1.2999999999999999E-2</v>
      </c>
      <c r="X77" s="534" t="s">
        <v>546</v>
      </c>
      <c r="Y77" s="534">
        <v>2.5600000000000001E-2</v>
      </c>
      <c r="Z77" s="534">
        <v>1.2999999999999999E-2</v>
      </c>
      <c r="AA77" s="534" t="s">
        <v>546</v>
      </c>
      <c r="AB77" s="535">
        <v>2.5600000000000001E-2</v>
      </c>
      <c r="AC77" s="535">
        <v>1.2999999999999999E-2</v>
      </c>
      <c r="AD77" s="535" t="s">
        <v>546</v>
      </c>
      <c r="AE77" s="535">
        <v>2.5499999999999998E-2</v>
      </c>
      <c r="AF77" s="535">
        <v>1.29E-2</v>
      </c>
      <c r="AG77" s="535" t="s">
        <v>546</v>
      </c>
      <c r="AH77" s="535">
        <v>2.4199999999999999E-2</v>
      </c>
      <c r="AI77" s="535">
        <v>1.2200000000000001E-2</v>
      </c>
      <c r="AJ77" s="535" t="s">
        <v>546</v>
      </c>
      <c r="AK77" s="535">
        <v>2.4199999999999999E-2</v>
      </c>
      <c r="AL77" s="535">
        <v>1.2200000000000001E-2</v>
      </c>
      <c r="AM77" s="535" t="s">
        <v>546</v>
      </c>
      <c r="AN77" s="535">
        <v>2.4199999999999999E-2</v>
      </c>
      <c r="AO77" s="535">
        <v>1.23E-2</v>
      </c>
      <c r="AP77" s="535" t="s">
        <v>546</v>
      </c>
      <c r="AQ77" s="535">
        <v>2.4199999999999999E-2</v>
      </c>
      <c r="AR77" s="535">
        <v>1.23E-2</v>
      </c>
      <c r="AS77" s="535" t="s">
        <v>546</v>
      </c>
      <c r="AT77" s="535">
        <v>2.4199999999999999E-2</v>
      </c>
      <c r="AU77" s="535">
        <v>1.23E-2</v>
      </c>
      <c r="AV77" s="535" t="s">
        <v>546</v>
      </c>
      <c r="AW77" s="535">
        <v>2.4299999999999999E-2</v>
      </c>
      <c r="AX77" s="535">
        <v>1.23E-2</v>
      </c>
      <c r="AY77" s="535" t="s">
        <v>546</v>
      </c>
      <c r="AZ77" s="535">
        <v>2.4299999999999999E-2</v>
      </c>
      <c r="BA77" s="535">
        <v>1.23E-2</v>
      </c>
      <c r="BB77" s="535" t="s">
        <v>546</v>
      </c>
      <c r="BC77" s="535">
        <v>2.4299999999999999E-2</v>
      </c>
      <c r="BD77" s="535">
        <v>1.23E-2</v>
      </c>
      <c r="BE77" s="535" t="s">
        <v>546</v>
      </c>
      <c r="BF77" s="535">
        <v>2.4199999999999999E-2</v>
      </c>
      <c r="BG77" s="535">
        <v>1.23E-2</v>
      </c>
      <c r="BH77" s="535" t="s">
        <v>546</v>
      </c>
    </row>
    <row r="78" spans="1:60" s="100" customFormat="1" ht="16.5" customHeight="1">
      <c r="A78" s="481"/>
      <c r="B78" s="480"/>
      <c r="C78" s="204"/>
      <c r="D78" s="204"/>
      <c r="E78" s="675"/>
      <c r="F78" s="489" t="s">
        <v>675</v>
      </c>
      <c r="G78" s="488">
        <v>3.32E-2</v>
      </c>
      <c r="H78" s="488">
        <v>1.6899999999999998E-2</v>
      </c>
      <c r="I78" s="488" t="s">
        <v>546</v>
      </c>
      <c r="J78" s="488">
        <v>3.2899999999999999E-2</v>
      </c>
      <c r="K78" s="488">
        <v>1.67E-2</v>
      </c>
      <c r="L78" s="488" t="s">
        <v>546</v>
      </c>
      <c r="M78" s="488">
        <v>3.39E-2</v>
      </c>
      <c r="N78" s="488">
        <v>1.72E-2</v>
      </c>
      <c r="O78" s="488" t="s">
        <v>546</v>
      </c>
      <c r="P78" s="488">
        <v>3.4099999999999998E-2</v>
      </c>
      <c r="Q78" s="488">
        <v>1.7299999999999999E-2</v>
      </c>
      <c r="R78" s="488" t="s">
        <v>546</v>
      </c>
      <c r="S78" s="488">
        <v>3.2899999999999999E-2</v>
      </c>
      <c r="T78" s="488">
        <v>1.67E-2</v>
      </c>
      <c r="U78" s="488" t="s">
        <v>546</v>
      </c>
      <c r="V78" s="534">
        <v>3.2800000000000003E-2</v>
      </c>
      <c r="W78" s="534">
        <v>1.66E-2</v>
      </c>
      <c r="X78" s="534" t="s">
        <v>546</v>
      </c>
      <c r="Y78" s="534">
        <v>3.3500000000000002E-2</v>
      </c>
      <c r="Z78" s="534">
        <v>1.7000000000000001E-2</v>
      </c>
      <c r="AA78" s="534" t="s">
        <v>546</v>
      </c>
      <c r="AB78" s="535">
        <v>3.3099999999999997E-2</v>
      </c>
      <c r="AC78" s="535">
        <v>1.6799999999999999E-2</v>
      </c>
      <c r="AD78" s="535" t="s">
        <v>546</v>
      </c>
      <c r="AE78" s="535">
        <v>3.3300000000000003E-2</v>
      </c>
      <c r="AF78" s="535">
        <v>1.6899999999999998E-2</v>
      </c>
      <c r="AG78" s="535" t="s">
        <v>546</v>
      </c>
      <c r="AH78" s="535">
        <v>3.2399999999999998E-2</v>
      </c>
      <c r="AI78" s="535">
        <v>1.6400000000000001E-2</v>
      </c>
      <c r="AJ78" s="535" t="s">
        <v>546</v>
      </c>
      <c r="AK78" s="535">
        <v>3.2300000000000002E-2</v>
      </c>
      <c r="AL78" s="535">
        <v>1.6400000000000001E-2</v>
      </c>
      <c r="AM78" s="535" t="s">
        <v>546</v>
      </c>
      <c r="AN78" s="535">
        <v>3.2500000000000001E-2</v>
      </c>
      <c r="AO78" s="535">
        <v>1.6500000000000001E-2</v>
      </c>
      <c r="AP78" s="535" t="s">
        <v>546</v>
      </c>
      <c r="AQ78" s="535">
        <v>3.2500000000000001E-2</v>
      </c>
      <c r="AR78" s="535">
        <v>1.6500000000000001E-2</v>
      </c>
      <c r="AS78" s="535" t="s">
        <v>546</v>
      </c>
      <c r="AT78" s="535">
        <v>3.2599999999999997E-2</v>
      </c>
      <c r="AU78" s="535">
        <v>1.6500000000000001E-2</v>
      </c>
      <c r="AV78" s="535" t="s">
        <v>546</v>
      </c>
      <c r="AW78" s="535">
        <v>3.04E-2</v>
      </c>
      <c r="AX78" s="535">
        <v>1.54E-2</v>
      </c>
      <c r="AY78" s="535" t="s">
        <v>546</v>
      </c>
      <c r="AZ78" s="535">
        <v>3.0700000000000002E-2</v>
      </c>
      <c r="BA78" s="535">
        <v>1.5599999999999999E-2</v>
      </c>
      <c r="BB78" s="535" t="s">
        <v>546</v>
      </c>
      <c r="BC78" s="535">
        <v>3.0800000000000001E-2</v>
      </c>
      <c r="BD78" s="535">
        <v>1.5599999999999999E-2</v>
      </c>
      <c r="BE78" s="535" t="s">
        <v>546</v>
      </c>
      <c r="BF78" s="535">
        <v>3.04E-2</v>
      </c>
      <c r="BG78" s="535">
        <v>1.54E-2</v>
      </c>
      <c r="BH78" s="535" t="s">
        <v>546</v>
      </c>
    </row>
    <row r="79" spans="1:60" s="100" customFormat="1" ht="16.5" customHeight="1">
      <c r="A79" s="481"/>
      <c r="B79" s="480"/>
      <c r="C79" s="204"/>
      <c r="D79" s="204"/>
      <c r="E79" s="676"/>
      <c r="F79" s="489" t="s">
        <v>676</v>
      </c>
      <c r="G79" s="488">
        <v>3.2000000000000001E-2</v>
      </c>
      <c r="H79" s="488">
        <v>1.6199999999999999E-2</v>
      </c>
      <c r="I79" s="488" t="s">
        <v>546</v>
      </c>
      <c r="J79" s="488">
        <v>3.1800000000000002E-2</v>
      </c>
      <c r="K79" s="488">
        <v>1.61E-2</v>
      </c>
      <c r="L79" s="488" t="s">
        <v>546</v>
      </c>
      <c r="M79" s="488">
        <v>3.1800000000000002E-2</v>
      </c>
      <c r="N79" s="488">
        <v>1.61E-2</v>
      </c>
      <c r="O79" s="488" t="s">
        <v>546</v>
      </c>
      <c r="P79" s="488">
        <v>3.1899999999999998E-2</v>
      </c>
      <c r="Q79" s="488">
        <v>1.6199999999999999E-2</v>
      </c>
      <c r="R79" s="488" t="s">
        <v>546</v>
      </c>
      <c r="S79" s="488">
        <v>3.0300000000000001E-2</v>
      </c>
      <c r="T79" s="488">
        <v>1.54E-2</v>
      </c>
      <c r="U79" s="488" t="s">
        <v>546</v>
      </c>
      <c r="V79" s="534">
        <v>3.0099999999999998E-2</v>
      </c>
      <c r="W79" s="534">
        <v>1.5299999999999999E-2</v>
      </c>
      <c r="X79" s="534" t="s">
        <v>546</v>
      </c>
      <c r="Y79" s="534">
        <v>2.9700000000000001E-2</v>
      </c>
      <c r="Z79" s="534">
        <v>1.5100000000000001E-2</v>
      </c>
      <c r="AA79" s="534" t="s">
        <v>546</v>
      </c>
      <c r="AB79" s="535">
        <v>2.9899999999999999E-2</v>
      </c>
      <c r="AC79" s="535">
        <v>1.5100000000000001E-2</v>
      </c>
      <c r="AD79" s="535" t="s">
        <v>546</v>
      </c>
      <c r="AE79" s="535">
        <v>2.98E-2</v>
      </c>
      <c r="AF79" s="535">
        <v>1.5100000000000001E-2</v>
      </c>
      <c r="AG79" s="535" t="s">
        <v>546</v>
      </c>
      <c r="AH79" s="535">
        <v>2.87E-2</v>
      </c>
      <c r="AI79" s="535">
        <v>1.4500000000000001E-2</v>
      </c>
      <c r="AJ79" s="535" t="s">
        <v>546</v>
      </c>
      <c r="AK79" s="535">
        <v>2.8500000000000001E-2</v>
      </c>
      <c r="AL79" s="535">
        <v>1.4500000000000001E-2</v>
      </c>
      <c r="AM79" s="535" t="s">
        <v>546</v>
      </c>
      <c r="AN79" s="535">
        <v>2.87E-2</v>
      </c>
      <c r="AO79" s="535">
        <v>1.4500000000000001E-2</v>
      </c>
      <c r="AP79" s="535" t="s">
        <v>546</v>
      </c>
      <c r="AQ79" s="535">
        <v>2.8500000000000001E-2</v>
      </c>
      <c r="AR79" s="535">
        <v>1.44E-2</v>
      </c>
      <c r="AS79" s="535" t="s">
        <v>546</v>
      </c>
      <c r="AT79" s="535">
        <v>2.8400000000000002E-2</v>
      </c>
      <c r="AU79" s="535">
        <v>1.44E-2</v>
      </c>
      <c r="AV79" s="535" t="s">
        <v>546</v>
      </c>
      <c r="AW79" s="535">
        <v>2.9000000000000001E-2</v>
      </c>
      <c r="AX79" s="535">
        <v>1.47E-2</v>
      </c>
      <c r="AY79" s="535" t="s">
        <v>546</v>
      </c>
      <c r="AZ79" s="535">
        <v>2.9000000000000001E-2</v>
      </c>
      <c r="BA79" s="535">
        <v>1.47E-2</v>
      </c>
      <c r="BB79" s="535" t="s">
        <v>546</v>
      </c>
      <c r="BC79" s="535">
        <v>2.9000000000000001E-2</v>
      </c>
      <c r="BD79" s="535">
        <v>1.47E-2</v>
      </c>
      <c r="BE79" s="535" t="s">
        <v>546</v>
      </c>
      <c r="BF79" s="535">
        <v>2.87E-2</v>
      </c>
      <c r="BG79" s="535">
        <v>1.4500000000000001E-2</v>
      </c>
      <c r="BH79" s="535" t="s">
        <v>546</v>
      </c>
    </row>
    <row r="80" spans="1:60" s="100" customFormat="1" ht="16.5" customHeight="1">
      <c r="A80" s="481"/>
      <c r="B80" s="480"/>
      <c r="C80" s="204"/>
      <c r="D80" s="204"/>
      <c r="E80" s="677" t="s">
        <v>677</v>
      </c>
      <c r="F80" s="489" t="s">
        <v>626</v>
      </c>
      <c r="G80" s="488">
        <v>2.9499999999999998E-2</v>
      </c>
      <c r="H80" s="488" t="s">
        <v>546</v>
      </c>
      <c r="I80" s="488" t="s">
        <v>546</v>
      </c>
      <c r="J80" s="488">
        <v>2.9899999999999999E-2</v>
      </c>
      <c r="K80" s="488" t="s">
        <v>546</v>
      </c>
      <c r="L80" s="488" t="s">
        <v>546</v>
      </c>
      <c r="M80" s="488">
        <v>3.0499999999999999E-2</v>
      </c>
      <c r="N80" s="488" t="s">
        <v>546</v>
      </c>
      <c r="O80" s="488" t="s">
        <v>546</v>
      </c>
      <c r="P80" s="488">
        <v>3.0700000000000002E-2</v>
      </c>
      <c r="Q80" s="488" t="s">
        <v>546</v>
      </c>
      <c r="R80" s="488" t="s">
        <v>546</v>
      </c>
      <c r="S80" s="488">
        <v>2.98E-2</v>
      </c>
      <c r="T80" s="488" t="s">
        <v>546</v>
      </c>
      <c r="U80" s="488" t="s">
        <v>546</v>
      </c>
      <c r="V80" s="534">
        <v>2.98E-2</v>
      </c>
      <c r="W80" s="488" t="s">
        <v>546</v>
      </c>
      <c r="X80" s="534" t="s">
        <v>546</v>
      </c>
      <c r="Y80" s="534">
        <v>2.98E-2</v>
      </c>
      <c r="Z80" s="488" t="s">
        <v>546</v>
      </c>
      <c r="AA80" s="534" t="s">
        <v>546</v>
      </c>
      <c r="AB80" s="535">
        <v>2.9700000000000001E-2</v>
      </c>
      <c r="AC80" s="488" t="s">
        <v>546</v>
      </c>
      <c r="AD80" s="535" t="s">
        <v>546</v>
      </c>
      <c r="AE80" s="535">
        <v>3.0099999999999998E-2</v>
      </c>
      <c r="AF80" s="488" t="s">
        <v>546</v>
      </c>
      <c r="AG80" s="535" t="s">
        <v>546</v>
      </c>
      <c r="AH80" s="535">
        <v>2.98E-2</v>
      </c>
      <c r="AI80" s="488" t="s">
        <v>546</v>
      </c>
      <c r="AJ80" s="535" t="s">
        <v>546</v>
      </c>
      <c r="AK80" s="535">
        <v>2.9399999999999999E-2</v>
      </c>
      <c r="AL80" s="488" t="s">
        <v>546</v>
      </c>
      <c r="AM80" s="535" t="s">
        <v>546</v>
      </c>
      <c r="AN80" s="535">
        <v>2.92E-2</v>
      </c>
      <c r="AO80" s="488" t="s">
        <v>546</v>
      </c>
      <c r="AP80" s="535" t="s">
        <v>546</v>
      </c>
      <c r="AQ80" s="535">
        <v>2.9899999999999999E-2</v>
      </c>
      <c r="AR80" s="488" t="s">
        <v>546</v>
      </c>
      <c r="AS80" s="535" t="s">
        <v>546</v>
      </c>
      <c r="AT80" s="535">
        <v>2.98E-2</v>
      </c>
      <c r="AU80" s="488" t="s">
        <v>546</v>
      </c>
      <c r="AV80" s="535" t="s">
        <v>546</v>
      </c>
      <c r="AW80" s="535">
        <v>2.9399999999999999E-2</v>
      </c>
      <c r="AX80" s="488" t="s">
        <v>546</v>
      </c>
      <c r="AY80" s="535" t="s">
        <v>546</v>
      </c>
      <c r="AZ80" s="535">
        <v>2.9399999999999999E-2</v>
      </c>
      <c r="BA80" s="535" t="s">
        <v>546</v>
      </c>
      <c r="BB80" s="535" t="s">
        <v>546</v>
      </c>
      <c r="BC80" s="535">
        <v>2.93E-2</v>
      </c>
      <c r="BD80" s="535" t="s">
        <v>546</v>
      </c>
      <c r="BE80" s="535" t="s">
        <v>546</v>
      </c>
      <c r="BF80" s="535">
        <v>2.9399999999999999E-2</v>
      </c>
      <c r="BG80" s="535" t="s">
        <v>546</v>
      </c>
      <c r="BH80" s="535" t="s">
        <v>546</v>
      </c>
    </row>
    <row r="81" spans="1:60" s="100" customFormat="1" ht="16.5" customHeight="1">
      <c r="A81" s="481"/>
      <c r="B81" s="480"/>
      <c r="C81" s="204"/>
      <c r="D81" s="204"/>
      <c r="E81" s="675"/>
      <c r="F81" s="489" t="s">
        <v>627</v>
      </c>
      <c r="G81" s="488">
        <v>2.9700000000000001E-2</v>
      </c>
      <c r="H81" s="488" t="s">
        <v>546</v>
      </c>
      <c r="I81" s="488" t="s">
        <v>546</v>
      </c>
      <c r="J81" s="488">
        <v>3.0099999999999998E-2</v>
      </c>
      <c r="K81" s="488" t="s">
        <v>546</v>
      </c>
      <c r="L81" s="488" t="s">
        <v>546</v>
      </c>
      <c r="M81" s="488">
        <v>0.03</v>
      </c>
      <c r="N81" s="488" t="s">
        <v>546</v>
      </c>
      <c r="O81" s="488" t="s">
        <v>546</v>
      </c>
      <c r="P81" s="488">
        <v>3.0300000000000001E-2</v>
      </c>
      <c r="Q81" s="488" t="s">
        <v>546</v>
      </c>
      <c r="R81" s="488" t="s">
        <v>546</v>
      </c>
      <c r="S81" s="488">
        <v>2.9700000000000001E-2</v>
      </c>
      <c r="T81" s="488" t="s">
        <v>546</v>
      </c>
      <c r="U81" s="488" t="s">
        <v>546</v>
      </c>
      <c r="V81" s="534">
        <v>0.03</v>
      </c>
      <c r="W81" s="488" t="s">
        <v>546</v>
      </c>
      <c r="X81" s="534" t="s">
        <v>546</v>
      </c>
      <c r="Y81" s="534">
        <v>2.98E-2</v>
      </c>
      <c r="Z81" s="488" t="s">
        <v>546</v>
      </c>
      <c r="AA81" s="534" t="s">
        <v>546</v>
      </c>
      <c r="AB81" s="535">
        <v>2.9899999999999999E-2</v>
      </c>
      <c r="AC81" s="488" t="s">
        <v>546</v>
      </c>
      <c r="AD81" s="535" t="s">
        <v>546</v>
      </c>
      <c r="AE81" s="535">
        <v>2.9899999999999999E-2</v>
      </c>
      <c r="AF81" s="488" t="s">
        <v>546</v>
      </c>
      <c r="AG81" s="535" t="s">
        <v>546</v>
      </c>
      <c r="AH81" s="535">
        <v>2.9899999999999999E-2</v>
      </c>
      <c r="AI81" s="488" t="s">
        <v>546</v>
      </c>
      <c r="AJ81" s="535" t="s">
        <v>546</v>
      </c>
      <c r="AK81" s="535">
        <v>2.9600000000000001E-2</v>
      </c>
      <c r="AL81" s="488" t="s">
        <v>546</v>
      </c>
      <c r="AM81" s="535" t="s">
        <v>546</v>
      </c>
      <c r="AN81" s="535">
        <v>2.9499999999999998E-2</v>
      </c>
      <c r="AO81" s="488" t="s">
        <v>546</v>
      </c>
      <c r="AP81" s="535" t="s">
        <v>546</v>
      </c>
      <c r="AQ81" s="535">
        <v>2.8899999999999999E-2</v>
      </c>
      <c r="AR81" s="488" t="s">
        <v>546</v>
      </c>
      <c r="AS81" s="535" t="s">
        <v>546</v>
      </c>
      <c r="AT81" s="535">
        <v>2.9100000000000001E-2</v>
      </c>
      <c r="AU81" s="488" t="s">
        <v>546</v>
      </c>
      <c r="AV81" s="535" t="s">
        <v>546</v>
      </c>
      <c r="AW81" s="535">
        <v>2.9100000000000001E-2</v>
      </c>
      <c r="AX81" s="488" t="s">
        <v>546</v>
      </c>
      <c r="AY81" s="535" t="s">
        <v>546</v>
      </c>
      <c r="AZ81" s="535">
        <v>2.9000000000000001E-2</v>
      </c>
      <c r="BA81" s="535" t="s">
        <v>546</v>
      </c>
      <c r="BB81" s="535" t="s">
        <v>546</v>
      </c>
      <c r="BC81" s="535">
        <v>2.9100000000000001E-2</v>
      </c>
      <c r="BD81" s="535" t="s">
        <v>546</v>
      </c>
      <c r="BE81" s="535" t="s">
        <v>546</v>
      </c>
      <c r="BF81" s="535">
        <v>2.9000000000000001E-2</v>
      </c>
      <c r="BG81" s="535" t="s">
        <v>546</v>
      </c>
      <c r="BH81" s="535" t="s">
        <v>546</v>
      </c>
    </row>
    <row r="82" spans="1:60" s="100" customFormat="1" ht="16.5" customHeight="1">
      <c r="A82" s="481"/>
      <c r="B82" s="480"/>
      <c r="C82" s="204"/>
      <c r="D82" s="204"/>
      <c r="E82" s="675"/>
      <c r="F82" s="489" t="s">
        <v>628</v>
      </c>
      <c r="G82" s="488">
        <v>3.04E-2</v>
      </c>
      <c r="H82" s="488" t="s">
        <v>546</v>
      </c>
      <c r="I82" s="488" t="s">
        <v>546</v>
      </c>
      <c r="J82" s="488">
        <v>0.03</v>
      </c>
      <c r="K82" s="488" t="s">
        <v>546</v>
      </c>
      <c r="L82" s="488" t="s">
        <v>546</v>
      </c>
      <c r="M82" s="488">
        <v>2.93E-2</v>
      </c>
      <c r="N82" s="488" t="s">
        <v>546</v>
      </c>
      <c r="O82" s="488" t="s">
        <v>546</v>
      </c>
      <c r="P82" s="488">
        <v>2.9600000000000001E-2</v>
      </c>
      <c r="Q82" s="488" t="s">
        <v>546</v>
      </c>
      <c r="R82" s="488" t="s">
        <v>546</v>
      </c>
      <c r="S82" s="488">
        <v>2.9899999999999999E-2</v>
      </c>
      <c r="T82" s="488" t="s">
        <v>546</v>
      </c>
      <c r="U82" s="488" t="s">
        <v>546</v>
      </c>
      <c r="V82" s="534">
        <v>2.9600000000000001E-2</v>
      </c>
      <c r="W82" s="488" t="s">
        <v>546</v>
      </c>
      <c r="X82" s="534" t="s">
        <v>546</v>
      </c>
      <c r="Y82" s="534">
        <v>3.0800000000000001E-2</v>
      </c>
      <c r="Z82" s="488" t="s">
        <v>546</v>
      </c>
      <c r="AA82" s="534" t="s">
        <v>546</v>
      </c>
      <c r="AB82" s="535">
        <v>3.0300000000000001E-2</v>
      </c>
      <c r="AC82" s="488" t="s">
        <v>546</v>
      </c>
      <c r="AD82" s="535" t="s">
        <v>546</v>
      </c>
      <c r="AE82" s="535">
        <v>3.0499999999999999E-2</v>
      </c>
      <c r="AF82" s="488" t="s">
        <v>546</v>
      </c>
      <c r="AG82" s="535" t="s">
        <v>546</v>
      </c>
      <c r="AH82" s="535">
        <v>3.09E-2</v>
      </c>
      <c r="AI82" s="488" t="s">
        <v>546</v>
      </c>
      <c r="AJ82" s="535" t="s">
        <v>546</v>
      </c>
      <c r="AK82" s="535">
        <v>3.04E-2</v>
      </c>
      <c r="AL82" s="488" t="s">
        <v>546</v>
      </c>
      <c r="AM82" s="535" t="s">
        <v>546</v>
      </c>
      <c r="AN82" s="535">
        <v>3.0099999999999998E-2</v>
      </c>
      <c r="AO82" s="488" t="s">
        <v>546</v>
      </c>
      <c r="AP82" s="535" t="s">
        <v>546</v>
      </c>
      <c r="AQ82" s="535">
        <v>3.0099999999999998E-2</v>
      </c>
      <c r="AR82" s="488" t="s">
        <v>546</v>
      </c>
      <c r="AS82" s="535" t="s">
        <v>546</v>
      </c>
      <c r="AT82" s="535">
        <v>3.0499999999999999E-2</v>
      </c>
      <c r="AU82" s="488" t="s">
        <v>546</v>
      </c>
      <c r="AV82" s="535" t="s">
        <v>546</v>
      </c>
      <c r="AW82" s="535">
        <v>3.0499999999999999E-2</v>
      </c>
      <c r="AX82" s="488" t="s">
        <v>546</v>
      </c>
      <c r="AY82" s="535" t="s">
        <v>546</v>
      </c>
      <c r="AZ82" s="535">
        <v>3.0200000000000001E-2</v>
      </c>
      <c r="BA82" s="535" t="s">
        <v>546</v>
      </c>
      <c r="BB82" s="535" t="s">
        <v>546</v>
      </c>
      <c r="BC82" s="535">
        <v>2.98E-2</v>
      </c>
      <c r="BD82" s="535" t="s">
        <v>546</v>
      </c>
      <c r="BE82" s="535" t="s">
        <v>546</v>
      </c>
      <c r="BF82" s="535">
        <v>2.9600000000000001E-2</v>
      </c>
      <c r="BG82" s="535" t="s">
        <v>546</v>
      </c>
      <c r="BH82" s="535" t="s">
        <v>546</v>
      </c>
    </row>
    <row r="83" spans="1:60" s="100" customFormat="1" ht="16.5" customHeight="1">
      <c r="A83" s="481"/>
      <c r="B83" s="480"/>
      <c r="C83" s="204"/>
      <c r="D83" s="204"/>
      <c r="E83" s="675"/>
      <c r="F83" s="489" t="s">
        <v>629</v>
      </c>
      <c r="G83" s="488">
        <v>2.93E-2</v>
      </c>
      <c r="H83" s="488" t="s">
        <v>546</v>
      </c>
      <c r="I83" s="488" t="s">
        <v>546</v>
      </c>
      <c r="J83" s="488">
        <v>2.9100000000000001E-2</v>
      </c>
      <c r="K83" s="488" t="s">
        <v>546</v>
      </c>
      <c r="L83" s="488" t="s">
        <v>546</v>
      </c>
      <c r="M83" s="488">
        <v>2.9000000000000001E-2</v>
      </c>
      <c r="N83" s="488" t="s">
        <v>546</v>
      </c>
      <c r="O83" s="488" t="s">
        <v>546</v>
      </c>
      <c r="P83" s="488">
        <v>2.9100000000000001E-2</v>
      </c>
      <c r="Q83" s="488" t="s">
        <v>546</v>
      </c>
      <c r="R83" s="488" t="s">
        <v>546</v>
      </c>
      <c r="S83" s="488">
        <v>2.8000000000000001E-2</v>
      </c>
      <c r="T83" s="488" t="s">
        <v>546</v>
      </c>
      <c r="U83" s="488" t="s">
        <v>546</v>
      </c>
      <c r="V83" s="534">
        <v>2.81E-2</v>
      </c>
      <c r="W83" s="488" t="s">
        <v>546</v>
      </c>
      <c r="X83" s="534" t="s">
        <v>546</v>
      </c>
      <c r="Y83" s="534">
        <v>2.86E-2</v>
      </c>
      <c r="Z83" s="488" t="s">
        <v>546</v>
      </c>
      <c r="AA83" s="534" t="s">
        <v>546</v>
      </c>
      <c r="AB83" s="535">
        <v>2.81E-2</v>
      </c>
      <c r="AC83" s="488" t="s">
        <v>546</v>
      </c>
      <c r="AD83" s="535" t="s">
        <v>546</v>
      </c>
      <c r="AE83" s="535">
        <v>2.81E-2</v>
      </c>
      <c r="AF83" s="488" t="s">
        <v>546</v>
      </c>
      <c r="AG83" s="535" t="s">
        <v>546</v>
      </c>
      <c r="AH83" s="535">
        <v>3.0099999999999998E-2</v>
      </c>
      <c r="AI83" s="488" t="s">
        <v>546</v>
      </c>
      <c r="AJ83" s="535" t="s">
        <v>546</v>
      </c>
      <c r="AK83" s="535">
        <v>3.0099999999999998E-2</v>
      </c>
      <c r="AL83" s="488" t="s">
        <v>546</v>
      </c>
      <c r="AM83" s="535" t="s">
        <v>546</v>
      </c>
      <c r="AN83" s="535">
        <v>3.0099999999999998E-2</v>
      </c>
      <c r="AO83" s="488" t="s">
        <v>546</v>
      </c>
      <c r="AP83" s="535" t="s">
        <v>546</v>
      </c>
      <c r="AQ83" s="535">
        <v>3.0499999999999999E-2</v>
      </c>
      <c r="AR83" s="488" t="s">
        <v>546</v>
      </c>
      <c r="AS83" s="535" t="s">
        <v>546</v>
      </c>
      <c r="AT83" s="535">
        <v>3.0499999999999999E-2</v>
      </c>
      <c r="AU83" s="488" t="s">
        <v>546</v>
      </c>
      <c r="AV83" s="535" t="s">
        <v>546</v>
      </c>
      <c r="AW83" s="535">
        <v>3.0499999999999999E-2</v>
      </c>
      <c r="AX83" s="488" t="s">
        <v>546</v>
      </c>
      <c r="AY83" s="535" t="s">
        <v>546</v>
      </c>
      <c r="AZ83" s="535">
        <v>3.0700000000000002E-2</v>
      </c>
      <c r="BA83" s="535" t="s">
        <v>546</v>
      </c>
      <c r="BB83" s="535" t="s">
        <v>546</v>
      </c>
      <c r="BC83" s="535">
        <v>3.09E-2</v>
      </c>
      <c r="BD83" s="535" t="s">
        <v>546</v>
      </c>
      <c r="BE83" s="535" t="s">
        <v>546</v>
      </c>
      <c r="BF83" s="535">
        <v>3.0800000000000001E-2</v>
      </c>
      <c r="BG83" s="535" t="s">
        <v>546</v>
      </c>
      <c r="BH83" s="535" t="s">
        <v>546</v>
      </c>
    </row>
    <row r="84" spans="1:60" s="100" customFormat="1" ht="16.5" customHeight="1">
      <c r="A84" s="481"/>
      <c r="B84" s="480"/>
      <c r="C84" s="204"/>
      <c r="D84" s="204"/>
      <c r="E84" s="675"/>
      <c r="F84" s="489" t="s">
        <v>630</v>
      </c>
      <c r="G84" s="488">
        <v>2.8400000000000002E-2</v>
      </c>
      <c r="H84" s="488" t="s">
        <v>546</v>
      </c>
      <c r="I84" s="488" t="s">
        <v>546</v>
      </c>
      <c r="J84" s="488">
        <v>2.8199999999999999E-2</v>
      </c>
      <c r="K84" s="488" t="s">
        <v>546</v>
      </c>
      <c r="L84" s="488" t="s">
        <v>546</v>
      </c>
      <c r="M84" s="488">
        <v>2.81E-2</v>
      </c>
      <c r="N84" s="488" t="s">
        <v>546</v>
      </c>
      <c r="O84" s="488" t="s">
        <v>546</v>
      </c>
      <c r="P84" s="488">
        <v>2.8199999999999999E-2</v>
      </c>
      <c r="Q84" s="488" t="s">
        <v>546</v>
      </c>
      <c r="R84" s="488" t="s">
        <v>546</v>
      </c>
      <c r="S84" s="488">
        <v>2.8199999999999999E-2</v>
      </c>
      <c r="T84" s="488" t="s">
        <v>546</v>
      </c>
      <c r="U84" s="488" t="s">
        <v>546</v>
      </c>
      <c r="V84" s="534">
        <v>2.8400000000000002E-2</v>
      </c>
      <c r="W84" s="488" t="s">
        <v>546</v>
      </c>
      <c r="X84" s="534" t="s">
        <v>546</v>
      </c>
      <c r="Y84" s="534">
        <v>2.8299999999999999E-2</v>
      </c>
      <c r="Z84" s="488" t="s">
        <v>546</v>
      </c>
      <c r="AA84" s="534" t="s">
        <v>546</v>
      </c>
      <c r="AB84" s="535">
        <v>2.87E-2</v>
      </c>
      <c r="AC84" s="488" t="s">
        <v>546</v>
      </c>
      <c r="AD84" s="535" t="s">
        <v>546</v>
      </c>
      <c r="AE84" s="535">
        <v>2.8799999999999999E-2</v>
      </c>
      <c r="AF84" s="488" t="s">
        <v>546</v>
      </c>
      <c r="AG84" s="535" t="s">
        <v>546</v>
      </c>
      <c r="AH84" s="535">
        <v>2.86E-2</v>
      </c>
      <c r="AI84" s="488" t="s">
        <v>546</v>
      </c>
      <c r="AJ84" s="535" t="s">
        <v>546</v>
      </c>
      <c r="AK84" s="535">
        <v>2.8500000000000001E-2</v>
      </c>
      <c r="AL84" s="488" t="s">
        <v>546</v>
      </c>
      <c r="AM84" s="535" t="s">
        <v>546</v>
      </c>
      <c r="AN84" s="535">
        <v>2.8500000000000001E-2</v>
      </c>
      <c r="AO84" s="488" t="s">
        <v>546</v>
      </c>
      <c r="AP84" s="535" t="s">
        <v>546</v>
      </c>
      <c r="AQ84" s="535">
        <v>2.8000000000000001E-2</v>
      </c>
      <c r="AR84" s="488" t="s">
        <v>546</v>
      </c>
      <c r="AS84" s="535" t="s">
        <v>546</v>
      </c>
      <c r="AT84" s="535">
        <v>2.81E-2</v>
      </c>
      <c r="AU84" s="488" t="s">
        <v>546</v>
      </c>
      <c r="AV84" s="535" t="s">
        <v>546</v>
      </c>
      <c r="AW84" s="535">
        <v>2.8000000000000001E-2</v>
      </c>
      <c r="AX84" s="488" t="s">
        <v>546</v>
      </c>
      <c r="AY84" s="535" t="s">
        <v>546</v>
      </c>
      <c r="AZ84" s="535">
        <v>2.8000000000000001E-2</v>
      </c>
      <c r="BA84" s="535" t="s">
        <v>546</v>
      </c>
      <c r="BB84" s="535" t="s">
        <v>546</v>
      </c>
      <c r="BC84" s="535">
        <v>2.8000000000000001E-2</v>
      </c>
      <c r="BD84" s="535" t="s">
        <v>546</v>
      </c>
      <c r="BE84" s="535" t="s">
        <v>546</v>
      </c>
      <c r="BF84" s="535">
        <v>2.81E-2</v>
      </c>
      <c r="BG84" s="535" t="s">
        <v>546</v>
      </c>
      <c r="BH84" s="535" t="s">
        <v>546</v>
      </c>
    </row>
    <row r="85" spans="1:60" s="100" customFormat="1" ht="16.5" customHeight="1">
      <c r="A85" s="481"/>
      <c r="B85" s="480"/>
      <c r="C85" s="204"/>
      <c r="D85" s="204"/>
      <c r="E85" s="675"/>
      <c r="F85" s="489" t="s">
        <v>631</v>
      </c>
      <c r="G85" s="488">
        <v>3.0499999999999999E-2</v>
      </c>
      <c r="H85" s="488" t="s">
        <v>546</v>
      </c>
      <c r="I85" s="488" t="s">
        <v>546</v>
      </c>
      <c r="J85" s="488">
        <v>3.1099999999999999E-2</v>
      </c>
      <c r="K85" s="488" t="s">
        <v>546</v>
      </c>
      <c r="L85" s="488" t="s">
        <v>546</v>
      </c>
      <c r="M85" s="488">
        <v>3.1399999999999997E-2</v>
      </c>
      <c r="N85" s="488" t="s">
        <v>546</v>
      </c>
      <c r="O85" s="488" t="s">
        <v>546</v>
      </c>
      <c r="P85" s="488">
        <v>2.9399999999999999E-2</v>
      </c>
      <c r="Q85" s="488" t="s">
        <v>546</v>
      </c>
      <c r="R85" s="488" t="s">
        <v>546</v>
      </c>
      <c r="S85" s="488">
        <v>3.0099999999999998E-2</v>
      </c>
      <c r="T85" s="488" t="s">
        <v>546</v>
      </c>
      <c r="U85" s="488" t="s">
        <v>546</v>
      </c>
      <c r="V85" s="534">
        <v>2.9899999999999999E-2</v>
      </c>
      <c r="W85" s="488" t="s">
        <v>546</v>
      </c>
      <c r="X85" s="534" t="s">
        <v>546</v>
      </c>
      <c r="Y85" s="534">
        <v>3.0099999999999998E-2</v>
      </c>
      <c r="Z85" s="488" t="s">
        <v>546</v>
      </c>
      <c r="AA85" s="534" t="s">
        <v>546</v>
      </c>
      <c r="AB85" s="535">
        <v>0.03</v>
      </c>
      <c r="AC85" s="488" t="s">
        <v>546</v>
      </c>
      <c r="AD85" s="535" t="s">
        <v>546</v>
      </c>
      <c r="AE85" s="535">
        <v>3.0700000000000002E-2</v>
      </c>
      <c r="AF85" s="488" t="s">
        <v>546</v>
      </c>
      <c r="AG85" s="535" t="s">
        <v>546</v>
      </c>
      <c r="AH85" s="535">
        <v>3.0099999999999998E-2</v>
      </c>
      <c r="AI85" s="488" t="s">
        <v>546</v>
      </c>
      <c r="AJ85" s="535" t="s">
        <v>546</v>
      </c>
      <c r="AK85" s="535">
        <v>2.9600000000000001E-2</v>
      </c>
      <c r="AL85" s="488" t="s">
        <v>546</v>
      </c>
      <c r="AM85" s="535" t="s">
        <v>546</v>
      </c>
      <c r="AN85" s="535">
        <v>2.9499999999999998E-2</v>
      </c>
      <c r="AO85" s="488" t="s">
        <v>546</v>
      </c>
      <c r="AP85" s="535" t="s">
        <v>546</v>
      </c>
      <c r="AQ85" s="535">
        <v>2.9600000000000001E-2</v>
      </c>
      <c r="AR85" s="488" t="s">
        <v>546</v>
      </c>
      <c r="AS85" s="535" t="s">
        <v>546</v>
      </c>
      <c r="AT85" s="535">
        <v>2.9700000000000001E-2</v>
      </c>
      <c r="AU85" s="488" t="s">
        <v>546</v>
      </c>
      <c r="AV85" s="535" t="s">
        <v>546</v>
      </c>
      <c r="AW85" s="535">
        <v>2.9600000000000001E-2</v>
      </c>
      <c r="AX85" s="488" t="s">
        <v>546</v>
      </c>
      <c r="AY85" s="535" t="s">
        <v>546</v>
      </c>
      <c r="AZ85" s="535">
        <v>2.98E-2</v>
      </c>
      <c r="BA85" s="535" t="s">
        <v>546</v>
      </c>
      <c r="BB85" s="535" t="s">
        <v>546</v>
      </c>
      <c r="BC85" s="535">
        <v>2.9700000000000001E-2</v>
      </c>
      <c r="BD85" s="535" t="s">
        <v>546</v>
      </c>
      <c r="BE85" s="535" t="s">
        <v>546</v>
      </c>
      <c r="BF85" s="535">
        <v>2.9600000000000001E-2</v>
      </c>
      <c r="BG85" s="535" t="s">
        <v>546</v>
      </c>
      <c r="BH85" s="535" t="s">
        <v>546</v>
      </c>
    </row>
    <row r="86" spans="1:60" s="100" customFormat="1" ht="16.5" customHeight="1">
      <c r="A86" s="481"/>
      <c r="B86" s="480"/>
      <c r="C86" s="204"/>
      <c r="D86" s="204"/>
      <c r="E86" s="675"/>
      <c r="F86" s="489" t="s">
        <v>632</v>
      </c>
      <c r="G86" s="488">
        <v>3.09E-2</v>
      </c>
      <c r="H86" s="488" t="s">
        <v>546</v>
      </c>
      <c r="I86" s="488" t="s">
        <v>546</v>
      </c>
      <c r="J86" s="488">
        <v>3.0200000000000001E-2</v>
      </c>
      <c r="K86" s="488" t="s">
        <v>546</v>
      </c>
      <c r="L86" s="488" t="s">
        <v>546</v>
      </c>
      <c r="M86" s="488">
        <v>2.98E-2</v>
      </c>
      <c r="N86" s="488" t="s">
        <v>546</v>
      </c>
      <c r="O86" s="488" t="s">
        <v>546</v>
      </c>
      <c r="P86" s="488">
        <v>2.98E-2</v>
      </c>
      <c r="Q86" s="488" t="s">
        <v>546</v>
      </c>
      <c r="R86" s="488" t="s">
        <v>546</v>
      </c>
      <c r="S86" s="488">
        <v>2.8899999999999999E-2</v>
      </c>
      <c r="T86" s="488" t="s">
        <v>546</v>
      </c>
      <c r="U86" s="488" t="s">
        <v>546</v>
      </c>
      <c r="V86" s="534">
        <v>2.9000000000000001E-2</v>
      </c>
      <c r="W86" s="488" t="s">
        <v>546</v>
      </c>
      <c r="X86" s="534" t="s">
        <v>546</v>
      </c>
      <c r="Y86" s="534">
        <v>2.9100000000000001E-2</v>
      </c>
      <c r="Z86" s="488" t="s">
        <v>546</v>
      </c>
      <c r="AA86" s="534" t="s">
        <v>546</v>
      </c>
      <c r="AB86" s="535">
        <v>2.93E-2</v>
      </c>
      <c r="AC86" s="488" t="s">
        <v>546</v>
      </c>
      <c r="AD86" s="535" t="s">
        <v>546</v>
      </c>
      <c r="AE86" s="535">
        <v>2.9899999999999999E-2</v>
      </c>
      <c r="AF86" s="488" t="s">
        <v>546</v>
      </c>
      <c r="AG86" s="535" t="s">
        <v>546</v>
      </c>
      <c r="AH86" s="535">
        <v>2.9899999999999999E-2</v>
      </c>
      <c r="AI86" s="488" t="s">
        <v>546</v>
      </c>
      <c r="AJ86" s="535" t="s">
        <v>546</v>
      </c>
      <c r="AK86" s="535">
        <v>2.9700000000000001E-2</v>
      </c>
      <c r="AL86" s="488" t="s">
        <v>546</v>
      </c>
      <c r="AM86" s="535" t="s">
        <v>546</v>
      </c>
      <c r="AN86" s="535">
        <v>2.9700000000000001E-2</v>
      </c>
      <c r="AO86" s="488" t="s">
        <v>546</v>
      </c>
      <c r="AP86" s="535" t="s">
        <v>546</v>
      </c>
      <c r="AQ86" s="535">
        <v>2.9899999999999999E-2</v>
      </c>
      <c r="AR86" s="488" t="s">
        <v>546</v>
      </c>
      <c r="AS86" s="535" t="s">
        <v>546</v>
      </c>
      <c r="AT86" s="535">
        <v>2.98E-2</v>
      </c>
      <c r="AU86" s="488" t="s">
        <v>546</v>
      </c>
      <c r="AV86" s="535" t="s">
        <v>546</v>
      </c>
      <c r="AW86" s="535">
        <v>2.9899999999999999E-2</v>
      </c>
      <c r="AX86" s="488" t="s">
        <v>546</v>
      </c>
      <c r="AY86" s="535" t="s">
        <v>546</v>
      </c>
      <c r="AZ86" s="535">
        <v>2.9899999999999999E-2</v>
      </c>
      <c r="BA86" s="535" t="s">
        <v>546</v>
      </c>
      <c r="BB86" s="535" t="s">
        <v>546</v>
      </c>
      <c r="BC86" s="535">
        <v>2.9899999999999999E-2</v>
      </c>
      <c r="BD86" s="535" t="s">
        <v>546</v>
      </c>
      <c r="BE86" s="535" t="s">
        <v>546</v>
      </c>
      <c r="BF86" s="535">
        <v>2.98E-2</v>
      </c>
      <c r="BG86" s="535" t="s">
        <v>546</v>
      </c>
      <c r="BH86" s="535" t="s">
        <v>546</v>
      </c>
    </row>
    <row r="87" spans="1:60" s="100" customFormat="1" ht="16.5" customHeight="1">
      <c r="A87" s="481"/>
      <c r="B87" s="480"/>
      <c r="C87" s="204"/>
      <c r="D87" s="204"/>
      <c r="E87" s="675"/>
      <c r="F87" s="489" t="s">
        <v>633</v>
      </c>
      <c r="G87" s="488">
        <v>2.8799999999999999E-2</v>
      </c>
      <c r="H87" s="488" t="s">
        <v>546</v>
      </c>
      <c r="I87" s="488" t="s">
        <v>546</v>
      </c>
      <c r="J87" s="488">
        <v>2.8799999999999999E-2</v>
      </c>
      <c r="K87" s="488" t="s">
        <v>546</v>
      </c>
      <c r="L87" s="488" t="s">
        <v>546</v>
      </c>
      <c r="M87" s="488">
        <v>2.8000000000000001E-2</v>
      </c>
      <c r="N87" s="488" t="s">
        <v>546</v>
      </c>
      <c r="O87" s="488" t="s">
        <v>546</v>
      </c>
      <c r="P87" s="488">
        <v>2.8899999999999999E-2</v>
      </c>
      <c r="Q87" s="488" t="s">
        <v>546</v>
      </c>
      <c r="R87" s="488" t="s">
        <v>546</v>
      </c>
      <c r="S87" s="488">
        <v>2.6200000000000001E-2</v>
      </c>
      <c r="T87" s="488" t="s">
        <v>546</v>
      </c>
      <c r="U87" s="488" t="s">
        <v>546</v>
      </c>
      <c r="V87" s="534">
        <v>2.6599999999999999E-2</v>
      </c>
      <c r="W87" s="488" t="s">
        <v>546</v>
      </c>
      <c r="X87" s="534" t="s">
        <v>546</v>
      </c>
      <c r="Y87" s="534">
        <v>2.6599999999999999E-2</v>
      </c>
      <c r="Z87" s="488" t="s">
        <v>546</v>
      </c>
      <c r="AA87" s="534" t="s">
        <v>546</v>
      </c>
      <c r="AB87" s="535">
        <v>2.6100000000000002E-2</v>
      </c>
      <c r="AC87" s="488" t="s">
        <v>546</v>
      </c>
      <c r="AD87" s="535" t="s">
        <v>546</v>
      </c>
      <c r="AE87" s="535">
        <v>2.5100000000000001E-2</v>
      </c>
      <c r="AF87" s="488" t="s">
        <v>546</v>
      </c>
      <c r="AG87" s="535" t="s">
        <v>546</v>
      </c>
      <c r="AH87" s="535">
        <v>2.9899999999999999E-2</v>
      </c>
      <c r="AI87" s="488" t="s">
        <v>546</v>
      </c>
      <c r="AJ87" s="535" t="s">
        <v>546</v>
      </c>
      <c r="AK87" s="535">
        <v>0.03</v>
      </c>
      <c r="AL87" s="488" t="s">
        <v>546</v>
      </c>
      <c r="AM87" s="535" t="s">
        <v>546</v>
      </c>
      <c r="AN87" s="535">
        <v>3.0099999999999998E-2</v>
      </c>
      <c r="AO87" s="488" t="s">
        <v>546</v>
      </c>
      <c r="AP87" s="535" t="s">
        <v>546</v>
      </c>
      <c r="AQ87" s="535">
        <v>3.0200000000000001E-2</v>
      </c>
      <c r="AR87" s="488" t="s">
        <v>546</v>
      </c>
      <c r="AS87" s="535" t="s">
        <v>546</v>
      </c>
      <c r="AT87" s="535">
        <v>3.0200000000000001E-2</v>
      </c>
      <c r="AU87" s="488" t="s">
        <v>546</v>
      </c>
      <c r="AV87" s="535" t="s">
        <v>546</v>
      </c>
      <c r="AW87" s="535">
        <v>3.0300000000000001E-2</v>
      </c>
      <c r="AX87" s="488" t="s">
        <v>546</v>
      </c>
      <c r="AY87" s="535" t="s">
        <v>546</v>
      </c>
      <c r="AZ87" s="535">
        <v>0.03</v>
      </c>
      <c r="BA87" s="535" t="s">
        <v>546</v>
      </c>
      <c r="BB87" s="535" t="s">
        <v>546</v>
      </c>
      <c r="BC87" s="535">
        <v>2.9899999999999999E-2</v>
      </c>
      <c r="BD87" s="535" t="s">
        <v>546</v>
      </c>
      <c r="BE87" s="535" t="s">
        <v>546</v>
      </c>
      <c r="BF87" s="535">
        <v>2.9899999999999999E-2</v>
      </c>
      <c r="BG87" s="535" t="s">
        <v>546</v>
      </c>
      <c r="BH87" s="535" t="s">
        <v>546</v>
      </c>
    </row>
    <row r="88" spans="1:60" s="100" customFormat="1" ht="16.5" customHeight="1">
      <c r="A88" s="481"/>
      <c r="B88" s="480"/>
      <c r="C88" s="204"/>
      <c r="D88" s="204"/>
      <c r="E88" s="675"/>
      <c r="F88" s="489" t="s">
        <v>634</v>
      </c>
      <c r="G88" s="488">
        <v>2.98E-2</v>
      </c>
      <c r="H88" s="488" t="s">
        <v>546</v>
      </c>
      <c r="I88" s="488" t="s">
        <v>546</v>
      </c>
      <c r="J88" s="488">
        <v>2.9499999999999998E-2</v>
      </c>
      <c r="K88" s="488" t="s">
        <v>546</v>
      </c>
      <c r="L88" s="488" t="s">
        <v>546</v>
      </c>
      <c r="M88" s="488">
        <v>2.98E-2</v>
      </c>
      <c r="N88" s="488" t="s">
        <v>546</v>
      </c>
      <c r="O88" s="488" t="s">
        <v>546</v>
      </c>
      <c r="P88" s="488">
        <v>2.9399999999999999E-2</v>
      </c>
      <c r="Q88" s="488" t="s">
        <v>546</v>
      </c>
      <c r="R88" s="488" t="s">
        <v>546</v>
      </c>
      <c r="S88" s="488">
        <v>2.98E-2</v>
      </c>
      <c r="T88" s="488" t="s">
        <v>546</v>
      </c>
      <c r="U88" s="488" t="s">
        <v>546</v>
      </c>
      <c r="V88" s="534">
        <v>3.0099999999999998E-2</v>
      </c>
      <c r="W88" s="488" t="s">
        <v>546</v>
      </c>
      <c r="X88" s="534" t="s">
        <v>546</v>
      </c>
      <c r="Y88" s="534">
        <v>2.9000000000000001E-2</v>
      </c>
      <c r="Z88" s="488" t="s">
        <v>546</v>
      </c>
      <c r="AA88" s="534" t="s">
        <v>546</v>
      </c>
      <c r="AB88" s="535">
        <v>2.9100000000000001E-2</v>
      </c>
      <c r="AC88" s="488" t="s">
        <v>546</v>
      </c>
      <c r="AD88" s="535" t="s">
        <v>546</v>
      </c>
      <c r="AE88" s="535">
        <v>3.0200000000000001E-2</v>
      </c>
      <c r="AF88" s="488" t="s">
        <v>546</v>
      </c>
      <c r="AG88" s="535" t="s">
        <v>546</v>
      </c>
      <c r="AH88" s="535">
        <v>3.0099999999999998E-2</v>
      </c>
      <c r="AI88" s="488" t="s">
        <v>546</v>
      </c>
      <c r="AJ88" s="535" t="s">
        <v>546</v>
      </c>
      <c r="AK88" s="535">
        <v>3.0099999999999998E-2</v>
      </c>
      <c r="AL88" s="488" t="s">
        <v>546</v>
      </c>
      <c r="AM88" s="535" t="s">
        <v>546</v>
      </c>
      <c r="AN88" s="535">
        <v>3.0200000000000001E-2</v>
      </c>
      <c r="AO88" s="488" t="s">
        <v>546</v>
      </c>
      <c r="AP88" s="535" t="s">
        <v>546</v>
      </c>
      <c r="AQ88" s="535">
        <v>3.0200000000000001E-2</v>
      </c>
      <c r="AR88" s="488" t="s">
        <v>546</v>
      </c>
      <c r="AS88" s="535" t="s">
        <v>546</v>
      </c>
      <c r="AT88" s="535">
        <v>3.0200000000000001E-2</v>
      </c>
      <c r="AU88" s="488" t="s">
        <v>546</v>
      </c>
      <c r="AV88" s="535" t="s">
        <v>546</v>
      </c>
      <c r="AW88" s="535">
        <v>3.04E-2</v>
      </c>
      <c r="AX88" s="488" t="s">
        <v>546</v>
      </c>
      <c r="AY88" s="535" t="s">
        <v>546</v>
      </c>
      <c r="AZ88" s="535">
        <v>3.04E-2</v>
      </c>
      <c r="BA88" s="535" t="s">
        <v>546</v>
      </c>
      <c r="BB88" s="535" t="s">
        <v>546</v>
      </c>
      <c r="BC88" s="535">
        <v>3.0499999999999999E-2</v>
      </c>
      <c r="BD88" s="535" t="s">
        <v>546</v>
      </c>
      <c r="BE88" s="535" t="s">
        <v>546</v>
      </c>
      <c r="BF88" s="535">
        <v>3.0499999999999999E-2</v>
      </c>
      <c r="BG88" s="535" t="s">
        <v>546</v>
      </c>
      <c r="BH88" s="535" t="s">
        <v>546</v>
      </c>
    </row>
    <row r="89" spans="1:60" s="100" customFormat="1" ht="16.5" customHeight="1">
      <c r="A89" s="481"/>
      <c r="B89" s="480"/>
      <c r="C89" s="204"/>
      <c r="D89" s="204"/>
      <c r="E89" s="675"/>
      <c r="F89" s="489" t="s">
        <v>635</v>
      </c>
      <c r="G89" s="488">
        <v>2.7199999999999998E-2</v>
      </c>
      <c r="H89" s="488" t="s">
        <v>546</v>
      </c>
      <c r="I89" s="488" t="s">
        <v>546</v>
      </c>
      <c r="J89" s="488">
        <v>2.64E-2</v>
      </c>
      <c r="K89" s="488" t="s">
        <v>546</v>
      </c>
      <c r="L89" s="488" t="s">
        <v>546</v>
      </c>
      <c r="M89" s="488">
        <v>2.64E-2</v>
      </c>
      <c r="N89" s="488" t="s">
        <v>546</v>
      </c>
      <c r="O89" s="488" t="s">
        <v>546</v>
      </c>
      <c r="P89" s="488">
        <v>2.63E-2</v>
      </c>
      <c r="Q89" s="488" t="s">
        <v>546</v>
      </c>
      <c r="R89" s="488" t="s">
        <v>546</v>
      </c>
      <c r="S89" s="488">
        <v>2.8500000000000001E-2</v>
      </c>
      <c r="T89" s="488" t="s">
        <v>546</v>
      </c>
      <c r="U89" s="488" t="s">
        <v>546</v>
      </c>
      <c r="V89" s="534">
        <v>2.8899999999999999E-2</v>
      </c>
      <c r="W89" s="488" t="s">
        <v>546</v>
      </c>
      <c r="X89" s="534" t="s">
        <v>546</v>
      </c>
      <c r="Y89" s="534">
        <v>2.9000000000000001E-2</v>
      </c>
      <c r="Z89" s="488" t="s">
        <v>546</v>
      </c>
      <c r="AA89" s="534" t="s">
        <v>546</v>
      </c>
      <c r="AB89" s="535">
        <v>2.92E-2</v>
      </c>
      <c r="AC89" s="488" t="s">
        <v>546</v>
      </c>
      <c r="AD89" s="535" t="s">
        <v>546</v>
      </c>
      <c r="AE89" s="535">
        <v>2.9899999999999999E-2</v>
      </c>
      <c r="AF89" s="488" t="s">
        <v>546</v>
      </c>
      <c r="AG89" s="535" t="s">
        <v>546</v>
      </c>
      <c r="AH89" s="535">
        <v>2.8799999999999999E-2</v>
      </c>
      <c r="AI89" s="488" t="s">
        <v>546</v>
      </c>
      <c r="AJ89" s="535" t="s">
        <v>546</v>
      </c>
      <c r="AK89" s="535">
        <v>2.9499999999999998E-2</v>
      </c>
      <c r="AL89" s="488" t="s">
        <v>546</v>
      </c>
      <c r="AM89" s="535" t="s">
        <v>546</v>
      </c>
      <c r="AN89" s="535">
        <v>2.9700000000000001E-2</v>
      </c>
      <c r="AO89" s="488" t="s">
        <v>546</v>
      </c>
      <c r="AP89" s="535" t="s">
        <v>546</v>
      </c>
      <c r="AQ89" s="535">
        <v>2.9600000000000001E-2</v>
      </c>
      <c r="AR89" s="488" t="s">
        <v>546</v>
      </c>
      <c r="AS89" s="535" t="s">
        <v>546</v>
      </c>
      <c r="AT89" s="535">
        <v>2.9499999999999998E-2</v>
      </c>
      <c r="AU89" s="488" t="s">
        <v>546</v>
      </c>
      <c r="AV89" s="535" t="s">
        <v>546</v>
      </c>
      <c r="AW89" s="535">
        <v>2.9700000000000001E-2</v>
      </c>
      <c r="AX89" s="488" t="s">
        <v>546</v>
      </c>
      <c r="AY89" s="535" t="s">
        <v>546</v>
      </c>
      <c r="AZ89" s="535">
        <v>2.9700000000000001E-2</v>
      </c>
      <c r="BA89" s="535" t="s">
        <v>546</v>
      </c>
      <c r="BB89" s="535" t="s">
        <v>546</v>
      </c>
      <c r="BC89" s="535">
        <v>2.9700000000000001E-2</v>
      </c>
      <c r="BD89" s="535" t="s">
        <v>546</v>
      </c>
      <c r="BE89" s="535" t="s">
        <v>546</v>
      </c>
      <c r="BF89" s="535">
        <v>2.9499999999999998E-2</v>
      </c>
      <c r="BG89" s="535" t="s">
        <v>546</v>
      </c>
      <c r="BH89" s="535" t="s">
        <v>546</v>
      </c>
    </row>
    <row r="90" spans="1:60" s="100" customFormat="1" ht="16.5" customHeight="1">
      <c r="A90" s="481"/>
      <c r="B90" s="480"/>
      <c r="C90" s="204"/>
      <c r="D90" s="204"/>
      <c r="E90" s="675"/>
      <c r="F90" s="489" t="s">
        <v>636</v>
      </c>
      <c r="G90" s="488">
        <v>2.7199999999999998E-2</v>
      </c>
      <c r="H90" s="488" t="s">
        <v>546</v>
      </c>
      <c r="I90" s="488" t="s">
        <v>546</v>
      </c>
      <c r="J90" s="488">
        <v>2.6800000000000001E-2</v>
      </c>
      <c r="K90" s="488" t="s">
        <v>546</v>
      </c>
      <c r="L90" s="488" t="s">
        <v>546</v>
      </c>
      <c r="M90" s="488">
        <v>2.5399999999999999E-2</v>
      </c>
      <c r="N90" s="488" t="s">
        <v>546</v>
      </c>
      <c r="O90" s="488" t="s">
        <v>546</v>
      </c>
      <c r="P90" s="488">
        <v>2.4799999999999999E-2</v>
      </c>
      <c r="Q90" s="488" t="s">
        <v>546</v>
      </c>
      <c r="R90" s="488" t="s">
        <v>546</v>
      </c>
      <c r="S90" s="488">
        <v>2.5700000000000001E-2</v>
      </c>
      <c r="T90" s="488" t="s">
        <v>546</v>
      </c>
      <c r="U90" s="488" t="s">
        <v>546</v>
      </c>
      <c r="V90" s="534">
        <v>2.7199999999999998E-2</v>
      </c>
      <c r="W90" s="488" t="s">
        <v>546</v>
      </c>
      <c r="X90" s="534" t="s">
        <v>546</v>
      </c>
      <c r="Y90" s="534">
        <v>2.6700000000000002E-2</v>
      </c>
      <c r="Z90" s="488" t="s">
        <v>546</v>
      </c>
      <c r="AA90" s="534" t="s">
        <v>546</v>
      </c>
      <c r="AB90" s="535">
        <v>2.6499999999999999E-2</v>
      </c>
      <c r="AC90" s="488" t="s">
        <v>546</v>
      </c>
      <c r="AD90" s="535" t="s">
        <v>546</v>
      </c>
      <c r="AE90" s="535">
        <v>2.7699999999999999E-2</v>
      </c>
      <c r="AF90" s="488" t="s">
        <v>546</v>
      </c>
      <c r="AG90" s="535" t="s">
        <v>546</v>
      </c>
      <c r="AH90" s="535">
        <v>2.76E-2</v>
      </c>
      <c r="AI90" s="488" t="s">
        <v>546</v>
      </c>
      <c r="AJ90" s="535" t="s">
        <v>546</v>
      </c>
      <c r="AK90" s="535">
        <v>2.6599999999999999E-2</v>
      </c>
      <c r="AL90" s="488" t="s">
        <v>546</v>
      </c>
      <c r="AM90" s="535" t="s">
        <v>546</v>
      </c>
      <c r="AN90" s="535">
        <v>2.7E-2</v>
      </c>
      <c r="AO90" s="488" t="s">
        <v>546</v>
      </c>
      <c r="AP90" s="535" t="s">
        <v>546</v>
      </c>
      <c r="AQ90" s="535">
        <v>2.6800000000000001E-2</v>
      </c>
      <c r="AR90" s="488" t="s">
        <v>546</v>
      </c>
      <c r="AS90" s="535" t="s">
        <v>546</v>
      </c>
      <c r="AT90" s="535">
        <v>2.7099999999999999E-2</v>
      </c>
      <c r="AU90" s="488" t="s">
        <v>546</v>
      </c>
      <c r="AV90" s="535" t="s">
        <v>546</v>
      </c>
      <c r="AW90" s="535">
        <v>2.7300000000000001E-2</v>
      </c>
      <c r="AX90" s="488" t="s">
        <v>546</v>
      </c>
      <c r="AY90" s="535" t="s">
        <v>546</v>
      </c>
      <c r="AZ90" s="535">
        <v>2.76E-2</v>
      </c>
      <c r="BA90" s="535" t="s">
        <v>546</v>
      </c>
      <c r="BB90" s="535" t="s">
        <v>546</v>
      </c>
      <c r="BC90" s="535">
        <v>2.76E-2</v>
      </c>
      <c r="BD90" s="535" t="s">
        <v>546</v>
      </c>
      <c r="BE90" s="535" t="s">
        <v>546</v>
      </c>
      <c r="BF90" s="535">
        <v>2.7699999999999999E-2</v>
      </c>
      <c r="BG90" s="535" t="s">
        <v>546</v>
      </c>
      <c r="BH90" s="535" t="s">
        <v>546</v>
      </c>
    </row>
    <row r="91" spans="1:60" s="100" customFormat="1" ht="16.5" customHeight="1">
      <c r="A91" s="481"/>
      <c r="B91" s="480"/>
      <c r="C91" s="204"/>
      <c r="D91" s="204"/>
      <c r="E91" s="675"/>
      <c r="F91" s="489" t="s">
        <v>637</v>
      </c>
      <c r="G91" s="488">
        <v>3.9100000000000003E-2</v>
      </c>
      <c r="H91" s="488" t="s">
        <v>546</v>
      </c>
      <c r="I91" s="488" t="s">
        <v>546</v>
      </c>
      <c r="J91" s="488">
        <v>3.8899999999999997E-2</v>
      </c>
      <c r="K91" s="488" t="s">
        <v>546</v>
      </c>
      <c r="L91" s="488" t="s">
        <v>546</v>
      </c>
      <c r="M91" s="488">
        <v>3.85E-2</v>
      </c>
      <c r="N91" s="488" t="s">
        <v>546</v>
      </c>
      <c r="O91" s="488" t="s">
        <v>546</v>
      </c>
      <c r="P91" s="488">
        <v>3.9199999999999999E-2</v>
      </c>
      <c r="Q91" s="488" t="s">
        <v>546</v>
      </c>
      <c r="R91" s="488" t="s">
        <v>546</v>
      </c>
      <c r="S91" s="488">
        <v>3.7100000000000001E-2</v>
      </c>
      <c r="T91" s="488" t="s">
        <v>546</v>
      </c>
      <c r="U91" s="488" t="s">
        <v>546</v>
      </c>
      <c r="V91" s="534">
        <v>3.7199999999999997E-2</v>
      </c>
      <c r="W91" s="488" t="s">
        <v>546</v>
      </c>
      <c r="X91" s="534" t="s">
        <v>546</v>
      </c>
      <c r="Y91" s="534">
        <v>3.6900000000000002E-2</v>
      </c>
      <c r="Z91" s="488" t="s">
        <v>546</v>
      </c>
      <c r="AA91" s="534" t="s">
        <v>546</v>
      </c>
      <c r="AB91" s="535">
        <v>3.7400000000000003E-2</v>
      </c>
      <c r="AC91" s="488" t="s">
        <v>546</v>
      </c>
      <c r="AD91" s="535" t="s">
        <v>546</v>
      </c>
      <c r="AE91" s="535">
        <v>3.7600000000000001E-2</v>
      </c>
      <c r="AF91" s="488" t="s">
        <v>546</v>
      </c>
      <c r="AG91" s="535" t="s">
        <v>546</v>
      </c>
      <c r="AH91" s="535">
        <v>3.09E-2</v>
      </c>
      <c r="AI91" s="488" t="s">
        <v>546</v>
      </c>
      <c r="AJ91" s="535" t="s">
        <v>546</v>
      </c>
      <c r="AK91" s="535">
        <v>3.0700000000000002E-2</v>
      </c>
      <c r="AL91" s="488" t="s">
        <v>546</v>
      </c>
      <c r="AM91" s="535" t="s">
        <v>546</v>
      </c>
      <c r="AN91" s="535">
        <v>3.0499999999999999E-2</v>
      </c>
      <c r="AO91" s="488" t="s">
        <v>546</v>
      </c>
      <c r="AP91" s="535" t="s">
        <v>546</v>
      </c>
      <c r="AQ91" s="535">
        <v>3.0800000000000001E-2</v>
      </c>
      <c r="AR91" s="488" t="s">
        <v>546</v>
      </c>
      <c r="AS91" s="535" t="s">
        <v>546</v>
      </c>
      <c r="AT91" s="535">
        <v>3.0800000000000001E-2</v>
      </c>
      <c r="AU91" s="488" t="s">
        <v>546</v>
      </c>
      <c r="AV91" s="535" t="s">
        <v>546</v>
      </c>
      <c r="AW91" s="535">
        <v>3.0800000000000001E-2</v>
      </c>
      <c r="AX91" s="488" t="s">
        <v>546</v>
      </c>
      <c r="AY91" s="535" t="s">
        <v>546</v>
      </c>
      <c r="AZ91" s="535">
        <v>3.0700000000000002E-2</v>
      </c>
      <c r="BA91" s="535" t="s">
        <v>546</v>
      </c>
      <c r="BB91" s="535" t="s">
        <v>546</v>
      </c>
      <c r="BC91" s="535">
        <v>3.09E-2</v>
      </c>
      <c r="BD91" s="535" t="s">
        <v>546</v>
      </c>
      <c r="BE91" s="535" t="s">
        <v>546</v>
      </c>
      <c r="BF91" s="535">
        <v>3.0700000000000002E-2</v>
      </c>
      <c r="BG91" s="535" t="s">
        <v>546</v>
      </c>
      <c r="BH91" s="535" t="s">
        <v>546</v>
      </c>
    </row>
    <row r="92" spans="1:60" s="100" customFormat="1" ht="16.5" customHeight="1">
      <c r="A92" s="481"/>
      <c r="B92" s="480"/>
      <c r="C92" s="204"/>
      <c r="D92" s="204"/>
      <c r="E92" s="675"/>
      <c r="F92" s="489" t="s">
        <v>638</v>
      </c>
      <c r="G92" s="488">
        <v>3.32E-2</v>
      </c>
      <c r="H92" s="488" t="s">
        <v>546</v>
      </c>
      <c r="I92" s="488" t="s">
        <v>546</v>
      </c>
      <c r="J92" s="488">
        <v>3.4799999999999998E-2</v>
      </c>
      <c r="K92" s="488" t="s">
        <v>546</v>
      </c>
      <c r="L92" s="488" t="s">
        <v>546</v>
      </c>
      <c r="M92" s="488">
        <v>3.1600000000000003E-2</v>
      </c>
      <c r="N92" s="488" t="s">
        <v>546</v>
      </c>
      <c r="O92" s="488" t="s">
        <v>546</v>
      </c>
      <c r="P92" s="488">
        <v>3.3399999999999999E-2</v>
      </c>
      <c r="Q92" s="488" t="s">
        <v>546</v>
      </c>
      <c r="R92" s="488" t="s">
        <v>546</v>
      </c>
      <c r="S92" s="488">
        <v>3.2000000000000001E-2</v>
      </c>
      <c r="T92" s="488" t="s">
        <v>546</v>
      </c>
      <c r="U92" s="488" t="s">
        <v>546</v>
      </c>
      <c r="V92" s="534">
        <v>3.04E-2</v>
      </c>
      <c r="W92" s="488" t="s">
        <v>546</v>
      </c>
      <c r="X92" s="534" t="s">
        <v>546</v>
      </c>
      <c r="Y92" s="534">
        <v>3.1800000000000002E-2</v>
      </c>
      <c r="Z92" s="488" t="s">
        <v>546</v>
      </c>
      <c r="AA92" s="534" t="s">
        <v>546</v>
      </c>
      <c r="AB92" s="535">
        <v>3.1600000000000003E-2</v>
      </c>
      <c r="AC92" s="488" t="s">
        <v>546</v>
      </c>
      <c r="AD92" s="535" t="s">
        <v>546</v>
      </c>
      <c r="AE92" s="535">
        <v>3.2099999999999997E-2</v>
      </c>
      <c r="AF92" s="488" t="s">
        <v>546</v>
      </c>
      <c r="AG92" s="535" t="s">
        <v>546</v>
      </c>
      <c r="AH92" s="535">
        <v>3.3500000000000002E-2</v>
      </c>
      <c r="AI92" s="488" t="s">
        <v>546</v>
      </c>
      <c r="AJ92" s="535" t="s">
        <v>546</v>
      </c>
      <c r="AK92" s="535">
        <v>3.3099999999999997E-2</v>
      </c>
      <c r="AL92" s="488" t="s">
        <v>546</v>
      </c>
      <c r="AM92" s="535" t="s">
        <v>546</v>
      </c>
      <c r="AN92" s="535">
        <v>3.2500000000000001E-2</v>
      </c>
      <c r="AO92" s="488" t="s">
        <v>546</v>
      </c>
      <c r="AP92" s="535" t="s">
        <v>546</v>
      </c>
      <c r="AQ92" s="535">
        <v>3.2199999999999999E-2</v>
      </c>
      <c r="AR92" s="488" t="s">
        <v>546</v>
      </c>
      <c r="AS92" s="535" t="s">
        <v>546</v>
      </c>
      <c r="AT92" s="535">
        <v>3.2599999999999997E-2</v>
      </c>
      <c r="AU92" s="488" t="s">
        <v>546</v>
      </c>
      <c r="AV92" s="535" t="s">
        <v>546</v>
      </c>
      <c r="AW92" s="535">
        <v>3.3000000000000002E-2</v>
      </c>
      <c r="AX92" s="488" t="s">
        <v>546</v>
      </c>
      <c r="AY92" s="535" t="s">
        <v>546</v>
      </c>
      <c r="AZ92" s="535">
        <v>3.3500000000000002E-2</v>
      </c>
      <c r="BA92" s="535" t="s">
        <v>546</v>
      </c>
      <c r="BB92" s="535" t="s">
        <v>546</v>
      </c>
      <c r="BC92" s="535">
        <v>3.3000000000000002E-2</v>
      </c>
      <c r="BD92" s="535" t="s">
        <v>546</v>
      </c>
      <c r="BE92" s="535" t="s">
        <v>546</v>
      </c>
      <c r="BF92" s="535">
        <v>3.3399999999999999E-2</v>
      </c>
      <c r="BG92" s="535" t="s">
        <v>546</v>
      </c>
      <c r="BH92" s="535" t="s">
        <v>546</v>
      </c>
    </row>
    <row r="93" spans="1:60" s="100" customFormat="1" ht="16.5" customHeight="1">
      <c r="A93" s="481"/>
      <c r="B93" s="480"/>
      <c r="C93" s="204"/>
      <c r="D93" s="204"/>
      <c r="E93" s="675"/>
      <c r="F93" s="489" t="s">
        <v>639</v>
      </c>
      <c r="G93" s="488">
        <v>2.58E-2</v>
      </c>
      <c r="H93" s="488" t="s">
        <v>546</v>
      </c>
      <c r="I93" s="488" t="s">
        <v>546</v>
      </c>
      <c r="J93" s="488">
        <v>2.4299999999999999E-2</v>
      </c>
      <c r="K93" s="488" t="s">
        <v>546</v>
      </c>
      <c r="L93" s="488" t="s">
        <v>546</v>
      </c>
      <c r="M93" s="488">
        <v>2.5100000000000001E-2</v>
      </c>
      <c r="N93" s="488" t="s">
        <v>546</v>
      </c>
      <c r="O93" s="488" t="s">
        <v>546</v>
      </c>
      <c r="P93" s="488">
        <v>2.46E-2</v>
      </c>
      <c r="Q93" s="488" t="s">
        <v>546</v>
      </c>
      <c r="R93" s="488" t="s">
        <v>546</v>
      </c>
      <c r="S93" s="488">
        <v>2.46E-2</v>
      </c>
      <c r="T93" s="488" t="s">
        <v>546</v>
      </c>
      <c r="U93" s="488" t="s">
        <v>546</v>
      </c>
      <c r="V93" s="534">
        <v>2.46E-2</v>
      </c>
      <c r="W93" s="488" t="s">
        <v>546</v>
      </c>
      <c r="X93" s="534" t="s">
        <v>546</v>
      </c>
      <c r="Y93" s="534">
        <v>2.46E-2</v>
      </c>
      <c r="Z93" s="488" t="s">
        <v>546</v>
      </c>
      <c r="AA93" s="534" t="s">
        <v>546</v>
      </c>
      <c r="AB93" s="535">
        <v>3.3599999999999998E-2</v>
      </c>
      <c r="AC93" s="488" t="s">
        <v>546</v>
      </c>
      <c r="AD93" s="535" t="s">
        <v>546</v>
      </c>
      <c r="AE93" s="535">
        <v>2.98E-2</v>
      </c>
      <c r="AF93" s="488" t="s">
        <v>546</v>
      </c>
      <c r="AG93" s="535" t="s">
        <v>546</v>
      </c>
      <c r="AH93" s="535">
        <v>2.5999999999999999E-2</v>
      </c>
      <c r="AI93" s="488" t="s">
        <v>546</v>
      </c>
      <c r="AJ93" s="535" t="s">
        <v>546</v>
      </c>
      <c r="AK93" s="535">
        <v>2.5999999999999999E-2</v>
      </c>
      <c r="AL93" s="488" t="s">
        <v>546</v>
      </c>
      <c r="AM93" s="535" t="s">
        <v>546</v>
      </c>
      <c r="AN93" s="535">
        <v>2.52E-2</v>
      </c>
      <c r="AO93" s="488" t="s">
        <v>546</v>
      </c>
      <c r="AP93" s="535" t="s">
        <v>546</v>
      </c>
      <c r="AQ93" s="535">
        <v>2.58E-2</v>
      </c>
      <c r="AR93" s="488" t="s">
        <v>546</v>
      </c>
      <c r="AS93" s="535" t="s">
        <v>546</v>
      </c>
      <c r="AT93" s="535">
        <v>2.58E-2</v>
      </c>
      <c r="AU93" s="488" t="s">
        <v>546</v>
      </c>
      <c r="AV93" s="535" t="s">
        <v>546</v>
      </c>
      <c r="AW93" s="535">
        <v>2.5999999999999999E-2</v>
      </c>
      <c r="AX93" s="488" t="s">
        <v>546</v>
      </c>
      <c r="AY93" s="535" t="s">
        <v>546</v>
      </c>
      <c r="AZ93" s="535">
        <v>2.6100000000000002E-2</v>
      </c>
      <c r="BA93" s="535" t="s">
        <v>546</v>
      </c>
      <c r="BB93" s="535" t="s">
        <v>546</v>
      </c>
      <c r="BC93" s="535">
        <v>2.64E-2</v>
      </c>
      <c r="BD93" s="535" t="s">
        <v>546</v>
      </c>
      <c r="BE93" s="535" t="s">
        <v>546</v>
      </c>
      <c r="BF93" s="535">
        <v>2.63E-2</v>
      </c>
      <c r="BG93" s="535" t="s">
        <v>546</v>
      </c>
      <c r="BH93" s="535" t="s">
        <v>546</v>
      </c>
    </row>
    <row r="94" spans="1:60" s="100" customFormat="1" ht="16.5" customHeight="1">
      <c r="A94" s="481"/>
      <c r="B94" s="480"/>
      <c r="C94" s="204"/>
      <c r="D94" s="204"/>
      <c r="E94" s="675"/>
      <c r="F94" s="489" t="s">
        <v>640</v>
      </c>
      <c r="G94" s="488">
        <v>2.93E-2</v>
      </c>
      <c r="H94" s="488" t="s">
        <v>546</v>
      </c>
      <c r="I94" s="488" t="s">
        <v>546</v>
      </c>
      <c r="J94" s="488">
        <v>2.9100000000000001E-2</v>
      </c>
      <c r="K94" s="488" t="s">
        <v>546</v>
      </c>
      <c r="L94" s="488" t="s">
        <v>546</v>
      </c>
      <c r="M94" s="488">
        <v>2.9499999999999998E-2</v>
      </c>
      <c r="N94" s="488" t="s">
        <v>546</v>
      </c>
      <c r="O94" s="488" t="s">
        <v>546</v>
      </c>
      <c r="P94" s="488">
        <v>3.0099999999999998E-2</v>
      </c>
      <c r="Q94" s="488" t="s">
        <v>546</v>
      </c>
      <c r="R94" s="488" t="s">
        <v>546</v>
      </c>
      <c r="S94" s="488">
        <v>2.93E-2</v>
      </c>
      <c r="T94" s="488" t="s">
        <v>546</v>
      </c>
      <c r="U94" s="488" t="s">
        <v>546</v>
      </c>
      <c r="V94" s="534">
        <v>2.98E-2</v>
      </c>
      <c r="W94" s="488" t="s">
        <v>546</v>
      </c>
      <c r="X94" s="534" t="s">
        <v>546</v>
      </c>
      <c r="Y94" s="534">
        <v>2.9600000000000001E-2</v>
      </c>
      <c r="Z94" s="488" t="s">
        <v>546</v>
      </c>
      <c r="AA94" s="534" t="s">
        <v>546</v>
      </c>
      <c r="AB94" s="535">
        <v>2.98E-2</v>
      </c>
      <c r="AC94" s="488" t="s">
        <v>546</v>
      </c>
      <c r="AD94" s="535" t="s">
        <v>546</v>
      </c>
      <c r="AE94" s="535">
        <v>2.9700000000000001E-2</v>
      </c>
      <c r="AF94" s="488" t="s">
        <v>546</v>
      </c>
      <c r="AG94" s="535" t="s">
        <v>546</v>
      </c>
      <c r="AH94" s="535">
        <v>2.9899999999999999E-2</v>
      </c>
      <c r="AI94" s="488" t="s">
        <v>546</v>
      </c>
      <c r="AJ94" s="535" t="s">
        <v>546</v>
      </c>
      <c r="AK94" s="535">
        <v>0.03</v>
      </c>
      <c r="AL94" s="488" t="s">
        <v>546</v>
      </c>
      <c r="AM94" s="535" t="s">
        <v>546</v>
      </c>
      <c r="AN94" s="535">
        <v>3.0200000000000001E-2</v>
      </c>
      <c r="AO94" s="488" t="s">
        <v>546</v>
      </c>
      <c r="AP94" s="535" t="s">
        <v>546</v>
      </c>
      <c r="AQ94" s="535">
        <v>2.92E-2</v>
      </c>
      <c r="AR94" s="488" t="s">
        <v>546</v>
      </c>
      <c r="AS94" s="535" t="s">
        <v>546</v>
      </c>
      <c r="AT94" s="535">
        <v>2.9100000000000001E-2</v>
      </c>
      <c r="AU94" s="488" t="s">
        <v>546</v>
      </c>
      <c r="AV94" s="535" t="s">
        <v>546</v>
      </c>
      <c r="AW94" s="535">
        <v>2.92E-2</v>
      </c>
      <c r="AX94" s="488" t="s">
        <v>546</v>
      </c>
      <c r="AY94" s="535" t="s">
        <v>546</v>
      </c>
      <c r="AZ94" s="535">
        <v>2.93E-2</v>
      </c>
      <c r="BA94" s="535" t="s">
        <v>546</v>
      </c>
      <c r="BB94" s="535" t="s">
        <v>546</v>
      </c>
      <c r="BC94" s="535">
        <v>2.92E-2</v>
      </c>
      <c r="BD94" s="535" t="s">
        <v>546</v>
      </c>
      <c r="BE94" s="535" t="s">
        <v>546</v>
      </c>
      <c r="BF94" s="535">
        <v>2.9000000000000001E-2</v>
      </c>
      <c r="BG94" s="535" t="s">
        <v>546</v>
      </c>
      <c r="BH94" s="535" t="s">
        <v>546</v>
      </c>
    </row>
    <row r="95" spans="1:60" s="100" customFormat="1" ht="16.5" customHeight="1">
      <c r="A95" s="481"/>
      <c r="B95" s="480"/>
      <c r="C95" s="204"/>
      <c r="D95" s="204"/>
      <c r="E95" s="675"/>
      <c r="F95" s="489" t="s">
        <v>641</v>
      </c>
      <c r="G95" s="488">
        <v>3.1E-2</v>
      </c>
      <c r="H95" s="488" t="s">
        <v>546</v>
      </c>
      <c r="I95" s="488" t="s">
        <v>546</v>
      </c>
      <c r="J95" s="488">
        <v>3.1099999999999999E-2</v>
      </c>
      <c r="K95" s="488" t="s">
        <v>546</v>
      </c>
      <c r="L95" s="488" t="s">
        <v>546</v>
      </c>
      <c r="M95" s="488">
        <v>3.1E-2</v>
      </c>
      <c r="N95" s="488" t="s">
        <v>546</v>
      </c>
      <c r="O95" s="488" t="s">
        <v>546</v>
      </c>
      <c r="P95" s="488">
        <v>3.04E-2</v>
      </c>
      <c r="Q95" s="488" t="s">
        <v>546</v>
      </c>
      <c r="R95" s="488" t="s">
        <v>546</v>
      </c>
      <c r="S95" s="488">
        <v>3.0300000000000001E-2</v>
      </c>
      <c r="T95" s="488" t="s">
        <v>546</v>
      </c>
      <c r="U95" s="488" t="s">
        <v>546</v>
      </c>
      <c r="V95" s="534">
        <v>3.0099999999999998E-2</v>
      </c>
      <c r="W95" s="488" t="s">
        <v>546</v>
      </c>
      <c r="X95" s="534" t="s">
        <v>546</v>
      </c>
      <c r="Y95" s="534">
        <v>2.98E-2</v>
      </c>
      <c r="Z95" s="488" t="s">
        <v>546</v>
      </c>
      <c r="AA95" s="534" t="s">
        <v>546</v>
      </c>
      <c r="AB95" s="535">
        <v>2.9899999999999999E-2</v>
      </c>
      <c r="AC95" s="488" t="s">
        <v>546</v>
      </c>
      <c r="AD95" s="535" t="s">
        <v>546</v>
      </c>
      <c r="AE95" s="535">
        <v>3.0200000000000001E-2</v>
      </c>
      <c r="AF95" s="488" t="s">
        <v>546</v>
      </c>
      <c r="AG95" s="535" t="s">
        <v>546</v>
      </c>
      <c r="AH95" s="535">
        <v>0.03</v>
      </c>
      <c r="AI95" s="488" t="s">
        <v>546</v>
      </c>
      <c r="AJ95" s="535" t="s">
        <v>546</v>
      </c>
      <c r="AK95" s="535">
        <v>2.93E-2</v>
      </c>
      <c r="AL95" s="488" t="s">
        <v>546</v>
      </c>
      <c r="AM95" s="535" t="s">
        <v>546</v>
      </c>
      <c r="AN95" s="535">
        <v>2.9100000000000001E-2</v>
      </c>
      <c r="AO95" s="488" t="s">
        <v>546</v>
      </c>
      <c r="AP95" s="535" t="s">
        <v>546</v>
      </c>
      <c r="AQ95" s="535">
        <v>2.9700000000000001E-2</v>
      </c>
      <c r="AR95" s="488" t="s">
        <v>546</v>
      </c>
      <c r="AS95" s="535" t="s">
        <v>546</v>
      </c>
      <c r="AT95" s="535">
        <v>2.9499999999999998E-2</v>
      </c>
      <c r="AU95" s="488" t="s">
        <v>546</v>
      </c>
      <c r="AV95" s="535" t="s">
        <v>546</v>
      </c>
      <c r="AW95" s="535">
        <v>2.9399999999999999E-2</v>
      </c>
      <c r="AX95" s="488" t="s">
        <v>546</v>
      </c>
      <c r="AY95" s="535" t="s">
        <v>546</v>
      </c>
      <c r="AZ95" s="535">
        <v>2.93E-2</v>
      </c>
      <c r="BA95" s="535" t="s">
        <v>546</v>
      </c>
      <c r="BB95" s="535" t="s">
        <v>546</v>
      </c>
      <c r="BC95" s="535">
        <v>2.93E-2</v>
      </c>
      <c r="BD95" s="535" t="s">
        <v>546</v>
      </c>
      <c r="BE95" s="535" t="s">
        <v>546</v>
      </c>
      <c r="BF95" s="535">
        <v>2.92E-2</v>
      </c>
      <c r="BG95" s="535" t="s">
        <v>546</v>
      </c>
      <c r="BH95" s="535" t="s">
        <v>546</v>
      </c>
    </row>
    <row r="96" spans="1:60" s="100" customFormat="1" ht="16.5" customHeight="1">
      <c r="A96" s="481"/>
      <c r="B96" s="480"/>
      <c r="C96" s="204"/>
      <c r="D96" s="204"/>
      <c r="E96" s="675"/>
      <c r="F96" s="489" t="s">
        <v>642</v>
      </c>
      <c r="G96" s="488">
        <v>2.92E-2</v>
      </c>
      <c r="H96" s="488" t="s">
        <v>546</v>
      </c>
      <c r="I96" s="488" t="s">
        <v>546</v>
      </c>
      <c r="J96" s="488">
        <v>2.9399999999999999E-2</v>
      </c>
      <c r="K96" s="488" t="s">
        <v>546</v>
      </c>
      <c r="L96" s="488" t="s">
        <v>546</v>
      </c>
      <c r="M96" s="488">
        <v>2.93E-2</v>
      </c>
      <c r="N96" s="488" t="s">
        <v>546</v>
      </c>
      <c r="O96" s="488" t="s">
        <v>546</v>
      </c>
      <c r="P96" s="488">
        <v>2.8799999999999999E-2</v>
      </c>
      <c r="Q96" s="488" t="s">
        <v>546</v>
      </c>
      <c r="R96" s="488" t="s">
        <v>546</v>
      </c>
      <c r="S96" s="488">
        <v>2.92E-2</v>
      </c>
      <c r="T96" s="488" t="s">
        <v>546</v>
      </c>
      <c r="U96" s="488" t="s">
        <v>546</v>
      </c>
      <c r="V96" s="534">
        <v>2.9100000000000001E-2</v>
      </c>
      <c r="W96" s="488" t="s">
        <v>546</v>
      </c>
      <c r="X96" s="534" t="s">
        <v>546</v>
      </c>
      <c r="Y96" s="534">
        <v>3.0300000000000001E-2</v>
      </c>
      <c r="Z96" s="488" t="s">
        <v>546</v>
      </c>
      <c r="AA96" s="534" t="s">
        <v>546</v>
      </c>
      <c r="AB96" s="535">
        <v>2.98E-2</v>
      </c>
      <c r="AC96" s="488" t="s">
        <v>546</v>
      </c>
      <c r="AD96" s="535" t="s">
        <v>546</v>
      </c>
      <c r="AE96" s="535">
        <v>3.0200000000000001E-2</v>
      </c>
      <c r="AF96" s="488" t="s">
        <v>546</v>
      </c>
      <c r="AG96" s="535" t="s">
        <v>546</v>
      </c>
      <c r="AH96" s="535">
        <v>3.1099999999999999E-2</v>
      </c>
      <c r="AI96" s="488" t="s">
        <v>546</v>
      </c>
      <c r="AJ96" s="535" t="s">
        <v>546</v>
      </c>
      <c r="AK96" s="535">
        <v>3.0800000000000001E-2</v>
      </c>
      <c r="AL96" s="488" t="s">
        <v>546</v>
      </c>
      <c r="AM96" s="535" t="s">
        <v>546</v>
      </c>
      <c r="AN96" s="535">
        <v>3.0300000000000001E-2</v>
      </c>
      <c r="AO96" s="488" t="s">
        <v>546</v>
      </c>
      <c r="AP96" s="535" t="s">
        <v>546</v>
      </c>
      <c r="AQ96" s="535">
        <v>3.0300000000000001E-2</v>
      </c>
      <c r="AR96" s="488" t="s">
        <v>546</v>
      </c>
      <c r="AS96" s="535" t="s">
        <v>546</v>
      </c>
      <c r="AT96" s="535">
        <v>3.0700000000000002E-2</v>
      </c>
      <c r="AU96" s="488" t="s">
        <v>546</v>
      </c>
      <c r="AV96" s="535" t="s">
        <v>546</v>
      </c>
      <c r="AW96" s="535">
        <v>3.09E-2</v>
      </c>
      <c r="AX96" s="488" t="s">
        <v>546</v>
      </c>
      <c r="AY96" s="535" t="s">
        <v>546</v>
      </c>
      <c r="AZ96" s="535">
        <v>3.0599999999999999E-2</v>
      </c>
      <c r="BA96" s="535" t="s">
        <v>546</v>
      </c>
      <c r="BB96" s="535" t="s">
        <v>546</v>
      </c>
      <c r="BC96" s="535">
        <v>3.0599999999999999E-2</v>
      </c>
      <c r="BD96" s="535" t="s">
        <v>546</v>
      </c>
      <c r="BE96" s="535" t="s">
        <v>546</v>
      </c>
      <c r="BF96" s="535">
        <v>3.0700000000000002E-2</v>
      </c>
      <c r="BG96" s="535" t="s">
        <v>546</v>
      </c>
      <c r="BH96" s="535" t="s">
        <v>546</v>
      </c>
    </row>
    <row r="97" spans="1:60" s="100" customFormat="1" ht="16.5" customHeight="1">
      <c r="A97" s="481"/>
      <c r="B97" s="480"/>
      <c r="C97" s="204"/>
      <c r="D97" s="204"/>
      <c r="E97" s="675"/>
      <c r="F97" s="489" t="s">
        <v>643</v>
      </c>
      <c r="G97" s="488">
        <v>2.41E-2</v>
      </c>
      <c r="H97" s="488" t="s">
        <v>546</v>
      </c>
      <c r="I97" s="488" t="s">
        <v>546</v>
      </c>
      <c r="J97" s="488">
        <v>2.41E-2</v>
      </c>
      <c r="K97" s="488" t="s">
        <v>546</v>
      </c>
      <c r="L97" s="488" t="s">
        <v>546</v>
      </c>
      <c r="M97" s="488">
        <v>2.4199999999999999E-2</v>
      </c>
      <c r="N97" s="488" t="s">
        <v>546</v>
      </c>
      <c r="O97" s="488" t="s">
        <v>546</v>
      </c>
      <c r="P97" s="488">
        <v>2.41E-2</v>
      </c>
      <c r="Q97" s="488" t="s">
        <v>546</v>
      </c>
      <c r="R97" s="488" t="s">
        <v>546</v>
      </c>
      <c r="S97" s="488">
        <v>2.7799999999999998E-2</v>
      </c>
      <c r="T97" s="488" t="s">
        <v>546</v>
      </c>
      <c r="U97" s="488" t="s">
        <v>546</v>
      </c>
      <c r="V97" s="534">
        <v>2.6100000000000002E-2</v>
      </c>
      <c r="W97" s="488" t="s">
        <v>546</v>
      </c>
      <c r="X97" s="534" t="s">
        <v>546</v>
      </c>
      <c r="Y97" s="534">
        <v>2.64E-2</v>
      </c>
      <c r="Z97" s="488" t="s">
        <v>546</v>
      </c>
      <c r="AA97" s="534" t="s">
        <v>546</v>
      </c>
      <c r="AB97" s="535">
        <v>2.5899999999999999E-2</v>
      </c>
      <c r="AC97" s="488" t="s">
        <v>546</v>
      </c>
      <c r="AD97" s="535" t="s">
        <v>546</v>
      </c>
      <c r="AE97" s="535">
        <v>2.6200000000000001E-2</v>
      </c>
      <c r="AF97" s="488" t="s">
        <v>546</v>
      </c>
      <c r="AG97" s="535" t="s">
        <v>546</v>
      </c>
      <c r="AH97" s="535">
        <v>2.6499999999999999E-2</v>
      </c>
      <c r="AI97" s="488" t="s">
        <v>546</v>
      </c>
      <c r="AJ97" s="535" t="s">
        <v>546</v>
      </c>
      <c r="AK97" s="535">
        <v>2.6800000000000001E-2</v>
      </c>
      <c r="AL97" s="488" t="s">
        <v>546</v>
      </c>
      <c r="AM97" s="535" t="s">
        <v>546</v>
      </c>
      <c r="AN97" s="535">
        <v>2.5999999999999999E-2</v>
      </c>
      <c r="AO97" s="488" t="s">
        <v>546</v>
      </c>
      <c r="AP97" s="535" t="s">
        <v>546</v>
      </c>
      <c r="AQ97" s="535">
        <v>2.46E-2</v>
      </c>
      <c r="AR97" s="488" t="s">
        <v>546</v>
      </c>
      <c r="AS97" s="535" t="s">
        <v>546</v>
      </c>
      <c r="AT97" s="535">
        <v>2.5399999999999999E-2</v>
      </c>
      <c r="AU97" s="488" t="s">
        <v>546</v>
      </c>
      <c r="AV97" s="535" t="s">
        <v>546</v>
      </c>
      <c r="AW97" s="535">
        <v>2.5399999999999999E-2</v>
      </c>
      <c r="AX97" s="488" t="s">
        <v>546</v>
      </c>
      <c r="AY97" s="535" t="s">
        <v>546</v>
      </c>
      <c r="AZ97" s="535">
        <v>2.5499999999999998E-2</v>
      </c>
      <c r="BA97" s="535" t="s">
        <v>546</v>
      </c>
      <c r="BB97" s="535" t="s">
        <v>546</v>
      </c>
      <c r="BC97" s="535">
        <v>2.4500000000000001E-2</v>
      </c>
      <c r="BD97" s="535" t="s">
        <v>546</v>
      </c>
      <c r="BE97" s="535" t="s">
        <v>546</v>
      </c>
      <c r="BF97" s="535">
        <v>2.5100000000000001E-2</v>
      </c>
      <c r="BG97" s="535" t="s">
        <v>546</v>
      </c>
      <c r="BH97" s="535" t="s">
        <v>546</v>
      </c>
    </row>
    <row r="98" spans="1:60" s="100" customFormat="1" ht="16.5" customHeight="1">
      <c r="A98" s="481"/>
      <c r="B98" s="480"/>
      <c r="C98" s="204"/>
      <c r="D98" s="204"/>
      <c r="E98" s="675"/>
      <c r="F98" s="489" t="s">
        <v>644</v>
      </c>
      <c r="G98" s="488">
        <v>2.9700000000000001E-2</v>
      </c>
      <c r="H98" s="488" t="s">
        <v>546</v>
      </c>
      <c r="I98" s="488" t="s">
        <v>546</v>
      </c>
      <c r="J98" s="488">
        <v>2.9100000000000001E-2</v>
      </c>
      <c r="K98" s="488" t="s">
        <v>546</v>
      </c>
      <c r="L98" s="488" t="s">
        <v>546</v>
      </c>
      <c r="M98" s="488">
        <v>2.9700000000000001E-2</v>
      </c>
      <c r="N98" s="488" t="s">
        <v>546</v>
      </c>
      <c r="O98" s="488" t="s">
        <v>546</v>
      </c>
      <c r="P98" s="488">
        <v>2.92E-2</v>
      </c>
      <c r="Q98" s="488" t="s">
        <v>546</v>
      </c>
      <c r="R98" s="488" t="s">
        <v>546</v>
      </c>
      <c r="S98" s="488">
        <v>2.93E-2</v>
      </c>
      <c r="T98" s="488" t="s">
        <v>546</v>
      </c>
      <c r="U98" s="488" t="s">
        <v>546</v>
      </c>
      <c r="V98" s="534">
        <v>2.93E-2</v>
      </c>
      <c r="W98" s="488" t="s">
        <v>546</v>
      </c>
      <c r="X98" s="534" t="s">
        <v>546</v>
      </c>
      <c r="Y98" s="534">
        <v>2.98E-2</v>
      </c>
      <c r="Z98" s="488" t="s">
        <v>546</v>
      </c>
      <c r="AA98" s="534" t="s">
        <v>546</v>
      </c>
      <c r="AB98" s="535">
        <v>2.98E-2</v>
      </c>
      <c r="AC98" s="488" t="s">
        <v>546</v>
      </c>
      <c r="AD98" s="535" t="s">
        <v>546</v>
      </c>
      <c r="AE98" s="535">
        <v>3.0099999999999998E-2</v>
      </c>
      <c r="AF98" s="488" t="s">
        <v>546</v>
      </c>
      <c r="AG98" s="535" t="s">
        <v>546</v>
      </c>
      <c r="AH98" s="535">
        <v>0.03</v>
      </c>
      <c r="AI98" s="488" t="s">
        <v>546</v>
      </c>
      <c r="AJ98" s="535" t="s">
        <v>546</v>
      </c>
      <c r="AK98" s="535">
        <v>2.93E-2</v>
      </c>
      <c r="AL98" s="488" t="s">
        <v>546</v>
      </c>
      <c r="AM98" s="535" t="s">
        <v>546</v>
      </c>
      <c r="AN98" s="535">
        <v>2.92E-2</v>
      </c>
      <c r="AO98" s="488" t="s">
        <v>546</v>
      </c>
      <c r="AP98" s="535" t="s">
        <v>546</v>
      </c>
      <c r="AQ98" s="535">
        <v>2.98E-2</v>
      </c>
      <c r="AR98" s="488" t="s">
        <v>546</v>
      </c>
      <c r="AS98" s="535" t="s">
        <v>546</v>
      </c>
      <c r="AT98" s="535">
        <v>2.92E-2</v>
      </c>
      <c r="AU98" s="488" t="s">
        <v>546</v>
      </c>
      <c r="AV98" s="535" t="s">
        <v>546</v>
      </c>
      <c r="AW98" s="535">
        <v>2.93E-2</v>
      </c>
      <c r="AX98" s="488" t="s">
        <v>546</v>
      </c>
      <c r="AY98" s="535" t="s">
        <v>546</v>
      </c>
      <c r="AZ98" s="535">
        <v>2.9399999999999999E-2</v>
      </c>
      <c r="BA98" s="535" t="s">
        <v>546</v>
      </c>
      <c r="BB98" s="535" t="s">
        <v>546</v>
      </c>
      <c r="BC98" s="535">
        <v>2.93E-2</v>
      </c>
      <c r="BD98" s="535" t="s">
        <v>546</v>
      </c>
      <c r="BE98" s="535" t="s">
        <v>546</v>
      </c>
      <c r="BF98" s="535">
        <v>2.93E-2</v>
      </c>
      <c r="BG98" s="535" t="s">
        <v>546</v>
      </c>
      <c r="BH98" s="535" t="s">
        <v>546</v>
      </c>
    </row>
    <row r="99" spans="1:60" s="100" customFormat="1" ht="16.5" customHeight="1">
      <c r="A99" s="481"/>
      <c r="B99" s="480"/>
      <c r="C99" s="204"/>
      <c r="D99" s="204"/>
      <c r="E99" s="675"/>
      <c r="F99" s="489" t="s">
        <v>645</v>
      </c>
      <c r="G99" s="488">
        <v>2.7E-2</v>
      </c>
      <c r="H99" s="488" t="s">
        <v>546</v>
      </c>
      <c r="I99" s="488" t="s">
        <v>546</v>
      </c>
      <c r="J99" s="488">
        <v>2.7099999999999999E-2</v>
      </c>
      <c r="K99" s="488" t="s">
        <v>546</v>
      </c>
      <c r="L99" s="488" t="s">
        <v>546</v>
      </c>
      <c r="M99" s="488">
        <v>2.7E-2</v>
      </c>
      <c r="N99" s="488" t="s">
        <v>546</v>
      </c>
      <c r="O99" s="488" t="s">
        <v>546</v>
      </c>
      <c r="P99" s="488">
        <v>2.7799999999999998E-2</v>
      </c>
      <c r="Q99" s="488" t="s">
        <v>546</v>
      </c>
      <c r="R99" s="488" t="s">
        <v>546</v>
      </c>
      <c r="S99" s="488">
        <v>2.7699999999999999E-2</v>
      </c>
      <c r="T99" s="488" t="s">
        <v>546</v>
      </c>
      <c r="U99" s="488" t="s">
        <v>546</v>
      </c>
      <c r="V99" s="534">
        <v>2.7900000000000001E-2</v>
      </c>
      <c r="W99" s="488" t="s">
        <v>546</v>
      </c>
      <c r="X99" s="534" t="s">
        <v>546</v>
      </c>
      <c r="Y99" s="534">
        <v>2.9000000000000001E-2</v>
      </c>
      <c r="Z99" s="488" t="s">
        <v>546</v>
      </c>
      <c r="AA99" s="534" t="s">
        <v>546</v>
      </c>
      <c r="AB99" s="535">
        <v>2.9000000000000001E-2</v>
      </c>
      <c r="AC99" s="488" t="s">
        <v>546</v>
      </c>
      <c r="AD99" s="535" t="s">
        <v>546</v>
      </c>
      <c r="AE99" s="535">
        <v>2.93E-2</v>
      </c>
      <c r="AF99" s="488" t="s">
        <v>546</v>
      </c>
      <c r="AG99" s="535" t="s">
        <v>546</v>
      </c>
      <c r="AH99" s="535">
        <v>2.9399999999999999E-2</v>
      </c>
      <c r="AI99" s="488" t="s">
        <v>546</v>
      </c>
      <c r="AJ99" s="535" t="s">
        <v>546</v>
      </c>
      <c r="AK99" s="535">
        <v>2.92E-2</v>
      </c>
      <c r="AL99" s="488" t="s">
        <v>546</v>
      </c>
      <c r="AM99" s="535" t="s">
        <v>546</v>
      </c>
      <c r="AN99" s="535">
        <v>2.8899999999999999E-2</v>
      </c>
      <c r="AO99" s="488" t="s">
        <v>546</v>
      </c>
      <c r="AP99" s="535" t="s">
        <v>546</v>
      </c>
      <c r="AQ99" s="535">
        <v>2.9000000000000001E-2</v>
      </c>
      <c r="AR99" s="488" t="s">
        <v>546</v>
      </c>
      <c r="AS99" s="535" t="s">
        <v>546</v>
      </c>
      <c r="AT99" s="535">
        <v>2.9000000000000001E-2</v>
      </c>
      <c r="AU99" s="488" t="s">
        <v>546</v>
      </c>
      <c r="AV99" s="535" t="s">
        <v>546</v>
      </c>
      <c r="AW99" s="535">
        <v>2.93E-2</v>
      </c>
      <c r="AX99" s="488" t="s">
        <v>546</v>
      </c>
      <c r="AY99" s="535" t="s">
        <v>546</v>
      </c>
      <c r="AZ99" s="535">
        <v>2.9399999999999999E-2</v>
      </c>
      <c r="BA99" s="535" t="s">
        <v>546</v>
      </c>
      <c r="BB99" s="535" t="s">
        <v>546</v>
      </c>
      <c r="BC99" s="535">
        <v>2.93E-2</v>
      </c>
      <c r="BD99" s="535" t="s">
        <v>546</v>
      </c>
      <c r="BE99" s="535" t="s">
        <v>546</v>
      </c>
      <c r="BF99" s="535">
        <v>2.9100000000000001E-2</v>
      </c>
      <c r="BG99" s="535" t="s">
        <v>546</v>
      </c>
      <c r="BH99" s="535" t="s">
        <v>546</v>
      </c>
    </row>
    <row r="100" spans="1:60" s="100" customFormat="1" ht="16.5" customHeight="1">
      <c r="A100" s="481"/>
      <c r="B100" s="480"/>
      <c r="C100" s="204"/>
      <c r="D100" s="204"/>
      <c r="E100" s="675"/>
      <c r="F100" s="489" t="s">
        <v>646</v>
      </c>
      <c r="G100" s="488">
        <v>2.7199999999999998E-2</v>
      </c>
      <c r="H100" s="488" t="s">
        <v>546</v>
      </c>
      <c r="I100" s="488" t="s">
        <v>546</v>
      </c>
      <c r="J100" s="488">
        <v>2.75E-2</v>
      </c>
      <c r="K100" s="488" t="s">
        <v>546</v>
      </c>
      <c r="L100" s="488" t="s">
        <v>546</v>
      </c>
      <c r="M100" s="488">
        <v>2.6200000000000001E-2</v>
      </c>
      <c r="N100" s="488" t="s">
        <v>546</v>
      </c>
      <c r="O100" s="488" t="s">
        <v>546</v>
      </c>
      <c r="P100" s="488">
        <v>2.8400000000000002E-2</v>
      </c>
      <c r="Q100" s="488" t="s">
        <v>546</v>
      </c>
      <c r="R100" s="488" t="s">
        <v>546</v>
      </c>
      <c r="S100" s="488">
        <v>3.0700000000000002E-2</v>
      </c>
      <c r="T100" s="488" t="s">
        <v>546</v>
      </c>
      <c r="U100" s="488" t="s">
        <v>546</v>
      </c>
      <c r="V100" s="534">
        <v>2.9100000000000001E-2</v>
      </c>
      <c r="W100" s="488" t="s">
        <v>546</v>
      </c>
      <c r="X100" s="534" t="s">
        <v>546</v>
      </c>
      <c r="Y100" s="534">
        <v>2.9000000000000001E-2</v>
      </c>
      <c r="Z100" s="488" t="s">
        <v>546</v>
      </c>
      <c r="AA100" s="534" t="s">
        <v>546</v>
      </c>
      <c r="AB100" s="535">
        <v>2.9899999999999999E-2</v>
      </c>
      <c r="AC100" s="488" t="s">
        <v>546</v>
      </c>
      <c r="AD100" s="535" t="s">
        <v>546</v>
      </c>
      <c r="AE100" s="535">
        <v>2.9499999999999998E-2</v>
      </c>
      <c r="AF100" s="488" t="s">
        <v>546</v>
      </c>
      <c r="AG100" s="535" t="s">
        <v>546</v>
      </c>
      <c r="AH100" s="535">
        <v>3.0200000000000001E-2</v>
      </c>
      <c r="AI100" s="488" t="s">
        <v>546</v>
      </c>
      <c r="AJ100" s="535" t="s">
        <v>546</v>
      </c>
      <c r="AK100" s="535">
        <v>3.0200000000000001E-2</v>
      </c>
      <c r="AL100" s="488" t="s">
        <v>546</v>
      </c>
      <c r="AM100" s="535" t="s">
        <v>546</v>
      </c>
      <c r="AN100" s="535">
        <v>2.9899999999999999E-2</v>
      </c>
      <c r="AO100" s="488" t="s">
        <v>546</v>
      </c>
      <c r="AP100" s="535" t="s">
        <v>546</v>
      </c>
      <c r="AQ100" s="535">
        <v>3.0200000000000001E-2</v>
      </c>
      <c r="AR100" s="488" t="s">
        <v>546</v>
      </c>
      <c r="AS100" s="535" t="s">
        <v>546</v>
      </c>
      <c r="AT100" s="535">
        <v>0.03</v>
      </c>
      <c r="AU100" s="488" t="s">
        <v>546</v>
      </c>
      <c r="AV100" s="535" t="s">
        <v>546</v>
      </c>
      <c r="AW100" s="535">
        <v>0.03</v>
      </c>
      <c r="AX100" s="488" t="s">
        <v>546</v>
      </c>
      <c r="AY100" s="535" t="s">
        <v>546</v>
      </c>
      <c r="AZ100" s="535">
        <v>2.9899999999999999E-2</v>
      </c>
      <c r="BA100" s="535" t="s">
        <v>546</v>
      </c>
      <c r="BB100" s="535" t="s">
        <v>546</v>
      </c>
      <c r="BC100" s="535">
        <v>2.9899999999999999E-2</v>
      </c>
      <c r="BD100" s="535" t="s">
        <v>546</v>
      </c>
      <c r="BE100" s="535" t="s">
        <v>546</v>
      </c>
      <c r="BF100" s="535">
        <v>0.03</v>
      </c>
      <c r="BG100" s="535" t="s">
        <v>546</v>
      </c>
      <c r="BH100" s="535" t="s">
        <v>546</v>
      </c>
    </row>
    <row r="101" spans="1:60" s="100" customFormat="1" ht="16.5" customHeight="1">
      <c r="A101" s="481"/>
      <c r="B101" s="480"/>
      <c r="C101" s="204"/>
      <c r="D101" s="204"/>
      <c r="E101" s="675"/>
      <c r="F101" s="489" t="s">
        <v>647</v>
      </c>
      <c r="G101" s="488">
        <v>3.0499999999999999E-2</v>
      </c>
      <c r="H101" s="488" t="s">
        <v>546</v>
      </c>
      <c r="I101" s="488" t="s">
        <v>546</v>
      </c>
      <c r="J101" s="488">
        <v>3.0099999999999998E-2</v>
      </c>
      <c r="K101" s="488" t="s">
        <v>546</v>
      </c>
      <c r="L101" s="488" t="s">
        <v>546</v>
      </c>
      <c r="M101" s="488">
        <v>3.0300000000000001E-2</v>
      </c>
      <c r="N101" s="488" t="s">
        <v>546</v>
      </c>
      <c r="O101" s="488" t="s">
        <v>546</v>
      </c>
      <c r="P101" s="488">
        <v>3.0300000000000001E-2</v>
      </c>
      <c r="Q101" s="488" t="s">
        <v>546</v>
      </c>
      <c r="R101" s="488" t="s">
        <v>546</v>
      </c>
      <c r="S101" s="488">
        <v>2.9499999999999998E-2</v>
      </c>
      <c r="T101" s="488" t="s">
        <v>546</v>
      </c>
      <c r="U101" s="488" t="s">
        <v>546</v>
      </c>
      <c r="V101" s="534">
        <v>2.9499999999999998E-2</v>
      </c>
      <c r="W101" s="488" t="s">
        <v>546</v>
      </c>
      <c r="X101" s="534" t="s">
        <v>546</v>
      </c>
      <c r="Y101" s="534">
        <v>3.0800000000000001E-2</v>
      </c>
      <c r="Z101" s="488" t="s">
        <v>546</v>
      </c>
      <c r="AA101" s="534" t="s">
        <v>546</v>
      </c>
      <c r="AB101" s="535">
        <v>3.0300000000000001E-2</v>
      </c>
      <c r="AC101" s="488" t="s">
        <v>546</v>
      </c>
      <c r="AD101" s="535" t="s">
        <v>546</v>
      </c>
      <c r="AE101" s="535">
        <v>3.0599999999999999E-2</v>
      </c>
      <c r="AF101" s="488" t="s">
        <v>546</v>
      </c>
      <c r="AG101" s="535" t="s">
        <v>546</v>
      </c>
      <c r="AH101" s="535">
        <v>3.1399999999999997E-2</v>
      </c>
      <c r="AI101" s="488" t="s">
        <v>546</v>
      </c>
      <c r="AJ101" s="535" t="s">
        <v>546</v>
      </c>
      <c r="AK101" s="535">
        <v>3.1E-2</v>
      </c>
      <c r="AL101" s="488" t="s">
        <v>546</v>
      </c>
      <c r="AM101" s="535" t="s">
        <v>546</v>
      </c>
      <c r="AN101" s="535">
        <v>3.0700000000000002E-2</v>
      </c>
      <c r="AO101" s="488" t="s">
        <v>546</v>
      </c>
      <c r="AP101" s="535" t="s">
        <v>546</v>
      </c>
      <c r="AQ101" s="535">
        <v>3.0599999999999999E-2</v>
      </c>
      <c r="AR101" s="488" t="s">
        <v>546</v>
      </c>
      <c r="AS101" s="535" t="s">
        <v>546</v>
      </c>
      <c r="AT101" s="535">
        <v>3.09E-2</v>
      </c>
      <c r="AU101" s="488" t="s">
        <v>546</v>
      </c>
      <c r="AV101" s="535" t="s">
        <v>546</v>
      </c>
      <c r="AW101" s="535">
        <v>3.0300000000000001E-2</v>
      </c>
      <c r="AX101" s="488" t="s">
        <v>546</v>
      </c>
      <c r="AY101" s="535" t="s">
        <v>546</v>
      </c>
      <c r="AZ101" s="535">
        <v>3.0499999999999999E-2</v>
      </c>
      <c r="BA101" s="535" t="s">
        <v>546</v>
      </c>
      <c r="BB101" s="535" t="s">
        <v>546</v>
      </c>
      <c r="BC101" s="535">
        <v>3.0200000000000001E-2</v>
      </c>
      <c r="BD101" s="535" t="s">
        <v>546</v>
      </c>
      <c r="BE101" s="535" t="s">
        <v>546</v>
      </c>
      <c r="BF101" s="535">
        <v>3.04E-2</v>
      </c>
      <c r="BG101" s="535" t="s">
        <v>546</v>
      </c>
      <c r="BH101" s="535" t="s">
        <v>546</v>
      </c>
    </row>
    <row r="102" spans="1:60" s="100" customFormat="1" ht="16.5" customHeight="1">
      <c r="A102" s="481"/>
      <c r="B102" s="480"/>
      <c r="C102" s="204"/>
      <c r="D102" s="204"/>
      <c r="E102" s="675"/>
      <c r="F102" s="489" t="s">
        <v>648</v>
      </c>
      <c r="G102" s="488">
        <v>2.9100000000000001E-2</v>
      </c>
      <c r="H102" s="488" t="s">
        <v>546</v>
      </c>
      <c r="I102" s="488" t="s">
        <v>546</v>
      </c>
      <c r="J102" s="488">
        <v>2.9600000000000001E-2</v>
      </c>
      <c r="K102" s="488" t="s">
        <v>546</v>
      </c>
      <c r="L102" s="488" t="s">
        <v>546</v>
      </c>
      <c r="M102" s="488">
        <v>2.9899999999999999E-2</v>
      </c>
      <c r="N102" s="488" t="s">
        <v>546</v>
      </c>
      <c r="O102" s="488" t="s">
        <v>546</v>
      </c>
      <c r="P102" s="488">
        <v>2.9700000000000001E-2</v>
      </c>
      <c r="Q102" s="488" t="s">
        <v>546</v>
      </c>
      <c r="R102" s="488" t="s">
        <v>546</v>
      </c>
      <c r="S102" s="488">
        <v>2.9700000000000001E-2</v>
      </c>
      <c r="T102" s="488" t="s">
        <v>546</v>
      </c>
      <c r="U102" s="488" t="s">
        <v>546</v>
      </c>
      <c r="V102" s="534">
        <v>2.98E-2</v>
      </c>
      <c r="W102" s="488" t="s">
        <v>546</v>
      </c>
      <c r="X102" s="534" t="s">
        <v>546</v>
      </c>
      <c r="Y102" s="534">
        <v>2.98E-2</v>
      </c>
      <c r="Z102" s="488" t="s">
        <v>546</v>
      </c>
      <c r="AA102" s="534" t="s">
        <v>546</v>
      </c>
      <c r="AB102" s="535">
        <v>2.9700000000000001E-2</v>
      </c>
      <c r="AC102" s="488" t="s">
        <v>546</v>
      </c>
      <c r="AD102" s="535" t="s">
        <v>546</v>
      </c>
      <c r="AE102" s="535">
        <v>2.9899999999999999E-2</v>
      </c>
      <c r="AF102" s="488" t="s">
        <v>546</v>
      </c>
      <c r="AG102" s="535" t="s">
        <v>546</v>
      </c>
      <c r="AH102" s="535">
        <v>2.81E-2</v>
      </c>
      <c r="AI102" s="488" t="s">
        <v>546</v>
      </c>
      <c r="AJ102" s="535" t="s">
        <v>546</v>
      </c>
      <c r="AK102" s="535">
        <v>2.7199999999999998E-2</v>
      </c>
      <c r="AL102" s="488" t="s">
        <v>546</v>
      </c>
      <c r="AM102" s="535" t="s">
        <v>546</v>
      </c>
      <c r="AN102" s="535">
        <v>2.6499999999999999E-2</v>
      </c>
      <c r="AO102" s="488" t="s">
        <v>546</v>
      </c>
      <c r="AP102" s="535" t="s">
        <v>546</v>
      </c>
      <c r="AQ102" s="535">
        <v>2.76E-2</v>
      </c>
      <c r="AR102" s="488" t="s">
        <v>546</v>
      </c>
      <c r="AS102" s="535" t="s">
        <v>546</v>
      </c>
      <c r="AT102" s="535">
        <v>2.75E-2</v>
      </c>
      <c r="AU102" s="488" t="s">
        <v>546</v>
      </c>
      <c r="AV102" s="535" t="s">
        <v>546</v>
      </c>
      <c r="AW102" s="535">
        <v>2.46E-2</v>
      </c>
      <c r="AX102" s="488" t="s">
        <v>546</v>
      </c>
      <c r="AY102" s="535" t="s">
        <v>546</v>
      </c>
      <c r="AZ102" s="535">
        <v>2.47E-2</v>
      </c>
      <c r="BA102" s="535" t="s">
        <v>546</v>
      </c>
      <c r="BB102" s="535" t="s">
        <v>546</v>
      </c>
      <c r="BC102" s="535">
        <v>2.5499999999999998E-2</v>
      </c>
      <c r="BD102" s="535" t="s">
        <v>546</v>
      </c>
      <c r="BE102" s="535" t="s">
        <v>546</v>
      </c>
      <c r="BF102" s="535">
        <v>2.5499999999999998E-2</v>
      </c>
      <c r="BG102" s="535" t="s">
        <v>546</v>
      </c>
      <c r="BH102" s="535" t="s">
        <v>546</v>
      </c>
    </row>
    <row r="103" spans="1:60" s="100" customFormat="1" ht="16.5" customHeight="1">
      <c r="A103" s="481"/>
      <c r="B103" s="480"/>
      <c r="C103" s="204"/>
      <c r="D103" s="204"/>
      <c r="E103" s="675"/>
      <c r="F103" s="489" t="s">
        <v>649</v>
      </c>
      <c r="G103" s="488">
        <v>3.04E-2</v>
      </c>
      <c r="H103" s="488" t="s">
        <v>546</v>
      </c>
      <c r="I103" s="488" t="s">
        <v>546</v>
      </c>
      <c r="J103" s="488">
        <v>3.1E-2</v>
      </c>
      <c r="K103" s="488" t="s">
        <v>546</v>
      </c>
      <c r="L103" s="488" t="s">
        <v>546</v>
      </c>
      <c r="M103" s="488">
        <v>2.9100000000000001E-2</v>
      </c>
      <c r="N103" s="488" t="s">
        <v>546</v>
      </c>
      <c r="O103" s="488" t="s">
        <v>546</v>
      </c>
      <c r="P103" s="488">
        <v>3.04E-2</v>
      </c>
      <c r="Q103" s="488" t="s">
        <v>546</v>
      </c>
      <c r="R103" s="488" t="s">
        <v>546</v>
      </c>
      <c r="S103" s="488">
        <v>2.87E-2</v>
      </c>
      <c r="T103" s="488" t="s">
        <v>546</v>
      </c>
      <c r="U103" s="488" t="s">
        <v>546</v>
      </c>
      <c r="V103" s="534">
        <v>2.8899999999999999E-2</v>
      </c>
      <c r="W103" s="488" t="s">
        <v>546</v>
      </c>
      <c r="X103" s="534" t="s">
        <v>546</v>
      </c>
      <c r="Y103" s="534">
        <v>3.0099999999999998E-2</v>
      </c>
      <c r="Z103" s="488" t="s">
        <v>546</v>
      </c>
      <c r="AA103" s="534" t="s">
        <v>546</v>
      </c>
      <c r="AB103" s="535">
        <v>2.9600000000000001E-2</v>
      </c>
      <c r="AC103" s="488" t="s">
        <v>546</v>
      </c>
      <c r="AD103" s="535" t="s">
        <v>546</v>
      </c>
      <c r="AE103" s="535">
        <v>2.9700000000000001E-2</v>
      </c>
      <c r="AF103" s="488" t="s">
        <v>546</v>
      </c>
      <c r="AG103" s="535" t="s">
        <v>546</v>
      </c>
      <c r="AH103" s="535">
        <v>3.0200000000000001E-2</v>
      </c>
      <c r="AI103" s="488" t="s">
        <v>546</v>
      </c>
      <c r="AJ103" s="535" t="s">
        <v>546</v>
      </c>
      <c r="AK103" s="535">
        <v>3.0099999999999998E-2</v>
      </c>
      <c r="AL103" s="488" t="s">
        <v>546</v>
      </c>
      <c r="AM103" s="535" t="s">
        <v>546</v>
      </c>
      <c r="AN103" s="535">
        <v>2.9899999999999999E-2</v>
      </c>
      <c r="AO103" s="488" t="s">
        <v>546</v>
      </c>
      <c r="AP103" s="535" t="s">
        <v>546</v>
      </c>
      <c r="AQ103" s="535">
        <v>2.9700000000000001E-2</v>
      </c>
      <c r="AR103" s="488" t="s">
        <v>546</v>
      </c>
      <c r="AS103" s="535" t="s">
        <v>546</v>
      </c>
      <c r="AT103" s="535">
        <v>0.03</v>
      </c>
      <c r="AU103" s="488" t="s">
        <v>546</v>
      </c>
      <c r="AV103" s="535" t="s">
        <v>546</v>
      </c>
      <c r="AW103" s="535">
        <v>3.0200000000000001E-2</v>
      </c>
      <c r="AX103" s="488" t="s">
        <v>546</v>
      </c>
      <c r="AY103" s="535" t="s">
        <v>546</v>
      </c>
      <c r="AZ103" s="535">
        <v>2.9700000000000001E-2</v>
      </c>
      <c r="BA103" s="535" t="s">
        <v>546</v>
      </c>
      <c r="BB103" s="535" t="s">
        <v>546</v>
      </c>
      <c r="BC103" s="535">
        <v>2.9600000000000001E-2</v>
      </c>
      <c r="BD103" s="535" t="s">
        <v>546</v>
      </c>
      <c r="BE103" s="535" t="s">
        <v>546</v>
      </c>
      <c r="BF103" s="535">
        <v>2.9700000000000001E-2</v>
      </c>
      <c r="BG103" s="535" t="s">
        <v>546</v>
      </c>
      <c r="BH103" s="535" t="s">
        <v>546</v>
      </c>
    </row>
    <row r="104" spans="1:60" s="100" customFormat="1" ht="16.5" customHeight="1">
      <c r="A104" s="481"/>
      <c r="B104" s="480"/>
      <c r="C104" s="204"/>
      <c r="D104" s="204"/>
      <c r="E104" s="675"/>
      <c r="F104" s="489" t="s">
        <v>650</v>
      </c>
      <c r="G104" s="488">
        <v>2.2700000000000001E-2</v>
      </c>
      <c r="H104" s="488" t="s">
        <v>546</v>
      </c>
      <c r="I104" s="488" t="s">
        <v>546</v>
      </c>
      <c r="J104" s="488">
        <v>2.2800000000000001E-2</v>
      </c>
      <c r="K104" s="488" t="s">
        <v>546</v>
      </c>
      <c r="L104" s="488" t="s">
        <v>546</v>
      </c>
      <c r="M104" s="488">
        <v>2.29E-2</v>
      </c>
      <c r="N104" s="488" t="s">
        <v>546</v>
      </c>
      <c r="O104" s="488" t="s">
        <v>546</v>
      </c>
      <c r="P104" s="488">
        <v>2.1600000000000001E-2</v>
      </c>
      <c r="Q104" s="488" t="s">
        <v>546</v>
      </c>
      <c r="R104" s="488" t="s">
        <v>546</v>
      </c>
      <c r="S104" s="488">
        <v>2.5100000000000001E-2</v>
      </c>
      <c r="T104" s="488" t="s">
        <v>546</v>
      </c>
      <c r="U104" s="488" t="s">
        <v>546</v>
      </c>
      <c r="V104" s="534">
        <v>2.46E-2</v>
      </c>
      <c r="W104" s="488" t="s">
        <v>546</v>
      </c>
      <c r="X104" s="534" t="s">
        <v>546</v>
      </c>
      <c r="Y104" s="534">
        <v>2.53E-2</v>
      </c>
      <c r="Z104" s="488" t="s">
        <v>546</v>
      </c>
      <c r="AA104" s="534" t="s">
        <v>546</v>
      </c>
      <c r="AB104" s="535">
        <v>2.53E-2</v>
      </c>
      <c r="AC104" s="488" t="s">
        <v>546</v>
      </c>
      <c r="AD104" s="535" t="s">
        <v>546</v>
      </c>
      <c r="AE104" s="535">
        <v>2.52E-2</v>
      </c>
      <c r="AF104" s="488" t="s">
        <v>546</v>
      </c>
      <c r="AG104" s="535" t="s">
        <v>546</v>
      </c>
      <c r="AH104" s="535">
        <v>2.4899999999999999E-2</v>
      </c>
      <c r="AI104" s="488" t="s">
        <v>546</v>
      </c>
      <c r="AJ104" s="535" t="s">
        <v>546</v>
      </c>
      <c r="AK104" s="535">
        <v>2.5100000000000001E-2</v>
      </c>
      <c r="AL104" s="488" t="s">
        <v>546</v>
      </c>
      <c r="AM104" s="535" t="s">
        <v>546</v>
      </c>
      <c r="AN104" s="535">
        <v>2.5100000000000001E-2</v>
      </c>
      <c r="AO104" s="488" t="s">
        <v>546</v>
      </c>
      <c r="AP104" s="535" t="s">
        <v>546</v>
      </c>
      <c r="AQ104" s="535">
        <v>2.5000000000000001E-2</v>
      </c>
      <c r="AR104" s="488" t="s">
        <v>546</v>
      </c>
      <c r="AS104" s="535" t="s">
        <v>546</v>
      </c>
      <c r="AT104" s="535">
        <v>2.52E-2</v>
      </c>
      <c r="AU104" s="488" t="s">
        <v>546</v>
      </c>
      <c r="AV104" s="535" t="s">
        <v>546</v>
      </c>
      <c r="AW104" s="535">
        <v>2.5499999999999998E-2</v>
      </c>
      <c r="AX104" s="488" t="s">
        <v>546</v>
      </c>
      <c r="AY104" s="535" t="s">
        <v>546</v>
      </c>
      <c r="AZ104" s="535">
        <v>2.5499999999999998E-2</v>
      </c>
      <c r="BA104" s="535" t="s">
        <v>546</v>
      </c>
      <c r="BB104" s="535" t="s">
        <v>546</v>
      </c>
      <c r="BC104" s="535">
        <v>2.5600000000000001E-2</v>
      </c>
      <c r="BD104" s="535" t="s">
        <v>546</v>
      </c>
      <c r="BE104" s="535" t="s">
        <v>546</v>
      </c>
      <c r="BF104" s="535">
        <v>2.5100000000000001E-2</v>
      </c>
      <c r="BG104" s="535" t="s">
        <v>546</v>
      </c>
      <c r="BH104" s="535" t="s">
        <v>546</v>
      </c>
    </row>
    <row r="105" spans="1:60" s="100" customFormat="1" ht="16.5" customHeight="1">
      <c r="A105" s="481"/>
      <c r="B105" s="480"/>
      <c r="C105" s="204"/>
      <c r="D105" s="204"/>
      <c r="E105" s="675"/>
      <c r="F105" s="489" t="s">
        <v>651</v>
      </c>
      <c r="G105" s="488">
        <v>2.98E-2</v>
      </c>
      <c r="H105" s="488" t="s">
        <v>546</v>
      </c>
      <c r="I105" s="488" t="s">
        <v>546</v>
      </c>
      <c r="J105" s="488">
        <v>0.03</v>
      </c>
      <c r="K105" s="488" t="s">
        <v>546</v>
      </c>
      <c r="L105" s="488" t="s">
        <v>546</v>
      </c>
      <c r="M105" s="488">
        <v>2.9700000000000001E-2</v>
      </c>
      <c r="N105" s="488" t="s">
        <v>546</v>
      </c>
      <c r="O105" s="488" t="s">
        <v>546</v>
      </c>
      <c r="P105" s="488">
        <v>3.0200000000000001E-2</v>
      </c>
      <c r="Q105" s="488" t="s">
        <v>546</v>
      </c>
      <c r="R105" s="488" t="s">
        <v>546</v>
      </c>
      <c r="S105" s="488">
        <v>2.93E-2</v>
      </c>
      <c r="T105" s="488" t="s">
        <v>546</v>
      </c>
      <c r="U105" s="488" t="s">
        <v>546</v>
      </c>
      <c r="V105" s="534">
        <v>2.9499999999999998E-2</v>
      </c>
      <c r="W105" s="488" t="s">
        <v>546</v>
      </c>
      <c r="X105" s="534" t="s">
        <v>546</v>
      </c>
      <c r="Y105" s="534">
        <v>3.0700000000000002E-2</v>
      </c>
      <c r="Z105" s="488" t="s">
        <v>546</v>
      </c>
      <c r="AA105" s="534" t="s">
        <v>546</v>
      </c>
      <c r="AB105" s="535">
        <v>3.0200000000000001E-2</v>
      </c>
      <c r="AC105" s="488" t="s">
        <v>546</v>
      </c>
      <c r="AD105" s="535" t="s">
        <v>546</v>
      </c>
      <c r="AE105" s="535">
        <v>3.0599999999999999E-2</v>
      </c>
      <c r="AF105" s="488" t="s">
        <v>546</v>
      </c>
      <c r="AG105" s="535" t="s">
        <v>546</v>
      </c>
      <c r="AH105" s="535">
        <v>3.1399999999999997E-2</v>
      </c>
      <c r="AI105" s="488" t="s">
        <v>546</v>
      </c>
      <c r="AJ105" s="535" t="s">
        <v>546</v>
      </c>
      <c r="AK105" s="535">
        <v>3.1E-2</v>
      </c>
      <c r="AL105" s="488" t="s">
        <v>546</v>
      </c>
      <c r="AM105" s="535" t="s">
        <v>546</v>
      </c>
      <c r="AN105" s="535">
        <v>3.09E-2</v>
      </c>
      <c r="AO105" s="488" t="s">
        <v>546</v>
      </c>
      <c r="AP105" s="535" t="s">
        <v>546</v>
      </c>
      <c r="AQ105" s="535">
        <v>3.0599999999999999E-2</v>
      </c>
      <c r="AR105" s="488" t="s">
        <v>546</v>
      </c>
      <c r="AS105" s="535" t="s">
        <v>546</v>
      </c>
      <c r="AT105" s="535">
        <v>3.1E-2</v>
      </c>
      <c r="AU105" s="488" t="s">
        <v>546</v>
      </c>
      <c r="AV105" s="535" t="s">
        <v>546</v>
      </c>
      <c r="AW105" s="535">
        <v>3.1699999999999999E-2</v>
      </c>
      <c r="AX105" s="488" t="s">
        <v>546</v>
      </c>
      <c r="AY105" s="535" t="s">
        <v>546</v>
      </c>
      <c r="AZ105" s="535">
        <v>3.2000000000000001E-2</v>
      </c>
      <c r="BA105" s="535" t="s">
        <v>546</v>
      </c>
      <c r="BB105" s="535" t="s">
        <v>546</v>
      </c>
      <c r="BC105" s="535">
        <v>3.1E-2</v>
      </c>
      <c r="BD105" s="535" t="s">
        <v>546</v>
      </c>
      <c r="BE105" s="535" t="s">
        <v>546</v>
      </c>
      <c r="BF105" s="535">
        <v>3.0599999999999999E-2</v>
      </c>
      <c r="BG105" s="535" t="s">
        <v>546</v>
      </c>
      <c r="BH105" s="535" t="s">
        <v>546</v>
      </c>
    </row>
    <row r="106" spans="1:60" s="100" customFormat="1" ht="16.5" customHeight="1">
      <c r="A106" s="481"/>
      <c r="B106" s="480"/>
      <c r="C106" s="204"/>
      <c r="D106" s="204"/>
      <c r="E106" s="675"/>
      <c r="F106" s="489" t="s">
        <v>652</v>
      </c>
      <c r="G106" s="488">
        <v>2.9700000000000001E-2</v>
      </c>
      <c r="H106" s="488" t="s">
        <v>546</v>
      </c>
      <c r="I106" s="488" t="s">
        <v>546</v>
      </c>
      <c r="J106" s="488">
        <v>2.87E-2</v>
      </c>
      <c r="K106" s="488" t="s">
        <v>546</v>
      </c>
      <c r="L106" s="488" t="s">
        <v>546</v>
      </c>
      <c r="M106" s="488">
        <v>2.9600000000000001E-2</v>
      </c>
      <c r="N106" s="488" t="s">
        <v>546</v>
      </c>
      <c r="O106" s="488" t="s">
        <v>546</v>
      </c>
      <c r="P106" s="488">
        <v>2.58E-2</v>
      </c>
      <c r="Q106" s="488" t="s">
        <v>546</v>
      </c>
      <c r="R106" s="488" t="s">
        <v>546</v>
      </c>
      <c r="S106" s="488">
        <v>2.9100000000000001E-2</v>
      </c>
      <c r="T106" s="488" t="s">
        <v>546</v>
      </c>
      <c r="U106" s="488" t="s">
        <v>546</v>
      </c>
      <c r="V106" s="534">
        <v>2.9499999999999998E-2</v>
      </c>
      <c r="W106" s="488" t="s">
        <v>546</v>
      </c>
      <c r="X106" s="534" t="s">
        <v>546</v>
      </c>
      <c r="Y106" s="534">
        <v>2.9499999999999998E-2</v>
      </c>
      <c r="Z106" s="488" t="s">
        <v>546</v>
      </c>
      <c r="AA106" s="534" t="s">
        <v>546</v>
      </c>
      <c r="AB106" s="535">
        <v>2.9600000000000001E-2</v>
      </c>
      <c r="AC106" s="488" t="s">
        <v>546</v>
      </c>
      <c r="AD106" s="535" t="s">
        <v>546</v>
      </c>
      <c r="AE106" s="535">
        <v>3.04E-2</v>
      </c>
      <c r="AF106" s="488" t="s">
        <v>546</v>
      </c>
      <c r="AG106" s="535" t="s">
        <v>546</v>
      </c>
      <c r="AH106" s="535">
        <v>2.8400000000000002E-2</v>
      </c>
      <c r="AI106" s="488" t="s">
        <v>546</v>
      </c>
      <c r="AJ106" s="535" t="s">
        <v>546</v>
      </c>
      <c r="AK106" s="535">
        <v>2.8299999999999999E-2</v>
      </c>
      <c r="AL106" s="488" t="s">
        <v>546</v>
      </c>
      <c r="AM106" s="535" t="s">
        <v>546</v>
      </c>
      <c r="AN106" s="535">
        <v>2.8299999999999999E-2</v>
      </c>
      <c r="AO106" s="488" t="s">
        <v>546</v>
      </c>
      <c r="AP106" s="535" t="s">
        <v>546</v>
      </c>
      <c r="AQ106" s="535">
        <v>2.8299999999999999E-2</v>
      </c>
      <c r="AR106" s="488" t="s">
        <v>546</v>
      </c>
      <c r="AS106" s="535" t="s">
        <v>546</v>
      </c>
      <c r="AT106" s="535">
        <v>2.8199999999999999E-2</v>
      </c>
      <c r="AU106" s="488" t="s">
        <v>546</v>
      </c>
      <c r="AV106" s="535" t="s">
        <v>546</v>
      </c>
      <c r="AW106" s="535">
        <v>2.8199999999999999E-2</v>
      </c>
      <c r="AX106" s="488" t="s">
        <v>546</v>
      </c>
      <c r="AY106" s="535" t="s">
        <v>546</v>
      </c>
      <c r="AZ106" s="535">
        <v>2.8199999999999999E-2</v>
      </c>
      <c r="BA106" s="535" t="s">
        <v>546</v>
      </c>
      <c r="BB106" s="535" t="s">
        <v>546</v>
      </c>
      <c r="BC106" s="535">
        <v>2.81E-2</v>
      </c>
      <c r="BD106" s="535" t="s">
        <v>546</v>
      </c>
      <c r="BE106" s="535" t="s">
        <v>546</v>
      </c>
      <c r="BF106" s="535">
        <v>2.8199999999999999E-2</v>
      </c>
      <c r="BG106" s="535" t="s">
        <v>546</v>
      </c>
      <c r="BH106" s="535" t="s">
        <v>546</v>
      </c>
    </row>
    <row r="107" spans="1:60" s="100" customFormat="1" ht="16.5" customHeight="1">
      <c r="A107" s="481"/>
      <c r="B107" s="480"/>
      <c r="C107" s="204"/>
      <c r="D107" s="204"/>
      <c r="E107" s="675"/>
      <c r="F107" s="489" t="s">
        <v>653</v>
      </c>
      <c r="G107" s="488">
        <v>2.87E-2</v>
      </c>
      <c r="H107" s="488" t="s">
        <v>546</v>
      </c>
      <c r="I107" s="488" t="s">
        <v>546</v>
      </c>
      <c r="J107" s="488">
        <v>2.8199999999999999E-2</v>
      </c>
      <c r="K107" s="488" t="s">
        <v>546</v>
      </c>
      <c r="L107" s="488" t="s">
        <v>546</v>
      </c>
      <c r="M107" s="488">
        <v>2.7199999999999998E-2</v>
      </c>
      <c r="N107" s="488" t="s">
        <v>546</v>
      </c>
      <c r="O107" s="488" t="s">
        <v>546</v>
      </c>
      <c r="P107" s="488">
        <v>2.81E-2</v>
      </c>
      <c r="Q107" s="488" t="s">
        <v>546</v>
      </c>
      <c r="R107" s="488" t="s">
        <v>546</v>
      </c>
      <c r="S107" s="488">
        <v>2.92E-2</v>
      </c>
      <c r="T107" s="488" t="s">
        <v>546</v>
      </c>
      <c r="U107" s="488" t="s">
        <v>546</v>
      </c>
      <c r="V107" s="534">
        <v>2.87E-2</v>
      </c>
      <c r="W107" s="488" t="s">
        <v>546</v>
      </c>
      <c r="X107" s="534" t="s">
        <v>546</v>
      </c>
      <c r="Y107" s="534">
        <v>2.9899999999999999E-2</v>
      </c>
      <c r="Z107" s="488" t="s">
        <v>546</v>
      </c>
      <c r="AA107" s="534" t="s">
        <v>546</v>
      </c>
      <c r="AB107" s="535">
        <v>2.8400000000000002E-2</v>
      </c>
      <c r="AC107" s="488" t="s">
        <v>546</v>
      </c>
      <c r="AD107" s="535" t="s">
        <v>546</v>
      </c>
      <c r="AE107" s="535">
        <v>2.92E-2</v>
      </c>
      <c r="AF107" s="488" t="s">
        <v>546</v>
      </c>
      <c r="AG107" s="535" t="s">
        <v>546</v>
      </c>
      <c r="AH107" s="535">
        <v>2.87E-2</v>
      </c>
      <c r="AI107" s="488" t="s">
        <v>546</v>
      </c>
      <c r="AJ107" s="535" t="s">
        <v>546</v>
      </c>
      <c r="AK107" s="535">
        <v>2.87E-2</v>
      </c>
      <c r="AL107" s="488" t="s">
        <v>546</v>
      </c>
      <c r="AM107" s="535" t="s">
        <v>546</v>
      </c>
      <c r="AN107" s="535">
        <v>2.8799999999999999E-2</v>
      </c>
      <c r="AO107" s="488" t="s">
        <v>546</v>
      </c>
      <c r="AP107" s="535" t="s">
        <v>546</v>
      </c>
      <c r="AQ107" s="535">
        <v>2.87E-2</v>
      </c>
      <c r="AR107" s="488" t="s">
        <v>546</v>
      </c>
      <c r="AS107" s="535" t="s">
        <v>546</v>
      </c>
      <c r="AT107" s="535">
        <v>2.8799999999999999E-2</v>
      </c>
      <c r="AU107" s="488" t="s">
        <v>546</v>
      </c>
      <c r="AV107" s="535" t="s">
        <v>546</v>
      </c>
      <c r="AW107" s="535">
        <v>2.8899999999999999E-2</v>
      </c>
      <c r="AX107" s="488" t="s">
        <v>546</v>
      </c>
      <c r="AY107" s="535" t="s">
        <v>546</v>
      </c>
      <c r="AZ107" s="535">
        <v>2.93E-2</v>
      </c>
      <c r="BA107" s="535" t="s">
        <v>546</v>
      </c>
      <c r="BB107" s="535" t="s">
        <v>546</v>
      </c>
      <c r="BC107" s="535">
        <v>2.92E-2</v>
      </c>
      <c r="BD107" s="535" t="s">
        <v>546</v>
      </c>
      <c r="BE107" s="535" t="s">
        <v>546</v>
      </c>
      <c r="BF107" s="535">
        <v>2.92E-2</v>
      </c>
      <c r="BG107" s="535" t="s">
        <v>546</v>
      </c>
      <c r="BH107" s="535" t="s">
        <v>546</v>
      </c>
    </row>
    <row r="108" spans="1:60" s="100" customFormat="1" ht="16.5" customHeight="1">
      <c r="A108" s="481"/>
      <c r="B108" s="480"/>
      <c r="C108" s="204"/>
      <c r="D108" s="204"/>
      <c r="E108" s="675"/>
      <c r="F108" s="489" t="s">
        <v>654</v>
      </c>
      <c r="G108" s="488">
        <v>2.3199999999999998E-2</v>
      </c>
      <c r="H108" s="488" t="s">
        <v>546</v>
      </c>
      <c r="I108" s="488" t="s">
        <v>546</v>
      </c>
      <c r="J108" s="488">
        <v>2.3199999999999998E-2</v>
      </c>
      <c r="K108" s="488" t="s">
        <v>546</v>
      </c>
      <c r="L108" s="488" t="s">
        <v>546</v>
      </c>
      <c r="M108" s="488">
        <v>2.3400000000000001E-2</v>
      </c>
      <c r="N108" s="488" t="s">
        <v>546</v>
      </c>
      <c r="O108" s="488" t="s">
        <v>546</v>
      </c>
      <c r="P108" s="488">
        <v>2.3199999999999998E-2</v>
      </c>
      <c r="Q108" s="488" t="s">
        <v>546</v>
      </c>
      <c r="R108" s="488" t="s">
        <v>546</v>
      </c>
      <c r="S108" s="488">
        <v>2.24E-2</v>
      </c>
      <c r="T108" s="488" t="s">
        <v>546</v>
      </c>
      <c r="U108" s="488" t="s">
        <v>546</v>
      </c>
      <c r="V108" s="534">
        <v>2.2200000000000001E-2</v>
      </c>
      <c r="W108" s="488" t="s">
        <v>546</v>
      </c>
      <c r="X108" s="534" t="s">
        <v>546</v>
      </c>
      <c r="Y108" s="534">
        <v>2.2200000000000001E-2</v>
      </c>
      <c r="Z108" s="488" t="s">
        <v>546</v>
      </c>
      <c r="AA108" s="534" t="s">
        <v>546</v>
      </c>
      <c r="AB108" s="535">
        <v>2.23E-2</v>
      </c>
      <c r="AC108" s="488" t="s">
        <v>546</v>
      </c>
      <c r="AD108" s="535" t="s">
        <v>546</v>
      </c>
      <c r="AE108" s="535">
        <v>2.23E-2</v>
      </c>
      <c r="AF108" s="488" t="s">
        <v>546</v>
      </c>
      <c r="AG108" s="535" t="s">
        <v>546</v>
      </c>
      <c r="AH108" s="535">
        <v>2.7099999999999999E-2</v>
      </c>
      <c r="AI108" s="488" t="s">
        <v>546</v>
      </c>
      <c r="AJ108" s="535" t="s">
        <v>546</v>
      </c>
      <c r="AK108" s="535">
        <v>2.76E-2</v>
      </c>
      <c r="AL108" s="488" t="s">
        <v>546</v>
      </c>
      <c r="AM108" s="535" t="s">
        <v>546</v>
      </c>
      <c r="AN108" s="535">
        <v>2.8500000000000001E-2</v>
      </c>
      <c r="AO108" s="488" t="s">
        <v>546</v>
      </c>
      <c r="AP108" s="535" t="s">
        <v>546</v>
      </c>
      <c r="AQ108" s="535">
        <v>2.8199999999999999E-2</v>
      </c>
      <c r="AR108" s="488" t="s">
        <v>546</v>
      </c>
      <c r="AS108" s="535" t="s">
        <v>546</v>
      </c>
      <c r="AT108" s="535">
        <v>2.8199999999999999E-2</v>
      </c>
      <c r="AU108" s="488" t="s">
        <v>546</v>
      </c>
      <c r="AV108" s="535" t="s">
        <v>546</v>
      </c>
      <c r="AW108" s="535">
        <v>2.8199999999999999E-2</v>
      </c>
      <c r="AX108" s="488" t="s">
        <v>546</v>
      </c>
      <c r="AY108" s="535" t="s">
        <v>546</v>
      </c>
      <c r="AZ108" s="535">
        <v>2.8199999999999999E-2</v>
      </c>
      <c r="BA108" s="535" t="s">
        <v>546</v>
      </c>
      <c r="BB108" s="535" t="s">
        <v>546</v>
      </c>
      <c r="BC108" s="535">
        <v>2.8199999999999999E-2</v>
      </c>
      <c r="BD108" s="535" t="s">
        <v>546</v>
      </c>
      <c r="BE108" s="535" t="s">
        <v>546</v>
      </c>
      <c r="BF108" s="535">
        <v>2.8199999999999999E-2</v>
      </c>
      <c r="BG108" s="535" t="s">
        <v>546</v>
      </c>
      <c r="BH108" s="535" t="s">
        <v>546</v>
      </c>
    </row>
    <row r="109" spans="1:60" s="100" customFormat="1" ht="16.5" customHeight="1">
      <c r="A109" s="481"/>
      <c r="B109" s="480"/>
      <c r="C109" s="204"/>
      <c r="D109" s="204"/>
      <c r="E109" s="675"/>
      <c r="F109" s="489" t="s">
        <v>655</v>
      </c>
      <c r="G109" s="488">
        <v>3.2500000000000001E-2</v>
      </c>
      <c r="H109" s="488" t="s">
        <v>546</v>
      </c>
      <c r="I109" s="488" t="s">
        <v>546</v>
      </c>
      <c r="J109" s="488">
        <v>2.98E-2</v>
      </c>
      <c r="K109" s="488" t="s">
        <v>546</v>
      </c>
      <c r="L109" s="488" t="s">
        <v>546</v>
      </c>
      <c r="M109" s="488">
        <v>3.0200000000000001E-2</v>
      </c>
      <c r="N109" s="488" t="s">
        <v>546</v>
      </c>
      <c r="O109" s="488" t="s">
        <v>546</v>
      </c>
      <c r="P109" s="488">
        <v>3.0099999999999998E-2</v>
      </c>
      <c r="Q109" s="488" t="s">
        <v>546</v>
      </c>
      <c r="R109" s="488" t="s">
        <v>546</v>
      </c>
      <c r="S109" s="488">
        <v>2.98E-2</v>
      </c>
      <c r="T109" s="488" t="s">
        <v>546</v>
      </c>
      <c r="U109" s="488" t="s">
        <v>546</v>
      </c>
      <c r="V109" s="534">
        <v>2.3900000000000001E-2</v>
      </c>
      <c r="W109" s="488" t="s">
        <v>546</v>
      </c>
      <c r="X109" s="534" t="s">
        <v>546</v>
      </c>
      <c r="Y109" s="534">
        <v>2.3699999999999999E-2</v>
      </c>
      <c r="Z109" s="488" t="s">
        <v>546</v>
      </c>
      <c r="AA109" s="534" t="s">
        <v>546</v>
      </c>
      <c r="AB109" s="535">
        <v>2.3599999999999999E-2</v>
      </c>
      <c r="AC109" s="488" t="s">
        <v>546</v>
      </c>
      <c r="AD109" s="535" t="s">
        <v>546</v>
      </c>
      <c r="AE109" s="535">
        <v>3.0700000000000002E-2</v>
      </c>
      <c r="AF109" s="488" t="s">
        <v>546</v>
      </c>
      <c r="AG109" s="535" t="s">
        <v>546</v>
      </c>
      <c r="AH109" s="535">
        <v>0.03</v>
      </c>
      <c r="AI109" s="488" t="s">
        <v>546</v>
      </c>
      <c r="AJ109" s="535" t="s">
        <v>546</v>
      </c>
      <c r="AK109" s="535">
        <v>2.98E-2</v>
      </c>
      <c r="AL109" s="488" t="s">
        <v>546</v>
      </c>
      <c r="AM109" s="535" t="s">
        <v>546</v>
      </c>
      <c r="AN109" s="535">
        <v>2.9700000000000001E-2</v>
      </c>
      <c r="AO109" s="488" t="s">
        <v>546</v>
      </c>
      <c r="AP109" s="535" t="s">
        <v>546</v>
      </c>
      <c r="AQ109" s="535">
        <v>2.9899999999999999E-2</v>
      </c>
      <c r="AR109" s="488" t="s">
        <v>546</v>
      </c>
      <c r="AS109" s="535" t="s">
        <v>546</v>
      </c>
      <c r="AT109" s="535">
        <v>3.0200000000000001E-2</v>
      </c>
      <c r="AU109" s="488" t="s">
        <v>546</v>
      </c>
      <c r="AV109" s="535" t="s">
        <v>546</v>
      </c>
      <c r="AW109" s="535">
        <v>3.0300000000000001E-2</v>
      </c>
      <c r="AX109" s="488" t="s">
        <v>546</v>
      </c>
      <c r="AY109" s="535" t="s">
        <v>546</v>
      </c>
      <c r="AZ109" s="535">
        <v>3.0200000000000001E-2</v>
      </c>
      <c r="BA109" s="535" t="s">
        <v>546</v>
      </c>
      <c r="BB109" s="535" t="s">
        <v>546</v>
      </c>
      <c r="BC109" s="535">
        <v>3.0099999999999998E-2</v>
      </c>
      <c r="BD109" s="535" t="s">
        <v>546</v>
      </c>
      <c r="BE109" s="535" t="s">
        <v>546</v>
      </c>
      <c r="BF109" s="535">
        <v>2.9899999999999999E-2</v>
      </c>
      <c r="BG109" s="535" t="s">
        <v>546</v>
      </c>
      <c r="BH109" s="535" t="s">
        <v>546</v>
      </c>
    </row>
    <row r="110" spans="1:60" s="100" customFormat="1" ht="16.5" customHeight="1">
      <c r="A110" s="481"/>
      <c r="B110" s="480"/>
      <c r="C110" s="204"/>
      <c r="D110" s="204"/>
      <c r="E110" s="675"/>
      <c r="F110" s="489" t="s">
        <v>656</v>
      </c>
      <c r="G110" s="488">
        <v>3.1E-2</v>
      </c>
      <c r="H110" s="488" t="s">
        <v>546</v>
      </c>
      <c r="I110" s="488" t="s">
        <v>546</v>
      </c>
      <c r="J110" s="488">
        <v>3.1199999999999999E-2</v>
      </c>
      <c r="K110" s="488" t="s">
        <v>546</v>
      </c>
      <c r="L110" s="488" t="s">
        <v>546</v>
      </c>
      <c r="M110" s="488">
        <v>3.0300000000000001E-2</v>
      </c>
      <c r="N110" s="488" t="s">
        <v>546</v>
      </c>
      <c r="O110" s="488" t="s">
        <v>546</v>
      </c>
      <c r="P110" s="488">
        <v>2.93E-2</v>
      </c>
      <c r="Q110" s="488" t="s">
        <v>546</v>
      </c>
      <c r="R110" s="488" t="s">
        <v>546</v>
      </c>
      <c r="S110" s="488">
        <v>0.03</v>
      </c>
      <c r="T110" s="488" t="s">
        <v>546</v>
      </c>
      <c r="U110" s="488" t="s">
        <v>546</v>
      </c>
      <c r="V110" s="534">
        <v>3.0300000000000001E-2</v>
      </c>
      <c r="W110" s="488" t="s">
        <v>546</v>
      </c>
      <c r="X110" s="534" t="s">
        <v>546</v>
      </c>
      <c r="Y110" s="534">
        <v>3.1899999999999998E-2</v>
      </c>
      <c r="Z110" s="488" t="s">
        <v>546</v>
      </c>
      <c r="AA110" s="534" t="s">
        <v>546</v>
      </c>
      <c r="AB110" s="535">
        <v>3.1300000000000001E-2</v>
      </c>
      <c r="AC110" s="488" t="s">
        <v>546</v>
      </c>
      <c r="AD110" s="535" t="s">
        <v>546</v>
      </c>
      <c r="AE110" s="535">
        <v>3.1800000000000002E-2</v>
      </c>
      <c r="AF110" s="488" t="s">
        <v>546</v>
      </c>
      <c r="AG110" s="535" t="s">
        <v>546</v>
      </c>
      <c r="AH110" s="535">
        <v>3.2199999999999999E-2</v>
      </c>
      <c r="AI110" s="488" t="s">
        <v>546</v>
      </c>
      <c r="AJ110" s="535" t="s">
        <v>546</v>
      </c>
      <c r="AK110" s="535">
        <v>3.1699999999999999E-2</v>
      </c>
      <c r="AL110" s="488" t="s">
        <v>546</v>
      </c>
      <c r="AM110" s="535" t="s">
        <v>546</v>
      </c>
      <c r="AN110" s="535">
        <v>3.1300000000000001E-2</v>
      </c>
      <c r="AO110" s="488" t="s">
        <v>546</v>
      </c>
      <c r="AP110" s="535" t="s">
        <v>546</v>
      </c>
      <c r="AQ110" s="535">
        <v>3.1199999999999999E-2</v>
      </c>
      <c r="AR110" s="488" t="s">
        <v>546</v>
      </c>
      <c r="AS110" s="535" t="s">
        <v>546</v>
      </c>
      <c r="AT110" s="535">
        <v>3.1600000000000003E-2</v>
      </c>
      <c r="AU110" s="488" t="s">
        <v>546</v>
      </c>
      <c r="AV110" s="535" t="s">
        <v>546</v>
      </c>
      <c r="AW110" s="535">
        <v>3.2099999999999997E-2</v>
      </c>
      <c r="AX110" s="488" t="s">
        <v>546</v>
      </c>
      <c r="AY110" s="535" t="s">
        <v>546</v>
      </c>
      <c r="AZ110" s="535">
        <v>3.1099999999999999E-2</v>
      </c>
      <c r="BA110" s="535" t="s">
        <v>546</v>
      </c>
      <c r="BB110" s="535" t="s">
        <v>546</v>
      </c>
      <c r="BC110" s="535">
        <v>3.0599999999999999E-2</v>
      </c>
      <c r="BD110" s="535" t="s">
        <v>546</v>
      </c>
      <c r="BE110" s="535" t="s">
        <v>546</v>
      </c>
      <c r="BF110" s="535">
        <v>3.09E-2</v>
      </c>
      <c r="BG110" s="535" t="s">
        <v>546</v>
      </c>
      <c r="BH110" s="535" t="s">
        <v>546</v>
      </c>
    </row>
    <row r="111" spans="1:60" s="100" customFormat="1" ht="16.5" customHeight="1">
      <c r="A111" s="481"/>
      <c r="B111" s="480"/>
      <c r="C111" s="204"/>
      <c r="D111" s="204"/>
      <c r="E111" s="675"/>
      <c r="F111" s="489" t="s">
        <v>657</v>
      </c>
      <c r="G111" s="488">
        <v>2.9700000000000001E-2</v>
      </c>
      <c r="H111" s="488" t="s">
        <v>546</v>
      </c>
      <c r="I111" s="488" t="s">
        <v>546</v>
      </c>
      <c r="J111" s="488">
        <v>2.98E-2</v>
      </c>
      <c r="K111" s="488" t="s">
        <v>546</v>
      </c>
      <c r="L111" s="488" t="s">
        <v>546</v>
      </c>
      <c r="M111" s="488">
        <v>0.03</v>
      </c>
      <c r="N111" s="488" t="s">
        <v>546</v>
      </c>
      <c r="O111" s="488" t="s">
        <v>546</v>
      </c>
      <c r="P111" s="488">
        <v>2.9600000000000001E-2</v>
      </c>
      <c r="Q111" s="488" t="s">
        <v>546</v>
      </c>
      <c r="R111" s="488" t="s">
        <v>546</v>
      </c>
      <c r="S111" s="488">
        <v>2.9600000000000001E-2</v>
      </c>
      <c r="T111" s="488" t="s">
        <v>546</v>
      </c>
      <c r="U111" s="488" t="s">
        <v>546</v>
      </c>
      <c r="V111" s="534">
        <v>2.93E-2</v>
      </c>
      <c r="W111" s="488" t="s">
        <v>546</v>
      </c>
      <c r="X111" s="534" t="s">
        <v>546</v>
      </c>
      <c r="Y111" s="534">
        <v>2.93E-2</v>
      </c>
      <c r="Z111" s="488" t="s">
        <v>546</v>
      </c>
      <c r="AA111" s="534" t="s">
        <v>546</v>
      </c>
      <c r="AB111" s="535">
        <v>3.0200000000000001E-2</v>
      </c>
      <c r="AC111" s="488" t="s">
        <v>546</v>
      </c>
      <c r="AD111" s="535" t="s">
        <v>546</v>
      </c>
      <c r="AE111" s="535">
        <v>2.9600000000000001E-2</v>
      </c>
      <c r="AF111" s="488" t="s">
        <v>546</v>
      </c>
      <c r="AG111" s="535" t="s">
        <v>546</v>
      </c>
      <c r="AH111" s="535">
        <v>2.9600000000000001E-2</v>
      </c>
      <c r="AI111" s="488" t="s">
        <v>546</v>
      </c>
      <c r="AJ111" s="535" t="s">
        <v>546</v>
      </c>
      <c r="AK111" s="535">
        <v>2.9899999999999999E-2</v>
      </c>
      <c r="AL111" s="488" t="s">
        <v>546</v>
      </c>
      <c r="AM111" s="535" t="s">
        <v>546</v>
      </c>
      <c r="AN111" s="535">
        <v>2.98E-2</v>
      </c>
      <c r="AO111" s="488" t="s">
        <v>546</v>
      </c>
      <c r="AP111" s="535" t="s">
        <v>546</v>
      </c>
      <c r="AQ111" s="535">
        <v>0.03</v>
      </c>
      <c r="AR111" s="488" t="s">
        <v>546</v>
      </c>
      <c r="AS111" s="535" t="s">
        <v>546</v>
      </c>
      <c r="AT111" s="535">
        <v>2.9899999999999999E-2</v>
      </c>
      <c r="AU111" s="488" t="s">
        <v>546</v>
      </c>
      <c r="AV111" s="535" t="s">
        <v>546</v>
      </c>
      <c r="AW111" s="535">
        <v>2.9899999999999999E-2</v>
      </c>
      <c r="AX111" s="488" t="s">
        <v>546</v>
      </c>
      <c r="AY111" s="535" t="s">
        <v>546</v>
      </c>
      <c r="AZ111" s="535">
        <v>2.9899999999999999E-2</v>
      </c>
      <c r="BA111" s="535" t="s">
        <v>546</v>
      </c>
      <c r="BB111" s="535" t="s">
        <v>546</v>
      </c>
      <c r="BC111" s="535">
        <v>2.9899999999999999E-2</v>
      </c>
      <c r="BD111" s="535" t="s">
        <v>546</v>
      </c>
      <c r="BE111" s="535" t="s">
        <v>546</v>
      </c>
      <c r="BF111" s="535">
        <v>2.98E-2</v>
      </c>
      <c r="BG111" s="535" t="s">
        <v>546</v>
      </c>
      <c r="BH111" s="535" t="s">
        <v>546</v>
      </c>
    </row>
    <row r="112" spans="1:60" s="100" customFormat="1" ht="16.5" customHeight="1">
      <c r="A112" s="481"/>
      <c r="B112" s="480"/>
      <c r="C112" s="204"/>
      <c r="D112" s="204"/>
      <c r="E112" s="675"/>
      <c r="F112" s="489" t="s">
        <v>658</v>
      </c>
      <c r="G112" s="488">
        <v>2.23E-2</v>
      </c>
      <c r="H112" s="488" t="s">
        <v>546</v>
      </c>
      <c r="I112" s="488" t="s">
        <v>546</v>
      </c>
      <c r="J112" s="488">
        <v>2.2599999999999999E-2</v>
      </c>
      <c r="K112" s="488" t="s">
        <v>546</v>
      </c>
      <c r="L112" s="488" t="s">
        <v>546</v>
      </c>
      <c r="M112" s="488">
        <v>2.5499999999999998E-2</v>
      </c>
      <c r="N112" s="488" t="s">
        <v>546</v>
      </c>
      <c r="O112" s="488" t="s">
        <v>546</v>
      </c>
      <c r="P112" s="488">
        <v>2.5999999999999999E-2</v>
      </c>
      <c r="Q112" s="488" t="s">
        <v>546</v>
      </c>
      <c r="R112" s="488" t="s">
        <v>546</v>
      </c>
      <c r="S112" s="488">
        <v>2.7300000000000001E-2</v>
      </c>
      <c r="T112" s="488" t="s">
        <v>546</v>
      </c>
      <c r="U112" s="488" t="s">
        <v>546</v>
      </c>
      <c r="V112" s="534">
        <v>2.7E-2</v>
      </c>
      <c r="W112" s="488" t="s">
        <v>546</v>
      </c>
      <c r="X112" s="534" t="s">
        <v>546</v>
      </c>
      <c r="Y112" s="534">
        <v>2.6599999999999999E-2</v>
      </c>
      <c r="Z112" s="488" t="s">
        <v>546</v>
      </c>
      <c r="AA112" s="534" t="s">
        <v>546</v>
      </c>
      <c r="AB112" s="535">
        <v>2.63E-2</v>
      </c>
      <c r="AC112" s="488" t="s">
        <v>546</v>
      </c>
      <c r="AD112" s="535" t="s">
        <v>546</v>
      </c>
      <c r="AE112" s="535">
        <v>2.6200000000000001E-2</v>
      </c>
      <c r="AF112" s="488" t="s">
        <v>546</v>
      </c>
      <c r="AG112" s="535" t="s">
        <v>546</v>
      </c>
      <c r="AH112" s="535">
        <v>2.5100000000000001E-2</v>
      </c>
      <c r="AI112" s="488" t="s">
        <v>546</v>
      </c>
      <c r="AJ112" s="535" t="s">
        <v>546</v>
      </c>
      <c r="AK112" s="535">
        <v>2.4799999999999999E-2</v>
      </c>
      <c r="AL112" s="488" t="s">
        <v>546</v>
      </c>
      <c r="AM112" s="535" t="s">
        <v>546</v>
      </c>
      <c r="AN112" s="535">
        <v>2.4899999999999999E-2</v>
      </c>
      <c r="AO112" s="488" t="s">
        <v>546</v>
      </c>
      <c r="AP112" s="535" t="s">
        <v>546</v>
      </c>
      <c r="AQ112" s="535">
        <v>2.47E-2</v>
      </c>
      <c r="AR112" s="488" t="s">
        <v>546</v>
      </c>
      <c r="AS112" s="535" t="s">
        <v>546</v>
      </c>
      <c r="AT112" s="535">
        <v>2.4400000000000002E-2</v>
      </c>
      <c r="AU112" s="488" t="s">
        <v>546</v>
      </c>
      <c r="AV112" s="535" t="s">
        <v>546</v>
      </c>
      <c r="AW112" s="535">
        <v>2.4899999999999999E-2</v>
      </c>
      <c r="AX112" s="488" t="s">
        <v>546</v>
      </c>
      <c r="AY112" s="535" t="s">
        <v>546</v>
      </c>
      <c r="AZ112" s="535">
        <v>2.5100000000000001E-2</v>
      </c>
      <c r="BA112" s="535" t="s">
        <v>546</v>
      </c>
      <c r="BB112" s="535" t="s">
        <v>546</v>
      </c>
      <c r="BC112" s="535">
        <v>2.5600000000000001E-2</v>
      </c>
      <c r="BD112" s="535" t="s">
        <v>546</v>
      </c>
      <c r="BE112" s="535" t="s">
        <v>546</v>
      </c>
      <c r="BF112" s="535">
        <v>2.53E-2</v>
      </c>
      <c r="BG112" s="535" t="s">
        <v>546</v>
      </c>
      <c r="BH112" s="535" t="s">
        <v>546</v>
      </c>
    </row>
    <row r="113" spans="1:60" s="100" customFormat="1" ht="16.5" customHeight="1">
      <c r="A113" s="481"/>
      <c r="B113" s="480"/>
      <c r="C113" s="204"/>
      <c r="D113" s="204"/>
      <c r="E113" s="675"/>
      <c r="F113" s="489" t="s">
        <v>659</v>
      </c>
      <c r="G113" s="488">
        <v>2.47E-2</v>
      </c>
      <c r="H113" s="488" t="s">
        <v>546</v>
      </c>
      <c r="I113" s="488" t="s">
        <v>546</v>
      </c>
      <c r="J113" s="488">
        <v>2.4799999999999999E-2</v>
      </c>
      <c r="K113" s="488" t="s">
        <v>546</v>
      </c>
      <c r="L113" s="488" t="s">
        <v>546</v>
      </c>
      <c r="M113" s="488">
        <v>2.4899999999999999E-2</v>
      </c>
      <c r="N113" s="488" t="s">
        <v>546</v>
      </c>
      <c r="O113" s="488" t="s">
        <v>546</v>
      </c>
      <c r="P113" s="488">
        <v>2.4799999999999999E-2</v>
      </c>
      <c r="Q113" s="488" t="s">
        <v>546</v>
      </c>
      <c r="R113" s="488" t="s">
        <v>546</v>
      </c>
      <c r="S113" s="488">
        <v>8.8800000000000004E-2</v>
      </c>
      <c r="T113" s="488" t="s">
        <v>546</v>
      </c>
      <c r="U113" s="488" t="s">
        <v>546</v>
      </c>
      <c r="V113" s="534">
        <v>8.8800000000000004E-2</v>
      </c>
      <c r="W113" s="488" t="s">
        <v>546</v>
      </c>
      <c r="X113" s="534" t="s">
        <v>546</v>
      </c>
      <c r="Y113" s="534">
        <v>8.8800000000000004E-2</v>
      </c>
      <c r="Z113" s="488" t="s">
        <v>546</v>
      </c>
      <c r="AA113" s="534" t="s">
        <v>546</v>
      </c>
      <c r="AB113" s="535">
        <v>8.8800000000000004E-2</v>
      </c>
      <c r="AC113" s="488" t="s">
        <v>546</v>
      </c>
      <c r="AD113" s="535" t="s">
        <v>546</v>
      </c>
      <c r="AE113" s="535">
        <v>8.8800000000000004E-2</v>
      </c>
      <c r="AF113" s="488" t="s">
        <v>546</v>
      </c>
      <c r="AG113" s="535" t="s">
        <v>546</v>
      </c>
      <c r="AH113" s="535">
        <v>3.15E-2</v>
      </c>
      <c r="AI113" s="488" t="s">
        <v>546</v>
      </c>
      <c r="AJ113" s="535" t="s">
        <v>546</v>
      </c>
      <c r="AK113" s="535">
        <v>3.1899999999999998E-2</v>
      </c>
      <c r="AL113" s="488" t="s">
        <v>546</v>
      </c>
      <c r="AM113" s="535" t="s">
        <v>546</v>
      </c>
      <c r="AN113" s="535">
        <v>3.3000000000000002E-2</v>
      </c>
      <c r="AO113" s="488" t="s">
        <v>546</v>
      </c>
      <c r="AP113" s="535" t="s">
        <v>546</v>
      </c>
      <c r="AQ113" s="535">
        <v>3.2800000000000003E-2</v>
      </c>
      <c r="AR113" s="488" t="s">
        <v>546</v>
      </c>
      <c r="AS113" s="535" t="s">
        <v>546</v>
      </c>
      <c r="AT113" s="535">
        <v>3.2300000000000002E-2</v>
      </c>
      <c r="AU113" s="488" t="s">
        <v>546</v>
      </c>
      <c r="AV113" s="535" t="s">
        <v>546</v>
      </c>
      <c r="AW113" s="535">
        <v>3.2300000000000002E-2</v>
      </c>
      <c r="AX113" s="488" t="s">
        <v>546</v>
      </c>
      <c r="AY113" s="535" t="s">
        <v>546</v>
      </c>
      <c r="AZ113" s="535">
        <v>3.27E-2</v>
      </c>
      <c r="BA113" s="535" t="s">
        <v>546</v>
      </c>
      <c r="BB113" s="535" t="s">
        <v>546</v>
      </c>
      <c r="BC113" s="535">
        <v>3.2800000000000003E-2</v>
      </c>
      <c r="BD113" s="535" t="s">
        <v>546</v>
      </c>
      <c r="BE113" s="535" t="s">
        <v>546</v>
      </c>
      <c r="BF113" s="535">
        <v>3.2800000000000003E-2</v>
      </c>
      <c r="BG113" s="535" t="s">
        <v>546</v>
      </c>
      <c r="BH113" s="535" t="s">
        <v>546</v>
      </c>
    </row>
    <row r="114" spans="1:60" s="100" customFormat="1" ht="16.5" customHeight="1">
      <c r="A114" s="481"/>
      <c r="B114" s="480"/>
      <c r="C114" s="204"/>
      <c r="D114" s="204"/>
      <c r="E114" s="675"/>
      <c r="F114" s="489" t="s">
        <v>660</v>
      </c>
      <c r="G114" s="488">
        <v>3.1300000000000001E-2</v>
      </c>
      <c r="H114" s="488" t="s">
        <v>546</v>
      </c>
      <c r="I114" s="488" t="s">
        <v>546</v>
      </c>
      <c r="J114" s="488">
        <v>2.9600000000000001E-2</v>
      </c>
      <c r="K114" s="488" t="s">
        <v>546</v>
      </c>
      <c r="L114" s="488" t="s">
        <v>546</v>
      </c>
      <c r="M114" s="488">
        <v>2.8500000000000001E-2</v>
      </c>
      <c r="N114" s="488" t="s">
        <v>546</v>
      </c>
      <c r="O114" s="488" t="s">
        <v>546</v>
      </c>
      <c r="P114" s="488">
        <v>2.8299999999999999E-2</v>
      </c>
      <c r="Q114" s="488" t="s">
        <v>546</v>
      </c>
      <c r="R114" s="488" t="s">
        <v>546</v>
      </c>
      <c r="S114" s="488">
        <v>2.98E-2</v>
      </c>
      <c r="T114" s="488" t="s">
        <v>546</v>
      </c>
      <c r="U114" s="488" t="s">
        <v>546</v>
      </c>
      <c r="V114" s="534">
        <v>2.9399999999999999E-2</v>
      </c>
      <c r="W114" s="488" t="s">
        <v>546</v>
      </c>
      <c r="X114" s="534" t="s">
        <v>546</v>
      </c>
      <c r="Y114" s="534">
        <v>2.8899999999999999E-2</v>
      </c>
      <c r="Z114" s="488" t="s">
        <v>546</v>
      </c>
      <c r="AA114" s="534" t="s">
        <v>546</v>
      </c>
      <c r="AB114" s="535">
        <v>2.92E-2</v>
      </c>
      <c r="AC114" s="488" t="s">
        <v>546</v>
      </c>
      <c r="AD114" s="535" t="s">
        <v>546</v>
      </c>
      <c r="AE114" s="535">
        <v>2.9399999999999999E-2</v>
      </c>
      <c r="AF114" s="488" t="s">
        <v>546</v>
      </c>
      <c r="AG114" s="535" t="s">
        <v>546</v>
      </c>
      <c r="AH114" s="535">
        <v>2.8500000000000001E-2</v>
      </c>
      <c r="AI114" s="488" t="s">
        <v>546</v>
      </c>
      <c r="AJ114" s="535" t="s">
        <v>546</v>
      </c>
      <c r="AK114" s="535">
        <v>2.7799999999999998E-2</v>
      </c>
      <c r="AL114" s="488" t="s">
        <v>546</v>
      </c>
      <c r="AM114" s="535" t="s">
        <v>546</v>
      </c>
      <c r="AN114" s="535">
        <v>2.8400000000000002E-2</v>
      </c>
      <c r="AO114" s="488" t="s">
        <v>546</v>
      </c>
      <c r="AP114" s="535" t="s">
        <v>546</v>
      </c>
      <c r="AQ114" s="535">
        <v>2.76E-2</v>
      </c>
      <c r="AR114" s="488" t="s">
        <v>546</v>
      </c>
      <c r="AS114" s="535" t="s">
        <v>546</v>
      </c>
      <c r="AT114" s="535">
        <v>2.7099999999999999E-2</v>
      </c>
      <c r="AU114" s="488" t="s">
        <v>546</v>
      </c>
      <c r="AV114" s="535" t="s">
        <v>546</v>
      </c>
      <c r="AW114" s="535">
        <v>2.76E-2</v>
      </c>
      <c r="AX114" s="488" t="s">
        <v>546</v>
      </c>
      <c r="AY114" s="535" t="s">
        <v>546</v>
      </c>
      <c r="AZ114" s="535">
        <v>2.7799999999999998E-2</v>
      </c>
      <c r="BA114" s="535" t="s">
        <v>546</v>
      </c>
      <c r="BB114" s="535" t="s">
        <v>546</v>
      </c>
      <c r="BC114" s="535">
        <v>2.7900000000000001E-2</v>
      </c>
      <c r="BD114" s="535" t="s">
        <v>546</v>
      </c>
      <c r="BE114" s="535" t="s">
        <v>546</v>
      </c>
      <c r="BF114" s="535">
        <v>2.6100000000000002E-2</v>
      </c>
      <c r="BG114" s="535" t="s">
        <v>546</v>
      </c>
      <c r="BH114" s="535" t="s">
        <v>546</v>
      </c>
    </row>
    <row r="115" spans="1:60" s="100" customFormat="1" ht="16.5" customHeight="1">
      <c r="A115" s="481"/>
      <c r="B115" s="480"/>
      <c r="C115" s="204"/>
      <c r="D115" s="204"/>
      <c r="E115" s="675"/>
      <c r="F115" s="489" t="s">
        <v>661</v>
      </c>
      <c r="G115" s="488">
        <v>2.9000000000000001E-2</v>
      </c>
      <c r="H115" s="488" t="s">
        <v>546</v>
      </c>
      <c r="I115" s="488" t="s">
        <v>546</v>
      </c>
      <c r="J115" s="488">
        <v>2.9100000000000001E-2</v>
      </c>
      <c r="K115" s="488" t="s">
        <v>546</v>
      </c>
      <c r="L115" s="488" t="s">
        <v>546</v>
      </c>
      <c r="M115" s="488">
        <v>2.9499999999999998E-2</v>
      </c>
      <c r="N115" s="488" t="s">
        <v>546</v>
      </c>
      <c r="O115" s="488" t="s">
        <v>546</v>
      </c>
      <c r="P115" s="488">
        <v>2.8500000000000001E-2</v>
      </c>
      <c r="Q115" s="488" t="s">
        <v>546</v>
      </c>
      <c r="R115" s="488" t="s">
        <v>546</v>
      </c>
      <c r="S115" s="488">
        <v>2.8400000000000002E-2</v>
      </c>
      <c r="T115" s="488" t="s">
        <v>546</v>
      </c>
      <c r="U115" s="488" t="s">
        <v>546</v>
      </c>
      <c r="V115" s="534">
        <v>2.8799999999999999E-2</v>
      </c>
      <c r="W115" s="488" t="s">
        <v>546</v>
      </c>
      <c r="X115" s="534" t="s">
        <v>546</v>
      </c>
      <c r="Y115" s="534">
        <v>2.87E-2</v>
      </c>
      <c r="Z115" s="488" t="s">
        <v>546</v>
      </c>
      <c r="AA115" s="534" t="s">
        <v>546</v>
      </c>
      <c r="AB115" s="535">
        <v>2.8500000000000001E-2</v>
      </c>
      <c r="AC115" s="488" t="s">
        <v>546</v>
      </c>
      <c r="AD115" s="535" t="s">
        <v>546</v>
      </c>
      <c r="AE115" s="535">
        <v>2.86E-2</v>
      </c>
      <c r="AF115" s="488" t="s">
        <v>546</v>
      </c>
      <c r="AG115" s="535" t="s">
        <v>546</v>
      </c>
      <c r="AH115" s="535">
        <v>2.8799999999999999E-2</v>
      </c>
      <c r="AI115" s="488" t="s">
        <v>546</v>
      </c>
      <c r="AJ115" s="535" t="s">
        <v>546</v>
      </c>
      <c r="AK115" s="535">
        <v>2.8799999999999999E-2</v>
      </c>
      <c r="AL115" s="488" t="s">
        <v>546</v>
      </c>
      <c r="AM115" s="535" t="s">
        <v>546</v>
      </c>
      <c r="AN115" s="535">
        <v>2.92E-2</v>
      </c>
      <c r="AO115" s="488" t="s">
        <v>546</v>
      </c>
      <c r="AP115" s="535" t="s">
        <v>546</v>
      </c>
      <c r="AQ115" s="535">
        <v>3.0599999999999999E-2</v>
      </c>
      <c r="AR115" s="488" t="s">
        <v>546</v>
      </c>
      <c r="AS115" s="535" t="s">
        <v>546</v>
      </c>
      <c r="AT115" s="535">
        <v>3.0599999999999999E-2</v>
      </c>
      <c r="AU115" s="488" t="s">
        <v>546</v>
      </c>
      <c r="AV115" s="535" t="s">
        <v>546</v>
      </c>
      <c r="AW115" s="535">
        <v>3.04E-2</v>
      </c>
      <c r="AX115" s="488" t="s">
        <v>546</v>
      </c>
      <c r="AY115" s="535" t="s">
        <v>546</v>
      </c>
      <c r="AZ115" s="535">
        <v>3.0599999999999999E-2</v>
      </c>
      <c r="BA115" s="535" t="s">
        <v>546</v>
      </c>
      <c r="BB115" s="535" t="s">
        <v>546</v>
      </c>
      <c r="BC115" s="535">
        <v>3.0700000000000002E-2</v>
      </c>
      <c r="BD115" s="535" t="s">
        <v>546</v>
      </c>
      <c r="BE115" s="535" t="s">
        <v>546</v>
      </c>
      <c r="BF115" s="535">
        <v>3.0499999999999999E-2</v>
      </c>
      <c r="BG115" s="535" t="s">
        <v>546</v>
      </c>
      <c r="BH115" s="535" t="s">
        <v>546</v>
      </c>
    </row>
    <row r="116" spans="1:60" s="100" customFormat="1" ht="16.5" customHeight="1">
      <c r="A116" s="481"/>
      <c r="B116" s="480"/>
      <c r="C116" s="204"/>
      <c r="D116" s="204"/>
      <c r="E116" s="675"/>
      <c r="F116" s="489" t="s">
        <v>662</v>
      </c>
      <c r="G116" s="488">
        <v>2.5899999999999999E-2</v>
      </c>
      <c r="H116" s="488" t="s">
        <v>546</v>
      </c>
      <c r="I116" s="488" t="s">
        <v>546</v>
      </c>
      <c r="J116" s="488">
        <v>2.63E-2</v>
      </c>
      <c r="K116" s="488" t="s">
        <v>546</v>
      </c>
      <c r="L116" s="488" t="s">
        <v>546</v>
      </c>
      <c r="M116" s="488">
        <v>2.5600000000000001E-2</v>
      </c>
      <c r="N116" s="488" t="s">
        <v>546</v>
      </c>
      <c r="O116" s="488" t="s">
        <v>546</v>
      </c>
      <c r="P116" s="488">
        <v>2.63E-2</v>
      </c>
      <c r="Q116" s="488" t="s">
        <v>546</v>
      </c>
      <c r="R116" s="488" t="s">
        <v>546</v>
      </c>
      <c r="S116" s="488">
        <v>2.64E-2</v>
      </c>
      <c r="T116" s="488" t="s">
        <v>546</v>
      </c>
      <c r="U116" s="488" t="s">
        <v>546</v>
      </c>
      <c r="V116" s="534">
        <v>2.5700000000000001E-2</v>
      </c>
      <c r="W116" s="488" t="s">
        <v>546</v>
      </c>
      <c r="X116" s="534" t="s">
        <v>546</v>
      </c>
      <c r="Y116" s="534">
        <v>2.5899999999999999E-2</v>
      </c>
      <c r="Z116" s="488" t="s">
        <v>546</v>
      </c>
      <c r="AA116" s="534" t="s">
        <v>546</v>
      </c>
      <c r="AB116" s="535">
        <v>2.5899999999999999E-2</v>
      </c>
      <c r="AC116" s="488" t="s">
        <v>546</v>
      </c>
      <c r="AD116" s="535" t="s">
        <v>546</v>
      </c>
      <c r="AE116" s="535">
        <v>2.6200000000000001E-2</v>
      </c>
      <c r="AF116" s="488" t="s">
        <v>546</v>
      </c>
      <c r="AG116" s="535" t="s">
        <v>546</v>
      </c>
      <c r="AH116" s="535">
        <v>2.7300000000000001E-2</v>
      </c>
      <c r="AI116" s="488" t="s">
        <v>546</v>
      </c>
      <c r="AJ116" s="535" t="s">
        <v>546</v>
      </c>
      <c r="AK116" s="535">
        <v>2.7799999999999998E-2</v>
      </c>
      <c r="AL116" s="488" t="s">
        <v>546</v>
      </c>
      <c r="AM116" s="535" t="s">
        <v>546</v>
      </c>
      <c r="AN116" s="535">
        <v>2.87E-2</v>
      </c>
      <c r="AO116" s="488" t="s">
        <v>546</v>
      </c>
      <c r="AP116" s="535" t="s">
        <v>546</v>
      </c>
      <c r="AQ116" s="535">
        <v>2.8500000000000001E-2</v>
      </c>
      <c r="AR116" s="488" t="s">
        <v>546</v>
      </c>
      <c r="AS116" s="535" t="s">
        <v>546</v>
      </c>
      <c r="AT116" s="535">
        <v>2.8199999999999999E-2</v>
      </c>
      <c r="AU116" s="488" t="s">
        <v>546</v>
      </c>
      <c r="AV116" s="535" t="s">
        <v>546</v>
      </c>
      <c r="AW116" s="535">
        <v>2.8199999999999999E-2</v>
      </c>
      <c r="AX116" s="488" t="s">
        <v>546</v>
      </c>
      <c r="AY116" s="535" t="s">
        <v>546</v>
      </c>
      <c r="AZ116" s="535">
        <v>2.8299999999999999E-2</v>
      </c>
      <c r="BA116" s="535" t="s">
        <v>546</v>
      </c>
      <c r="BB116" s="535" t="s">
        <v>546</v>
      </c>
      <c r="BC116" s="535">
        <v>2.8199999999999999E-2</v>
      </c>
      <c r="BD116" s="535" t="s">
        <v>546</v>
      </c>
      <c r="BE116" s="535" t="s">
        <v>546</v>
      </c>
      <c r="BF116" s="535">
        <v>2.8199999999999999E-2</v>
      </c>
      <c r="BG116" s="535" t="s">
        <v>546</v>
      </c>
      <c r="BH116" s="535" t="s">
        <v>546</v>
      </c>
    </row>
    <row r="117" spans="1:60" s="100" customFormat="1" ht="16.5" customHeight="1">
      <c r="A117" s="481"/>
      <c r="B117" s="480"/>
      <c r="C117" s="204"/>
      <c r="D117" s="204"/>
      <c r="E117" s="675"/>
      <c r="F117" s="489" t="s">
        <v>663</v>
      </c>
      <c r="G117" s="488">
        <v>2.9399999999999999E-2</v>
      </c>
      <c r="H117" s="488" t="s">
        <v>546</v>
      </c>
      <c r="I117" s="488" t="s">
        <v>546</v>
      </c>
      <c r="J117" s="488">
        <v>2.86E-2</v>
      </c>
      <c r="K117" s="488" t="s">
        <v>546</v>
      </c>
      <c r="L117" s="488" t="s">
        <v>546</v>
      </c>
      <c r="M117" s="488">
        <v>2.87E-2</v>
      </c>
      <c r="N117" s="488" t="s">
        <v>546</v>
      </c>
      <c r="O117" s="488" t="s">
        <v>546</v>
      </c>
      <c r="P117" s="488">
        <v>2.8799999999999999E-2</v>
      </c>
      <c r="Q117" s="488" t="s">
        <v>546</v>
      </c>
      <c r="R117" s="488" t="s">
        <v>546</v>
      </c>
      <c r="S117" s="488">
        <v>2.9100000000000001E-2</v>
      </c>
      <c r="T117" s="488" t="s">
        <v>546</v>
      </c>
      <c r="U117" s="488" t="s">
        <v>546</v>
      </c>
      <c r="V117" s="534">
        <v>2.9000000000000001E-2</v>
      </c>
      <c r="W117" s="488" t="s">
        <v>546</v>
      </c>
      <c r="X117" s="534" t="s">
        <v>546</v>
      </c>
      <c r="Y117" s="534">
        <v>2.8899999999999999E-2</v>
      </c>
      <c r="Z117" s="488" t="s">
        <v>546</v>
      </c>
      <c r="AA117" s="534" t="s">
        <v>546</v>
      </c>
      <c r="AB117" s="535">
        <v>2.8799999999999999E-2</v>
      </c>
      <c r="AC117" s="488" t="s">
        <v>546</v>
      </c>
      <c r="AD117" s="535" t="s">
        <v>546</v>
      </c>
      <c r="AE117" s="535">
        <v>2.9000000000000001E-2</v>
      </c>
      <c r="AF117" s="488" t="s">
        <v>546</v>
      </c>
      <c r="AG117" s="535" t="s">
        <v>546</v>
      </c>
      <c r="AH117" s="535">
        <v>2.9000000000000001E-2</v>
      </c>
      <c r="AI117" s="488" t="s">
        <v>546</v>
      </c>
      <c r="AJ117" s="535" t="s">
        <v>546</v>
      </c>
      <c r="AK117" s="535">
        <v>2.9600000000000001E-2</v>
      </c>
      <c r="AL117" s="488" t="s">
        <v>546</v>
      </c>
      <c r="AM117" s="535" t="s">
        <v>546</v>
      </c>
      <c r="AN117" s="535">
        <v>2.9700000000000001E-2</v>
      </c>
      <c r="AO117" s="488" t="s">
        <v>546</v>
      </c>
      <c r="AP117" s="535" t="s">
        <v>546</v>
      </c>
      <c r="AQ117" s="535">
        <v>2.9600000000000001E-2</v>
      </c>
      <c r="AR117" s="488" t="s">
        <v>546</v>
      </c>
      <c r="AS117" s="535" t="s">
        <v>546</v>
      </c>
      <c r="AT117" s="535">
        <v>2.98E-2</v>
      </c>
      <c r="AU117" s="488" t="s">
        <v>546</v>
      </c>
      <c r="AV117" s="535" t="s">
        <v>546</v>
      </c>
      <c r="AW117" s="535">
        <v>2.9700000000000001E-2</v>
      </c>
      <c r="AX117" s="488" t="s">
        <v>546</v>
      </c>
      <c r="AY117" s="535" t="s">
        <v>546</v>
      </c>
      <c r="AZ117" s="535">
        <v>2.9700000000000001E-2</v>
      </c>
      <c r="BA117" s="535" t="s">
        <v>546</v>
      </c>
      <c r="BB117" s="535" t="s">
        <v>546</v>
      </c>
      <c r="BC117" s="535">
        <v>2.9600000000000001E-2</v>
      </c>
      <c r="BD117" s="535" t="s">
        <v>546</v>
      </c>
      <c r="BE117" s="535" t="s">
        <v>546</v>
      </c>
      <c r="BF117" s="535">
        <v>2.9700000000000001E-2</v>
      </c>
      <c r="BG117" s="535" t="s">
        <v>546</v>
      </c>
      <c r="BH117" s="535" t="s">
        <v>546</v>
      </c>
    </row>
    <row r="118" spans="1:60" s="100" customFormat="1" ht="16.5" customHeight="1">
      <c r="A118" s="481"/>
      <c r="B118" s="480"/>
      <c r="C118" s="204"/>
      <c r="D118" s="204"/>
      <c r="E118" s="675"/>
      <c r="F118" s="489" t="s">
        <v>664</v>
      </c>
      <c r="G118" s="488">
        <v>2.7099999999999999E-2</v>
      </c>
      <c r="H118" s="488" t="s">
        <v>546</v>
      </c>
      <c r="I118" s="488" t="s">
        <v>546</v>
      </c>
      <c r="J118" s="488">
        <v>2.8799999999999999E-2</v>
      </c>
      <c r="K118" s="488" t="s">
        <v>546</v>
      </c>
      <c r="L118" s="488" t="s">
        <v>546</v>
      </c>
      <c r="M118" s="488">
        <v>2.8299999999999999E-2</v>
      </c>
      <c r="N118" s="488" t="s">
        <v>546</v>
      </c>
      <c r="O118" s="488" t="s">
        <v>546</v>
      </c>
      <c r="P118" s="488">
        <v>2.2200000000000001E-2</v>
      </c>
      <c r="Q118" s="488" t="s">
        <v>546</v>
      </c>
      <c r="R118" s="488" t="s">
        <v>546</v>
      </c>
      <c r="S118" s="488">
        <v>2.6800000000000001E-2</v>
      </c>
      <c r="T118" s="488" t="s">
        <v>546</v>
      </c>
      <c r="U118" s="488" t="s">
        <v>546</v>
      </c>
      <c r="V118" s="534">
        <v>2.7300000000000001E-2</v>
      </c>
      <c r="W118" s="488" t="s">
        <v>546</v>
      </c>
      <c r="X118" s="534" t="s">
        <v>546</v>
      </c>
      <c r="Y118" s="534">
        <v>2.7E-2</v>
      </c>
      <c r="Z118" s="488" t="s">
        <v>546</v>
      </c>
      <c r="AA118" s="534" t="s">
        <v>546</v>
      </c>
      <c r="AB118" s="535">
        <v>2.6800000000000001E-2</v>
      </c>
      <c r="AC118" s="488" t="s">
        <v>546</v>
      </c>
      <c r="AD118" s="535" t="s">
        <v>546</v>
      </c>
      <c r="AE118" s="535">
        <v>2.86E-2</v>
      </c>
      <c r="AF118" s="488" t="s">
        <v>546</v>
      </c>
      <c r="AG118" s="535" t="s">
        <v>546</v>
      </c>
      <c r="AH118" s="535">
        <v>2.8400000000000002E-2</v>
      </c>
      <c r="AI118" s="488" t="s">
        <v>546</v>
      </c>
      <c r="AJ118" s="535" t="s">
        <v>546</v>
      </c>
      <c r="AK118" s="535">
        <v>2.8400000000000002E-2</v>
      </c>
      <c r="AL118" s="488" t="s">
        <v>546</v>
      </c>
      <c r="AM118" s="535" t="s">
        <v>546</v>
      </c>
      <c r="AN118" s="535">
        <v>2.8299999999999999E-2</v>
      </c>
      <c r="AO118" s="488" t="s">
        <v>546</v>
      </c>
      <c r="AP118" s="535" t="s">
        <v>546</v>
      </c>
      <c r="AQ118" s="535">
        <v>2.8400000000000002E-2</v>
      </c>
      <c r="AR118" s="488" t="s">
        <v>546</v>
      </c>
      <c r="AS118" s="535" t="s">
        <v>546</v>
      </c>
      <c r="AT118" s="535">
        <v>2.8500000000000001E-2</v>
      </c>
      <c r="AU118" s="488" t="s">
        <v>546</v>
      </c>
      <c r="AV118" s="535" t="s">
        <v>546</v>
      </c>
      <c r="AW118" s="535">
        <v>2.8299999999999999E-2</v>
      </c>
      <c r="AX118" s="488" t="s">
        <v>546</v>
      </c>
      <c r="AY118" s="535" t="s">
        <v>546</v>
      </c>
      <c r="AZ118" s="535">
        <v>2.8500000000000001E-2</v>
      </c>
      <c r="BA118" s="535" t="s">
        <v>546</v>
      </c>
      <c r="BB118" s="535" t="s">
        <v>546</v>
      </c>
      <c r="BC118" s="535">
        <v>2.8299999999999999E-2</v>
      </c>
      <c r="BD118" s="535" t="s">
        <v>546</v>
      </c>
      <c r="BE118" s="535" t="s">
        <v>546</v>
      </c>
      <c r="BF118" s="535">
        <v>2.87E-2</v>
      </c>
      <c r="BG118" s="535" t="s">
        <v>546</v>
      </c>
      <c r="BH118" s="535" t="s">
        <v>546</v>
      </c>
    </row>
    <row r="119" spans="1:60" s="100" customFormat="1" ht="16.5" customHeight="1">
      <c r="A119" s="481"/>
      <c r="B119" s="480"/>
      <c r="C119" s="204"/>
      <c r="D119" s="204"/>
      <c r="E119" s="675"/>
      <c r="F119" s="489" t="s">
        <v>665</v>
      </c>
      <c r="G119" s="488">
        <v>3.09E-2</v>
      </c>
      <c r="H119" s="488" t="s">
        <v>546</v>
      </c>
      <c r="I119" s="488" t="s">
        <v>546</v>
      </c>
      <c r="J119" s="488">
        <v>3.1899999999999998E-2</v>
      </c>
      <c r="K119" s="488" t="s">
        <v>546</v>
      </c>
      <c r="L119" s="488" t="s">
        <v>546</v>
      </c>
      <c r="M119" s="488">
        <v>3.1899999999999998E-2</v>
      </c>
      <c r="N119" s="488" t="s">
        <v>546</v>
      </c>
      <c r="O119" s="488" t="s">
        <v>546</v>
      </c>
      <c r="P119" s="488">
        <v>3.1199999999999999E-2</v>
      </c>
      <c r="Q119" s="488" t="s">
        <v>546</v>
      </c>
      <c r="R119" s="488" t="s">
        <v>546</v>
      </c>
      <c r="S119" s="488">
        <v>3.1699999999999999E-2</v>
      </c>
      <c r="T119" s="488" t="s">
        <v>546</v>
      </c>
      <c r="U119" s="488" t="s">
        <v>546</v>
      </c>
      <c r="V119" s="534">
        <v>3.0800000000000001E-2</v>
      </c>
      <c r="W119" s="488" t="s">
        <v>546</v>
      </c>
      <c r="X119" s="534" t="s">
        <v>546</v>
      </c>
      <c r="Y119" s="534">
        <v>3.1300000000000001E-2</v>
      </c>
      <c r="Z119" s="488" t="s">
        <v>546</v>
      </c>
      <c r="AA119" s="534" t="s">
        <v>546</v>
      </c>
      <c r="AB119" s="535">
        <v>3.0700000000000002E-2</v>
      </c>
      <c r="AC119" s="488" t="s">
        <v>546</v>
      </c>
      <c r="AD119" s="535" t="s">
        <v>546</v>
      </c>
      <c r="AE119" s="535">
        <v>3.1199999999999999E-2</v>
      </c>
      <c r="AF119" s="488" t="s">
        <v>546</v>
      </c>
      <c r="AG119" s="535" t="s">
        <v>546</v>
      </c>
      <c r="AH119" s="535">
        <v>3.3000000000000002E-2</v>
      </c>
      <c r="AI119" s="488" t="s">
        <v>546</v>
      </c>
      <c r="AJ119" s="535" t="s">
        <v>546</v>
      </c>
      <c r="AK119" s="535">
        <v>3.3099999999999997E-2</v>
      </c>
      <c r="AL119" s="488" t="s">
        <v>546</v>
      </c>
      <c r="AM119" s="535" t="s">
        <v>546</v>
      </c>
      <c r="AN119" s="535">
        <v>3.1899999999999998E-2</v>
      </c>
      <c r="AO119" s="488" t="s">
        <v>546</v>
      </c>
      <c r="AP119" s="535" t="s">
        <v>546</v>
      </c>
      <c r="AQ119" s="535">
        <v>3.15E-2</v>
      </c>
      <c r="AR119" s="488" t="s">
        <v>546</v>
      </c>
      <c r="AS119" s="535" t="s">
        <v>546</v>
      </c>
      <c r="AT119" s="535">
        <v>3.1899999999999998E-2</v>
      </c>
      <c r="AU119" s="488" t="s">
        <v>546</v>
      </c>
      <c r="AV119" s="535" t="s">
        <v>546</v>
      </c>
      <c r="AW119" s="535">
        <v>3.1800000000000002E-2</v>
      </c>
      <c r="AX119" s="488" t="s">
        <v>546</v>
      </c>
      <c r="AY119" s="535" t="s">
        <v>546</v>
      </c>
      <c r="AZ119" s="535">
        <v>3.1800000000000002E-2</v>
      </c>
      <c r="BA119" s="535" t="s">
        <v>546</v>
      </c>
      <c r="BB119" s="535" t="s">
        <v>546</v>
      </c>
      <c r="BC119" s="535">
        <v>3.1800000000000002E-2</v>
      </c>
      <c r="BD119" s="535" t="s">
        <v>546</v>
      </c>
      <c r="BE119" s="535" t="s">
        <v>546</v>
      </c>
      <c r="BF119" s="535">
        <v>3.1699999999999999E-2</v>
      </c>
      <c r="BG119" s="535" t="s">
        <v>546</v>
      </c>
      <c r="BH119" s="535" t="s">
        <v>546</v>
      </c>
    </row>
    <row r="120" spans="1:60" s="100" customFormat="1" ht="16.5" customHeight="1">
      <c r="A120" s="481"/>
      <c r="B120" s="480"/>
      <c r="C120" s="204"/>
      <c r="D120" s="204"/>
      <c r="E120" s="675"/>
      <c r="F120" s="489" t="s">
        <v>666</v>
      </c>
      <c r="G120" s="488">
        <v>2.9499999999999998E-2</v>
      </c>
      <c r="H120" s="488" t="s">
        <v>546</v>
      </c>
      <c r="I120" s="488" t="s">
        <v>546</v>
      </c>
      <c r="J120" s="488">
        <v>2.98E-2</v>
      </c>
      <c r="K120" s="488" t="s">
        <v>546</v>
      </c>
      <c r="L120" s="488" t="s">
        <v>546</v>
      </c>
      <c r="M120" s="488">
        <v>3.1800000000000002E-2</v>
      </c>
      <c r="N120" s="488" t="s">
        <v>546</v>
      </c>
      <c r="O120" s="488" t="s">
        <v>546</v>
      </c>
      <c r="P120" s="488">
        <v>2.8799999999999999E-2</v>
      </c>
      <c r="Q120" s="488" t="s">
        <v>546</v>
      </c>
      <c r="R120" s="488" t="s">
        <v>546</v>
      </c>
      <c r="S120" s="488">
        <v>2.9899999999999999E-2</v>
      </c>
      <c r="T120" s="488" t="s">
        <v>546</v>
      </c>
      <c r="U120" s="488" t="s">
        <v>546</v>
      </c>
      <c r="V120" s="534">
        <v>3.0200000000000001E-2</v>
      </c>
      <c r="W120" s="488" t="s">
        <v>546</v>
      </c>
      <c r="X120" s="534" t="s">
        <v>546</v>
      </c>
      <c r="Y120" s="534">
        <v>3.0800000000000001E-2</v>
      </c>
      <c r="Z120" s="488" t="s">
        <v>546</v>
      </c>
      <c r="AA120" s="534" t="s">
        <v>546</v>
      </c>
      <c r="AB120" s="535">
        <v>2.98E-2</v>
      </c>
      <c r="AC120" s="488" t="s">
        <v>546</v>
      </c>
      <c r="AD120" s="535" t="s">
        <v>546</v>
      </c>
      <c r="AE120" s="535">
        <v>3.04E-2</v>
      </c>
      <c r="AF120" s="488" t="s">
        <v>546</v>
      </c>
      <c r="AG120" s="535" t="s">
        <v>546</v>
      </c>
      <c r="AH120" s="535">
        <v>2.9100000000000001E-2</v>
      </c>
      <c r="AI120" s="488" t="s">
        <v>546</v>
      </c>
      <c r="AJ120" s="535" t="s">
        <v>546</v>
      </c>
      <c r="AK120" s="535">
        <v>2.9600000000000001E-2</v>
      </c>
      <c r="AL120" s="488" t="s">
        <v>546</v>
      </c>
      <c r="AM120" s="535" t="s">
        <v>546</v>
      </c>
      <c r="AN120" s="535">
        <v>2.9600000000000001E-2</v>
      </c>
      <c r="AO120" s="488" t="s">
        <v>546</v>
      </c>
      <c r="AP120" s="535" t="s">
        <v>546</v>
      </c>
      <c r="AQ120" s="535">
        <v>2.9499999999999998E-2</v>
      </c>
      <c r="AR120" s="488" t="s">
        <v>546</v>
      </c>
      <c r="AS120" s="535" t="s">
        <v>546</v>
      </c>
      <c r="AT120" s="535">
        <v>2.93E-2</v>
      </c>
      <c r="AU120" s="488" t="s">
        <v>546</v>
      </c>
      <c r="AV120" s="535" t="s">
        <v>546</v>
      </c>
      <c r="AW120" s="535">
        <v>2.9100000000000001E-2</v>
      </c>
      <c r="AX120" s="488" t="s">
        <v>546</v>
      </c>
      <c r="AY120" s="535" t="s">
        <v>546</v>
      </c>
      <c r="AZ120" s="535">
        <v>2.93E-2</v>
      </c>
      <c r="BA120" s="535" t="s">
        <v>546</v>
      </c>
      <c r="BB120" s="535" t="s">
        <v>546</v>
      </c>
      <c r="BC120" s="535">
        <v>2.98E-2</v>
      </c>
      <c r="BD120" s="535" t="s">
        <v>546</v>
      </c>
      <c r="BE120" s="535" t="s">
        <v>546</v>
      </c>
      <c r="BF120" s="535">
        <v>2.93E-2</v>
      </c>
      <c r="BG120" s="535" t="s">
        <v>546</v>
      </c>
      <c r="BH120" s="535" t="s">
        <v>546</v>
      </c>
    </row>
    <row r="121" spans="1:60" s="100" customFormat="1" ht="16.5" customHeight="1">
      <c r="A121" s="481"/>
      <c r="B121" s="480"/>
      <c r="C121" s="204"/>
      <c r="D121" s="204"/>
      <c r="E121" s="675"/>
      <c r="F121" s="489" t="s">
        <v>667</v>
      </c>
      <c r="G121" s="488">
        <v>2.9700000000000001E-2</v>
      </c>
      <c r="H121" s="488" t="s">
        <v>546</v>
      </c>
      <c r="I121" s="488" t="s">
        <v>546</v>
      </c>
      <c r="J121" s="488">
        <v>2.9899999999999999E-2</v>
      </c>
      <c r="K121" s="488" t="s">
        <v>546</v>
      </c>
      <c r="L121" s="488" t="s">
        <v>546</v>
      </c>
      <c r="M121" s="488">
        <v>2.9499999999999998E-2</v>
      </c>
      <c r="N121" s="488" t="s">
        <v>546</v>
      </c>
      <c r="O121" s="488" t="s">
        <v>546</v>
      </c>
      <c r="P121" s="488">
        <v>2.9499999999999998E-2</v>
      </c>
      <c r="Q121" s="488" t="s">
        <v>546</v>
      </c>
      <c r="R121" s="488" t="s">
        <v>546</v>
      </c>
      <c r="S121" s="488">
        <v>2.8799999999999999E-2</v>
      </c>
      <c r="T121" s="488" t="s">
        <v>546</v>
      </c>
      <c r="U121" s="488" t="s">
        <v>546</v>
      </c>
      <c r="V121" s="534">
        <v>2.8799999999999999E-2</v>
      </c>
      <c r="W121" s="488" t="s">
        <v>546</v>
      </c>
      <c r="X121" s="534" t="s">
        <v>546</v>
      </c>
      <c r="Y121" s="534">
        <v>3.0099999999999998E-2</v>
      </c>
      <c r="Z121" s="488" t="s">
        <v>546</v>
      </c>
      <c r="AA121" s="534" t="s">
        <v>546</v>
      </c>
      <c r="AB121" s="535">
        <v>2.9600000000000001E-2</v>
      </c>
      <c r="AC121" s="488" t="s">
        <v>546</v>
      </c>
      <c r="AD121" s="535" t="s">
        <v>546</v>
      </c>
      <c r="AE121" s="535">
        <v>0.03</v>
      </c>
      <c r="AF121" s="488" t="s">
        <v>546</v>
      </c>
      <c r="AG121" s="535" t="s">
        <v>546</v>
      </c>
      <c r="AH121" s="535">
        <v>3.0700000000000002E-2</v>
      </c>
      <c r="AI121" s="488" t="s">
        <v>546</v>
      </c>
      <c r="AJ121" s="535" t="s">
        <v>546</v>
      </c>
      <c r="AK121" s="535">
        <v>3.04E-2</v>
      </c>
      <c r="AL121" s="488" t="s">
        <v>546</v>
      </c>
      <c r="AM121" s="535" t="s">
        <v>546</v>
      </c>
      <c r="AN121" s="535">
        <v>0.03</v>
      </c>
      <c r="AO121" s="488" t="s">
        <v>546</v>
      </c>
      <c r="AP121" s="535" t="s">
        <v>546</v>
      </c>
      <c r="AQ121" s="535">
        <v>2.9899999999999999E-2</v>
      </c>
      <c r="AR121" s="488" t="s">
        <v>546</v>
      </c>
      <c r="AS121" s="535" t="s">
        <v>546</v>
      </c>
      <c r="AT121" s="535">
        <v>3.0300000000000001E-2</v>
      </c>
      <c r="AU121" s="488" t="s">
        <v>546</v>
      </c>
      <c r="AV121" s="535" t="s">
        <v>546</v>
      </c>
      <c r="AW121" s="535">
        <v>2.98E-2</v>
      </c>
      <c r="AX121" s="488" t="s">
        <v>546</v>
      </c>
      <c r="AY121" s="535" t="s">
        <v>546</v>
      </c>
      <c r="AZ121" s="535">
        <v>3.0099999999999998E-2</v>
      </c>
      <c r="BA121" s="535" t="s">
        <v>546</v>
      </c>
      <c r="BB121" s="535" t="s">
        <v>546</v>
      </c>
      <c r="BC121" s="535">
        <v>2.9600000000000001E-2</v>
      </c>
      <c r="BD121" s="535" t="s">
        <v>546</v>
      </c>
      <c r="BE121" s="535" t="s">
        <v>546</v>
      </c>
      <c r="BF121" s="535">
        <v>2.9899999999999999E-2</v>
      </c>
      <c r="BG121" s="535" t="s">
        <v>546</v>
      </c>
      <c r="BH121" s="535" t="s">
        <v>546</v>
      </c>
    </row>
    <row r="122" spans="1:60" s="100" customFormat="1" ht="16.5" customHeight="1">
      <c r="A122" s="481"/>
      <c r="B122" s="480"/>
      <c r="C122" s="204"/>
      <c r="D122" s="204"/>
      <c r="E122" s="675"/>
      <c r="F122" s="489" t="s">
        <v>668</v>
      </c>
      <c r="G122" s="488">
        <v>2.9499999999999998E-2</v>
      </c>
      <c r="H122" s="488" t="s">
        <v>546</v>
      </c>
      <c r="I122" s="488" t="s">
        <v>546</v>
      </c>
      <c r="J122" s="488">
        <v>2.75E-2</v>
      </c>
      <c r="K122" s="488" t="s">
        <v>546</v>
      </c>
      <c r="L122" s="488" t="s">
        <v>546</v>
      </c>
      <c r="M122" s="488">
        <v>2.24E-2</v>
      </c>
      <c r="N122" s="488" t="s">
        <v>546</v>
      </c>
      <c r="O122" s="488" t="s">
        <v>546</v>
      </c>
      <c r="P122" s="488">
        <v>2.5999999999999999E-2</v>
      </c>
      <c r="Q122" s="488" t="s">
        <v>546</v>
      </c>
      <c r="R122" s="488" t="s">
        <v>546</v>
      </c>
      <c r="S122" s="488">
        <v>2.5499999999999998E-2</v>
      </c>
      <c r="T122" s="488" t="s">
        <v>546</v>
      </c>
      <c r="U122" s="488" t="s">
        <v>546</v>
      </c>
      <c r="V122" s="534">
        <v>2.5499999999999998E-2</v>
      </c>
      <c r="W122" s="488" t="s">
        <v>546</v>
      </c>
      <c r="X122" s="534" t="s">
        <v>546</v>
      </c>
      <c r="Y122" s="534">
        <v>2.4899999999999999E-2</v>
      </c>
      <c r="Z122" s="488" t="s">
        <v>546</v>
      </c>
      <c r="AA122" s="534" t="s">
        <v>546</v>
      </c>
      <c r="AB122" s="535">
        <v>2.5000000000000001E-2</v>
      </c>
      <c r="AC122" s="488" t="s">
        <v>546</v>
      </c>
      <c r="AD122" s="535" t="s">
        <v>546</v>
      </c>
      <c r="AE122" s="535">
        <v>2.5399999999999999E-2</v>
      </c>
      <c r="AF122" s="488" t="s">
        <v>546</v>
      </c>
      <c r="AG122" s="535" t="s">
        <v>546</v>
      </c>
      <c r="AH122" s="535">
        <v>2.5700000000000001E-2</v>
      </c>
      <c r="AI122" s="488" t="s">
        <v>546</v>
      </c>
      <c r="AJ122" s="535" t="s">
        <v>546</v>
      </c>
      <c r="AK122" s="535">
        <v>2.58E-2</v>
      </c>
      <c r="AL122" s="488" t="s">
        <v>546</v>
      </c>
      <c r="AM122" s="535" t="s">
        <v>546</v>
      </c>
      <c r="AN122" s="535">
        <v>2.35E-2</v>
      </c>
      <c r="AO122" s="488" t="s">
        <v>546</v>
      </c>
      <c r="AP122" s="535" t="s">
        <v>546</v>
      </c>
      <c r="AQ122" s="535">
        <v>2.5600000000000001E-2</v>
      </c>
      <c r="AR122" s="488" t="s">
        <v>546</v>
      </c>
      <c r="AS122" s="535" t="s">
        <v>546</v>
      </c>
      <c r="AT122" s="535">
        <v>2.7E-2</v>
      </c>
      <c r="AU122" s="488" t="s">
        <v>546</v>
      </c>
      <c r="AV122" s="535" t="s">
        <v>546</v>
      </c>
      <c r="AW122" s="535">
        <v>2.6700000000000002E-2</v>
      </c>
      <c r="AX122" s="488" t="s">
        <v>546</v>
      </c>
      <c r="AY122" s="535" t="s">
        <v>546</v>
      </c>
      <c r="AZ122" s="535">
        <v>2.6599999999999999E-2</v>
      </c>
      <c r="BA122" s="535" t="s">
        <v>546</v>
      </c>
      <c r="BB122" s="535" t="s">
        <v>546</v>
      </c>
      <c r="BC122" s="535">
        <v>2.6800000000000001E-2</v>
      </c>
      <c r="BD122" s="535" t="s">
        <v>546</v>
      </c>
      <c r="BE122" s="535" t="s">
        <v>546</v>
      </c>
      <c r="BF122" s="535">
        <v>2.6700000000000002E-2</v>
      </c>
      <c r="BG122" s="535" t="s">
        <v>546</v>
      </c>
      <c r="BH122" s="535" t="s">
        <v>546</v>
      </c>
    </row>
    <row r="123" spans="1:60" s="100" customFormat="1" ht="16.5" customHeight="1">
      <c r="A123" s="481"/>
      <c r="B123" s="480"/>
      <c r="C123" s="204"/>
      <c r="D123" s="204"/>
      <c r="E123" s="675"/>
      <c r="F123" s="489" t="s">
        <v>669</v>
      </c>
      <c r="G123" s="488">
        <v>3.0800000000000001E-2</v>
      </c>
      <c r="H123" s="488" t="s">
        <v>546</v>
      </c>
      <c r="I123" s="488" t="s">
        <v>546</v>
      </c>
      <c r="J123" s="488">
        <v>2.8799999999999999E-2</v>
      </c>
      <c r="K123" s="488" t="s">
        <v>546</v>
      </c>
      <c r="L123" s="488" t="s">
        <v>546</v>
      </c>
      <c r="M123" s="488">
        <v>3.0800000000000001E-2</v>
      </c>
      <c r="N123" s="488" t="s">
        <v>546</v>
      </c>
      <c r="O123" s="488" t="s">
        <v>546</v>
      </c>
      <c r="P123" s="488">
        <v>2.98E-2</v>
      </c>
      <c r="Q123" s="488" t="s">
        <v>546</v>
      </c>
      <c r="R123" s="488" t="s">
        <v>546</v>
      </c>
      <c r="S123" s="488">
        <v>3.0700000000000002E-2</v>
      </c>
      <c r="T123" s="488" t="s">
        <v>546</v>
      </c>
      <c r="U123" s="488" t="s">
        <v>546</v>
      </c>
      <c r="V123" s="534">
        <v>3.04E-2</v>
      </c>
      <c r="W123" s="488" t="s">
        <v>546</v>
      </c>
      <c r="X123" s="534" t="s">
        <v>546</v>
      </c>
      <c r="Y123" s="534">
        <v>3.0200000000000001E-2</v>
      </c>
      <c r="Z123" s="488" t="s">
        <v>546</v>
      </c>
      <c r="AA123" s="534" t="s">
        <v>546</v>
      </c>
      <c r="AB123" s="535">
        <v>2.9700000000000001E-2</v>
      </c>
      <c r="AC123" s="488" t="s">
        <v>546</v>
      </c>
      <c r="AD123" s="535" t="s">
        <v>546</v>
      </c>
      <c r="AE123" s="535">
        <v>3.0499999999999999E-2</v>
      </c>
      <c r="AF123" s="488" t="s">
        <v>546</v>
      </c>
      <c r="AG123" s="535" t="s">
        <v>546</v>
      </c>
      <c r="AH123" s="535">
        <v>3.04E-2</v>
      </c>
      <c r="AI123" s="488" t="s">
        <v>546</v>
      </c>
      <c r="AJ123" s="535" t="s">
        <v>546</v>
      </c>
      <c r="AK123" s="535">
        <v>3.04E-2</v>
      </c>
      <c r="AL123" s="488" t="s">
        <v>546</v>
      </c>
      <c r="AM123" s="535" t="s">
        <v>546</v>
      </c>
      <c r="AN123" s="535">
        <v>2.9899999999999999E-2</v>
      </c>
      <c r="AO123" s="488" t="s">
        <v>546</v>
      </c>
      <c r="AP123" s="535" t="s">
        <v>546</v>
      </c>
      <c r="AQ123" s="535">
        <v>2.98E-2</v>
      </c>
      <c r="AR123" s="488" t="s">
        <v>546</v>
      </c>
      <c r="AS123" s="535" t="s">
        <v>546</v>
      </c>
      <c r="AT123" s="535">
        <v>2.98E-2</v>
      </c>
      <c r="AU123" s="488" t="s">
        <v>546</v>
      </c>
      <c r="AV123" s="535" t="s">
        <v>546</v>
      </c>
      <c r="AW123" s="535">
        <v>2.9700000000000001E-2</v>
      </c>
      <c r="AX123" s="488" t="s">
        <v>546</v>
      </c>
      <c r="AY123" s="535" t="s">
        <v>546</v>
      </c>
      <c r="AZ123" s="535">
        <v>2.98E-2</v>
      </c>
      <c r="BA123" s="535" t="s">
        <v>546</v>
      </c>
      <c r="BB123" s="535" t="s">
        <v>546</v>
      </c>
      <c r="BC123" s="535">
        <v>2.9700000000000001E-2</v>
      </c>
      <c r="BD123" s="535" t="s">
        <v>546</v>
      </c>
      <c r="BE123" s="535" t="s">
        <v>546</v>
      </c>
      <c r="BF123" s="535">
        <v>2.9700000000000001E-2</v>
      </c>
      <c r="BG123" s="535" t="s">
        <v>546</v>
      </c>
      <c r="BH123" s="535" t="s">
        <v>546</v>
      </c>
    </row>
    <row r="124" spans="1:60" s="100" customFormat="1" ht="16.5" customHeight="1">
      <c r="A124" s="481"/>
      <c r="B124" s="480"/>
      <c r="C124" s="204"/>
      <c r="D124" s="204"/>
      <c r="E124" s="675"/>
      <c r="F124" s="489" t="s">
        <v>670</v>
      </c>
      <c r="G124" s="488">
        <v>3.0099999999999998E-2</v>
      </c>
      <c r="H124" s="488" t="s">
        <v>546</v>
      </c>
      <c r="I124" s="488" t="s">
        <v>546</v>
      </c>
      <c r="J124" s="488">
        <v>2.9700000000000001E-2</v>
      </c>
      <c r="K124" s="488" t="s">
        <v>546</v>
      </c>
      <c r="L124" s="488" t="s">
        <v>546</v>
      </c>
      <c r="M124" s="488">
        <v>2.9700000000000001E-2</v>
      </c>
      <c r="N124" s="488" t="s">
        <v>546</v>
      </c>
      <c r="O124" s="488" t="s">
        <v>546</v>
      </c>
      <c r="P124" s="488">
        <v>2.9899999999999999E-2</v>
      </c>
      <c r="Q124" s="488" t="s">
        <v>546</v>
      </c>
      <c r="R124" s="488" t="s">
        <v>546</v>
      </c>
      <c r="S124" s="488">
        <v>2.9600000000000001E-2</v>
      </c>
      <c r="T124" s="488" t="s">
        <v>546</v>
      </c>
      <c r="U124" s="488" t="s">
        <v>546</v>
      </c>
      <c r="V124" s="534">
        <v>3.0599999999999999E-2</v>
      </c>
      <c r="W124" s="488" t="s">
        <v>546</v>
      </c>
      <c r="X124" s="534" t="s">
        <v>546</v>
      </c>
      <c r="Y124" s="534">
        <v>3.0499999999999999E-2</v>
      </c>
      <c r="Z124" s="488" t="s">
        <v>546</v>
      </c>
      <c r="AA124" s="534" t="s">
        <v>546</v>
      </c>
      <c r="AB124" s="535">
        <v>3.0499999999999999E-2</v>
      </c>
      <c r="AC124" s="488" t="s">
        <v>546</v>
      </c>
      <c r="AD124" s="535" t="s">
        <v>546</v>
      </c>
      <c r="AE124" s="535">
        <v>3.0700000000000002E-2</v>
      </c>
      <c r="AF124" s="488" t="s">
        <v>546</v>
      </c>
      <c r="AG124" s="535" t="s">
        <v>546</v>
      </c>
      <c r="AH124" s="535">
        <v>3.0099999999999998E-2</v>
      </c>
      <c r="AI124" s="488" t="s">
        <v>546</v>
      </c>
      <c r="AJ124" s="535" t="s">
        <v>546</v>
      </c>
      <c r="AK124" s="535">
        <v>3.0200000000000001E-2</v>
      </c>
      <c r="AL124" s="488" t="s">
        <v>546</v>
      </c>
      <c r="AM124" s="535" t="s">
        <v>546</v>
      </c>
      <c r="AN124" s="535">
        <v>3.0300000000000001E-2</v>
      </c>
      <c r="AO124" s="488" t="s">
        <v>546</v>
      </c>
      <c r="AP124" s="535" t="s">
        <v>546</v>
      </c>
      <c r="AQ124" s="535">
        <v>3.0099999999999998E-2</v>
      </c>
      <c r="AR124" s="488" t="s">
        <v>546</v>
      </c>
      <c r="AS124" s="535" t="s">
        <v>546</v>
      </c>
      <c r="AT124" s="535">
        <v>3.0200000000000001E-2</v>
      </c>
      <c r="AU124" s="488" t="s">
        <v>546</v>
      </c>
      <c r="AV124" s="535" t="s">
        <v>546</v>
      </c>
      <c r="AW124" s="535">
        <v>3.0200000000000001E-2</v>
      </c>
      <c r="AX124" s="488" t="s">
        <v>546</v>
      </c>
      <c r="AY124" s="535" t="s">
        <v>546</v>
      </c>
      <c r="AZ124" s="535">
        <v>3.0099999999999998E-2</v>
      </c>
      <c r="BA124" s="535" t="s">
        <v>546</v>
      </c>
      <c r="BB124" s="535" t="s">
        <v>546</v>
      </c>
      <c r="BC124" s="535">
        <v>2.98E-2</v>
      </c>
      <c r="BD124" s="535" t="s">
        <v>546</v>
      </c>
      <c r="BE124" s="535" t="s">
        <v>546</v>
      </c>
      <c r="BF124" s="535">
        <v>0.03</v>
      </c>
      <c r="BG124" s="535" t="s">
        <v>546</v>
      </c>
      <c r="BH124" s="535" t="s">
        <v>546</v>
      </c>
    </row>
    <row r="125" spans="1:60" s="100" customFormat="1" ht="16.5" customHeight="1">
      <c r="A125" s="481"/>
      <c r="B125" s="480"/>
      <c r="C125" s="204"/>
      <c r="D125" s="204"/>
      <c r="E125" s="675"/>
      <c r="F125" s="489" t="s">
        <v>671</v>
      </c>
      <c r="G125" s="488">
        <v>3.0300000000000001E-2</v>
      </c>
      <c r="H125" s="488" t="s">
        <v>546</v>
      </c>
      <c r="I125" s="488" t="s">
        <v>546</v>
      </c>
      <c r="J125" s="488">
        <v>3.0499999999999999E-2</v>
      </c>
      <c r="K125" s="488" t="s">
        <v>546</v>
      </c>
      <c r="L125" s="488" t="s">
        <v>546</v>
      </c>
      <c r="M125" s="488">
        <v>3.15E-2</v>
      </c>
      <c r="N125" s="488" t="s">
        <v>546</v>
      </c>
      <c r="O125" s="488" t="s">
        <v>546</v>
      </c>
      <c r="P125" s="488">
        <v>3.0800000000000001E-2</v>
      </c>
      <c r="Q125" s="488" t="s">
        <v>546</v>
      </c>
      <c r="R125" s="488" t="s">
        <v>546</v>
      </c>
      <c r="S125" s="488">
        <v>2.98E-2</v>
      </c>
      <c r="T125" s="488" t="s">
        <v>546</v>
      </c>
      <c r="U125" s="488" t="s">
        <v>546</v>
      </c>
      <c r="V125" s="534">
        <v>0.03</v>
      </c>
      <c r="W125" s="488" t="s">
        <v>546</v>
      </c>
      <c r="X125" s="534" t="s">
        <v>546</v>
      </c>
      <c r="Y125" s="534">
        <v>2.9499999999999998E-2</v>
      </c>
      <c r="Z125" s="488" t="s">
        <v>546</v>
      </c>
      <c r="AA125" s="534" t="s">
        <v>546</v>
      </c>
      <c r="AB125" s="535">
        <v>2.8899999999999999E-2</v>
      </c>
      <c r="AC125" s="488" t="s">
        <v>546</v>
      </c>
      <c r="AD125" s="535" t="s">
        <v>546</v>
      </c>
      <c r="AE125" s="535">
        <v>2.75E-2</v>
      </c>
      <c r="AF125" s="488" t="s">
        <v>546</v>
      </c>
      <c r="AG125" s="535" t="s">
        <v>546</v>
      </c>
      <c r="AH125" s="535">
        <v>2.7699999999999999E-2</v>
      </c>
      <c r="AI125" s="488" t="s">
        <v>546</v>
      </c>
      <c r="AJ125" s="535" t="s">
        <v>546</v>
      </c>
      <c r="AK125" s="535">
        <v>2.7300000000000001E-2</v>
      </c>
      <c r="AL125" s="488" t="s">
        <v>546</v>
      </c>
      <c r="AM125" s="535" t="s">
        <v>546</v>
      </c>
      <c r="AN125" s="535">
        <v>2.7699999999999999E-2</v>
      </c>
      <c r="AO125" s="488" t="s">
        <v>546</v>
      </c>
      <c r="AP125" s="535" t="s">
        <v>546</v>
      </c>
      <c r="AQ125" s="535">
        <v>2.8000000000000001E-2</v>
      </c>
      <c r="AR125" s="488" t="s">
        <v>546</v>
      </c>
      <c r="AS125" s="535" t="s">
        <v>546</v>
      </c>
      <c r="AT125" s="535">
        <v>2.87E-2</v>
      </c>
      <c r="AU125" s="488" t="s">
        <v>546</v>
      </c>
      <c r="AV125" s="535" t="s">
        <v>546</v>
      </c>
      <c r="AW125" s="535">
        <v>2.8899999999999999E-2</v>
      </c>
      <c r="AX125" s="488" t="s">
        <v>546</v>
      </c>
      <c r="AY125" s="535" t="s">
        <v>546</v>
      </c>
      <c r="AZ125" s="535">
        <v>2.8899999999999999E-2</v>
      </c>
      <c r="BA125" s="535" t="s">
        <v>546</v>
      </c>
      <c r="BB125" s="535" t="s">
        <v>546</v>
      </c>
      <c r="BC125" s="535">
        <v>2.9000000000000001E-2</v>
      </c>
      <c r="BD125" s="535" t="s">
        <v>546</v>
      </c>
      <c r="BE125" s="535" t="s">
        <v>546</v>
      </c>
      <c r="BF125" s="535">
        <v>2.8899999999999999E-2</v>
      </c>
      <c r="BG125" s="535" t="s">
        <v>546</v>
      </c>
      <c r="BH125" s="535" t="s">
        <v>546</v>
      </c>
    </row>
    <row r="126" spans="1:60" s="100" customFormat="1" ht="16.5" customHeight="1">
      <c r="A126" s="481"/>
      <c r="B126" s="480"/>
      <c r="C126" s="204"/>
      <c r="D126" s="204"/>
      <c r="E126" s="675"/>
      <c r="F126" s="489" t="s">
        <v>672</v>
      </c>
      <c r="G126" s="488">
        <v>2.98E-2</v>
      </c>
      <c r="H126" s="488" t="s">
        <v>546</v>
      </c>
      <c r="I126" s="488" t="s">
        <v>546</v>
      </c>
      <c r="J126" s="488">
        <v>3.0300000000000001E-2</v>
      </c>
      <c r="K126" s="488" t="s">
        <v>546</v>
      </c>
      <c r="L126" s="488" t="s">
        <v>546</v>
      </c>
      <c r="M126" s="488">
        <v>2.9499999999999998E-2</v>
      </c>
      <c r="N126" s="488" t="s">
        <v>546</v>
      </c>
      <c r="O126" s="488" t="s">
        <v>546</v>
      </c>
      <c r="P126" s="488">
        <v>2.9399999999999999E-2</v>
      </c>
      <c r="Q126" s="488" t="s">
        <v>546</v>
      </c>
      <c r="R126" s="488" t="s">
        <v>546</v>
      </c>
      <c r="S126" s="488">
        <v>2.9100000000000001E-2</v>
      </c>
      <c r="T126" s="488" t="s">
        <v>546</v>
      </c>
      <c r="U126" s="488" t="s">
        <v>546</v>
      </c>
      <c r="V126" s="534">
        <v>2.9700000000000001E-2</v>
      </c>
      <c r="W126" s="488" t="s">
        <v>546</v>
      </c>
      <c r="X126" s="534" t="s">
        <v>546</v>
      </c>
      <c r="Y126" s="534">
        <v>2.9399999999999999E-2</v>
      </c>
      <c r="Z126" s="488" t="s">
        <v>546</v>
      </c>
      <c r="AA126" s="534" t="s">
        <v>546</v>
      </c>
      <c r="AB126" s="535">
        <v>2.9499999999999998E-2</v>
      </c>
      <c r="AC126" s="488" t="s">
        <v>546</v>
      </c>
      <c r="AD126" s="535" t="s">
        <v>546</v>
      </c>
      <c r="AE126" s="535">
        <v>2.98E-2</v>
      </c>
      <c r="AF126" s="488" t="s">
        <v>546</v>
      </c>
      <c r="AG126" s="535" t="s">
        <v>546</v>
      </c>
      <c r="AH126" s="535">
        <v>2.9499999999999998E-2</v>
      </c>
      <c r="AI126" s="488" t="s">
        <v>546</v>
      </c>
      <c r="AJ126" s="535" t="s">
        <v>546</v>
      </c>
      <c r="AK126" s="535">
        <v>2.9700000000000001E-2</v>
      </c>
      <c r="AL126" s="488" t="s">
        <v>546</v>
      </c>
      <c r="AM126" s="535" t="s">
        <v>546</v>
      </c>
      <c r="AN126" s="535">
        <v>2.9600000000000001E-2</v>
      </c>
      <c r="AO126" s="488" t="s">
        <v>546</v>
      </c>
      <c r="AP126" s="535" t="s">
        <v>546</v>
      </c>
      <c r="AQ126" s="535">
        <v>2.8899999999999999E-2</v>
      </c>
      <c r="AR126" s="488" t="s">
        <v>546</v>
      </c>
      <c r="AS126" s="535" t="s">
        <v>546</v>
      </c>
      <c r="AT126" s="535">
        <v>2.8799999999999999E-2</v>
      </c>
      <c r="AU126" s="488" t="s">
        <v>546</v>
      </c>
      <c r="AV126" s="535" t="s">
        <v>546</v>
      </c>
      <c r="AW126" s="535">
        <v>2.9000000000000001E-2</v>
      </c>
      <c r="AX126" s="488" t="s">
        <v>546</v>
      </c>
      <c r="AY126" s="535" t="s">
        <v>546</v>
      </c>
      <c r="AZ126" s="535">
        <v>2.8899999999999999E-2</v>
      </c>
      <c r="BA126" s="535" t="s">
        <v>546</v>
      </c>
      <c r="BB126" s="535" t="s">
        <v>546</v>
      </c>
      <c r="BC126" s="535">
        <v>2.8899999999999999E-2</v>
      </c>
      <c r="BD126" s="535" t="s">
        <v>546</v>
      </c>
      <c r="BE126" s="535" t="s">
        <v>546</v>
      </c>
      <c r="BF126" s="535">
        <v>2.9000000000000001E-2</v>
      </c>
      <c r="BG126" s="535" t="s">
        <v>546</v>
      </c>
      <c r="BH126" s="535" t="s">
        <v>546</v>
      </c>
    </row>
    <row r="127" spans="1:60" s="100" customFormat="1" ht="16.5" customHeight="1">
      <c r="A127" s="481"/>
      <c r="B127" s="480"/>
      <c r="C127" s="204"/>
      <c r="D127" s="204"/>
      <c r="E127" s="675"/>
      <c r="F127" s="489" t="s">
        <v>673</v>
      </c>
      <c r="G127" s="488">
        <v>3.0300000000000001E-2</v>
      </c>
      <c r="H127" s="488" t="s">
        <v>546</v>
      </c>
      <c r="I127" s="488" t="s">
        <v>546</v>
      </c>
      <c r="J127" s="488">
        <v>2.9899999999999999E-2</v>
      </c>
      <c r="K127" s="488" t="s">
        <v>546</v>
      </c>
      <c r="L127" s="488" t="s">
        <v>546</v>
      </c>
      <c r="M127" s="488">
        <v>2.9499999999999998E-2</v>
      </c>
      <c r="N127" s="488" t="s">
        <v>546</v>
      </c>
      <c r="O127" s="488" t="s">
        <v>546</v>
      </c>
      <c r="P127" s="488">
        <v>2.92E-2</v>
      </c>
      <c r="Q127" s="488" t="s">
        <v>546</v>
      </c>
      <c r="R127" s="488" t="s">
        <v>546</v>
      </c>
      <c r="S127" s="488">
        <v>2.93E-2</v>
      </c>
      <c r="T127" s="488" t="s">
        <v>546</v>
      </c>
      <c r="U127" s="488" t="s">
        <v>546</v>
      </c>
      <c r="V127" s="534">
        <v>2.9700000000000001E-2</v>
      </c>
      <c r="W127" s="488" t="s">
        <v>546</v>
      </c>
      <c r="X127" s="534" t="s">
        <v>546</v>
      </c>
      <c r="Y127" s="534">
        <v>2.9399999999999999E-2</v>
      </c>
      <c r="Z127" s="488" t="s">
        <v>546</v>
      </c>
      <c r="AA127" s="534" t="s">
        <v>546</v>
      </c>
      <c r="AB127" s="535">
        <v>2.9100000000000001E-2</v>
      </c>
      <c r="AC127" s="488" t="s">
        <v>546</v>
      </c>
      <c r="AD127" s="535" t="s">
        <v>546</v>
      </c>
      <c r="AE127" s="535">
        <v>3.0700000000000002E-2</v>
      </c>
      <c r="AF127" s="488" t="s">
        <v>546</v>
      </c>
      <c r="AG127" s="535" t="s">
        <v>546</v>
      </c>
      <c r="AH127" s="535">
        <v>2.87E-2</v>
      </c>
      <c r="AI127" s="488" t="s">
        <v>546</v>
      </c>
      <c r="AJ127" s="535" t="s">
        <v>546</v>
      </c>
      <c r="AK127" s="535">
        <v>2.8899999999999999E-2</v>
      </c>
      <c r="AL127" s="488" t="s">
        <v>546</v>
      </c>
      <c r="AM127" s="535" t="s">
        <v>546</v>
      </c>
      <c r="AN127" s="535">
        <v>2.8799999999999999E-2</v>
      </c>
      <c r="AO127" s="488" t="s">
        <v>546</v>
      </c>
      <c r="AP127" s="535" t="s">
        <v>546</v>
      </c>
      <c r="AQ127" s="535">
        <v>3.0099999999999998E-2</v>
      </c>
      <c r="AR127" s="488" t="s">
        <v>546</v>
      </c>
      <c r="AS127" s="535" t="s">
        <v>546</v>
      </c>
      <c r="AT127" s="535">
        <v>2.8899999999999999E-2</v>
      </c>
      <c r="AU127" s="488" t="s">
        <v>546</v>
      </c>
      <c r="AV127" s="535" t="s">
        <v>546</v>
      </c>
      <c r="AW127" s="535">
        <v>2.8400000000000002E-2</v>
      </c>
      <c r="AX127" s="488" t="s">
        <v>546</v>
      </c>
      <c r="AY127" s="535" t="s">
        <v>546</v>
      </c>
      <c r="AZ127" s="535">
        <v>2.8799999999999999E-2</v>
      </c>
      <c r="BA127" s="535" t="s">
        <v>546</v>
      </c>
      <c r="BB127" s="535" t="s">
        <v>546</v>
      </c>
      <c r="BC127" s="535">
        <v>2.8500000000000001E-2</v>
      </c>
      <c r="BD127" s="535" t="s">
        <v>546</v>
      </c>
      <c r="BE127" s="535" t="s">
        <v>546</v>
      </c>
      <c r="BF127" s="535">
        <v>2.87E-2</v>
      </c>
      <c r="BG127" s="535" t="s">
        <v>546</v>
      </c>
      <c r="BH127" s="535" t="s">
        <v>546</v>
      </c>
    </row>
    <row r="128" spans="1:60" s="100" customFormat="1" ht="16.5" customHeight="1">
      <c r="A128" s="481"/>
      <c r="B128" s="480"/>
      <c r="C128" s="204"/>
      <c r="D128" s="204"/>
      <c r="E128" s="675"/>
      <c r="F128" s="489" t="s">
        <v>674</v>
      </c>
      <c r="G128" s="488">
        <v>2.9100000000000001E-2</v>
      </c>
      <c r="H128" s="488" t="s">
        <v>546</v>
      </c>
      <c r="I128" s="488" t="s">
        <v>546</v>
      </c>
      <c r="J128" s="488">
        <v>2.9499999999999998E-2</v>
      </c>
      <c r="K128" s="488" t="s">
        <v>546</v>
      </c>
      <c r="L128" s="488" t="s">
        <v>546</v>
      </c>
      <c r="M128" s="488">
        <v>2.9000000000000001E-2</v>
      </c>
      <c r="N128" s="488" t="s">
        <v>546</v>
      </c>
      <c r="O128" s="488" t="s">
        <v>546</v>
      </c>
      <c r="P128" s="488">
        <v>2.8500000000000001E-2</v>
      </c>
      <c r="Q128" s="488" t="s">
        <v>546</v>
      </c>
      <c r="R128" s="488" t="s">
        <v>546</v>
      </c>
      <c r="S128" s="488">
        <v>2.8500000000000001E-2</v>
      </c>
      <c r="T128" s="488" t="s">
        <v>546</v>
      </c>
      <c r="U128" s="488" t="s">
        <v>546</v>
      </c>
      <c r="V128" s="534">
        <v>2.8899999999999999E-2</v>
      </c>
      <c r="W128" s="488" t="s">
        <v>546</v>
      </c>
      <c r="X128" s="534" t="s">
        <v>546</v>
      </c>
      <c r="Y128" s="534">
        <v>2.92E-2</v>
      </c>
      <c r="Z128" s="488" t="s">
        <v>546</v>
      </c>
      <c r="AA128" s="534" t="s">
        <v>546</v>
      </c>
      <c r="AB128" s="535">
        <v>2.9000000000000001E-2</v>
      </c>
      <c r="AC128" s="488" t="s">
        <v>546</v>
      </c>
      <c r="AD128" s="535" t="s">
        <v>546</v>
      </c>
      <c r="AE128" s="535">
        <v>3.0200000000000001E-2</v>
      </c>
      <c r="AF128" s="488" t="s">
        <v>546</v>
      </c>
      <c r="AG128" s="535" t="s">
        <v>546</v>
      </c>
      <c r="AH128" s="535">
        <v>2.81E-2</v>
      </c>
      <c r="AI128" s="488" t="s">
        <v>546</v>
      </c>
      <c r="AJ128" s="535" t="s">
        <v>546</v>
      </c>
      <c r="AK128" s="535">
        <v>2.8199999999999999E-2</v>
      </c>
      <c r="AL128" s="488" t="s">
        <v>546</v>
      </c>
      <c r="AM128" s="535" t="s">
        <v>546</v>
      </c>
      <c r="AN128" s="535">
        <v>2.81E-2</v>
      </c>
      <c r="AO128" s="488" t="s">
        <v>546</v>
      </c>
      <c r="AP128" s="535" t="s">
        <v>546</v>
      </c>
      <c r="AQ128" s="535">
        <v>2.7799999999999998E-2</v>
      </c>
      <c r="AR128" s="488" t="s">
        <v>546</v>
      </c>
      <c r="AS128" s="535" t="s">
        <v>546</v>
      </c>
      <c r="AT128" s="535">
        <v>2.7799999999999998E-2</v>
      </c>
      <c r="AU128" s="488" t="s">
        <v>546</v>
      </c>
      <c r="AV128" s="535" t="s">
        <v>546</v>
      </c>
      <c r="AW128" s="535">
        <v>2.8000000000000001E-2</v>
      </c>
      <c r="AX128" s="488" t="s">
        <v>546</v>
      </c>
      <c r="AY128" s="535" t="s">
        <v>546</v>
      </c>
      <c r="AZ128" s="535">
        <v>2.7799999999999998E-2</v>
      </c>
      <c r="BA128" s="535" t="s">
        <v>546</v>
      </c>
      <c r="BB128" s="535" t="s">
        <v>546</v>
      </c>
      <c r="BC128" s="535">
        <v>2.7799999999999998E-2</v>
      </c>
      <c r="BD128" s="535" t="s">
        <v>546</v>
      </c>
      <c r="BE128" s="535" t="s">
        <v>546</v>
      </c>
      <c r="BF128" s="535">
        <v>2.8000000000000001E-2</v>
      </c>
      <c r="BG128" s="535" t="s">
        <v>546</v>
      </c>
      <c r="BH128" s="535" t="s">
        <v>546</v>
      </c>
    </row>
    <row r="129" spans="1:60" s="100" customFormat="1" ht="16.5" customHeight="1">
      <c r="A129" s="481"/>
      <c r="B129" s="480"/>
      <c r="C129" s="204"/>
      <c r="D129" s="204"/>
      <c r="E129" s="675"/>
      <c r="F129" s="489" t="s">
        <v>675</v>
      </c>
      <c r="G129" s="488">
        <v>2.4799999999999999E-2</v>
      </c>
      <c r="H129" s="488" t="s">
        <v>546</v>
      </c>
      <c r="I129" s="488" t="s">
        <v>546</v>
      </c>
      <c r="J129" s="488">
        <v>2.53E-2</v>
      </c>
      <c r="K129" s="488" t="s">
        <v>546</v>
      </c>
      <c r="L129" s="488" t="s">
        <v>546</v>
      </c>
      <c r="M129" s="488">
        <v>2.3699999999999999E-2</v>
      </c>
      <c r="N129" s="488" t="s">
        <v>546</v>
      </c>
      <c r="O129" s="488" t="s">
        <v>546</v>
      </c>
      <c r="P129" s="488">
        <v>2.3800000000000002E-2</v>
      </c>
      <c r="Q129" s="488" t="s">
        <v>546</v>
      </c>
      <c r="R129" s="488" t="s">
        <v>546</v>
      </c>
      <c r="S129" s="488">
        <v>2.5499999999999998E-2</v>
      </c>
      <c r="T129" s="488" t="s">
        <v>546</v>
      </c>
      <c r="U129" s="488" t="s">
        <v>546</v>
      </c>
      <c r="V129" s="534">
        <v>2.6100000000000002E-2</v>
      </c>
      <c r="W129" s="488" t="s">
        <v>546</v>
      </c>
      <c r="X129" s="534" t="s">
        <v>546</v>
      </c>
      <c r="Y129" s="534">
        <v>2.64E-2</v>
      </c>
      <c r="Z129" s="488" t="s">
        <v>546</v>
      </c>
      <c r="AA129" s="534" t="s">
        <v>546</v>
      </c>
      <c r="AB129" s="535">
        <v>2.5999999999999999E-2</v>
      </c>
      <c r="AC129" s="488" t="s">
        <v>546</v>
      </c>
      <c r="AD129" s="535" t="s">
        <v>546</v>
      </c>
      <c r="AE129" s="535">
        <v>2.5999999999999999E-2</v>
      </c>
      <c r="AF129" s="488" t="s">
        <v>546</v>
      </c>
      <c r="AG129" s="535" t="s">
        <v>546</v>
      </c>
      <c r="AH129" s="535">
        <v>2.5499999999999998E-2</v>
      </c>
      <c r="AI129" s="488" t="s">
        <v>546</v>
      </c>
      <c r="AJ129" s="535" t="s">
        <v>546</v>
      </c>
      <c r="AK129" s="535">
        <v>2.5700000000000001E-2</v>
      </c>
      <c r="AL129" s="488" t="s">
        <v>546</v>
      </c>
      <c r="AM129" s="535" t="s">
        <v>546</v>
      </c>
      <c r="AN129" s="535">
        <v>2.5399999999999999E-2</v>
      </c>
      <c r="AO129" s="488" t="s">
        <v>546</v>
      </c>
      <c r="AP129" s="535" t="s">
        <v>546</v>
      </c>
      <c r="AQ129" s="535">
        <v>2.53E-2</v>
      </c>
      <c r="AR129" s="488" t="s">
        <v>546</v>
      </c>
      <c r="AS129" s="535" t="s">
        <v>546</v>
      </c>
      <c r="AT129" s="535">
        <v>2.5399999999999999E-2</v>
      </c>
      <c r="AU129" s="488" t="s">
        <v>546</v>
      </c>
      <c r="AV129" s="535" t="s">
        <v>546</v>
      </c>
      <c r="AW129" s="535">
        <v>2.5100000000000001E-2</v>
      </c>
      <c r="AX129" s="488" t="s">
        <v>546</v>
      </c>
      <c r="AY129" s="535" t="s">
        <v>546</v>
      </c>
      <c r="AZ129" s="535">
        <v>2.5100000000000001E-2</v>
      </c>
      <c r="BA129" s="535" t="s">
        <v>546</v>
      </c>
      <c r="BB129" s="535" t="s">
        <v>546</v>
      </c>
      <c r="BC129" s="535">
        <v>2.4400000000000002E-2</v>
      </c>
      <c r="BD129" s="535" t="s">
        <v>546</v>
      </c>
      <c r="BE129" s="535" t="s">
        <v>546</v>
      </c>
      <c r="BF129" s="535">
        <v>2.4299999999999999E-2</v>
      </c>
      <c r="BG129" s="535" t="s">
        <v>546</v>
      </c>
      <c r="BH129" s="535" t="s">
        <v>546</v>
      </c>
    </row>
    <row r="130" spans="1:60" s="100" customFormat="1" ht="16.5" customHeight="1">
      <c r="A130" s="481"/>
      <c r="B130" s="480"/>
      <c r="C130" s="204"/>
      <c r="D130" s="204"/>
      <c r="E130" s="676"/>
      <c r="F130" s="489" t="s">
        <v>676</v>
      </c>
      <c r="G130" s="488">
        <v>3.0200000000000001E-2</v>
      </c>
      <c r="H130" s="488" t="s">
        <v>546</v>
      </c>
      <c r="I130" s="488" t="s">
        <v>546</v>
      </c>
      <c r="J130" s="488">
        <v>3.0200000000000001E-2</v>
      </c>
      <c r="K130" s="488" t="s">
        <v>546</v>
      </c>
      <c r="L130" s="488" t="s">
        <v>546</v>
      </c>
      <c r="M130" s="488">
        <v>2.9899999999999999E-2</v>
      </c>
      <c r="N130" s="488" t="s">
        <v>546</v>
      </c>
      <c r="O130" s="488" t="s">
        <v>546</v>
      </c>
      <c r="P130" s="488">
        <v>2.98E-2</v>
      </c>
      <c r="Q130" s="488" t="s">
        <v>546</v>
      </c>
      <c r="R130" s="488" t="s">
        <v>546</v>
      </c>
      <c r="S130" s="488">
        <v>2.9600000000000001E-2</v>
      </c>
      <c r="T130" s="488" t="s">
        <v>546</v>
      </c>
      <c r="U130" s="488" t="s">
        <v>546</v>
      </c>
      <c r="V130" s="534">
        <v>2.9499999999999998E-2</v>
      </c>
      <c r="W130" s="488" t="s">
        <v>546</v>
      </c>
      <c r="X130" s="534" t="s">
        <v>546</v>
      </c>
      <c r="Y130" s="534">
        <v>0.03</v>
      </c>
      <c r="Z130" s="488" t="s">
        <v>546</v>
      </c>
      <c r="AA130" s="534" t="s">
        <v>546</v>
      </c>
      <c r="AB130" s="535">
        <v>2.98E-2</v>
      </c>
      <c r="AC130" s="488" t="s">
        <v>546</v>
      </c>
      <c r="AD130" s="535" t="s">
        <v>546</v>
      </c>
      <c r="AE130" s="535">
        <v>2.9899999999999999E-2</v>
      </c>
      <c r="AF130" s="488" t="s">
        <v>546</v>
      </c>
      <c r="AG130" s="535" t="s">
        <v>546</v>
      </c>
      <c r="AH130" s="535">
        <v>3.0099999999999998E-2</v>
      </c>
      <c r="AI130" s="488" t="s">
        <v>546</v>
      </c>
      <c r="AJ130" s="535" t="s">
        <v>546</v>
      </c>
      <c r="AK130" s="535">
        <v>2.9899999999999999E-2</v>
      </c>
      <c r="AL130" s="488" t="s">
        <v>546</v>
      </c>
      <c r="AM130" s="535" t="s">
        <v>546</v>
      </c>
      <c r="AN130" s="535">
        <v>2.9700000000000001E-2</v>
      </c>
      <c r="AO130" s="488" t="s">
        <v>546</v>
      </c>
      <c r="AP130" s="535" t="s">
        <v>546</v>
      </c>
      <c r="AQ130" s="535">
        <v>0.03</v>
      </c>
      <c r="AR130" s="488" t="s">
        <v>546</v>
      </c>
      <c r="AS130" s="535" t="s">
        <v>546</v>
      </c>
      <c r="AT130" s="535">
        <v>3.0099999999999998E-2</v>
      </c>
      <c r="AU130" s="488" t="s">
        <v>546</v>
      </c>
      <c r="AV130" s="535" t="s">
        <v>546</v>
      </c>
      <c r="AW130" s="535">
        <v>3.0099999999999998E-2</v>
      </c>
      <c r="AX130" s="488" t="s">
        <v>546</v>
      </c>
      <c r="AY130" s="535" t="s">
        <v>546</v>
      </c>
      <c r="AZ130" s="535">
        <v>0.03</v>
      </c>
      <c r="BA130" s="535" t="s">
        <v>546</v>
      </c>
      <c r="BB130" s="535" t="s">
        <v>546</v>
      </c>
      <c r="BC130" s="535">
        <v>2.9899999999999999E-2</v>
      </c>
      <c r="BD130" s="535" t="s">
        <v>546</v>
      </c>
      <c r="BE130" s="535" t="s">
        <v>546</v>
      </c>
      <c r="BF130" s="535">
        <v>2.9899999999999999E-2</v>
      </c>
      <c r="BG130" s="535" t="s">
        <v>546</v>
      </c>
      <c r="BH130" s="535" t="s">
        <v>546</v>
      </c>
    </row>
    <row r="131" spans="1:60" s="100" customFormat="1" ht="16.5" customHeight="1">
      <c r="A131" s="481"/>
      <c r="B131" s="480"/>
      <c r="C131" s="204"/>
      <c r="D131" s="204"/>
      <c r="E131" s="677" t="s">
        <v>678</v>
      </c>
      <c r="F131" s="489" t="s">
        <v>626</v>
      </c>
      <c r="G131" s="488">
        <v>2.0299999999999999E-2</v>
      </c>
      <c r="H131" s="488" t="s">
        <v>546</v>
      </c>
      <c r="I131" s="488" t="s">
        <v>546</v>
      </c>
      <c r="J131" s="488">
        <v>2.0400000000000001E-2</v>
      </c>
      <c r="K131" s="488" t="s">
        <v>546</v>
      </c>
      <c r="L131" s="488" t="s">
        <v>546</v>
      </c>
      <c r="M131" s="488">
        <v>2.0299999999999999E-2</v>
      </c>
      <c r="N131" s="488" t="s">
        <v>546</v>
      </c>
      <c r="O131" s="488" t="s">
        <v>546</v>
      </c>
      <c r="P131" s="488">
        <v>2.0400000000000001E-2</v>
      </c>
      <c r="Q131" s="488" t="s">
        <v>546</v>
      </c>
      <c r="R131" s="488" t="s">
        <v>546</v>
      </c>
      <c r="S131" s="488">
        <v>2.0199999999999999E-2</v>
      </c>
      <c r="T131" s="488" t="s">
        <v>546</v>
      </c>
      <c r="U131" s="488" t="s">
        <v>546</v>
      </c>
      <c r="V131" s="534">
        <v>2.0299999999999999E-2</v>
      </c>
      <c r="W131" s="488" t="s">
        <v>546</v>
      </c>
      <c r="X131" s="534" t="s">
        <v>546</v>
      </c>
      <c r="Y131" s="534">
        <v>2.0199999999999999E-2</v>
      </c>
      <c r="Z131" s="488" t="s">
        <v>546</v>
      </c>
      <c r="AA131" s="534" t="s">
        <v>546</v>
      </c>
      <c r="AB131" s="535">
        <v>2.01E-2</v>
      </c>
      <c r="AC131" s="488" t="s">
        <v>546</v>
      </c>
      <c r="AD131" s="535" t="s">
        <v>546</v>
      </c>
      <c r="AE131" s="535">
        <v>0.02</v>
      </c>
      <c r="AF131" s="488" t="s">
        <v>546</v>
      </c>
      <c r="AG131" s="535" t="s">
        <v>546</v>
      </c>
      <c r="AH131" s="535">
        <v>1.9800000000000002E-2</v>
      </c>
      <c r="AI131" s="488" t="s">
        <v>546</v>
      </c>
      <c r="AJ131" s="535" t="s">
        <v>546</v>
      </c>
      <c r="AK131" s="535">
        <v>1.9800000000000002E-2</v>
      </c>
      <c r="AL131" s="488" t="s">
        <v>546</v>
      </c>
      <c r="AM131" s="535" t="s">
        <v>546</v>
      </c>
      <c r="AN131" s="535">
        <v>1.9900000000000001E-2</v>
      </c>
      <c r="AO131" s="488" t="s">
        <v>546</v>
      </c>
      <c r="AP131" s="535" t="s">
        <v>546</v>
      </c>
      <c r="AQ131" s="535">
        <v>1.9900000000000001E-2</v>
      </c>
      <c r="AR131" s="488" t="s">
        <v>546</v>
      </c>
      <c r="AS131" s="535" t="s">
        <v>546</v>
      </c>
      <c r="AT131" s="535">
        <v>1.9800000000000002E-2</v>
      </c>
      <c r="AU131" s="488" t="s">
        <v>546</v>
      </c>
      <c r="AV131" s="535" t="s">
        <v>546</v>
      </c>
      <c r="AW131" s="535">
        <v>1.9900000000000001E-2</v>
      </c>
      <c r="AX131" s="488" t="s">
        <v>546</v>
      </c>
      <c r="AY131" s="535" t="s">
        <v>546</v>
      </c>
      <c r="AZ131" s="535">
        <v>1.9900000000000001E-2</v>
      </c>
      <c r="BA131" s="535" t="s">
        <v>546</v>
      </c>
      <c r="BB131" s="535" t="s">
        <v>546</v>
      </c>
      <c r="BC131" s="535">
        <v>1.9900000000000001E-2</v>
      </c>
      <c r="BD131" s="535" t="s">
        <v>546</v>
      </c>
      <c r="BE131" s="535" t="s">
        <v>546</v>
      </c>
      <c r="BF131" s="535">
        <v>1.9900000000000001E-2</v>
      </c>
      <c r="BG131" s="535" t="s">
        <v>546</v>
      </c>
      <c r="BH131" s="535" t="s">
        <v>546</v>
      </c>
    </row>
    <row r="132" spans="1:60" s="100" customFormat="1" ht="16.5" customHeight="1">
      <c r="A132" s="481"/>
      <c r="B132" s="480"/>
      <c r="C132" s="204"/>
      <c r="D132" s="204"/>
      <c r="E132" s="675"/>
      <c r="F132" s="489" t="s">
        <v>627</v>
      </c>
      <c r="G132" s="488">
        <v>2.23E-2</v>
      </c>
      <c r="H132" s="488" t="s">
        <v>546</v>
      </c>
      <c r="I132" s="488" t="s">
        <v>546</v>
      </c>
      <c r="J132" s="488">
        <v>2.2200000000000001E-2</v>
      </c>
      <c r="K132" s="488" t="s">
        <v>546</v>
      </c>
      <c r="L132" s="488" t="s">
        <v>546</v>
      </c>
      <c r="M132" s="488">
        <v>2.2100000000000002E-2</v>
      </c>
      <c r="N132" s="488" t="s">
        <v>546</v>
      </c>
      <c r="O132" s="488" t="s">
        <v>546</v>
      </c>
      <c r="P132" s="488">
        <v>2.1899999999999999E-2</v>
      </c>
      <c r="Q132" s="488" t="s">
        <v>546</v>
      </c>
      <c r="R132" s="488" t="s">
        <v>546</v>
      </c>
      <c r="S132" s="488">
        <v>2.1299999999999999E-2</v>
      </c>
      <c r="T132" s="488" t="s">
        <v>546</v>
      </c>
      <c r="U132" s="488" t="s">
        <v>546</v>
      </c>
      <c r="V132" s="534">
        <v>2.0799999999999999E-2</v>
      </c>
      <c r="W132" s="488" t="s">
        <v>546</v>
      </c>
      <c r="X132" s="534" t="s">
        <v>546</v>
      </c>
      <c r="Y132" s="534">
        <v>2.0199999999999999E-2</v>
      </c>
      <c r="Z132" s="488" t="s">
        <v>546</v>
      </c>
      <c r="AA132" s="534" t="s">
        <v>546</v>
      </c>
      <c r="AB132" s="535">
        <v>2.0199999999999999E-2</v>
      </c>
      <c r="AC132" s="488" t="s">
        <v>546</v>
      </c>
      <c r="AD132" s="535" t="s">
        <v>546</v>
      </c>
      <c r="AE132" s="535">
        <v>2.0299999999999999E-2</v>
      </c>
      <c r="AF132" s="488" t="s">
        <v>546</v>
      </c>
      <c r="AG132" s="535" t="s">
        <v>546</v>
      </c>
      <c r="AH132" s="535">
        <v>2.0199999999999999E-2</v>
      </c>
      <c r="AI132" s="488" t="s">
        <v>546</v>
      </c>
      <c r="AJ132" s="535" t="s">
        <v>546</v>
      </c>
      <c r="AK132" s="535">
        <v>2.01E-2</v>
      </c>
      <c r="AL132" s="488" t="s">
        <v>546</v>
      </c>
      <c r="AM132" s="535" t="s">
        <v>546</v>
      </c>
      <c r="AN132" s="535">
        <v>0.02</v>
      </c>
      <c r="AO132" s="488" t="s">
        <v>546</v>
      </c>
      <c r="AP132" s="535" t="s">
        <v>546</v>
      </c>
      <c r="AQ132" s="535">
        <v>0.02</v>
      </c>
      <c r="AR132" s="488" t="s">
        <v>546</v>
      </c>
      <c r="AS132" s="535" t="s">
        <v>546</v>
      </c>
      <c r="AT132" s="535">
        <v>1.9900000000000001E-2</v>
      </c>
      <c r="AU132" s="488" t="s">
        <v>546</v>
      </c>
      <c r="AV132" s="535" t="s">
        <v>546</v>
      </c>
      <c r="AW132" s="535">
        <v>1.9900000000000001E-2</v>
      </c>
      <c r="AX132" s="488" t="s">
        <v>546</v>
      </c>
      <c r="AY132" s="535" t="s">
        <v>546</v>
      </c>
      <c r="AZ132" s="535">
        <v>1.9900000000000001E-2</v>
      </c>
      <c r="BA132" s="535" t="s">
        <v>546</v>
      </c>
      <c r="BB132" s="535" t="s">
        <v>546</v>
      </c>
      <c r="BC132" s="535">
        <v>1.9900000000000001E-2</v>
      </c>
      <c r="BD132" s="535" t="s">
        <v>546</v>
      </c>
      <c r="BE132" s="535" t="s">
        <v>546</v>
      </c>
      <c r="BF132" s="535">
        <v>1.9800000000000002E-2</v>
      </c>
      <c r="BG132" s="535" t="s">
        <v>546</v>
      </c>
      <c r="BH132" s="535" t="s">
        <v>546</v>
      </c>
    </row>
    <row r="133" spans="1:60" s="100" customFormat="1" ht="16.5" customHeight="1">
      <c r="A133" s="481"/>
      <c r="B133" s="480"/>
      <c r="C133" s="204"/>
      <c r="D133" s="204"/>
      <c r="E133" s="675"/>
      <c r="F133" s="489" t="s">
        <v>628</v>
      </c>
      <c r="G133" s="488">
        <v>2.06E-2</v>
      </c>
      <c r="H133" s="488" t="s">
        <v>546</v>
      </c>
      <c r="I133" s="488" t="s">
        <v>546</v>
      </c>
      <c r="J133" s="488">
        <v>2.0400000000000001E-2</v>
      </c>
      <c r="K133" s="488" t="s">
        <v>546</v>
      </c>
      <c r="L133" s="488" t="s">
        <v>546</v>
      </c>
      <c r="M133" s="488">
        <v>2.0400000000000001E-2</v>
      </c>
      <c r="N133" s="488" t="s">
        <v>546</v>
      </c>
      <c r="O133" s="488" t="s">
        <v>546</v>
      </c>
      <c r="P133" s="488">
        <v>2.0400000000000001E-2</v>
      </c>
      <c r="Q133" s="488" t="s">
        <v>546</v>
      </c>
      <c r="R133" s="488" t="s">
        <v>546</v>
      </c>
      <c r="S133" s="488">
        <v>2.0400000000000001E-2</v>
      </c>
      <c r="T133" s="488" t="s">
        <v>546</v>
      </c>
      <c r="U133" s="488" t="s">
        <v>546</v>
      </c>
      <c r="V133" s="534">
        <v>2.0299999999999999E-2</v>
      </c>
      <c r="W133" s="488" t="s">
        <v>546</v>
      </c>
      <c r="X133" s="534" t="s">
        <v>546</v>
      </c>
      <c r="Y133" s="534">
        <v>2.0199999999999999E-2</v>
      </c>
      <c r="Z133" s="488" t="s">
        <v>546</v>
      </c>
      <c r="AA133" s="534" t="s">
        <v>546</v>
      </c>
      <c r="AB133" s="535">
        <v>2.01E-2</v>
      </c>
      <c r="AC133" s="488" t="s">
        <v>546</v>
      </c>
      <c r="AD133" s="535" t="s">
        <v>546</v>
      </c>
      <c r="AE133" s="535">
        <v>2.01E-2</v>
      </c>
      <c r="AF133" s="488" t="s">
        <v>546</v>
      </c>
      <c r="AG133" s="535" t="s">
        <v>546</v>
      </c>
      <c r="AH133" s="535">
        <v>1.9900000000000001E-2</v>
      </c>
      <c r="AI133" s="488" t="s">
        <v>546</v>
      </c>
      <c r="AJ133" s="535" t="s">
        <v>546</v>
      </c>
      <c r="AK133" s="535">
        <v>2.01E-2</v>
      </c>
      <c r="AL133" s="488" t="s">
        <v>546</v>
      </c>
      <c r="AM133" s="535" t="s">
        <v>546</v>
      </c>
      <c r="AN133" s="535">
        <v>1.9900000000000001E-2</v>
      </c>
      <c r="AO133" s="488" t="s">
        <v>546</v>
      </c>
      <c r="AP133" s="535" t="s">
        <v>546</v>
      </c>
      <c r="AQ133" s="535">
        <v>0.02</v>
      </c>
      <c r="AR133" s="488" t="s">
        <v>546</v>
      </c>
      <c r="AS133" s="535" t="s">
        <v>546</v>
      </c>
      <c r="AT133" s="535">
        <v>0.02</v>
      </c>
      <c r="AU133" s="488" t="s">
        <v>546</v>
      </c>
      <c r="AV133" s="535" t="s">
        <v>546</v>
      </c>
      <c r="AW133" s="535">
        <v>0.02</v>
      </c>
      <c r="AX133" s="488" t="s">
        <v>546</v>
      </c>
      <c r="AY133" s="535" t="s">
        <v>546</v>
      </c>
      <c r="AZ133" s="535">
        <v>1.9900000000000001E-2</v>
      </c>
      <c r="BA133" s="535" t="s">
        <v>546</v>
      </c>
      <c r="BB133" s="535" t="s">
        <v>546</v>
      </c>
      <c r="BC133" s="535">
        <v>0.02</v>
      </c>
      <c r="BD133" s="535" t="s">
        <v>546</v>
      </c>
      <c r="BE133" s="535" t="s">
        <v>546</v>
      </c>
      <c r="BF133" s="535">
        <v>0.02</v>
      </c>
      <c r="BG133" s="535" t="s">
        <v>546</v>
      </c>
      <c r="BH133" s="535" t="s">
        <v>546</v>
      </c>
    </row>
    <row r="134" spans="1:60" s="100" customFormat="1" ht="16.5" customHeight="1">
      <c r="A134" s="481"/>
      <c r="B134" s="480"/>
      <c r="C134" s="204"/>
      <c r="D134" s="204"/>
      <c r="E134" s="675"/>
      <c r="F134" s="489" t="s">
        <v>629</v>
      </c>
      <c r="G134" s="488">
        <v>2.01E-2</v>
      </c>
      <c r="H134" s="488" t="s">
        <v>546</v>
      </c>
      <c r="I134" s="488" t="s">
        <v>546</v>
      </c>
      <c r="J134" s="488">
        <v>2.01E-2</v>
      </c>
      <c r="K134" s="488" t="s">
        <v>546</v>
      </c>
      <c r="L134" s="488" t="s">
        <v>546</v>
      </c>
      <c r="M134" s="488">
        <v>2.0199999999999999E-2</v>
      </c>
      <c r="N134" s="488" t="s">
        <v>546</v>
      </c>
      <c r="O134" s="488" t="s">
        <v>546</v>
      </c>
      <c r="P134" s="488">
        <v>1.9900000000000001E-2</v>
      </c>
      <c r="Q134" s="488" t="s">
        <v>546</v>
      </c>
      <c r="R134" s="488" t="s">
        <v>546</v>
      </c>
      <c r="S134" s="488">
        <v>1.9099999999999999E-2</v>
      </c>
      <c r="T134" s="488" t="s">
        <v>546</v>
      </c>
      <c r="U134" s="488" t="s">
        <v>546</v>
      </c>
      <c r="V134" s="534">
        <v>1.8800000000000001E-2</v>
      </c>
      <c r="W134" s="488" t="s">
        <v>546</v>
      </c>
      <c r="X134" s="534" t="s">
        <v>546</v>
      </c>
      <c r="Y134" s="534">
        <v>2.0899999999999998E-2</v>
      </c>
      <c r="Z134" s="488" t="s">
        <v>546</v>
      </c>
      <c r="AA134" s="534" t="s">
        <v>546</v>
      </c>
      <c r="AB134" s="535">
        <v>2.0799999999999999E-2</v>
      </c>
      <c r="AC134" s="488" t="s">
        <v>546</v>
      </c>
      <c r="AD134" s="535" t="s">
        <v>546</v>
      </c>
      <c r="AE134" s="535">
        <v>1.9199999999999998E-2</v>
      </c>
      <c r="AF134" s="488" t="s">
        <v>546</v>
      </c>
      <c r="AG134" s="535" t="s">
        <v>546</v>
      </c>
      <c r="AH134" s="535">
        <v>2.01E-2</v>
      </c>
      <c r="AI134" s="488" t="s">
        <v>546</v>
      </c>
      <c r="AJ134" s="535" t="s">
        <v>546</v>
      </c>
      <c r="AK134" s="535">
        <v>2.18E-2</v>
      </c>
      <c r="AL134" s="488" t="s">
        <v>546</v>
      </c>
      <c r="AM134" s="535" t="s">
        <v>546</v>
      </c>
      <c r="AN134" s="535">
        <v>2.0899999999999998E-2</v>
      </c>
      <c r="AO134" s="488" t="s">
        <v>546</v>
      </c>
      <c r="AP134" s="535" t="s">
        <v>546</v>
      </c>
      <c r="AQ134" s="535">
        <v>2.0400000000000001E-2</v>
      </c>
      <c r="AR134" s="488" t="s">
        <v>546</v>
      </c>
      <c r="AS134" s="535" t="s">
        <v>546</v>
      </c>
      <c r="AT134" s="535">
        <v>2.0299999999999999E-2</v>
      </c>
      <c r="AU134" s="488" t="s">
        <v>546</v>
      </c>
      <c r="AV134" s="535" t="s">
        <v>546</v>
      </c>
      <c r="AW134" s="535">
        <v>1.9900000000000001E-2</v>
      </c>
      <c r="AX134" s="488" t="s">
        <v>546</v>
      </c>
      <c r="AY134" s="535" t="s">
        <v>546</v>
      </c>
      <c r="AZ134" s="535">
        <v>1.9300000000000001E-2</v>
      </c>
      <c r="BA134" s="535" t="s">
        <v>546</v>
      </c>
      <c r="BB134" s="535" t="s">
        <v>546</v>
      </c>
      <c r="BC134" s="535">
        <v>1.9599999999999999E-2</v>
      </c>
      <c r="BD134" s="535" t="s">
        <v>546</v>
      </c>
      <c r="BE134" s="535" t="s">
        <v>546</v>
      </c>
      <c r="BF134" s="535">
        <v>1.9599999999999999E-2</v>
      </c>
      <c r="BG134" s="535" t="s">
        <v>546</v>
      </c>
      <c r="BH134" s="535" t="s">
        <v>546</v>
      </c>
    </row>
    <row r="135" spans="1:60" s="100" customFormat="1" ht="16.5" customHeight="1">
      <c r="A135" s="481"/>
      <c r="B135" s="480"/>
      <c r="C135" s="204"/>
      <c r="D135" s="204"/>
      <c r="E135" s="675"/>
      <c r="F135" s="489" t="s">
        <v>630</v>
      </c>
      <c r="G135" s="488">
        <v>2.1000000000000001E-2</v>
      </c>
      <c r="H135" s="488" t="s">
        <v>546</v>
      </c>
      <c r="I135" s="488" t="s">
        <v>546</v>
      </c>
      <c r="J135" s="488">
        <v>2.06E-2</v>
      </c>
      <c r="K135" s="488" t="s">
        <v>546</v>
      </c>
      <c r="L135" s="488" t="s">
        <v>546</v>
      </c>
      <c r="M135" s="488">
        <v>2.07E-2</v>
      </c>
      <c r="N135" s="488" t="s">
        <v>546</v>
      </c>
      <c r="O135" s="488" t="s">
        <v>546</v>
      </c>
      <c r="P135" s="488">
        <v>2.0799999999999999E-2</v>
      </c>
      <c r="Q135" s="488" t="s">
        <v>546</v>
      </c>
      <c r="R135" s="488" t="s">
        <v>546</v>
      </c>
      <c r="S135" s="488">
        <v>2.0799999999999999E-2</v>
      </c>
      <c r="T135" s="488" t="s">
        <v>546</v>
      </c>
      <c r="U135" s="488" t="s">
        <v>546</v>
      </c>
      <c r="V135" s="534">
        <v>2.0799999999999999E-2</v>
      </c>
      <c r="W135" s="488" t="s">
        <v>546</v>
      </c>
      <c r="X135" s="534" t="s">
        <v>546</v>
      </c>
      <c r="Y135" s="534">
        <v>2.0500000000000001E-2</v>
      </c>
      <c r="Z135" s="488" t="s">
        <v>546</v>
      </c>
      <c r="AA135" s="534" t="s">
        <v>546</v>
      </c>
      <c r="AB135" s="535">
        <v>1.9900000000000001E-2</v>
      </c>
      <c r="AC135" s="488" t="s">
        <v>546</v>
      </c>
      <c r="AD135" s="535" t="s">
        <v>546</v>
      </c>
      <c r="AE135" s="535">
        <v>2.0500000000000001E-2</v>
      </c>
      <c r="AF135" s="488" t="s">
        <v>546</v>
      </c>
      <c r="AG135" s="535" t="s">
        <v>546</v>
      </c>
      <c r="AH135" s="535">
        <v>2.0500000000000001E-2</v>
      </c>
      <c r="AI135" s="488" t="s">
        <v>546</v>
      </c>
      <c r="AJ135" s="535" t="s">
        <v>546</v>
      </c>
      <c r="AK135" s="535">
        <v>2.0500000000000001E-2</v>
      </c>
      <c r="AL135" s="488" t="s">
        <v>546</v>
      </c>
      <c r="AM135" s="535" t="s">
        <v>546</v>
      </c>
      <c r="AN135" s="535">
        <v>2.0500000000000001E-2</v>
      </c>
      <c r="AO135" s="488" t="s">
        <v>546</v>
      </c>
      <c r="AP135" s="535" t="s">
        <v>546</v>
      </c>
      <c r="AQ135" s="535">
        <v>2.0400000000000001E-2</v>
      </c>
      <c r="AR135" s="488" t="s">
        <v>546</v>
      </c>
      <c r="AS135" s="535" t="s">
        <v>546</v>
      </c>
      <c r="AT135" s="535">
        <v>2.0400000000000001E-2</v>
      </c>
      <c r="AU135" s="488" t="s">
        <v>546</v>
      </c>
      <c r="AV135" s="535" t="s">
        <v>546</v>
      </c>
      <c r="AW135" s="535">
        <v>2.0500000000000001E-2</v>
      </c>
      <c r="AX135" s="488" t="s">
        <v>546</v>
      </c>
      <c r="AY135" s="535" t="s">
        <v>546</v>
      </c>
      <c r="AZ135" s="535">
        <v>2.06E-2</v>
      </c>
      <c r="BA135" s="535" t="s">
        <v>546</v>
      </c>
      <c r="BB135" s="535" t="s">
        <v>546</v>
      </c>
      <c r="BC135" s="535">
        <v>2.06E-2</v>
      </c>
      <c r="BD135" s="535" t="s">
        <v>546</v>
      </c>
      <c r="BE135" s="535" t="s">
        <v>546</v>
      </c>
      <c r="BF135" s="535">
        <v>2.06E-2</v>
      </c>
      <c r="BG135" s="535" t="s">
        <v>546</v>
      </c>
      <c r="BH135" s="535" t="s">
        <v>546</v>
      </c>
    </row>
    <row r="136" spans="1:60" s="100" customFormat="1" ht="16.5" customHeight="1">
      <c r="A136" s="481"/>
      <c r="B136" s="480"/>
      <c r="C136" s="204"/>
      <c r="D136" s="204"/>
      <c r="E136" s="675"/>
      <c r="F136" s="489" t="s">
        <v>631</v>
      </c>
      <c r="G136" s="488">
        <v>0.02</v>
      </c>
      <c r="H136" s="488" t="s">
        <v>546</v>
      </c>
      <c r="I136" s="488" t="s">
        <v>546</v>
      </c>
      <c r="J136" s="488">
        <v>0.02</v>
      </c>
      <c r="K136" s="488" t="s">
        <v>546</v>
      </c>
      <c r="L136" s="488" t="s">
        <v>546</v>
      </c>
      <c r="M136" s="488">
        <v>0.02</v>
      </c>
      <c r="N136" s="488" t="s">
        <v>546</v>
      </c>
      <c r="O136" s="488" t="s">
        <v>546</v>
      </c>
      <c r="P136" s="488">
        <v>0.02</v>
      </c>
      <c r="Q136" s="488" t="s">
        <v>546</v>
      </c>
      <c r="R136" s="488" t="s">
        <v>546</v>
      </c>
      <c r="S136" s="488">
        <v>1.9900000000000001E-2</v>
      </c>
      <c r="T136" s="488" t="s">
        <v>546</v>
      </c>
      <c r="U136" s="488" t="s">
        <v>546</v>
      </c>
      <c r="V136" s="534">
        <v>1.9900000000000001E-2</v>
      </c>
      <c r="W136" s="488" t="s">
        <v>546</v>
      </c>
      <c r="X136" s="534" t="s">
        <v>546</v>
      </c>
      <c r="Y136" s="534">
        <v>1.9800000000000002E-2</v>
      </c>
      <c r="Z136" s="488" t="s">
        <v>546</v>
      </c>
      <c r="AA136" s="534" t="s">
        <v>546</v>
      </c>
      <c r="AB136" s="535">
        <v>1.9699999999999999E-2</v>
      </c>
      <c r="AC136" s="488" t="s">
        <v>546</v>
      </c>
      <c r="AD136" s="535" t="s">
        <v>546</v>
      </c>
      <c r="AE136" s="535">
        <v>1.9599999999999999E-2</v>
      </c>
      <c r="AF136" s="488" t="s">
        <v>546</v>
      </c>
      <c r="AG136" s="535" t="s">
        <v>546</v>
      </c>
      <c r="AH136" s="535">
        <v>1.9400000000000001E-2</v>
      </c>
      <c r="AI136" s="488" t="s">
        <v>546</v>
      </c>
      <c r="AJ136" s="535" t="s">
        <v>546</v>
      </c>
      <c r="AK136" s="535">
        <v>1.9400000000000001E-2</v>
      </c>
      <c r="AL136" s="488" t="s">
        <v>546</v>
      </c>
      <c r="AM136" s="535" t="s">
        <v>546</v>
      </c>
      <c r="AN136" s="535">
        <v>1.9400000000000001E-2</v>
      </c>
      <c r="AO136" s="488" t="s">
        <v>546</v>
      </c>
      <c r="AP136" s="535" t="s">
        <v>546</v>
      </c>
      <c r="AQ136" s="535">
        <v>1.9400000000000001E-2</v>
      </c>
      <c r="AR136" s="488" t="s">
        <v>546</v>
      </c>
      <c r="AS136" s="535" t="s">
        <v>546</v>
      </c>
      <c r="AT136" s="535">
        <v>1.9400000000000001E-2</v>
      </c>
      <c r="AU136" s="488" t="s">
        <v>546</v>
      </c>
      <c r="AV136" s="535" t="s">
        <v>546</v>
      </c>
      <c r="AW136" s="535">
        <v>1.9400000000000001E-2</v>
      </c>
      <c r="AX136" s="488" t="s">
        <v>546</v>
      </c>
      <c r="AY136" s="535" t="s">
        <v>546</v>
      </c>
      <c r="AZ136" s="535">
        <v>1.9400000000000001E-2</v>
      </c>
      <c r="BA136" s="535" t="s">
        <v>546</v>
      </c>
      <c r="BB136" s="535" t="s">
        <v>546</v>
      </c>
      <c r="BC136" s="535">
        <v>1.9699999999999999E-2</v>
      </c>
      <c r="BD136" s="535" t="s">
        <v>546</v>
      </c>
      <c r="BE136" s="535" t="s">
        <v>546</v>
      </c>
      <c r="BF136" s="535">
        <v>1.9800000000000002E-2</v>
      </c>
      <c r="BG136" s="535" t="s">
        <v>546</v>
      </c>
      <c r="BH136" s="535" t="s">
        <v>546</v>
      </c>
    </row>
    <row r="137" spans="1:60" s="100" customFormat="1" ht="16.5" customHeight="1">
      <c r="A137" s="481"/>
      <c r="B137" s="480"/>
      <c r="C137" s="204"/>
      <c r="D137" s="204"/>
      <c r="E137" s="675"/>
      <c r="F137" s="489" t="s">
        <v>632</v>
      </c>
      <c r="G137" s="488">
        <v>0.02</v>
      </c>
      <c r="H137" s="488" t="s">
        <v>546</v>
      </c>
      <c r="I137" s="488" t="s">
        <v>546</v>
      </c>
      <c r="J137" s="488">
        <v>0.02</v>
      </c>
      <c r="K137" s="488" t="s">
        <v>546</v>
      </c>
      <c r="L137" s="488" t="s">
        <v>546</v>
      </c>
      <c r="M137" s="488">
        <v>0.02</v>
      </c>
      <c r="N137" s="488" t="s">
        <v>546</v>
      </c>
      <c r="O137" s="488" t="s">
        <v>546</v>
      </c>
      <c r="P137" s="488">
        <v>0.02</v>
      </c>
      <c r="Q137" s="488" t="s">
        <v>546</v>
      </c>
      <c r="R137" s="488" t="s">
        <v>546</v>
      </c>
      <c r="S137" s="488">
        <v>2.01E-2</v>
      </c>
      <c r="T137" s="488" t="s">
        <v>546</v>
      </c>
      <c r="U137" s="488" t="s">
        <v>546</v>
      </c>
      <c r="V137" s="534">
        <v>0.02</v>
      </c>
      <c r="W137" s="488" t="s">
        <v>546</v>
      </c>
      <c r="X137" s="534" t="s">
        <v>546</v>
      </c>
      <c r="Y137" s="534">
        <v>1.9900000000000001E-2</v>
      </c>
      <c r="Z137" s="488" t="s">
        <v>546</v>
      </c>
      <c r="AA137" s="534" t="s">
        <v>546</v>
      </c>
      <c r="AB137" s="535">
        <v>2.01E-2</v>
      </c>
      <c r="AC137" s="488" t="s">
        <v>546</v>
      </c>
      <c r="AD137" s="535" t="s">
        <v>546</v>
      </c>
      <c r="AE137" s="535">
        <v>2.01E-2</v>
      </c>
      <c r="AF137" s="488" t="s">
        <v>546</v>
      </c>
      <c r="AG137" s="535" t="s">
        <v>546</v>
      </c>
      <c r="AH137" s="535">
        <v>1.9900000000000001E-2</v>
      </c>
      <c r="AI137" s="488" t="s">
        <v>546</v>
      </c>
      <c r="AJ137" s="535" t="s">
        <v>546</v>
      </c>
      <c r="AK137" s="535">
        <v>1.9900000000000001E-2</v>
      </c>
      <c r="AL137" s="488" t="s">
        <v>546</v>
      </c>
      <c r="AM137" s="535" t="s">
        <v>546</v>
      </c>
      <c r="AN137" s="535">
        <v>1.9900000000000001E-2</v>
      </c>
      <c r="AO137" s="488" t="s">
        <v>546</v>
      </c>
      <c r="AP137" s="535" t="s">
        <v>546</v>
      </c>
      <c r="AQ137" s="535">
        <v>1.9900000000000001E-2</v>
      </c>
      <c r="AR137" s="488" t="s">
        <v>546</v>
      </c>
      <c r="AS137" s="535" t="s">
        <v>546</v>
      </c>
      <c r="AT137" s="535">
        <v>1.9900000000000001E-2</v>
      </c>
      <c r="AU137" s="488" t="s">
        <v>546</v>
      </c>
      <c r="AV137" s="535" t="s">
        <v>546</v>
      </c>
      <c r="AW137" s="535">
        <v>1.9900000000000001E-2</v>
      </c>
      <c r="AX137" s="488" t="s">
        <v>546</v>
      </c>
      <c r="AY137" s="535" t="s">
        <v>546</v>
      </c>
      <c r="AZ137" s="535">
        <v>0.02</v>
      </c>
      <c r="BA137" s="535" t="s">
        <v>546</v>
      </c>
      <c r="BB137" s="535" t="s">
        <v>546</v>
      </c>
      <c r="BC137" s="535">
        <v>0.02</v>
      </c>
      <c r="BD137" s="535" t="s">
        <v>546</v>
      </c>
      <c r="BE137" s="535" t="s">
        <v>546</v>
      </c>
      <c r="BF137" s="535">
        <v>0.02</v>
      </c>
      <c r="BG137" s="535" t="s">
        <v>546</v>
      </c>
      <c r="BH137" s="535" t="s">
        <v>546</v>
      </c>
    </row>
    <row r="138" spans="1:60" s="100" customFormat="1" ht="16.5" customHeight="1">
      <c r="A138" s="481"/>
      <c r="B138" s="480"/>
      <c r="C138" s="204"/>
      <c r="D138" s="204"/>
      <c r="E138" s="675"/>
      <c r="F138" s="489" t="s">
        <v>633</v>
      </c>
      <c r="G138" s="488">
        <v>2.01E-2</v>
      </c>
      <c r="H138" s="488" t="s">
        <v>546</v>
      </c>
      <c r="I138" s="488" t="s">
        <v>546</v>
      </c>
      <c r="J138" s="488">
        <v>0.02</v>
      </c>
      <c r="K138" s="488" t="s">
        <v>546</v>
      </c>
      <c r="L138" s="488" t="s">
        <v>546</v>
      </c>
      <c r="M138" s="488">
        <v>2.0199999999999999E-2</v>
      </c>
      <c r="N138" s="488" t="s">
        <v>546</v>
      </c>
      <c r="O138" s="488" t="s">
        <v>546</v>
      </c>
      <c r="P138" s="488">
        <v>2.0199999999999999E-2</v>
      </c>
      <c r="Q138" s="488" t="s">
        <v>546</v>
      </c>
      <c r="R138" s="488" t="s">
        <v>546</v>
      </c>
      <c r="S138" s="488">
        <v>2.0199999999999999E-2</v>
      </c>
      <c r="T138" s="488" t="s">
        <v>546</v>
      </c>
      <c r="U138" s="488" t="s">
        <v>546</v>
      </c>
      <c r="V138" s="534">
        <v>2.01E-2</v>
      </c>
      <c r="W138" s="488" t="s">
        <v>546</v>
      </c>
      <c r="X138" s="534" t="s">
        <v>546</v>
      </c>
      <c r="Y138" s="534">
        <v>0.02</v>
      </c>
      <c r="Z138" s="488" t="s">
        <v>546</v>
      </c>
      <c r="AA138" s="534" t="s">
        <v>546</v>
      </c>
      <c r="AB138" s="535">
        <v>1.9900000000000001E-2</v>
      </c>
      <c r="AC138" s="488" t="s">
        <v>546</v>
      </c>
      <c r="AD138" s="535" t="s">
        <v>546</v>
      </c>
      <c r="AE138" s="535">
        <v>1.9900000000000001E-2</v>
      </c>
      <c r="AF138" s="488" t="s">
        <v>546</v>
      </c>
      <c r="AG138" s="535" t="s">
        <v>546</v>
      </c>
      <c r="AH138" s="535">
        <v>1.9800000000000002E-2</v>
      </c>
      <c r="AI138" s="488" t="s">
        <v>546</v>
      </c>
      <c r="AJ138" s="535" t="s">
        <v>546</v>
      </c>
      <c r="AK138" s="535">
        <v>1.9800000000000002E-2</v>
      </c>
      <c r="AL138" s="488" t="s">
        <v>546</v>
      </c>
      <c r="AM138" s="535" t="s">
        <v>546</v>
      </c>
      <c r="AN138" s="535">
        <v>1.9800000000000002E-2</v>
      </c>
      <c r="AO138" s="488" t="s">
        <v>546</v>
      </c>
      <c r="AP138" s="535" t="s">
        <v>546</v>
      </c>
      <c r="AQ138" s="535">
        <v>1.9800000000000002E-2</v>
      </c>
      <c r="AR138" s="488" t="s">
        <v>546</v>
      </c>
      <c r="AS138" s="535" t="s">
        <v>546</v>
      </c>
      <c r="AT138" s="535">
        <v>1.9800000000000002E-2</v>
      </c>
      <c r="AU138" s="488" t="s">
        <v>546</v>
      </c>
      <c r="AV138" s="535" t="s">
        <v>546</v>
      </c>
      <c r="AW138" s="535">
        <v>1.9900000000000001E-2</v>
      </c>
      <c r="AX138" s="488" t="s">
        <v>546</v>
      </c>
      <c r="AY138" s="535" t="s">
        <v>546</v>
      </c>
      <c r="AZ138" s="535">
        <v>1.9900000000000001E-2</v>
      </c>
      <c r="BA138" s="535" t="s">
        <v>546</v>
      </c>
      <c r="BB138" s="535" t="s">
        <v>546</v>
      </c>
      <c r="BC138" s="535">
        <v>1.9900000000000001E-2</v>
      </c>
      <c r="BD138" s="535" t="s">
        <v>546</v>
      </c>
      <c r="BE138" s="535" t="s">
        <v>546</v>
      </c>
      <c r="BF138" s="535">
        <v>1.9900000000000001E-2</v>
      </c>
      <c r="BG138" s="535" t="s">
        <v>546</v>
      </c>
      <c r="BH138" s="535" t="s">
        <v>546</v>
      </c>
    </row>
    <row r="139" spans="1:60" s="100" customFormat="1" ht="16.5" customHeight="1">
      <c r="A139" s="481"/>
      <c r="B139" s="480"/>
      <c r="C139" s="204"/>
      <c r="D139" s="204"/>
      <c r="E139" s="675"/>
      <c r="F139" s="489" t="s">
        <v>634</v>
      </c>
      <c r="G139" s="488">
        <v>1.9699999999999999E-2</v>
      </c>
      <c r="H139" s="488" t="s">
        <v>546</v>
      </c>
      <c r="I139" s="488" t="s">
        <v>546</v>
      </c>
      <c r="J139" s="488">
        <v>1.9400000000000001E-2</v>
      </c>
      <c r="K139" s="488" t="s">
        <v>546</v>
      </c>
      <c r="L139" s="488" t="s">
        <v>546</v>
      </c>
      <c r="M139" s="488">
        <v>1.9300000000000001E-2</v>
      </c>
      <c r="N139" s="488" t="s">
        <v>546</v>
      </c>
      <c r="O139" s="488" t="s">
        <v>546</v>
      </c>
      <c r="P139" s="488">
        <v>1.9300000000000001E-2</v>
      </c>
      <c r="Q139" s="488" t="s">
        <v>546</v>
      </c>
      <c r="R139" s="488" t="s">
        <v>546</v>
      </c>
      <c r="S139" s="488">
        <v>1.9300000000000001E-2</v>
      </c>
      <c r="T139" s="488" t="s">
        <v>546</v>
      </c>
      <c r="U139" s="488" t="s">
        <v>546</v>
      </c>
      <c r="V139" s="534">
        <v>1.9199999999999998E-2</v>
      </c>
      <c r="W139" s="488" t="s">
        <v>546</v>
      </c>
      <c r="X139" s="534" t="s">
        <v>546</v>
      </c>
      <c r="Y139" s="534">
        <v>1.9199999999999998E-2</v>
      </c>
      <c r="Z139" s="488" t="s">
        <v>546</v>
      </c>
      <c r="AA139" s="534" t="s">
        <v>546</v>
      </c>
      <c r="AB139" s="535">
        <v>1.9300000000000001E-2</v>
      </c>
      <c r="AC139" s="488" t="s">
        <v>546</v>
      </c>
      <c r="AD139" s="535" t="s">
        <v>546</v>
      </c>
      <c r="AE139" s="535">
        <v>1.9300000000000001E-2</v>
      </c>
      <c r="AF139" s="488" t="s">
        <v>546</v>
      </c>
      <c r="AG139" s="535" t="s">
        <v>546</v>
      </c>
      <c r="AH139" s="535">
        <v>1.9E-2</v>
      </c>
      <c r="AI139" s="488" t="s">
        <v>546</v>
      </c>
      <c r="AJ139" s="535" t="s">
        <v>546</v>
      </c>
      <c r="AK139" s="535">
        <v>1.9E-2</v>
      </c>
      <c r="AL139" s="488" t="s">
        <v>546</v>
      </c>
      <c r="AM139" s="535" t="s">
        <v>546</v>
      </c>
      <c r="AN139" s="535">
        <v>1.9E-2</v>
      </c>
      <c r="AO139" s="488" t="s">
        <v>546</v>
      </c>
      <c r="AP139" s="535" t="s">
        <v>546</v>
      </c>
      <c r="AQ139" s="535">
        <v>1.89E-2</v>
      </c>
      <c r="AR139" s="488" t="s">
        <v>546</v>
      </c>
      <c r="AS139" s="535" t="s">
        <v>546</v>
      </c>
      <c r="AT139" s="535">
        <v>1.89E-2</v>
      </c>
      <c r="AU139" s="488" t="s">
        <v>546</v>
      </c>
      <c r="AV139" s="535" t="s">
        <v>546</v>
      </c>
      <c r="AW139" s="535">
        <v>1.89E-2</v>
      </c>
      <c r="AX139" s="488" t="s">
        <v>546</v>
      </c>
      <c r="AY139" s="535" t="s">
        <v>546</v>
      </c>
      <c r="AZ139" s="535">
        <v>1.8800000000000001E-2</v>
      </c>
      <c r="BA139" s="535" t="s">
        <v>546</v>
      </c>
      <c r="BB139" s="535" t="s">
        <v>546</v>
      </c>
      <c r="BC139" s="535">
        <v>1.8800000000000001E-2</v>
      </c>
      <c r="BD139" s="535" t="s">
        <v>546</v>
      </c>
      <c r="BE139" s="535" t="s">
        <v>546</v>
      </c>
      <c r="BF139" s="535">
        <v>1.8700000000000001E-2</v>
      </c>
      <c r="BG139" s="535" t="s">
        <v>546</v>
      </c>
      <c r="BH139" s="535" t="s">
        <v>546</v>
      </c>
    </row>
    <row r="140" spans="1:60" s="100" customFormat="1" ht="16.5" customHeight="1">
      <c r="A140" s="481"/>
      <c r="B140" s="480"/>
      <c r="C140" s="204"/>
      <c r="D140" s="204"/>
      <c r="E140" s="675"/>
      <c r="F140" s="489" t="s">
        <v>635</v>
      </c>
      <c r="G140" s="488">
        <v>0.02</v>
      </c>
      <c r="H140" s="488" t="s">
        <v>546</v>
      </c>
      <c r="I140" s="488" t="s">
        <v>546</v>
      </c>
      <c r="J140" s="488">
        <v>2.01E-2</v>
      </c>
      <c r="K140" s="488" t="s">
        <v>546</v>
      </c>
      <c r="L140" s="488" t="s">
        <v>546</v>
      </c>
      <c r="M140" s="488">
        <v>2.0199999999999999E-2</v>
      </c>
      <c r="N140" s="488" t="s">
        <v>546</v>
      </c>
      <c r="O140" s="488" t="s">
        <v>546</v>
      </c>
      <c r="P140" s="488">
        <v>1.9900000000000001E-2</v>
      </c>
      <c r="Q140" s="488" t="s">
        <v>546</v>
      </c>
      <c r="R140" s="488" t="s">
        <v>546</v>
      </c>
      <c r="S140" s="488">
        <v>1.9099999999999999E-2</v>
      </c>
      <c r="T140" s="488" t="s">
        <v>546</v>
      </c>
      <c r="U140" s="488" t="s">
        <v>546</v>
      </c>
      <c r="V140" s="534">
        <v>1.8800000000000001E-2</v>
      </c>
      <c r="W140" s="488" t="s">
        <v>546</v>
      </c>
      <c r="X140" s="534" t="s">
        <v>546</v>
      </c>
      <c r="Y140" s="534">
        <v>2.0899999999999998E-2</v>
      </c>
      <c r="Z140" s="488" t="s">
        <v>546</v>
      </c>
      <c r="AA140" s="534" t="s">
        <v>546</v>
      </c>
      <c r="AB140" s="535">
        <v>2.0799999999999999E-2</v>
      </c>
      <c r="AC140" s="488" t="s">
        <v>546</v>
      </c>
      <c r="AD140" s="535" t="s">
        <v>546</v>
      </c>
      <c r="AE140" s="535">
        <v>1.9199999999999998E-2</v>
      </c>
      <c r="AF140" s="488" t="s">
        <v>546</v>
      </c>
      <c r="AG140" s="535" t="s">
        <v>546</v>
      </c>
      <c r="AH140" s="535">
        <v>2.01E-2</v>
      </c>
      <c r="AI140" s="488" t="s">
        <v>546</v>
      </c>
      <c r="AJ140" s="535" t="s">
        <v>546</v>
      </c>
      <c r="AK140" s="535">
        <v>2.18E-2</v>
      </c>
      <c r="AL140" s="488" t="s">
        <v>546</v>
      </c>
      <c r="AM140" s="535" t="s">
        <v>546</v>
      </c>
      <c r="AN140" s="535">
        <v>2.0899999999999998E-2</v>
      </c>
      <c r="AO140" s="488" t="s">
        <v>546</v>
      </c>
      <c r="AP140" s="535" t="s">
        <v>546</v>
      </c>
      <c r="AQ140" s="535">
        <v>2.0400000000000001E-2</v>
      </c>
      <c r="AR140" s="488" t="s">
        <v>546</v>
      </c>
      <c r="AS140" s="535" t="s">
        <v>546</v>
      </c>
      <c r="AT140" s="535">
        <v>2.0299999999999999E-2</v>
      </c>
      <c r="AU140" s="488" t="s">
        <v>546</v>
      </c>
      <c r="AV140" s="535" t="s">
        <v>546</v>
      </c>
      <c r="AW140" s="535">
        <v>1.9900000000000001E-2</v>
      </c>
      <c r="AX140" s="488" t="s">
        <v>546</v>
      </c>
      <c r="AY140" s="535" t="s">
        <v>546</v>
      </c>
      <c r="AZ140" s="535">
        <v>1.9300000000000001E-2</v>
      </c>
      <c r="BA140" s="535" t="s">
        <v>546</v>
      </c>
      <c r="BB140" s="535" t="s">
        <v>546</v>
      </c>
      <c r="BC140" s="535">
        <v>1.9599999999999999E-2</v>
      </c>
      <c r="BD140" s="535" t="s">
        <v>546</v>
      </c>
      <c r="BE140" s="535" t="s">
        <v>546</v>
      </c>
      <c r="BF140" s="535">
        <v>1.9599999999999999E-2</v>
      </c>
      <c r="BG140" s="535" t="s">
        <v>546</v>
      </c>
      <c r="BH140" s="535" t="s">
        <v>546</v>
      </c>
    </row>
    <row r="141" spans="1:60" s="100" customFormat="1" ht="16.5" customHeight="1">
      <c r="A141" s="481"/>
      <c r="B141" s="480"/>
      <c r="C141" s="204"/>
      <c r="D141" s="204"/>
      <c r="E141" s="675"/>
      <c r="F141" s="489" t="s">
        <v>636</v>
      </c>
      <c r="G141" s="488">
        <v>0.02</v>
      </c>
      <c r="H141" s="488" t="s">
        <v>546</v>
      </c>
      <c r="I141" s="488" t="s">
        <v>546</v>
      </c>
      <c r="J141" s="488">
        <v>0.02</v>
      </c>
      <c r="K141" s="488" t="s">
        <v>546</v>
      </c>
      <c r="L141" s="488" t="s">
        <v>546</v>
      </c>
      <c r="M141" s="488">
        <v>0.02</v>
      </c>
      <c r="N141" s="488" t="s">
        <v>546</v>
      </c>
      <c r="O141" s="488" t="s">
        <v>546</v>
      </c>
      <c r="P141" s="488">
        <v>0.02</v>
      </c>
      <c r="Q141" s="488" t="s">
        <v>546</v>
      </c>
      <c r="R141" s="488" t="s">
        <v>546</v>
      </c>
      <c r="S141" s="488">
        <v>1.9900000000000001E-2</v>
      </c>
      <c r="T141" s="488" t="s">
        <v>546</v>
      </c>
      <c r="U141" s="488" t="s">
        <v>546</v>
      </c>
      <c r="V141" s="534">
        <v>1.9900000000000001E-2</v>
      </c>
      <c r="W141" s="488" t="s">
        <v>546</v>
      </c>
      <c r="X141" s="534" t="s">
        <v>546</v>
      </c>
      <c r="Y141" s="534">
        <v>1.9800000000000002E-2</v>
      </c>
      <c r="Z141" s="488" t="s">
        <v>546</v>
      </c>
      <c r="AA141" s="534" t="s">
        <v>546</v>
      </c>
      <c r="AB141" s="535">
        <v>1.9699999999999999E-2</v>
      </c>
      <c r="AC141" s="488" t="s">
        <v>546</v>
      </c>
      <c r="AD141" s="535" t="s">
        <v>546</v>
      </c>
      <c r="AE141" s="535">
        <v>1.9599999999999999E-2</v>
      </c>
      <c r="AF141" s="488" t="s">
        <v>546</v>
      </c>
      <c r="AG141" s="535" t="s">
        <v>546</v>
      </c>
      <c r="AH141" s="535">
        <v>1.9400000000000001E-2</v>
      </c>
      <c r="AI141" s="488" t="s">
        <v>546</v>
      </c>
      <c r="AJ141" s="535" t="s">
        <v>546</v>
      </c>
      <c r="AK141" s="535">
        <v>1.9400000000000001E-2</v>
      </c>
      <c r="AL141" s="488" t="s">
        <v>546</v>
      </c>
      <c r="AM141" s="535" t="s">
        <v>546</v>
      </c>
      <c r="AN141" s="535">
        <v>1.9400000000000001E-2</v>
      </c>
      <c r="AO141" s="488" t="s">
        <v>546</v>
      </c>
      <c r="AP141" s="535" t="s">
        <v>546</v>
      </c>
      <c r="AQ141" s="535">
        <v>1.9400000000000001E-2</v>
      </c>
      <c r="AR141" s="488" t="s">
        <v>546</v>
      </c>
      <c r="AS141" s="535" t="s">
        <v>546</v>
      </c>
      <c r="AT141" s="535">
        <v>1.9400000000000001E-2</v>
      </c>
      <c r="AU141" s="488" t="s">
        <v>546</v>
      </c>
      <c r="AV141" s="535" t="s">
        <v>546</v>
      </c>
      <c r="AW141" s="535">
        <v>1.9400000000000001E-2</v>
      </c>
      <c r="AX141" s="488" t="s">
        <v>546</v>
      </c>
      <c r="AY141" s="535" t="s">
        <v>546</v>
      </c>
      <c r="AZ141" s="535">
        <v>1.9400000000000001E-2</v>
      </c>
      <c r="BA141" s="535" t="s">
        <v>546</v>
      </c>
      <c r="BB141" s="535" t="s">
        <v>546</v>
      </c>
      <c r="BC141" s="535">
        <v>1.9699999999999999E-2</v>
      </c>
      <c r="BD141" s="535" t="s">
        <v>546</v>
      </c>
      <c r="BE141" s="535" t="s">
        <v>546</v>
      </c>
      <c r="BF141" s="535">
        <v>1.9800000000000002E-2</v>
      </c>
      <c r="BG141" s="535" t="s">
        <v>546</v>
      </c>
      <c r="BH141" s="535" t="s">
        <v>546</v>
      </c>
    </row>
    <row r="142" spans="1:60" s="100" customFormat="1" ht="16.5" customHeight="1">
      <c r="A142" s="481"/>
      <c r="B142" s="480"/>
      <c r="C142" s="204"/>
      <c r="D142" s="204"/>
      <c r="E142" s="675"/>
      <c r="F142" s="489" t="s">
        <v>637</v>
      </c>
      <c r="G142" s="488">
        <v>0.02</v>
      </c>
      <c r="H142" s="488" t="s">
        <v>546</v>
      </c>
      <c r="I142" s="488" t="s">
        <v>546</v>
      </c>
      <c r="J142" s="488">
        <v>0.02</v>
      </c>
      <c r="K142" s="488" t="s">
        <v>546</v>
      </c>
      <c r="L142" s="488" t="s">
        <v>546</v>
      </c>
      <c r="M142" s="488">
        <v>0.02</v>
      </c>
      <c r="N142" s="488" t="s">
        <v>546</v>
      </c>
      <c r="O142" s="488" t="s">
        <v>546</v>
      </c>
      <c r="P142" s="488">
        <v>0.02</v>
      </c>
      <c r="Q142" s="488" t="s">
        <v>546</v>
      </c>
      <c r="R142" s="488" t="s">
        <v>546</v>
      </c>
      <c r="S142" s="488">
        <v>2.01E-2</v>
      </c>
      <c r="T142" s="488" t="s">
        <v>546</v>
      </c>
      <c r="U142" s="488" t="s">
        <v>546</v>
      </c>
      <c r="V142" s="534">
        <v>0.02</v>
      </c>
      <c r="W142" s="488" t="s">
        <v>546</v>
      </c>
      <c r="X142" s="534" t="s">
        <v>546</v>
      </c>
      <c r="Y142" s="534">
        <v>1.9900000000000001E-2</v>
      </c>
      <c r="Z142" s="488" t="s">
        <v>546</v>
      </c>
      <c r="AA142" s="534" t="s">
        <v>546</v>
      </c>
      <c r="AB142" s="535">
        <v>2.01E-2</v>
      </c>
      <c r="AC142" s="488" t="s">
        <v>546</v>
      </c>
      <c r="AD142" s="535" t="s">
        <v>546</v>
      </c>
      <c r="AE142" s="535">
        <v>2.01E-2</v>
      </c>
      <c r="AF142" s="488" t="s">
        <v>546</v>
      </c>
      <c r="AG142" s="535" t="s">
        <v>546</v>
      </c>
      <c r="AH142" s="535">
        <v>1.9900000000000001E-2</v>
      </c>
      <c r="AI142" s="488" t="s">
        <v>546</v>
      </c>
      <c r="AJ142" s="535" t="s">
        <v>546</v>
      </c>
      <c r="AK142" s="535">
        <v>1.9900000000000001E-2</v>
      </c>
      <c r="AL142" s="488" t="s">
        <v>546</v>
      </c>
      <c r="AM142" s="535" t="s">
        <v>546</v>
      </c>
      <c r="AN142" s="535">
        <v>1.9900000000000001E-2</v>
      </c>
      <c r="AO142" s="488" t="s">
        <v>546</v>
      </c>
      <c r="AP142" s="535" t="s">
        <v>546</v>
      </c>
      <c r="AQ142" s="535">
        <v>1.9900000000000001E-2</v>
      </c>
      <c r="AR142" s="488" t="s">
        <v>546</v>
      </c>
      <c r="AS142" s="535" t="s">
        <v>546</v>
      </c>
      <c r="AT142" s="535">
        <v>1.9900000000000001E-2</v>
      </c>
      <c r="AU142" s="488" t="s">
        <v>546</v>
      </c>
      <c r="AV142" s="535" t="s">
        <v>546</v>
      </c>
      <c r="AW142" s="535">
        <v>1.9900000000000001E-2</v>
      </c>
      <c r="AX142" s="488" t="s">
        <v>546</v>
      </c>
      <c r="AY142" s="535" t="s">
        <v>546</v>
      </c>
      <c r="AZ142" s="535">
        <v>0.02</v>
      </c>
      <c r="BA142" s="535" t="s">
        <v>546</v>
      </c>
      <c r="BB142" s="535" t="s">
        <v>546</v>
      </c>
      <c r="BC142" s="535">
        <v>0.02</v>
      </c>
      <c r="BD142" s="535" t="s">
        <v>546</v>
      </c>
      <c r="BE142" s="535" t="s">
        <v>546</v>
      </c>
      <c r="BF142" s="535">
        <v>0.02</v>
      </c>
      <c r="BG142" s="535" t="s">
        <v>546</v>
      </c>
      <c r="BH142" s="535" t="s">
        <v>546</v>
      </c>
    </row>
    <row r="143" spans="1:60" s="100" customFormat="1" ht="16.5" customHeight="1">
      <c r="A143" s="481"/>
      <c r="B143" s="480"/>
      <c r="C143" s="204"/>
      <c r="D143" s="204"/>
      <c r="E143" s="675"/>
      <c r="F143" s="489" t="s">
        <v>638</v>
      </c>
      <c r="G143" s="488">
        <v>2.06E-2</v>
      </c>
      <c r="H143" s="488" t="s">
        <v>546</v>
      </c>
      <c r="I143" s="488" t="s">
        <v>546</v>
      </c>
      <c r="J143" s="488">
        <v>2.0400000000000001E-2</v>
      </c>
      <c r="K143" s="488" t="s">
        <v>546</v>
      </c>
      <c r="L143" s="488" t="s">
        <v>546</v>
      </c>
      <c r="M143" s="488">
        <v>2.0400000000000001E-2</v>
      </c>
      <c r="N143" s="488" t="s">
        <v>546</v>
      </c>
      <c r="O143" s="488" t="s">
        <v>546</v>
      </c>
      <c r="P143" s="488">
        <v>2.0400000000000001E-2</v>
      </c>
      <c r="Q143" s="488" t="s">
        <v>546</v>
      </c>
      <c r="R143" s="488" t="s">
        <v>546</v>
      </c>
      <c r="S143" s="488">
        <v>2.0400000000000001E-2</v>
      </c>
      <c r="T143" s="488" t="s">
        <v>546</v>
      </c>
      <c r="U143" s="488" t="s">
        <v>546</v>
      </c>
      <c r="V143" s="534">
        <v>2.0299999999999999E-2</v>
      </c>
      <c r="W143" s="488" t="s">
        <v>546</v>
      </c>
      <c r="X143" s="534" t="s">
        <v>546</v>
      </c>
      <c r="Y143" s="534">
        <v>2.0199999999999999E-2</v>
      </c>
      <c r="Z143" s="488" t="s">
        <v>546</v>
      </c>
      <c r="AA143" s="534" t="s">
        <v>546</v>
      </c>
      <c r="AB143" s="535">
        <v>2.01E-2</v>
      </c>
      <c r="AC143" s="488" t="s">
        <v>546</v>
      </c>
      <c r="AD143" s="535" t="s">
        <v>546</v>
      </c>
      <c r="AE143" s="535">
        <v>2.01E-2</v>
      </c>
      <c r="AF143" s="488" t="s">
        <v>546</v>
      </c>
      <c r="AG143" s="535" t="s">
        <v>546</v>
      </c>
      <c r="AH143" s="535">
        <v>1.9900000000000001E-2</v>
      </c>
      <c r="AI143" s="488" t="s">
        <v>546</v>
      </c>
      <c r="AJ143" s="535" t="s">
        <v>546</v>
      </c>
      <c r="AK143" s="535">
        <v>2.01E-2</v>
      </c>
      <c r="AL143" s="488" t="s">
        <v>546</v>
      </c>
      <c r="AM143" s="535" t="s">
        <v>546</v>
      </c>
      <c r="AN143" s="535">
        <v>1.9900000000000001E-2</v>
      </c>
      <c r="AO143" s="488" t="s">
        <v>546</v>
      </c>
      <c r="AP143" s="535" t="s">
        <v>546</v>
      </c>
      <c r="AQ143" s="535">
        <v>0.02</v>
      </c>
      <c r="AR143" s="488" t="s">
        <v>546</v>
      </c>
      <c r="AS143" s="535" t="s">
        <v>546</v>
      </c>
      <c r="AT143" s="535">
        <v>0.02</v>
      </c>
      <c r="AU143" s="488" t="s">
        <v>546</v>
      </c>
      <c r="AV143" s="535" t="s">
        <v>546</v>
      </c>
      <c r="AW143" s="535">
        <v>0.02</v>
      </c>
      <c r="AX143" s="488" t="s">
        <v>546</v>
      </c>
      <c r="AY143" s="535" t="s">
        <v>546</v>
      </c>
      <c r="AZ143" s="535">
        <v>1.9900000000000001E-2</v>
      </c>
      <c r="BA143" s="535" t="s">
        <v>546</v>
      </c>
      <c r="BB143" s="535" t="s">
        <v>546</v>
      </c>
      <c r="BC143" s="535">
        <v>0.02</v>
      </c>
      <c r="BD143" s="535" t="s">
        <v>546</v>
      </c>
      <c r="BE143" s="535" t="s">
        <v>546</v>
      </c>
      <c r="BF143" s="535">
        <v>0.02</v>
      </c>
      <c r="BG143" s="535" t="s">
        <v>546</v>
      </c>
      <c r="BH143" s="535" t="s">
        <v>546</v>
      </c>
    </row>
    <row r="144" spans="1:60" s="100" customFormat="1" ht="16.5" customHeight="1">
      <c r="A144" s="481"/>
      <c r="B144" s="480"/>
      <c r="C144" s="204"/>
      <c r="D144" s="204"/>
      <c r="E144" s="675"/>
      <c r="F144" s="489" t="s">
        <v>639</v>
      </c>
      <c r="G144" s="488">
        <v>2.07E-2</v>
      </c>
      <c r="H144" s="488" t="s">
        <v>546</v>
      </c>
      <c r="I144" s="488" t="s">
        <v>546</v>
      </c>
      <c r="J144" s="488">
        <v>2.0500000000000001E-2</v>
      </c>
      <c r="K144" s="488" t="s">
        <v>546</v>
      </c>
      <c r="L144" s="488" t="s">
        <v>546</v>
      </c>
      <c r="M144" s="488">
        <v>2.0400000000000001E-2</v>
      </c>
      <c r="N144" s="488" t="s">
        <v>546</v>
      </c>
      <c r="O144" s="488" t="s">
        <v>546</v>
      </c>
      <c r="P144" s="488">
        <v>2.0500000000000001E-2</v>
      </c>
      <c r="Q144" s="488" t="s">
        <v>546</v>
      </c>
      <c r="R144" s="488" t="s">
        <v>546</v>
      </c>
      <c r="S144" s="488">
        <v>2.07E-2</v>
      </c>
      <c r="T144" s="488" t="s">
        <v>546</v>
      </c>
      <c r="U144" s="488" t="s">
        <v>546</v>
      </c>
      <c r="V144" s="534">
        <v>2.0500000000000001E-2</v>
      </c>
      <c r="W144" s="488" t="s">
        <v>546</v>
      </c>
      <c r="X144" s="534" t="s">
        <v>546</v>
      </c>
      <c r="Y144" s="534">
        <v>2.0400000000000001E-2</v>
      </c>
      <c r="Z144" s="488" t="s">
        <v>546</v>
      </c>
      <c r="AA144" s="534" t="s">
        <v>546</v>
      </c>
      <c r="AB144" s="535">
        <v>2.0199999999999999E-2</v>
      </c>
      <c r="AC144" s="488" t="s">
        <v>546</v>
      </c>
      <c r="AD144" s="535" t="s">
        <v>546</v>
      </c>
      <c r="AE144" s="535">
        <v>2.0199999999999999E-2</v>
      </c>
      <c r="AF144" s="488" t="s">
        <v>546</v>
      </c>
      <c r="AG144" s="535" t="s">
        <v>546</v>
      </c>
      <c r="AH144" s="535">
        <v>1.9599999999999999E-2</v>
      </c>
      <c r="AI144" s="488" t="s">
        <v>546</v>
      </c>
      <c r="AJ144" s="535" t="s">
        <v>546</v>
      </c>
      <c r="AK144" s="535">
        <v>1.9699999999999999E-2</v>
      </c>
      <c r="AL144" s="488" t="s">
        <v>546</v>
      </c>
      <c r="AM144" s="535" t="s">
        <v>546</v>
      </c>
      <c r="AN144" s="535">
        <v>1.9900000000000001E-2</v>
      </c>
      <c r="AO144" s="488" t="s">
        <v>546</v>
      </c>
      <c r="AP144" s="535" t="s">
        <v>546</v>
      </c>
      <c r="AQ144" s="535">
        <v>0.02</v>
      </c>
      <c r="AR144" s="488" t="s">
        <v>546</v>
      </c>
      <c r="AS144" s="535" t="s">
        <v>546</v>
      </c>
      <c r="AT144" s="535">
        <v>2.01E-2</v>
      </c>
      <c r="AU144" s="488" t="s">
        <v>546</v>
      </c>
      <c r="AV144" s="535" t="s">
        <v>546</v>
      </c>
      <c r="AW144" s="535">
        <v>2.0199999999999999E-2</v>
      </c>
      <c r="AX144" s="488" t="s">
        <v>546</v>
      </c>
      <c r="AY144" s="535" t="s">
        <v>546</v>
      </c>
      <c r="AZ144" s="535">
        <v>2.0299999999999999E-2</v>
      </c>
      <c r="BA144" s="535" t="s">
        <v>546</v>
      </c>
      <c r="BB144" s="535" t="s">
        <v>546</v>
      </c>
      <c r="BC144" s="535">
        <v>2.0299999999999999E-2</v>
      </c>
      <c r="BD144" s="535" t="s">
        <v>546</v>
      </c>
      <c r="BE144" s="535" t="s">
        <v>546</v>
      </c>
      <c r="BF144" s="535">
        <v>2.0400000000000001E-2</v>
      </c>
      <c r="BG144" s="535" t="s">
        <v>546</v>
      </c>
      <c r="BH144" s="535" t="s">
        <v>546</v>
      </c>
    </row>
    <row r="145" spans="1:60" s="100" customFormat="1" ht="16.5" customHeight="1">
      <c r="A145" s="481"/>
      <c r="B145" s="480"/>
      <c r="C145" s="204"/>
      <c r="D145" s="204"/>
      <c r="E145" s="675"/>
      <c r="F145" s="489" t="s">
        <v>640</v>
      </c>
      <c r="G145" s="488">
        <v>2.23E-2</v>
      </c>
      <c r="H145" s="488" t="s">
        <v>546</v>
      </c>
      <c r="I145" s="488" t="s">
        <v>546</v>
      </c>
      <c r="J145" s="488">
        <v>2.2200000000000001E-2</v>
      </c>
      <c r="K145" s="488" t="s">
        <v>546</v>
      </c>
      <c r="L145" s="488" t="s">
        <v>546</v>
      </c>
      <c r="M145" s="488">
        <v>2.2100000000000002E-2</v>
      </c>
      <c r="N145" s="488" t="s">
        <v>546</v>
      </c>
      <c r="O145" s="488" t="s">
        <v>546</v>
      </c>
      <c r="P145" s="488">
        <v>2.1899999999999999E-2</v>
      </c>
      <c r="Q145" s="488" t="s">
        <v>546</v>
      </c>
      <c r="R145" s="488" t="s">
        <v>546</v>
      </c>
      <c r="S145" s="488">
        <v>2.1299999999999999E-2</v>
      </c>
      <c r="T145" s="488" t="s">
        <v>546</v>
      </c>
      <c r="U145" s="488" t="s">
        <v>546</v>
      </c>
      <c r="V145" s="534">
        <v>2.0799999999999999E-2</v>
      </c>
      <c r="W145" s="488" t="s">
        <v>546</v>
      </c>
      <c r="X145" s="534" t="s">
        <v>546</v>
      </c>
      <c r="Y145" s="534">
        <v>2.0199999999999999E-2</v>
      </c>
      <c r="Z145" s="488" t="s">
        <v>546</v>
      </c>
      <c r="AA145" s="534" t="s">
        <v>546</v>
      </c>
      <c r="AB145" s="535">
        <v>2.0199999999999999E-2</v>
      </c>
      <c r="AC145" s="488" t="s">
        <v>546</v>
      </c>
      <c r="AD145" s="535" t="s">
        <v>546</v>
      </c>
      <c r="AE145" s="535">
        <v>2.0299999999999999E-2</v>
      </c>
      <c r="AF145" s="488" t="s">
        <v>546</v>
      </c>
      <c r="AG145" s="535" t="s">
        <v>546</v>
      </c>
      <c r="AH145" s="535">
        <v>2.0199999999999999E-2</v>
      </c>
      <c r="AI145" s="488" t="s">
        <v>546</v>
      </c>
      <c r="AJ145" s="535" t="s">
        <v>546</v>
      </c>
      <c r="AK145" s="535">
        <v>2.01E-2</v>
      </c>
      <c r="AL145" s="488" t="s">
        <v>546</v>
      </c>
      <c r="AM145" s="535" t="s">
        <v>546</v>
      </c>
      <c r="AN145" s="535">
        <v>0.02</v>
      </c>
      <c r="AO145" s="488" t="s">
        <v>546</v>
      </c>
      <c r="AP145" s="535" t="s">
        <v>546</v>
      </c>
      <c r="AQ145" s="535">
        <v>0.02</v>
      </c>
      <c r="AR145" s="488" t="s">
        <v>546</v>
      </c>
      <c r="AS145" s="535" t="s">
        <v>546</v>
      </c>
      <c r="AT145" s="535">
        <v>1.9900000000000001E-2</v>
      </c>
      <c r="AU145" s="488" t="s">
        <v>546</v>
      </c>
      <c r="AV145" s="535" t="s">
        <v>546</v>
      </c>
      <c r="AW145" s="535">
        <v>1.9900000000000001E-2</v>
      </c>
      <c r="AX145" s="488" t="s">
        <v>546</v>
      </c>
      <c r="AY145" s="535" t="s">
        <v>546</v>
      </c>
      <c r="AZ145" s="535">
        <v>1.9900000000000001E-2</v>
      </c>
      <c r="BA145" s="535" t="s">
        <v>546</v>
      </c>
      <c r="BB145" s="535" t="s">
        <v>546</v>
      </c>
      <c r="BC145" s="535">
        <v>1.9900000000000001E-2</v>
      </c>
      <c r="BD145" s="535" t="s">
        <v>546</v>
      </c>
      <c r="BE145" s="535" t="s">
        <v>546</v>
      </c>
      <c r="BF145" s="535">
        <v>1.9800000000000002E-2</v>
      </c>
      <c r="BG145" s="535" t="s">
        <v>546</v>
      </c>
      <c r="BH145" s="535" t="s">
        <v>546</v>
      </c>
    </row>
    <row r="146" spans="1:60" s="100" customFormat="1" ht="16.5" customHeight="1">
      <c r="A146" s="481"/>
      <c r="B146" s="480"/>
      <c r="C146" s="204"/>
      <c r="D146" s="204"/>
      <c r="E146" s="675"/>
      <c r="F146" s="489" t="s">
        <v>641</v>
      </c>
      <c r="G146" s="488">
        <v>2.0299999999999999E-2</v>
      </c>
      <c r="H146" s="488" t="s">
        <v>546</v>
      </c>
      <c r="I146" s="488" t="s">
        <v>546</v>
      </c>
      <c r="J146" s="488">
        <v>2.0400000000000001E-2</v>
      </c>
      <c r="K146" s="488" t="s">
        <v>546</v>
      </c>
      <c r="L146" s="488" t="s">
        <v>546</v>
      </c>
      <c r="M146" s="488">
        <v>2.0299999999999999E-2</v>
      </c>
      <c r="N146" s="488" t="s">
        <v>546</v>
      </c>
      <c r="O146" s="488" t="s">
        <v>546</v>
      </c>
      <c r="P146" s="488">
        <v>2.0400000000000001E-2</v>
      </c>
      <c r="Q146" s="488" t="s">
        <v>546</v>
      </c>
      <c r="R146" s="488" t="s">
        <v>546</v>
      </c>
      <c r="S146" s="488">
        <v>2.0199999999999999E-2</v>
      </c>
      <c r="T146" s="488" t="s">
        <v>546</v>
      </c>
      <c r="U146" s="488" t="s">
        <v>546</v>
      </c>
      <c r="V146" s="534">
        <v>2.0299999999999999E-2</v>
      </c>
      <c r="W146" s="488" t="s">
        <v>546</v>
      </c>
      <c r="X146" s="534" t="s">
        <v>546</v>
      </c>
      <c r="Y146" s="534">
        <v>2.0199999999999999E-2</v>
      </c>
      <c r="Z146" s="488" t="s">
        <v>546</v>
      </c>
      <c r="AA146" s="534" t="s">
        <v>546</v>
      </c>
      <c r="AB146" s="535">
        <v>2.01E-2</v>
      </c>
      <c r="AC146" s="488" t="s">
        <v>546</v>
      </c>
      <c r="AD146" s="535" t="s">
        <v>546</v>
      </c>
      <c r="AE146" s="535">
        <v>0.02</v>
      </c>
      <c r="AF146" s="488" t="s">
        <v>546</v>
      </c>
      <c r="AG146" s="535" t="s">
        <v>546</v>
      </c>
      <c r="AH146" s="535">
        <v>1.9800000000000002E-2</v>
      </c>
      <c r="AI146" s="488" t="s">
        <v>546</v>
      </c>
      <c r="AJ146" s="535" t="s">
        <v>546</v>
      </c>
      <c r="AK146" s="535">
        <v>1.9800000000000002E-2</v>
      </c>
      <c r="AL146" s="488" t="s">
        <v>546</v>
      </c>
      <c r="AM146" s="535" t="s">
        <v>546</v>
      </c>
      <c r="AN146" s="535">
        <v>1.9900000000000001E-2</v>
      </c>
      <c r="AO146" s="488" t="s">
        <v>546</v>
      </c>
      <c r="AP146" s="535" t="s">
        <v>546</v>
      </c>
      <c r="AQ146" s="535">
        <v>1.9900000000000001E-2</v>
      </c>
      <c r="AR146" s="488" t="s">
        <v>546</v>
      </c>
      <c r="AS146" s="535" t="s">
        <v>546</v>
      </c>
      <c r="AT146" s="535">
        <v>1.9800000000000002E-2</v>
      </c>
      <c r="AU146" s="488" t="s">
        <v>546</v>
      </c>
      <c r="AV146" s="535" t="s">
        <v>546</v>
      </c>
      <c r="AW146" s="535">
        <v>1.9900000000000001E-2</v>
      </c>
      <c r="AX146" s="488" t="s">
        <v>546</v>
      </c>
      <c r="AY146" s="535" t="s">
        <v>546</v>
      </c>
      <c r="AZ146" s="535">
        <v>1.9900000000000001E-2</v>
      </c>
      <c r="BA146" s="535" t="s">
        <v>546</v>
      </c>
      <c r="BB146" s="535" t="s">
        <v>546</v>
      </c>
      <c r="BC146" s="535">
        <v>1.9900000000000001E-2</v>
      </c>
      <c r="BD146" s="535" t="s">
        <v>546</v>
      </c>
      <c r="BE146" s="535" t="s">
        <v>546</v>
      </c>
      <c r="BF146" s="535">
        <v>1.9900000000000001E-2</v>
      </c>
      <c r="BG146" s="535" t="s">
        <v>546</v>
      </c>
      <c r="BH146" s="535" t="s">
        <v>546</v>
      </c>
    </row>
    <row r="147" spans="1:60" s="100" customFormat="1" ht="16.5" customHeight="1">
      <c r="A147" s="481"/>
      <c r="B147" s="480"/>
      <c r="C147" s="204"/>
      <c r="D147" s="204"/>
      <c r="E147" s="675"/>
      <c r="F147" s="489" t="s">
        <v>642</v>
      </c>
      <c r="G147" s="488">
        <v>2.06E-2</v>
      </c>
      <c r="H147" s="488" t="s">
        <v>546</v>
      </c>
      <c r="I147" s="488" t="s">
        <v>546</v>
      </c>
      <c r="J147" s="488">
        <v>2.0400000000000001E-2</v>
      </c>
      <c r="K147" s="488" t="s">
        <v>546</v>
      </c>
      <c r="L147" s="488" t="s">
        <v>546</v>
      </c>
      <c r="M147" s="488">
        <v>2.0400000000000001E-2</v>
      </c>
      <c r="N147" s="488" t="s">
        <v>546</v>
      </c>
      <c r="O147" s="488" t="s">
        <v>546</v>
      </c>
      <c r="P147" s="488">
        <v>2.0400000000000001E-2</v>
      </c>
      <c r="Q147" s="488" t="s">
        <v>546</v>
      </c>
      <c r="R147" s="488" t="s">
        <v>546</v>
      </c>
      <c r="S147" s="488">
        <v>2.0400000000000001E-2</v>
      </c>
      <c r="T147" s="488" t="s">
        <v>546</v>
      </c>
      <c r="U147" s="488" t="s">
        <v>546</v>
      </c>
      <c r="V147" s="534">
        <v>2.0299999999999999E-2</v>
      </c>
      <c r="W147" s="488" t="s">
        <v>546</v>
      </c>
      <c r="X147" s="534" t="s">
        <v>546</v>
      </c>
      <c r="Y147" s="534">
        <v>2.0199999999999999E-2</v>
      </c>
      <c r="Z147" s="488" t="s">
        <v>546</v>
      </c>
      <c r="AA147" s="534" t="s">
        <v>546</v>
      </c>
      <c r="AB147" s="535">
        <v>2.01E-2</v>
      </c>
      <c r="AC147" s="488" t="s">
        <v>546</v>
      </c>
      <c r="AD147" s="535" t="s">
        <v>546</v>
      </c>
      <c r="AE147" s="535">
        <v>2.01E-2</v>
      </c>
      <c r="AF147" s="488" t="s">
        <v>546</v>
      </c>
      <c r="AG147" s="535" t="s">
        <v>546</v>
      </c>
      <c r="AH147" s="535">
        <v>1.9900000000000001E-2</v>
      </c>
      <c r="AI147" s="488" t="s">
        <v>546</v>
      </c>
      <c r="AJ147" s="535" t="s">
        <v>546</v>
      </c>
      <c r="AK147" s="535">
        <v>2.01E-2</v>
      </c>
      <c r="AL147" s="488" t="s">
        <v>546</v>
      </c>
      <c r="AM147" s="535" t="s">
        <v>546</v>
      </c>
      <c r="AN147" s="535">
        <v>1.9900000000000001E-2</v>
      </c>
      <c r="AO147" s="488" t="s">
        <v>546</v>
      </c>
      <c r="AP147" s="535" t="s">
        <v>546</v>
      </c>
      <c r="AQ147" s="535">
        <v>0.02</v>
      </c>
      <c r="AR147" s="488" t="s">
        <v>546</v>
      </c>
      <c r="AS147" s="535" t="s">
        <v>546</v>
      </c>
      <c r="AT147" s="535">
        <v>0.02</v>
      </c>
      <c r="AU147" s="488" t="s">
        <v>546</v>
      </c>
      <c r="AV147" s="535" t="s">
        <v>546</v>
      </c>
      <c r="AW147" s="535">
        <v>0.02</v>
      </c>
      <c r="AX147" s="488" t="s">
        <v>546</v>
      </c>
      <c r="AY147" s="535" t="s">
        <v>546</v>
      </c>
      <c r="AZ147" s="535">
        <v>1.9900000000000001E-2</v>
      </c>
      <c r="BA147" s="535" t="s">
        <v>546</v>
      </c>
      <c r="BB147" s="535" t="s">
        <v>546</v>
      </c>
      <c r="BC147" s="535">
        <v>0.02</v>
      </c>
      <c r="BD147" s="535" t="s">
        <v>546</v>
      </c>
      <c r="BE147" s="535" t="s">
        <v>546</v>
      </c>
      <c r="BF147" s="535">
        <v>0.02</v>
      </c>
      <c r="BG147" s="535" t="s">
        <v>546</v>
      </c>
      <c r="BH147" s="535" t="s">
        <v>546</v>
      </c>
    </row>
    <row r="148" spans="1:60" s="100" customFormat="1" ht="16.5" customHeight="1">
      <c r="A148" s="481"/>
      <c r="B148" s="480"/>
      <c r="C148" s="204"/>
      <c r="D148" s="204"/>
      <c r="E148" s="675"/>
      <c r="F148" s="489" t="s">
        <v>643</v>
      </c>
      <c r="G148" s="488">
        <v>2.0799999999999999E-2</v>
      </c>
      <c r="H148" s="488" t="s">
        <v>546</v>
      </c>
      <c r="I148" s="488" t="s">
        <v>546</v>
      </c>
      <c r="J148" s="488">
        <v>2.06E-2</v>
      </c>
      <c r="K148" s="488" t="s">
        <v>546</v>
      </c>
      <c r="L148" s="488" t="s">
        <v>546</v>
      </c>
      <c r="M148" s="488">
        <v>2.07E-2</v>
      </c>
      <c r="N148" s="488" t="s">
        <v>546</v>
      </c>
      <c r="O148" s="488" t="s">
        <v>546</v>
      </c>
      <c r="P148" s="488">
        <v>2.06E-2</v>
      </c>
      <c r="Q148" s="488" t="s">
        <v>546</v>
      </c>
      <c r="R148" s="488" t="s">
        <v>546</v>
      </c>
      <c r="S148" s="488">
        <v>2.06E-2</v>
      </c>
      <c r="T148" s="488" t="s">
        <v>546</v>
      </c>
      <c r="U148" s="488" t="s">
        <v>546</v>
      </c>
      <c r="V148" s="534">
        <v>2.06E-2</v>
      </c>
      <c r="W148" s="488" t="s">
        <v>546</v>
      </c>
      <c r="X148" s="534" t="s">
        <v>546</v>
      </c>
      <c r="Y148" s="534">
        <v>2.06E-2</v>
      </c>
      <c r="Z148" s="488" t="s">
        <v>546</v>
      </c>
      <c r="AA148" s="534" t="s">
        <v>546</v>
      </c>
      <c r="AB148" s="535">
        <v>2.0500000000000001E-2</v>
      </c>
      <c r="AC148" s="488" t="s">
        <v>546</v>
      </c>
      <c r="AD148" s="535" t="s">
        <v>546</v>
      </c>
      <c r="AE148" s="535">
        <v>2.0400000000000001E-2</v>
      </c>
      <c r="AF148" s="488" t="s">
        <v>546</v>
      </c>
      <c r="AG148" s="535" t="s">
        <v>546</v>
      </c>
      <c r="AH148" s="535">
        <v>2.0299999999999999E-2</v>
      </c>
      <c r="AI148" s="488" t="s">
        <v>546</v>
      </c>
      <c r="AJ148" s="535" t="s">
        <v>546</v>
      </c>
      <c r="AK148" s="535">
        <v>2.0199999999999999E-2</v>
      </c>
      <c r="AL148" s="488" t="s">
        <v>546</v>
      </c>
      <c r="AM148" s="535" t="s">
        <v>546</v>
      </c>
      <c r="AN148" s="535">
        <v>2.0199999999999999E-2</v>
      </c>
      <c r="AO148" s="488" t="s">
        <v>546</v>
      </c>
      <c r="AP148" s="535" t="s">
        <v>546</v>
      </c>
      <c r="AQ148" s="535">
        <v>2.0199999999999999E-2</v>
      </c>
      <c r="AR148" s="488" t="s">
        <v>546</v>
      </c>
      <c r="AS148" s="535" t="s">
        <v>546</v>
      </c>
      <c r="AT148" s="535">
        <v>2.0199999999999999E-2</v>
      </c>
      <c r="AU148" s="488" t="s">
        <v>546</v>
      </c>
      <c r="AV148" s="535" t="s">
        <v>546</v>
      </c>
      <c r="AW148" s="535">
        <v>2.0299999999999999E-2</v>
      </c>
      <c r="AX148" s="488" t="s">
        <v>546</v>
      </c>
      <c r="AY148" s="535" t="s">
        <v>546</v>
      </c>
      <c r="AZ148" s="535">
        <v>2.0299999999999999E-2</v>
      </c>
      <c r="BA148" s="535" t="s">
        <v>546</v>
      </c>
      <c r="BB148" s="535" t="s">
        <v>546</v>
      </c>
      <c r="BC148" s="535">
        <v>2.0299999999999999E-2</v>
      </c>
      <c r="BD148" s="535" t="s">
        <v>546</v>
      </c>
      <c r="BE148" s="535" t="s">
        <v>546</v>
      </c>
      <c r="BF148" s="535">
        <v>2.0400000000000001E-2</v>
      </c>
      <c r="BG148" s="535" t="s">
        <v>546</v>
      </c>
      <c r="BH148" s="535" t="s">
        <v>546</v>
      </c>
    </row>
    <row r="149" spans="1:60" s="100" customFormat="1" ht="16.5" customHeight="1">
      <c r="A149" s="481"/>
      <c r="B149" s="480"/>
      <c r="C149" s="204"/>
      <c r="D149" s="204"/>
      <c r="E149" s="675"/>
      <c r="F149" s="489" t="s">
        <v>644</v>
      </c>
      <c r="G149" s="488">
        <v>2.0299999999999999E-2</v>
      </c>
      <c r="H149" s="488" t="s">
        <v>546</v>
      </c>
      <c r="I149" s="488" t="s">
        <v>546</v>
      </c>
      <c r="J149" s="488">
        <v>2.0400000000000001E-2</v>
      </c>
      <c r="K149" s="488" t="s">
        <v>546</v>
      </c>
      <c r="L149" s="488" t="s">
        <v>546</v>
      </c>
      <c r="M149" s="488">
        <v>2.0299999999999999E-2</v>
      </c>
      <c r="N149" s="488" t="s">
        <v>546</v>
      </c>
      <c r="O149" s="488" t="s">
        <v>546</v>
      </c>
      <c r="P149" s="488">
        <v>2.0400000000000001E-2</v>
      </c>
      <c r="Q149" s="488" t="s">
        <v>546</v>
      </c>
      <c r="R149" s="488" t="s">
        <v>546</v>
      </c>
      <c r="S149" s="488">
        <v>2.0199999999999999E-2</v>
      </c>
      <c r="T149" s="488" t="s">
        <v>546</v>
      </c>
      <c r="U149" s="488" t="s">
        <v>546</v>
      </c>
      <c r="V149" s="534">
        <v>2.0299999999999999E-2</v>
      </c>
      <c r="W149" s="488" t="s">
        <v>546</v>
      </c>
      <c r="X149" s="534" t="s">
        <v>546</v>
      </c>
      <c r="Y149" s="534">
        <v>2.0199999999999999E-2</v>
      </c>
      <c r="Z149" s="488" t="s">
        <v>546</v>
      </c>
      <c r="AA149" s="534" t="s">
        <v>546</v>
      </c>
      <c r="AB149" s="535">
        <v>2.01E-2</v>
      </c>
      <c r="AC149" s="488" t="s">
        <v>546</v>
      </c>
      <c r="AD149" s="535" t="s">
        <v>546</v>
      </c>
      <c r="AE149" s="535">
        <v>0.02</v>
      </c>
      <c r="AF149" s="488" t="s">
        <v>546</v>
      </c>
      <c r="AG149" s="535" t="s">
        <v>546</v>
      </c>
      <c r="AH149" s="535">
        <v>1.9800000000000002E-2</v>
      </c>
      <c r="AI149" s="488" t="s">
        <v>546</v>
      </c>
      <c r="AJ149" s="535" t="s">
        <v>546</v>
      </c>
      <c r="AK149" s="535">
        <v>1.9800000000000002E-2</v>
      </c>
      <c r="AL149" s="488" t="s">
        <v>546</v>
      </c>
      <c r="AM149" s="535" t="s">
        <v>546</v>
      </c>
      <c r="AN149" s="535">
        <v>1.9900000000000001E-2</v>
      </c>
      <c r="AO149" s="488" t="s">
        <v>546</v>
      </c>
      <c r="AP149" s="535" t="s">
        <v>546</v>
      </c>
      <c r="AQ149" s="535">
        <v>1.9900000000000001E-2</v>
      </c>
      <c r="AR149" s="488" t="s">
        <v>546</v>
      </c>
      <c r="AS149" s="535" t="s">
        <v>546</v>
      </c>
      <c r="AT149" s="535">
        <v>1.9800000000000002E-2</v>
      </c>
      <c r="AU149" s="488" t="s">
        <v>546</v>
      </c>
      <c r="AV149" s="535" t="s">
        <v>546</v>
      </c>
      <c r="AW149" s="535">
        <v>1.9900000000000001E-2</v>
      </c>
      <c r="AX149" s="488" t="s">
        <v>546</v>
      </c>
      <c r="AY149" s="535" t="s">
        <v>546</v>
      </c>
      <c r="AZ149" s="535">
        <v>1.9900000000000001E-2</v>
      </c>
      <c r="BA149" s="535" t="s">
        <v>546</v>
      </c>
      <c r="BB149" s="535" t="s">
        <v>546</v>
      </c>
      <c r="BC149" s="535">
        <v>1.9900000000000001E-2</v>
      </c>
      <c r="BD149" s="535" t="s">
        <v>546</v>
      </c>
      <c r="BE149" s="535" t="s">
        <v>546</v>
      </c>
      <c r="BF149" s="535">
        <v>1.9900000000000001E-2</v>
      </c>
      <c r="BG149" s="535" t="s">
        <v>546</v>
      </c>
      <c r="BH149" s="535" t="s">
        <v>546</v>
      </c>
    </row>
    <row r="150" spans="1:60" s="100" customFormat="1" ht="16.5" customHeight="1">
      <c r="A150" s="481"/>
      <c r="B150" s="480"/>
      <c r="C150" s="204"/>
      <c r="D150" s="204"/>
      <c r="E150" s="675"/>
      <c r="F150" s="489" t="s">
        <v>645</v>
      </c>
      <c r="G150" s="488">
        <v>0.02</v>
      </c>
      <c r="H150" s="488" t="s">
        <v>546</v>
      </c>
      <c r="I150" s="488" t="s">
        <v>546</v>
      </c>
      <c r="J150" s="488">
        <v>2.01E-2</v>
      </c>
      <c r="K150" s="488" t="s">
        <v>546</v>
      </c>
      <c r="L150" s="488" t="s">
        <v>546</v>
      </c>
      <c r="M150" s="488">
        <v>2.0199999999999999E-2</v>
      </c>
      <c r="N150" s="488" t="s">
        <v>546</v>
      </c>
      <c r="O150" s="488" t="s">
        <v>546</v>
      </c>
      <c r="P150" s="488">
        <v>1.9900000000000001E-2</v>
      </c>
      <c r="Q150" s="488" t="s">
        <v>546</v>
      </c>
      <c r="R150" s="488" t="s">
        <v>546</v>
      </c>
      <c r="S150" s="488">
        <v>1.9099999999999999E-2</v>
      </c>
      <c r="T150" s="488" t="s">
        <v>546</v>
      </c>
      <c r="U150" s="488" t="s">
        <v>546</v>
      </c>
      <c r="V150" s="534">
        <v>1.8800000000000001E-2</v>
      </c>
      <c r="W150" s="488" t="s">
        <v>546</v>
      </c>
      <c r="X150" s="534" t="s">
        <v>546</v>
      </c>
      <c r="Y150" s="534">
        <v>2.0899999999999998E-2</v>
      </c>
      <c r="Z150" s="488" t="s">
        <v>546</v>
      </c>
      <c r="AA150" s="534" t="s">
        <v>546</v>
      </c>
      <c r="AB150" s="535">
        <v>2.0799999999999999E-2</v>
      </c>
      <c r="AC150" s="488" t="s">
        <v>546</v>
      </c>
      <c r="AD150" s="535" t="s">
        <v>546</v>
      </c>
      <c r="AE150" s="535">
        <v>1.9199999999999998E-2</v>
      </c>
      <c r="AF150" s="488" t="s">
        <v>546</v>
      </c>
      <c r="AG150" s="535" t="s">
        <v>546</v>
      </c>
      <c r="AH150" s="535">
        <v>2.01E-2</v>
      </c>
      <c r="AI150" s="488" t="s">
        <v>546</v>
      </c>
      <c r="AJ150" s="535" t="s">
        <v>546</v>
      </c>
      <c r="AK150" s="535">
        <v>2.18E-2</v>
      </c>
      <c r="AL150" s="488" t="s">
        <v>546</v>
      </c>
      <c r="AM150" s="535" t="s">
        <v>546</v>
      </c>
      <c r="AN150" s="535">
        <v>2.0899999999999998E-2</v>
      </c>
      <c r="AO150" s="488" t="s">
        <v>546</v>
      </c>
      <c r="AP150" s="535" t="s">
        <v>546</v>
      </c>
      <c r="AQ150" s="535">
        <v>2.0400000000000001E-2</v>
      </c>
      <c r="AR150" s="488" t="s">
        <v>546</v>
      </c>
      <c r="AS150" s="535" t="s">
        <v>546</v>
      </c>
      <c r="AT150" s="535">
        <v>2.0299999999999999E-2</v>
      </c>
      <c r="AU150" s="488" t="s">
        <v>546</v>
      </c>
      <c r="AV150" s="535" t="s">
        <v>546</v>
      </c>
      <c r="AW150" s="535">
        <v>1.9900000000000001E-2</v>
      </c>
      <c r="AX150" s="488" t="s">
        <v>546</v>
      </c>
      <c r="AY150" s="535" t="s">
        <v>546</v>
      </c>
      <c r="AZ150" s="535">
        <v>1.9300000000000001E-2</v>
      </c>
      <c r="BA150" s="535" t="s">
        <v>546</v>
      </c>
      <c r="BB150" s="535" t="s">
        <v>546</v>
      </c>
      <c r="BC150" s="535">
        <v>1.9599999999999999E-2</v>
      </c>
      <c r="BD150" s="535" t="s">
        <v>546</v>
      </c>
      <c r="BE150" s="535" t="s">
        <v>546</v>
      </c>
      <c r="BF150" s="535">
        <v>1.9599999999999999E-2</v>
      </c>
      <c r="BG150" s="535" t="s">
        <v>546</v>
      </c>
      <c r="BH150" s="535" t="s">
        <v>546</v>
      </c>
    </row>
    <row r="151" spans="1:60" s="100" customFormat="1" ht="16.5" customHeight="1">
      <c r="A151" s="481"/>
      <c r="B151" s="480"/>
      <c r="C151" s="204"/>
      <c r="D151" s="204"/>
      <c r="E151" s="675"/>
      <c r="F151" s="489" t="s">
        <v>646</v>
      </c>
      <c r="G151" s="488">
        <v>1.9699999999999999E-2</v>
      </c>
      <c r="H151" s="488" t="s">
        <v>546</v>
      </c>
      <c r="I151" s="488" t="s">
        <v>546</v>
      </c>
      <c r="J151" s="488">
        <v>1.9400000000000001E-2</v>
      </c>
      <c r="K151" s="488" t="s">
        <v>546</v>
      </c>
      <c r="L151" s="488" t="s">
        <v>546</v>
      </c>
      <c r="M151" s="488">
        <v>1.9300000000000001E-2</v>
      </c>
      <c r="N151" s="488" t="s">
        <v>546</v>
      </c>
      <c r="O151" s="488" t="s">
        <v>546</v>
      </c>
      <c r="P151" s="488">
        <v>1.9300000000000001E-2</v>
      </c>
      <c r="Q151" s="488" t="s">
        <v>546</v>
      </c>
      <c r="R151" s="488" t="s">
        <v>546</v>
      </c>
      <c r="S151" s="488">
        <v>1.9300000000000001E-2</v>
      </c>
      <c r="T151" s="488" t="s">
        <v>546</v>
      </c>
      <c r="U151" s="488" t="s">
        <v>546</v>
      </c>
      <c r="V151" s="534">
        <v>1.9199999999999998E-2</v>
      </c>
      <c r="W151" s="488" t="s">
        <v>546</v>
      </c>
      <c r="X151" s="534" t="s">
        <v>546</v>
      </c>
      <c r="Y151" s="534">
        <v>1.9199999999999998E-2</v>
      </c>
      <c r="Z151" s="488" t="s">
        <v>546</v>
      </c>
      <c r="AA151" s="534" t="s">
        <v>546</v>
      </c>
      <c r="AB151" s="535">
        <v>1.9300000000000001E-2</v>
      </c>
      <c r="AC151" s="488" t="s">
        <v>546</v>
      </c>
      <c r="AD151" s="535" t="s">
        <v>546</v>
      </c>
      <c r="AE151" s="535">
        <v>1.9199999999999998E-2</v>
      </c>
      <c r="AF151" s="488" t="s">
        <v>546</v>
      </c>
      <c r="AG151" s="535" t="s">
        <v>546</v>
      </c>
      <c r="AH151" s="535">
        <v>1.9E-2</v>
      </c>
      <c r="AI151" s="488" t="s">
        <v>546</v>
      </c>
      <c r="AJ151" s="535" t="s">
        <v>546</v>
      </c>
      <c r="AK151" s="535">
        <v>1.9E-2</v>
      </c>
      <c r="AL151" s="488" t="s">
        <v>546</v>
      </c>
      <c r="AM151" s="535" t="s">
        <v>546</v>
      </c>
      <c r="AN151" s="535">
        <v>1.9E-2</v>
      </c>
      <c r="AO151" s="488" t="s">
        <v>546</v>
      </c>
      <c r="AP151" s="535" t="s">
        <v>546</v>
      </c>
      <c r="AQ151" s="535">
        <v>1.89E-2</v>
      </c>
      <c r="AR151" s="488" t="s">
        <v>546</v>
      </c>
      <c r="AS151" s="535" t="s">
        <v>546</v>
      </c>
      <c r="AT151" s="535">
        <v>1.89E-2</v>
      </c>
      <c r="AU151" s="488" t="s">
        <v>546</v>
      </c>
      <c r="AV151" s="535" t="s">
        <v>546</v>
      </c>
      <c r="AW151" s="535">
        <v>1.89E-2</v>
      </c>
      <c r="AX151" s="488" t="s">
        <v>546</v>
      </c>
      <c r="AY151" s="535" t="s">
        <v>546</v>
      </c>
      <c r="AZ151" s="535">
        <v>1.8800000000000001E-2</v>
      </c>
      <c r="BA151" s="535" t="s">
        <v>546</v>
      </c>
      <c r="BB151" s="535" t="s">
        <v>546</v>
      </c>
      <c r="BC151" s="535">
        <v>1.8800000000000001E-2</v>
      </c>
      <c r="BD151" s="535" t="s">
        <v>546</v>
      </c>
      <c r="BE151" s="535" t="s">
        <v>546</v>
      </c>
      <c r="BF151" s="535">
        <v>1.8700000000000001E-2</v>
      </c>
      <c r="BG151" s="535" t="s">
        <v>546</v>
      </c>
      <c r="BH151" s="535" t="s">
        <v>546</v>
      </c>
    </row>
    <row r="152" spans="1:60" s="100" customFormat="1" ht="16.5" customHeight="1">
      <c r="A152" s="481"/>
      <c r="B152" s="480"/>
      <c r="C152" s="204"/>
      <c r="D152" s="204"/>
      <c r="E152" s="675"/>
      <c r="F152" s="489" t="s">
        <v>647</v>
      </c>
      <c r="G152" s="488">
        <v>2.06E-2</v>
      </c>
      <c r="H152" s="488" t="s">
        <v>546</v>
      </c>
      <c r="I152" s="488" t="s">
        <v>546</v>
      </c>
      <c r="J152" s="488">
        <v>2.0400000000000001E-2</v>
      </c>
      <c r="K152" s="488" t="s">
        <v>546</v>
      </c>
      <c r="L152" s="488" t="s">
        <v>546</v>
      </c>
      <c r="M152" s="488">
        <v>2.0400000000000001E-2</v>
      </c>
      <c r="N152" s="488" t="s">
        <v>546</v>
      </c>
      <c r="O152" s="488" t="s">
        <v>546</v>
      </c>
      <c r="P152" s="488">
        <v>2.0400000000000001E-2</v>
      </c>
      <c r="Q152" s="488" t="s">
        <v>546</v>
      </c>
      <c r="R152" s="488" t="s">
        <v>546</v>
      </c>
      <c r="S152" s="488">
        <v>2.0400000000000001E-2</v>
      </c>
      <c r="T152" s="488" t="s">
        <v>546</v>
      </c>
      <c r="U152" s="488" t="s">
        <v>546</v>
      </c>
      <c r="V152" s="534">
        <v>2.0299999999999999E-2</v>
      </c>
      <c r="W152" s="488" t="s">
        <v>546</v>
      </c>
      <c r="X152" s="534" t="s">
        <v>546</v>
      </c>
      <c r="Y152" s="534">
        <v>2.0199999999999999E-2</v>
      </c>
      <c r="Z152" s="488" t="s">
        <v>546</v>
      </c>
      <c r="AA152" s="534" t="s">
        <v>546</v>
      </c>
      <c r="AB152" s="535">
        <v>2.01E-2</v>
      </c>
      <c r="AC152" s="488" t="s">
        <v>546</v>
      </c>
      <c r="AD152" s="535" t="s">
        <v>546</v>
      </c>
      <c r="AE152" s="535">
        <v>2.01E-2</v>
      </c>
      <c r="AF152" s="488" t="s">
        <v>546</v>
      </c>
      <c r="AG152" s="535" t="s">
        <v>546</v>
      </c>
      <c r="AH152" s="535">
        <v>1.9900000000000001E-2</v>
      </c>
      <c r="AI152" s="488" t="s">
        <v>546</v>
      </c>
      <c r="AJ152" s="535" t="s">
        <v>546</v>
      </c>
      <c r="AK152" s="535">
        <v>2.01E-2</v>
      </c>
      <c r="AL152" s="488" t="s">
        <v>546</v>
      </c>
      <c r="AM152" s="535" t="s">
        <v>546</v>
      </c>
      <c r="AN152" s="535">
        <v>1.9900000000000001E-2</v>
      </c>
      <c r="AO152" s="488" t="s">
        <v>546</v>
      </c>
      <c r="AP152" s="535" t="s">
        <v>546</v>
      </c>
      <c r="AQ152" s="535">
        <v>0.02</v>
      </c>
      <c r="AR152" s="488" t="s">
        <v>546</v>
      </c>
      <c r="AS152" s="535" t="s">
        <v>546</v>
      </c>
      <c r="AT152" s="535">
        <v>0.02</v>
      </c>
      <c r="AU152" s="488" t="s">
        <v>546</v>
      </c>
      <c r="AV152" s="535" t="s">
        <v>546</v>
      </c>
      <c r="AW152" s="535">
        <v>0.02</v>
      </c>
      <c r="AX152" s="488" t="s">
        <v>546</v>
      </c>
      <c r="AY152" s="535" t="s">
        <v>546</v>
      </c>
      <c r="AZ152" s="535">
        <v>1.9900000000000001E-2</v>
      </c>
      <c r="BA152" s="535" t="s">
        <v>546</v>
      </c>
      <c r="BB152" s="535" t="s">
        <v>546</v>
      </c>
      <c r="BC152" s="535">
        <v>0.02</v>
      </c>
      <c r="BD152" s="535" t="s">
        <v>546</v>
      </c>
      <c r="BE152" s="535" t="s">
        <v>546</v>
      </c>
      <c r="BF152" s="535">
        <v>0.02</v>
      </c>
      <c r="BG152" s="535" t="s">
        <v>546</v>
      </c>
      <c r="BH152" s="535" t="s">
        <v>546</v>
      </c>
    </row>
    <row r="153" spans="1:60" s="100" customFormat="1" ht="16.5" customHeight="1">
      <c r="A153" s="481"/>
      <c r="B153" s="480"/>
      <c r="C153" s="204"/>
      <c r="D153" s="204"/>
      <c r="E153" s="675"/>
      <c r="F153" s="489" t="s">
        <v>648</v>
      </c>
      <c r="G153" s="488">
        <v>2.0299999999999999E-2</v>
      </c>
      <c r="H153" s="488" t="s">
        <v>546</v>
      </c>
      <c r="I153" s="488" t="s">
        <v>546</v>
      </c>
      <c r="J153" s="488">
        <v>2.0400000000000001E-2</v>
      </c>
      <c r="K153" s="488" t="s">
        <v>546</v>
      </c>
      <c r="L153" s="488" t="s">
        <v>546</v>
      </c>
      <c r="M153" s="488">
        <v>2.0299999999999999E-2</v>
      </c>
      <c r="N153" s="488" t="s">
        <v>546</v>
      </c>
      <c r="O153" s="488" t="s">
        <v>546</v>
      </c>
      <c r="P153" s="488">
        <v>2.0400000000000001E-2</v>
      </c>
      <c r="Q153" s="488" t="s">
        <v>546</v>
      </c>
      <c r="R153" s="488" t="s">
        <v>546</v>
      </c>
      <c r="S153" s="488">
        <v>2.0199999999999999E-2</v>
      </c>
      <c r="T153" s="488" t="s">
        <v>546</v>
      </c>
      <c r="U153" s="488" t="s">
        <v>546</v>
      </c>
      <c r="V153" s="534">
        <v>2.0299999999999999E-2</v>
      </c>
      <c r="W153" s="488" t="s">
        <v>546</v>
      </c>
      <c r="X153" s="534" t="s">
        <v>546</v>
      </c>
      <c r="Y153" s="534">
        <v>2.0199999999999999E-2</v>
      </c>
      <c r="Z153" s="488" t="s">
        <v>546</v>
      </c>
      <c r="AA153" s="534" t="s">
        <v>546</v>
      </c>
      <c r="AB153" s="535">
        <v>2.01E-2</v>
      </c>
      <c r="AC153" s="488" t="s">
        <v>546</v>
      </c>
      <c r="AD153" s="535" t="s">
        <v>546</v>
      </c>
      <c r="AE153" s="535">
        <v>0.02</v>
      </c>
      <c r="AF153" s="488" t="s">
        <v>546</v>
      </c>
      <c r="AG153" s="535" t="s">
        <v>546</v>
      </c>
      <c r="AH153" s="535">
        <v>1.9800000000000002E-2</v>
      </c>
      <c r="AI153" s="488" t="s">
        <v>546</v>
      </c>
      <c r="AJ153" s="535" t="s">
        <v>546</v>
      </c>
      <c r="AK153" s="535">
        <v>1.9800000000000002E-2</v>
      </c>
      <c r="AL153" s="488" t="s">
        <v>546</v>
      </c>
      <c r="AM153" s="535" t="s">
        <v>546</v>
      </c>
      <c r="AN153" s="535">
        <v>1.9900000000000001E-2</v>
      </c>
      <c r="AO153" s="488" t="s">
        <v>546</v>
      </c>
      <c r="AP153" s="535" t="s">
        <v>546</v>
      </c>
      <c r="AQ153" s="535">
        <v>1.9900000000000001E-2</v>
      </c>
      <c r="AR153" s="488" t="s">
        <v>546</v>
      </c>
      <c r="AS153" s="535" t="s">
        <v>546</v>
      </c>
      <c r="AT153" s="535">
        <v>1.9800000000000002E-2</v>
      </c>
      <c r="AU153" s="488" t="s">
        <v>546</v>
      </c>
      <c r="AV153" s="535" t="s">
        <v>546</v>
      </c>
      <c r="AW153" s="535">
        <v>1.9900000000000001E-2</v>
      </c>
      <c r="AX153" s="488" t="s">
        <v>546</v>
      </c>
      <c r="AY153" s="535" t="s">
        <v>546</v>
      </c>
      <c r="AZ153" s="535">
        <v>1.9900000000000001E-2</v>
      </c>
      <c r="BA153" s="535" t="s">
        <v>546</v>
      </c>
      <c r="BB153" s="535" t="s">
        <v>546</v>
      </c>
      <c r="BC153" s="535">
        <v>1.9900000000000001E-2</v>
      </c>
      <c r="BD153" s="535" t="s">
        <v>546</v>
      </c>
      <c r="BE153" s="535" t="s">
        <v>546</v>
      </c>
      <c r="BF153" s="535">
        <v>1.9900000000000001E-2</v>
      </c>
      <c r="BG153" s="535" t="s">
        <v>546</v>
      </c>
      <c r="BH153" s="535" t="s">
        <v>546</v>
      </c>
    </row>
    <row r="154" spans="1:60" s="100" customFormat="1" ht="16.5" customHeight="1">
      <c r="A154" s="481"/>
      <c r="B154" s="480"/>
      <c r="C154" s="204"/>
      <c r="D154" s="204"/>
      <c r="E154" s="675"/>
      <c r="F154" s="489" t="s">
        <v>649</v>
      </c>
      <c r="G154" s="488">
        <v>2.06E-2</v>
      </c>
      <c r="H154" s="488" t="s">
        <v>546</v>
      </c>
      <c r="I154" s="488" t="s">
        <v>546</v>
      </c>
      <c r="J154" s="488">
        <v>2.0400000000000001E-2</v>
      </c>
      <c r="K154" s="488" t="s">
        <v>546</v>
      </c>
      <c r="L154" s="488" t="s">
        <v>546</v>
      </c>
      <c r="M154" s="488">
        <v>2.0400000000000001E-2</v>
      </c>
      <c r="N154" s="488" t="s">
        <v>546</v>
      </c>
      <c r="O154" s="488" t="s">
        <v>546</v>
      </c>
      <c r="P154" s="488">
        <v>2.0400000000000001E-2</v>
      </c>
      <c r="Q154" s="488" t="s">
        <v>546</v>
      </c>
      <c r="R154" s="488" t="s">
        <v>546</v>
      </c>
      <c r="S154" s="488">
        <v>2.0400000000000001E-2</v>
      </c>
      <c r="T154" s="488" t="s">
        <v>546</v>
      </c>
      <c r="U154" s="488" t="s">
        <v>546</v>
      </c>
      <c r="V154" s="534">
        <v>2.0299999999999999E-2</v>
      </c>
      <c r="W154" s="488" t="s">
        <v>546</v>
      </c>
      <c r="X154" s="534" t="s">
        <v>546</v>
      </c>
      <c r="Y154" s="534">
        <v>2.0199999999999999E-2</v>
      </c>
      <c r="Z154" s="488" t="s">
        <v>546</v>
      </c>
      <c r="AA154" s="534" t="s">
        <v>546</v>
      </c>
      <c r="AB154" s="535">
        <v>2.01E-2</v>
      </c>
      <c r="AC154" s="488" t="s">
        <v>546</v>
      </c>
      <c r="AD154" s="535" t="s">
        <v>546</v>
      </c>
      <c r="AE154" s="535">
        <v>2.01E-2</v>
      </c>
      <c r="AF154" s="488" t="s">
        <v>546</v>
      </c>
      <c r="AG154" s="535" t="s">
        <v>546</v>
      </c>
      <c r="AH154" s="535">
        <v>1.9900000000000001E-2</v>
      </c>
      <c r="AI154" s="488" t="s">
        <v>546</v>
      </c>
      <c r="AJ154" s="535" t="s">
        <v>546</v>
      </c>
      <c r="AK154" s="535">
        <v>2.01E-2</v>
      </c>
      <c r="AL154" s="488" t="s">
        <v>546</v>
      </c>
      <c r="AM154" s="535" t="s">
        <v>546</v>
      </c>
      <c r="AN154" s="535">
        <v>1.9900000000000001E-2</v>
      </c>
      <c r="AO154" s="488" t="s">
        <v>546</v>
      </c>
      <c r="AP154" s="535" t="s">
        <v>546</v>
      </c>
      <c r="AQ154" s="535">
        <v>0.02</v>
      </c>
      <c r="AR154" s="488" t="s">
        <v>546</v>
      </c>
      <c r="AS154" s="535" t="s">
        <v>546</v>
      </c>
      <c r="AT154" s="535">
        <v>0.02</v>
      </c>
      <c r="AU154" s="488" t="s">
        <v>546</v>
      </c>
      <c r="AV154" s="535" t="s">
        <v>546</v>
      </c>
      <c r="AW154" s="535">
        <v>0.02</v>
      </c>
      <c r="AX154" s="488" t="s">
        <v>546</v>
      </c>
      <c r="AY154" s="535" t="s">
        <v>546</v>
      </c>
      <c r="AZ154" s="535">
        <v>1.9900000000000001E-2</v>
      </c>
      <c r="BA154" s="535" t="s">
        <v>546</v>
      </c>
      <c r="BB154" s="535" t="s">
        <v>546</v>
      </c>
      <c r="BC154" s="535">
        <v>0.02</v>
      </c>
      <c r="BD154" s="535" t="s">
        <v>546</v>
      </c>
      <c r="BE154" s="535" t="s">
        <v>546</v>
      </c>
      <c r="BF154" s="535">
        <v>0.02</v>
      </c>
      <c r="BG154" s="535" t="s">
        <v>546</v>
      </c>
      <c r="BH154" s="535" t="s">
        <v>546</v>
      </c>
    </row>
    <row r="155" spans="1:60" s="100" customFormat="1" ht="16.5" customHeight="1">
      <c r="A155" s="481"/>
      <c r="B155" s="480"/>
      <c r="C155" s="204"/>
      <c r="D155" s="204"/>
      <c r="E155" s="675"/>
      <c r="F155" s="489" t="s">
        <v>650</v>
      </c>
      <c r="G155" s="488">
        <v>1.89E-2</v>
      </c>
      <c r="H155" s="488" t="s">
        <v>546</v>
      </c>
      <c r="I155" s="488" t="s">
        <v>546</v>
      </c>
      <c r="J155" s="488">
        <v>1.89E-2</v>
      </c>
      <c r="K155" s="488" t="s">
        <v>546</v>
      </c>
      <c r="L155" s="488" t="s">
        <v>546</v>
      </c>
      <c r="M155" s="488">
        <v>1.9199999999999998E-2</v>
      </c>
      <c r="N155" s="488" t="s">
        <v>546</v>
      </c>
      <c r="O155" s="488" t="s">
        <v>546</v>
      </c>
      <c r="P155" s="488">
        <v>1.9800000000000002E-2</v>
      </c>
      <c r="Q155" s="488" t="s">
        <v>546</v>
      </c>
      <c r="R155" s="488" t="s">
        <v>546</v>
      </c>
      <c r="S155" s="488">
        <v>1.9900000000000001E-2</v>
      </c>
      <c r="T155" s="488" t="s">
        <v>546</v>
      </c>
      <c r="U155" s="488" t="s">
        <v>546</v>
      </c>
      <c r="V155" s="534">
        <v>2.0799999999999999E-2</v>
      </c>
      <c r="W155" s="488" t="s">
        <v>546</v>
      </c>
      <c r="X155" s="534" t="s">
        <v>546</v>
      </c>
      <c r="Y155" s="534">
        <v>1.9800000000000002E-2</v>
      </c>
      <c r="Z155" s="488" t="s">
        <v>546</v>
      </c>
      <c r="AA155" s="534" t="s">
        <v>546</v>
      </c>
      <c r="AB155" s="535">
        <v>1.9099999999999999E-2</v>
      </c>
      <c r="AC155" s="488" t="s">
        <v>546</v>
      </c>
      <c r="AD155" s="535" t="s">
        <v>546</v>
      </c>
      <c r="AE155" s="535">
        <v>1.9900000000000001E-2</v>
      </c>
      <c r="AF155" s="488" t="s">
        <v>546</v>
      </c>
      <c r="AG155" s="535" t="s">
        <v>546</v>
      </c>
      <c r="AH155" s="535">
        <v>1.9599999999999999E-2</v>
      </c>
      <c r="AI155" s="488" t="s">
        <v>546</v>
      </c>
      <c r="AJ155" s="535" t="s">
        <v>546</v>
      </c>
      <c r="AK155" s="535">
        <v>1.9599999999999999E-2</v>
      </c>
      <c r="AL155" s="488" t="s">
        <v>546</v>
      </c>
      <c r="AM155" s="535" t="s">
        <v>546</v>
      </c>
      <c r="AN155" s="535">
        <v>1.9699999999999999E-2</v>
      </c>
      <c r="AO155" s="488" t="s">
        <v>546</v>
      </c>
      <c r="AP155" s="535" t="s">
        <v>546</v>
      </c>
      <c r="AQ155" s="535">
        <v>1.9599999999999999E-2</v>
      </c>
      <c r="AR155" s="488" t="s">
        <v>546</v>
      </c>
      <c r="AS155" s="535" t="s">
        <v>546</v>
      </c>
      <c r="AT155" s="535">
        <v>1.9199999999999998E-2</v>
      </c>
      <c r="AU155" s="488" t="s">
        <v>546</v>
      </c>
      <c r="AV155" s="535" t="s">
        <v>546</v>
      </c>
      <c r="AW155" s="535">
        <v>1.9199999999999998E-2</v>
      </c>
      <c r="AX155" s="488" t="s">
        <v>546</v>
      </c>
      <c r="AY155" s="535" t="s">
        <v>546</v>
      </c>
      <c r="AZ155" s="535">
        <v>1.9199999999999998E-2</v>
      </c>
      <c r="BA155" s="535" t="s">
        <v>546</v>
      </c>
      <c r="BB155" s="535" t="s">
        <v>546</v>
      </c>
      <c r="BC155" s="535">
        <v>1.95E-2</v>
      </c>
      <c r="BD155" s="535" t="s">
        <v>546</v>
      </c>
      <c r="BE155" s="535" t="s">
        <v>546</v>
      </c>
      <c r="BF155" s="535">
        <v>1.95E-2</v>
      </c>
      <c r="BG155" s="535" t="s">
        <v>546</v>
      </c>
      <c r="BH155" s="535" t="s">
        <v>546</v>
      </c>
    </row>
    <row r="156" spans="1:60" s="100" customFormat="1" ht="16.5" customHeight="1">
      <c r="A156" s="481"/>
      <c r="B156" s="480"/>
      <c r="C156" s="204"/>
      <c r="D156" s="204"/>
      <c r="E156" s="675"/>
      <c r="F156" s="489" t="s">
        <v>651</v>
      </c>
      <c r="G156" s="488">
        <v>2.06E-2</v>
      </c>
      <c r="H156" s="488" t="s">
        <v>546</v>
      </c>
      <c r="I156" s="488" t="s">
        <v>546</v>
      </c>
      <c r="J156" s="488">
        <v>2.0400000000000001E-2</v>
      </c>
      <c r="K156" s="488" t="s">
        <v>546</v>
      </c>
      <c r="L156" s="488" t="s">
        <v>546</v>
      </c>
      <c r="M156" s="488">
        <v>2.0400000000000001E-2</v>
      </c>
      <c r="N156" s="488" t="s">
        <v>546</v>
      </c>
      <c r="O156" s="488" t="s">
        <v>546</v>
      </c>
      <c r="P156" s="488">
        <v>2.0400000000000001E-2</v>
      </c>
      <c r="Q156" s="488" t="s">
        <v>546</v>
      </c>
      <c r="R156" s="488" t="s">
        <v>546</v>
      </c>
      <c r="S156" s="488">
        <v>2.0400000000000001E-2</v>
      </c>
      <c r="T156" s="488" t="s">
        <v>546</v>
      </c>
      <c r="U156" s="488" t="s">
        <v>546</v>
      </c>
      <c r="V156" s="534">
        <v>2.0299999999999999E-2</v>
      </c>
      <c r="W156" s="488" t="s">
        <v>546</v>
      </c>
      <c r="X156" s="534" t="s">
        <v>546</v>
      </c>
      <c r="Y156" s="534">
        <v>2.0199999999999999E-2</v>
      </c>
      <c r="Z156" s="488" t="s">
        <v>546</v>
      </c>
      <c r="AA156" s="534" t="s">
        <v>546</v>
      </c>
      <c r="AB156" s="535">
        <v>2.01E-2</v>
      </c>
      <c r="AC156" s="488" t="s">
        <v>546</v>
      </c>
      <c r="AD156" s="535" t="s">
        <v>546</v>
      </c>
      <c r="AE156" s="535">
        <v>2.01E-2</v>
      </c>
      <c r="AF156" s="488" t="s">
        <v>546</v>
      </c>
      <c r="AG156" s="535" t="s">
        <v>546</v>
      </c>
      <c r="AH156" s="535">
        <v>1.9900000000000001E-2</v>
      </c>
      <c r="AI156" s="488" t="s">
        <v>546</v>
      </c>
      <c r="AJ156" s="535" t="s">
        <v>546</v>
      </c>
      <c r="AK156" s="535">
        <v>2.01E-2</v>
      </c>
      <c r="AL156" s="488" t="s">
        <v>546</v>
      </c>
      <c r="AM156" s="535" t="s">
        <v>546</v>
      </c>
      <c r="AN156" s="535">
        <v>1.9900000000000001E-2</v>
      </c>
      <c r="AO156" s="488" t="s">
        <v>546</v>
      </c>
      <c r="AP156" s="535" t="s">
        <v>546</v>
      </c>
      <c r="AQ156" s="535">
        <v>0.02</v>
      </c>
      <c r="AR156" s="488" t="s">
        <v>546</v>
      </c>
      <c r="AS156" s="535" t="s">
        <v>546</v>
      </c>
      <c r="AT156" s="535">
        <v>0.02</v>
      </c>
      <c r="AU156" s="488" t="s">
        <v>546</v>
      </c>
      <c r="AV156" s="535" t="s">
        <v>546</v>
      </c>
      <c r="AW156" s="535">
        <v>0.02</v>
      </c>
      <c r="AX156" s="488" t="s">
        <v>546</v>
      </c>
      <c r="AY156" s="535" t="s">
        <v>546</v>
      </c>
      <c r="AZ156" s="535">
        <v>1.9900000000000001E-2</v>
      </c>
      <c r="BA156" s="535" t="s">
        <v>546</v>
      </c>
      <c r="BB156" s="535" t="s">
        <v>546</v>
      </c>
      <c r="BC156" s="535">
        <v>0.02</v>
      </c>
      <c r="BD156" s="535" t="s">
        <v>546</v>
      </c>
      <c r="BE156" s="535" t="s">
        <v>546</v>
      </c>
      <c r="BF156" s="535">
        <v>0.02</v>
      </c>
      <c r="BG156" s="535" t="s">
        <v>546</v>
      </c>
      <c r="BH156" s="535" t="s">
        <v>546</v>
      </c>
    </row>
    <row r="157" spans="1:60" s="100" customFormat="1" ht="16.5" customHeight="1">
      <c r="A157" s="481"/>
      <c r="B157" s="480"/>
      <c r="C157" s="204"/>
      <c r="D157" s="204"/>
      <c r="E157" s="675"/>
      <c r="F157" s="489" t="s">
        <v>652</v>
      </c>
      <c r="G157" s="488">
        <v>0.02</v>
      </c>
      <c r="H157" s="488" t="s">
        <v>546</v>
      </c>
      <c r="I157" s="488" t="s">
        <v>546</v>
      </c>
      <c r="J157" s="488">
        <v>0.02</v>
      </c>
      <c r="K157" s="488" t="s">
        <v>546</v>
      </c>
      <c r="L157" s="488" t="s">
        <v>546</v>
      </c>
      <c r="M157" s="488">
        <v>0.02</v>
      </c>
      <c r="N157" s="488" t="s">
        <v>546</v>
      </c>
      <c r="O157" s="488" t="s">
        <v>546</v>
      </c>
      <c r="P157" s="488">
        <v>0.02</v>
      </c>
      <c r="Q157" s="488" t="s">
        <v>546</v>
      </c>
      <c r="R157" s="488" t="s">
        <v>546</v>
      </c>
      <c r="S157" s="488">
        <v>1.9900000000000001E-2</v>
      </c>
      <c r="T157" s="488" t="s">
        <v>546</v>
      </c>
      <c r="U157" s="488" t="s">
        <v>546</v>
      </c>
      <c r="V157" s="534">
        <v>1.9900000000000001E-2</v>
      </c>
      <c r="W157" s="488" t="s">
        <v>546</v>
      </c>
      <c r="X157" s="534" t="s">
        <v>546</v>
      </c>
      <c r="Y157" s="534">
        <v>1.9800000000000002E-2</v>
      </c>
      <c r="Z157" s="488" t="s">
        <v>546</v>
      </c>
      <c r="AA157" s="534" t="s">
        <v>546</v>
      </c>
      <c r="AB157" s="535">
        <v>1.9699999999999999E-2</v>
      </c>
      <c r="AC157" s="488" t="s">
        <v>546</v>
      </c>
      <c r="AD157" s="535" t="s">
        <v>546</v>
      </c>
      <c r="AE157" s="535">
        <v>1.9599999999999999E-2</v>
      </c>
      <c r="AF157" s="488" t="s">
        <v>546</v>
      </c>
      <c r="AG157" s="535" t="s">
        <v>546</v>
      </c>
      <c r="AH157" s="535">
        <v>1.9400000000000001E-2</v>
      </c>
      <c r="AI157" s="488" t="s">
        <v>546</v>
      </c>
      <c r="AJ157" s="535" t="s">
        <v>546</v>
      </c>
      <c r="AK157" s="535">
        <v>1.9400000000000001E-2</v>
      </c>
      <c r="AL157" s="488" t="s">
        <v>546</v>
      </c>
      <c r="AM157" s="535" t="s">
        <v>546</v>
      </c>
      <c r="AN157" s="535">
        <v>1.9400000000000001E-2</v>
      </c>
      <c r="AO157" s="488" t="s">
        <v>546</v>
      </c>
      <c r="AP157" s="535" t="s">
        <v>546</v>
      </c>
      <c r="AQ157" s="535">
        <v>1.9400000000000001E-2</v>
      </c>
      <c r="AR157" s="488" t="s">
        <v>546</v>
      </c>
      <c r="AS157" s="535" t="s">
        <v>546</v>
      </c>
      <c r="AT157" s="535">
        <v>1.9400000000000001E-2</v>
      </c>
      <c r="AU157" s="488" t="s">
        <v>546</v>
      </c>
      <c r="AV157" s="535" t="s">
        <v>546</v>
      </c>
      <c r="AW157" s="535">
        <v>1.9400000000000001E-2</v>
      </c>
      <c r="AX157" s="488" t="s">
        <v>546</v>
      </c>
      <c r="AY157" s="535" t="s">
        <v>546</v>
      </c>
      <c r="AZ157" s="535">
        <v>1.9400000000000001E-2</v>
      </c>
      <c r="BA157" s="535" t="s">
        <v>546</v>
      </c>
      <c r="BB157" s="535" t="s">
        <v>546</v>
      </c>
      <c r="BC157" s="535">
        <v>1.9699999999999999E-2</v>
      </c>
      <c r="BD157" s="535" t="s">
        <v>546</v>
      </c>
      <c r="BE157" s="535" t="s">
        <v>546</v>
      </c>
      <c r="BF157" s="535">
        <v>1.9800000000000002E-2</v>
      </c>
      <c r="BG157" s="535" t="s">
        <v>546</v>
      </c>
      <c r="BH157" s="535" t="s">
        <v>546</v>
      </c>
    </row>
    <row r="158" spans="1:60" s="100" customFormat="1" ht="16.5" customHeight="1">
      <c r="A158" s="481"/>
      <c r="B158" s="480"/>
      <c r="C158" s="204"/>
      <c r="D158" s="204"/>
      <c r="E158" s="675"/>
      <c r="F158" s="489" t="s">
        <v>653</v>
      </c>
      <c r="G158" s="488">
        <v>1.9699999999999999E-2</v>
      </c>
      <c r="H158" s="488" t="s">
        <v>546</v>
      </c>
      <c r="I158" s="488" t="s">
        <v>546</v>
      </c>
      <c r="J158" s="488">
        <v>1.9400000000000001E-2</v>
      </c>
      <c r="K158" s="488" t="s">
        <v>546</v>
      </c>
      <c r="L158" s="488" t="s">
        <v>546</v>
      </c>
      <c r="M158" s="488">
        <v>1.9300000000000001E-2</v>
      </c>
      <c r="N158" s="488" t="s">
        <v>546</v>
      </c>
      <c r="O158" s="488" t="s">
        <v>546</v>
      </c>
      <c r="P158" s="488">
        <v>1.9300000000000001E-2</v>
      </c>
      <c r="Q158" s="488" t="s">
        <v>546</v>
      </c>
      <c r="R158" s="488" t="s">
        <v>546</v>
      </c>
      <c r="S158" s="488">
        <v>1.9300000000000001E-2</v>
      </c>
      <c r="T158" s="488" t="s">
        <v>546</v>
      </c>
      <c r="U158" s="488" t="s">
        <v>546</v>
      </c>
      <c r="V158" s="534">
        <v>1.9199999999999998E-2</v>
      </c>
      <c r="W158" s="488" t="s">
        <v>546</v>
      </c>
      <c r="X158" s="534" t="s">
        <v>546</v>
      </c>
      <c r="Y158" s="534">
        <v>1.9199999999999998E-2</v>
      </c>
      <c r="Z158" s="488" t="s">
        <v>546</v>
      </c>
      <c r="AA158" s="534" t="s">
        <v>546</v>
      </c>
      <c r="AB158" s="535">
        <v>1.9300000000000001E-2</v>
      </c>
      <c r="AC158" s="488" t="s">
        <v>546</v>
      </c>
      <c r="AD158" s="535" t="s">
        <v>546</v>
      </c>
      <c r="AE158" s="535">
        <v>1.9300000000000001E-2</v>
      </c>
      <c r="AF158" s="488" t="s">
        <v>546</v>
      </c>
      <c r="AG158" s="535" t="s">
        <v>546</v>
      </c>
      <c r="AH158" s="535">
        <v>1.9E-2</v>
      </c>
      <c r="AI158" s="488" t="s">
        <v>546</v>
      </c>
      <c r="AJ158" s="535" t="s">
        <v>546</v>
      </c>
      <c r="AK158" s="535">
        <v>1.9E-2</v>
      </c>
      <c r="AL158" s="488" t="s">
        <v>546</v>
      </c>
      <c r="AM158" s="535" t="s">
        <v>546</v>
      </c>
      <c r="AN158" s="535">
        <v>1.9E-2</v>
      </c>
      <c r="AO158" s="488" t="s">
        <v>546</v>
      </c>
      <c r="AP158" s="535" t="s">
        <v>546</v>
      </c>
      <c r="AQ158" s="535">
        <v>1.89E-2</v>
      </c>
      <c r="AR158" s="488" t="s">
        <v>546</v>
      </c>
      <c r="AS158" s="535" t="s">
        <v>546</v>
      </c>
      <c r="AT158" s="535">
        <v>1.89E-2</v>
      </c>
      <c r="AU158" s="488" t="s">
        <v>546</v>
      </c>
      <c r="AV158" s="535" t="s">
        <v>546</v>
      </c>
      <c r="AW158" s="535">
        <v>1.89E-2</v>
      </c>
      <c r="AX158" s="488" t="s">
        <v>546</v>
      </c>
      <c r="AY158" s="535" t="s">
        <v>546</v>
      </c>
      <c r="AZ158" s="535">
        <v>1.8800000000000001E-2</v>
      </c>
      <c r="BA158" s="535" t="s">
        <v>546</v>
      </c>
      <c r="BB158" s="535" t="s">
        <v>546</v>
      </c>
      <c r="BC158" s="535">
        <v>1.8800000000000001E-2</v>
      </c>
      <c r="BD158" s="535" t="s">
        <v>546</v>
      </c>
      <c r="BE158" s="535" t="s">
        <v>546</v>
      </c>
      <c r="BF158" s="535">
        <v>1.8700000000000001E-2</v>
      </c>
      <c r="BG158" s="535" t="s">
        <v>546</v>
      </c>
      <c r="BH158" s="535" t="s">
        <v>546</v>
      </c>
    </row>
    <row r="159" spans="1:60" s="100" customFormat="1" ht="16.5" customHeight="1">
      <c r="A159" s="481"/>
      <c r="B159" s="480"/>
      <c r="C159" s="204"/>
      <c r="D159" s="204"/>
      <c r="E159" s="675"/>
      <c r="F159" s="489" t="s">
        <v>654</v>
      </c>
      <c r="G159" s="488">
        <v>2.0799999999999999E-2</v>
      </c>
      <c r="H159" s="488" t="s">
        <v>546</v>
      </c>
      <c r="I159" s="488" t="s">
        <v>546</v>
      </c>
      <c r="J159" s="488">
        <v>2.06E-2</v>
      </c>
      <c r="K159" s="488" t="s">
        <v>546</v>
      </c>
      <c r="L159" s="488" t="s">
        <v>546</v>
      </c>
      <c r="M159" s="488">
        <v>2.07E-2</v>
      </c>
      <c r="N159" s="488" t="s">
        <v>546</v>
      </c>
      <c r="O159" s="488" t="s">
        <v>546</v>
      </c>
      <c r="P159" s="488">
        <v>2.06E-2</v>
      </c>
      <c r="Q159" s="488" t="s">
        <v>546</v>
      </c>
      <c r="R159" s="488" t="s">
        <v>546</v>
      </c>
      <c r="S159" s="488">
        <v>2.06E-2</v>
      </c>
      <c r="T159" s="488" t="s">
        <v>546</v>
      </c>
      <c r="U159" s="488" t="s">
        <v>546</v>
      </c>
      <c r="V159" s="534">
        <v>2.06E-2</v>
      </c>
      <c r="W159" s="488" t="s">
        <v>546</v>
      </c>
      <c r="X159" s="534" t="s">
        <v>546</v>
      </c>
      <c r="Y159" s="534">
        <v>2.06E-2</v>
      </c>
      <c r="Z159" s="488" t="s">
        <v>546</v>
      </c>
      <c r="AA159" s="534" t="s">
        <v>546</v>
      </c>
      <c r="AB159" s="535">
        <v>2.0500000000000001E-2</v>
      </c>
      <c r="AC159" s="488" t="s">
        <v>546</v>
      </c>
      <c r="AD159" s="535" t="s">
        <v>546</v>
      </c>
      <c r="AE159" s="535">
        <v>2.0400000000000001E-2</v>
      </c>
      <c r="AF159" s="488" t="s">
        <v>546</v>
      </c>
      <c r="AG159" s="535" t="s">
        <v>546</v>
      </c>
      <c r="AH159" s="535">
        <v>2.0299999999999999E-2</v>
      </c>
      <c r="AI159" s="488" t="s">
        <v>546</v>
      </c>
      <c r="AJ159" s="535" t="s">
        <v>546</v>
      </c>
      <c r="AK159" s="535">
        <v>2.0199999999999999E-2</v>
      </c>
      <c r="AL159" s="488" t="s">
        <v>546</v>
      </c>
      <c r="AM159" s="535" t="s">
        <v>546</v>
      </c>
      <c r="AN159" s="535">
        <v>2.0199999999999999E-2</v>
      </c>
      <c r="AO159" s="488" t="s">
        <v>546</v>
      </c>
      <c r="AP159" s="535" t="s">
        <v>546</v>
      </c>
      <c r="AQ159" s="535">
        <v>2.0199999999999999E-2</v>
      </c>
      <c r="AR159" s="488" t="s">
        <v>546</v>
      </c>
      <c r="AS159" s="535" t="s">
        <v>546</v>
      </c>
      <c r="AT159" s="535">
        <v>2.0199999999999999E-2</v>
      </c>
      <c r="AU159" s="488" t="s">
        <v>546</v>
      </c>
      <c r="AV159" s="535" t="s">
        <v>546</v>
      </c>
      <c r="AW159" s="535">
        <v>2.0299999999999999E-2</v>
      </c>
      <c r="AX159" s="488" t="s">
        <v>546</v>
      </c>
      <c r="AY159" s="535" t="s">
        <v>546</v>
      </c>
      <c r="AZ159" s="535">
        <v>2.0299999999999999E-2</v>
      </c>
      <c r="BA159" s="535" t="s">
        <v>546</v>
      </c>
      <c r="BB159" s="535" t="s">
        <v>546</v>
      </c>
      <c r="BC159" s="535">
        <v>2.0299999999999999E-2</v>
      </c>
      <c r="BD159" s="535" t="s">
        <v>546</v>
      </c>
      <c r="BE159" s="535" t="s">
        <v>546</v>
      </c>
      <c r="BF159" s="535">
        <v>2.0400000000000001E-2</v>
      </c>
      <c r="BG159" s="535" t="s">
        <v>546</v>
      </c>
      <c r="BH159" s="535" t="s">
        <v>546</v>
      </c>
    </row>
    <row r="160" spans="1:60" s="100" customFormat="1" ht="16.5" customHeight="1">
      <c r="A160" s="481"/>
      <c r="B160" s="480"/>
      <c r="C160" s="204"/>
      <c r="D160" s="204"/>
      <c r="E160" s="675"/>
      <c r="F160" s="489" t="s">
        <v>655</v>
      </c>
      <c r="G160" s="488">
        <v>0.02</v>
      </c>
      <c r="H160" s="488" t="s">
        <v>546</v>
      </c>
      <c r="I160" s="488" t="s">
        <v>546</v>
      </c>
      <c r="J160" s="488">
        <v>2.0299999999999999E-2</v>
      </c>
      <c r="K160" s="488" t="s">
        <v>546</v>
      </c>
      <c r="L160" s="488" t="s">
        <v>546</v>
      </c>
      <c r="M160" s="488">
        <v>2.0500000000000001E-2</v>
      </c>
      <c r="N160" s="488" t="s">
        <v>546</v>
      </c>
      <c r="O160" s="488" t="s">
        <v>546</v>
      </c>
      <c r="P160" s="488">
        <v>2.0500000000000001E-2</v>
      </c>
      <c r="Q160" s="488" t="s">
        <v>546</v>
      </c>
      <c r="R160" s="488" t="s">
        <v>546</v>
      </c>
      <c r="S160" s="488">
        <v>2.0199999999999999E-2</v>
      </c>
      <c r="T160" s="488" t="s">
        <v>546</v>
      </c>
      <c r="U160" s="488" t="s">
        <v>546</v>
      </c>
      <c r="V160" s="534">
        <v>1.9699999999999999E-2</v>
      </c>
      <c r="W160" s="488" t="s">
        <v>546</v>
      </c>
      <c r="X160" s="534" t="s">
        <v>546</v>
      </c>
      <c r="Y160" s="534">
        <v>0.02</v>
      </c>
      <c r="Z160" s="488" t="s">
        <v>546</v>
      </c>
      <c r="AA160" s="534" t="s">
        <v>546</v>
      </c>
      <c r="AB160" s="535">
        <v>1.9900000000000001E-2</v>
      </c>
      <c r="AC160" s="488" t="s">
        <v>546</v>
      </c>
      <c r="AD160" s="535" t="s">
        <v>546</v>
      </c>
      <c r="AE160" s="535">
        <v>1.9900000000000001E-2</v>
      </c>
      <c r="AF160" s="488" t="s">
        <v>546</v>
      </c>
      <c r="AG160" s="535" t="s">
        <v>546</v>
      </c>
      <c r="AH160" s="535">
        <v>1.9900000000000001E-2</v>
      </c>
      <c r="AI160" s="488" t="s">
        <v>546</v>
      </c>
      <c r="AJ160" s="535" t="s">
        <v>546</v>
      </c>
      <c r="AK160" s="535">
        <v>1.9900000000000001E-2</v>
      </c>
      <c r="AL160" s="488" t="s">
        <v>546</v>
      </c>
      <c r="AM160" s="535" t="s">
        <v>546</v>
      </c>
      <c r="AN160" s="535">
        <v>1.9800000000000002E-2</v>
      </c>
      <c r="AO160" s="488" t="s">
        <v>546</v>
      </c>
      <c r="AP160" s="535" t="s">
        <v>546</v>
      </c>
      <c r="AQ160" s="535">
        <v>1.9800000000000002E-2</v>
      </c>
      <c r="AR160" s="488" t="s">
        <v>546</v>
      </c>
      <c r="AS160" s="535" t="s">
        <v>546</v>
      </c>
      <c r="AT160" s="535">
        <v>1.9900000000000001E-2</v>
      </c>
      <c r="AU160" s="488" t="s">
        <v>546</v>
      </c>
      <c r="AV160" s="535" t="s">
        <v>546</v>
      </c>
      <c r="AW160" s="535">
        <v>1.9900000000000001E-2</v>
      </c>
      <c r="AX160" s="488" t="s">
        <v>546</v>
      </c>
      <c r="AY160" s="535" t="s">
        <v>546</v>
      </c>
      <c r="AZ160" s="535">
        <v>1.9800000000000002E-2</v>
      </c>
      <c r="BA160" s="535" t="s">
        <v>546</v>
      </c>
      <c r="BB160" s="535" t="s">
        <v>546</v>
      </c>
      <c r="BC160" s="535">
        <v>1.9800000000000002E-2</v>
      </c>
      <c r="BD160" s="535" t="s">
        <v>546</v>
      </c>
      <c r="BE160" s="535" t="s">
        <v>546</v>
      </c>
      <c r="BF160" s="535">
        <v>1.9800000000000002E-2</v>
      </c>
      <c r="BG160" s="535" t="s">
        <v>546</v>
      </c>
      <c r="BH160" s="535" t="s">
        <v>546</v>
      </c>
    </row>
    <row r="161" spans="1:60" s="100" customFormat="1" ht="16.5" customHeight="1">
      <c r="A161" s="481"/>
      <c r="B161" s="480"/>
      <c r="C161" s="204"/>
      <c r="D161" s="204"/>
      <c r="E161" s="675"/>
      <c r="F161" s="489" t="s">
        <v>656</v>
      </c>
      <c r="G161" s="488">
        <v>2.06E-2</v>
      </c>
      <c r="H161" s="488" t="s">
        <v>546</v>
      </c>
      <c r="I161" s="488" t="s">
        <v>546</v>
      </c>
      <c r="J161" s="488">
        <v>2.0400000000000001E-2</v>
      </c>
      <c r="K161" s="488" t="s">
        <v>546</v>
      </c>
      <c r="L161" s="488" t="s">
        <v>546</v>
      </c>
      <c r="M161" s="488">
        <v>2.0400000000000001E-2</v>
      </c>
      <c r="N161" s="488" t="s">
        <v>546</v>
      </c>
      <c r="O161" s="488" t="s">
        <v>546</v>
      </c>
      <c r="P161" s="488">
        <v>2.0400000000000001E-2</v>
      </c>
      <c r="Q161" s="488" t="s">
        <v>546</v>
      </c>
      <c r="R161" s="488" t="s">
        <v>546</v>
      </c>
      <c r="S161" s="488">
        <v>2.0400000000000001E-2</v>
      </c>
      <c r="T161" s="488" t="s">
        <v>546</v>
      </c>
      <c r="U161" s="488" t="s">
        <v>546</v>
      </c>
      <c r="V161" s="534">
        <v>2.0299999999999999E-2</v>
      </c>
      <c r="W161" s="488" t="s">
        <v>546</v>
      </c>
      <c r="X161" s="534" t="s">
        <v>546</v>
      </c>
      <c r="Y161" s="534">
        <v>2.0199999999999999E-2</v>
      </c>
      <c r="Z161" s="488" t="s">
        <v>546</v>
      </c>
      <c r="AA161" s="534" t="s">
        <v>546</v>
      </c>
      <c r="AB161" s="535">
        <v>2.01E-2</v>
      </c>
      <c r="AC161" s="488" t="s">
        <v>546</v>
      </c>
      <c r="AD161" s="535" t="s">
        <v>546</v>
      </c>
      <c r="AE161" s="535">
        <v>2.01E-2</v>
      </c>
      <c r="AF161" s="488" t="s">
        <v>546</v>
      </c>
      <c r="AG161" s="535" t="s">
        <v>546</v>
      </c>
      <c r="AH161" s="535">
        <v>1.9900000000000001E-2</v>
      </c>
      <c r="AI161" s="488" t="s">
        <v>546</v>
      </c>
      <c r="AJ161" s="535" t="s">
        <v>546</v>
      </c>
      <c r="AK161" s="535">
        <v>2.01E-2</v>
      </c>
      <c r="AL161" s="488" t="s">
        <v>546</v>
      </c>
      <c r="AM161" s="535" t="s">
        <v>546</v>
      </c>
      <c r="AN161" s="535">
        <v>1.9900000000000001E-2</v>
      </c>
      <c r="AO161" s="488" t="s">
        <v>546</v>
      </c>
      <c r="AP161" s="535" t="s">
        <v>546</v>
      </c>
      <c r="AQ161" s="535">
        <v>0.02</v>
      </c>
      <c r="AR161" s="488" t="s">
        <v>546</v>
      </c>
      <c r="AS161" s="535" t="s">
        <v>546</v>
      </c>
      <c r="AT161" s="535">
        <v>0.02</v>
      </c>
      <c r="AU161" s="488" t="s">
        <v>546</v>
      </c>
      <c r="AV161" s="535" t="s">
        <v>546</v>
      </c>
      <c r="AW161" s="535">
        <v>0.02</v>
      </c>
      <c r="AX161" s="488" t="s">
        <v>546</v>
      </c>
      <c r="AY161" s="535" t="s">
        <v>546</v>
      </c>
      <c r="AZ161" s="535">
        <v>1.9900000000000001E-2</v>
      </c>
      <c r="BA161" s="535" t="s">
        <v>546</v>
      </c>
      <c r="BB161" s="535" t="s">
        <v>546</v>
      </c>
      <c r="BC161" s="535">
        <v>0.02</v>
      </c>
      <c r="BD161" s="535" t="s">
        <v>546</v>
      </c>
      <c r="BE161" s="535" t="s">
        <v>546</v>
      </c>
      <c r="BF161" s="535">
        <v>0.02</v>
      </c>
      <c r="BG161" s="535" t="s">
        <v>546</v>
      </c>
      <c r="BH161" s="535" t="s">
        <v>546</v>
      </c>
    </row>
    <row r="162" spans="1:60" s="100" customFormat="1" ht="16.5" customHeight="1">
      <c r="A162" s="481"/>
      <c r="B162" s="480"/>
      <c r="C162" s="204"/>
      <c r="D162" s="204"/>
      <c r="E162" s="675"/>
      <c r="F162" s="489" t="s">
        <v>657</v>
      </c>
      <c r="G162" s="488">
        <v>2.06E-2</v>
      </c>
      <c r="H162" s="488" t="s">
        <v>546</v>
      </c>
      <c r="I162" s="488" t="s">
        <v>546</v>
      </c>
      <c r="J162" s="488">
        <v>2.0500000000000001E-2</v>
      </c>
      <c r="K162" s="488" t="s">
        <v>546</v>
      </c>
      <c r="L162" s="488" t="s">
        <v>546</v>
      </c>
      <c r="M162" s="488">
        <v>2.0500000000000001E-2</v>
      </c>
      <c r="N162" s="488" t="s">
        <v>546</v>
      </c>
      <c r="O162" s="488" t="s">
        <v>546</v>
      </c>
      <c r="P162" s="488">
        <v>2.0500000000000001E-2</v>
      </c>
      <c r="Q162" s="488" t="s">
        <v>546</v>
      </c>
      <c r="R162" s="488" t="s">
        <v>546</v>
      </c>
      <c r="S162" s="488">
        <v>2.0500000000000001E-2</v>
      </c>
      <c r="T162" s="488" t="s">
        <v>546</v>
      </c>
      <c r="U162" s="488" t="s">
        <v>546</v>
      </c>
      <c r="V162" s="534">
        <v>2.01E-2</v>
      </c>
      <c r="W162" s="488" t="s">
        <v>546</v>
      </c>
      <c r="X162" s="534" t="s">
        <v>546</v>
      </c>
      <c r="Y162" s="534">
        <v>2.01E-2</v>
      </c>
      <c r="Z162" s="488" t="s">
        <v>546</v>
      </c>
      <c r="AA162" s="534" t="s">
        <v>546</v>
      </c>
      <c r="AB162" s="535">
        <v>0.02</v>
      </c>
      <c r="AC162" s="488" t="s">
        <v>546</v>
      </c>
      <c r="AD162" s="535" t="s">
        <v>546</v>
      </c>
      <c r="AE162" s="535">
        <v>0.02</v>
      </c>
      <c r="AF162" s="488" t="s">
        <v>546</v>
      </c>
      <c r="AG162" s="535" t="s">
        <v>546</v>
      </c>
      <c r="AH162" s="535">
        <v>1.9900000000000001E-2</v>
      </c>
      <c r="AI162" s="488" t="s">
        <v>546</v>
      </c>
      <c r="AJ162" s="535" t="s">
        <v>546</v>
      </c>
      <c r="AK162" s="535">
        <v>1.9900000000000001E-2</v>
      </c>
      <c r="AL162" s="488" t="s">
        <v>546</v>
      </c>
      <c r="AM162" s="535" t="s">
        <v>546</v>
      </c>
      <c r="AN162" s="535">
        <v>1.9800000000000002E-2</v>
      </c>
      <c r="AO162" s="488" t="s">
        <v>546</v>
      </c>
      <c r="AP162" s="535" t="s">
        <v>546</v>
      </c>
      <c r="AQ162" s="535">
        <v>1.9900000000000001E-2</v>
      </c>
      <c r="AR162" s="488" t="s">
        <v>546</v>
      </c>
      <c r="AS162" s="535" t="s">
        <v>546</v>
      </c>
      <c r="AT162" s="535">
        <v>1.9900000000000001E-2</v>
      </c>
      <c r="AU162" s="488" t="s">
        <v>546</v>
      </c>
      <c r="AV162" s="535" t="s">
        <v>546</v>
      </c>
      <c r="AW162" s="535">
        <v>1.9900000000000001E-2</v>
      </c>
      <c r="AX162" s="488" t="s">
        <v>546</v>
      </c>
      <c r="AY162" s="535" t="s">
        <v>546</v>
      </c>
      <c r="AZ162" s="535">
        <v>1.9900000000000001E-2</v>
      </c>
      <c r="BA162" s="535" t="s">
        <v>546</v>
      </c>
      <c r="BB162" s="535" t="s">
        <v>546</v>
      </c>
      <c r="BC162" s="535">
        <v>1.9900000000000001E-2</v>
      </c>
      <c r="BD162" s="535" t="s">
        <v>546</v>
      </c>
      <c r="BE162" s="535" t="s">
        <v>546</v>
      </c>
      <c r="BF162" s="535">
        <v>1.9900000000000001E-2</v>
      </c>
      <c r="BG162" s="535" t="s">
        <v>546</v>
      </c>
      <c r="BH162" s="535" t="s">
        <v>546</v>
      </c>
    </row>
    <row r="163" spans="1:60" s="100" customFormat="1" ht="16.5" customHeight="1">
      <c r="A163" s="481"/>
      <c r="B163" s="480"/>
      <c r="C163" s="204"/>
      <c r="D163" s="204"/>
      <c r="E163" s="675"/>
      <c r="F163" s="489" t="s">
        <v>658</v>
      </c>
      <c r="G163" s="488">
        <v>2.0500000000000001E-2</v>
      </c>
      <c r="H163" s="488" t="s">
        <v>546</v>
      </c>
      <c r="I163" s="488" t="s">
        <v>546</v>
      </c>
      <c r="J163" s="488">
        <v>2.0400000000000001E-2</v>
      </c>
      <c r="K163" s="488" t="s">
        <v>546</v>
      </c>
      <c r="L163" s="488" t="s">
        <v>546</v>
      </c>
      <c r="M163" s="488">
        <v>2.0500000000000001E-2</v>
      </c>
      <c r="N163" s="488" t="s">
        <v>546</v>
      </c>
      <c r="O163" s="488" t="s">
        <v>546</v>
      </c>
      <c r="P163" s="488">
        <v>2.0400000000000001E-2</v>
      </c>
      <c r="Q163" s="488" t="s">
        <v>546</v>
      </c>
      <c r="R163" s="488" t="s">
        <v>546</v>
      </c>
      <c r="S163" s="488">
        <v>2.0500000000000001E-2</v>
      </c>
      <c r="T163" s="488" t="s">
        <v>546</v>
      </c>
      <c r="U163" s="488" t="s">
        <v>546</v>
      </c>
      <c r="V163" s="534">
        <v>2.0199999999999999E-2</v>
      </c>
      <c r="W163" s="488" t="s">
        <v>546</v>
      </c>
      <c r="X163" s="534" t="s">
        <v>546</v>
      </c>
      <c r="Y163" s="534">
        <v>2.0799999999999999E-2</v>
      </c>
      <c r="Z163" s="488" t="s">
        <v>546</v>
      </c>
      <c r="AA163" s="534" t="s">
        <v>546</v>
      </c>
      <c r="AB163" s="535">
        <v>2.0899999999999998E-2</v>
      </c>
      <c r="AC163" s="488" t="s">
        <v>546</v>
      </c>
      <c r="AD163" s="535" t="s">
        <v>546</v>
      </c>
      <c r="AE163" s="535">
        <v>2.1000000000000001E-2</v>
      </c>
      <c r="AF163" s="488" t="s">
        <v>546</v>
      </c>
      <c r="AG163" s="535" t="s">
        <v>546</v>
      </c>
      <c r="AH163" s="535">
        <v>2.1100000000000001E-2</v>
      </c>
      <c r="AI163" s="488" t="s">
        <v>546</v>
      </c>
      <c r="AJ163" s="535" t="s">
        <v>546</v>
      </c>
      <c r="AK163" s="535">
        <v>2.1100000000000001E-2</v>
      </c>
      <c r="AL163" s="488" t="s">
        <v>546</v>
      </c>
      <c r="AM163" s="535" t="s">
        <v>546</v>
      </c>
      <c r="AN163" s="535">
        <v>2.01E-2</v>
      </c>
      <c r="AO163" s="488" t="s">
        <v>546</v>
      </c>
      <c r="AP163" s="535" t="s">
        <v>546</v>
      </c>
      <c r="AQ163" s="535">
        <v>2.1299999999999999E-2</v>
      </c>
      <c r="AR163" s="488" t="s">
        <v>546</v>
      </c>
      <c r="AS163" s="535" t="s">
        <v>546</v>
      </c>
      <c r="AT163" s="535">
        <v>2.1299999999999999E-2</v>
      </c>
      <c r="AU163" s="488" t="s">
        <v>546</v>
      </c>
      <c r="AV163" s="535" t="s">
        <v>546</v>
      </c>
      <c r="AW163" s="535">
        <v>2.1100000000000001E-2</v>
      </c>
      <c r="AX163" s="488" t="s">
        <v>546</v>
      </c>
      <c r="AY163" s="535" t="s">
        <v>546</v>
      </c>
      <c r="AZ163" s="535">
        <v>2.12E-2</v>
      </c>
      <c r="BA163" s="535" t="s">
        <v>546</v>
      </c>
      <c r="BB163" s="535" t="s">
        <v>546</v>
      </c>
      <c r="BC163" s="535">
        <v>2.1299999999999999E-2</v>
      </c>
      <c r="BD163" s="535" t="s">
        <v>546</v>
      </c>
      <c r="BE163" s="535" t="s">
        <v>546</v>
      </c>
      <c r="BF163" s="535">
        <v>2.1499999999999998E-2</v>
      </c>
      <c r="BG163" s="535" t="s">
        <v>546</v>
      </c>
      <c r="BH163" s="535" t="s">
        <v>546</v>
      </c>
    </row>
    <row r="164" spans="1:60" s="100" customFormat="1" ht="16.5" customHeight="1">
      <c r="A164" s="481"/>
      <c r="B164" s="480"/>
      <c r="C164" s="204"/>
      <c r="D164" s="204"/>
      <c r="E164" s="675"/>
      <c r="F164" s="489" t="s">
        <v>659</v>
      </c>
      <c r="G164" s="488">
        <v>2.0799999999999999E-2</v>
      </c>
      <c r="H164" s="488" t="s">
        <v>546</v>
      </c>
      <c r="I164" s="488" t="s">
        <v>546</v>
      </c>
      <c r="J164" s="488">
        <v>2.06E-2</v>
      </c>
      <c r="K164" s="488" t="s">
        <v>546</v>
      </c>
      <c r="L164" s="488" t="s">
        <v>546</v>
      </c>
      <c r="M164" s="488">
        <v>2.07E-2</v>
      </c>
      <c r="N164" s="488" t="s">
        <v>546</v>
      </c>
      <c r="O164" s="488" t="s">
        <v>546</v>
      </c>
      <c r="P164" s="488">
        <v>2.06E-2</v>
      </c>
      <c r="Q164" s="488" t="s">
        <v>546</v>
      </c>
      <c r="R164" s="488" t="s">
        <v>546</v>
      </c>
      <c r="S164" s="488">
        <v>2.06E-2</v>
      </c>
      <c r="T164" s="488" t="s">
        <v>546</v>
      </c>
      <c r="U164" s="488" t="s">
        <v>546</v>
      </c>
      <c r="V164" s="534">
        <v>2.06E-2</v>
      </c>
      <c r="W164" s="488" t="s">
        <v>546</v>
      </c>
      <c r="X164" s="534" t="s">
        <v>546</v>
      </c>
      <c r="Y164" s="534">
        <v>2.06E-2</v>
      </c>
      <c r="Z164" s="488" t="s">
        <v>546</v>
      </c>
      <c r="AA164" s="534" t="s">
        <v>546</v>
      </c>
      <c r="AB164" s="535">
        <v>2.0500000000000001E-2</v>
      </c>
      <c r="AC164" s="488" t="s">
        <v>546</v>
      </c>
      <c r="AD164" s="535" t="s">
        <v>546</v>
      </c>
      <c r="AE164" s="535">
        <v>2.0400000000000001E-2</v>
      </c>
      <c r="AF164" s="488" t="s">
        <v>546</v>
      </c>
      <c r="AG164" s="535" t="s">
        <v>546</v>
      </c>
      <c r="AH164" s="535">
        <v>2.0299999999999999E-2</v>
      </c>
      <c r="AI164" s="488" t="s">
        <v>546</v>
      </c>
      <c r="AJ164" s="535" t="s">
        <v>546</v>
      </c>
      <c r="AK164" s="535">
        <v>2.0199999999999999E-2</v>
      </c>
      <c r="AL164" s="488" t="s">
        <v>546</v>
      </c>
      <c r="AM164" s="535" t="s">
        <v>546</v>
      </c>
      <c r="AN164" s="535">
        <v>2.0199999999999999E-2</v>
      </c>
      <c r="AO164" s="488" t="s">
        <v>546</v>
      </c>
      <c r="AP164" s="535" t="s">
        <v>546</v>
      </c>
      <c r="AQ164" s="535">
        <v>2.0199999999999999E-2</v>
      </c>
      <c r="AR164" s="488" t="s">
        <v>546</v>
      </c>
      <c r="AS164" s="535" t="s">
        <v>546</v>
      </c>
      <c r="AT164" s="535">
        <v>2.0199999999999999E-2</v>
      </c>
      <c r="AU164" s="488" t="s">
        <v>546</v>
      </c>
      <c r="AV164" s="535" t="s">
        <v>546</v>
      </c>
      <c r="AW164" s="535">
        <v>2.0299999999999999E-2</v>
      </c>
      <c r="AX164" s="488" t="s">
        <v>546</v>
      </c>
      <c r="AY164" s="535" t="s">
        <v>546</v>
      </c>
      <c r="AZ164" s="535">
        <v>2.0299999999999999E-2</v>
      </c>
      <c r="BA164" s="535" t="s">
        <v>546</v>
      </c>
      <c r="BB164" s="535" t="s">
        <v>546</v>
      </c>
      <c r="BC164" s="535">
        <v>2.0299999999999999E-2</v>
      </c>
      <c r="BD164" s="535" t="s">
        <v>546</v>
      </c>
      <c r="BE164" s="535" t="s">
        <v>546</v>
      </c>
      <c r="BF164" s="535">
        <v>2.0400000000000001E-2</v>
      </c>
      <c r="BG164" s="535" t="s">
        <v>546</v>
      </c>
      <c r="BH164" s="535" t="s">
        <v>546</v>
      </c>
    </row>
    <row r="165" spans="1:60" s="100" customFormat="1" ht="16.5" customHeight="1">
      <c r="A165" s="481"/>
      <c r="B165" s="480"/>
      <c r="C165" s="204"/>
      <c r="D165" s="204"/>
      <c r="E165" s="675"/>
      <c r="F165" s="489" t="s">
        <v>660</v>
      </c>
      <c r="G165" s="488">
        <v>0.02</v>
      </c>
      <c r="H165" s="488" t="s">
        <v>546</v>
      </c>
      <c r="I165" s="488" t="s">
        <v>546</v>
      </c>
      <c r="J165" s="488">
        <v>0.02</v>
      </c>
      <c r="K165" s="488" t="s">
        <v>546</v>
      </c>
      <c r="L165" s="488" t="s">
        <v>546</v>
      </c>
      <c r="M165" s="488">
        <v>0.02</v>
      </c>
      <c r="N165" s="488" t="s">
        <v>546</v>
      </c>
      <c r="O165" s="488" t="s">
        <v>546</v>
      </c>
      <c r="P165" s="488">
        <v>0.02</v>
      </c>
      <c r="Q165" s="488" t="s">
        <v>546</v>
      </c>
      <c r="R165" s="488" t="s">
        <v>546</v>
      </c>
      <c r="S165" s="488">
        <v>1.9900000000000001E-2</v>
      </c>
      <c r="T165" s="488" t="s">
        <v>546</v>
      </c>
      <c r="U165" s="488" t="s">
        <v>546</v>
      </c>
      <c r="V165" s="534">
        <v>1.9900000000000001E-2</v>
      </c>
      <c r="W165" s="488" t="s">
        <v>546</v>
      </c>
      <c r="X165" s="534" t="s">
        <v>546</v>
      </c>
      <c r="Y165" s="534">
        <v>1.9800000000000002E-2</v>
      </c>
      <c r="Z165" s="488" t="s">
        <v>546</v>
      </c>
      <c r="AA165" s="534" t="s">
        <v>546</v>
      </c>
      <c r="AB165" s="535">
        <v>1.9699999999999999E-2</v>
      </c>
      <c r="AC165" s="488" t="s">
        <v>546</v>
      </c>
      <c r="AD165" s="535" t="s">
        <v>546</v>
      </c>
      <c r="AE165" s="535">
        <v>1.9599999999999999E-2</v>
      </c>
      <c r="AF165" s="488" t="s">
        <v>546</v>
      </c>
      <c r="AG165" s="535" t="s">
        <v>546</v>
      </c>
      <c r="AH165" s="535">
        <v>1.9400000000000001E-2</v>
      </c>
      <c r="AI165" s="488" t="s">
        <v>546</v>
      </c>
      <c r="AJ165" s="535" t="s">
        <v>546</v>
      </c>
      <c r="AK165" s="535">
        <v>1.9400000000000001E-2</v>
      </c>
      <c r="AL165" s="488" t="s">
        <v>546</v>
      </c>
      <c r="AM165" s="535" t="s">
        <v>546</v>
      </c>
      <c r="AN165" s="535">
        <v>1.9400000000000001E-2</v>
      </c>
      <c r="AO165" s="488" t="s">
        <v>546</v>
      </c>
      <c r="AP165" s="535" t="s">
        <v>546</v>
      </c>
      <c r="AQ165" s="535">
        <v>1.9400000000000001E-2</v>
      </c>
      <c r="AR165" s="488" t="s">
        <v>546</v>
      </c>
      <c r="AS165" s="535" t="s">
        <v>546</v>
      </c>
      <c r="AT165" s="535">
        <v>1.9400000000000001E-2</v>
      </c>
      <c r="AU165" s="488" t="s">
        <v>546</v>
      </c>
      <c r="AV165" s="535" t="s">
        <v>546</v>
      </c>
      <c r="AW165" s="535">
        <v>1.9400000000000001E-2</v>
      </c>
      <c r="AX165" s="488" t="s">
        <v>546</v>
      </c>
      <c r="AY165" s="535" t="s">
        <v>546</v>
      </c>
      <c r="AZ165" s="535">
        <v>1.9400000000000001E-2</v>
      </c>
      <c r="BA165" s="535" t="s">
        <v>546</v>
      </c>
      <c r="BB165" s="535" t="s">
        <v>546</v>
      </c>
      <c r="BC165" s="535">
        <v>1.9699999999999999E-2</v>
      </c>
      <c r="BD165" s="535" t="s">
        <v>546</v>
      </c>
      <c r="BE165" s="535" t="s">
        <v>546</v>
      </c>
      <c r="BF165" s="535">
        <v>1.9800000000000002E-2</v>
      </c>
      <c r="BG165" s="535" t="s">
        <v>546</v>
      </c>
      <c r="BH165" s="535" t="s">
        <v>546</v>
      </c>
    </row>
    <row r="166" spans="1:60" s="100" customFormat="1" ht="16.5" customHeight="1">
      <c r="A166" s="481"/>
      <c r="B166" s="480"/>
      <c r="C166" s="204"/>
      <c r="D166" s="204"/>
      <c r="E166" s="675"/>
      <c r="F166" s="489" t="s">
        <v>661</v>
      </c>
      <c r="G166" s="488">
        <v>2.0199999999999999E-2</v>
      </c>
      <c r="H166" s="488" t="s">
        <v>546</v>
      </c>
      <c r="I166" s="488" t="s">
        <v>546</v>
      </c>
      <c r="J166" s="488">
        <v>2.01E-2</v>
      </c>
      <c r="K166" s="488" t="s">
        <v>546</v>
      </c>
      <c r="L166" s="488" t="s">
        <v>546</v>
      </c>
      <c r="M166" s="488">
        <v>2.01E-2</v>
      </c>
      <c r="N166" s="488" t="s">
        <v>546</v>
      </c>
      <c r="O166" s="488" t="s">
        <v>546</v>
      </c>
      <c r="P166" s="488">
        <v>1.9900000000000001E-2</v>
      </c>
      <c r="Q166" s="488" t="s">
        <v>546</v>
      </c>
      <c r="R166" s="488" t="s">
        <v>546</v>
      </c>
      <c r="S166" s="488">
        <v>1.9800000000000002E-2</v>
      </c>
      <c r="T166" s="488" t="s">
        <v>546</v>
      </c>
      <c r="U166" s="488" t="s">
        <v>546</v>
      </c>
      <c r="V166" s="534">
        <v>1.9800000000000002E-2</v>
      </c>
      <c r="W166" s="488" t="s">
        <v>546</v>
      </c>
      <c r="X166" s="534" t="s">
        <v>546</v>
      </c>
      <c r="Y166" s="534">
        <v>1.9800000000000002E-2</v>
      </c>
      <c r="Z166" s="488" t="s">
        <v>546</v>
      </c>
      <c r="AA166" s="534" t="s">
        <v>546</v>
      </c>
      <c r="AB166" s="535">
        <v>1.9800000000000002E-2</v>
      </c>
      <c r="AC166" s="488" t="s">
        <v>546</v>
      </c>
      <c r="AD166" s="535" t="s">
        <v>546</v>
      </c>
      <c r="AE166" s="535">
        <v>1.9800000000000002E-2</v>
      </c>
      <c r="AF166" s="488" t="s">
        <v>546</v>
      </c>
      <c r="AG166" s="535" t="s">
        <v>546</v>
      </c>
      <c r="AH166" s="535">
        <v>1.9599999999999999E-2</v>
      </c>
      <c r="AI166" s="488" t="s">
        <v>546</v>
      </c>
      <c r="AJ166" s="535" t="s">
        <v>546</v>
      </c>
      <c r="AK166" s="535">
        <v>1.9599999999999999E-2</v>
      </c>
      <c r="AL166" s="488" t="s">
        <v>546</v>
      </c>
      <c r="AM166" s="535" t="s">
        <v>546</v>
      </c>
      <c r="AN166" s="535">
        <v>1.9599999999999999E-2</v>
      </c>
      <c r="AO166" s="488" t="s">
        <v>546</v>
      </c>
      <c r="AP166" s="535" t="s">
        <v>546</v>
      </c>
      <c r="AQ166" s="535">
        <v>1.9599999999999999E-2</v>
      </c>
      <c r="AR166" s="488" t="s">
        <v>546</v>
      </c>
      <c r="AS166" s="535" t="s">
        <v>546</v>
      </c>
      <c r="AT166" s="535">
        <v>1.9699999999999999E-2</v>
      </c>
      <c r="AU166" s="488" t="s">
        <v>546</v>
      </c>
      <c r="AV166" s="535" t="s">
        <v>546</v>
      </c>
      <c r="AW166" s="535">
        <v>1.9599999999999999E-2</v>
      </c>
      <c r="AX166" s="488" t="s">
        <v>546</v>
      </c>
      <c r="AY166" s="535" t="s">
        <v>546</v>
      </c>
      <c r="AZ166" s="535">
        <v>1.9599999999999999E-2</v>
      </c>
      <c r="BA166" s="535" t="s">
        <v>546</v>
      </c>
      <c r="BB166" s="535" t="s">
        <v>546</v>
      </c>
      <c r="BC166" s="535">
        <v>1.9599999999999999E-2</v>
      </c>
      <c r="BD166" s="535" t="s">
        <v>546</v>
      </c>
      <c r="BE166" s="535" t="s">
        <v>546</v>
      </c>
      <c r="BF166" s="535">
        <v>1.9599999999999999E-2</v>
      </c>
      <c r="BG166" s="535" t="s">
        <v>546</v>
      </c>
      <c r="BH166" s="535" t="s">
        <v>546</v>
      </c>
    </row>
    <row r="167" spans="1:60" s="100" customFormat="1" ht="16.5" customHeight="1">
      <c r="A167" s="481"/>
      <c r="B167" s="480"/>
      <c r="C167" s="204"/>
      <c r="D167" s="204"/>
      <c r="E167" s="675"/>
      <c r="F167" s="489" t="s">
        <v>662</v>
      </c>
      <c r="G167" s="488">
        <v>2.0799999999999999E-2</v>
      </c>
      <c r="H167" s="488" t="s">
        <v>546</v>
      </c>
      <c r="I167" s="488" t="s">
        <v>546</v>
      </c>
      <c r="J167" s="488">
        <v>2.06E-2</v>
      </c>
      <c r="K167" s="488" t="s">
        <v>546</v>
      </c>
      <c r="L167" s="488" t="s">
        <v>546</v>
      </c>
      <c r="M167" s="488">
        <v>2.07E-2</v>
      </c>
      <c r="N167" s="488" t="s">
        <v>546</v>
      </c>
      <c r="O167" s="488" t="s">
        <v>546</v>
      </c>
      <c r="P167" s="488">
        <v>2.06E-2</v>
      </c>
      <c r="Q167" s="488" t="s">
        <v>546</v>
      </c>
      <c r="R167" s="488" t="s">
        <v>546</v>
      </c>
      <c r="S167" s="488">
        <v>2.06E-2</v>
      </c>
      <c r="T167" s="488" t="s">
        <v>546</v>
      </c>
      <c r="U167" s="488" t="s">
        <v>546</v>
      </c>
      <c r="V167" s="534">
        <v>2.06E-2</v>
      </c>
      <c r="W167" s="488" t="s">
        <v>546</v>
      </c>
      <c r="X167" s="534" t="s">
        <v>546</v>
      </c>
      <c r="Y167" s="534">
        <v>2.06E-2</v>
      </c>
      <c r="Z167" s="488" t="s">
        <v>546</v>
      </c>
      <c r="AA167" s="534" t="s">
        <v>546</v>
      </c>
      <c r="AB167" s="535">
        <v>2.0500000000000001E-2</v>
      </c>
      <c r="AC167" s="488" t="s">
        <v>546</v>
      </c>
      <c r="AD167" s="535" t="s">
        <v>546</v>
      </c>
      <c r="AE167" s="535">
        <v>2.0400000000000001E-2</v>
      </c>
      <c r="AF167" s="488" t="s">
        <v>546</v>
      </c>
      <c r="AG167" s="535" t="s">
        <v>546</v>
      </c>
      <c r="AH167" s="535">
        <v>2.0299999999999999E-2</v>
      </c>
      <c r="AI167" s="488" t="s">
        <v>546</v>
      </c>
      <c r="AJ167" s="535" t="s">
        <v>546</v>
      </c>
      <c r="AK167" s="535">
        <v>2.0199999999999999E-2</v>
      </c>
      <c r="AL167" s="488" t="s">
        <v>546</v>
      </c>
      <c r="AM167" s="535" t="s">
        <v>546</v>
      </c>
      <c r="AN167" s="535">
        <v>2.0199999999999999E-2</v>
      </c>
      <c r="AO167" s="488" t="s">
        <v>546</v>
      </c>
      <c r="AP167" s="535" t="s">
        <v>546</v>
      </c>
      <c r="AQ167" s="535">
        <v>2.0199999999999999E-2</v>
      </c>
      <c r="AR167" s="488" t="s">
        <v>546</v>
      </c>
      <c r="AS167" s="535" t="s">
        <v>546</v>
      </c>
      <c r="AT167" s="535">
        <v>2.0199999999999999E-2</v>
      </c>
      <c r="AU167" s="488" t="s">
        <v>546</v>
      </c>
      <c r="AV167" s="535" t="s">
        <v>546</v>
      </c>
      <c r="AW167" s="535">
        <v>2.0299999999999999E-2</v>
      </c>
      <c r="AX167" s="488" t="s">
        <v>546</v>
      </c>
      <c r="AY167" s="535" t="s">
        <v>546</v>
      </c>
      <c r="AZ167" s="535">
        <v>2.0299999999999999E-2</v>
      </c>
      <c r="BA167" s="535" t="s">
        <v>546</v>
      </c>
      <c r="BB167" s="535" t="s">
        <v>546</v>
      </c>
      <c r="BC167" s="535">
        <v>2.0299999999999999E-2</v>
      </c>
      <c r="BD167" s="535" t="s">
        <v>546</v>
      </c>
      <c r="BE167" s="535" t="s">
        <v>546</v>
      </c>
      <c r="BF167" s="535">
        <v>2.0400000000000001E-2</v>
      </c>
      <c r="BG167" s="535" t="s">
        <v>546</v>
      </c>
      <c r="BH167" s="535" t="s">
        <v>546</v>
      </c>
    </row>
    <row r="168" spans="1:60" s="100" customFormat="1" ht="16.5" customHeight="1">
      <c r="A168" s="481"/>
      <c r="B168" s="480"/>
      <c r="C168" s="204"/>
      <c r="D168" s="204"/>
      <c r="E168" s="675"/>
      <c r="F168" s="489" t="s">
        <v>663</v>
      </c>
      <c r="G168" s="488">
        <v>2.0799999999999999E-2</v>
      </c>
      <c r="H168" s="488" t="s">
        <v>546</v>
      </c>
      <c r="I168" s="488" t="s">
        <v>546</v>
      </c>
      <c r="J168" s="488">
        <v>2.07E-2</v>
      </c>
      <c r="K168" s="488" t="s">
        <v>546</v>
      </c>
      <c r="L168" s="488" t="s">
        <v>546</v>
      </c>
      <c r="M168" s="488">
        <v>2.0500000000000001E-2</v>
      </c>
      <c r="N168" s="488" t="s">
        <v>546</v>
      </c>
      <c r="O168" s="488" t="s">
        <v>546</v>
      </c>
      <c r="P168" s="488">
        <v>2.07E-2</v>
      </c>
      <c r="Q168" s="488" t="s">
        <v>546</v>
      </c>
      <c r="R168" s="488" t="s">
        <v>546</v>
      </c>
      <c r="S168" s="488">
        <v>2.0899999999999998E-2</v>
      </c>
      <c r="T168" s="488" t="s">
        <v>546</v>
      </c>
      <c r="U168" s="488" t="s">
        <v>546</v>
      </c>
      <c r="V168" s="534">
        <v>2.0199999999999999E-2</v>
      </c>
      <c r="W168" s="488" t="s">
        <v>546</v>
      </c>
      <c r="X168" s="534" t="s">
        <v>546</v>
      </c>
      <c r="Y168" s="534">
        <v>2.0500000000000001E-2</v>
      </c>
      <c r="Z168" s="488" t="s">
        <v>546</v>
      </c>
      <c r="AA168" s="534" t="s">
        <v>546</v>
      </c>
      <c r="AB168" s="535">
        <v>2.0400000000000001E-2</v>
      </c>
      <c r="AC168" s="488" t="s">
        <v>546</v>
      </c>
      <c r="AD168" s="535" t="s">
        <v>546</v>
      </c>
      <c r="AE168" s="535">
        <v>2.0400000000000001E-2</v>
      </c>
      <c r="AF168" s="488" t="s">
        <v>546</v>
      </c>
      <c r="AG168" s="535" t="s">
        <v>546</v>
      </c>
      <c r="AH168" s="535">
        <v>2.0299999999999999E-2</v>
      </c>
      <c r="AI168" s="488" t="s">
        <v>546</v>
      </c>
      <c r="AJ168" s="535" t="s">
        <v>546</v>
      </c>
      <c r="AK168" s="535">
        <v>2.0299999999999999E-2</v>
      </c>
      <c r="AL168" s="488" t="s">
        <v>546</v>
      </c>
      <c r="AM168" s="535" t="s">
        <v>546</v>
      </c>
      <c r="AN168" s="535">
        <v>2.01E-2</v>
      </c>
      <c r="AO168" s="488" t="s">
        <v>546</v>
      </c>
      <c r="AP168" s="535" t="s">
        <v>546</v>
      </c>
      <c r="AQ168" s="535">
        <v>2.01E-2</v>
      </c>
      <c r="AR168" s="488" t="s">
        <v>546</v>
      </c>
      <c r="AS168" s="535" t="s">
        <v>546</v>
      </c>
      <c r="AT168" s="535">
        <v>2.01E-2</v>
      </c>
      <c r="AU168" s="488" t="s">
        <v>546</v>
      </c>
      <c r="AV168" s="535" t="s">
        <v>546</v>
      </c>
      <c r="AW168" s="535">
        <v>2.01E-2</v>
      </c>
      <c r="AX168" s="488" t="s">
        <v>546</v>
      </c>
      <c r="AY168" s="535" t="s">
        <v>546</v>
      </c>
      <c r="AZ168" s="535">
        <v>2.0299999999999999E-2</v>
      </c>
      <c r="BA168" s="535" t="s">
        <v>546</v>
      </c>
      <c r="BB168" s="535" t="s">
        <v>546</v>
      </c>
      <c r="BC168" s="535">
        <v>2.0299999999999999E-2</v>
      </c>
      <c r="BD168" s="535" t="s">
        <v>546</v>
      </c>
      <c r="BE168" s="535" t="s">
        <v>546</v>
      </c>
      <c r="BF168" s="535">
        <v>2.0400000000000001E-2</v>
      </c>
      <c r="BG168" s="535" t="s">
        <v>546</v>
      </c>
      <c r="BH168" s="535" t="s">
        <v>546</v>
      </c>
    </row>
    <row r="169" spans="1:60" s="100" customFormat="1" ht="16.5" customHeight="1">
      <c r="A169" s="481"/>
      <c r="B169" s="480"/>
      <c r="C169" s="204"/>
      <c r="D169" s="204"/>
      <c r="E169" s="675"/>
      <c r="F169" s="489" t="s">
        <v>664</v>
      </c>
      <c r="G169" s="488">
        <v>0.02</v>
      </c>
      <c r="H169" s="488" t="s">
        <v>546</v>
      </c>
      <c r="I169" s="488" t="s">
        <v>546</v>
      </c>
      <c r="J169" s="488">
        <v>0.02</v>
      </c>
      <c r="K169" s="488" t="s">
        <v>546</v>
      </c>
      <c r="L169" s="488" t="s">
        <v>546</v>
      </c>
      <c r="M169" s="488">
        <v>0.02</v>
      </c>
      <c r="N169" s="488" t="s">
        <v>546</v>
      </c>
      <c r="O169" s="488" t="s">
        <v>546</v>
      </c>
      <c r="P169" s="488">
        <v>0.02</v>
      </c>
      <c r="Q169" s="488" t="s">
        <v>546</v>
      </c>
      <c r="R169" s="488" t="s">
        <v>546</v>
      </c>
      <c r="S169" s="488">
        <v>1.9900000000000001E-2</v>
      </c>
      <c r="T169" s="488" t="s">
        <v>546</v>
      </c>
      <c r="U169" s="488" t="s">
        <v>546</v>
      </c>
      <c r="V169" s="534">
        <v>1.9900000000000001E-2</v>
      </c>
      <c r="W169" s="488" t="s">
        <v>546</v>
      </c>
      <c r="X169" s="534" t="s">
        <v>546</v>
      </c>
      <c r="Y169" s="534">
        <v>1.9800000000000002E-2</v>
      </c>
      <c r="Z169" s="488" t="s">
        <v>546</v>
      </c>
      <c r="AA169" s="534" t="s">
        <v>546</v>
      </c>
      <c r="AB169" s="535">
        <v>1.9699999999999999E-2</v>
      </c>
      <c r="AC169" s="488" t="s">
        <v>546</v>
      </c>
      <c r="AD169" s="535" t="s">
        <v>546</v>
      </c>
      <c r="AE169" s="535">
        <v>1.9599999999999999E-2</v>
      </c>
      <c r="AF169" s="488" t="s">
        <v>546</v>
      </c>
      <c r="AG169" s="535" t="s">
        <v>546</v>
      </c>
      <c r="AH169" s="535">
        <v>1.9400000000000001E-2</v>
      </c>
      <c r="AI169" s="488" t="s">
        <v>546</v>
      </c>
      <c r="AJ169" s="535" t="s">
        <v>546</v>
      </c>
      <c r="AK169" s="535">
        <v>1.9400000000000001E-2</v>
      </c>
      <c r="AL169" s="488" t="s">
        <v>546</v>
      </c>
      <c r="AM169" s="535" t="s">
        <v>546</v>
      </c>
      <c r="AN169" s="535">
        <v>1.9400000000000001E-2</v>
      </c>
      <c r="AO169" s="488" t="s">
        <v>546</v>
      </c>
      <c r="AP169" s="535" t="s">
        <v>546</v>
      </c>
      <c r="AQ169" s="535">
        <v>1.9400000000000001E-2</v>
      </c>
      <c r="AR169" s="488" t="s">
        <v>546</v>
      </c>
      <c r="AS169" s="535" t="s">
        <v>546</v>
      </c>
      <c r="AT169" s="535">
        <v>1.9400000000000001E-2</v>
      </c>
      <c r="AU169" s="488" t="s">
        <v>546</v>
      </c>
      <c r="AV169" s="535" t="s">
        <v>546</v>
      </c>
      <c r="AW169" s="535">
        <v>1.9400000000000001E-2</v>
      </c>
      <c r="AX169" s="488" t="s">
        <v>546</v>
      </c>
      <c r="AY169" s="535" t="s">
        <v>546</v>
      </c>
      <c r="AZ169" s="535">
        <v>1.9400000000000001E-2</v>
      </c>
      <c r="BA169" s="535" t="s">
        <v>546</v>
      </c>
      <c r="BB169" s="535" t="s">
        <v>546</v>
      </c>
      <c r="BC169" s="535">
        <v>1.9699999999999999E-2</v>
      </c>
      <c r="BD169" s="535" t="s">
        <v>546</v>
      </c>
      <c r="BE169" s="535" t="s">
        <v>546</v>
      </c>
      <c r="BF169" s="535">
        <v>1.9800000000000002E-2</v>
      </c>
      <c r="BG169" s="535" t="s">
        <v>546</v>
      </c>
      <c r="BH169" s="535" t="s">
        <v>546</v>
      </c>
    </row>
    <row r="170" spans="1:60" s="100" customFormat="1" ht="16.5" customHeight="1">
      <c r="A170" s="481"/>
      <c r="B170" s="480"/>
      <c r="C170" s="204"/>
      <c r="D170" s="204"/>
      <c r="E170" s="675"/>
      <c r="F170" s="489" t="s">
        <v>665</v>
      </c>
      <c r="G170" s="488">
        <v>2.0199999999999999E-2</v>
      </c>
      <c r="H170" s="488" t="s">
        <v>546</v>
      </c>
      <c r="I170" s="488" t="s">
        <v>546</v>
      </c>
      <c r="J170" s="488">
        <v>2.01E-2</v>
      </c>
      <c r="K170" s="488" t="s">
        <v>546</v>
      </c>
      <c r="L170" s="488" t="s">
        <v>546</v>
      </c>
      <c r="M170" s="488">
        <v>2.01E-2</v>
      </c>
      <c r="N170" s="488" t="s">
        <v>546</v>
      </c>
      <c r="O170" s="488" t="s">
        <v>546</v>
      </c>
      <c r="P170" s="488">
        <v>1.9900000000000001E-2</v>
      </c>
      <c r="Q170" s="488" t="s">
        <v>546</v>
      </c>
      <c r="R170" s="488" t="s">
        <v>546</v>
      </c>
      <c r="S170" s="488">
        <v>1.9800000000000002E-2</v>
      </c>
      <c r="T170" s="488" t="s">
        <v>546</v>
      </c>
      <c r="U170" s="488" t="s">
        <v>546</v>
      </c>
      <c r="V170" s="534">
        <v>1.9800000000000002E-2</v>
      </c>
      <c r="W170" s="488" t="s">
        <v>546</v>
      </c>
      <c r="X170" s="534" t="s">
        <v>546</v>
      </c>
      <c r="Y170" s="534">
        <v>1.9800000000000002E-2</v>
      </c>
      <c r="Z170" s="488" t="s">
        <v>546</v>
      </c>
      <c r="AA170" s="534" t="s">
        <v>546</v>
      </c>
      <c r="AB170" s="535">
        <v>1.9800000000000002E-2</v>
      </c>
      <c r="AC170" s="488" t="s">
        <v>546</v>
      </c>
      <c r="AD170" s="535" t="s">
        <v>546</v>
      </c>
      <c r="AE170" s="535">
        <v>1.9699999999999999E-2</v>
      </c>
      <c r="AF170" s="488" t="s">
        <v>546</v>
      </c>
      <c r="AG170" s="535" t="s">
        <v>546</v>
      </c>
      <c r="AH170" s="535">
        <v>1.9599999999999999E-2</v>
      </c>
      <c r="AI170" s="488" t="s">
        <v>546</v>
      </c>
      <c r="AJ170" s="535" t="s">
        <v>546</v>
      </c>
      <c r="AK170" s="535">
        <v>1.9599999999999999E-2</v>
      </c>
      <c r="AL170" s="488" t="s">
        <v>546</v>
      </c>
      <c r="AM170" s="535" t="s">
        <v>546</v>
      </c>
      <c r="AN170" s="535">
        <v>1.9599999999999999E-2</v>
      </c>
      <c r="AO170" s="488" t="s">
        <v>546</v>
      </c>
      <c r="AP170" s="535" t="s">
        <v>546</v>
      </c>
      <c r="AQ170" s="535">
        <v>1.9599999999999999E-2</v>
      </c>
      <c r="AR170" s="488" t="s">
        <v>546</v>
      </c>
      <c r="AS170" s="535" t="s">
        <v>546</v>
      </c>
      <c r="AT170" s="535">
        <v>1.9699999999999999E-2</v>
      </c>
      <c r="AU170" s="488" t="s">
        <v>546</v>
      </c>
      <c r="AV170" s="535" t="s">
        <v>546</v>
      </c>
      <c r="AW170" s="535">
        <v>1.9599999999999999E-2</v>
      </c>
      <c r="AX170" s="488" t="s">
        <v>546</v>
      </c>
      <c r="AY170" s="535" t="s">
        <v>546</v>
      </c>
      <c r="AZ170" s="535">
        <v>1.9599999999999999E-2</v>
      </c>
      <c r="BA170" s="535" t="s">
        <v>546</v>
      </c>
      <c r="BB170" s="535" t="s">
        <v>546</v>
      </c>
      <c r="BC170" s="535">
        <v>1.9599999999999999E-2</v>
      </c>
      <c r="BD170" s="535" t="s">
        <v>546</v>
      </c>
      <c r="BE170" s="535" t="s">
        <v>546</v>
      </c>
      <c r="BF170" s="535">
        <v>1.9599999999999999E-2</v>
      </c>
      <c r="BG170" s="535" t="s">
        <v>546</v>
      </c>
      <c r="BH170" s="535" t="s">
        <v>546</v>
      </c>
    </row>
    <row r="171" spans="1:60" s="100" customFormat="1" ht="16.5" customHeight="1">
      <c r="A171" s="481"/>
      <c r="B171" s="480"/>
      <c r="C171" s="204"/>
      <c r="D171" s="204"/>
      <c r="E171" s="675"/>
      <c r="F171" s="489" t="s">
        <v>666</v>
      </c>
      <c r="G171" s="488">
        <v>0.02</v>
      </c>
      <c r="H171" s="488" t="s">
        <v>546</v>
      </c>
      <c r="I171" s="488" t="s">
        <v>546</v>
      </c>
      <c r="J171" s="488">
        <v>0.02</v>
      </c>
      <c r="K171" s="488" t="s">
        <v>546</v>
      </c>
      <c r="L171" s="488" t="s">
        <v>546</v>
      </c>
      <c r="M171" s="488">
        <v>0.02</v>
      </c>
      <c r="N171" s="488" t="s">
        <v>546</v>
      </c>
      <c r="O171" s="488" t="s">
        <v>546</v>
      </c>
      <c r="P171" s="488">
        <v>0.02</v>
      </c>
      <c r="Q171" s="488" t="s">
        <v>546</v>
      </c>
      <c r="R171" s="488" t="s">
        <v>546</v>
      </c>
      <c r="S171" s="488">
        <v>1.9900000000000001E-2</v>
      </c>
      <c r="T171" s="488" t="s">
        <v>546</v>
      </c>
      <c r="U171" s="488" t="s">
        <v>546</v>
      </c>
      <c r="V171" s="534">
        <v>1.9900000000000001E-2</v>
      </c>
      <c r="W171" s="488" t="s">
        <v>546</v>
      </c>
      <c r="X171" s="534" t="s">
        <v>546</v>
      </c>
      <c r="Y171" s="534">
        <v>1.9800000000000002E-2</v>
      </c>
      <c r="Z171" s="488" t="s">
        <v>546</v>
      </c>
      <c r="AA171" s="534" t="s">
        <v>546</v>
      </c>
      <c r="AB171" s="535">
        <v>1.9699999999999999E-2</v>
      </c>
      <c r="AC171" s="488" t="s">
        <v>546</v>
      </c>
      <c r="AD171" s="535" t="s">
        <v>546</v>
      </c>
      <c r="AE171" s="535">
        <v>1.9599999999999999E-2</v>
      </c>
      <c r="AF171" s="488" t="s">
        <v>546</v>
      </c>
      <c r="AG171" s="535" t="s">
        <v>546</v>
      </c>
      <c r="AH171" s="535">
        <v>1.9400000000000001E-2</v>
      </c>
      <c r="AI171" s="488" t="s">
        <v>546</v>
      </c>
      <c r="AJ171" s="535" t="s">
        <v>546</v>
      </c>
      <c r="AK171" s="535">
        <v>1.9400000000000001E-2</v>
      </c>
      <c r="AL171" s="488" t="s">
        <v>546</v>
      </c>
      <c r="AM171" s="535" t="s">
        <v>546</v>
      </c>
      <c r="AN171" s="535">
        <v>1.9400000000000001E-2</v>
      </c>
      <c r="AO171" s="488" t="s">
        <v>546</v>
      </c>
      <c r="AP171" s="535" t="s">
        <v>546</v>
      </c>
      <c r="AQ171" s="535">
        <v>1.9400000000000001E-2</v>
      </c>
      <c r="AR171" s="488" t="s">
        <v>546</v>
      </c>
      <c r="AS171" s="535" t="s">
        <v>546</v>
      </c>
      <c r="AT171" s="535">
        <v>1.9400000000000001E-2</v>
      </c>
      <c r="AU171" s="488" t="s">
        <v>546</v>
      </c>
      <c r="AV171" s="535" t="s">
        <v>546</v>
      </c>
      <c r="AW171" s="535">
        <v>1.9400000000000001E-2</v>
      </c>
      <c r="AX171" s="488" t="s">
        <v>546</v>
      </c>
      <c r="AY171" s="535" t="s">
        <v>546</v>
      </c>
      <c r="AZ171" s="535">
        <v>1.9400000000000001E-2</v>
      </c>
      <c r="BA171" s="535" t="s">
        <v>546</v>
      </c>
      <c r="BB171" s="535" t="s">
        <v>546</v>
      </c>
      <c r="BC171" s="535">
        <v>1.9699999999999999E-2</v>
      </c>
      <c r="BD171" s="535" t="s">
        <v>546</v>
      </c>
      <c r="BE171" s="535" t="s">
        <v>546</v>
      </c>
      <c r="BF171" s="535">
        <v>1.9800000000000002E-2</v>
      </c>
      <c r="BG171" s="535" t="s">
        <v>546</v>
      </c>
      <c r="BH171" s="535" t="s">
        <v>546</v>
      </c>
    </row>
    <row r="172" spans="1:60" s="100" customFormat="1" ht="16.5" customHeight="1">
      <c r="A172" s="481"/>
      <c r="B172" s="480"/>
      <c r="C172" s="204"/>
      <c r="D172" s="204"/>
      <c r="E172" s="675"/>
      <c r="F172" s="489" t="s">
        <v>667</v>
      </c>
      <c r="G172" s="488">
        <v>2.06E-2</v>
      </c>
      <c r="H172" s="488" t="s">
        <v>546</v>
      </c>
      <c r="I172" s="488" t="s">
        <v>546</v>
      </c>
      <c r="J172" s="488">
        <v>2.0400000000000001E-2</v>
      </c>
      <c r="K172" s="488" t="s">
        <v>546</v>
      </c>
      <c r="L172" s="488" t="s">
        <v>546</v>
      </c>
      <c r="M172" s="488">
        <v>2.0400000000000001E-2</v>
      </c>
      <c r="N172" s="488" t="s">
        <v>546</v>
      </c>
      <c r="O172" s="488" t="s">
        <v>546</v>
      </c>
      <c r="P172" s="488">
        <v>2.0400000000000001E-2</v>
      </c>
      <c r="Q172" s="488" t="s">
        <v>546</v>
      </c>
      <c r="R172" s="488" t="s">
        <v>546</v>
      </c>
      <c r="S172" s="488">
        <v>2.0400000000000001E-2</v>
      </c>
      <c r="T172" s="488" t="s">
        <v>546</v>
      </c>
      <c r="U172" s="488" t="s">
        <v>546</v>
      </c>
      <c r="V172" s="534">
        <v>2.0299999999999999E-2</v>
      </c>
      <c r="W172" s="488" t="s">
        <v>546</v>
      </c>
      <c r="X172" s="534" t="s">
        <v>546</v>
      </c>
      <c r="Y172" s="534">
        <v>2.0199999999999999E-2</v>
      </c>
      <c r="Z172" s="488" t="s">
        <v>546</v>
      </c>
      <c r="AA172" s="534" t="s">
        <v>546</v>
      </c>
      <c r="AB172" s="535">
        <v>2.01E-2</v>
      </c>
      <c r="AC172" s="488" t="s">
        <v>546</v>
      </c>
      <c r="AD172" s="535" t="s">
        <v>546</v>
      </c>
      <c r="AE172" s="535">
        <v>2.01E-2</v>
      </c>
      <c r="AF172" s="488" t="s">
        <v>546</v>
      </c>
      <c r="AG172" s="535" t="s">
        <v>546</v>
      </c>
      <c r="AH172" s="535">
        <v>1.9900000000000001E-2</v>
      </c>
      <c r="AI172" s="488" t="s">
        <v>546</v>
      </c>
      <c r="AJ172" s="535" t="s">
        <v>546</v>
      </c>
      <c r="AK172" s="535">
        <v>2.01E-2</v>
      </c>
      <c r="AL172" s="488" t="s">
        <v>546</v>
      </c>
      <c r="AM172" s="535" t="s">
        <v>546</v>
      </c>
      <c r="AN172" s="535">
        <v>1.9900000000000001E-2</v>
      </c>
      <c r="AO172" s="488" t="s">
        <v>546</v>
      </c>
      <c r="AP172" s="535" t="s">
        <v>546</v>
      </c>
      <c r="AQ172" s="535">
        <v>0.02</v>
      </c>
      <c r="AR172" s="488" t="s">
        <v>546</v>
      </c>
      <c r="AS172" s="535" t="s">
        <v>546</v>
      </c>
      <c r="AT172" s="535">
        <v>0.02</v>
      </c>
      <c r="AU172" s="488" t="s">
        <v>546</v>
      </c>
      <c r="AV172" s="535" t="s">
        <v>546</v>
      </c>
      <c r="AW172" s="535">
        <v>0.02</v>
      </c>
      <c r="AX172" s="488" t="s">
        <v>546</v>
      </c>
      <c r="AY172" s="535" t="s">
        <v>546</v>
      </c>
      <c r="AZ172" s="535">
        <v>1.9900000000000001E-2</v>
      </c>
      <c r="BA172" s="535" t="s">
        <v>546</v>
      </c>
      <c r="BB172" s="535" t="s">
        <v>546</v>
      </c>
      <c r="BC172" s="535">
        <v>0.02</v>
      </c>
      <c r="BD172" s="535" t="s">
        <v>546</v>
      </c>
      <c r="BE172" s="535" t="s">
        <v>546</v>
      </c>
      <c r="BF172" s="535">
        <v>0.02</v>
      </c>
      <c r="BG172" s="535" t="s">
        <v>546</v>
      </c>
      <c r="BH172" s="535" t="s">
        <v>546</v>
      </c>
    </row>
    <row r="173" spans="1:60" s="100" customFormat="1" ht="16.5" customHeight="1">
      <c r="A173" s="481"/>
      <c r="B173" s="480"/>
      <c r="C173" s="204"/>
      <c r="D173" s="204"/>
      <c r="E173" s="675"/>
      <c r="F173" s="489" t="s">
        <v>668</v>
      </c>
      <c r="G173" s="488">
        <v>0.02</v>
      </c>
      <c r="H173" s="488" t="s">
        <v>546</v>
      </c>
      <c r="I173" s="488" t="s">
        <v>546</v>
      </c>
      <c r="J173" s="488">
        <v>0.02</v>
      </c>
      <c r="K173" s="488" t="s">
        <v>546</v>
      </c>
      <c r="L173" s="488" t="s">
        <v>546</v>
      </c>
      <c r="M173" s="488">
        <v>0.02</v>
      </c>
      <c r="N173" s="488" t="s">
        <v>546</v>
      </c>
      <c r="O173" s="488" t="s">
        <v>546</v>
      </c>
      <c r="P173" s="488">
        <v>0.02</v>
      </c>
      <c r="Q173" s="488" t="s">
        <v>546</v>
      </c>
      <c r="R173" s="488" t="s">
        <v>546</v>
      </c>
      <c r="S173" s="488">
        <v>1.9900000000000001E-2</v>
      </c>
      <c r="T173" s="488" t="s">
        <v>546</v>
      </c>
      <c r="U173" s="488" t="s">
        <v>546</v>
      </c>
      <c r="V173" s="534">
        <v>1.9900000000000001E-2</v>
      </c>
      <c r="W173" s="488" t="s">
        <v>546</v>
      </c>
      <c r="X173" s="534" t="s">
        <v>546</v>
      </c>
      <c r="Y173" s="534">
        <v>1.9800000000000002E-2</v>
      </c>
      <c r="Z173" s="488" t="s">
        <v>546</v>
      </c>
      <c r="AA173" s="534" t="s">
        <v>546</v>
      </c>
      <c r="AB173" s="535">
        <v>1.9699999999999999E-2</v>
      </c>
      <c r="AC173" s="488" t="s">
        <v>546</v>
      </c>
      <c r="AD173" s="535" t="s">
        <v>546</v>
      </c>
      <c r="AE173" s="535">
        <v>1.9599999999999999E-2</v>
      </c>
      <c r="AF173" s="488" t="s">
        <v>546</v>
      </c>
      <c r="AG173" s="535" t="s">
        <v>546</v>
      </c>
      <c r="AH173" s="535">
        <v>1.9400000000000001E-2</v>
      </c>
      <c r="AI173" s="488" t="s">
        <v>546</v>
      </c>
      <c r="AJ173" s="535" t="s">
        <v>546</v>
      </c>
      <c r="AK173" s="535">
        <v>1.9400000000000001E-2</v>
      </c>
      <c r="AL173" s="488" t="s">
        <v>546</v>
      </c>
      <c r="AM173" s="535" t="s">
        <v>546</v>
      </c>
      <c r="AN173" s="535">
        <v>1.9400000000000001E-2</v>
      </c>
      <c r="AO173" s="488" t="s">
        <v>546</v>
      </c>
      <c r="AP173" s="535" t="s">
        <v>546</v>
      </c>
      <c r="AQ173" s="535">
        <v>1.9400000000000001E-2</v>
      </c>
      <c r="AR173" s="488" t="s">
        <v>546</v>
      </c>
      <c r="AS173" s="535" t="s">
        <v>546</v>
      </c>
      <c r="AT173" s="535">
        <v>1.9400000000000001E-2</v>
      </c>
      <c r="AU173" s="488" t="s">
        <v>546</v>
      </c>
      <c r="AV173" s="535" t="s">
        <v>546</v>
      </c>
      <c r="AW173" s="535">
        <v>1.9400000000000001E-2</v>
      </c>
      <c r="AX173" s="488" t="s">
        <v>546</v>
      </c>
      <c r="AY173" s="535" t="s">
        <v>546</v>
      </c>
      <c r="AZ173" s="535">
        <v>1.9400000000000001E-2</v>
      </c>
      <c r="BA173" s="535" t="s">
        <v>546</v>
      </c>
      <c r="BB173" s="535" t="s">
        <v>546</v>
      </c>
      <c r="BC173" s="535">
        <v>1.9699999999999999E-2</v>
      </c>
      <c r="BD173" s="535" t="s">
        <v>546</v>
      </c>
      <c r="BE173" s="535" t="s">
        <v>546</v>
      </c>
      <c r="BF173" s="535">
        <v>1.9800000000000002E-2</v>
      </c>
      <c r="BG173" s="535" t="s">
        <v>546</v>
      </c>
      <c r="BH173" s="535" t="s">
        <v>546</v>
      </c>
    </row>
    <row r="174" spans="1:60" s="100" customFormat="1" ht="16.5" customHeight="1">
      <c r="A174" s="481"/>
      <c r="B174" s="480"/>
      <c r="C174" s="204"/>
      <c r="D174" s="204"/>
      <c r="E174" s="675"/>
      <c r="F174" s="489" t="s">
        <v>669</v>
      </c>
      <c r="G174" s="488">
        <v>1.9699999999999999E-2</v>
      </c>
      <c r="H174" s="488" t="s">
        <v>546</v>
      </c>
      <c r="I174" s="488" t="s">
        <v>546</v>
      </c>
      <c r="J174" s="488">
        <v>1.9400000000000001E-2</v>
      </c>
      <c r="K174" s="488" t="s">
        <v>546</v>
      </c>
      <c r="L174" s="488" t="s">
        <v>546</v>
      </c>
      <c r="M174" s="488">
        <v>1.9300000000000001E-2</v>
      </c>
      <c r="N174" s="488" t="s">
        <v>546</v>
      </c>
      <c r="O174" s="488" t="s">
        <v>546</v>
      </c>
      <c r="P174" s="488">
        <v>1.9300000000000001E-2</v>
      </c>
      <c r="Q174" s="488" t="s">
        <v>546</v>
      </c>
      <c r="R174" s="488" t="s">
        <v>546</v>
      </c>
      <c r="S174" s="488">
        <v>1.9300000000000001E-2</v>
      </c>
      <c r="T174" s="488" t="s">
        <v>546</v>
      </c>
      <c r="U174" s="488" t="s">
        <v>546</v>
      </c>
      <c r="V174" s="534">
        <v>1.9199999999999998E-2</v>
      </c>
      <c r="W174" s="488" t="s">
        <v>546</v>
      </c>
      <c r="X174" s="534" t="s">
        <v>546</v>
      </c>
      <c r="Y174" s="534">
        <v>1.9199999999999998E-2</v>
      </c>
      <c r="Z174" s="488" t="s">
        <v>546</v>
      </c>
      <c r="AA174" s="534" t="s">
        <v>546</v>
      </c>
      <c r="AB174" s="535">
        <v>1.9300000000000001E-2</v>
      </c>
      <c r="AC174" s="488" t="s">
        <v>546</v>
      </c>
      <c r="AD174" s="535" t="s">
        <v>546</v>
      </c>
      <c r="AE174" s="535">
        <v>1.9199999999999998E-2</v>
      </c>
      <c r="AF174" s="488" t="s">
        <v>546</v>
      </c>
      <c r="AG174" s="535" t="s">
        <v>546</v>
      </c>
      <c r="AH174" s="535">
        <v>1.9E-2</v>
      </c>
      <c r="AI174" s="488" t="s">
        <v>546</v>
      </c>
      <c r="AJ174" s="535" t="s">
        <v>546</v>
      </c>
      <c r="AK174" s="535">
        <v>1.9E-2</v>
      </c>
      <c r="AL174" s="488" t="s">
        <v>546</v>
      </c>
      <c r="AM174" s="535" t="s">
        <v>546</v>
      </c>
      <c r="AN174" s="535">
        <v>1.9E-2</v>
      </c>
      <c r="AO174" s="488" t="s">
        <v>546</v>
      </c>
      <c r="AP174" s="535" t="s">
        <v>546</v>
      </c>
      <c r="AQ174" s="535">
        <v>1.89E-2</v>
      </c>
      <c r="AR174" s="488" t="s">
        <v>546</v>
      </c>
      <c r="AS174" s="535" t="s">
        <v>546</v>
      </c>
      <c r="AT174" s="535">
        <v>1.89E-2</v>
      </c>
      <c r="AU174" s="488" t="s">
        <v>546</v>
      </c>
      <c r="AV174" s="535" t="s">
        <v>546</v>
      </c>
      <c r="AW174" s="535">
        <v>1.89E-2</v>
      </c>
      <c r="AX174" s="488" t="s">
        <v>546</v>
      </c>
      <c r="AY174" s="535" t="s">
        <v>546</v>
      </c>
      <c r="AZ174" s="535">
        <v>1.8800000000000001E-2</v>
      </c>
      <c r="BA174" s="535" t="s">
        <v>546</v>
      </c>
      <c r="BB174" s="535" t="s">
        <v>546</v>
      </c>
      <c r="BC174" s="535">
        <v>1.8800000000000001E-2</v>
      </c>
      <c r="BD174" s="535" t="s">
        <v>546</v>
      </c>
      <c r="BE174" s="535" t="s">
        <v>546</v>
      </c>
      <c r="BF174" s="535">
        <v>1.8700000000000001E-2</v>
      </c>
      <c r="BG174" s="535" t="s">
        <v>546</v>
      </c>
      <c r="BH174" s="535" t="s">
        <v>546</v>
      </c>
    </row>
    <row r="175" spans="1:60" s="100" customFormat="1" ht="16.5" customHeight="1">
      <c r="A175" s="481"/>
      <c r="B175" s="480"/>
      <c r="C175" s="204"/>
      <c r="D175" s="204"/>
      <c r="E175" s="675"/>
      <c r="F175" s="489" t="s">
        <v>670</v>
      </c>
      <c r="G175" s="488">
        <v>1.89E-2</v>
      </c>
      <c r="H175" s="488" t="s">
        <v>546</v>
      </c>
      <c r="I175" s="488" t="s">
        <v>546</v>
      </c>
      <c r="J175" s="488">
        <v>1.89E-2</v>
      </c>
      <c r="K175" s="488" t="s">
        <v>546</v>
      </c>
      <c r="L175" s="488" t="s">
        <v>546</v>
      </c>
      <c r="M175" s="488">
        <v>1.9300000000000001E-2</v>
      </c>
      <c r="N175" s="488" t="s">
        <v>546</v>
      </c>
      <c r="O175" s="488" t="s">
        <v>546</v>
      </c>
      <c r="P175" s="488">
        <v>1.9800000000000002E-2</v>
      </c>
      <c r="Q175" s="488" t="s">
        <v>546</v>
      </c>
      <c r="R175" s="488" t="s">
        <v>546</v>
      </c>
      <c r="S175" s="488">
        <v>1.9900000000000001E-2</v>
      </c>
      <c r="T175" s="488" t="s">
        <v>546</v>
      </c>
      <c r="U175" s="488" t="s">
        <v>546</v>
      </c>
      <c r="V175" s="534">
        <v>2.0799999999999999E-2</v>
      </c>
      <c r="W175" s="488" t="s">
        <v>546</v>
      </c>
      <c r="X175" s="534" t="s">
        <v>546</v>
      </c>
      <c r="Y175" s="534">
        <v>1.9800000000000002E-2</v>
      </c>
      <c r="Z175" s="488" t="s">
        <v>546</v>
      </c>
      <c r="AA175" s="534" t="s">
        <v>546</v>
      </c>
      <c r="AB175" s="535">
        <v>1.9099999999999999E-2</v>
      </c>
      <c r="AC175" s="488" t="s">
        <v>546</v>
      </c>
      <c r="AD175" s="535" t="s">
        <v>546</v>
      </c>
      <c r="AE175" s="535">
        <v>1.9900000000000001E-2</v>
      </c>
      <c r="AF175" s="488" t="s">
        <v>546</v>
      </c>
      <c r="AG175" s="535" t="s">
        <v>546</v>
      </c>
      <c r="AH175" s="535">
        <v>1.9599999999999999E-2</v>
      </c>
      <c r="AI175" s="488" t="s">
        <v>546</v>
      </c>
      <c r="AJ175" s="535" t="s">
        <v>546</v>
      </c>
      <c r="AK175" s="535">
        <v>1.9599999999999999E-2</v>
      </c>
      <c r="AL175" s="488" t="s">
        <v>546</v>
      </c>
      <c r="AM175" s="535" t="s">
        <v>546</v>
      </c>
      <c r="AN175" s="535">
        <v>1.9699999999999999E-2</v>
      </c>
      <c r="AO175" s="488" t="s">
        <v>546</v>
      </c>
      <c r="AP175" s="535" t="s">
        <v>546</v>
      </c>
      <c r="AQ175" s="535">
        <v>1.9599999999999999E-2</v>
      </c>
      <c r="AR175" s="488" t="s">
        <v>546</v>
      </c>
      <c r="AS175" s="535" t="s">
        <v>546</v>
      </c>
      <c r="AT175" s="535">
        <v>1.9199999999999998E-2</v>
      </c>
      <c r="AU175" s="488" t="s">
        <v>546</v>
      </c>
      <c r="AV175" s="535" t="s">
        <v>546</v>
      </c>
      <c r="AW175" s="535">
        <v>1.9199999999999998E-2</v>
      </c>
      <c r="AX175" s="488" t="s">
        <v>546</v>
      </c>
      <c r="AY175" s="535" t="s">
        <v>546</v>
      </c>
      <c r="AZ175" s="535">
        <v>1.9199999999999998E-2</v>
      </c>
      <c r="BA175" s="535" t="s">
        <v>546</v>
      </c>
      <c r="BB175" s="535" t="s">
        <v>546</v>
      </c>
      <c r="BC175" s="535">
        <v>1.95E-2</v>
      </c>
      <c r="BD175" s="535" t="s">
        <v>546</v>
      </c>
      <c r="BE175" s="535" t="s">
        <v>546</v>
      </c>
      <c r="BF175" s="535">
        <v>1.95E-2</v>
      </c>
      <c r="BG175" s="535" t="s">
        <v>546</v>
      </c>
      <c r="BH175" s="535" t="s">
        <v>546</v>
      </c>
    </row>
    <row r="176" spans="1:60" s="100" customFormat="1" ht="16.5" customHeight="1">
      <c r="A176" s="481"/>
      <c r="B176" s="480"/>
      <c r="C176" s="204"/>
      <c r="D176" s="204"/>
      <c r="E176" s="675"/>
      <c r="F176" s="489" t="s">
        <v>671</v>
      </c>
      <c r="G176" s="488">
        <v>2.0299999999999999E-2</v>
      </c>
      <c r="H176" s="488" t="s">
        <v>546</v>
      </c>
      <c r="I176" s="488" t="s">
        <v>546</v>
      </c>
      <c r="J176" s="488">
        <v>2.0400000000000001E-2</v>
      </c>
      <c r="K176" s="488" t="s">
        <v>546</v>
      </c>
      <c r="L176" s="488" t="s">
        <v>546</v>
      </c>
      <c r="M176" s="488">
        <v>2.0299999999999999E-2</v>
      </c>
      <c r="N176" s="488" t="s">
        <v>546</v>
      </c>
      <c r="O176" s="488" t="s">
        <v>546</v>
      </c>
      <c r="P176" s="488">
        <v>2.0400000000000001E-2</v>
      </c>
      <c r="Q176" s="488" t="s">
        <v>546</v>
      </c>
      <c r="R176" s="488" t="s">
        <v>546</v>
      </c>
      <c r="S176" s="488">
        <v>2.0199999999999999E-2</v>
      </c>
      <c r="T176" s="488" t="s">
        <v>546</v>
      </c>
      <c r="U176" s="488" t="s">
        <v>546</v>
      </c>
      <c r="V176" s="534">
        <v>2.0299999999999999E-2</v>
      </c>
      <c r="W176" s="488" t="s">
        <v>546</v>
      </c>
      <c r="X176" s="534" t="s">
        <v>546</v>
      </c>
      <c r="Y176" s="534">
        <v>2.0199999999999999E-2</v>
      </c>
      <c r="Z176" s="488" t="s">
        <v>546</v>
      </c>
      <c r="AA176" s="534" t="s">
        <v>546</v>
      </c>
      <c r="AB176" s="535">
        <v>2.01E-2</v>
      </c>
      <c r="AC176" s="488" t="s">
        <v>546</v>
      </c>
      <c r="AD176" s="535" t="s">
        <v>546</v>
      </c>
      <c r="AE176" s="535">
        <v>0.02</v>
      </c>
      <c r="AF176" s="488" t="s">
        <v>546</v>
      </c>
      <c r="AG176" s="535" t="s">
        <v>546</v>
      </c>
      <c r="AH176" s="535">
        <v>1.9800000000000002E-2</v>
      </c>
      <c r="AI176" s="488" t="s">
        <v>546</v>
      </c>
      <c r="AJ176" s="535" t="s">
        <v>546</v>
      </c>
      <c r="AK176" s="535">
        <v>1.9800000000000002E-2</v>
      </c>
      <c r="AL176" s="488" t="s">
        <v>546</v>
      </c>
      <c r="AM176" s="535" t="s">
        <v>546</v>
      </c>
      <c r="AN176" s="535">
        <v>1.9900000000000001E-2</v>
      </c>
      <c r="AO176" s="488" t="s">
        <v>546</v>
      </c>
      <c r="AP176" s="535" t="s">
        <v>546</v>
      </c>
      <c r="AQ176" s="535">
        <v>1.9900000000000001E-2</v>
      </c>
      <c r="AR176" s="488" t="s">
        <v>546</v>
      </c>
      <c r="AS176" s="535" t="s">
        <v>546</v>
      </c>
      <c r="AT176" s="535">
        <v>1.9800000000000002E-2</v>
      </c>
      <c r="AU176" s="488" t="s">
        <v>546</v>
      </c>
      <c r="AV176" s="535" t="s">
        <v>546</v>
      </c>
      <c r="AW176" s="535">
        <v>1.9900000000000001E-2</v>
      </c>
      <c r="AX176" s="488" t="s">
        <v>546</v>
      </c>
      <c r="AY176" s="535" t="s">
        <v>546</v>
      </c>
      <c r="AZ176" s="535">
        <v>1.9900000000000001E-2</v>
      </c>
      <c r="BA176" s="535" t="s">
        <v>546</v>
      </c>
      <c r="BB176" s="535" t="s">
        <v>546</v>
      </c>
      <c r="BC176" s="535">
        <v>1.9900000000000001E-2</v>
      </c>
      <c r="BD176" s="535" t="s">
        <v>546</v>
      </c>
      <c r="BE176" s="535" t="s">
        <v>546</v>
      </c>
      <c r="BF176" s="535">
        <v>1.9900000000000001E-2</v>
      </c>
      <c r="BG176" s="535" t="s">
        <v>546</v>
      </c>
      <c r="BH176" s="535" t="s">
        <v>546</v>
      </c>
    </row>
    <row r="177" spans="1:60" s="100" customFormat="1" ht="16.5" customHeight="1">
      <c r="A177" s="481"/>
      <c r="B177" s="480"/>
      <c r="C177" s="204"/>
      <c r="D177" s="204"/>
      <c r="E177" s="675"/>
      <c r="F177" s="489" t="s">
        <v>672</v>
      </c>
      <c r="G177" s="488">
        <v>2.23E-2</v>
      </c>
      <c r="H177" s="488" t="s">
        <v>546</v>
      </c>
      <c r="I177" s="488" t="s">
        <v>546</v>
      </c>
      <c r="J177" s="488">
        <v>2.2200000000000001E-2</v>
      </c>
      <c r="K177" s="488" t="s">
        <v>546</v>
      </c>
      <c r="L177" s="488" t="s">
        <v>546</v>
      </c>
      <c r="M177" s="488">
        <v>2.2100000000000002E-2</v>
      </c>
      <c r="N177" s="488" t="s">
        <v>546</v>
      </c>
      <c r="O177" s="488" t="s">
        <v>546</v>
      </c>
      <c r="P177" s="488">
        <v>2.1899999999999999E-2</v>
      </c>
      <c r="Q177" s="488" t="s">
        <v>546</v>
      </c>
      <c r="R177" s="488" t="s">
        <v>546</v>
      </c>
      <c r="S177" s="488">
        <v>2.1299999999999999E-2</v>
      </c>
      <c r="T177" s="488" t="s">
        <v>546</v>
      </c>
      <c r="U177" s="488" t="s">
        <v>546</v>
      </c>
      <c r="V177" s="534">
        <v>2.0799999999999999E-2</v>
      </c>
      <c r="W177" s="488" t="s">
        <v>546</v>
      </c>
      <c r="X177" s="534" t="s">
        <v>546</v>
      </c>
      <c r="Y177" s="534">
        <v>2.0199999999999999E-2</v>
      </c>
      <c r="Z177" s="488" t="s">
        <v>546</v>
      </c>
      <c r="AA177" s="534" t="s">
        <v>546</v>
      </c>
      <c r="AB177" s="535">
        <v>2.0199999999999999E-2</v>
      </c>
      <c r="AC177" s="488" t="s">
        <v>546</v>
      </c>
      <c r="AD177" s="535" t="s">
        <v>546</v>
      </c>
      <c r="AE177" s="535">
        <v>2.0299999999999999E-2</v>
      </c>
      <c r="AF177" s="488" t="s">
        <v>546</v>
      </c>
      <c r="AG177" s="535" t="s">
        <v>546</v>
      </c>
      <c r="AH177" s="535">
        <v>2.0199999999999999E-2</v>
      </c>
      <c r="AI177" s="488" t="s">
        <v>546</v>
      </c>
      <c r="AJ177" s="535" t="s">
        <v>546</v>
      </c>
      <c r="AK177" s="535">
        <v>2.01E-2</v>
      </c>
      <c r="AL177" s="488" t="s">
        <v>546</v>
      </c>
      <c r="AM177" s="535" t="s">
        <v>546</v>
      </c>
      <c r="AN177" s="535">
        <v>0.02</v>
      </c>
      <c r="AO177" s="488" t="s">
        <v>546</v>
      </c>
      <c r="AP177" s="535" t="s">
        <v>546</v>
      </c>
      <c r="AQ177" s="535">
        <v>0.02</v>
      </c>
      <c r="AR177" s="488" t="s">
        <v>546</v>
      </c>
      <c r="AS177" s="535" t="s">
        <v>546</v>
      </c>
      <c r="AT177" s="535">
        <v>1.9900000000000001E-2</v>
      </c>
      <c r="AU177" s="488" t="s">
        <v>546</v>
      </c>
      <c r="AV177" s="535" t="s">
        <v>546</v>
      </c>
      <c r="AW177" s="535">
        <v>1.9900000000000001E-2</v>
      </c>
      <c r="AX177" s="488" t="s">
        <v>546</v>
      </c>
      <c r="AY177" s="535" t="s">
        <v>546</v>
      </c>
      <c r="AZ177" s="535">
        <v>1.9900000000000001E-2</v>
      </c>
      <c r="BA177" s="535" t="s">
        <v>546</v>
      </c>
      <c r="BB177" s="535" t="s">
        <v>546</v>
      </c>
      <c r="BC177" s="535">
        <v>1.9900000000000001E-2</v>
      </c>
      <c r="BD177" s="535" t="s">
        <v>546</v>
      </c>
      <c r="BE177" s="535" t="s">
        <v>546</v>
      </c>
      <c r="BF177" s="535">
        <v>1.9800000000000002E-2</v>
      </c>
      <c r="BG177" s="535" t="s">
        <v>546</v>
      </c>
      <c r="BH177" s="535" t="s">
        <v>546</v>
      </c>
    </row>
    <row r="178" spans="1:60" s="100" customFormat="1" ht="16.5" customHeight="1">
      <c r="A178" s="481"/>
      <c r="B178" s="480"/>
      <c r="C178" s="204"/>
      <c r="D178" s="204"/>
      <c r="E178" s="675"/>
      <c r="F178" s="489" t="s">
        <v>673</v>
      </c>
      <c r="G178" s="488">
        <v>0.02</v>
      </c>
      <c r="H178" s="488" t="s">
        <v>546</v>
      </c>
      <c r="I178" s="488" t="s">
        <v>546</v>
      </c>
      <c r="J178" s="488">
        <v>0.02</v>
      </c>
      <c r="K178" s="488" t="s">
        <v>546</v>
      </c>
      <c r="L178" s="488" t="s">
        <v>546</v>
      </c>
      <c r="M178" s="488">
        <v>0.02</v>
      </c>
      <c r="N178" s="488" t="s">
        <v>546</v>
      </c>
      <c r="O178" s="488" t="s">
        <v>546</v>
      </c>
      <c r="P178" s="488">
        <v>0.02</v>
      </c>
      <c r="Q178" s="488" t="s">
        <v>546</v>
      </c>
      <c r="R178" s="488" t="s">
        <v>546</v>
      </c>
      <c r="S178" s="488">
        <v>1.9900000000000001E-2</v>
      </c>
      <c r="T178" s="488" t="s">
        <v>546</v>
      </c>
      <c r="U178" s="488" t="s">
        <v>546</v>
      </c>
      <c r="V178" s="534">
        <v>1.9900000000000001E-2</v>
      </c>
      <c r="W178" s="488" t="s">
        <v>546</v>
      </c>
      <c r="X178" s="534" t="s">
        <v>546</v>
      </c>
      <c r="Y178" s="534">
        <v>1.9800000000000002E-2</v>
      </c>
      <c r="Z178" s="488" t="s">
        <v>546</v>
      </c>
      <c r="AA178" s="534" t="s">
        <v>546</v>
      </c>
      <c r="AB178" s="535">
        <v>1.9699999999999999E-2</v>
      </c>
      <c r="AC178" s="488" t="s">
        <v>546</v>
      </c>
      <c r="AD178" s="535" t="s">
        <v>546</v>
      </c>
      <c r="AE178" s="535">
        <v>1.9599999999999999E-2</v>
      </c>
      <c r="AF178" s="488" t="s">
        <v>546</v>
      </c>
      <c r="AG178" s="535" t="s">
        <v>546</v>
      </c>
      <c r="AH178" s="535">
        <v>1.9400000000000001E-2</v>
      </c>
      <c r="AI178" s="488" t="s">
        <v>546</v>
      </c>
      <c r="AJ178" s="535" t="s">
        <v>546</v>
      </c>
      <c r="AK178" s="535">
        <v>1.9400000000000001E-2</v>
      </c>
      <c r="AL178" s="488" t="s">
        <v>546</v>
      </c>
      <c r="AM178" s="535" t="s">
        <v>546</v>
      </c>
      <c r="AN178" s="535">
        <v>1.9400000000000001E-2</v>
      </c>
      <c r="AO178" s="488" t="s">
        <v>546</v>
      </c>
      <c r="AP178" s="535" t="s">
        <v>546</v>
      </c>
      <c r="AQ178" s="535">
        <v>1.9400000000000001E-2</v>
      </c>
      <c r="AR178" s="488" t="s">
        <v>546</v>
      </c>
      <c r="AS178" s="535" t="s">
        <v>546</v>
      </c>
      <c r="AT178" s="535">
        <v>1.9400000000000001E-2</v>
      </c>
      <c r="AU178" s="488" t="s">
        <v>546</v>
      </c>
      <c r="AV178" s="535" t="s">
        <v>546</v>
      </c>
      <c r="AW178" s="535">
        <v>1.9400000000000001E-2</v>
      </c>
      <c r="AX178" s="488" t="s">
        <v>546</v>
      </c>
      <c r="AY178" s="535" t="s">
        <v>546</v>
      </c>
      <c r="AZ178" s="535">
        <v>1.9400000000000001E-2</v>
      </c>
      <c r="BA178" s="535" t="s">
        <v>546</v>
      </c>
      <c r="BB178" s="535" t="s">
        <v>546</v>
      </c>
      <c r="BC178" s="535">
        <v>1.9699999999999999E-2</v>
      </c>
      <c r="BD178" s="535" t="s">
        <v>546</v>
      </c>
      <c r="BE178" s="535" t="s">
        <v>546</v>
      </c>
      <c r="BF178" s="535">
        <v>1.9800000000000002E-2</v>
      </c>
      <c r="BG178" s="535" t="s">
        <v>546</v>
      </c>
      <c r="BH178" s="535" t="s">
        <v>546</v>
      </c>
    </row>
    <row r="179" spans="1:60" s="100" customFormat="1" ht="16.5" customHeight="1">
      <c r="A179" s="481"/>
      <c r="B179" s="480"/>
      <c r="C179" s="204"/>
      <c r="D179" s="204"/>
      <c r="E179" s="675"/>
      <c r="F179" s="489" t="s">
        <v>674</v>
      </c>
      <c r="G179" s="488">
        <v>0.02</v>
      </c>
      <c r="H179" s="488" t="s">
        <v>546</v>
      </c>
      <c r="I179" s="488" t="s">
        <v>546</v>
      </c>
      <c r="J179" s="488">
        <v>0.02</v>
      </c>
      <c r="K179" s="488" t="s">
        <v>546</v>
      </c>
      <c r="L179" s="488" t="s">
        <v>546</v>
      </c>
      <c r="M179" s="488">
        <v>0.02</v>
      </c>
      <c r="N179" s="488" t="s">
        <v>546</v>
      </c>
      <c r="O179" s="488" t="s">
        <v>546</v>
      </c>
      <c r="P179" s="488">
        <v>0.02</v>
      </c>
      <c r="Q179" s="488" t="s">
        <v>546</v>
      </c>
      <c r="R179" s="488" t="s">
        <v>546</v>
      </c>
      <c r="S179" s="488">
        <v>1.9900000000000001E-2</v>
      </c>
      <c r="T179" s="488" t="s">
        <v>546</v>
      </c>
      <c r="U179" s="488" t="s">
        <v>546</v>
      </c>
      <c r="V179" s="534">
        <v>1.9900000000000001E-2</v>
      </c>
      <c r="W179" s="488" t="s">
        <v>546</v>
      </c>
      <c r="X179" s="534" t="s">
        <v>546</v>
      </c>
      <c r="Y179" s="534">
        <v>1.9800000000000002E-2</v>
      </c>
      <c r="Z179" s="488" t="s">
        <v>546</v>
      </c>
      <c r="AA179" s="534" t="s">
        <v>546</v>
      </c>
      <c r="AB179" s="535">
        <v>1.9699999999999999E-2</v>
      </c>
      <c r="AC179" s="488" t="s">
        <v>546</v>
      </c>
      <c r="AD179" s="535" t="s">
        <v>546</v>
      </c>
      <c r="AE179" s="535">
        <v>1.9599999999999999E-2</v>
      </c>
      <c r="AF179" s="488" t="s">
        <v>546</v>
      </c>
      <c r="AG179" s="535" t="s">
        <v>546</v>
      </c>
      <c r="AH179" s="535">
        <v>1.9400000000000001E-2</v>
      </c>
      <c r="AI179" s="488" t="s">
        <v>546</v>
      </c>
      <c r="AJ179" s="535" t="s">
        <v>546</v>
      </c>
      <c r="AK179" s="535">
        <v>1.9400000000000001E-2</v>
      </c>
      <c r="AL179" s="488" t="s">
        <v>546</v>
      </c>
      <c r="AM179" s="535" t="s">
        <v>546</v>
      </c>
      <c r="AN179" s="535">
        <v>1.9400000000000001E-2</v>
      </c>
      <c r="AO179" s="488" t="s">
        <v>546</v>
      </c>
      <c r="AP179" s="535" t="s">
        <v>546</v>
      </c>
      <c r="AQ179" s="535">
        <v>1.9400000000000001E-2</v>
      </c>
      <c r="AR179" s="488" t="s">
        <v>546</v>
      </c>
      <c r="AS179" s="535" t="s">
        <v>546</v>
      </c>
      <c r="AT179" s="535">
        <v>1.9400000000000001E-2</v>
      </c>
      <c r="AU179" s="488" t="s">
        <v>546</v>
      </c>
      <c r="AV179" s="535" t="s">
        <v>546</v>
      </c>
      <c r="AW179" s="535">
        <v>1.9400000000000001E-2</v>
      </c>
      <c r="AX179" s="488" t="s">
        <v>546</v>
      </c>
      <c r="AY179" s="535" t="s">
        <v>546</v>
      </c>
      <c r="AZ179" s="535">
        <v>1.9400000000000001E-2</v>
      </c>
      <c r="BA179" s="535" t="s">
        <v>546</v>
      </c>
      <c r="BB179" s="535" t="s">
        <v>546</v>
      </c>
      <c r="BC179" s="535">
        <v>1.9699999999999999E-2</v>
      </c>
      <c r="BD179" s="535" t="s">
        <v>546</v>
      </c>
      <c r="BE179" s="535" t="s">
        <v>546</v>
      </c>
      <c r="BF179" s="535">
        <v>1.9800000000000002E-2</v>
      </c>
      <c r="BG179" s="535" t="s">
        <v>546</v>
      </c>
      <c r="BH179" s="535" t="s">
        <v>546</v>
      </c>
    </row>
    <row r="180" spans="1:60" s="100" customFormat="1" ht="16.5" customHeight="1">
      <c r="A180" s="481"/>
      <c r="B180" s="480"/>
      <c r="C180" s="204"/>
      <c r="D180" s="204"/>
      <c r="E180" s="675"/>
      <c r="F180" s="489" t="s">
        <v>675</v>
      </c>
      <c r="G180" s="488">
        <v>1.89E-2</v>
      </c>
      <c r="H180" s="488" t="s">
        <v>546</v>
      </c>
      <c r="I180" s="488" t="s">
        <v>546</v>
      </c>
      <c r="J180" s="488">
        <v>1.89E-2</v>
      </c>
      <c r="K180" s="488" t="s">
        <v>546</v>
      </c>
      <c r="L180" s="488" t="s">
        <v>546</v>
      </c>
      <c r="M180" s="488">
        <v>1.9199999999999998E-2</v>
      </c>
      <c r="N180" s="488" t="s">
        <v>546</v>
      </c>
      <c r="O180" s="488" t="s">
        <v>546</v>
      </c>
      <c r="P180" s="488">
        <v>1.9800000000000002E-2</v>
      </c>
      <c r="Q180" s="488" t="s">
        <v>546</v>
      </c>
      <c r="R180" s="488" t="s">
        <v>546</v>
      </c>
      <c r="S180" s="488">
        <v>1.9900000000000001E-2</v>
      </c>
      <c r="T180" s="488" t="s">
        <v>546</v>
      </c>
      <c r="U180" s="488" t="s">
        <v>546</v>
      </c>
      <c r="V180" s="534">
        <v>2.0799999999999999E-2</v>
      </c>
      <c r="W180" s="488" t="s">
        <v>546</v>
      </c>
      <c r="X180" s="534" t="s">
        <v>546</v>
      </c>
      <c r="Y180" s="534">
        <v>1.9800000000000002E-2</v>
      </c>
      <c r="Z180" s="488" t="s">
        <v>546</v>
      </c>
      <c r="AA180" s="534" t="s">
        <v>546</v>
      </c>
      <c r="AB180" s="535">
        <v>1.9099999999999999E-2</v>
      </c>
      <c r="AC180" s="488" t="s">
        <v>546</v>
      </c>
      <c r="AD180" s="535" t="s">
        <v>546</v>
      </c>
      <c r="AE180" s="535">
        <v>1.9900000000000001E-2</v>
      </c>
      <c r="AF180" s="488" t="s">
        <v>546</v>
      </c>
      <c r="AG180" s="535" t="s">
        <v>546</v>
      </c>
      <c r="AH180" s="535">
        <v>1.9599999999999999E-2</v>
      </c>
      <c r="AI180" s="488" t="s">
        <v>546</v>
      </c>
      <c r="AJ180" s="535" t="s">
        <v>546</v>
      </c>
      <c r="AK180" s="535">
        <v>1.9599999999999999E-2</v>
      </c>
      <c r="AL180" s="488" t="s">
        <v>546</v>
      </c>
      <c r="AM180" s="535" t="s">
        <v>546</v>
      </c>
      <c r="AN180" s="535">
        <v>1.9699999999999999E-2</v>
      </c>
      <c r="AO180" s="488" t="s">
        <v>546</v>
      </c>
      <c r="AP180" s="535" t="s">
        <v>546</v>
      </c>
      <c r="AQ180" s="535">
        <v>1.9599999999999999E-2</v>
      </c>
      <c r="AR180" s="488" t="s">
        <v>546</v>
      </c>
      <c r="AS180" s="535" t="s">
        <v>546</v>
      </c>
      <c r="AT180" s="535">
        <v>1.9199999999999998E-2</v>
      </c>
      <c r="AU180" s="488" t="s">
        <v>546</v>
      </c>
      <c r="AV180" s="535" t="s">
        <v>546</v>
      </c>
      <c r="AW180" s="535">
        <v>1.9199999999999998E-2</v>
      </c>
      <c r="AX180" s="488" t="s">
        <v>546</v>
      </c>
      <c r="AY180" s="535" t="s">
        <v>546</v>
      </c>
      <c r="AZ180" s="535">
        <v>1.9199999999999998E-2</v>
      </c>
      <c r="BA180" s="535" t="s">
        <v>546</v>
      </c>
      <c r="BB180" s="535" t="s">
        <v>546</v>
      </c>
      <c r="BC180" s="535">
        <v>1.95E-2</v>
      </c>
      <c r="BD180" s="535" t="s">
        <v>546</v>
      </c>
      <c r="BE180" s="535" t="s">
        <v>546</v>
      </c>
      <c r="BF180" s="535">
        <v>1.95E-2</v>
      </c>
      <c r="BG180" s="535" t="s">
        <v>546</v>
      </c>
      <c r="BH180" s="535" t="s">
        <v>546</v>
      </c>
    </row>
    <row r="181" spans="1:60" s="100" customFormat="1" ht="16.5" customHeight="1">
      <c r="A181" s="481"/>
      <c r="B181" s="480"/>
      <c r="C181" s="204"/>
      <c r="D181" s="204"/>
      <c r="E181" s="676"/>
      <c r="F181" s="489" t="s">
        <v>676</v>
      </c>
      <c r="G181" s="488">
        <v>2.0299999999999999E-2</v>
      </c>
      <c r="H181" s="488" t="s">
        <v>546</v>
      </c>
      <c r="I181" s="488" t="s">
        <v>546</v>
      </c>
      <c r="J181" s="488">
        <v>2.0299999999999999E-2</v>
      </c>
      <c r="K181" s="488" t="s">
        <v>546</v>
      </c>
      <c r="L181" s="488" t="s">
        <v>546</v>
      </c>
      <c r="M181" s="488">
        <v>2.0299999999999999E-2</v>
      </c>
      <c r="N181" s="488" t="s">
        <v>546</v>
      </c>
      <c r="O181" s="488" t="s">
        <v>546</v>
      </c>
      <c r="P181" s="488">
        <v>2.0299999999999999E-2</v>
      </c>
      <c r="Q181" s="488" t="s">
        <v>546</v>
      </c>
      <c r="R181" s="488" t="s">
        <v>546</v>
      </c>
      <c r="S181" s="488">
        <v>2.0299999999999999E-2</v>
      </c>
      <c r="T181" s="488" t="s">
        <v>546</v>
      </c>
      <c r="U181" s="488" t="s">
        <v>546</v>
      </c>
      <c r="V181" s="534">
        <v>2.01E-2</v>
      </c>
      <c r="W181" s="488" t="s">
        <v>546</v>
      </c>
      <c r="X181" s="534" t="s">
        <v>546</v>
      </c>
      <c r="Y181" s="534">
        <v>2.01E-2</v>
      </c>
      <c r="Z181" s="488" t="s">
        <v>546</v>
      </c>
      <c r="AA181" s="534" t="s">
        <v>546</v>
      </c>
      <c r="AB181" s="535">
        <v>0.02</v>
      </c>
      <c r="AC181" s="488" t="s">
        <v>546</v>
      </c>
      <c r="AD181" s="535" t="s">
        <v>546</v>
      </c>
      <c r="AE181" s="535">
        <v>0.02</v>
      </c>
      <c r="AF181" s="488" t="s">
        <v>546</v>
      </c>
      <c r="AG181" s="535" t="s">
        <v>546</v>
      </c>
      <c r="AH181" s="535">
        <v>1.9800000000000002E-2</v>
      </c>
      <c r="AI181" s="488" t="s">
        <v>546</v>
      </c>
      <c r="AJ181" s="535" t="s">
        <v>546</v>
      </c>
      <c r="AK181" s="535">
        <v>0.02</v>
      </c>
      <c r="AL181" s="488" t="s">
        <v>546</v>
      </c>
      <c r="AM181" s="535" t="s">
        <v>546</v>
      </c>
      <c r="AN181" s="535">
        <v>1.9800000000000002E-2</v>
      </c>
      <c r="AO181" s="488" t="s">
        <v>546</v>
      </c>
      <c r="AP181" s="535" t="s">
        <v>546</v>
      </c>
      <c r="AQ181" s="535">
        <v>1.9900000000000001E-2</v>
      </c>
      <c r="AR181" s="488" t="s">
        <v>546</v>
      </c>
      <c r="AS181" s="535" t="s">
        <v>546</v>
      </c>
      <c r="AT181" s="535">
        <v>1.9800000000000002E-2</v>
      </c>
      <c r="AU181" s="488" t="s">
        <v>546</v>
      </c>
      <c r="AV181" s="535" t="s">
        <v>546</v>
      </c>
      <c r="AW181" s="535">
        <v>1.9800000000000002E-2</v>
      </c>
      <c r="AX181" s="488" t="s">
        <v>546</v>
      </c>
      <c r="AY181" s="535" t="s">
        <v>546</v>
      </c>
      <c r="AZ181" s="535">
        <v>1.9800000000000002E-2</v>
      </c>
      <c r="BA181" s="535" t="s">
        <v>546</v>
      </c>
      <c r="BB181" s="535" t="s">
        <v>546</v>
      </c>
      <c r="BC181" s="535">
        <v>1.9900000000000001E-2</v>
      </c>
      <c r="BD181" s="535" t="s">
        <v>546</v>
      </c>
      <c r="BE181" s="535" t="s">
        <v>546</v>
      </c>
      <c r="BF181" s="535">
        <v>1.9900000000000001E-2</v>
      </c>
      <c r="BG181" s="535" t="s">
        <v>546</v>
      </c>
      <c r="BH181" s="535" t="s">
        <v>546</v>
      </c>
    </row>
    <row r="182" spans="1:60" s="100" customFormat="1" ht="16.5" customHeight="1">
      <c r="A182" s="481"/>
      <c r="B182" s="480"/>
      <c r="C182" s="204"/>
      <c r="D182" s="204"/>
      <c r="E182" s="677" t="s">
        <v>679</v>
      </c>
      <c r="F182" s="489" t="s">
        <v>626</v>
      </c>
      <c r="G182" s="488">
        <v>2.0899999999999998E-2</v>
      </c>
      <c r="H182" s="488" t="s">
        <v>546</v>
      </c>
      <c r="I182" s="488" t="s">
        <v>546</v>
      </c>
      <c r="J182" s="488">
        <v>2.0799999999999999E-2</v>
      </c>
      <c r="K182" s="488" t="s">
        <v>546</v>
      </c>
      <c r="L182" s="488" t="s">
        <v>546</v>
      </c>
      <c r="M182" s="488">
        <v>2.0500000000000001E-2</v>
      </c>
      <c r="N182" s="488" t="s">
        <v>546</v>
      </c>
      <c r="O182" s="488" t="s">
        <v>546</v>
      </c>
      <c r="P182" s="488">
        <v>2.0899999999999998E-2</v>
      </c>
      <c r="Q182" s="488" t="s">
        <v>546</v>
      </c>
      <c r="R182" s="488" t="s">
        <v>546</v>
      </c>
      <c r="S182" s="488">
        <v>2.06E-2</v>
      </c>
      <c r="T182" s="488" t="s">
        <v>546</v>
      </c>
      <c r="U182" s="488" t="s">
        <v>546</v>
      </c>
      <c r="V182" s="534">
        <v>2.0400000000000001E-2</v>
      </c>
      <c r="W182" s="488" t="s">
        <v>546</v>
      </c>
      <c r="X182" s="534" t="s">
        <v>546</v>
      </c>
      <c r="Y182" s="534">
        <v>2.0400000000000001E-2</v>
      </c>
      <c r="Z182" s="488" t="s">
        <v>546</v>
      </c>
      <c r="AA182" s="534" t="s">
        <v>546</v>
      </c>
      <c r="AB182" s="535">
        <v>2.0500000000000001E-2</v>
      </c>
      <c r="AC182" s="488" t="s">
        <v>546</v>
      </c>
      <c r="AD182" s="535" t="s">
        <v>546</v>
      </c>
      <c r="AE182" s="535">
        <v>2.0400000000000001E-2</v>
      </c>
      <c r="AF182" s="488" t="s">
        <v>546</v>
      </c>
      <c r="AG182" s="535" t="s">
        <v>546</v>
      </c>
      <c r="AH182" s="535">
        <v>2.0400000000000001E-2</v>
      </c>
      <c r="AI182" s="488" t="s">
        <v>546</v>
      </c>
      <c r="AJ182" s="535" t="s">
        <v>546</v>
      </c>
      <c r="AK182" s="535">
        <v>2.0400000000000001E-2</v>
      </c>
      <c r="AL182" s="488" t="s">
        <v>546</v>
      </c>
      <c r="AM182" s="535" t="s">
        <v>546</v>
      </c>
      <c r="AN182" s="535">
        <v>2.0400000000000001E-2</v>
      </c>
      <c r="AO182" s="488" t="s">
        <v>546</v>
      </c>
      <c r="AP182" s="535" t="s">
        <v>546</v>
      </c>
      <c r="AQ182" s="535">
        <v>2.0400000000000001E-2</v>
      </c>
      <c r="AR182" s="488" t="s">
        <v>546</v>
      </c>
      <c r="AS182" s="535" t="s">
        <v>546</v>
      </c>
      <c r="AT182" s="535">
        <v>2.0400000000000001E-2</v>
      </c>
      <c r="AU182" s="488" t="s">
        <v>546</v>
      </c>
      <c r="AV182" s="535" t="s">
        <v>546</v>
      </c>
      <c r="AW182" s="535">
        <v>2.0500000000000001E-2</v>
      </c>
      <c r="AX182" s="488" t="s">
        <v>546</v>
      </c>
      <c r="AY182" s="535" t="s">
        <v>546</v>
      </c>
      <c r="AZ182" s="535">
        <v>2.0500000000000001E-2</v>
      </c>
      <c r="BA182" s="535" t="s">
        <v>546</v>
      </c>
      <c r="BB182" s="535" t="s">
        <v>546</v>
      </c>
      <c r="BC182" s="535">
        <v>2.0500000000000001E-2</v>
      </c>
      <c r="BD182" s="535" t="s">
        <v>546</v>
      </c>
      <c r="BE182" s="535" t="s">
        <v>546</v>
      </c>
      <c r="BF182" s="535">
        <v>2.0500000000000001E-2</v>
      </c>
      <c r="BG182" s="535" t="s">
        <v>546</v>
      </c>
      <c r="BH182" s="535" t="s">
        <v>546</v>
      </c>
    </row>
    <row r="183" spans="1:60" s="100" customFormat="1" ht="16.5" customHeight="1">
      <c r="A183" s="481"/>
      <c r="B183" s="480"/>
      <c r="C183" s="204"/>
      <c r="D183" s="204"/>
      <c r="E183" s="675"/>
      <c r="F183" s="489" t="s">
        <v>627</v>
      </c>
      <c r="G183" s="488">
        <v>1.8800000000000001E-2</v>
      </c>
      <c r="H183" s="488" t="s">
        <v>546</v>
      </c>
      <c r="I183" s="488" t="s">
        <v>546</v>
      </c>
      <c r="J183" s="488">
        <v>1.7399999999999999E-2</v>
      </c>
      <c r="K183" s="488" t="s">
        <v>546</v>
      </c>
      <c r="L183" s="488" t="s">
        <v>546</v>
      </c>
      <c r="M183" s="488">
        <v>1.7500000000000002E-2</v>
      </c>
      <c r="N183" s="488" t="s">
        <v>546</v>
      </c>
      <c r="O183" s="488" t="s">
        <v>546</v>
      </c>
      <c r="P183" s="488">
        <v>1.9699999999999999E-2</v>
      </c>
      <c r="Q183" s="488" t="s">
        <v>546</v>
      </c>
      <c r="R183" s="488" t="s">
        <v>546</v>
      </c>
      <c r="S183" s="488">
        <v>1.77E-2</v>
      </c>
      <c r="T183" s="488" t="s">
        <v>546</v>
      </c>
      <c r="U183" s="488" t="s">
        <v>546</v>
      </c>
      <c r="V183" s="534">
        <v>1.8800000000000001E-2</v>
      </c>
      <c r="W183" s="488" t="s">
        <v>546</v>
      </c>
      <c r="X183" s="534" t="s">
        <v>546</v>
      </c>
      <c r="Y183" s="534">
        <v>1.8800000000000001E-2</v>
      </c>
      <c r="Z183" s="488" t="s">
        <v>546</v>
      </c>
      <c r="AA183" s="534" t="s">
        <v>546</v>
      </c>
      <c r="AB183" s="535">
        <v>1.8599999999999998E-2</v>
      </c>
      <c r="AC183" s="488" t="s">
        <v>546</v>
      </c>
      <c r="AD183" s="535" t="s">
        <v>546</v>
      </c>
      <c r="AE183" s="535">
        <v>1.89E-2</v>
      </c>
      <c r="AF183" s="488" t="s">
        <v>546</v>
      </c>
      <c r="AG183" s="535" t="s">
        <v>546</v>
      </c>
      <c r="AH183" s="535">
        <v>1.8800000000000001E-2</v>
      </c>
      <c r="AI183" s="488" t="s">
        <v>546</v>
      </c>
      <c r="AJ183" s="535" t="s">
        <v>546</v>
      </c>
      <c r="AK183" s="535">
        <v>1.8800000000000001E-2</v>
      </c>
      <c r="AL183" s="488" t="s">
        <v>546</v>
      </c>
      <c r="AM183" s="535" t="s">
        <v>546</v>
      </c>
      <c r="AN183" s="535">
        <v>1.8800000000000001E-2</v>
      </c>
      <c r="AO183" s="488" t="s">
        <v>546</v>
      </c>
      <c r="AP183" s="535" t="s">
        <v>546</v>
      </c>
      <c r="AQ183" s="535">
        <v>1.89E-2</v>
      </c>
      <c r="AR183" s="488" t="s">
        <v>546</v>
      </c>
      <c r="AS183" s="535" t="s">
        <v>546</v>
      </c>
      <c r="AT183" s="535">
        <v>1.89E-2</v>
      </c>
      <c r="AU183" s="488" t="s">
        <v>546</v>
      </c>
      <c r="AV183" s="535" t="s">
        <v>546</v>
      </c>
      <c r="AW183" s="535">
        <v>1.89E-2</v>
      </c>
      <c r="AX183" s="488" t="s">
        <v>546</v>
      </c>
      <c r="AY183" s="535" t="s">
        <v>546</v>
      </c>
      <c r="AZ183" s="535">
        <v>1.8800000000000001E-2</v>
      </c>
      <c r="BA183" s="535" t="s">
        <v>546</v>
      </c>
      <c r="BB183" s="535" t="s">
        <v>546</v>
      </c>
      <c r="BC183" s="535">
        <v>1.8599999999999998E-2</v>
      </c>
      <c r="BD183" s="535" t="s">
        <v>546</v>
      </c>
      <c r="BE183" s="535" t="s">
        <v>546</v>
      </c>
      <c r="BF183" s="535">
        <v>1.77E-2</v>
      </c>
      <c r="BG183" s="535" t="s">
        <v>546</v>
      </c>
      <c r="BH183" s="535" t="s">
        <v>546</v>
      </c>
    </row>
    <row r="184" spans="1:60" s="100" customFormat="1" ht="16.5" customHeight="1">
      <c r="A184" s="481"/>
      <c r="B184" s="480"/>
      <c r="C184" s="204"/>
      <c r="D184" s="204"/>
      <c r="E184" s="675"/>
      <c r="F184" s="489" t="s">
        <v>628</v>
      </c>
      <c r="G184" s="488">
        <v>1.7500000000000002E-2</v>
      </c>
      <c r="H184" s="488" t="s">
        <v>546</v>
      </c>
      <c r="I184" s="488" t="s">
        <v>546</v>
      </c>
      <c r="J184" s="488">
        <v>1.6799999999999999E-2</v>
      </c>
      <c r="K184" s="488" t="s">
        <v>546</v>
      </c>
      <c r="L184" s="488" t="s">
        <v>546</v>
      </c>
      <c r="M184" s="488">
        <v>1.6899999999999998E-2</v>
      </c>
      <c r="N184" s="488" t="s">
        <v>546</v>
      </c>
      <c r="O184" s="488" t="s">
        <v>546</v>
      </c>
      <c r="P184" s="488">
        <v>1.7000000000000001E-2</v>
      </c>
      <c r="Q184" s="488" t="s">
        <v>546</v>
      </c>
      <c r="R184" s="488" t="s">
        <v>546</v>
      </c>
      <c r="S184" s="488">
        <v>1.7100000000000001E-2</v>
      </c>
      <c r="T184" s="488" t="s">
        <v>546</v>
      </c>
      <c r="U184" s="488" t="s">
        <v>546</v>
      </c>
      <c r="V184" s="534">
        <v>1.77E-2</v>
      </c>
      <c r="W184" s="488" t="s">
        <v>546</v>
      </c>
      <c r="X184" s="534" t="s">
        <v>546</v>
      </c>
      <c r="Y184" s="534">
        <v>1.7999999999999999E-2</v>
      </c>
      <c r="Z184" s="488" t="s">
        <v>546</v>
      </c>
      <c r="AA184" s="534" t="s">
        <v>546</v>
      </c>
      <c r="AB184" s="535">
        <v>1.8200000000000001E-2</v>
      </c>
      <c r="AC184" s="488" t="s">
        <v>546</v>
      </c>
      <c r="AD184" s="535" t="s">
        <v>546</v>
      </c>
      <c r="AE184" s="535">
        <v>1.7999999999999999E-2</v>
      </c>
      <c r="AF184" s="488" t="s">
        <v>546</v>
      </c>
      <c r="AG184" s="535" t="s">
        <v>546</v>
      </c>
      <c r="AH184" s="535">
        <v>1.7899999999999999E-2</v>
      </c>
      <c r="AI184" s="488" t="s">
        <v>546</v>
      </c>
      <c r="AJ184" s="535" t="s">
        <v>546</v>
      </c>
      <c r="AK184" s="535">
        <v>1.84E-2</v>
      </c>
      <c r="AL184" s="488" t="s">
        <v>546</v>
      </c>
      <c r="AM184" s="535" t="s">
        <v>546</v>
      </c>
      <c r="AN184" s="535">
        <v>1.8100000000000002E-2</v>
      </c>
      <c r="AO184" s="488" t="s">
        <v>546</v>
      </c>
      <c r="AP184" s="535" t="s">
        <v>546</v>
      </c>
      <c r="AQ184" s="535">
        <v>1.8499999999999999E-2</v>
      </c>
      <c r="AR184" s="488" t="s">
        <v>546</v>
      </c>
      <c r="AS184" s="535" t="s">
        <v>546</v>
      </c>
      <c r="AT184" s="535">
        <v>1.84E-2</v>
      </c>
      <c r="AU184" s="488" t="s">
        <v>546</v>
      </c>
      <c r="AV184" s="535" t="s">
        <v>546</v>
      </c>
      <c r="AW184" s="535">
        <v>1.7999999999999999E-2</v>
      </c>
      <c r="AX184" s="488" t="s">
        <v>546</v>
      </c>
      <c r="AY184" s="535" t="s">
        <v>546</v>
      </c>
      <c r="AZ184" s="535">
        <v>1.8100000000000002E-2</v>
      </c>
      <c r="BA184" s="535" t="s">
        <v>546</v>
      </c>
      <c r="BB184" s="535" t="s">
        <v>546</v>
      </c>
      <c r="BC184" s="535">
        <v>1.84E-2</v>
      </c>
      <c r="BD184" s="535" t="s">
        <v>546</v>
      </c>
      <c r="BE184" s="535" t="s">
        <v>546</v>
      </c>
      <c r="BF184" s="535">
        <v>1.8599999999999998E-2</v>
      </c>
      <c r="BG184" s="535" t="s">
        <v>546</v>
      </c>
      <c r="BH184" s="535" t="s">
        <v>546</v>
      </c>
    </row>
    <row r="185" spans="1:60" s="100" customFormat="1" ht="16.5" customHeight="1">
      <c r="A185" s="481"/>
      <c r="B185" s="480"/>
      <c r="C185" s="204"/>
      <c r="D185" s="204"/>
      <c r="E185" s="675"/>
      <c r="F185" s="489" t="s">
        <v>629</v>
      </c>
      <c r="G185" s="488">
        <v>1.8200000000000001E-2</v>
      </c>
      <c r="H185" s="488" t="s">
        <v>546</v>
      </c>
      <c r="I185" s="488" t="s">
        <v>546</v>
      </c>
      <c r="J185" s="488">
        <v>1.8200000000000001E-2</v>
      </c>
      <c r="K185" s="488" t="s">
        <v>546</v>
      </c>
      <c r="L185" s="488" t="s">
        <v>546</v>
      </c>
      <c r="M185" s="488">
        <v>1.8200000000000001E-2</v>
      </c>
      <c r="N185" s="488" t="s">
        <v>546</v>
      </c>
      <c r="O185" s="488" t="s">
        <v>546</v>
      </c>
      <c r="P185" s="488">
        <v>1.8200000000000001E-2</v>
      </c>
      <c r="Q185" s="488" t="s">
        <v>546</v>
      </c>
      <c r="R185" s="488" t="s">
        <v>546</v>
      </c>
      <c r="S185" s="488">
        <v>1.7999999999999999E-2</v>
      </c>
      <c r="T185" s="488" t="s">
        <v>546</v>
      </c>
      <c r="U185" s="488" t="s">
        <v>546</v>
      </c>
      <c r="V185" s="534">
        <v>1.7999999999999999E-2</v>
      </c>
      <c r="W185" s="488" t="s">
        <v>546</v>
      </c>
      <c r="X185" s="534" t="s">
        <v>546</v>
      </c>
      <c r="Y185" s="534">
        <v>1.7999999999999999E-2</v>
      </c>
      <c r="Z185" s="488" t="s">
        <v>546</v>
      </c>
      <c r="AA185" s="534" t="s">
        <v>546</v>
      </c>
      <c r="AB185" s="535">
        <v>1.7999999999999999E-2</v>
      </c>
      <c r="AC185" s="488" t="s">
        <v>546</v>
      </c>
      <c r="AD185" s="535" t="s">
        <v>546</v>
      </c>
      <c r="AE185" s="535">
        <v>1.7999999999999999E-2</v>
      </c>
      <c r="AF185" s="488" t="s">
        <v>546</v>
      </c>
      <c r="AG185" s="535" t="s">
        <v>546</v>
      </c>
      <c r="AH185" s="535">
        <v>1.8200000000000001E-2</v>
      </c>
      <c r="AI185" s="488" t="s">
        <v>546</v>
      </c>
      <c r="AJ185" s="535" t="s">
        <v>546</v>
      </c>
      <c r="AK185" s="535">
        <v>1.8200000000000001E-2</v>
      </c>
      <c r="AL185" s="488" t="s">
        <v>546</v>
      </c>
      <c r="AM185" s="535" t="s">
        <v>546</v>
      </c>
      <c r="AN185" s="535">
        <v>1.8200000000000001E-2</v>
      </c>
      <c r="AO185" s="488" t="s">
        <v>546</v>
      </c>
      <c r="AP185" s="535" t="s">
        <v>546</v>
      </c>
      <c r="AQ185" s="535">
        <v>1.8200000000000001E-2</v>
      </c>
      <c r="AR185" s="488" t="s">
        <v>546</v>
      </c>
      <c r="AS185" s="535" t="s">
        <v>546</v>
      </c>
      <c r="AT185" s="535">
        <v>1.8200000000000001E-2</v>
      </c>
      <c r="AU185" s="488" t="s">
        <v>546</v>
      </c>
      <c r="AV185" s="535" t="s">
        <v>546</v>
      </c>
      <c r="AW185" s="535">
        <v>1.8200000000000001E-2</v>
      </c>
      <c r="AX185" s="488" t="s">
        <v>546</v>
      </c>
      <c r="AY185" s="535" t="s">
        <v>546</v>
      </c>
      <c r="AZ185" s="535">
        <v>1.8200000000000001E-2</v>
      </c>
      <c r="BA185" s="535" t="s">
        <v>546</v>
      </c>
      <c r="BB185" s="535" t="s">
        <v>546</v>
      </c>
      <c r="BC185" s="535">
        <v>1.8200000000000001E-2</v>
      </c>
      <c r="BD185" s="535" t="s">
        <v>546</v>
      </c>
      <c r="BE185" s="535" t="s">
        <v>546</v>
      </c>
      <c r="BF185" s="535">
        <v>1.8200000000000001E-2</v>
      </c>
      <c r="BG185" s="535" t="s">
        <v>546</v>
      </c>
      <c r="BH185" s="535" t="s">
        <v>546</v>
      </c>
    </row>
    <row r="186" spans="1:60" s="100" customFormat="1" ht="16.5" customHeight="1">
      <c r="A186" s="481"/>
      <c r="B186" s="480"/>
      <c r="C186" s="204"/>
      <c r="D186" s="204"/>
      <c r="E186" s="675"/>
      <c r="F186" s="489" t="s">
        <v>630</v>
      </c>
      <c r="G186" s="488">
        <v>2.0799999999999999E-2</v>
      </c>
      <c r="H186" s="488" t="s">
        <v>546</v>
      </c>
      <c r="I186" s="488" t="s">
        <v>546</v>
      </c>
      <c r="J186" s="488">
        <v>2.0899999999999998E-2</v>
      </c>
      <c r="K186" s="488" t="s">
        <v>546</v>
      </c>
      <c r="L186" s="488" t="s">
        <v>546</v>
      </c>
      <c r="M186" s="488">
        <v>2.0899999999999998E-2</v>
      </c>
      <c r="N186" s="488" t="s">
        <v>546</v>
      </c>
      <c r="O186" s="488" t="s">
        <v>546</v>
      </c>
      <c r="P186" s="488">
        <v>2.1299999999999999E-2</v>
      </c>
      <c r="Q186" s="488" t="s">
        <v>546</v>
      </c>
      <c r="R186" s="488" t="s">
        <v>546</v>
      </c>
      <c r="S186" s="488">
        <v>2.0899999999999998E-2</v>
      </c>
      <c r="T186" s="488" t="s">
        <v>546</v>
      </c>
      <c r="U186" s="488" t="s">
        <v>546</v>
      </c>
      <c r="V186" s="534">
        <v>2.1000000000000001E-2</v>
      </c>
      <c r="W186" s="488" t="s">
        <v>546</v>
      </c>
      <c r="X186" s="534" t="s">
        <v>546</v>
      </c>
      <c r="Y186" s="534">
        <v>2.1000000000000001E-2</v>
      </c>
      <c r="Z186" s="488" t="s">
        <v>546</v>
      </c>
      <c r="AA186" s="534" t="s">
        <v>546</v>
      </c>
      <c r="AB186" s="535">
        <v>2.0199999999999999E-2</v>
      </c>
      <c r="AC186" s="488" t="s">
        <v>546</v>
      </c>
      <c r="AD186" s="535" t="s">
        <v>546</v>
      </c>
      <c r="AE186" s="535">
        <v>2.01E-2</v>
      </c>
      <c r="AF186" s="488" t="s">
        <v>546</v>
      </c>
      <c r="AG186" s="535" t="s">
        <v>546</v>
      </c>
      <c r="AH186" s="535">
        <v>2.01E-2</v>
      </c>
      <c r="AI186" s="488" t="s">
        <v>546</v>
      </c>
      <c r="AJ186" s="535" t="s">
        <v>546</v>
      </c>
      <c r="AK186" s="535">
        <v>2.06E-2</v>
      </c>
      <c r="AL186" s="488" t="s">
        <v>546</v>
      </c>
      <c r="AM186" s="535" t="s">
        <v>546</v>
      </c>
      <c r="AN186" s="535">
        <v>2.01E-2</v>
      </c>
      <c r="AO186" s="488" t="s">
        <v>546</v>
      </c>
      <c r="AP186" s="535" t="s">
        <v>546</v>
      </c>
      <c r="AQ186" s="535">
        <v>2.0799999999999999E-2</v>
      </c>
      <c r="AR186" s="488" t="s">
        <v>546</v>
      </c>
      <c r="AS186" s="535" t="s">
        <v>546</v>
      </c>
      <c r="AT186" s="535">
        <v>2.0199999999999999E-2</v>
      </c>
      <c r="AU186" s="488" t="s">
        <v>546</v>
      </c>
      <c r="AV186" s="535" t="s">
        <v>546</v>
      </c>
      <c r="AW186" s="535">
        <v>2.0199999999999999E-2</v>
      </c>
      <c r="AX186" s="488" t="s">
        <v>546</v>
      </c>
      <c r="AY186" s="535" t="s">
        <v>546</v>
      </c>
      <c r="AZ186" s="535">
        <v>2.06E-2</v>
      </c>
      <c r="BA186" s="535" t="s">
        <v>546</v>
      </c>
      <c r="BB186" s="535" t="s">
        <v>546</v>
      </c>
      <c r="BC186" s="535">
        <v>2.07E-2</v>
      </c>
      <c r="BD186" s="535" t="s">
        <v>546</v>
      </c>
      <c r="BE186" s="535" t="s">
        <v>546</v>
      </c>
      <c r="BF186" s="535">
        <v>2.07E-2</v>
      </c>
      <c r="BG186" s="535" t="s">
        <v>546</v>
      </c>
      <c r="BH186" s="535" t="s">
        <v>546</v>
      </c>
    </row>
    <row r="187" spans="1:60" s="100" customFormat="1" ht="16.5" customHeight="1">
      <c r="A187" s="481"/>
      <c r="B187" s="480"/>
      <c r="C187" s="204"/>
      <c r="D187" s="204"/>
      <c r="E187" s="675"/>
      <c r="F187" s="489" t="s">
        <v>631</v>
      </c>
      <c r="G187" s="488">
        <v>2.0400000000000001E-2</v>
      </c>
      <c r="H187" s="488" t="s">
        <v>546</v>
      </c>
      <c r="I187" s="488" t="s">
        <v>546</v>
      </c>
      <c r="J187" s="488">
        <v>2.01E-2</v>
      </c>
      <c r="K187" s="488" t="s">
        <v>546</v>
      </c>
      <c r="L187" s="488" t="s">
        <v>546</v>
      </c>
      <c r="M187" s="488">
        <v>2.0400000000000001E-2</v>
      </c>
      <c r="N187" s="488" t="s">
        <v>546</v>
      </c>
      <c r="O187" s="488" t="s">
        <v>546</v>
      </c>
      <c r="P187" s="488">
        <v>2.0299999999999999E-2</v>
      </c>
      <c r="Q187" s="488" t="s">
        <v>546</v>
      </c>
      <c r="R187" s="488" t="s">
        <v>546</v>
      </c>
      <c r="S187" s="488">
        <v>1.9E-2</v>
      </c>
      <c r="T187" s="488" t="s">
        <v>546</v>
      </c>
      <c r="U187" s="488" t="s">
        <v>546</v>
      </c>
      <c r="V187" s="534">
        <v>1.9099999999999999E-2</v>
      </c>
      <c r="W187" s="488" t="s">
        <v>546</v>
      </c>
      <c r="X187" s="534" t="s">
        <v>546</v>
      </c>
      <c r="Y187" s="534">
        <v>1.9099999999999999E-2</v>
      </c>
      <c r="Z187" s="488" t="s">
        <v>546</v>
      </c>
      <c r="AA187" s="534" t="s">
        <v>546</v>
      </c>
      <c r="AB187" s="535">
        <v>1.9099999999999999E-2</v>
      </c>
      <c r="AC187" s="488" t="s">
        <v>546</v>
      </c>
      <c r="AD187" s="535" t="s">
        <v>546</v>
      </c>
      <c r="AE187" s="535">
        <v>1.9199999999999998E-2</v>
      </c>
      <c r="AF187" s="488" t="s">
        <v>546</v>
      </c>
      <c r="AG187" s="535" t="s">
        <v>546</v>
      </c>
      <c r="AH187" s="535">
        <v>1.9199999999999998E-2</v>
      </c>
      <c r="AI187" s="488" t="s">
        <v>546</v>
      </c>
      <c r="AJ187" s="535" t="s">
        <v>546</v>
      </c>
      <c r="AK187" s="535">
        <v>1.9300000000000001E-2</v>
      </c>
      <c r="AL187" s="488" t="s">
        <v>546</v>
      </c>
      <c r="AM187" s="535" t="s">
        <v>546</v>
      </c>
      <c r="AN187" s="535">
        <v>1.9300000000000001E-2</v>
      </c>
      <c r="AO187" s="488" t="s">
        <v>546</v>
      </c>
      <c r="AP187" s="535" t="s">
        <v>546</v>
      </c>
      <c r="AQ187" s="535">
        <v>1.9300000000000001E-2</v>
      </c>
      <c r="AR187" s="488" t="s">
        <v>546</v>
      </c>
      <c r="AS187" s="535" t="s">
        <v>546</v>
      </c>
      <c r="AT187" s="535">
        <v>1.9199999999999998E-2</v>
      </c>
      <c r="AU187" s="488" t="s">
        <v>546</v>
      </c>
      <c r="AV187" s="535" t="s">
        <v>546</v>
      </c>
      <c r="AW187" s="535">
        <v>1.9300000000000001E-2</v>
      </c>
      <c r="AX187" s="488" t="s">
        <v>546</v>
      </c>
      <c r="AY187" s="535" t="s">
        <v>546</v>
      </c>
      <c r="AZ187" s="535">
        <v>1.9300000000000001E-2</v>
      </c>
      <c r="BA187" s="535" t="s">
        <v>546</v>
      </c>
      <c r="BB187" s="535" t="s">
        <v>546</v>
      </c>
      <c r="BC187" s="535">
        <v>1.9199999999999998E-2</v>
      </c>
      <c r="BD187" s="535" t="s">
        <v>546</v>
      </c>
      <c r="BE187" s="535" t="s">
        <v>546</v>
      </c>
      <c r="BF187" s="535">
        <v>1.9199999999999998E-2</v>
      </c>
      <c r="BG187" s="535" t="s">
        <v>546</v>
      </c>
      <c r="BH187" s="535" t="s">
        <v>546</v>
      </c>
    </row>
    <row r="188" spans="1:60" s="100" customFormat="1" ht="16.5" customHeight="1">
      <c r="A188" s="481"/>
      <c r="B188" s="480"/>
      <c r="C188" s="204"/>
      <c r="D188" s="204"/>
      <c r="E188" s="675"/>
      <c r="F188" s="489" t="s">
        <v>632</v>
      </c>
      <c r="G188" s="488">
        <v>1.9199999999999998E-2</v>
      </c>
      <c r="H188" s="488" t="s">
        <v>546</v>
      </c>
      <c r="I188" s="488" t="s">
        <v>546</v>
      </c>
      <c r="J188" s="488">
        <v>1.9199999999999998E-2</v>
      </c>
      <c r="K188" s="488" t="s">
        <v>546</v>
      </c>
      <c r="L188" s="488" t="s">
        <v>546</v>
      </c>
      <c r="M188" s="488">
        <v>1.9199999999999998E-2</v>
      </c>
      <c r="N188" s="488" t="s">
        <v>546</v>
      </c>
      <c r="O188" s="488" t="s">
        <v>546</v>
      </c>
      <c r="P188" s="488">
        <v>1.9300000000000001E-2</v>
      </c>
      <c r="Q188" s="488" t="s">
        <v>546</v>
      </c>
      <c r="R188" s="488" t="s">
        <v>546</v>
      </c>
      <c r="S188" s="488">
        <v>1.84E-2</v>
      </c>
      <c r="T188" s="488" t="s">
        <v>546</v>
      </c>
      <c r="U188" s="488" t="s">
        <v>546</v>
      </c>
      <c r="V188" s="534">
        <v>1.8499999999999999E-2</v>
      </c>
      <c r="W188" s="488" t="s">
        <v>546</v>
      </c>
      <c r="X188" s="534" t="s">
        <v>546</v>
      </c>
      <c r="Y188" s="534">
        <v>1.8499999999999999E-2</v>
      </c>
      <c r="Z188" s="488" t="s">
        <v>546</v>
      </c>
      <c r="AA188" s="534" t="s">
        <v>546</v>
      </c>
      <c r="AB188" s="535">
        <v>1.84E-2</v>
      </c>
      <c r="AC188" s="488" t="s">
        <v>546</v>
      </c>
      <c r="AD188" s="535" t="s">
        <v>546</v>
      </c>
      <c r="AE188" s="535">
        <v>1.84E-2</v>
      </c>
      <c r="AF188" s="488" t="s">
        <v>546</v>
      </c>
      <c r="AG188" s="535" t="s">
        <v>546</v>
      </c>
      <c r="AH188" s="535">
        <v>1.78E-2</v>
      </c>
      <c r="AI188" s="488" t="s">
        <v>546</v>
      </c>
      <c r="AJ188" s="535" t="s">
        <v>546</v>
      </c>
      <c r="AK188" s="535">
        <v>1.78E-2</v>
      </c>
      <c r="AL188" s="488" t="s">
        <v>546</v>
      </c>
      <c r="AM188" s="535" t="s">
        <v>546</v>
      </c>
      <c r="AN188" s="535">
        <v>1.78E-2</v>
      </c>
      <c r="AO188" s="488" t="s">
        <v>546</v>
      </c>
      <c r="AP188" s="535" t="s">
        <v>546</v>
      </c>
      <c r="AQ188" s="535">
        <v>1.78E-2</v>
      </c>
      <c r="AR188" s="488" t="s">
        <v>546</v>
      </c>
      <c r="AS188" s="535" t="s">
        <v>546</v>
      </c>
      <c r="AT188" s="535">
        <v>1.77E-2</v>
      </c>
      <c r="AU188" s="488" t="s">
        <v>546</v>
      </c>
      <c r="AV188" s="535" t="s">
        <v>546</v>
      </c>
      <c r="AW188" s="535">
        <v>1.77E-2</v>
      </c>
      <c r="AX188" s="488" t="s">
        <v>546</v>
      </c>
      <c r="AY188" s="535" t="s">
        <v>546</v>
      </c>
      <c r="AZ188" s="535">
        <v>1.7600000000000001E-2</v>
      </c>
      <c r="BA188" s="535" t="s">
        <v>546</v>
      </c>
      <c r="BB188" s="535" t="s">
        <v>546</v>
      </c>
      <c r="BC188" s="535">
        <v>1.7500000000000002E-2</v>
      </c>
      <c r="BD188" s="535" t="s">
        <v>546</v>
      </c>
      <c r="BE188" s="535" t="s">
        <v>546</v>
      </c>
      <c r="BF188" s="535">
        <v>1.7399999999999999E-2</v>
      </c>
      <c r="BG188" s="535" t="s">
        <v>546</v>
      </c>
      <c r="BH188" s="535" t="s">
        <v>546</v>
      </c>
    </row>
    <row r="189" spans="1:60" s="100" customFormat="1" ht="16.5" customHeight="1">
      <c r="A189" s="481"/>
      <c r="B189" s="480"/>
      <c r="C189" s="204"/>
      <c r="D189" s="204"/>
      <c r="E189" s="675"/>
      <c r="F189" s="489" t="s">
        <v>633</v>
      </c>
      <c r="G189" s="488">
        <v>1.7999999999999999E-2</v>
      </c>
      <c r="H189" s="488" t="s">
        <v>546</v>
      </c>
      <c r="I189" s="488" t="s">
        <v>546</v>
      </c>
      <c r="J189" s="488">
        <v>1.8100000000000002E-2</v>
      </c>
      <c r="K189" s="488" t="s">
        <v>546</v>
      </c>
      <c r="L189" s="488" t="s">
        <v>546</v>
      </c>
      <c r="M189" s="488">
        <v>1.7999999999999999E-2</v>
      </c>
      <c r="N189" s="488" t="s">
        <v>546</v>
      </c>
      <c r="O189" s="488" t="s">
        <v>546</v>
      </c>
      <c r="P189" s="488">
        <v>1.83E-2</v>
      </c>
      <c r="Q189" s="488" t="s">
        <v>546</v>
      </c>
      <c r="R189" s="488" t="s">
        <v>546</v>
      </c>
      <c r="S189" s="488">
        <v>1.7500000000000002E-2</v>
      </c>
      <c r="T189" s="488" t="s">
        <v>546</v>
      </c>
      <c r="U189" s="488" t="s">
        <v>546</v>
      </c>
      <c r="V189" s="534">
        <v>1.7500000000000002E-2</v>
      </c>
      <c r="W189" s="488" t="s">
        <v>546</v>
      </c>
      <c r="X189" s="534" t="s">
        <v>546</v>
      </c>
      <c r="Y189" s="534">
        <v>1.7500000000000002E-2</v>
      </c>
      <c r="Z189" s="488" t="s">
        <v>546</v>
      </c>
      <c r="AA189" s="534" t="s">
        <v>546</v>
      </c>
      <c r="AB189" s="535">
        <v>1.7399999999999999E-2</v>
      </c>
      <c r="AC189" s="488" t="s">
        <v>546</v>
      </c>
      <c r="AD189" s="535" t="s">
        <v>546</v>
      </c>
      <c r="AE189" s="535">
        <v>1.7399999999999999E-2</v>
      </c>
      <c r="AF189" s="488" t="s">
        <v>546</v>
      </c>
      <c r="AG189" s="535" t="s">
        <v>546</v>
      </c>
      <c r="AH189" s="535">
        <v>1.7500000000000002E-2</v>
      </c>
      <c r="AI189" s="488" t="s">
        <v>546</v>
      </c>
      <c r="AJ189" s="535" t="s">
        <v>546</v>
      </c>
      <c r="AK189" s="535">
        <v>1.7500000000000002E-2</v>
      </c>
      <c r="AL189" s="488" t="s">
        <v>546</v>
      </c>
      <c r="AM189" s="535" t="s">
        <v>546</v>
      </c>
      <c r="AN189" s="535">
        <v>1.7500000000000002E-2</v>
      </c>
      <c r="AO189" s="488" t="s">
        <v>546</v>
      </c>
      <c r="AP189" s="535" t="s">
        <v>546</v>
      </c>
      <c r="AQ189" s="535">
        <v>1.7600000000000001E-2</v>
      </c>
      <c r="AR189" s="488" t="s">
        <v>546</v>
      </c>
      <c r="AS189" s="535" t="s">
        <v>546</v>
      </c>
      <c r="AT189" s="535">
        <v>1.7500000000000002E-2</v>
      </c>
      <c r="AU189" s="488" t="s">
        <v>546</v>
      </c>
      <c r="AV189" s="535" t="s">
        <v>546</v>
      </c>
      <c r="AW189" s="535">
        <v>1.7600000000000001E-2</v>
      </c>
      <c r="AX189" s="488" t="s">
        <v>546</v>
      </c>
      <c r="AY189" s="535" t="s">
        <v>546</v>
      </c>
      <c r="AZ189" s="535">
        <v>1.7500000000000002E-2</v>
      </c>
      <c r="BA189" s="535" t="s">
        <v>546</v>
      </c>
      <c r="BB189" s="535" t="s">
        <v>546</v>
      </c>
      <c r="BC189" s="535">
        <v>1.7500000000000002E-2</v>
      </c>
      <c r="BD189" s="535" t="s">
        <v>546</v>
      </c>
      <c r="BE189" s="535" t="s">
        <v>546</v>
      </c>
      <c r="BF189" s="535">
        <v>1.7500000000000002E-2</v>
      </c>
      <c r="BG189" s="535" t="s">
        <v>546</v>
      </c>
      <c r="BH189" s="535" t="s">
        <v>546</v>
      </c>
    </row>
    <row r="190" spans="1:60" s="100" customFormat="1" ht="16.5" customHeight="1">
      <c r="A190" s="481"/>
      <c r="B190" s="480"/>
      <c r="C190" s="204"/>
      <c r="D190" s="204"/>
      <c r="E190" s="675"/>
      <c r="F190" s="489" t="s">
        <v>634</v>
      </c>
      <c r="G190" s="488">
        <v>1.9E-2</v>
      </c>
      <c r="H190" s="488" t="s">
        <v>546</v>
      </c>
      <c r="I190" s="488" t="s">
        <v>546</v>
      </c>
      <c r="J190" s="488">
        <v>1.9300000000000001E-2</v>
      </c>
      <c r="K190" s="488" t="s">
        <v>546</v>
      </c>
      <c r="L190" s="488" t="s">
        <v>546</v>
      </c>
      <c r="M190" s="488">
        <v>2.0500000000000001E-2</v>
      </c>
      <c r="N190" s="488" t="s">
        <v>546</v>
      </c>
      <c r="O190" s="488" t="s">
        <v>546</v>
      </c>
      <c r="P190" s="488">
        <v>2.1499999999999998E-2</v>
      </c>
      <c r="Q190" s="488" t="s">
        <v>546</v>
      </c>
      <c r="R190" s="488" t="s">
        <v>546</v>
      </c>
      <c r="S190" s="488">
        <v>1.89E-2</v>
      </c>
      <c r="T190" s="488" t="s">
        <v>546</v>
      </c>
      <c r="U190" s="488" t="s">
        <v>546</v>
      </c>
      <c r="V190" s="534">
        <v>1.89E-2</v>
      </c>
      <c r="W190" s="488" t="s">
        <v>546</v>
      </c>
      <c r="X190" s="534" t="s">
        <v>546</v>
      </c>
      <c r="Y190" s="534">
        <v>1.9E-2</v>
      </c>
      <c r="Z190" s="488" t="s">
        <v>546</v>
      </c>
      <c r="AA190" s="534" t="s">
        <v>546</v>
      </c>
      <c r="AB190" s="535">
        <v>1.8800000000000001E-2</v>
      </c>
      <c r="AC190" s="488" t="s">
        <v>546</v>
      </c>
      <c r="AD190" s="535" t="s">
        <v>546</v>
      </c>
      <c r="AE190" s="535">
        <v>1.9099999999999999E-2</v>
      </c>
      <c r="AF190" s="488" t="s">
        <v>546</v>
      </c>
      <c r="AG190" s="535" t="s">
        <v>546</v>
      </c>
      <c r="AH190" s="535">
        <v>1.9300000000000001E-2</v>
      </c>
      <c r="AI190" s="488" t="s">
        <v>546</v>
      </c>
      <c r="AJ190" s="535" t="s">
        <v>546</v>
      </c>
      <c r="AK190" s="535">
        <v>1.9300000000000001E-2</v>
      </c>
      <c r="AL190" s="488" t="s">
        <v>546</v>
      </c>
      <c r="AM190" s="535" t="s">
        <v>546</v>
      </c>
      <c r="AN190" s="535">
        <v>1.9300000000000001E-2</v>
      </c>
      <c r="AO190" s="488" t="s">
        <v>546</v>
      </c>
      <c r="AP190" s="535" t="s">
        <v>546</v>
      </c>
      <c r="AQ190" s="535">
        <v>1.9599999999999999E-2</v>
      </c>
      <c r="AR190" s="488" t="s">
        <v>546</v>
      </c>
      <c r="AS190" s="535" t="s">
        <v>546</v>
      </c>
      <c r="AT190" s="535">
        <v>1.9599999999999999E-2</v>
      </c>
      <c r="AU190" s="488" t="s">
        <v>546</v>
      </c>
      <c r="AV190" s="535" t="s">
        <v>546</v>
      </c>
      <c r="AW190" s="535">
        <v>1.9400000000000001E-2</v>
      </c>
      <c r="AX190" s="488" t="s">
        <v>546</v>
      </c>
      <c r="AY190" s="535" t="s">
        <v>546</v>
      </c>
      <c r="AZ190" s="535">
        <v>1.9400000000000001E-2</v>
      </c>
      <c r="BA190" s="535" t="s">
        <v>546</v>
      </c>
      <c r="BB190" s="535" t="s">
        <v>546</v>
      </c>
      <c r="BC190" s="535">
        <v>1.9400000000000001E-2</v>
      </c>
      <c r="BD190" s="535" t="s">
        <v>546</v>
      </c>
      <c r="BE190" s="535" t="s">
        <v>546</v>
      </c>
      <c r="BF190" s="535">
        <v>1.9599999999999999E-2</v>
      </c>
      <c r="BG190" s="535" t="s">
        <v>546</v>
      </c>
      <c r="BH190" s="535" t="s">
        <v>546</v>
      </c>
    </row>
    <row r="191" spans="1:60" s="100" customFormat="1" ht="16.5" customHeight="1">
      <c r="A191" s="481"/>
      <c r="B191" s="480"/>
      <c r="C191" s="204"/>
      <c r="D191" s="204"/>
      <c r="E191" s="675"/>
      <c r="F191" s="489" t="s">
        <v>635</v>
      </c>
      <c r="G191" s="488">
        <v>1.89E-2</v>
      </c>
      <c r="H191" s="488" t="s">
        <v>546</v>
      </c>
      <c r="I191" s="488" t="s">
        <v>546</v>
      </c>
      <c r="J191" s="488">
        <v>1.89E-2</v>
      </c>
      <c r="K191" s="488" t="s">
        <v>546</v>
      </c>
      <c r="L191" s="488" t="s">
        <v>546</v>
      </c>
      <c r="M191" s="488">
        <v>1.89E-2</v>
      </c>
      <c r="N191" s="488" t="s">
        <v>546</v>
      </c>
      <c r="O191" s="488" t="s">
        <v>546</v>
      </c>
      <c r="P191" s="488">
        <v>1.89E-2</v>
      </c>
      <c r="Q191" s="488" t="s">
        <v>546</v>
      </c>
      <c r="R191" s="488" t="s">
        <v>546</v>
      </c>
      <c r="S191" s="488">
        <v>1.8800000000000001E-2</v>
      </c>
      <c r="T191" s="488" t="s">
        <v>546</v>
      </c>
      <c r="U191" s="488" t="s">
        <v>546</v>
      </c>
      <c r="V191" s="534">
        <v>1.8800000000000001E-2</v>
      </c>
      <c r="W191" s="488" t="s">
        <v>546</v>
      </c>
      <c r="X191" s="534" t="s">
        <v>546</v>
      </c>
      <c r="Y191" s="534">
        <v>1.8800000000000001E-2</v>
      </c>
      <c r="Z191" s="488" t="s">
        <v>546</v>
      </c>
      <c r="AA191" s="534" t="s">
        <v>546</v>
      </c>
      <c r="AB191" s="535">
        <v>1.8800000000000001E-2</v>
      </c>
      <c r="AC191" s="488" t="s">
        <v>546</v>
      </c>
      <c r="AD191" s="535" t="s">
        <v>546</v>
      </c>
      <c r="AE191" s="535">
        <v>1.8800000000000001E-2</v>
      </c>
      <c r="AF191" s="488" t="s">
        <v>546</v>
      </c>
      <c r="AG191" s="535" t="s">
        <v>546</v>
      </c>
      <c r="AH191" s="535">
        <v>1.8800000000000001E-2</v>
      </c>
      <c r="AI191" s="488" t="s">
        <v>546</v>
      </c>
      <c r="AJ191" s="535" t="s">
        <v>546</v>
      </c>
      <c r="AK191" s="535">
        <v>1.8800000000000001E-2</v>
      </c>
      <c r="AL191" s="488" t="s">
        <v>546</v>
      </c>
      <c r="AM191" s="535" t="s">
        <v>546</v>
      </c>
      <c r="AN191" s="535">
        <v>1.8800000000000001E-2</v>
      </c>
      <c r="AO191" s="488" t="s">
        <v>546</v>
      </c>
      <c r="AP191" s="535" t="s">
        <v>546</v>
      </c>
      <c r="AQ191" s="535">
        <v>1.8800000000000001E-2</v>
      </c>
      <c r="AR191" s="488" t="s">
        <v>546</v>
      </c>
      <c r="AS191" s="535" t="s">
        <v>546</v>
      </c>
      <c r="AT191" s="535">
        <v>1.8800000000000001E-2</v>
      </c>
      <c r="AU191" s="488" t="s">
        <v>546</v>
      </c>
      <c r="AV191" s="535" t="s">
        <v>546</v>
      </c>
      <c r="AW191" s="535">
        <v>1.8800000000000001E-2</v>
      </c>
      <c r="AX191" s="488" t="s">
        <v>546</v>
      </c>
      <c r="AY191" s="535" t="s">
        <v>546</v>
      </c>
      <c r="AZ191" s="535">
        <v>1.8800000000000001E-2</v>
      </c>
      <c r="BA191" s="535" t="s">
        <v>546</v>
      </c>
      <c r="BB191" s="535" t="s">
        <v>546</v>
      </c>
      <c r="BC191" s="535">
        <v>1.8800000000000001E-2</v>
      </c>
      <c r="BD191" s="535" t="s">
        <v>546</v>
      </c>
      <c r="BE191" s="535" t="s">
        <v>546</v>
      </c>
      <c r="BF191" s="535">
        <v>1.8800000000000001E-2</v>
      </c>
      <c r="BG191" s="535" t="s">
        <v>546</v>
      </c>
      <c r="BH191" s="535" t="s">
        <v>546</v>
      </c>
    </row>
    <row r="192" spans="1:60" s="100" customFormat="1" ht="16.5" customHeight="1">
      <c r="A192" s="481"/>
      <c r="B192" s="480"/>
      <c r="C192" s="204"/>
      <c r="D192" s="204"/>
      <c r="E192" s="675"/>
      <c r="F192" s="489" t="s">
        <v>636</v>
      </c>
      <c r="G192" s="488">
        <v>2.3E-2</v>
      </c>
      <c r="H192" s="488" t="s">
        <v>546</v>
      </c>
      <c r="I192" s="488" t="s">
        <v>546</v>
      </c>
      <c r="J192" s="488">
        <v>2.2200000000000001E-2</v>
      </c>
      <c r="K192" s="488" t="s">
        <v>546</v>
      </c>
      <c r="L192" s="488" t="s">
        <v>546</v>
      </c>
      <c r="M192" s="488">
        <v>2.3300000000000001E-2</v>
      </c>
      <c r="N192" s="488" t="s">
        <v>546</v>
      </c>
      <c r="O192" s="488" t="s">
        <v>546</v>
      </c>
      <c r="P192" s="488">
        <v>2.3300000000000001E-2</v>
      </c>
      <c r="Q192" s="488" t="s">
        <v>546</v>
      </c>
      <c r="R192" s="488" t="s">
        <v>546</v>
      </c>
      <c r="S192" s="488">
        <v>2.2499999999999999E-2</v>
      </c>
      <c r="T192" s="488" t="s">
        <v>546</v>
      </c>
      <c r="U192" s="488" t="s">
        <v>546</v>
      </c>
      <c r="V192" s="534">
        <v>2.1899999999999999E-2</v>
      </c>
      <c r="W192" s="488" t="s">
        <v>546</v>
      </c>
      <c r="X192" s="534" t="s">
        <v>546</v>
      </c>
      <c r="Y192" s="534">
        <v>2.1899999999999999E-2</v>
      </c>
      <c r="Z192" s="488" t="s">
        <v>546</v>
      </c>
      <c r="AA192" s="534" t="s">
        <v>546</v>
      </c>
      <c r="AB192" s="535">
        <v>2.1899999999999999E-2</v>
      </c>
      <c r="AC192" s="488" t="s">
        <v>546</v>
      </c>
      <c r="AD192" s="535" t="s">
        <v>546</v>
      </c>
      <c r="AE192" s="535">
        <v>2.1899999999999999E-2</v>
      </c>
      <c r="AF192" s="488" t="s">
        <v>546</v>
      </c>
      <c r="AG192" s="535" t="s">
        <v>546</v>
      </c>
      <c r="AH192" s="535">
        <v>2.1299999999999999E-2</v>
      </c>
      <c r="AI192" s="488" t="s">
        <v>546</v>
      </c>
      <c r="AJ192" s="535" t="s">
        <v>546</v>
      </c>
      <c r="AK192" s="535">
        <v>2.1399999999999999E-2</v>
      </c>
      <c r="AL192" s="488" t="s">
        <v>546</v>
      </c>
      <c r="AM192" s="535" t="s">
        <v>546</v>
      </c>
      <c r="AN192" s="535">
        <v>2.1399999999999999E-2</v>
      </c>
      <c r="AO192" s="488" t="s">
        <v>546</v>
      </c>
      <c r="AP192" s="535" t="s">
        <v>546</v>
      </c>
      <c r="AQ192" s="535">
        <v>2.1399999999999999E-2</v>
      </c>
      <c r="AR192" s="488" t="s">
        <v>546</v>
      </c>
      <c r="AS192" s="535" t="s">
        <v>546</v>
      </c>
      <c r="AT192" s="535">
        <v>2.1399999999999999E-2</v>
      </c>
      <c r="AU192" s="488" t="s">
        <v>546</v>
      </c>
      <c r="AV192" s="535" t="s">
        <v>546</v>
      </c>
      <c r="AW192" s="535">
        <v>2.1299999999999999E-2</v>
      </c>
      <c r="AX192" s="488" t="s">
        <v>546</v>
      </c>
      <c r="AY192" s="535" t="s">
        <v>546</v>
      </c>
      <c r="AZ192" s="535">
        <v>2.1299999999999999E-2</v>
      </c>
      <c r="BA192" s="535" t="s">
        <v>546</v>
      </c>
      <c r="BB192" s="535" t="s">
        <v>546</v>
      </c>
      <c r="BC192" s="535">
        <v>2.1299999999999999E-2</v>
      </c>
      <c r="BD192" s="535" t="s">
        <v>546</v>
      </c>
      <c r="BE192" s="535" t="s">
        <v>546</v>
      </c>
      <c r="BF192" s="535">
        <v>2.1299999999999999E-2</v>
      </c>
      <c r="BG192" s="535" t="s">
        <v>546</v>
      </c>
      <c r="BH192" s="535" t="s">
        <v>546</v>
      </c>
    </row>
    <row r="193" spans="1:60" s="100" customFormat="1" ht="16.5" customHeight="1">
      <c r="A193" s="481"/>
      <c r="B193" s="480"/>
      <c r="C193" s="204"/>
      <c r="D193" s="204"/>
      <c r="E193" s="675"/>
      <c r="F193" s="489" t="s">
        <v>637</v>
      </c>
      <c r="G193" s="488">
        <v>1.95E-2</v>
      </c>
      <c r="H193" s="488" t="s">
        <v>546</v>
      </c>
      <c r="I193" s="488" t="s">
        <v>546</v>
      </c>
      <c r="J193" s="488">
        <v>1.9199999999999998E-2</v>
      </c>
      <c r="K193" s="488" t="s">
        <v>546</v>
      </c>
      <c r="L193" s="488" t="s">
        <v>546</v>
      </c>
      <c r="M193" s="488">
        <v>1.9300000000000001E-2</v>
      </c>
      <c r="N193" s="488" t="s">
        <v>546</v>
      </c>
      <c r="O193" s="488" t="s">
        <v>546</v>
      </c>
      <c r="P193" s="488">
        <v>1.9300000000000001E-2</v>
      </c>
      <c r="Q193" s="488" t="s">
        <v>546</v>
      </c>
      <c r="R193" s="488" t="s">
        <v>546</v>
      </c>
      <c r="S193" s="488">
        <v>1.8499999999999999E-2</v>
      </c>
      <c r="T193" s="488" t="s">
        <v>546</v>
      </c>
      <c r="U193" s="488" t="s">
        <v>546</v>
      </c>
      <c r="V193" s="534">
        <v>1.8599999999999998E-2</v>
      </c>
      <c r="W193" s="488" t="s">
        <v>546</v>
      </c>
      <c r="X193" s="534" t="s">
        <v>546</v>
      </c>
      <c r="Y193" s="534">
        <v>1.8599999999999998E-2</v>
      </c>
      <c r="Z193" s="488" t="s">
        <v>546</v>
      </c>
      <c r="AA193" s="534" t="s">
        <v>546</v>
      </c>
      <c r="AB193" s="535">
        <v>1.8499999999999999E-2</v>
      </c>
      <c r="AC193" s="488" t="s">
        <v>546</v>
      </c>
      <c r="AD193" s="535" t="s">
        <v>546</v>
      </c>
      <c r="AE193" s="535">
        <v>1.8499999999999999E-2</v>
      </c>
      <c r="AF193" s="488" t="s">
        <v>546</v>
      </c>
      <c r="AG193" s="535" t="s">
        <v>546</v>
      </c>
      <c r="AH193" s="535">
        <v>1.8200000000000001E-2</v>
      </c>
      <c r="AI193" s="488" t="s">
        <v>546</v>
      </c>
      <c r="AJ193" s="535" t="s">
        <v>546</v>
      </c>
      <c r="AK193" s="535">
        <v>1.8100000000000002E-2</v>
      </c>
      <c r="AL193" s="488" t="s">
        <v>546</v>
      </c>
      <c r="AM193" s="535" t="s">
        <v>546</v>
      </c>
      <c r="AN193" s="535">
        <v>1.8100000000000002E-2</v>
      </c>
      <c r="AO193" s="488" t="s">
        <v>546</v>
      </c>
      <c r="AP193" s="535" t="s">
        <v>546</v>
      </c>
      <c r="AQ193" s="535">
        <v>1.8100000000000002E-2</v>
      </c>
      <c r="AR193" s="488" t="s">
        <v>546</v>
      </c>
      <c r="AS193" s="535" t="s">
        <v>546</v>
      </c>
      <c r="AT193" s="535">
        <v>1.7999999999999999E-2</v>
      </c>
      <c r="AU193" s="488" t="s">
        <v>546</v>
      </c>
      <c r="AV193" s="535" t="s">
        <v>546</v>
      </c>
      <c r="AW193" s="535">
        <v>1.8100000000000002E-2</v>
      </c>
      <c r="AX193" s="488" t="s">
        <v>546</v>
      </c>
      <c r="AY193" s="535" t="s">
        <v>546</v>
      </c>
      <c r="AZ193" s="535">
        <v>1.7999999999999999E-2</v>
      </c>
      <c r="BA193" s="535" t="s">
        <v>546</v>
      </c>
      <c r="BB193" s="535" t="s">
        <v>546</v>
      </c>
      <c r="BC193" s="535">
        <v>1.7999999999999999E-2</v>
      </c>
      <c r="BD193" s="535" t="s">
        <v>546</v>
      </c>
      <c r="BE193" s="535" t="s">
        <v>546</v>
      </c>
      <c r="BF193" s="535">
        <v>1.7999999999999999E-2</v>
      </c>
      <c r="BG193" s="535" t="s">
        <v>546</v>
      </c>
      <c r="BH193" s="535" t="s">
        <v>546</v>
      </c>
    </row>
    <row r="194" spans="1:60" s="100" customFormat="1" ht="16.5" customHeight="1">
      <c r="A194" s="481"/>
      <c r="B194" s="480"/>
      <c r="C194" s="204"/>
      <c r="D194" s="204"/>
      <c r="E194" s="675"/>
      <c r="F194" s="489" t="s">
        <v>638</v>
      </c>
      <c r="G194" s="488">
        <v>2.0500000000000001E-2</v>
      </c>
      <c r="H194" s="488" t="s">
        <v>546</v>
      </c>
      <c r="I194" s="488" t="s">
        <v>546</v>
      </c>
      <c r="J194" s="488">
        <v>1.9599999999999999E-2</v>
      </c>
      <c r="K194" s="488" t="s">
        <v>546</v>
      </c>
      <c r="L194" s="488" t="s">
        <v>546</v>
      </c>
      <c r="M194" s="488">
        <v>2.06E-2</v>
      </c>
      <c r="N194" s="488" t="s">
        <v>546</v>
      </c>
      <c r="O194" s="488" t="s">
        <v>546</v>
      </c>
      <c r="P194" s="488">
        <v>2.0500000000000001E-2</v>
      </c>
      <c r="Q194" s="488" t="s">
        <v>546</v>
      </c>
      <c r="R194" s="488" t="s">
        <v>546</v>
      </c>
      <c r="S194" s="488">
        <v>1.8599999999999998E-2</v>
      </c>
      <c r="T194" s="488" t="s">
        <v>546</v>
      </c>
      <c r="U194" s="488" t="s">
        <v>546</v>
      </c>
      <c r="V194" s="534">
        <v>1.9E-2</v>
      </c>
      <c r="W194" s="488" t="s">
        <v>546</v>
      </c>
      <c r="X194" s="534" t="s">
        <v>546</v>
      </c>
      <c r="Y194" s="534">
        <v>1.89E-2</v>
      </c>
      <c r="Z194" s="488" t="s">
        <v>546</v>
      </c>
      <c r="AA194" s="534" t="s">
        <v>546</v>
      </c>
      <c r="AB194" s="535">
        <v>1.9400000000000001E-2</v>
      </c>
      <c r="AC194" s="488" t="s">
        <v>546</v>
      </c>
      <c r="AD194" s="535" t="s">
        <v>546</v>
      </c>
      <c r="AE194" s="535">
        <v>1.9099999999999999E-2</v>
      </c>
      <c r="AF194" s="488" t="s">
        <v>546</v>
      </c>
      <c r="AG194" s="535" t="s">
        <v>546</v>
      </c>
      <c r="AH194" s="535">
        <v>1.84E-2</v>
      </c>
      <c r="AI194" s="488" t="s">
        <v>546</v>
      </c>
      <c r="AJ194" s="535" t="s">
        <v>546</v>
      </c>
      <c r="AK194" s="535">
        <v>1.83E-2</v>
      </c>
      <c r="AL194" s="488" t="s">
        <v>546</v>
      </c>
      <c r="AM194" s="535" t="s">
        <v>546</v>
      </c>
      <c r="AN194" s="535">
        <v>1.84E-2</v>
      </c>
      <c r="AO194" s="488" t="s">
        <v>546</v>
      </c>
      <c r="AP194" s="535" t="s">
        <v>546</v>
      </c>
      <c r="AQ194" s="535">
        <v>1.84E-2</v>
      </c>
      <c r="AR194" s="488" t="s">
        <v>546</v>
      </c>
      <c r="AS194" s="535" t="s">
        <v>546</v>
      </c>
      <c r="AT194" s="535">
        <v>1.83E-2</v>
      </c>
      <c r="AU194" s="488" t="s">
        <v>546</v>
      </c>
      <c r="AV194" s="535" t="s">
        <v>546</v>
      </c>
      <c r="AW194" s="535">
        <v>1.8499999999999999E-2</v>
      </c>
      <c r="AX194" s="488" t="s">
        <v>546</v>
      </c>
      <c r="AY194" s="535" t="s">
        <v>546</v>
      </c>
      <c r="AZ194" s="535">
        <v>1.8499999999999999E-2</v>
      </c>
      <c r="BA194" s="535" t="s">
        <v>546</v>
      </c>
      <c r="BB194" s="535" t="s">
        <v>546</v>
      </c>
      <c r="BC194" s="535">
        <v>1.8499999999999999E-2</v>
      </c>
      <c r="BD194" s="535" t="s">
        <v>546</v>
      </c>
      <c r="BE194" s="535" t="s">
        <v>546</v>
      </c>
      <c r="BF194" s="535">
        <v>1.8499999999999999E-2</v>
      </c>
      <c r="BG194" s="535" t="s">
        <v>546</v>
      </c>
      <c r="BH194" s="535" t="s">
        <v>546</v>
      </c>
    </row>
    <row r="195" spans="1:60" s="100" customFormat="1" ht="16.5" customHeight="1">
      <c r="A195" s="481"/>
      <c r="B195" s="480"/>
      <c r="C195" s="204"/>
      <c r="D195" s="204"/>
      <c r="E195" s="675"/>
      <c r="F195" s="489" t="s">
        <v>639</v>
      </c>
      <c r="G195" s="488">
        <v>2.2100000000000002E-2</v>
      </c>
      <c r="H195" s="488" t="s">
        <v>546</v>
      </c>
      <c r="I195" s="488" t="s">
        <v>546</v>
      </c>
      <c r="J195" s="488">
        <v>1.8200000000000001E-2</v>
      </c>
      <c r="K195" s="488" t="s">
        <v>546</v>
      </c>
      <c r="L195" s="488" t="s">
        <v>546</v>
      </c>
      <c r="M195" s="488">
        <v>1.8100000000000002E-2</v>
      </c>
      <c r="N195" s="488" t="s">
        <v>546</v>
      </c>
      <c r="O195" s="488" t="s">
        <v>546</v>
      </c>
      <c r="P195" s="488">
        <v>1.7999999999999999E-2</v>
      </c>
      <c r="Q195" s="488" t="s">
        <v>546</v>
      </c>
      <c r="R195" s="488" t="s">
        <v>546</v>
      </c>
      <c r="S195" s="488">
        <v>1.95E-2</v>
      </c>
      <c r="T195" s="488" t="s">
        <v>546</v>
      </c>
      <c r="U195" s="488" t="s">
        <v>546</v>
      </c>
      <c r="V195" s="534">
        <v>1.9699999999999999E-2</v>
      </c>
      <c r="W195" s="488" t="s">
        <v>546</v>
      </c>
      <c r="X195" s="534" t="s">
        <v>546</v>
      </c>
      <c r="Y195" s="534">
        <v>1.95E-2</v>
      </c>
      <c r="Z195" s="488" t="s">
        <v>546</v>
      </c>
      <c r="AA195" s="534" t="s">
        <v>546</v>
      </c>
      <c r="AB195" s="535">
        <v>1.7999999999999999E-2</v>
      </c>
      <c r="AC195" s="488" t="s">
        <v>546</v>
      </c>
      <c r="AD195" s="535" t="s">
        <v>546</v>
      </c>
      <c r="AE195" s="535">
        <v>1.9199999999999998E-2</v>
      </c>
      <c r="AF195" s="488" t="s">
        <v>546</v>
      </c>
      <c r="AG195" s="535" t="s">
        <v>546</v>
      </c>
      <c r="AH195" s="535">
        <v>2.0400000000000001E-2</v>
      </c>
      <c r="AI195" s="488" t="s">
        <v>546</v>
      </c>
      <c r="AJ195" s="535" t="s">
        <v>546</v>
      </c>
      <c r="AK195" s="535">
        <v>2.1299999999999999E-2</v>
      </c>
      <c r="AL195" s="488" t="s">
        <v>546</v>
      </c>
      <c r="AM195" s="535" t="s">
        <v>546</v>
      </c>
      <c r="AN195" s="535">
        <v>0.02</v>
      </c>
      <c r="AO195" s="488" t="s">
        <v>546</v>
      </c>
      <c r="AP195" s="535" t="s">
        <v>546</v>
      </c>
      <c r="AQ195" s="535">
        <v>2.0799999999999999E-2</v>
      </c>
      <c r="AR195" s="488" t="s">
        <v>546</v>
      </c>
      <c r="AS195" s="535" t="s">
        <v>546</v>
      </c>
      <c r="AT195" s="535">
        <v>2.0899999999999998E-2</v>
      </c>
      <c r="AU195" s="488" t="s">
        <v>546</v>
      </c>
      <c r="AV195" s="535" t="s">
        <v>546</v>
      </c>
      <c r="AW195" s="535">
        <v>2.07E-2</v>
      </c>
      <c r="AX195" s="488" t="s">
        <v>546</v>
      </c>
      <c r="AY195" s="535" t="s">
        <v>546</v>
      </c>
      <c r="AZ195" s="535">
        <v>2.07E-2</v>
      </c>
      <c r="BA195" s="535" t="s">
        <v>546</v>
      </c>
      <c r="BB195" s="535" t="s">
        <v>546</v>
      </c>
      <c r="BC195" s="535">
        <v>2.1299999999999999E-2</v>
      </c>
      <c r="BD195" s="535" t="s">
        <v>546</v>
      </c>
      <c r="BE195" s="535" t="s">
        <v>546</v>
      </c>
      <c r="BF195" s="535">
        <v>2.1299999999999999E-2</v>
      </c>
      <c r="BG195" s="535" t="s">
        <v>546</v>
      </c>
      <c r="BH195" s="535" t="s">
        <v>546</v>
      </c>
    </row>
    <row r="196" spans="1:60" s="100" customFormat="1" ht="16.5" customHeight="1">
      <c r="A196" s="481"/>
      <c r="B196" s="480"/>
      <c r="C196" s="204"/>
      <c r="D196" s="204"/>
      <c r="E196" s="675"/>
      <c r="F196" s="489" t="s">
        <v>640</v>
      </c>
      <c r="G196" s="488">
        <v>1.84E-2</v>
      </c>
      <c r="H196" s="488" t="s">
        <v>546</v>
      </c>
      <c r="I196" s="488" t="s">
        <v>546</v>
      </c>
      <c r="J196" s="488">
        <v>1.7500000000000002E-2</v>
      </c>
      <c r="K196" s="488" t="s">
        <v>546</v>
      </c>
      <c r="L196" s="488" t="s">
        <v>546</v>
      </c>
      <c r="M196" s="488">
        <v>1.7899999999999999E-2</v>
      </c>
      <c r="N196" s="488" t="s">
        <v>546</v>
      </c>
      <c r="O196" s="488" t="s">
        <v>546</v>
      </c>
      <c r="P196" s="488">
        <v>1.8200000000000001E-2</v>
      </c>
      <c r="Q196" s="488" t="s">
        <v>546</v>
      </c>
      <c r="R196" s="488" t="s">
        <v>546</v>
      </c>
      <c r="S196" s="488">
        <v>1.78E-2</v>
      </c>
      <c r="T196" s="488" t="s">
        <v>546</v>
      </c>
      <c r="U196" s="488" t="s">
        <v>546</v>
      </c>
      <c r="V196" s="534">
        <v>1.8499999999999999E-2</v>
      </c>
      <c r="W196" s="488" t="s">
        <v>546</v>
      </c>
      <c r="X196" s="534" t="s">
        <v>546</v>
      </c>
      <c r="Y196" s="534">
        <v>1.84E-2</v>
      </c>
      <c r="Z196" s="488" t="s">
        <v>546</v>
      </c>
      <c r="AA196" s="534" t="s">
        <v>546</v>
      </c>
      <c r="AB196" s="535">
        <v>1.8499999999999999E-2</v>
      </c>
      <c r="AC196" s="488" t="s">
        <v>546</v>
      </c>
      <c r="AD196" s="535" t="s">
        <v>546</v>
      </c>
      <c r="AE196" s="535">
        <v>1.8499999999999999E-2</v>
      </c>
      <c r="AF196" s="488" t="s">
        <v>546</v>
      </c>
      <c r="AG196" s="535" t="s">
        <v>546</v>
      </c>
      <c r="AH196" s="535">
        <v>1.8700000000000001E-2</v>
      </c>
      <c r="AI196" s="488" t="s">
        <v>546</v>
      </c>
      <c r="AJ196" s="535" t="s">
        <v>546</v>
      </c>
      <c r="AK196" s="535">
        <v>1.8700000000000001E-2</v>
      </c>
      <c r="AL196" s="488" t="s">
        <v>546</v>
      </c>
      <c r="AM196" s="535" t="s">
        <v>546</v>
      </c>
      <c r="AN196" s="535">
        <v>1.8700000000000001E-2</v>
      </c>
      <c r="AO196" s="488" t="s">
        <v>546</v>
      </c>
      <c r="AP196" s="535" t="s">
        <v>546</v>
      </c>
      <c r="AQ196" s="535">
        <v>1.8700000000000001E-2</v>
      </c>
      <c r="AR196" s="488" t="s">
        <v>546</v>
      </c>
      <c r="AS196" s="535" t="s">
        <v>546</v>
      </c>
      <c r="AT196" s="535">
        <v>1.8800000000000001E-2</v>
      </c>
      <c r="AU196" s="488" t="s">
        <v>546</v>
      </c>
      <c r="AV196" s="535" t="s">
        <v>546</v>
      </c>
      <c r="AW196" s="535">
        <v>1.8700000000000001E-2</v>
      </c>
      <c r="AX196" s="488" t="s">
        <v>546</v>
      </c>
      <c r="AY196" s="535" t="s">
        <v>546</v>
      </c>
      <c r="AZ196" s="535">
        <v>1.8700000000000001E-2</v>
      </c>
      <c r="BA196" s="535" t="s">
        <v>546</v>
      </c>
      <c r="BB196" s="535" t="s">
        <v>546</v>
      </c>
      <c r="BC196" s="535">
        <v>1.8700000000000001E-2</v>
      </c>
      <c r="BD196" s="535" t="s">
        <v>546</v>
      </c>
      <c r="BE196" s="535" t="s">
        <v>546</v>
      </c>
      <c r="BF196" s="535">
        <v>1.8700000000000001E-2</v>
      </c>
      <c r="BG196" s="535" t="s">
        <v>546</v>
      </c>
      <c r="BH196" s="535" t="s">
        <v>546</v>
      </c>
    </row>
    <row r="197" spans="1:60" s="100" customFormat="1" ht="16.5" customHeight="1">
      <c r="A197" s="481"/>
      <c r="B197" s="480"/>
      <c r="C197" s="204"/>
      <c r="D197" s="204"/>
      <c r="E197" s="675"/>
      <c r="F197" s="489" t="s">
        <v>641</v>
      </c>
      <c r="G197" s="488">
        <v>2.0400000000000001E-2</v>
      </c>
      <c r="H197" s="488" t="s">
        <v>546</v>
      </c>
      <c r="I197" s="488" t="s">
        <v>546</v>
      </c>
      <c r="J197" s="488">
        <v>2.06E-2</v>
      </c>
      <c r="K197" s="488" t="s">
        <v>546</v>
      </c>
      <c r="L197" s="488" t="s">
        <v>546</v>
      </c>
      <c r="M197" s="488">
        <v>2.01E-2</v>
      </c>
      <c r="N197" s="488" t="s">
        <v>546</v>
      </c>
      <c r="O197" s="488" t="s">
        <v>546</v>
      </c>
      <c r="P197" s="488">
        <v>2.0799999999999999E-2</v>
      </c>
      <c r="Q197" s="488" t="s">
        <v>546</v>
      </c>
      <c r="R197" s="488" t="s">
        <v>546</v>
      </c>
      <c r="S197" s="488">
        <v>0.02</v>
      </c>
      <c r="T197" s="488" t="s">
        <v>546</v>
      </c>
      <c r="U197" s="488" t="s">
        <v>546</v>
      </c>
      <c r="V197" s="534">
        <v>2.01E-2</v>
      </c>
      <c r="W197" s="488" t="s">
        <v>546</v>
      </c>
      <c r="X197" s="534" t="s">
        <v>546</v>
      </c>
      <c r="Y197" s="534">
        <v>2.01E-2</v>
      </c>
      <c r="Z197" s="488" t="s">
        <v>546</v>
      </c>
      <c r="AA197" s="534" t="s">
        <v>546</v>
      </c>
      <c r="AB197" s="535">
        <v>2.0199999999999999E-2</v>
      </c>
      <c r="AC197" s="488" t="s">
        <v>546</v>
      </c>
      <c r="AD197" s="535" t="s">
        <v>546</v>
      </c>
      <c r="AE197" s="535">
        <v>2.0299999999999999E-2</v>
      </c>
      <c r="AF197" s="488" t="s">
        <v>546</v>
      </c>
      <c r="AG197" s="535" t="s">
        <v>546</v>
      </c>
      <c r="AH197" s="535">
        <v>2.0299999999999999E-2</v>
      </c>
      <c r="AI197" s="488" t="s">
        <v>546</v>
      </c>
      <c r="AJ197" s="535" t="s">
        <v>546</v>
      </c>
      <c r="AK197" s="535">
        <v>2.0299999999999999E-2</v>
      </c>
      <c r="AL197" s="488" t="s">
        <v>546</v>
      </c>
      <c r="AM197" s="535" t="s">
        <v>546</v>
      </c>
      <c r="AN197" s="535">
        <v>2.0400000000000001E-2</v>
      </c>
      <c r="AO197" s="488" t="s">
        <v>546</v>
      </c>
      <c r="AP197" s="535" t="s">
        <v>546</v>
      </c>
      <c r="AQ197" s="535">
        <v>2.0400000000000001E-2</v>
      </c>
      <c r="AR197" s="488" t="s">
        <v>546</v>
      </c>
      <c r="AS197" s="535" t="s">
        <v>546</v>
      </c>
      <c r="AT197" s="535">
        <v>2.0400000000000001E-2</v>
      </c>
      <c r="AU197" s="488" t="s">
        <v>546</v>
      </c>
      <c r="AV197" s="535" t="s">
        <v>546</v>
      </c>
      <c r="AW197" s="535">
        <v>2.0400000000000001E-2</v>
      </c>
      <c r="AX197" s="488" t="s">
        <v>546</v>
      </c>
      <c r="AY197" s="535" t="s">
        <v>546</v>
      </c>
      <c r="AZ197" s="535">
        <v>2.0400000000000001E-2</v>
      </c>
      <c r="BA197" s="535" t="s">
        <v>546</v>
      </c>
      <c r="BB197" s="535" t="s">
        <v>546</v>
      </c>
      <c r="BC197" s="535">
        <v>2.0400000000000001E-2</v>
      </c>
      <c r="BD197" s="535" t="s">
        <v>546</v>
      </c>
      <c r="BE197" s="535" t="s">
        <v>546</v>
      </c>
      <c r="BF197" s="535">
        <v>2.0400000000000001E-2</v>
      </c>
      <c r="BG197" s="535" t="s">
        <v>546</v>
      </c>
      <c r="BH197" s="535" t="s">
        <v>546</v>
      </c>
    </row>
    <row r="198" spans="1:60" s="100" customFormat="1" ht="16.5" customHeight="1">
      <c r="A198" s="481"/>
      <c r="B198" s="480"/>
      <c r="C198" s="204"/>
      <c r="D198" s="204"/>
      <c r="E198" s="675"/>
      <c r="F198" s="489" t="s">
        <v>642</v>
      </c>
      <c r="G198" s="488">
        <v>1.6500000000000001E-2</v>
      </c>
      <c r="H198" s="488" t="s">
        <v>546</v>
      </c>
      <c r="I198" s="488" t="s">
        <v>546</v>
      </c>
      <c r="J198" s="488">
        <v>1.6500000000000001E-2</v>
      </c>
      <c r="K198" s="488" t="s">
        <v>546</v>
      </c>
      <c r="L198" s="488" t="s">
        <v>546</v>
      </c>
      <c r="M198" s="488">
        <v>1.7399999999999999E-2</v>
      </c>
      <c r="N198" s="488" t="s">
        <v>546</v>
      </c>
      <c r="O198" s="488" t="s">
        <v>546</v>
      </c>
      <c r="P198" s="488">
        <v>2.0199999999999999E-2</v>
      </c>
      <c r="Q198" s="488" t="s">
        <v>546</v>
      </c>
      <c r="R198" s="488" t="s">
        <v>546</v>
      </c>
      <c r="S198" s="488">
        <v>1.8700000000000001E-2</v>
      </c>
      <c r="T198" s="488" t="s">
        <v>546</v>
      </c>
      <c r="U198" s="488" t="s">
        <v>546</v>
      </c>
      <c r="V198" s="534">
        <v>1.7899999999999999E-2</v>
      </c>
      <c r="W198" s="488" t="s">
        <v>546</v>
      </c>
      <c r="X198" s="534" t="s">
        <v>546</v>
      </c>
      <c r="Y198" s="534">
        <v>1.7600000000000001E-2</v>
      </c>
      <c r="Z198" s="488" t="s">
        <v>546</v>
      </c>
      <c r="AA198" s="534" t="s">
        <v>546</v>
      </c>
      <c r="AB198" s="535">
        <v>1.77E-2</v>
      </c>
      <c r="AC198" s="488" t="s">
        <v>546</v>
      </c>
      <c r="AD198" s="535" t="s">
        <v>546</v>
      </c>
      <c r="AE198" s="535">
        <v>1.7399999999999999E-2</v>
      </c>
      <c r="AF198" s="488" t="s">
        <v>546</v>
      </c>
      <c r="AG198" s="535" t="s">
        <v>546</v>
      </c>
      <c r="AH198" s="535">
        <v>1.7600000000000001E-2</v>
      </c>
      <c r="AI198" s="488" t="s">
        <v>546</v>
      </c>
      <c r="AJ198" s="535" t="s">
        <v>546</v>
      </c>
      <c r="AK198" s="535">
        <v>1.7600000000000001E-2</v>
      </c>
      <c r="AL198" s="488" t="s">
        <v>546</v>
      </c>
      <c r="AM198" s="535" t="s">
        <v>546</v>
      </c>
      <c r="AN198" s="535">
        <v>1.77E-2</v>
      </c>
      <c r="AO198" s="488" t="s">
        <v>546</v>
      </c>
      <c r="AP198" s="535" t="s">
        <v>546</v>
      </c>
      <c r="AQ198" s="535">
        <v>1.7500000000000002E-2</v>
      </c>
      <c r="AR198" s="488" t="s">
        <v>546</v>
      </c>
      <c r="AS198" s="535" t="s">
        <v>546</v>
      </c>
      <c r="AT198" s="535">
        <v>1.7500000000000002E-2</v>
      </c>
      <c r="AU198" s="488" t="s">
        <v>546</v>
      </c>
      <c r="AV198" s="535" t="s">
        <v>546</v>
      </c>
      <c r="AW198" s="535">
        <v>1.7500000000000002E-2</v>
      </c>
      <c r="AX198" s="488" t="s">
        <v>546</v>
      </c>
      <c r="AY198" s="535" t="s">
        <v>546</v>
      </c>
      <c r="AZ198" s="535">
        <v>1.7500000000000002E-2</v>
      </c>
      <c r="BA198" s="535" t="s">
        <v>546</v>
      </c>
      <c r="BB198" s="535" t="s">
        <v>546</v>
      </c>
      <c r="BC198" s="535">
        <v>1.7500000000000002E-2</v>
      </c>
      <c r="BD198" s="535" t="s">
        <v>546</v>
      </c>
      <c r="BE198" s="535" t="s">
        <v>546</v>
      </c>
      <c r="BF198" s="535">
        <v>1.78E-2</v>
      </c>
      <c r="BG198" s="535" t="s">
        <v>546</v>
      </c>
      <c r="BH198" s="535" t="s">
        <v>546</v>
      </c>
    </row>
    <row r="199" spans="1:60" s="100" customFormat="1" ht="16.5" customHeight="1">
      <c r="A199" s="481"/>
      <c r="B199" s="480"/>
      <c r="C199" s="204"/>
      <c r="D199" s="204"/>
      <c r="E199" s="675"/>
      <c r="F199" s="489" t="s">
        <v>643</v>
      </c>
      <c r="G199" s="488">
        <v>1.9099999999999999E-2</v>
      </c>
      <c r="H199" s="488" t="s">
        <v>546</v>
      </c>
      <c r="I199" s="488" t="s">
        <v>546</v>
      </c>
      <c r="J199" s="488">
        <v>1.9099999999999999E-2</v>
      </c>
      <c r="K199" s="488" t="s">
        <v>546</v>
      </c>
      <c r="L199" s="488" t="s">
        <v>546</v>
      </c>
      <c r="M199" s="488">
        <v>1.9099999999999999E-2</v>
      </c>
      <c r="N199" s="488" t="s">
        <v>546</v>
      </c>
      <c r="O199" s="488" t="s">
        <v>546</v>
      </c>
      <c r="P199" s="488">
        <v>1.9099999999999999E-2</v>
      </c>
      <c r="Q199" s="488" t="s">
        <v>546</v>
      </c>
      <c r="R199" s="488" t="s">
        <v>546</v>
      </c>
      <c r="S199" s="488">
        <v>1.9199999999999998E-2</v>
      </c>
      <c r="T199" s="488" t="s">
        <v>546</v>
      </c>
      <c r="U199" s="488" t="s">
        <v>546</v>
      </c>
      <c r="V199" s="534">
        <v>1.8800000000000001E-2</v>
      </c>
      <c r="W199" s="488" t="s">
        <v>546</v>
      </c>
      <c r="X199" s="534" t="s">
        <v>546</v>
      </c>
      <c r="Y199" s="534">
        <v>1.89E-2</v>
      </c>
      <c r="Z199" s="488" t="s">
        <v>546</v>
      </c>
      <c r="AA199" s="534" t="s">
        <v>546</v>
      </c>
      <c r="AB199" s="535">
        <v>1.9300000000000001E-2</v>
      </c>
      <c r="AC199" s="488" t="s">
        <v>546</v>
      </c>
      <c r="AD199" s="535" t="s">
        <v>546</v>
      </c>
      <c r="AE199" s="535">
        <v>1.9199999999999998E-2</v>
      </c>
      <c r="AF199" s="488" t="s">
        <v>546</v>
      </c>
      <c r="AG199" s="535" t="s">
        <v>546</v>
      </c>
      <c r="AH199" s="535">
        <v>1.8200000000000001E-2</v>
      </c>
      <c r="AI199" s="488" t="s">
        <v>546</v>
      </c>
      <c r="AJ199" s="535" t="s">
        <v>546</v>
      </c>
      <c r="AK199" s="535">
        <v>1.95E-2</v>
      </c>
      <c r="AL199" s="488" t="s">
        <v>546</v>
      </c>
      <c r="AM199" s="535" t="s">
        <v>546</v>
      </c>
      <c r="AN199" s="535">
        <v>0.02</v>
      </c>
      <c r="AO199" s="488" t="s">
        <v>546</v>
      </c>
      <c r="AP199" s="535" t="s">
        <v>546</v>
      </c>
      <c r="AQ199" s="535">
        <v>0.02</v>
      </c>
      <c r="AR199" s="488" t="s">
        <v>546</v>
      </c>
      <c r="AS199" s="535" t="s">
        <v>546</v>
      </c>
      <c r="AT199" s="535">
        <v>0.02</v>
      </c>
      <c r="AU199" s="488" t="s">
        <v>546</v>
      </c>
      <c r="AV199" s="535" t="s">
        <v>546</v>
      </c>
      <c r="AW199" s="535">
        <v>0.02</v>
      </c>
      <c r="AX199" s="488" t="s">
        <v>546</v>
      </c>
      <c r="AY199" s="535" t="s">
        <v>546</v>
      </c>
      <c r="AZ199" s="535">
        <v>0.02</v>
      </c>
      <c r="BA199" s="535" t="s">
        <v>546</v>
      </c>
      <c r="BB199" s="535" t="s">
        <v>546</v>
      </c>
      <c r="BC199" s="535">
        <v>0.02</v>
      </c>
      <c r="BD199" s="535" t="s">
        <v>546</v>
      </c>
      <c r="BE199" s="535" t="s">
        <v>546</v>
      </c>
      <c r="BF199" s="535">
        <v>0.02</v>
      </c>
      <c r="BG199" s="535" t="s">
        <v>546</v>
      </c>
      <c r="BH199" s="535" t="s">
        <v>546</v>
      </c>
    </row>
    <row r="200" spans="1:60" s="100" customFormat="1" ht="16.5" customHeight="1">
      <c r="A200" s="481"/>
      <c r="B200" s="480"/>
      <c r="C200" s="204"/>
      <c r="D200" s="204"/>
      <c r="E200" s="675"/>
      <c r="F200" s="489" t="s">
        <v>644</v>
      </c>
      <c r="G200" s="488">
        <v>2.1299999999999999E-2</v>
      </c>
      <c r="H200" s="488" t="s">
        <v>546</v>
      </c>
      <c r="I200" s="488" t="s">
        <v>546</v>
      </c>
      <c r="J200" s="488">
        <v>2.1000000000000001E-2</v>
      </c>
      <c r="K200" s="488" t="s">
        <v>546</v>
      </c>
      <c r="L200" s="488" t="s">
        <v>546</v>
      </c>
      <c r="M200" s="488">
        <v>2.1000000000000001E-2</v>
      </c>
      <c r="N200" s="488" t="s">
        <v>546</v>
      </c>
      <c r="O200" s="488" t="s">
        <v>546</v>
      </c>
      <c r="P200" s="488">
        <v>2.1000000000000001E-2</v>
      </c>
      <c r="Q200" s="488" t="s">
        <v>546</v>
      </c>
      <c r="R200" s="488" t="s">
        <v>546</v>
      </c>
      <c r="S200" s="488">
        <v>2.01E-2</v>
      </c>
      <c r="T200" s="488" t="s">
        <v>546</v>
      </c>
      <c r="U200" s="488" t="s">
        <v>546</v>
      </c>
      <c r="V200" s="534">
        <v>2.0299999999999999E-2</v>
      </c>
      <c r="W200" s="488" t="s">
        <v>546</v>
      </c>
      <c r="X200" s="534" t="s">
        <v>546</v>
      </c>
      <c r="Y200" s="534">
        <v>2.01E-2</v>
      </c>
      <c r="Z200" s="488" t="s">
        <v>546</v>
      </c>
      <c r="AA200" s="534" t="s">
        <v>546</v>
      </c>
      <c r="AB200" s="535">
        <v>2.01E-2</v>
      </c>
      <c r="AC200" s="488" t="s">
        <v>546</v>
      </c>
      <c r="AD200" s="535" t="s">
        <v>546</v>
      </c>
      <c r="AE200" s="535">
        <v>2.0400000000000001E-2</v>
      </c>
      <c r="AF200" s="488" t="s">
        <v>546</v>
      </c>
      <c r="AG200" s="535" t="s">
        <v>546</v>
      </c>
      <c r="AH200" s="535">
        <v>2.0500000000000001E-2</v>
      </c>
      <c r="AI200" s="488" t="s">
        <v>546</v>
      </c>
      <c r="AJ200" s="535" t="s">
        <v>546</v>
      </c>
      <c r="AK200" s="535">
        <v>2.0299999999999999E-2</v>
      </c>
      <c r="AL200" s="488" t="s">
        <v>546</v>
      </c>
      <c r="AM200" s="535" t="s">
        <v>546</v>
      </c>
      <c r="AN200" s="535">
        <v>2.0400000000000001E-2</v>
      </c>
      <c r="AO200" s="488" t="s">
        <v>546</v>
      </c>
      <c r="AP200" s="535" t="s">
        <v>546</v>
      </c>
      <c r="AQ200" s="535">
        <v>2.0500000000000001E-2</v>
      </c>
      <c r="AR200" s="488" t="s">
        <v>546</v>
      </c>
      <c r="AS200" s="535" t="s">
        <v>546</v>
      </c>
      <c r="AT200" s="535">
        <v>2.0500000000000001E-2</v>
      </c>
      <c r="AU200" s="488" t="s">
        <v>546</v>
      </c>
      <c r="AV200" s="535" t="s">
        <v>546</v>
      </c>
      <c r="AW200" s="535">
        <v>2.0500000000000001E-2</v>
      </c>
      <c r="AX200" s="488" t="s">
        <v>546</v>
      </c>
      <c r="AY200" s="535" t="s">
        <v>546</v>
      </c>
      <c r="AZ200" s="535">
        <v>2.0500000000000001E-2</v>
      </c>
      <c r="BA200" s="535" t="s">
        <v>546</v>
      </c>
      <c r="BB200" s="535" t="s">
        <v>546</v>
      </c>
      <c r="BC200" s="535">
        <v>2.0500000000000001E-2</v>
      </c>
      <c r="BD200" s="535" t="s">
        <v>546</v>
      </c>
      <c r="BE200" s="535" t="s">
        <v>546</v>
      </c>
      <c r="BF200" s="535">
        <v>2.0500000000000001E-2</v>
      </c>
      <c r="BG200" s="535" t="s">
        <v>546</v>
      </c>
      <c r="BH200" s="535" t="s">
        <v>546</v>
      </c>
    </row>
    <row r="201" spans="1:60" s="100" customFormat="1" ht="16.5" customHeight="1">
      <c r="A201" s="481"/>
      <c r="B201" s="480"/>
      <c r="C201" s="204"/>
      <c r="D201" s="204"/>
      <c r="E201" s="675"/>
      <c r="F201" s="489" t="s">
        <v>645</v>
      </c>
      <c r="G201" s="488">
        <v>1.8499999999999999E-2</v>
      </c>
      <c r="H201" s="488" t="s">
        <v>546</v>
      </c>
      <c r="I201" s="488" t="s">
        <v>546</v>
      </c>
      <c r="J201" s="488">
        <v>1.8499999999999999E-2</v>
      </c>
      <c r="K201" s="488" t="s">
        <v>546</v>
      </c>
      <c r="L201" s="488" t="s">
        <v>546</v>
      </c>
      <c r="M201" s="488">
        <v>1.8499999999999999E-2</v>
      </c>
      <c r="N201" s="488" t="s">
        <v>546</v>
      </c>
      <c r="O201" s="488" t="s">
        <v>546</v>
      </c>
      <c r="P201" s="488">
        <v>1.8499999999999999E-2</v>
      </c>
      <c r="Q201" s="488" t="s">
        <v>546</v>
      </c>
      <c r="R201" s="488" t="s">
        <v>546</v>
      </c>
      <c r="S201" s="488">
        <v>1.8200000000000001E-2</v>
      </c>
      <c r="T201" s="488" t="s">
        <v>546</v>
      </c>
      <c r="U201" s="488" t="s">
        <v>546</v>
      </c>
      <c r="V201" s="534">
        <v>1.8200000000000001E-2</v>
      </c>
      <c r="W201" s="488" t="s">
        <v>546</v>
      </c>
      <c r="X201" s="534" t="s">
        <v>546</v>
      </c>
      <c r="Y201" s="534">
        <v>1.8200000000000001E-2</v>
      </c>
      <c r="Z201" s="488" t="s">
        <v>546</v>
      </c>
      <c r="AA201" s="534" t="s">
        <v>546</v>
      </c>
      <c r="AB201" s="535">
        <v>1.8200000000000001E-2</v>
      </c>
      <c r="AC201" s="488" t="s">
        <v>546</v>
      </c>
      <c r="AD201" s="535" t="s">
        <v>546</v>
      </c>
      <c r="AE201" s="535">
        <v>1.8200000000000001E-2</v>
      </c>
      <c r="AF201" s="488" t="s">
        <v>546</v>
      </c>
      <c r="AG201" s="535" t="s">
        <v>546</v>
      </c>
      <c r="AH201" s="535">
        <v>1.8700000000000001E-2</v>
      </c>
      <c r="AI201" s="488" t="s">
        <v>546</v>
      </c>
      <c r="AJ201" s="535" t="s">
        <v>546</v>
      </c>
      <c r="AK201" s="535">
        <v>1.8700000000000001E-2</v>
      </c>
      <c r="AL201" s="488" t="s">
        <v>546</v>
      </c>
      <c r="AM201" s="535" t="s">
        <v>546</v>
      </c>
      <c r="AN201" s="535">
        <v>1.8700000000000001E-2</v>
      </c>
      <c r="AO201" s="488" t="s">
        <v>546</v>
      </c>
      <c r="AP201" s="535" t="s">
        <v>546</v>
      </c>
      <c r="AQ201" s="535">
        <v>1.8700000000000001E-2</v>
      </c>
      <c r="AR201" s="488" t="s">
        <v>546</v>
      </c>
      <c r="AS201" s="535" t="s">
        <v>546</v>
      </c>
      <c r="AT201" s="535">
        <v>1.8700000000000001E-2</v>
      </c>
      <c r="AU201" s="488" t="s">
        <v>546</v>
      </c>
      <c r="AV201" s="535" t="s">
        <v>546</v>
      </c>
      <c r="AW201" s="535">
        <v>1.8700000000000001E-2</v>
      </c>
      <c r="AX201" s="488" t="s">
        <v>546</v>
      </c>
      <c r="AY201" s="535" t="s">
        <v>546</v>
      </c>
      <c r="AZ201" s="535">
        <v>1.8700000000000001E-2</v>
      </c>
      <c r="BA201" s="535" t="s">
        <v>546</v>
      </c>
      <c r="BB201" s="535" t="s">
        <v>546</v>
      </c>
      <c r="BC201" s="535">
        <v>1.8700000000000001E-2</v>
      </c>
      <c r="BD201" s="535" t="s">
        <v>546</v>
      </c>
      <c r="BE201" s="535" t="s">
        <v>546</v>
      </c>
      <c r="BF201" s="535">
        <v>1.8700000000000001E-2</v>
      </c>
      <c r="BG201" s="535" t="s">
        <v>546</v>
      </c>
      <c r="BH201" s="535" t="s">
        <v>546</v>
      </c>
    </row>
    <row r="202" spans="1:60" s="100" customFormat="1" ht="16.5" customHeight="1">
      <c r="A202" s="481"/>
      <c r="B202" s="480"/>
      <c r="C202" s="204"/>
      <c r="D202" s="204"/>
      <c r="E202" s="675"/>
      <c r="F202" s="489" t="s">
        <v>646</v>
      </c>
      <c r="G202" s="488">
        <v>1.9E-2</v>
      </c>
      <c r="H202" s="488" t="s">
        <v>546</v>
      </c>
      <c r="I202" s="488" t="s">
        <v>546</v>
      </c>
      <c r="J202" s="488">
        <v>1.9199999999999998E-2</v>
      </c>
      <c r="K202" s="488" t="s">
        <v>546</v>
      </c>
      <c r="L202" s="488" t="s">
        <v>546</v>
      </c>
      <c r="M202" s="488">
        <v>2.12E-2</v>
      </c>
      <c r="N202" s="488" t="s">
        <v>546</v>
      </c>
      <c r="O202" s="488" t="s">
        <v>546</v>
      </c>
      <c r="P202" s="488">
        <v>2.12E-2</v>
      </c>
      <c r="Q202" s="488" t="s">
        <v>546</v>
      </c>
      <c r="R202" s="488" t="s">
        <v>546</v>
      </c>
      <c r="S202" s="488">
        <v>1.8800000000000001E-2</v>
      </c>
      <c r="T202" s="488" t="s">
        <v>546</v>
      </c>
      <c r="U202" s="488" t="s">
        <v>546</v>
      </c>
      <c r="V202" s="534">
        <v>1.9400000000000001E-2</v>
      </c>
      <c r="W202" s="488" t="s">
        <v>546</v>
      </c>
      <c r="X202" s="534" t="s">
        <v>546</v>
      </c>
      <c r="Y202" s="534">
        <v>1.9400000000000001E-2</v>
      </c>
      <c r="Z202" s="488" t="s">
        <v>546</v>
      </c>
      <c r="AA202" s="534" t="s">
        <v>546</v>
      </c>
      <c r="AB202" s="535">
        <v>1.9900000000000001E-2</v>
      </c>
      <c r="AC202" s="488" t="s">
        <v>546</v>
      </c>
      <c r="AD202" s="535" t="s">
        <v>546</v>
      </c>
      <c r="AE202" s="535">
        <v>1.9800000000000002E-2</v>
      </c>
      <c r="AF202" s="488" t="s">
        <v>546</v>
      </c>
      <c r="AG202" s="535" t="s">
        <v>546</v>
      </c>
      <c r="AH202" s="535">
        <v>1.9800000000000002E-2</v>
      </c>
      <c r="AI202" s="488" t="s">
        <v>546</v>
      </c>
      <c r="AJ202" s="535" t="s">
        <v>546</v>
      </c>
      <c r="AK202" s="535">
        <v>1.9800000000000002E-2</v>
      </c>
      <c r="AL202" s="488" t="s">
        <v>546</v>
      </c>
      <c r="AM202" s="535" t="s">
        <v>546</v>
      </c>
      <c r="AN202" s="535">
        <v>1.9900000000000001E-2</v>
      </c>
      <c r="AO202" s="488" t="s">
        <v>546</v>
      </c>
      <c r="AP202" s="535" t="s">
        <v>546</v>
      </c>
      <c r="AQ202" s="535">
        <v>0.02</v>
      </c>
      <c r="AR202" s="488" t="s">
        <v>546</v>
      </c>
      <c r="AS202" s="535" t="s">
        <v>546</v>
      </c>
      <c r="AT202" s="535">
        <v>0.02</v>
      </c>
      <c r="AU202" s="488" t="s">
        <v>546</v>
      </c>
      <c r="AV202" s="535" t="s">
        <v>546</v>
      </c>
      <c r="AW202" s="535">
        <v>0.02</v>
      </c>
      <c r="AX202" s="488" t="s">
        <v>546</v>
      </c>
      <c r="AY202" s="535" t="s">
        <v>546</v>
      </c>
      <c r="AZ202" s="535">
        <v>2.01E-2</v>
      </c>
      <c r="BA202" s="535" t="s">
        <v>546</v>
      </c>
      <c r="BB202" s="535" t="s">
        <v>546</v>
      </c>
      <c r="BC202" s="535">
        <v>2.01E-2</v>
      </c>
      <c r="BD202" s="535" t="s">
        <v>546</v>
      </c>
      <c r="BE202" s="535" t="s">
        <v>546</v>
      </c>
      <c r="BF202" s="535">
        <v>2.0199999999999999E-2</v>
      </c>
      <c r="BG202" s="535" t="s">
        <v>546</v>
      </c>
      <c r="BH202" s="535" t="s">
        <v>546</v>
      </c>
    </row>
    <row r="203" spans="1:60" s="100" customFormat="1" ht="16.5" customHeight="1">
      <c r="A203" s="481"/>
      <c r="B203" s="480"/>
      <c r="C203" s="204"/>
      <c r="D203" s="204"/>
      <c r="E203" s="675"/>
      <c r="F203" s="489" t="s">
        <v>647</v>
      </c>
      <c r="G203" s="488">
        <v>1.7999999999999999E-2</v>
      </c>
      <c r="H203" s="488" t="s">
        <v>546</v>
      </c>
      <c r="I203" s="488" t="s">
        <v>546</v>
      </c>
      <c r="J203" s="488">
        <v>1.8100000000000002E-2</v>
      </c>
      <c r="K203" s="488" t="s">
        <v>546</v>
      </c>
      <c r="L203" s="488" t="s">
        <v>546</v>
      </c>
      <c r="M203" s="488">
        <v>1.7299999999999999E-2</v>
      </c>
      <c r="N203" s="488" t="s">
        <v>546</v>
      </c>
      <c r="O203" s="488" t="s">
        <v>546</v>
      </c>
      <c r="P203" s="488">
        <v>1.7299999999999999E-2</v>
      </c>
      <c r="Q203" s="488" t="s">
        <v>546</v>
      </c>
      <c r="R203" s="488" t="s">
        <v>546</v>
      </c>
      <c r="S203" s="488">
        <v>1.7399999999999999E-2</v>
      </c>
      <c r="T203" s="488" t="s">
        <v>546</v>
      </c>
      <c r="U203" s="488" t="s">
        <v>546</v>
      </c>
      <c r="V203" s="534">
        <v>1.7600000000000001E-2</v>
      </c>
      <c r="W203" s="488" t="s">
        <v>546</v>
      </c>
      <c r="X203" s="534" t="s">
        <v>546</v>
      </c>
      <c r="Y203" s="534">
        <v>1.7600000000000001E-2</v>
      </c>
      <c r="Z203" s="488" t="s">
        <v>546</v>
      </c>
      <c r="AA203" s="534" t="s">
        <v>546</v>
      </c>
      <c r="AB203" s="535">
        <v>1.7600000000000001E-2</v>
      </c>
      <c r="AC203" s="488" t="s">
        <v>546</v>
      </c>
      <c r="AD203" s="535" t="s">
        <v>546</v>
      </c>
      <c r="AE203" s="535">
        <v>1.7600000000000001E-2</v>
      </c>
      <c r="AF203" s="488" t="s">
        <v>546</v>
      </c>
      <c r="AG203" s="535" t="s">
        <v>546</v>
      </c>
      <c r="AH203" s="535">
        <v>1.8100000000000002E-2</v>
      </c>
      <c r="AI203" s="488" t="s">
        <v>546</v>
      </c>
      <c r="AJ203" s="535" t="s">
        <v>546</v>
      </c>
      <c r="AK203" s="535">
        <v>1.8200000000000001E-2</v>
      </c>
      <c r="AL203" s="488" t="s">
        <v>546</v>
      </c>
      <c r="AM203" s="535" t="s">
        <v>546</v>
      </c>
      <c r="AN203" s="535">
        <v>1.7999999999999999E-2</v>
      </c>
      <c r="AO203" s="488" t="s">
        <v>546</v>
      </c>
      <c r="AP203" s="535" t="s">
        <v>546</v>
      </c>
      <c r="AQ203" s="535">
        <v>1.8200000000000001E-2</v>
      </c>
      <c r="AR203" s="488" t="s">
        <v>546</v>
      </c>
      <c r="AS203" s="535" t="s">
        <v>546</v>
      </c>
      <c r="AT203" s="535">
        <v>1.8200000000000001E-2</v>
      </c>
      <c r="AU203" s="488" t="s">
        <v>546</v>
      </c>
      <c r="AV203" s="535" t="s">
        <v>546</v>
      </c>
      <c r="AW203" s="535">
        <v>1.7999999999999999E-2</v>
      </c>
      <c r="AX203" s="488" t="s">
        <v>546</v>
      </c>
      <c r="AY203" s="535" t="s">
        <v>546</v>
      </c>
      <c r="AZ203" s="535">
        <v>1.7999999999999999E-2</v>
      </c>
      <c r="BA203" s="535" t="s">
        <v>546</v>
      </c>
      <c r="BB203" s="535" t="s">
        <v>546</v>
      </c>
      <c r="BC203" s="535">
        <v>1.84E-2</v>
      </c>
      <c r="BD203" s="535" t="s">
        <v>546</v>
      </c>
      <c r="BE203" s="535" t="s">
        <v>546</v>
      </c>
      <c r="BF203" s="535">
        <v>1.7999999999999999E-2</v>
      </c>
      <c r="BG203" s="535" t="s">
        <v>546</v>
      </c>
      <c r="BH203" s="535" t="s">
        <v>546</v>
      </c>
    </row>
    <row r="204" spans="1:60" s="100" customFormat="1" ht="16.5" customHeight="1">
      <c r="A204" s="481"/>
      <c r="B204" s="480"/>
      <c r="C204" s="204"/>
      <c r="D204" s="204"/>
      <c r="E204" s="675"/>
      <c r="F204" s="489" t="s">
        <v>648</v>
      </c>
      <c r="G204" s="488">
        <v>2.1399999999999999E-2</v>
      </c>
      <c r="H204" s="488" t="s">
        <v>546</v>
      </c>
      <c r="I204" s="488" t="s">
        <v>546</v>
      </c>
      <c r="J204" s="488">
        <v>2.1000000000000001E-2</v>
      </c>
      <c r="K204" s="488" t="s">
        <v>546</v>
      </c>
      <c r="L204" s="488" t="s">
        <v>546</v>
      </c>
      <c r="M204" s="488">
        <v>2.12E-2</v>
      </c>
      <c r="N204" s="488" t="s">
        <v>546</v>
      </c>
      <c r="O204" s="488" t="s">
        <v>546</v>
      </c>
      <c r="P204" s="488">
        <v>2.1100000000000001E-2</v>
      </c>
      <c r="Q204" s="488" t="s">
        <v>546</v>
      </c>
      <c r="R204" s="488" t="s">
        <v>546</v>
      </c>
      <c r="S204" s="488">
        <v>2.06E-2</v>
      </c>
      <c r="T204" s="488" t="s">
        <v>546</v>
      </c>
      <c r="U204" s="488" t="s">
        <v>546</v>
      </c>
      <c r="V204" s="534">
        <v>0.02</v>
      </c>
      <c r="W204" s="488" t="s">
        <v>546</v>
      </c>
      <c r="X204" s="534" t="s">
        <v>546</v>
      </c>
      <c r="Y204" s="534">
        <v>2.0199999999999999E-2</v>
      </c>
      <c r="Z204" s="488" t="s">
        <v>546</v>
      </c>
      <c r="AA204" s="534" t="s">
        <v>546</v>
      </c>
      <c r="AB204" s="535">
        <v>2.0199999999999999E-2</v>
      </c>
      <c r="AC204" s="488" t="s">
        <v>546</v>
      </c>
      <c r="AD204" s="535" t="s">
        <v>546</v>
      </c>
      <c r="AE204" s="535">
        <v>2.0500000000000001E-2</v>
      </c>
      <c r="AF204" s="488" t="s">
        <v>546</v>
      </c>
      <c r="AG204" s="535" t="s">
        <v>546</v>
      </c>
      <c r="AH204" s="535">
        <v>2.0500000000000001E-2</v>
      </c>
      <c r="AI204" s="488" t="s">
        <v>546</v>
      </c>
      <c r="AJ204" s="535" t="s">
        <v>546</v>
      </c>
      <c r="AK204" s="535">
        <v>2.0400000000000001E-2</v>
      </c>
      <c r="AL204" s="488" t="s">
        <v>546</v>
      </c>
      <c r="AM204" s="535" t="s">
        <v>546</v>
      </c>
      <c r="AN204" s="535">
        <v>2.0400000000000001E-2</v>
      </c>
      <c r="AO204" s="488" t="s">
        <v>546</v>
      </c>
      <c r="AP204" s="535" t="s">
        <v>546</v>
      </c>
      <c r="AQ204" s="535">
        <v>2.01E-2</v>
      </c>
      <c r="AR204" s="488" t="s">
        <v>546</v>
      </c>
      <c r="AS204" s="535" t="s">
        <v>546</v>
      </c>
      <c r="AT204" s="535">
        <v>2.0299999999999999E-2</v>
      </c>
      <c r="AU204" s="488" t="s">
        <v>546</v>
      </c>
      <c r="AV204" s="535" t="s">
        <v>546</v>
      </c>
      <c r="AW204" s="535">
        <v>2.0199999999999999E-2</v>
      </c>
      <c r="AX204" s="488" t="s">
        <v>546</v>
      </c>
      <c r="AY204" s="535" t="s">
        <v>546</v>
      </c>
      <c r="AZ204" s="535">
        <v>2.0199999999999999E-2</v>
      </c>
      <c r="BA204" s="535" t="s">
        <v>546</v>
      </c>
      <c r="BB204" s="535" t="s">
        <v>546</v>
      </c>
      <c r="BC204" s="535">
        <v>2.01E-2</v>
      </c>
      <c r="BD204" s="535" t="s">
        <v>546</v>
      </c>
      <c r="BE204" s="535" t="s">
        <v>546</v>
      </c>
      <c r="BF204" s="535">
        <v>2.0199999999999999E-2</v>
      </c>
      <c r="BG204" s="535" t="s">
        <v>546</v>
      </c>
      <c r="BH204" s="535" t="s">
        <v>546</v>
      </c>
    </row>
    <row r="205" spans="1:60" s="100" customFormat="1" ht="16.5" customHeight="1">
      <c r="A205" s="481"/>
      <c r="B205" s="480"/>
      <c r="C205" s="204"/>
      <c r="D205" s="204"/>
      <c r="E205" s="675"/>
      <c r="F205" s="489" t="s">
        <v>649</v>
      </c>
      <c r="G205" s="488">
        <v>1.61E-2</v>
      </c>
      <c r="H205" s="488" t="s">
        <v>546</v>
      </c>
      <c r="I205" s="488" t="s">
        <v>546</v>
      </c>
      <c r="J205" s="488">
        <v>1.67E-2</v>
      </c>
      <c r="K205" s="488" t="s">
        <v>546</v>
      </c>
      <c r="L205" s="488" t="s">
        <v>546</v>
      </c>
      <c r="M205" s="488">
        <v>1.8100000000000002E-2</v>
      </c>
      <c r="N205" s="488" t="s">
        <v>546</v>
      </c>
      <c r="O205" s="488" t="s">
        <v>546</v>
      </c>
      <c r="P205" s="488">
        <v>1.61E-2</v>
      </c>
      <c r="Q205" s="488" t="s">
        <v>546</v>
      </c>
      <c r="R205" s="488" t="s">
        <v>546</v>
      </c>
      <c r="S205" s="488">
        <v>1.8100000000000002E-2</v>
      </c>
      <c r="T205" s="488" t="s">
        <v>546</v>
      </c>
      <c r="U205" s="488" t="s">
        <v>546</v>
      </c>
      <c r="V205" s="534">
        <v>1.7999999999999999E-2</v>
      </c>
      <c r="W205" s="488" t="s">
        <v>546</v>
      </c>
      <c r="X205" s="534" t="s">
        <v>546</v>
      </c>
      <c r="Y205" s="534">
        <v>1.7999999999999999E-2</v>
      </c>
      <c r="Z205" s="488" t="s">
        <v>546</v>
      </c>
      <c r="AA205" s="534" t="s">
        <v>546</v>
      </c>
      <c r="AB205" s="535">
        <v>1.83E-2</v>
      </c>
      <c r="AC205" s="488" t="s">
        <v>546</v>
      </c>
      <c r="AD205" s="535" t="s">
        <v>546</v>
      </c>
      <c r="AE205" s="535">
        <v>1.7899999999999999E-2</v>
      </c>
      <c r="AF205" s="488" t="s">
        <v>546</v>
      </c>
      <c r="AG205" s="535" t="s">
        <v>546</v>
      </c>
      <c r="AH205" s="535">
        <v>1.8499999999999999E-2</v>
      </c>
      <c r="AI205" s="488" t="s">
        <v>546</v>
      </c>
      <c r="AJ205" s="535" t="s">
        <v>546</v>
      </c>
      <c r="AK205" s="535">
        <v>1.8200000000000001E-2</v>
      </c>
      <c r="AL205" s="488" t="s">
        <v>546</v>
      </c>
      <c r="AM205" s="535" t="s">
        <v>546</v>
      </c>
      <c r="AN205" s="535">
        <v>1.83E-2</v>
      </c>
      <c r="AO205" s="488" t="s">
        <v>546</v>
      </c>
      <c r="AP205" s="535" t="s">
        <v>546</v>
      </c>
      <c r="AQ205" s="535">
        <v>1.83E-2</v>
      </c>
      <c r="AR205" s="488" t="s">
        <v>546</v>
      </c>
      <c r="AS205" s="535" t="s">
        <v>546</v>
      </c>
      <c r="AT205" s="535">
        <v>1.8200000000000001E-2</v>
      </c>
      <c r="AU205" s="488" t="s">
        <v>546</v>
      </c>
      <c r="AV205" s="535" t="s">
        <v>546</v>
      </c>
      <c r="AW205" s="535">
        <v>1.8100000000000002E-2</v>
      </c>
      <c r="AX205" s="488" t="s">
        <v>546</v>
      </c>
      <c r="AY205" s="535" t="s">
        <v>546</v>
      </c>
      <c r="AZ205" s="535">
        <v>1.83E-2</v>
      </c>
      <c r="BA205" s="535" t="s">
        <v>546</v>
      </c>
      <c r="BB205" s="535" t="s">
        <v>546</v>
      </c>
      <c r="BC205" s="535">
        <v>1.84E-2</v>
      </c>
      <c r="BD205" s="535" t="s">
        <v>546</v>
      </c>
      <c r="BE205" s="535" t="s">
        <v>546</v>
      </c>
      <c r="BF205" s="535">
        <v>1.83E-2</v>
      </c>
      <c r="BG205" s="535" t="s">
        <v>546</v>
      </c>
      <c r="BH205" s="535" t="s">
        <v>546</v>
      </c>
    </row>
    <row r="206" spans="1:60" s="100" customFormat="1" ht="16.5" customHeight="1">
      <c r="A206" s="481"/>
      <c r="B206" s="480"/>
      <c r="C206" s="204"/>
      <c r="D206" s="204"/>
      <c r="E206" s="675"/>
      <c r="F206" s="489" t="s">
        <v>650</v>
      </c>
      <c r="G206" s="488">
        <v>1.8599999999999998E-2</v>
      </c>
      <c r="H206" s="488" t="s">
        <v>546</v>
      </c>
      <c r="I206" s="488" t="s">
        <v>546</v>
      </c>
      <c r="J206" s="488">
        <v>1.8599999999999998E-2</v>
      </c>
      <c r="K206" s="488" t="s">
        <v>546</v>
      </c>
      <c r="L206" s="488" t="s">
        <v>546</v>
      </c>
      <c r="M206" s="488">
        <v>1.8700000000000001E-2</v>
      </c>
      <c r="N206" s="488" t="s">
        <v>546</v>
      </c>
      <c r="O206" s="488" t="s">
        <v>546</v>
      </c>
      <c r="P206" s="488">
        <v>1.8800000000000001E-2</v>
      </c>
      <c r="Q206" s="488" t="s">
        <v>546</v>
      </c>
      <c r="R206" s="488" t="s">
        <v>546</v>
      </c>
      <c r="S206" s="488">
        <v>1.83E-2</v>
      </c>
      <c r="T206" s="488" t="s">
        <v>546</v>
      </c>
      <c r="U206" s="488" t="s">
        <v>546</v>
      </c>
      <c r="V206" s="534">
        <v>1.84E-2</v>
      </c>
      <c r="W206" s="488" t="s">
        <v>546</v>
      </c>
      <c r="X206" s="534" t="s">
        <v>546</v>
      </c>
      <c r="Y206" s="534">
        <v>1.84E-2</v>
      </c>
      <c r="Z206" s="488" t="s">
        <v>546</v>
      </c>
      <c r="AA206" s="534" t="s">
        <v>546</v>
      </c>
      <c r="AB206" s="535">
        <v>1.84E-2</v>
      </c>
      <c r="AC206" s="488" t="s">
        <v>546</v>
      </c>
      <c r="AD206" s="535" t="s">
        <v>546</v>
      </c>
      <c r="AE206" s="535">
        <v>1.84E-2</v>
      </c>
      <c r="AF206" s="488" t="s">
        <v>546</v>
      </c>
      <c r="AG206" s="535" t="s">
        <v>546</v>
      </c>
      <c r="AH206" s="535">
        <v>1.84E-2</v>
      </c>
      <c r="AI206" s="488" t="s">
        <v>546</v>
      </c>
      <c r="AJ206" s="535" t="s">
        <v>546</v>
      </c>
      <c r="AK206" s="535">
        <v>1.84E-2</v>
      </c>
      <c r="AL206" s="488" t="s">
        <v>546</v>
      </c>
      <c r="AM206" s="535" t="s">
        <v>546</v>
      </c>
      <c r="AN206" s="535">
        <v>1.84E-2</v>
      </c>
      <c r="AO206" s="488" t="s">
        <v>546</v>
      </c>
      <c r="AP206" s="535" t="s">
        <v>546</v>
      </c>
      <c r="AQ206" s="535">
        <v>1.84E-2</v>
      </c>
      <c r="AR206" s="488" t="s">
        <v>546</v>
      </c>
      <c r="AS206" s="535" t="s">
        <v>546</v>
      </c>
      <c r="AT206" s="535">
        <v>1.84E-2</v>
      </c>
      <c r="AU206" s="488" t="s">
        <v>546</v>
      </c>
      <c r="AV206" s="535" t="s">
        <v>546</v>
      </c>
      <c r="AW206" s="535">
        <v>1.8499999999999999E-2</v>
      </c>
      <c r="AX206" s="488" t="s">
        <v>546</v>
      </c>
      <c r="AY206" s="535" t="s">
        <v>546</v>
      </c>
      <c r="AZ206" s="535">
        <v>1.8499999999999999E-2</v>
      </c>
      <c r="BA206" s="535" t="s">
        <v>546</v>
      </c>
      <c r="BB206" s="535" t="s">
        <v>546</v>
      </c>
      <c r="BC206" s="535">
        <v>1.8499999999999999E-2</v>
      </c>
      <c r="BD206" s="535" t="s">
        <v>546</v>
      </c>
      <c r="BE206" s="535" t="s">
        <v>546</v>
      </c>
      <c r="BF206" s="535">
        <v>1.84E-2</v>
      </c>
      <c r="BG206" s="535" t="s">
        <v>546</v>
      </c>
      <c r="BH206" s="535" t="s">
        <v>546</v>
      </c>
    </row>
    <row r="207" spans="1:60" s="100" customFormat="1" ht="16.5" customHeight="1">
      <c r="A207" s="481"/>
      <c r="B207" s="480"/>
      <c r="C207" s="204"/>
      <c r="D207" s="204"/>
      <c r="E207" s="675"/>
      <c r="F207" s="489" t="s">
        <v>651</v>
      </c>
      <c r="G207" s="488">
        <v>1.7299999999999999E-2</v>
      </c>
      <c r="H207" s="488" t="s">
        <v>546</v>
      </c>
      <c r="I207" s="488" t="s">
        <v>546</v>
      </c>
      <c r="J207" s="488">
        <v>1.7399999999999999E-2</v>
      </c>
      <c r="K207" s="488" t="s">
        <v>546</v>
      </c>
      <c r="L207" s="488" t="s">
        <v>546</v>
      </c>
      <c r="M207" s="488">
        <v>1.84E-2</v>
      </c>
      <c r="N207" s="488" t="s">
        <v>546</v>
      </c>
      <c r="O207" s="488" t="s">
        <v>546</v>
      </c>
      <c r="P207" s="488">
        <v>1.7299999999999999E-2</v>
      </c>
      <c r="Q207" s="488" t="s">
        <v>546</v>
      </c>
      <c r="R207" s="488" t="s">
        <v>546</v>
      </c>
      <c r="S207" s="488">
        <v>1.8599999999999998E-2</v>
      </c>
      <c r="T207" s="488" t="s">
        <v>546</v>
      </c>
      <c r="U207" s="488" t="s">
        <v>546</v>
      </c>
      <c r="V207" s="534">
        <v>1.83E-2</v>
      </c>
      <c r="W207" s="488" t="s">
        <v>546</v>
      </c>
      <c r="X207" s="534" t="s">
        <v>546</v>
      </c>
      <c r="Y207" s="534">
        <v>1.8200000000000001E-2</v>
      </c>
      <c r="Z207" s="488" t="s">
        <v>546</v>
      </c>
      <c r="AA207" s="534" t="s">
        <v>546</v>
      </c>
      <c r="AB207" s="535">
        <v>1.8700000000000001E-2</v>
      </c>
      <c r="AC207" s="488" t="s">
        <v>546</v>
      </c>
      <c r="AD207" s="535" t="s">
        <v>546</v>
      </c>
      <c r="AE207" s="535">
        <v>1.84E-2</v>
      </c>
      <c r="AF207" s="488" t="s">
        <v>546</v>
      </c>
      <c r="AG207" s="535" t="s">
        <v>546</v>
      </c>
      <c r="AH207" s="535">
        <v>1.78E-2</v>
      </c>
      <c r="AI207" s="488" t="s">
        <v>546</v>
      </c>
      <c r="AJ207" s="535" t="s">
        <v>546</v>
      </c>
      <c r="AK207" s="535">
        <v>1.7999999999999999E-2</v>
      </c>
      <c r="AL207" s="488" t="s">
        <v>546</v>
      </c>
      <c r="AM207" s="535" t="s">
        <v>546</v>
      </c>
      <c r="AN207" s="535">
        <v>1.8700000000000001E-2</v>
      </c>
      <c r="AO207" s="488" t="s">
        <v>546</v>
      </c>
      <c r="AP207" s="535" t="s">
        <v>546</v>
      </c>
      <c r="AQ207" s="535">
        <v>1.7999999999999999E-2</v>
      </c>
      <c r="AR207" s="488" t="s">
        <v>546</v>
      </c>
      <c r="AS207" s="535" t="s">
        <v>546</v>
      </c>
      <c r="AT207" s="535">
        <v>1.7999999999999999E-2</v>
      </c>
      <c r="AU207" s="488" t="s">
        <v>546</v>
      </c>
      <c r="AV207" s="535" t="s">
        <v>546</v>
      </c>
      <c r="AW207" s="535">
        <v>1.8599999999999998E-2</v>
      </c>
      <c r="AX207" s="488" t="s">
        <v>546</v>
      </c>
      <c r="AY207" s="535" t="s">
        <v>546</v>
      </c>
      <c r="AZ207" s="535">
        <v>1.8499999999999999E-2</v>
      </c>
      <c r="BA207" s="535" t="s">
        <v>546</v>
      </c>
      <c r="BB207" s="535" t="s">
        <v>546</v>
      </c>
      <c r="BC207" s="535">
        <v>1.83E-2</v>
      </c>
      <c r="BD207" s="535" t="s">
        <v>546</v>
      </c>
      <c r="BE207" s="535" t="s">
        <v>546</v>
      </c>
      <c r="BF207" s="535">
        <v>1.8599999999999998E-2</v>
      </c>
      <c r="BG207" s="535" t="s">
        <v>546</v>
      </c>
      <c r="BH207" s="535" t="s">
        <v>546</v>
      </c>
    </row>
    <row r="208" spans="1:60" s="100" customFormat="1" ht="16.5" customHeight="1">
      <c r="A208" s="481"/>
      <c r="B208" s="480"/>
      <c r="C208" s="204"/>
      <c r="D208" s="204"/>
      <c r="E208" s="675"/>
      <c r="F208" s="489" t="s">
        <v>652</v>
      </c>
      <c r="G208" s="488">
        <v>0.02</v>
      </c>
      <c r="H208" s="488" t="s">
        <v>546</v>
      </c>
      <c r="I208" s="488" t="s">
        <v>546</v>
      </c>
      <c r="J208" s="488">
        <v>0.02</v>
      </c>
      <c r="K208" s="488" t="s">
        <v>546</v>
      </c>
      <c r="L208" s="488" t="s">
        <v>546</v>
      </c>
      <c r="M208" s="488">
        <v>2.0400000000000001E-2</v>
      </c>
      <c r="N208" s="488" t="s">
        <v>546</v>
      </c>
      <c r="O208" s="488" t="s">
        <v>546</v>
      </c>
      <c r="P208" s="488">
        <v>2.0400000000000001E-2</v>
      </c>
      <c r="Q208" s="488" t="s">
        <v>546</v>
      </c>
      <c r="R208" s="488" t="s">
        <v>546</v>
      </c>
      <c r="S208" s="488">
        <v>1.8700000000000001E-2</v>
      </c>
      <c r="T208" s="488" t="s">
        <v>546</v>
      </c>
      <c r="U208" s="488" t="s">
        <v>546</v>
      </c>
      <c r="V208" s="534">
        <v>1.89E-2</v>
      </c>
      <c r="W208" s="488" t="s">
        <v>546</v>
      </c>
      <c r="X208" s="534" t="s">
        <v>546</v>
      </c>
      <c r="Y208" s="534">
        <v>1.9E-2</v>
      </c>
      <c r="Z208" s="488" t="s">
        <v>546</v>
      </c>
      <c r="AA208" s="534" t="s">
        <v>546</v>
      </c>
      <c r="AB208" s="535">
        <v>1.9E-2</v>
      </c>
      <c r="AC208" s="488" t="s">
        <v>546</v>
      </c>
      <c r="AD208" s="535" t="s">
        <v>546</v>
      </c>
      <c r="AE208" s="535">
        <v>1.9099999999999999E-2</v>
      </c>
      <c r="AF208" s="488" t="s">
        <v>546</v>
      </c>
      <c r="AG208" s="535" t="s">
        <v>546</v>
      </c>
      <c r="AH208" s="535">
        <v>1.9E-2</v>
      </c>
      <c r="AI208" s="488" t="s">
        <v>546</v>
      </c>
      <c r="AJ208" s="535" t="s">
        <v>546</v>
      </c>
      <c r="AK208" s="535">
        <v>1.9099999999999999E-2</v>
      </c>
      <c r="AL208" s="488" t="s">
        <v>546</v>
      </c>
      <c r="AM208" s="535" t="s">
        <v>546</v>
      </c>
      <c r="AN208" s="535">
        <v>1.9099999999999999E-2</v>
      </c>
      <c r="AO208" s="488" t="s">
        <v>546</v>
      </c>
      <c r="AP208" s="535" t="s">
        <v>546</v>
      </c>
      <c r="AQ208" s="535">
        <v>1.9E-2</v>
      </c>
      <c r="AR208" s="488" t="s">
        <v>546</v>
      </c>
      <c r="AS208" s="535" t="s">
        <v>546</v>
      </c>
      <c r="AT208" s="535">
        <v>1.9E-2</v>
      </c>
      <c r="AU208" s="488" t="s">
        <v>546</v>
      </c>
      <c r="AV208" s="535" t="s">
        <v>546</v>
      </c>
      <c r="AW208" s="535">
        <v>1.9E-2</v>
      </c>
      <c r="AX208" s="488" t="s">
        <v>546</v>
      </c>
      <c r="AY208" s="535" t="s">
        <v>546</v>
      </c>
      <c r="AZ208" s="535">
        <v>1.9E-2</v>
      </c>
      <c r="BA208" s="535" t="s">
        <v>546</v>
      </c>
      <c r="BB208" s="535" t="s">
        <v>546</v>
      </c>
      <c r="BC208" s="535">
        <v>1.9E-2</v>
      </c>
      <c r="BD208" s="535" t="s">
        <v>546</v>
      </c>
      <c r="BE208" s="535" t="s">
        <v>546</v>
      </c>
      <c r="BF208" s="535">
        <v>1.89E-2</v>
      </c>
      <c r="BG208" s="535" t="s">
        <v>546</v>
      </c>
      <c r="BH208" s="535" t="s">
        <v>546</v>
      </c>
    </row>
    <row r="209" spans="1:60" s="100" customFormat="1" ht="16.5" customHeight="1">
      <c r="A209" s="481"/>
      <c r="B209" s="480"/>
      <c r="C209" s="204"/>
      <c r="D209" s="204"/>
      <c r="E209" s="675"/>
      <c r="F209" s="489" t="s">
        <v>653</v>
      </c>
      <c r="G209" s="488">
        <v>1.95E-2</v>
      </c>
      <c r="H209" s="488" t="s">
        <v>546</v>
      </c>
      <c r="I209" s="488" t="s">
        <v>546</v>
      </c>
      <c r="J209" s="488">
        <v>1.9199999999999998E-2</v>
      </c>
      <c r="K209" s="488" t="s">
        <v>546</v>
      </c>
      <c r="L209" s="488" t="s">
        <v>546</v>
      </c>
      <c r="M209" s="488">
        <v>1.7999999999999999E-2</v>
      </c>
      <c r="N209" s="488" t="s">
        <v>546</v>
      </c>
      <c r="O209" s="488" t="s">
        <v>546</v>
      </c>
      <c r="P209" s="488">
        <v>2.0899999999999998E-2</v>
      </c>
      <c r="Q209" s="488" t="s">
        <v>546</v>
      </c>
      <c r="R209" s="488" t="s">
        <v>546</v>
      </c>
      <c r="S209" s="488">
        <v>1.77E-2</v>
      </c>
      <c r="T209" s="488" t="s">
        <v>546</v>
      </c>
      <c r="U209" s="488" t="s">
        <v>546</v>
      </c>
      <c r="V209" s="534">
        <v>1.8499999999999999E-2</v>
      </c>
      <c r="W209" s="488" t="s">
        <v>546</v>
      </c>
      <c r="X209" s="534" t="s">
        <v>546</v>
      </c>
      <c r="Y209" s="534">
        <v>1.89E-2</v>
      </c>
      <c r="Z209" s="488" t="s">
        <v>546</v>
      </c>
      <c r="AA209" s="534" t="s">
        <v>546</v>
      </c>
      <c r="AB209" s="535">
        <v>1.9099999999999999E-2</v>
      </c>
      <c r="AC209" s="488" t="s">
        <v>546</v>
      </c>
      <c r="AD209" s="535" t="s">
        <v>546</v>
      </c>
      <c r="AE209" s="535">
        <v>1.8200000000000001E-2</v>
      </c>
      <c r="AF209" s="488" t="s">
        <v>546</v>
      </c>
      <c r="AG209" s="535" t="s">
        <v>546</v>
      </c>
      <c r="AH209" s="535">
        <v>1.83E-2</v>
      </c>
      <c r="AI209" s="488" t="s">
        <v>546</v>
      </c>
      <c r="AJ209" s="535" t="s">
        <v>546</v>
      </c>
      <c r="AK209" s="535">
        <v>1.83E-2</v>
      </c>
      <c r="AL209" s="488" t="s">
        <v>546</v>
      </c>
      <c r="AM209" s="535" t="s">
        <v>546</v>
      </c>
      <c r="AN209" s="535">
        <v>1.8599999999999998E-2</v>
      </c>
      <c r="AO209" s="488" t="s">
        <v>546</v>
      </c>
      <c r="AP209" s="535" t="s">
        <v>546</v>
      </c>
      <c r="AQ209" s="535">
        <v>1.8700000000000001E-2</v>
      </c>
      <c r="AR209" s="488" t="s">
        <v>546</v>
      </c>
      <c r="AS209" s="535" t="s">
        <v>546</v>
      </c>
      <c r="AT209" s="535">
        <v>1.8700000000000001E-2</v>
      </c>
      <c r="AU209" s="488" t="s">
        <v>546</v>
      </c>
      <c r="AV209" s="535" t="s">
        <v>546</v>
      </c>
      <c r="AW209" s="535">
        <v>1.89E-2</v>
      </c>
      <c r="AX209" s="488" t="s">
        <v>546</v>
      </c>
      <c r="AY209" s="535" t="s">
        <v>546</v>
      </c>
      <c r="AZ209" s="535">
        <v>1.9199999999999998E-2</v>
      </c>
      <c r="BA209" s="535" t="s">
        <v>546</v>
      </c>
      <c r="BB209" s="535" t="s">
        <v>546</v>
      </c>
      <c r="BC209" s="535">
        <v>1.9099999999999999E-2</v>
      </c>
      <c r="BD209" s="535" t="s">
        <v>546</v>
      </c>
      <c r="BE209" s="535" t="s">
        <v>546</v>
      </c>
      <c r="BF209" s="535">
        <v>1.9099999999999999E-2</v>
      </c>
      <c r="BG209" s="535" t="s">
        <v>546</v>
      </c>
      <c r="BH209" s="535" t="s">
        <v>546</v>
      </c>
    </row>
    <row r="210" spans="1:60" s="100" customFormat="1" ht="16.5" customHeight="1">
      <c r="A210" s="481"/>
      <c r="B210" s="480"/>
      <c r="C210" s="204"/>
      <c r="D210" s="204"/>
      <c r="E210" s="675"/>
      <c r="F210" s="489" t="s">
        <v>654</v>
      </c>
      <c r="G210" s="488">
        <v>1.9099999999999999E-2</v>
      </c>
      <c r="H210" s="488" t="s">
        <v>546</v>
      </c>
      <c r="I210" s="488" t="s">
        <v>546</v>
      </c>
      <c r="J210" s="488">
        <v>1.9099999999999999E-2</v>
      </c>
      <c r="K210" s="488" t="s">
        <v>546</v>
      </c>
      <c r="L210" s="488" t="s">
        <v>546</v>
      </c>
      <c r="M210" s="488">
        <v>1.9099999999999999E-2</v>
      </c>
      <c r="N210" s="488" t="s">
        <v>546</v>
      </c>
      <c r="O210" s="488" t="s">
        <v>546</v>
      </c>
      <c r="P210" s="488">
        <v>1.9099999999999999E-2</v>
      </c>
      <c r="Q210" s="488" t="s">
        <v>546</v>
      </c>
      <c r="R210" s="488" t="s">
        <v>546</v>
      </c>
      <c r="S210" s="488">
        <v>1.9900000000000001E-2</v>
      </c>
      <c r="T210" s="488" t="s">
        <v>546</v>
      </c>
      <c r="U210" s="488" t="s">
        <v>546</v>
      </c>
      <c r="V210" s="534">
        <v>1.9599999999999999E-2</v>
      </c>
      <c r="W210" s="488" t="s">
        <v>546</v>
      </c>
      <c r="X210" s="534" t="s">
        <v>546</v>
      </c>
      <c r="Y210" s="534">
        <v>1.9699999999999999E-2</v>
      </c>
      <c r="Z210" s="488" t="s">
        <v>546</v>
      </c>
      <c r="AA210" s="534" t="s">
        <v>546</v>
      </c>
      <c r="AB210" s="535">
        <v>1.9800000000000002E-2</v>
      </c>
      <c r="AC210" s="488" t="s">
        <v>546</v>
      </c>
      <c r="AD210" s="535" t="s">
        <v>546</v>
      </c>
      <c r="AE210" s="535">
        <v>1.9800000000000002E-2</v>
      </c>
      <c r="AF210" s="488" t="s">
        <v>546</v>
      </c>
      <c r="AG210" s="535" t="s">
        <v>546</v>
      </c>
      <c r="AH210" s="535">
        <v>1.8599999999999998E-2</v>
      </c>
      <c r="AI210" s="488" t="s">
        <v>546</v>
      </c>
      <c r="AJ210" s="535" t="s">
        <v>546</v>
      </c>
      <c r="AK210" s="535">
        <v>1.9400000000000001E-2</v>
      </c>
      <c r="AL210" s="488" t="s">
        <v>546</v>
      </c>
      <c r="AM210" s="535" t="s">
        <v>546</v>
      </c>
      <c r="AN210" s="535">
        <v>2.0400000000000001E-2</v>
      </c>
      <c r="AO210" s="488" t="s">
        <v>546</v>
      </c>
      <c r="AP210" s="535" t="s">
        <v>546</v>
      </c>
      <c r="AQ210" s="535">
        <v>0.02</v>
      </c>
      <c r="AR210" s="488" t="s">
        <v>546</v>
      </c>
      <c r="AS210" s="535" t="s">
        <v>546</v>
      </c>
      <c r="AT210" s="535">
        <v>0.02</v>
      </c>
      <c r="AU210" s="488" t="s">
        <v>546</v>
      </c>
      <c r="AV210" s="535" t="s">
        <v>546</v>
      </c>
      <c r="AW210" s="535">
        <v>0.02</v>
      </c>
      <c r="AX210" s="488" t="s">
        <v>546</v>
      </c>
      <c r="AY210" s="535" t="s">
        <v>546</v>
      </c>
      <c r="AZ210" s="535">
        <v>0.02</v>
      </c>
      <c r="BA210" s="535" t="s">
        <v>546</v>
      </c>
      <c r="BB210" s="535" t="s">
        <v>546</v>
      </c>
      <c r="BC210" s="535">
        <v>0.02</v>
      </c>
      <c r="BD210" s="535" t="s">
        <v>546</v>
      </c>
      <c r="BE210" s="535" t="s">
        <v>546</v>
      </c>
      <c r="BF210" s="535">
        <v>0.02</v>
      </c>
      <c r="BG210" s="535" t="s">
        <v>546</v>
      </c>
      <c r="BH210" s="535" t="s">
        <v>546</v>
      </c>
    </row>
    <row r="211" spans="1:60" s="100" customFormat="1" ht="16.5" customHeight="1">
      <c r="A211" s="481"/>
      <c r="B211" s="480"/>
      <c r="C211" s="204"/>
      <c r="D211" s="204"/>
      <c r="E211" s="675"/>
      <c r="F211" s="489" t="s">
        <v>655</v>
      </c>
      <c r="G211" s="488">
        <v>2.0899999999999998E-2</v>
      </c>
      <c r="H211" s="488" t="s">
        <v>546</v>
      </c>
      <c r="I211" s="488" t="s">
        <v>546</v>
      </c>
      <c r="J211" s="488">
        <v>2.0799999999999999E-2</v>
      </c>
      <c r="K211" s="488" t="s">
        <v>546</v>
      </c>
      <c r="L211" s="488" t="s">
        <v>546</v>
      </c>
      <c r="M211" s="488">
        <v>2.07E-2</v>
      </c>
      <c r="N211" s="488" t="s">
        <v>546</v>
      </c>
      <c r="O211" s="488" t="s">
        <v>546</v>
      </c>
      <c r="P211" s="488">
        <v>2.0899999999999998E-2</v>
      </c>
      <c r="Q211" s="488" t="s">
        <v>546</v>
      </c>
      <c r="R211" s="488" t="s">
        <v>546</v>
      </c>
      <c r="S211" s="488">
        <v>1.9900000000000001E-2</v>
      </c>
      <c r="T211" s="488" t="s">
        <v>546</v>
      </c>
      <c r="U211" s="488" t="s">
        <v>546</v>
      </c>
      <c r="V211" s="534">
        <v>1.9900000000000001E-2</v>
      </c>
      <c r="W211" s="488" t="s">
        <v>546</v>
      </c>
      <c r="X211" s="534" t="s">
        <v>546</v>
      </c>
      <c r="Y211" s="534">
        <v>1.9900000000000001E-2</v>
      </c>
      <c r="Z211" s="488" t="s">
        <v>546</v>
      </c>
      <c r="AA211" s="534" t="s">
        <v>546</v>
      </c>
      <c r="AB211" s="535">
        <v>1.9800000000000002E-2</v>
      </c>
      <c r="AC211" s="488" t="s">
        <v>546</v>
      </c>
      <c r="AD211" s="535" t="s">
        <v>546</v>
      </c>
      <c r="AE211" s="535">
        <v>1.9800000000000002E-2</v>
      </c>
      <c r="AF211" s="488" t="s">
        <v>546</v>
      </c>
      <c r="AG211" s="535" t="s">
        <v>546</v>
      </c>
      <c r="AH211" s="535">
        <v>2.06E-2</v>
      </c>
      <c r="AI211" s="488" t="s">
        <v>546</v>
      </c>
      <c r="AJ211" s="535" t="s">
        <v>546</v>
      </c>
      <c r="AK211" s="535">
        <v>2.0799999999999999E-2</v>
      </c>
      <c r="AL211" s="488" t="s">
        <v>546</v>
      </c>
      <c r="AM211" s="535" t="s">
        <v>546</v>
      </c>
      <c r="AN211" s="535">
        <v>2.0799999999999999E-2</v>
      </c>
      <c r="AO211" s="488" t="s">
        <v>546</v>
      </c>
      <c r="AP211" s="535" t="s">
        <v>546</v>
      </c>
      <c r="AQ211" s="535">
        <v>2.06E-2</v>
      </c>
      <c r="AR211" s="488" t="s">
        <v>546</v>
      </c>
      <c r="AS211" s="535" t="s">
        <v>546</v>
      </c>
      <c r="AT211" s="535">
        <v>2.07E-2</v>
      </c>
      <c r="AU211" s="488" t="s">
        <v>546</v>
      </c>
      <c r="AV211" s="535" t="s">
        <v>546</v>
      </c>
      <c r="AW211" s="535">
        <v>2.06E-2</v>
      </c>
      <c r="AX211" s="488" t="s">
        <v>546</v>
      </c>
      <c r="AY211" s="535" t="s">
        <v>546</v>
      </c>
      <c r="AZ211" s="535">
        <v>2.07E-2</v>
      </c>
      <c r="BA211" s="535" t="s">
        <v>546</v>
      </c>
      <c r="BB211" s="535" t="s">
        <v>546</v>
      </c>
      <c r="BC211" s="535">
        <v>2.07E-2</v>
      </c>
      <c r="BD211" s="535" t="s">
        <v>546</v>
      </c>
      <c r="BE211" s="535" t="s">
        <v>546</v>
      </c>
      <c r="BF211" s="535">
        <v>2.06E-2</v>
      </c>
      <c r="BG211" s="535" t="s">
        <v>546</v>
      </c>
      <c r="BH211" s="535" t="s">
        <v>546</v>
      </c>
    </row>
    <row r="212" spans="1:60" s="100" customFormat="1" ht="16.5" customHeight="1">
      <c r="A212" s="481"/>
      <c r="B212" s="480"/>
      <c r="C212" s="204"/>
      <c r="D212" s="204"/>
      <c r="E212" s="675"/>
      <c r="F212" s="489" t="s">
        <v>656</v>
      </c>
      <c r="G212" s="488">
        <v>1.7999999999999999E-2</v>
      </c>
      <c r="H212" s="488" t="s">
        <v>546</v>
      </c>
      <c r="I212" s="488" t="s">
        <v>546</v>
      </c>
      <c r="J212" s="488">
        <v>1.78E-2</v>
      </c>
      <c r="K212" s="488" t="s">
        <v>546</v>
      </c>
      <c r="L212" s="488" t="s">
        <v>546</v>
      </c>
      <c r="M212" s="488">
        <v>1.9599999999999999E-2</v>
      </c>
      <c r="N212" s="488" t="s">
        <v>546</v>
      </c>
      <c r="O212" s="488" t="s">
        <v>546</v>
      </c>
      <c r="P212" s="488">
        <v>1.6199999999999999E-2</v>
      </c>
      <c r="Q212" s="488" t="s">
        <v>546</v>
      </c>
      <c r="R212" s="488" t="s">
        <v>546</v>
      </c>
      <c r="S212" s="488">
        <v>1.7500000000000002E-2</v>
      </c>
      <c r="T212" s="488" t="s">
        <v>546</v>
      </c>
      <c r="U212" s="488" t="s">
        <v>546</v>
      </c>
      <c r="V212" s="534">
        <v>1.7899999999999999E-2</v>
      </c>
      <c r="W212" s="488" t="s">
        <v>546</v>
      </c>
      <c r="X212" s="534" t="s">
        <v>546</v>
      </c>
      <c r="Y212" s="534">
        <v>1.8200000000000001E-2</v>
      </c>
      <c r="Z212" s="488" t="s">
        <v>546</v>
      </c>
      <c r="AA212" s="534" t="s">
        <v>546</v>
      </c>
      <c r="AB212" s="535">
        <v>1.8200000000000001E-2</v>
      </c>
      <c r="AC212" s="488" t="s">
        <v>546</v>
      </c>
      <c r="AD212" s="535" t="s">
        <v>546</v>
      </c>
      <c r="AE212" s="535">
        <v>1.8100000000000002E-2</v>
      </c>
      <c r="AF212" s="488" t="s">
        <v>546</v>
      </c>
      <c r="AG212" s="535" t="s">
        <v>546</v>
      </c>
      <c r="AH212" s="535">
        <v>1.8499999999999999E-2</v>
      </c>
      <c r="AI212" s="488" t="s">
        <v>546</v>
      </c>
      <c r="AJ212" s="535" t="s">
        <v>546</v>
      </c>
      <c r="AK212" s="535">
        <v>1.8499999999999999E-2</v>
      </c>
      <c r="AL212" s="488" t="s">
        <v>546</v>
      </c>
      <c r="AM212" s="535" t="s">
        <v>546</v>
      </c>
      <c r="AN212" s="535">
        <v>1.84E-2</v>
      </c>
      <c r="AO212" s="488" t="s">
        <v>546</v>
      </c>
      <c r="AP212" s="535" t="s">
        <v>546</v>
      </c>
      <c r="AQ212" s="535">
        <v>1.8499999999999999E-2</v>
      </c>
      <c r="AR212" s="488" t="s">
        <v>546</v>
      </c>
      <c r="AS212" s="535" t="s">
        <v>546</v>
      </c>
      <c r="AT212" s="535">
        <v>1.8499999999999999E-2</v>
      </c>
      <c r="AU212" s="488" t="s">
        <v>546</v>
      </c>
      <c r="AV212" s="535" t="s">
        <v>546</v>
      </c>
      <c r="AW212" s="535">
        <v>1.83E-2</v>
      </c>
      <c r="AX212" s="488" t="s">
        <v>546</v>
      </c>
      <c r="AY212" s="535" t="s">
        <v>546</v>
      </c>
      <c r="AZ212" s="535">
        <v>1.83E-2</v>
      </c>
      <c r="BA212" s="535" t="s">
        <v>546</v>
      </c>
      <c r="BB212" s="535" t="s">
        <v>546</v>
      </c>
      <c r="BC212" s="535">
        <v>1.84E-2</v>
      </c>
      <c r="BD212" s="535" t="s">
        <v>546</v>
      </c>
      <c r="BE212" s="535" t="s">
        <v>546</v>
      </c>
      <c r="BF212" s="535">
        <v>1.8499999999999999E-2</v>
      </c>
      <c r="BG212" s="535" t="s">
        <v>546</v>
      </c>
      <c r="BH212" s="535" t="s">
        <v>546</v>
      </c>
    </row>
    <row r="213" spans="1:60" s="100" customFormat="1" ht="16.5" customHeight="1">
      <c r="A213" s="481"/>
      <c r="B213" s="480"/>
      <c r="C213" s="204"/>
      <c r="D213" s="204"/>
      <c r="E213" s="675"/>
      <c r="F213" s="489" t="s">
        <v>657</v>
      </c>
      <c r="G213" s="488">
        <v>1.6899999999999998E-2</v>
      </c>
      <c r="H213" s="488" t="s">
        <v>546</v>
      </c>
      <c r="I213" s="488" t="s">
        <v>546</v>
      </c>
      <c r="J213" s="488">
        <v>1.7100000000000001E-2</v>
      </c>
      <c r="K213" s="488" t="s">
        <v>546</v>
      </c>
      <c r="L213" s="488" t="s">
        <v>546</v>
      </c>
      <c r="M213" s="488">
        <v>1.7100000000000001E-2</v>
      </c>
      <c r="N213" s="488" t="s">
        <v>546</v>
      </c>
      <c r="O213" s="488" t="s">
        <v>546</v>
      </c>
      <c r="P213" s="488">
        <v>1.7100000000000001E-2</v>
      </c>
      <c r="Q213" s="488" t="s">
        <v>546</v>
      </c>
      <c r="R213" s="488" t="s">
        <v>546</v>
      </c>
      <c r="S213" s="488">
        <v>1.72E-2</v>
      </c>
      <c r="T213" s="488" t="s">
        <v>546</v>
      </c>
      <c r="U213" s="488" t="s">
        <v>546</v>
      </c>
      <c r="V213" s="534">
        <v>1.72E-2</v>
      </c>
      <c r="W213" s="488" t="s">
        <v>546</v>
      </c>
      <c r="X213" s="534" t="s">
        <v>546</v>
      </c>
      <c r="Y213" s="534">
        <v>1.72E-2</v>
      </c>
      <c r="Z213" s="488" t="s">
        <v>546</v>
      </c>
      <c r="AA213" s="534" t="s">
        <v>546</v>
      </c>
      <c r="AB213" s="535">
        <v>1.72E-2</v>
      </c>
      <c r="AC213" s="488" t="s">
        <v>546</v>
      </c>
      <c r="AD213" s="535" t="s">
        <v>546</v>
      </c>
      <c r="AE213" s="535">
        <v>1.72E-2</v>
      </c>
      <c r="AF213" s="488" t="s">
        <v>546</v>
      </c>
      <c r="AG213" s="535" t="s">
        <v>546</v>
      </c>
      <c r="AH213" s="535">
        <v>1.72E-2</v>
      </c>
      <c r="AI213" s="488" t="s">
        <v>546</v>
      </c>
      <c r="AJ213" s="535" t="s">
        <v>546</v>
      </c>
      <c r="AK213" s="535">
        <v>1.7399999999999999E-2</v>
      </c>
      <c r="AL213" s="488" t="s">
        <v>546</v>
      </c>
      <c r="AM213" s="535" t="s">
        <v>546</v>
      </c>
      <c r="AN213" s="535">
        <v>1.7399999999999999E-2</v>
      </c>
      <c r="AO213" s="488" t="s">
        <v>546</v>
      </c>
      <c r="AP213" s="535" t="s">
        <v>546</v>
      </c>
      <c r="AQ213" s="535">
        <v>1.7399999999999999E-2</v>
      </c>
      <c r="AR213" s="488" t="s">
        <v>546</v>
      </c>
      <c r="AS213" s="535" t="s">
        <v>546</v>
      </c>
      <c r="AT213" s="535">
        <v>1.7399999999999999E-2</v>
      </c>
      <c r="AU213" s="488" t="s">
        <v>546</v>
      </c>
      <c r="AV213" s="535" t="s">
        <v>546</v>
      </c>
      <c r="AW213" s="535">
        <v>1.7399999999999999E-2</v>
      </c>
      <c r="AX213" s="488" t="s">
        <v>546</v>
      </c>
      <c r="AY213" s="535" t="s">
        <v>546</v>
      </c>
      <c r="AZ213" s="535">
        <v>1.7299999999999999E-2</v>
      </c>
      <c r="BA213" s="535" t="s">
        <v>546</v>
      </c>
      <c r="BB213" s="535" t="s">
        <v>546</v>
      </c>
      <c r="BC213" s="535">
        <v>1.7299999999999999E-2</v>
      </c>
      <c r="BD213" s="535" t="s">
        <v>546</v>
      </c>
      <c r="BE213" s="535" t="s">
        <v>546</v>
      </c>
      <c r="BF213" s="535">
        <v>1.7399999999999999E-2</v>
      </c>
      <c r="BG213" s="535" t="s">
        <v>546</v>
      </c>
      <c r="BH213" s="535" t="s">
        <v>546</v>
      </c>
    </row>
    <row r="214" spans="1:60" s="100" customFormat="1" ht="16.5" customHeight="1">
      <c r="A214" s="481"/>
      <c r="B214" s="480"/>
      <c r="C214" s="204"/>
      <c r="D214" s="204"/>
      <c r="E214" s="675"/>
      <c r="F214" s="489" t="s">
        <v>658</v>
      </c>
      <c r="G214" s="488">
        <v>1.8100000000000002E-2</v>
      </c>
      <c r="H214" s="488" t="s">
        <v>546</v>
      </c>
      <c r="I214" s="488" t="s">
        <v>546</v>
      </c>
      <c r="J214" s="488">
        <v>1.8100000000000002E-2</v>
      </c>
      <c r="K214" s="488" t="s">
        <v>546</v>
      </c>
      <c r="L214" s="488" t="s">
        <v>546</v>
      </c>
      <c r="M214" s="488">
        <v>1.8100000000000002E-2</v>
      </c>
      <c r="N214" s="488" t="s">
        <v>546</v>
      </c>
      <c r="O214" s="488" t="s">
        <v>546</v>
      </c>
      <c r="P214" s="488">
        <v>1.8100000000000002E-2</v>
      </c>
      <c r="Q214" s="488" t="s">
        <v>546</v>
      </c>
      <c r="R214" s="488" t="s">
        <v>546</v>
      </c>
      <c r="S214" s="488">
        <v>1.7500000000000002E-2</v>
      </c>
      <c r="T214" s="488" t="s">
        <v>546</v>
      </c>
      <c r="U214" s="488" t="s">
        <v>546</v>
      </c>
      <c r="V214" s="534">
        <v>1.7500000000000002E-2</v>
      </c>
      <c r="W214" s="488" t="s">
        <v>546</v>
      </c>
      <c r="X214" s="534" t="s">
        <v>546</v>
      </c>
      <c r="Y214" s="534">
        <v>1.7500000000000002E-2</v>
      </c>
      <c r="Z214" s="488" t="s">
        <v>546</v>
      </c>
      <c r="AA214" s="534" t="s">
        <v>546</v>
      </c>
      <c r="AB214" s="535">
        <v>1.7500000000000002E-2</v>
      </c>
      <c r="AC214" s="488" t="s">
        <v>546</v>
      </c>
      <c r="AD214" s="535" t="s">
        <v>546</v>
      </c>
      <c r="AE214" s="535">
        <v>1.7500000000000002E-2</v>
      </c>
      <c r="AF214" s="488" t="s">
        <v>546</v>
      </c>
      <c r="AG214" s="535" t="s">
        <v>546</v>
      </c>
      <c r="AH214" s="535">
        <v>1.7500000000000002E-2</v>
      </c>
      <c r="AI214" s="488" t="s">
        <v>546</v>
      </c>
      <c r="AJ214" s="535" t="s">
        <v>546</v>
      </c>
      <c r="AK214" s="535">
        <v>1.7500000000000002E-2</v>
      </c>
      <c r="AL214" s="488" t="s">
        <v>546</v>
      </c>
      <c r="AM214" s="535" t="s">
        <v>546</v>
      </c>
      <c r="AN214" s="535">
        <v>1.7500000000000002E-2</v>
      </c>
      <c r="AO214" s="488" t="s">
        <v>546</v>
      </c>
      <c r="AP214" s="535" t="s">
        <v>546</v>
      </c>
      <c r="AQ214" s="535">
        <v>1.7500000000000002E-2</v>
      </c>
      <c r="AR214" s="488" t="s">
        <v>546</v>
      </c>
      <c r="AS214" s="535" t="s">
        <v>546</v>
      </c>
      <c r="AT214" s="535">
        <v>1.7500000000000002E-2</v>
      </c>
      <c r="AU214" s="488" t="s">
        <v>546</v>
      </c>
      <c r="AV214" s="535" t="s">
        <v>546</v>
      </c>
      <c r="AW214" s="535">
        <v>1.7500000000000002E-2</v>
      </c>
      <c r="AX214" s="488" t="s">
        <v>546</v>
      </c>
      <c r="AY214" s="535" t="s">
        <v>546</v>
      </c>
      <c r="AZ214" s="535">
        <v>1.7500000000000002E-2</v>
      </c>
      <c r="BA214" s="535" t="s">
        <v>546</v>
      </c>
      <c r="BB214" s="535" t="s">
        <v>546</v>
      </c>
      <c r="BC214" s="535">
        <v>1.7500000000000002E-2</v>
      </c>
      <c r="BD214" s="535" t="s">
        <v>546</v>
      </c>
      <c r="BE214" s="535" t="s">
        <v>546</v>
      </c>
      <c r="BF214" s="535">
        <v>1.7500000000000002E-2</v>
      </c>
      <c r="BG214" s="535" t="s">
        <v>546</v>
      </c>
      <c r="BH214" s="535" t="s">
        <v>546</v>
      </c>
    </row>
    <row r="215" spans="1:60" s="100" customFormat="1" ht="16.5" customHeight="1">
      <c r="A215" s="481"/>
      <c r="B215" s="480"/>
      <c r="C215" s="204"/>
      <c r="D215" s="204"/>
      <c r="E215" s="675"/>
      <c r="F215" s="489" t="s">
        <v>659</v>
      </c>
      <c r="G215" s="488">
        <v>1.9099999999999999E-2</v>
      </c>
      <c r="H215" s="488" t="s">
        <v>546</v>
      </c>
      <c r="I215" s="488" t="s">
        <v>546</v>
      </c>
      <c r="J215" s="488">
        <v>1.9099999999999999E-2</v>
      </c>
      <c r="K215" s="488" t="s">
        <v>546</v>
      </c>
      <c r="L215" s="488" t="s">
        <v>546</v>
      </c>
      <c r="M215" s="488">
        <v>1.9099999999999999E-2</v>
      </c>
      <c r="N215" s="488" t="s">
        <v>546</v>
      </c>
      <c r="O215" s="488" t="s">
        <v>546</v>
      </c>
      <c r="P215" s="488">
        <v>1.9099999999999999E-2</v>
      </c>
      <c r="Q215" s="488" t="s">
        <v>546</v>
      </c>
      <c r="R215" s="488" t="s">
        <v>546</v>
      </c>
      <c r="S215" s="488">
        <v>2.0400000000000001E-2</v>
      </c>
      <c r="T215" s="488" t="s">
        <v>546</v>
      </c>
      <c r="U215" s="488" t="s">
        <v>546</v>
      </c>
      <c r="V215" s="534">
        <v>2.1399999999999999E-2</v>
      </c>
      <c r="W215" s="488" t="s">
        <v>546</v>
      </c>
      <c r="X215" s="534" t="s">
        <v>546</v>
      </c>
      <c r="Y215" s="534">
        <v>2.12E-2</v>
      </c>
      <c r="Z215" s="488" t="s">
        <v>546</v>
      </c>
      <c r="AA215" s="534" t="s">
        <v>546</v>
      </c>
      <c r="AB215" s="535">
        <v>2.0899999999999998E-2</v>
      </c>
      <c r="AC215" s="488" t="s">
        <v>546</v>
      </c>
      <c r="AD215" s="535" t="s">
        <v>546</v>
      </c>
      <c r="AE215" s="535">
        <v>2.0899999999999998E-2</v>
      </c>
      <c r="AF215" s="488" t="s">
        <v>546</v>
      </c>
      <c r="AG215" s="535" t="s">
        <v>546</v>
      </c>
      <c r="AH215" s="535">
        <v>1.9400000000000001E-2</v>
      </c>
      <c r="AI215" s="488" t="s">
        <v>546</v>
      </c>
      <c r="AJ215" s="535" t="s">
        <v>546</v>
      </c>
      <c r="AK215" s="535">
        <v>1.9400000000000001E-2</v>
      </c>
      <c r="AL215" s="488" t="s">
        <v>546</v>
      </c>
      <c r="AM215" s="535" t="s">
        <v>546</v>
      </c>
      <c r="AN215" s="535">
        <v>1.9900000000000001E-2</v>
      </c>
      <c r="AO215" s="488" t="s">
        <v>546</v>
      </c>
      <c r="AP215" s="535" t="s">
        <v>546</v>
      </c>
      <c r="AQ215" s="535">
        <v>1.95E-2</v>
      </c>
      <c r="AR215" s="488" t="s">
        <v>546</v>
      </c>
      <c r="AS215" s="535" t="s">
        <v>546</v>
      </c>
      <c r="AT215" s="535">
        <v>1.9599999999999999E-2</v>
      </c>
      <c r="AU215" s="488" t="s">
        <v>546</v>
      </c>
      <c r="AV215" s="535" t="s">
        <v>546</v>
      </c>
      <c r="AW215" s="535">
        <v>1.9599999999999999E-2</v>
      </c>
      <c r="AX215" s="488" t="s">
        <v>546</v>
      </c>
      <c r="AY215" s="535" t="s">
        <v>546</v>
      </c>
      <c r="AZ215" s="535">
        <v>1.9599999999999999E-2</v>
      </c>
      <c r="BA215" s="535" t="s">
        <v>546</v>
      </c>
      <c r="BB215" s="535" t="s">
        <v>546</v>
      </c>
      <c r="BC215" s="535">
        <v>1.9599999999999999E-2</v>
      </c>
      <c r="BD215" s="535" t="s">
        <v>546</v>
      </c>
      <c r="BE215" s="535" t="s">
        <v>546</v>
      </c>
      <c r="BF215" s="535">
        <v>1.9699999999999999E-2</v>
      </c>
      <c r="BG215" s="535" t="s">
        <v>546</v>
      </c>
      <c r="BH215" s="535" t="s">
        <v>546</v>
      </c>
    </row>
    <row r="216" spans="1:60" s="100" customFormat="1" ht="16.5" customHeight="1">
      <c r="A216" s="481"/>
      <c r="B216" s="480"/>
      <c r="C216" s="204"/>
      <c r="D216" s="204"/>
      <c r="E216" s="675"/>
      <c r="F216" s="489" t="s">
        <v>660</v>
      </c>
      <c r="G216" s="488">
        <v>2.12E-2</v>
      </c>
      <c r="H216" s="488" t="s">
        <v>546</v>
      </c>
      <c r="I216" s="488" t="s">
        <v>546</v>
      </c>
      <c r="J216" s="488">
        <v>2.0799999999999999E-2</v>
      </c>
      <c r="K216" s="488" t="s">
        <v>546</v>
      </c>
      <c r="L216" s="488" t="s">
        <v>546</v>
      </c>
      <c r="M216" s="488">
        <v>2.1100000000000001E-2</v>
      </c>
      <c r="N216" s="488" t="s">
        <v>546</v>
      </c>
      <c r="O216" s="488" t="s">
        <v>546</v>
      </c>
      <c r="P216" s="488">
        <v>2.1000000000000001E-2</v>
      </c>
      <c r="Q216" s="488" t="s">
        <v>546</v>
      </c>
      <c r="R216" s="488" t="s">
        <v>546</v>
      </c>
      <c r="S216" s="488">
        <v>1.9800000000000002E-2</v>
      </c>
      <c r="T216" s="488" t="s">
        <v>546</v>
      </c>
      <c r="U216" s="488" t="s">
        <v>546</v>
      </c>
      <c r="V216" s="534">
        <v>1.9599999999999999E-2</v>
      </c>
      <c r="W216" s="488" t="s">
        <v>546</v>
      </c>
      <c r="X216" s="534" t="s">
        <v>546</v>
      </c>
      <c r="Y216" s="534">
        <v>1.9599999999999999E-2</v>
      </c>
      <c r="Z216" s="488" t="s">
        <v>546</v>
      </c>
      <c r="AA216" s="534" t="s">
        <v>546</v>
      </c>
      <c r="AB216" s="535">
        <v>1.9699999999999999E-2</v>
      </c>
      <c r="AC216" s="488" t="s">
        <v>546</v>
      </c>
      <c r="AD216" s="535" t="s">
        <v>546</v>
      </c>
      <c r="AE216" s="535">
        <v>1.9800000000000002E-2</v>
      </c>
      <c r="AF216" s="488" t="s">
        <v>546</v>
      </c>
      <c r="AG216" s="535" t="s">
        <v>546</v>
      </c>
      <c r="AH216" s="535">
        <v>1.9699999999999999E-2</v>
      </c>
      <c r="AI216" s="488" t="s">
        <v>546</v>
      </c>
      <c r="AJ216" s="535" t="s">
        <v>546</v>
      </c>
      <c r="AK216" s="535">
        <v>1.9699999999999999E-2</v>
      </c>
      <c r="AL216" s="488" t="s">
        <v>546</v>
      </c>
      <c r="AM216" s="535" t="s">
        <v>546</v>
      </c>
      <c r="AN216" s="535">
        <v>1.9699999999999999E-2</v>
      </c>
      <c r="AO216" s="488" t="s">
        <v>546</v>
      </c>
      <c r="AP216" s="535" t="s">
        <v>546</v>
      </c>
      <c r="AQ216" s="535">
        <v>1.9699999999999999E-2</v>
      </c>
      <c r="AR216" s="488" t="s">
        <v>546</v>
      </c>
      <c r="AS216" s="535" t="s">
        <v>546</v>
      </c>
      <c r="AT216" s="535">
        <v>1.9699999999999999E-2</v>
      </c>
      <c r="AU216" s="488" t="s">
        <v>546</v>
      </c>
      <c r="AV216" s="535" t="s">
        <v>546</v>
      </c>
      <c r="AW216" s="535">
        <v>1.9699999999999999E-2</v>
      </c>
      <c r="AX216" s="488" t="s">
        <v>546</v>
      </c>
      <c r="AY216" s="535" t="s">
        <v>546</v>
      </c>
      <c r="AZ216" s="535">
        <v>1.9699999999999999E-2</v>
      </c>
      <c r="BA216" s="535" t="s">
        <v>546</v>
      </c>
      <c r="BB216" s="535" t="s">
        <v>546</v>
      </c>
      <c r="BC216" s="535">
        <v>1.9699999999999999E-2</v>
      </c>
      <c r="BD216" s="535" t="s">
        <v>546</v>
      </c>
      <c r="BE216" s="535" t="s">
        <v>546</v>
      </c>
      <c r="BF216" s="535">
        <v>1.9699999999999999E-2</v>
      </c>
      <c r="BG216" s="535" t="s">
        <v>546</v>
      </c>
      <c r="BH216" s="535" t="s">
        <v>546</v>
      </c>
    </row>
    <row r="217" spans="1:60" s="100" customFormat="1" ht="16.5" customHeight="1">
      <c r="A217" s="481"/>
      <c r="B217" s="480"/>
      <c r="C217" s="204"/>
      <c r="D217" s="204"/>
      <c r="E217" s="675"/>
      <c r="F217" s="489" t="s">
        <v>661</v>
      </c>
      <c r="G217" s="488">
        <v>2.29E-2</v>
      </c>
      <c r="H217" s="488" t="s">
        <v>546</v>
      </c>
      <c r="I217" s="488" t="s">
        <v>546</v>
      </c>
      <c r="J217" s="488">
        <v>2.2700000000000001E-2</v>
      </c>
      <c r="K217" s="488" t="s">
        <v>546</v>
      </c>
      <c r="L217" s="488" t="s">
        <v>546</v>
      </c>
      <c r="M217" s="488">
        <v>2.2800000000000001E-2</v>
      </c>
      <c r="N217" s="488" t="s">
        <v>546</v>
      </c>
      <c r="O217" s="488" t="s">
        <v>546</v>
      </c>
      <c r="P217" s="488">
        <v>2.2599999999999999E-2</v>
      </c>
      <c r="Q217" s="488" t="s">
        <v>546</v>
      </c>
      <c r="R217" s="488" t="s">
        <v>546</v>
      </c>
      <c r="S217" s="488">
        <v>2.23E-2</v>
      </c>
      <c r="T217" s="488" t="s">
        <v>546</v>
      </c>
      <c r="U217" s="488" t="s">
        <v>546</v>
      </c>
      <c r="V217" s="534">
        <v>2.1399999999999999E-2</v>
      </c>
      <c r="W217" s="488" t="s">
        <v>546</v>
      </c>
      <c r="X217" s="534" t="s">
        <v>546</v>
      </c>
      <c r="Y217" s="534">
        <v>2.1899999999999999E-2</v>
      </c>
      <c r="Z217" s="488" t="s">
        <v>546</v>
      </c>
      <c r="AA217" s="534" t="s">
        <v>546</v>
      </c>
      <c r="AB217" s="535">
        <v>2.1899999999999999E-2</v>
      </c>
      <c r="AC217" s="488" t="s">
        <v>546</v>
      </c>
      <c r="AD217" s="535" t="s">
        <v>546</v>
      </c>
      <c r="AE217" s="535">
        <v>2.18E-2</v>
      </c>
      <c r="AF217" s="488" t="s">
        <v>546</v>
      </c>
      <c r="AG217" s="535" t="s">
        <v>546</v>
      </c>
      <c r="AH217" s="535">
        <v>2.2200000000000001E-2</v>
      </c>
      <c r="AI217" s="488" t="s">
        <v>546</v>
      </c>
      <c r="AJ217" s="535" t="s">
        <v>546</v>
      </c>
      <c r="AK217" s="535">
        <v>2.24E-2</v>
      </c>
      <c r="AL217" s="488" t="s">
        <v>546</v>
      </c>
      <c r="AM217" s="535" t="s">
        <v>546</v>
      </c>
      <c r="AN217" s="535">
        <v>2.2200000000000001E-2</v>
      </c>
      <c r="AO217" s="488" t="s">
        <v>546</v>
      </c>
      <c r="AP217" s="535" t="s">
        <v>546</v>
      </c>
      <c r="AQ217" s="535">
        <v>2.2499999999999999E-2</v>
      </c>
      <c r="AR217" s="488" t="s">
        <v>546</v>
      </c>
      <c r="AS217" s="535" t="s">
        <v>546</v>
      </c>
      <c r="AT217" s="535">
        <v>2.2499999999999999E-2</v>
      </c>
      <c r="AU217" s="488" t="s">
        <v>546</v>
      </c>
      <c r="AV217" s="535" t="s">
        <v>546</v>
      </c>
      <c r="AW217" s="535">
        <v>2.24E-2</v>
      </c>
      <c r="AX217" s="488" t="s">
        <v>546</v>
      </c>
      <c r="AY217" s="535" t="s">
        <v>546</v>
      </c>
      <c r="AZ217" s="535">
        <v>2.24E-2</v>
      </c>
      <c r="BA217" s="535" t="s">
        <v>546</v>
      </c>
      <c r="BB217" s="535" t="s">
        <v>546</v>
      </c>
      <c r="BC217" s="535">
        <v>2.2499999999999999E-2</v>
      </c>
      <c r="BD217" s="535" t="s">
        <v>546</v>
      </c>
      <c r="BE217" s="535" t="s">
        <v>546</v>
      </c>
      <c r="BF217" s="535">
        <v>2.2499999999999999E-2</v>
      </c>
      <c r="BG217" s="535" t="s">
        <v>546</v>
      </c>
      <c r="BH217" s="535" t="s">
        <v>546</v>
      </c>
    </row>
    <row r="218" spans="1:60" s="100" customFormat="1" ht="16.5" customHeight="1">
      <c r="A218" s="481"/>
      <c r="B218" s="480"/>
      <c r="C218" s="204"/>
      <c r="D218" s="204"/>
      <c r="E218" s="675"/>
      <c r="F218" s="489" t="s">
        <v>662</v>
      </c>
      <c r="G218" s="488">
        <v>1.9099999999999999E-2</v>
      </c>
      <c r="H218" s="488" t="s">
        <v>546</v>
      </c>
      <c r="I218" s="488" t="s">
        <v>546</v>
      </c>
      <c r="J218" s="488">
        <v>1.9099999999999999E-2</v>
      </c>
      <c r="K218" s="488" t="s">
        <v>546</v>
      </c>
      <c r="L218" s="488" t="s">
        <v>546</v>
      </c>
      <c r="M218" s="488">
        <v>1.9099999999999999E-2</v>
      </c>
      <c r="N218" s="488" t="s">
        <v>546</v>
      </c>
      <c r="O218" s="488" t="s">
        <v>546</v>
      </c>
      <c r="P218" s="488">
        <v>1.9099999999999999E-2</v>
      </c>
      <c r="Q218" s="488" t="s">
        <v>546</v>
      </c>
      <c r="R218" s="488" t="s">
        <v>546</v>
      </c>
      <c r="S218" s="488">
        <v>2.0400000000000001E-2</v>
      </c>
      <c r="T218" s="488" t="s">
        <v>546</v>
      </c>
      <c r="U218" s="488" t="s">
        <v>546</v>
      </c>
      <c r="V218" s="534">
        <v>2.0299999999999999E-2</v>
      </c>
      <c r="W218" s="488" t="s">
        <v>546</v>
      </c>
      <c r="X218" s="534" t="s">
        <v>546</v>
      </c>
      <c r="Y218" s="534">
        <v>2.0299999999999999E-2</v>
      </c>
      <c r="Z218" s="488" t="s">
        <v>546</v>
      </c>
      <c r="AA218" s="534" t="s">
        <v>546</v>
      </c>
      <c r="AB218" s="535">
        <v>2.0299999999999999E-2</v>
      </c>
      <c r="AC218" s="488" t="s">
        <v>546</v>
      </c>
      <c r="AD218" s="535" t="s">
        <v>546</v>
      </c>
      <c r="AE218" s="535">
        <v>2.0299999999999999E-2</v>
      </c>
      <c r="AF218" s="488" t="s">
        <v>546</v>
      </c>
      <c r="AG218" s="535" t="s">
        <v>546</v>
      </c>
      <c r="AH218" s="535">
        <v>1.8800000000000001E-2</v>
      </c>
      <c r="AI218" s="488" t="s">
        <v>546</v>
      </c>
      <c r="AJ218" s="535" t="s">
        <v>546</v>
      </c>
      <c r="AK218" s="535">
        <v>1.9699999999999999E-2</v>
      </c>
      <c r="AL218" s="488" t="s">
        <v>546</v>
      </c>
      <c r="AM218" s="535" t="s">
        <v>546</v>
      </c>
      <c r="AN218" s="535">
        <v>1.9599999999999999E-2</v>
      </c>
      <c r="AO218" s="488" t="s">
        <v>546</v>
      </c>
      <c r="AP218" s="535" t="s">
        <v>546</v>
      </c>
      <c r="AQ218" s="535">
        <v>0.02</v>
      </c>
      <c r="AR218" s="488" t="s">
        <v>546</v>
      </c>
      <c r="AS218" s="535" t="s">
        <v>546</v>
      </c>
      <c r="AT218" s="535">
        <v>1.9900000000000001E-2</v>
      </c>
      <c r="AU218" s="488" t="s">
        <v>546</v>
      </c>
      <c r="AV218" s="535" t="s">
        <v>546</v>
      </c>
      <c r="AW218" s="535">
        <v>1.9800000000000002E-2</v>
      </c>
      <c r="AX218" s="488" t="s">
        <v>546</v>
      </c>
      <c r="AY218" s="535" t="s">
        <v>546</v>
      </c>
      <c r="AZ218" s="535">
        <v>1.9800000000000002E-2</v>
      </c>
      <c r="BA218" s="535" t="s">
        <v>546</v>
      </c>
      <c r="BB218" s="535" t="s">
        <v>546</v>
      </c>
      <c r="BC218" s="535">
        <v>1.9900000000000001E-2</v>
      </c>
      <c r="BD218" s="535" t="s">
        <v>546</v>
      </c>
      <c r="BE218" s="535" t="s">
        <v>546</v>
      </c>
      <c r="BF218" s="535">
        <v>1.9900000000000001E-2</v>
      </c>
      <c r="BG218" s="535" t="s">
        <v>546</v>
      </c>
      <c r="BH218" s="535" t="s">
        <v>546</v>
      </c>
    </row>
    <row r="219" spans="1:60" s="100" customFormat="1" ht="16.5" customHeight="1">
      <c r="A219" s="481"/>
      <c r="B219" s="480"/>
      <c r="C219" s="204"/>
      <c r="D219" s="204"/>
      <c r="E219" s="675"/>
      <c r="F219" s="489" t="s">
        <v>663</v>
      </c>
      <c r="G219" s="488">
        <v>2.0299999999999999E-2</v>
      </c>
      <c r="H219" s="488" t="s">
        <v>546</v>
      </c>
      <c r="I219" s="488" t="s">
        <v>546</v>
      </c>
      <c r="J219" s="488">
        <v>2.2200000000000001E-2</v>
      </c>
      <c r="K219" s="488" t="s">
        <v>546</v>
      </c>
      <c r="L219" s="488" t="s">
        <v>546</v>
      </c>
      <c r="M219" s="488">
        <v>2.1499999999999998E-2</v>
      </c>
      <c r="N219" s="488" t="s">
        <v>546</v>
      </c>
      <c r="O219" s="488" t="s">
        <v>546</v>
      </c>
      <c r="P219" s="488">
        <v>2.1100000000000001E-2</v>
      </c>
      <c r="Q219" s="488" t="s">
        <v>546</v>
      </c>
      <c r="R219" s="488" t="s">
        <v>546</v>
      </c>
      <c r="S219" s="488">
        <v>2.0400000000000001E-2</v>
      </c>
      <c r="T219" s="488" t="s">
        <v>546</v>
      </c>
      <c r="U219" s="488" t="s">
        <v>546</v>
      </c>
      <c r="V219" s="534">
        <v>2.0500000000000001E-2</v>
      </c>
      <c r="W219" s="488" t="s">
        <v>546</v>
      </c>
      <c r="X219" s="534" t="s">
        <v>546</v>
      </c>
      <c r="Y219" s="534">
        <v>2.0400000000000001E-2</v>
      </c>
      <c r="Z219" s="488" t="s">
        <v>546</v>
      </c>
      <c r="AA219" s="534" t="s">
        <v>546</v>
      </c>
      <c r="AB219" s="535">
        <v>2.07E-2</v>
      </c>
      <c r="AC219" s="488" t="s">
        <v>546</v>
      </c>
      <c r="AD219" s="535" t="s">
        <v>546</v>
      </c>
      <c r="AE219" s="535">
        <v>2.0500000000000001E-2</v>
      </c>
      <c r="AF219" s="488" t="s">
        <v>546</v>
      </c>
      <c r="AG219" s="535" t="s">
        <v>546</v>
      </c>
      <c r="AH219" s="535">
        <v>1.9099999999999999E-2</v>
      </c>
      <c r="AI219" s="488" t="s">
        <v>546</v>
      </c>
      <c r="AJ219" s="535" t="s">
        <v>546</v>
      </c>
      <c r="AK219" s="535">
        <v>1.89E-2</v>
      </c>
      <c r="AL219" s="488" t="s">
        <v>546</v>
      </c>
      <c r="AM219" s="535" t="s">
        <v>546</v>
      </c>
      <c r="AN219" s="535">
        <v>1.9199999999999998E-2</v>
      </c>
      <c r="AO219" s="488" t="s">
        <v>546</v>
      </c>
      <c r="AP219" s="535" t="s">
        <v>546</v>
      </c>
      <c r="AQ219" s="535">
        <v>1.9199999999999998E-2</v>
      </c>
      <c r="AR219" s="488" t="s">
        <v>546</v>
      </c>
      <c r="AS219" s="535" t="s">
        <v>546</v>
      </c>
      <c r="AT219" s="535">
        <v>1.9199999999999998E-2</v>
      </c>
      <c r="AU219" s="488" t="s">
        <v>546</v>
      </c>
      <c r="AV219" s="535" t="s">
        <v>546</v>
      </c>
      <c r="AW219" s="535">
        <v>1.9300000000000001E-2</v>
      </c>
      <c r="AX219" s="488" t="s">
        <v>546</v>
      </c>
      <c r="AY219" s="535" t="s">
        <v>546</v>
      </c>
      <c r="AZ219" s="535">
        <v>1.9300000000000001E-2</v>
      </c>
      <c r="BA219" s="535" t="s">
        <v>546</v>
      </c>
      <c r="BB219" s="535" t="s">
        <v>546</v>
      </c>
      <c r="BC219" s="535">
        <v>1.9300000000000001E-2</v>
      </c>
      <c r="BD219" s="535" t="s">
        <v>546</v>
      </c>
      <c r="BE219" s="535" t="s">
        <v>546</v>
      </c>
      <c r="BF219" s="535">
        <v>1.9199999999999998E-2</v>
      </c>
      <c r="BG219" s="535" t="s">
        <v>546</v>
      </c>
      <c r="BH219" s="535" t="s">
        <v>546</v>
      </c>
    </row>
    <row r="220" spans="1:60" s="100" customFormat="1" ht="16.5" customHeight="1">
      <c r="A220" s="481"/>
      <c r="B220" s="480"/>
      <c r="C220" s="204"/>
      <c r="D220" s="204"/>
      <c r="E220" s="675"/>
      <c r="F220" s="489" t="s">
        <v>664</v>
      </c>
      <c r="G220" s="488">
        <v>2.0299999999999999E-2</v>
      </c>
      <c r="H220" s="488" t="s">
        <v>546</v>
      </c>
      <c r="I220" s="488" t="s">
        <v>546</v>
      </c>
      <c r="J220" s="488">
        <v>2.0299999999999999E-2</v>
      </c>
      <c r="K220" s="488" t="s">
        <v>546</v>
      </c>
      <c r="L220" s="488" t="s">
        <v>546</v>
      </c>
      <c r="M220" s="488">
        <v>2.0299999999999999E-2</v>
      </c>
      <c r="N220" s="488" t="s">
        <v>546</v>
      </c>
      <c r="O220" s="488" t="s">
        <v>546</v>
      </c>
      <c r="P220" s="488">
        <v>2.0199999999999999E-2</v>
      </c>
      <c r="Q220" s="488" t="s">
        <v>546</v>
      </c>
      <c r="R220" s="488" t="s">
        <v>546</v>
      </c>
      <c r="S220" s="488">
        <v>1.9E-2</v>
      </c>
      <c r="T220" s="488" t="s">
        <v>546</v>
      </c>
      <c r="U220" s="488" t="s">
        <v>546</v>
      </c>
      <c r="V220" s="534">
        <v>1.8800000000000001E-2</v>
      </c>
      <c r="W220" s="488" t="s">
        <v>546</v>
      </c>
      <c r="X220" s="534" t="s">
        <v>546</v>
      </c>
      <c r="Y220" s="534">
        <v>1.9E-2</v>
      </c>
      <c r="Z220" s="488" t="s">
        <v>546</v>
      </c>
      <c r="AA220" s="534" t="s">
        <v>546</v>
      </c>
      <c r="AB220" s="535">
        <v>1.9E-2</v>
      </c>
      <c r="AC220" s="488" t="s">
        <v>546</v>
      </c>
      <c r="AD220" s="535" t="s">
        <v>546</v>
      </c>
      <c r="AE220" s="535">
        <v>1.9099999999999999E-2</v>
      </c>
      <c r="AF220" s="488" t="s">
        <v>546</v>
      </c>
      <c r="AG220" s="535" t="s">
        <v>546</v>
      </c>
      <c r="AH220" s="535">
        <v>1.9E-2</v>
      </c>
      <c r="AI220" s="488" t="s">
        <v>546</v>
      </c>
      <c r="AJ220" s="535" t="s">
        <v>546</v>
      </c>
      <c r="AK220" s="535">
        <v>1.9099999999999999E-2</v>
      </c>
      <c r="AL220" s="488" t="s">
        <v>546</v>
      </c>
      <c r="AM220" s="535" t="s">
        <v>546</v>
      </c>
      <c r="AN220" s="535">
        <v>1.9099999999999999E-2</v>
      </c>
      <c r="AO220" s="488" t="s">
        <v>546</v>
      </c>
      <c r="AP220" s="535" t="s">
        <v>546</v>
      </c>
      <c r="AQ220" s="535">
        <v>1.9099999999999999E-2</v>
      </c>
      <c r="AR220" s="488" t="s">
        <v>546</v>
      </c>
      <c r="AS220" s="535" t="s">
        <v>546</v>
      </c>
      <c r="AT220" s="535">
        <v>1.9E-2</v>
      </c>
      <c r="AU220" s="488" t="s">
        <v>546</v>
      </c>
      <c r="AV220" s="535" t="s">
        <v>546</v>
      </c>
      <c r="AW220" s="535">
        <v>1.9E-2</v>
      </c>
      <c r="AX220" s="488" t="s">
        <v>546</v>
      </c>
      <c r="AY220" s="535" t="s">
        <v>546</v>
      </c>
      <c r="AZ220" s="535">
        <v>1.9E-2</v>
      </c>
      <c r="BA220" s="535" t="s">
        <v>546</v>
      </c>
      <c r="BB220" s="535" t="s">
        <v>546</v>
      </c>
      <c r="BC220" s="535">
        <v>1.9099999999999999E-2</v>
      </c>
      <c r="BD220" s="535" t="s">
        <v>546</v>
      </c>
      <c r="BE220" s="535" t="s">
        <v>546</v>
      </c>
      <c r="BF220" s="535">
        <v>1.9E-2</v>
      </c>
      <c r="BG220" s="535" t="s">
        <v>546</v>
      </c>
      <c r="BH220" s="535" t="s">
        <v>546</v>
      </c>
    </row>
    <row r="221" spans="1:60" s="100" customFormat="1" ht="16.5" customHeight="1">
      <c r="A221" s="481"/>
      <c r="B221" s="480"/>
      <c r="C221" s="204"/>
      <c r="D221" s="204"/>
      <c r="E221" s="675"/>
      <c r="F221" s="489" t="s">
        <v>665</v>
      </c>
      <c r="G221" s="488">
        <v>2.23E-2</v>
      </c>
      <c r="H221" s="488" t="s">
        <v>546</v>
      </c>
      <c r="I221" s="488" t="s">
        <v>546</v>
      </c>
      <c r="J221" s="488">
        <v>2.2200000000000001E-2</v>
      </c>
      <c r="K221" s="488" t="s">
        <v>546</v>
      </c>
      <c r="L221" s="488" t="s">
        <v>546</v>
      </c>
      <c r="M221" s="488">
        <v>2.2200000000000001E-2</v>
      </c>
      <c r="N221" s="488" t="s">
        <v>546</v>
      </c>
      <c r="O221" s="488" t="s">
        <v>546</v>
      </c>
      <c r="P221" s="488">
        <v>2.2200000000000001E-2</v>
      </c>
      <c r="Q221" s="488" t="s">
        <v>546</v>
      </c>
      <c r="R221" s="488" t="s">
        <v>546</v>
      </c>
      <c r="S221" s="488">
        <v>2.1700000000000001E-2</v>
      </c>
      <c r="T221" s="488" t="s">
        <v>546</v>
      </c>
      <c r="U221" s="488" t="s">
        <v>546</v>
      </c>
      <c r="V221" s="534">
        <v>2.2100000000000002E-2</v>
      </c>
      <c r="W221" s="488" t="s">
        <v>546</v>
      </c>
      <c r="X221" s="534" t="s">
        <v>546</v>
      </c>
      <c r="Y221" s="534">
        <v>2.1700000000000001E-2</v>
      </c>
      <c r="Z221" s="488" t="s">
        <v>546</v>
      </c>
      <c r="AA221" s="534" t="s">
        <v>546</v>
      </c>
      <c r="AB221" s="535">
        <v>2.1899999999999999E-2</v>
      </c>
      <c r="AC221" s="488" t="s">
        <v>546</v>
      </c>
      <c r="AD221" s="535" t="s">
        <v>546</v>
      </c>
      <c r="AE221" s="535">
        <v>2.18E-2</v>
      </c>
      <c r="AF221" s="488" t="s">
        <v>546</v>
      </c>
      <c r="AG221" s="535" t="s">
        <v>546</v>
      </c>
      <c r="AH221" s="535">
        <v>2.2100000000000002E-2</v>
      </c>
      <c r="AI221" s="488" t="s">
        <v>546</v>
      </c>
      <c r="AJ221" s="535" t="s">
        <v>546</v>
      </c>
      <c r="AK221" s="535">
        <v>2.24E-2</v>
      </c>
      <c r="AL221" s="488" t="s">
        <v>546</v>
      </c>
      <c r="AM221" s="535" t="s">
        <v>546</v>
      </c>
      <c r="AN221" s="535">
        <v>2.2499999999999999E-2</v>
      </c>
      <c r="AO221" s="488" t="s">
        <v>546</v>
      </c>
      <c r="AP221" s="535" t="s">
        <v>546</v>
      </c>
      <c r="AQ221" s="535">
        <v>2.24E-2</v>
      </c>
      <c r="AR221" s="488" t="s">
        <v>546</v>
      </c>
      <c r="AS221" s="535" t="s">
        <v>546</v>
      </c>
      <c r="AT221" s="535">
        <v>2.2499999999999999E-2</v>
      </c>
      <c r="AU221" s="488" t="s">
        <v>546</v>
      </c>
      <c r="AV221" s="535" t="s">
        <v>546</v>
      </c>
      <c r="AW221" s="535">
        <v>2.24E-2</v>
      </c>
      <c r="AX221" s="488" t="s">
        <v>546</v>
      </c>
      <c r="AY221" s="535" t="s">
        <v>546</v>
      </c>
      <c r="AZ221" s="535">
        <v>2.24E-2</v>
      </c>
      <c r="BA221" s="535" t="s">
        <v>546</v>
      </c>
      <c r="BB221" s="535" t="s">
        <v>546</v>
      </c>
      <c r="BC221" s="535">
        <v>2.2499999999999999E-2</v>
      </c>
      <c r="BD221" s="535" t="s">
        <v>546</v>
      </c>
      <c r="BE221" s="535" t="s">
        <v>546</v>
      </c>
      <c r="BF221" s="535">
        <v>2.24E-2</v>
      </c>
      <c r="BG221" s="535" t="s">
        <v>546</v>
      </c>
      <c r="BH221" s="535" t="s">
        <v>546</v>
      </c>
    </row>
    <row r="222" spans="1:60" s="100" customFormat="1" ht="16.5" customHeight="1">
      <c r="A222" s="481"/>
      <c r="B222" s="480"/>
      <c r="C222" s="204"/>
      <c r="D222" s="204"/>
      <c r="E222" s="675"/>
      <c r="F222" s="489" t="s">
        <v>666</v>
      </c>
      <c r="G222" s="488">
        <v>2.1299999999999999E-2</v>
      </c>
      <c r="H222" s="488" t="s">
        <v>546</v>
      </c>
      <c r="I222" s="488" t="s">
        <v>546</v>
      </c>
      <c r="J222" s="488">
        <v>2.1299999999999999E-2</v>
      </c>
      <c r="K222" s="488" t="s">
        <v>546</v>
      </c>
      <c r="L222" s="488" t="s">
        <v>546</v>
      </c>
      <c r="M222" s="488">
        <v>2.1499999999999998E-2</v>
      </c>
      <c r="N222" s="488" t="s">
        <v>546</v>
      </c>
      <c r="O222" s="488" t="s">
        <v>546</v>
      </c>
      <c r="P222" s="488">
        <v>2.1399999999999999E-2</v>
      </c>
      <c r="Q222" s="488" t="s">
        <v>546</v>
      </c>
      <c r="R222" s="488" t="s">
        <v>546</v>
      </c>
      <c r="S222" s="488">
        <v>2.0199999999999999E-2</v>
      </c>
      <c r="T222" s="488" t="s">
        <v>546</v>
      </c>
      <c r="U222" s="488" t="s">
        <v>546</v>
      </c>
      <c r="V222" s="534">
        <v>2.0199999999999999E-2</v>
      </c>
      <c r="W222" s="488" t="s">
        <v>546</v>
      </c>
      <c r="X222" s="534" t="s">
        <v>546</v>
      </c>
      <c r="Y222" s="534">
        <v>2.0199999999999999E-2</v>
      </c>
      <c r="Z222" s="488" t="s">
        <v>546</v>
      </c>
      <c r="AA222" s="534" t="s">
        <v>546</v>
      </c>
      <c r="AB222" s="535">
        <v>2.0199999999999999E-2</v>
      </c>
      <c r="AC222" s="488" t="s">
        <v>546</v>
      </c>
      <c r="AD222" s="535" t="s">
        <v>546</v>
      </c>
      <c r="AE222" s="535">
        <v>2.0199999999999999E-2</v>
      </c>
      <c r="AF222" s="488" t="s">
        <v>546</v>
      </c>
      <c r="AG222" s="535" t="s">
        <v>546</v>
      </c>
      <c r="AH222" s="535">
        <v>1.9800000000000002E-2</v>
      </c>
      <c r="AI222" s="488" t="s">
        <v>546</v>
      </c>
      <c r="AJ222" s="535" t="s">
        <v>546</v>
      </c>
      <c r="AK222" s="535">
        <v>1.9900000000000001E-2</v>
      </c>
      <c r="AL222" s="488" t="s">
        <v>546</v>
      </c>
      <c r="AM222" s="535" t="s">
        <v>546</v>
      </c>
      <c r="AN222" s="535">
        <v>1.9900000000000001E-2</v>
      </c>
      <c r="AO222" s="488" t="s">
        <v>546</v>
      </c>
      <c r="AP222" s="535" t="s">
        <v>546</v>
      </c>
      <c r="AQ222" s="535">
        <v>1.9900000000000001E-2</v>
      </c>
      <c r="AR222" s="488" t="s">
        <v>546</v>
      </c>
      <c r="AS222" s="535" t="s">
        <v>546</v>
      </c>
      <c r="AT222" s="535">
        <v>1.9900000000000001E-2</v>
      </c>
      <c r="AU222" s="488" t="s">
        <v>546</v>
      </c>
      <c r="AV222" s="535" t="s">
        <v>546</v>
      </c>
      <c r="AW222" s="535">
        <v>1.9800000000000002E-2</v>
      </c>
      <c r="AX222" s="488" t="s">
        <v>546</v>
      </c>
      <c r="AY222" s="535" t="s">
        <v>546</v>
      </c>
      <c r="AZ222" s="535">
        <v>1.9800000000000002E-2</v>
      </c>
      <c r="BA222" s="535" t="s">
        <v>546</v>
      </c>
      <c r="BB222" s="535" t="s">
        <v>546</v>
      </c>
      <c r="BC222" s="535">
        <v>1.9800000000000002E-2</v>
      </c>
      <c r="BD222" s="535" t="s">
        <v>546</v>
      </c>
      <c r="BE222" s="535" t="s">
        <v>546</v>
      </c>
      <c r="BF222" s="535">
        <v>1.9800000000000002E-2</v>
      </c>
      <c r="BG222" s="535" t="s">
        <v>546</v>
      </c>
      <c r="BH222" s="535" t="s">
        <v>546</v>
      </c>
    </row>
    <row r="223" spans="1:60" s="100" customFormat="1" ht="16.5" customHeight="1">
      <c r="A223" s="481"/>
      <c r="B223" s="480"/>
      <c r="C223" s="204"/>
      <c r="D223" s="204"/>
      <c r="E223" s="675"/>
      <c r="F223" s="489" t="s">
        <v>667</v>
      </c>
      <c r="G223" s="488">
        <v>1.6299999999999999E-2</v>
      </c>
      <c r="H223" s="488" t="s">
        <v>546</v>
      </c>
      <c r="I223" s="488" t="s">
        <v>546</v>
      </c>
      <c r="J223" s="488">
        <v>1.6500000000000001E-2</v>
      </c>
      <c r="K223" s="488" t="s">
        <v>546</v>
      </c>
      <c r="L223" s="488" t="s">
        <v>546</v>
      </c>
      <c r="M223" s="488">
        <v>1.6500000000000001E-2</v>
      </c>
      <c r="N223" s="488" t="s">
        <v>546</v>
      </c>
      <c r="O223" s="488" t="s">
        <v>546</v>
      </c>
      <c r="P223" s="488">
        <v>1.78E-2</v>
      </c>
      <c r="Q223" s="488" t="s">
        <v>546</v>
      </c>
      <c r="R223" s="488" t="s">
        <v>546</v>
      </c>
      <c r="S223" s="488">
        <v>1.7299999999999999E-2</v>
      </c>
      <c r="T223" s="488" t="s">
        <v>546</v>
      </c>
      <c r="U223" s="488" t="s">
        <v>546</v>
      </c>
      <c r="V223" s="534">
        <v>1.6500000000000001E-2</v>
      </c>
      <c r="W223" s="488" t="s">
        <v>546</v>
      </c>
      <c r="X223" s="534" t="s">
        <v>546</v>
      </c>
      <c r="Y223" s="534">
        <v>1.6500000000000001E-2</v>
      </c>
      <c r="Z223" s="488" t="s">
        <v>546</v>
      </c>
      <c r="AA223" s="534" t="s">
        <v>546</v>
      </c>
      <c r="AB223" s="535">
        <v>1.66E-2</v>
      </c>
      <c r="AC223" s="488" t="s">
        <v>546</v>
      </c>
      <c r="AD223" s="535" t="s">
        <v>546</v>
      </c>
      <c r="AE223" s="535">
        <v>1.7100000000000001E-2</v>
      </c>
      <c r="AF223" s="488" t="s">
        <v>546</v>
      </c>
      <c r="AG223" s="535" t="s">
        <v>546</v>
      </c>
      <c r="AH223" s="535">
        <v>1.7000000000000001E-2</v>
      </c>
      <c r="AI223" s="488" t="s">
        <v>546</v>
      </c>
      <c r="AJ223" s="535" t="s">
        <v>546</v>
      </c>
      <c r="AK223" s="535">
        <v>1.7399999999999999E-2</v>
      </c>
      <c r="AL223" s="488" t="s">
        <v>546</v>
      </c>
      <c r="AM223" s="535" t="s">
        <v>546</v>
      </c>
      <c r="AN223" s="535">
        <v>1.7399999999999999E-2</v>
      </c>
      <c r="AO223" s="488" t="s">
        <v>546</v>
      </c>
      <c r="AP223" s="535" t="s">
        <v>546</v>
      </c>
      <c r="AQ223" s="535">
        <v>1.77E-2</v>
      </c>
      <c r="AR223" s="488" t="s">
        <v>546</v>
      </c>
      <c r="AS223" s="535" t="s">
        <v>546</v>
      </c>
      <c r="AT223" s="535">
        <v>1.77E-2</v>
      </c>
      <c r="AU223" s="488" t="s">
        <v>546</v>
      </c>
      <c r="AV223" s="535" t="s">
        <v>546</v>
      </c>
      <c r="AW223" s="535">
        <v>1.77E-2</v>
      </c>
      <c r="AX223" s="488" t="s">
        <v>546</v>
      </c>
      <c r="AY223" s="535" t="s">
        <v>546</v>
      </c>
      <c r="AZ223" s="535">
        <v>1.77E-2</v>
      </c>
      <c r="BA223" s="535" t="s">
        <v>546</v>
      </c>
      <c r="BB223" s="535" t="s">
        <v>546</v>
      </c>
      <c r="BC223" s="535">
        <v>1.78E-2</v>
      </c>
      <c r="BD223" s="535" t="s">
        <v>546</v>
      </c>
      <c r="BE223" s="535" t="s">
        <v>546</v>
      </c>
      <c r="BF223" s="535">
        <v>1.7999999999999999E-2</v>
      </c>
      <c r="BG223" s="535" t="s">
        <v>546</v>
      </c>
      <c r="BH223" s="535" t="s">
        <v>546</v>
      </c>
    </row>
    <row r="224" spans="1:60" s="100" customFormat="1" ht="16.5" customHeight="1">
      <c r="A224" s="481"/>
      <c r="B224" s="480"/>
      <c r="C224" s="204"/>
      <c r="D224" s="204"/>
      <c r="E224" s="675"/>
      <c r="F224" s="489" t="s">
        <v>668</v>
      </c>
      <c r="G224" s="488">
        <v>2.01E-2</v>
      </c>
      <c r="H224" s="488" t="s">
        <v>546</v>
      </c>
      <c r="I224" s="488" t="s">
        <v>546</v>
      </c>
      <c r="J224" s="488">
        <v>2.0799999999999999E-2</v>
      </c>
      <c r="K224" s="488" t="s">
        <v>546</v>
      </c>
      <c r="L224" s="488" t="s">
        <v>546</v>
      </c>
      <c r="M224" s="488">
        <v>1.9699999999999999E-2</v>
      </c>
      <c r="N224" s="488" t="s">
        <v>546</v>
      </c>
      <c r="O224" s="488" t="s">
        <v>546</v>
      </c>
      <c r="P224" s="488">
        <v>1.89E-2</v>
      </c>
      <c r="Q224" s="488" t="s">
        <v>546</v>
      </c>
      <c r="R224" s="488" t="s">
        <v>546</v>
      </c>
      <c r="S224" s="488">
        <v>1.9300000000000001E-2</v>
      </c>
      <c r="T224" s="488" t="s">
        <v>546</v>
      </c>
      <c r="U224" s="488" t="s">
        <v>546</v>
      </c>
      <c r="V224" s="534">
        <v>1.9699999999999999E-2</v>
      </c>
      <c r="W224" s="488" t="s">
        <v>546</v>
      </c>
      <c r="X224" s="534" t="s">
        <v>546</v>
      </c>
      <c r="Y224" s="534">
        <v>1.9699999999999999E-2</v>
      </c>
      <c r="Z224" s="488" t="s">
        <v>546</v>
      </c>
      <c r="AA224" s="534" t="s">
        <v>546</v>
      </c>
      <c r="AB224" s="535">
        <v>1.9699999999999999E-2</v>
      </c>
      <c r="AC224" s="488" t="s">
        <v>546</v>
      </c>
      <c r="AD224" s="535" t="s">
        <v>546</v>
      </c>
      <c r="AE224" s="535">
        <v>1.9699999999999999E-2</v>
      </c>
      <c r="AF224" s="488" t="s">
        <v>546</v>
      </c>
      <c r="AG224" s="535" t="s">
        <v>546</v>
      </c>
      <c r="AH224" s="535">
        <v>1.95E-2</v>
      </c>
      <c r="AI224" s="488" t="s">
        <v>546</v>
      </c>
      <c r="AJ224" s="535" t="s">
        <v>546</v>
      </c>
      <c r="AK224" s="535">
        <v>1.9599999999999999E-2</v>
      </c>
      <c r="AL224" s="488" t="s">
        <v>546</v>
      </c>
      <c r="AM224" s="535" t="s">
        <v>546</v>
      </c>
      <c r="AN224" s="535">
        <v>1.9599999999999999E-2</v>
      </c>
      <c r="AO224" s="488" t="s">
        <v>546</v>
      </c>
      <c r="AP224" s="535" t="s">
        <v>546</v>
      </c>
      <c r="AQ224" s="535">
        <v>1.9599999999999999E-2</v>
      </c>
      <c r="AR224" s="488" t="s">
        <v>546</v>
      </c>
      <c r="AS224" s="535" t="s">
        <v>546</v>
      </c>
      <c r="AT224" s="535">
        <v>1.9599999999999999E-2</v>
      </c>
      <c r="AU224" s="488" t="s">
        <v>546</v>
      </c>
      <c r="AV224" s="535" t="s">
        <v>546</v>
      </c>
      <c r="AW224" s="535">
        <v>1.9699999999999999E-2</v>
      </c>
      <c r="AX224" s="488" t="s">
        <v>546</v>
      </c>
      <c r="AY224" s="535" t="s">
        <v>546</v>
      </c>
      <c r="AZ224" s="535">
        <v>1.95E-2</v>
      </c>
      <c r="BA224" s="535" t="s">
        <v>546</v>
      </c>
      <c r="BB224" s="535" t="s">
        <v>546</v>
      </c>
      <c r="BC224" s="535">
        <v>1.9599999999999999E-2</v>
      </c>
      <c r="BD224" s="535" t="s">
        <v>546</v>
      </c>
      <c r="BE224" s="535" t="s">
        <v>546</v>
      </c>
      <c r="BF224" s="535">
        <v>1.9699999999999999E-2</v>
      </c>
      <c r="BG224" s="535" t="s">
        <v>546</v>
      </c>
      <c r="BH224" s="535" t="s">
        <v>546</v>
      </c>
    </row>
    <row r="225" spans="1:60" s="100" customFormat="1" ht="16.5" customHeight="1">
      <c r="A225" s="481"/>
      <c r="B225" s="480"/>
      <c r="C225" s="204"/>
      <c r="D225" s="204"/>
      <c r="E225" s="675"/>
      <c r="F225" s="489" t="s">
        <v>669</v>
      </c>
      <c r="G225" s="488">
        <v>1.9400000000000001E-2</v>
      </c>
      <c r="H225" s="488" t="s">
        <v>546</v>
      </c>
      <c r="I225" s="488" t="s">
        <v>546</v>
      </c>
      <c r="J225" s="488">
        <v>1.8700000000000001E-2</v>
      </c>
      <c r="K225" s="488" t="s">
        <v>546</v>
      </c>
      <c r="L225" s="488" t="s">
        <v>546</v>
      </c>
      <c r="M225" s="488">
        <v>1.9900000000000001E-2</v>
      </c>
      <c r="N225" s="488" t="s">
        <v>546</v>
      </c>
      <c r="O225" s="488" t="s">
        <v>546</v>
      </c>
      <c r="P225" s="488">
        <v>1.8700000000000001E-2</v>
      </c>
      <c r="Q225" s="488" t="s">
        <v>546</v>
      </c>
      <c r="R225" s="488" t="s">
        <v>546</v>
      </c>
      <c r="S225" s="488">
        <v>1.8700000000000001E-2</v>
      </c>
      <c r="T225" s="488" t="s">
        <v>546</v>
      </c>
      <c r="U225" s="488" t="s">
        <v>546</v>
      </c>
      <c r="V225" s="534">
        <v>1.8599999999999998E-2</v>
      </c>
      <c r="W225" s="488" t="s">
        <v>546</v>
      </c>
      <c r="X225" s="534" t="s">
        <v>546</v>
      </c>
      <c r="Y225" s="534">
        <v>1.8700000000000001E-2</v>
      </c>
      <c r="Z225" s="488" t="s">
        <v>546</v>
      </c>
      <c r="AA225" s="534" t="s">
        <v>546</v>
      </c>
      <c r="AB225" s="535">
        <v>1.8700000000000001E-2</v>
      </c>
      <c r="AC225" s="488" t="s">
        <v>546</v>
      </c>
      <c r="AD225" s="535" t="s">
        <v>546</v>
      </c>
      <c r="AE225" s="535">
        <v>1.9199999999999998E-2</v>
      </c>
      <c r="AF225" s="488" t="s">
        <v>546</v>
      </c>
      <c r="AG225" s="535" t="s">
        <v>546</v>
      </c>
      <c r="AH225" s="535">
        <v>1.9300000000000001E-2</v>
      </c>
      <c r="AI225" s="488" t="s">
        <v>546</v>
      </c>
      <c r="AJ225" s="535" t="s">
        <v>546</v>
      </c>
      <c r="AK225" s="535">
        <v>1.9300000000000001E-2</v>
      </c>
      <c r="AL225" s="488" t="s">
        <v>546</v>
      </c>
      <c r="AM225" s="535" t="s">
        <v>546</v>
      </c>
      <c r="AN225" s="535">
        <v>1.9300000000000001E-2</v>
      </c>
      <c r="AO225" s="488" t="s">
        <v>546</v>
      </c>
      <c r="AP225" s="535" t="s">
        <v>546</v>
      </c>
      <c r="AQ225" s="535">
        <v>1.9E-2</v>
      </c>
      <c r="AR225" s="488" t="s">
        <v>546</v>
      </c>
      <c r="AS225" s="535" t="s">
        <v>546</v>
      </c>
      <c r="AT225" s="535">
        <v>1.9099999999999999E-2</v>
      </c>
      <c r="AU225" s="488" t="s">
        <v>546</v>
      </c>
      <c r="AV225" s="535" t="s">
        <v>546</v>
      </c>
      <c r="AW225" s="535">
        <v>1.9099999999999999E-2</v>
      </c>
      <c r="AX225" s="488" t="s">
        <v>546</v>
      </c>
      <c r="AY225" s="535" t="s">
        <v>546</v>
      </c>
      <c r="AZ225" s="535">
        <v>1.9300000000000001E-2</v>
      </c>
      <c r="BA225" s="535" t="s">
        <v>546</v>
      </c>
      <c r="BB225" s="535" t="s">
        <v>546</v>
      </c>
      <c r="BC225" s="535">
        <v>1.9300000000000001E-2</v>
      </c>
      <c r="BD225" s="535" t="s">
        <v>546</v>
      </c>
      <c r="BE225" s="535" t="s">
        <v>546</v>
      </c>
      <c r="BF225" s="535">
        <v>1.9300000000000001E-2</v>
      </c>
      <c r="BG225" s="535" t="s">
        <v>546</v>
      </c>
      <c r="BH225" s="535" t="s">
        <v>546</v>
      </c>
    </row>
    <row r="226" spans="1:60" s="100" customFormat="1" ht="16.5" customHeight="1">
      <c r="A226" s="481"/>
      <c r="B226" s="480"/>
      <c r="C226" s="204"/>
      <c r="D226" s="204"/>
      <c r="E226" s="675"/>
      <c r="F226" s="489" t="s">
        <v>670</v>
      </c>
      <c r="G226" s="488">
        <v>1.9199999999999998E-2</v>
      </c>
      <c r="H226" s="488" t="s">
        <v>546</v>
      </c>
      <c r="I226" s="488" t="s">
        <v>546</v>
      </c>
      <c r="J226" s="488">
        <v>1.8599999999999998E-2</v>
      </c>
      <c r="K226" s="488" t="s">
        <v>546</v>
      </c>
      <c r="L226" s="488" t="s">
        <v>546</v>
      </c>
      <c r="M226" s="488">
        <v>1.8599999999999998E-2</v>
      </c>
      <c r="N226" s="488" t="s">
        <v>546</v>
      </c>
      <c r="O226" s="488" t="s">
        <v>546</v>
      </c>
      <c r="P226" s="488">
        <v>1.9099999999999999E-2</v>
      </c>
      <c r="Q226" s="488" t="s">
        <v>546</v>
      </c>
      <c r="R226" s="488" t="s">
        <v>546</v>
      </c>
      <c r="S226" s="488">
        <v>1.83E-2</v>
      </c>
      <c r="T226" s="488" t="s">
        <v>546</v>
      </c>
      <c r="U226" s="488" t="s">
        <v>546</v>
      </c>
      <c r="V226" s="534">
        <v>1.8599999999999998E-2</v>
      </c>
      <c r="W226" s="488" t="s">
        <v>546</v>
      </c>
      <c r="X226" s="534" t="s">
        <v>546</v>
      </c>
      <c r="Y226" s="534">
        <v>1.8599999999999998E-2</v>
      </c>
      <c r="Z226" s="488" t="s">
        <v>546</v>
      </c>
      <c r="AA226" s="534" t="s">
        <v>546</v>
      </c>
      <c r="AB226" s="535">
        <v>1.8499999999999999E-2</v>
      </c>
      <c r="AC226" s="488" t="s">
        <v>546</v>
      </c>
      <c r="AD226" s="535" t="s">
        <v>546</v>
      </c>
      <c r="AE226" s="535">
        <v>1.8499999999999999E-2</v>
      </c>
      <c r="AF226" s="488" t="s">
        <v>546</v>
      </c>
      <c r="AG226" s="535" t="s">
        <v>546</v>
      </c>
      <c r="AH226" s="535">
        <v>1.8499999999999999E-2</v>
      </c>
      <c r="AI226" s="488" t="s">
        <v>546</v>
      </c>
      <c r="AJ226" s="535" t="s">
        <v>546</v>
      </c>
      <c r="AK226" s="535">
        <v>1.8599999999999998E-2</v>
      </c>
      <c r="AL226" s="488" t="s">
        <v>546</v>
      </c>
      <c r="AM226" s="535" t="s">
        <v>546</v>
      </c>
      <c r="AN226" s="535">
        <v>1.8499999999999999E-2</v>
      </c>
      <c r="AO226" s="488" t="s">
        <v>546</v>
      </c>
      <c r="AP226" s="535" t="s">
        <v>546</v>
      </c>
      <c r="AQ226" s="535">
        <v>1.8499999999999999E-2</v>
      </c>
      <c r="AR226" s="488" t="s">
        <v>546</v>
      </c>
      <c r="AS226" s="535" t="s">
        <v>546</v>
      </c>
      <c r="AT226" s="535">
        <v>1.8499999999999999E-2</v>
      </c>
      <c r="AU226" s="488" t="s">
        <v>546</v>
      </c>
      <c r="AV226" s="535" t="s">
        <v>546</v>
      </c>
      <c r="AW226" s="535">
        <v>1.8499999999999999E-2</v>
      </c>
      <c r="AX226" s="488" t="s">
        <v>546</v>
      </c>
      <c r="AY226" s="535" t="s">
        <v>546</v>
      </c>
      <c r="AZ226" s="535">
        <v>1.8499999999999999E-2</v>
      </c>
      <c r="BA226" s="535" t="s">
        <v>546</v>
      </c>
      <c r="BB226" s="535" t="s">
        <v>546</v>
      </c>
      <c r="BC226" s="535">
        <v>1.8499999999999999E-2</v>
      </c>
      <c r="BD226" s="535" t="s">
        <v>546</v>
      </c>
      <c r="BE226" s="535" t="s">
        <v>546</v>
      </c>
      <c r="BF226" s="535">
        <v>1.8499999999999999E-2</v>
      </c>
      <c r="BG226" s="535" t="s">
        <v>546</v>
      </c>
      <c r="BH226" s="535" t="s">
        <v>546</v>
      </c>
    </row>
    <row r="227" spans="1:60" s="100" customFormat="1" ht="16.5" customHeight="1">
      <c r="A227" s="481"/>
      <c r="B227" s="480"/>
      <c r="C227" s="204"/>
      <c r="D227" s="204"/>
      <c r="E227" s="675"/>
      <c r="F227" s="489" t="s">
        <v>671</v>
      </c>
      <c r="G227" s="488">
        <v>2.1399999999999999E-2</v>
      </c>
      <c r="H227" s="488" t="s">
        <v>546</v>
      </c>
      <c r="I227" s="488" t="s">
        <v>546</v>
      </c>
      <c r="J227" s="488">
        <v>2.12E-2</v>
      </c>
      <c r="K227" s="488" t="s">
        <v>546</v>
      </c>
      <c r="L227" s="488" t="s">
        <v>546</v>
      </c>
      <c r="M227" s="488">
        <v>2.1000000000000001E-2</v>
      </c>
      <c r="N227" s="488" t="s">
        <v>546</v>
      </c>
      <c r="O227" s="488" t="s">
        <v>546</v>
      </c>
      <c r="P227" s="488">
        <v>2.1299999999999999E-2</v>
      </c>
      <c r="Q227" s="488" t="s">
        <v>546</v>
      </c>
      <c r="R227" s="488" t="s">
        <v>546</v>
      </c>
      <c r="S227" s="488">
        <v>2.0400000000000001E-2</v>
      </c>
      <c r="T227" s="488" t="s">
        <v>546</v>
      </c>
      <c r="U227" s="488" t="s">
        <v>546</v>
      </c>
      <c r="V227" s="534">
        <v>2.0500000000000001E-2</v>
      </c>
      <c r="W227" s="488" t="s">
        <v>546</v>
      </c>
      <c r="X227" s="534" t="s">
        <v>546</v>
      </c>
      <c r="Y227" s="534">
        <v>2.0400000000000001E-2</v>
      </c>
      <c r="Z227" s="488" t="s">
        <v>546</v>
      </c>
      <c r="AA227" s="534" t="s">
        <v>546</v>
      </c>
      <c r="AB227" s="535">
        <v>2.0400000000000001E-2</v>
      </c>
      <c r="AC227" s="488" t="s">
        <v>546</v>
      </c>
      <c r="AD227" s="535" t="s">
        <v>546</v>
      </c>
      <c r="AE227" s="535">
        <v>2.0400000000000001E-2</v>
      </c>
      <c r="AF227" s="488" t="s">
        <v>546</v>
      </c>
      <c r="AG227" s="535" t="s">
        <v>546</v>
      </c>
      <c r="AH227" s="535">
        <v>2.0400000000000001E-2</v>
      </c>
      <c r="AI227" s="488" t="s">
        <v>546</v>
      </c>
      <c r="AJ227" s="535" t="s">
        <v>546</v>
      </c>
      <c r="AK227" s="535">
        <v>2.0400000000000001E-2</v>
      </c>
      <c r="AL227" s="488" t="s">
        <v>546</v>
      </c>
      <c r="AM227" s="535" t="s">
        <v>546</v>
      </c>
      <c r="AN227" s="535">
        <v>2.0500000000000001E-2</v>
      </c>
      <c r="AO227" s="488" t="s">
        <v>546</v>
      </c>
      <c r="AP227" s="535" t="s">
        <v>546</v>
      </c>
      <c r="AQ227" s="535">
        <v>2.0400000000000001E-2</v>
      </c>
      <c r="AR227" s="488" t="s">
        <v>546</v>
      </c>
      <c r="AS227" s="535" t="s">
        <v>546</v>
      </c>
      <c r="AT227" s="535">
        <v>2.0500000000000001E-2</v>
      </c>
      <c r="AU227" s="488" t="s">
        <v>546</v>
      </c>
      <c r="AV227" s="535" t="s">
        <v>546</v>
      </c>
      <c r="AW227" s="535">
        <v>2.0500000000000001E-2</v>
      </c>
      <c r="AX227" s="488" t="s">
        <v>546</v>
      </c>
      <c r="AY227" s="535" t="s">
        <v>546</v>
      </c>
      <c r="AZ227" s="535">
        <v>2.0500000000000001E-2</v>
      </c>
      <c r="BA227" s="535" t="s">
        <v>546</v>
      </c>
      <c r="BB227" s="535" t="s">
        <v>546</v>
      </c>
      <c r="BC227" s="535">
        <v>2.0500000000000001E-2</v>
      </c>
      <c r="BD227" s="535" t="s">
        <v>546</v>
      </c>
      <c r="BE227" s="535" t="s">
        <v>546</v>
      </c>
      <c r="BF227" s="535">
        <v>2.0500000000000001E-2</v>
      </c>
      <c r="BG227" s="535" t="s">
        <v>546</v>
      </c>
      <c r="BH227" s="535" t="s">
        <v>546</v>
      </c>
    </row>
    <row r="228" spans="1:60" s="100" customFormat="1" ht="16.5" customHeight="1">
      <c r="A228" s="481"/>
      <c r="B228" s="480"/>
      <c r="C228" s="204"/>
      <c r="D228" s="204"/>
      <c r="E228" s="675"/>
      <c r="F228" s="489" t="s">
        <v>672</v>
      </c>
      <c r="G228" s="488">
        <v>1.9900000000000001E-2</v>
      </c>
      <c r="H228" s="488" t="s">
        <v>546</v>
      </c>
      <c r="I228" s="488" t="s">
        <v>546</v>
      </c>
      <c r="J228" s="488">
        <v>1.9E-2</v>
      </c>
      <c r="K228" s="488" t="s">
        <v>546</v>
      </c>
      <c r="L228" s="488" t="s">
        <v>546</v>
      </c>
      <c r="M228" s="488">
        <v>1.9599999999999999E-2</v>
      </c>
      <c r="N228" s="488" t="s">
        <v>546</v>
      </c>
      <c r="O228" s="488" t="s">
        <v>546</v>
      </c>
      <c r="P228" s="488">
        <v>1.7999999999999999E-2</v>
      </c>
      <c r="Q228" s="488" t="s">
        <v>546</v>
      </c>
      <c r="R228" s="488" t="s">
        <v>546</v>
      </c>
      <c r="S228" s="488">
        <v>1.8100000000000002E-2</v>
      </c>
      <c r="T228" s="488" t="s">
        <v>546</v>
      </c>
      <c r="U228" s="488" t="s">
        <v>546</v>
      </c>
      <c r="V228" s="534">
        <v>1.8599999999999998E-2</v>
      </c>
      <c r="W228" s="488" t="s">
        <v>546</v>
      </c>
      <c r="X228" s="534" t="s">
        <v>546</v>
      </c>
      <c r="Y228" s="534">
        <v>1.8599999999999998E-2</v>
      </c>
      <c r="Z228" s="488" t="s">
        <v>546</v>
      </c>
      <c r="AA228" s="534" t="s">
        <v>546</v>
      </c>
      <c r="AB228" s="535">
        <v>1.8599999999999998E-2</v>
      </c>
      <c r="AC228" s="488" t="s">
        <v>546</v>
      </c>
      <c r="AD228" s="535" t="s">
        <v>546</v>
      </c>
      <c r="AE228" s="535">
        <v>1.8599999999999998E-2</v>
      </c>
      <c r="AF228" s="488" t="s">
        <v>546</v>
      </c>
      <c r="AG228" s="535" t="s">
        <v>546</v>
      </c>
      <c r="AH228" s="535">
        <v>1.95E-2</v>
      </c>
      <c r="AI228" s="488" t="s">
        <v>546</v>
      </c>
      <c r="AJ228" s="535" t="s">
        <v>546</v>
      </c>
      <c r="AK228" s="535">
        <v>1.9400000000000001E-2</v>
      </c>
      <c r="AL228" s="488" t="s">
        <v>546</v>
      </c>
      <c r="AM228" s="535" t="s">
        <v>546</v>
      </c>
      <c r="AN228" s="535">
        <v>1.95E-2</v>
      </c>
      <c r="AO228" s="488" t="s">
        <v>546</v>
      </c>
      <c r="AP228" s="535" t="s">
        <v>546</v>
      </c>
      <c r="AQ228" s="535">
        <v>1.9599999999999999E-2</v>
      </c>
      <c r="AR228" s="488" t="s">
        <v>546</v>
      </c>
      <c r="AS228" s="535" t="s">
        <v>546</v>
      </c>
      <c r="AT228" s="535">
        <v>1.9900000000000001E-2</v>
      </c>
      <c r="AU228" s="488" t="s">
        <v>546</v>
      </c>
      <c r="AV228" s="535" t="s">
        <v>546</v>
      </c>
      <c r="AW228" s="535">
        <v>1.9900000000000001E-2</v>
      </c>
      <c r="AX228" s="488" t="s">
        <v>546</v>
      </c>
      <c r="AY228" s="535" t="s">
        <v>546</v>
      </c>
      <c r="AZ228" s="535">
        <v>0.02</v>
      </c>
      <c r="BA228" s="535" t="s">
        <v>546</v>
      </c>
      <c r="BB228" s="535" t="s">
        <v>546</v>
      </c>
      <c r="BC228" s="535">
        <v>0.02</v>
      </c>
      <c r="BD228" s="535" t="s">
        <v>546</v>
      </c>
      <c r="BE228" s="535" t="s">
        <v>546</v>
      </c>
      <c r="BF228" s="535">
        <v>0.02</v>
      </c>
      <c r="BG228" s="535" t="s">
        <v>546</v>
      </c>
      <c r="BH228" s="535" t="s">
        <v>546</v>
      </c>
    </row>
    <row r="229" spans="1:60" s="100" customFormat="1" ht="16.5" customHeight="1">
      <c r="A229" s="481"/>
      <c r="B229" s="480"/>
      <c r="C229" s="204"/>
      <c r="D229" s="204"/>
      <c r="E229" s="675"/>
      <c r="F229" s="489" t="s">
        <v>673</v>
      </c>
      <c r="G229" s="488">
        <v>2.01E-2</v>
      </c>
      <c r="H229" s="488" t="s">
        <v>546</v>
      </c>
      <c r="I229" s="488" t="s">
        <v>546</v>
      </c>
      <c r="J229" s="488">
        <v>2.01E-2</v>
      </c>
      <c r="K229" s="488" t="s">
        <v>546</v>
      </c>
      <c r="L229" s="488" t="s">
        <v>546</v>
      </c>
      <c r="M229" s="488">
        <v>2.0199999999999999E-2</v>
      </c>
      <c r="N229" s="488" t="s">
        <v>546</v>
      </c>
      <c r="O229" s="488" t="s">
        <v>546</v>
      </c>
      <c r="P229" s="488">
        <v>2.0299999999999999E-2</v>
      </c>
      <c r="Q229" s="488" t="s">
        <v>546</v>
      </c>
      <c r="R229" s="488" t="s">
        <v>546</v>
      </c>
      <c r="S229" s="488">
        <v>1.8800000000000001E-2</v>
      </c>
      <c r="T229" s="488" t="s">
        <v>546</v>
      </c>
      <c r="U229" s="488" t="s">
        <v>546</v>
      </c>
      <c r="V229" s="534">
        <v>1.8800000000000001E-2</v>
      </c>
      <c r="W229" s="488" t="s">
        <v>546</v>
      </c>
      <c r="X229" s="534" t="s">
        <v>546</v>
      </c>
      <c r="Y229" s="534">
        <v>1.9E-2</v>
      </c>
      <c r="Z229" s="488" t="s">
        <v>546</v>
      </c>
      <c r="AA229" s="534" t="s">
        <v>546</v>
      </c>
      <c r="AB229" s="535">
        <v>1.89E-2</v>
      </c>
      <c r="AC229" s="488" t="s">
        <v>546</v>
      </c>
      <c r="AD229" s="535" t="s">
        <v>546</v>
      </c>
      <c r="AE229" s="535">
        <v>1.9099999999999999E-2</v>
      </c>
      <c r="AF229" s="488" t="s">
        <v>546</v>
      </c>
      <c r="AG229" s="535" t="s">
        <v>546</v>
      </c>
      <c r="AH229" s="535">
        <v>1.9E-2</v>
      </c>
      <c r="AI229" s="488" t="s">
        <v>546</v>
      </c>
      <c r="AJ229" s="535" t="s">
        <v>546</v>
      </c>
      <c r="AK229" s="535">
        <v>1.9099999999999999E-2</v>
      </c>
      <c r="AL229" s="488" t="s">
        <v>546</v>
      </c>
      <c r="AM229" s="535" t="s">
        <v>546</v>
      </c>
      <c r="AN229" s="535">
        <v>1.9099999999999999E-2</v>
      </c>
      <c r="AO229" s="488" t="s">
        <v>546</v>
      </c>
      <c r="AP229" s="535" t="s">
        <v>546</v>
      </c>
      <c r="AQ229" s="535">
        <v>1.9099999999999999E-2</v>
      </c>
      <c r="AR229" s="488" t="s">
        <v>546</v>
      </c>
      <c r="AS229" s="535" t="s">
        <v>546</v>
      </c>
      <c r="AT229" s="535">
        <v>1.9099999999999999E-2</v>
      </c>
      <c r="AU229" s="488" t="s">
        <v>546</v>
      </c>
      <c r="AV229" s="535" t="s">
        <v>546</v>
      </c>
      <c r="AW229" s="535">
        <v>1.9E-2</v>
      </c>
      <c r="AX229" s="488" t="s">
        <v>546</v>
      </c>
      <c r="AY229" s="535" t="s">
        <v>546</v>
      </c>
      <c r="AZ229" s="535">
        <v>1.9099999999999999E-2</v>
      </c>
      <c r="BA229" s="535" t="s">
        <v>546</v>
      </c>
      <c r="BB229" s="535" t="s">
        <v>546</v>
      </c>
      <c r="BC229" s="535">
        <v>1.9099999999999999E-2</v>
      </c>
      <c r="BD229" s="535" t="s">
        <v>546</v>
      </c>
      <c r="BE229" s="535" t="s">
        <v>546</v>
      </c>
      <c r="BF229" s="535">
        <v>1.9099999999999999E-2</v>
      </c>
      <c r="BG229" s="535" t="s">
        <v>546</v>
      </c>
      <c r="BH229" s="535" t="s">
        <v>546</v>
      </c>
    </row>
    <row r="230" spans="1:60" s="100" customFormat="1" ht="16.5" customHeight="1">
      <c r="A230" s="481"/>
      <c r="B230" s="480"/>
      <c r="C230" s="204"/>
      <c r="D230" s="204"/>
      <c r="E230" s="675"/>
      <c r="F230" s="489" t="s">
        <v>674</v>
      </c>
      <c r="G230" s="488">
        <v>0.02</v>
      </c>
      <c r="H230" s="488" t="s">
        <v>546</v>
      </c>
      <c r="I230" s="488" t="s">
        <v>546</v>
      </c>
      <c r="J230" s="488">
        <v>2.0299999999999999E-2</v>
      </c>
      <c r="K230" s="488" t="s">
        <v>546</v>
      </c>
      <c r="L230" s="488" t="s">
        <v>546</v>
      </c>
      <c r="M230" s="488">
        <v>2.0199999999999999E-2</v>
      </c>
      <c r="N230" s="488" t="s">
        <v>546</v>
      </c>
      <c r="O230" s="488" t="s">
        <v>546</v>
      </c>
      <c r="P230" s="488">
        <v>2.0199999999999999E-2</v>
      </c>
      <c r="Q230" s="488" t="s">
        <v>546</v>
      </c>
      <c r="R230" s="488" t="s">
        <v>546</v>
      </c>
      <c r="S230" s="488">
        <v>1.89E-2</v>
      </c>
      <c r="T230" s="488" t="s">
        <v>546</v>
      </c>
      <c r="U230" s="488" t="s">
        <v>546</v>
      </c>
      <c r="V230" s="534">
        <v>1.89E-2</v>
      </c>
      <c r="W230" s="488" t="s">
        <v>546</v>
      </c>
      <c r="X230" s="534" t="s">
        <v>546</v>
      </c>
      <c r="Y230" s="534">
        <v>1.9E-2</v>
      </c>
      <c r="Z230" s="488" t="s">
        <v>546</v>
      </c>
      <c r="AA230" s="534" t="s">
        <v>546</v>
      </c>
      <c r="AB230" s="535">
        <v>1.9E-2</v>
      </c>
      <c r="AC230" s="488" t="s">
        <v>546</v>
      </c>
      <c r="AD230" s="535" t="s">
        <v>546</v>
      </c>
      <c r="AE230" s="535">
        <v>1.9099999999999999E-2</v>
      </c>
      <c r="AF230" s="488" t="s">
        <v>546</v>
      </c>
      <c r="AG230" s="535" t="s">
        <v>546</v>
      </c>
      <c r="AH230" s="535">
        <v>1.9E-2</v>
      </c>
      <c r="AI230" s="488" t="s">
        <v>546</v>
      </c>
      <c r="AJ230" s="535" t="s">
        <v>546</v>
      </c>
      <c r="AK230" s="535">
        <v>1.9099999999999999E-2</v>
      </c>
      <c r="AL230" s="488" t="s">
        <v>546</v>
      </c>
      <c r="AM230" s="535" t="s">
        <v>546</v>
      </c>
      <c r="AN230" s="535">
        <v>1.9099999999999999E-2</v>
      </c>
      <c r="AO230" s="488" t="s">
        <v>546</v>
      </c>
      <c r="AP230" s="535" t="s">
        <v>546</v>
      </c>
      <c r="AQ230" s="535">
        <v>1.9099999999999999E-2</v>
      </c>
      <c r="AR230" s="488" t="s">
        <v>546</v>
      </c>
      <c r="AS230" s="535" t="s">
        <v>546</v>
      </c>
      <c r="AT230" s="535">
        <v>1.9E-2</v>
      </c>
      <c r="AU230" s="488" t="s">
        <v>546</v>
      </c>
      <c r="AV230" s="535" t="s">
        <v>546</v>
      </c>
      <c r="AW230" s="535">
        <v>1.9099999999999999E-2</v>
      </c>
      <c r="AX230" s="488" t="s">
        <v>546</v>
      </c>
      <c r="AY230" s="535" t="s">
        <v>546</v>
      </c>
      <c r="AZ230" s="535">
        <v>1.9099999999999999E-2</v>
      </c>
      <c r="BA230" s="535" t="s">
        <v>546</v>
      </c>
      <c r="BB230" s="535" t="s">
        <v>546</v>
      </c>
      <c r="BC230" s="535">
        <v>1.9099999999999999E-2</v>
      </c>
      <c r="BD230" s="535" t="s">
        <v>546</v>
      </c>
      <c r="BE230" s="535" t="s">
        <v>546</v>
      </c>
      <c r="BF230" s="535">
        <v>1.9099999999999999E-2</v>
      </c>
      <c r="BG230" s="535" t="s">
        <v>546</v>
      </c>
      <c r="BH230" s="535" t="s">
        <v>546</v>
      </c>
    </row>
    <row r="231" spans="1:60" s="100" customFormat="1" ht="16.5" customHeight="1">
      <c r="A231" s="481"/>
      <c r="B231" s="480"/>
      <c r="C231" s="204"/>
      <c r="D231" s="204"/>
      <c r="E231" s="675"/>
      <c r="F231" s="489" t="s">
        <v>675</v>
      </c>
      <c r="G231" s="488">
        <v>1.8599999999999998E-2</v>
      </c>
      <c r="H231" s="488" t="s">
        <v>546</v>
      </c>
      <c r="I231" s="488" t="s">
        <v>546</v>
      </c>
      <c r="J231" s="488">
        <v>1.8700000000000001E-2</v>
      </c>
      <c r="K231" s="488" t="s">
        <v>546</v>
      </c>
      <c r="L231" s="488" t="s">
        <v>546</v>
      </c>
      <c r="M231" s="488">
        <v>1.9400000000000001E-2</v>
      </c>
      <c r="N231" s="488" t="s">
        <v>546</v>
      </c>
      <c r="O231" s="488" t="s">
        <v>546</v>
      </c>
      <c r="P231" s="488">
        <v>1.9099999999999999E-2</v>
      </c>
      <c r="Q231" s="488" t="s">
        <v>546</v>
      </c>
      <c r="R231" s="488" t="s">
        <v>546</v>
      </c>
      <c r="S231" s="488">
        <v>1.8700000000000001E-2</v>
      </c>
      <c r="T231" s="488" t="s">
        <v>546</v>
      </c>
      <c r="U231" s="488" t="s">
        <v>546</v>
      </c>
      <c r="V231" s="534">
        <v>1.84E-2</v>
      </c>
      <c r="W231" s="488" t="s">
        <v>546</v>
      </c>
      <c r="X231" s="534" t="s">
        <v>546</v>
      </c>
      <c r="Y231" s="534">
        <v>1.83E-2</v>
      </c>
      <c r="Z231" s="488" t="s">
        <v>546</v>
      </c>
      <c r="AA231" s="534" t="s">
        <v>546</v>
      </c>
      <c r="AB231" s="535">
        <v>1.83E-2</v>
      </c>
      <c r="AC231" s="488" t="s">
        <v>546</v>
      </c>
      <c r="AD231" s="535" t="s">
        <v>546</v>
      </c>
      <c r="AE231" s="535">
        <v>1.84E-2</v>
      </c>
      <c r="AF231" s="488" t="s">
        <v>546</v>
      </c>
      <c r="AG231" s="535" t="s">
        <v>546</v>
      </c>
      <c r="AH231" s="535">
        <v>1.84E-2</v>
      </c>
      <c r="AI231" s="488" t="s">
        <v>546</v>
      </c>
      <c r="AJ231" s="535" t="s">
        <v>546</v>
      </c>
      <c r="AK231" s="535">
        <v>1.8499999999999999E-2</v>
      </c>
      <c r="AL231" s="488" t="s">
        <v>546</v>
      </c>
      <c r="AM231" s="535" t="s">
        <v>546</v>
      </c>
      <c r="AN231" s="535">
        <v>1.8599999999999998E-2</v>
      </c>
      <c r="AO231" s="488" t="s">
        <v>546</v>
      </c>
      <c r="AP231" s="535" t="s">
        <v>546</v>
      </c>
      <c r="AQ231" s="535">
        <v>1.8599999999999998E-2</v>
      </c>
      <c r="AR231" s="488" t="s">
        <v>546</v>
      </c>
      <c r="AS231" s="535" t="s">
        <v>546</v>
      </c>
      <c r="AT231" s="535">
        <v>1.8599999999999998E-2</v>
      </c>
      <c r="AU231" s="488" t="s">
        <v>546</v>
      </c>
      <c r="AV231" s="535" t="s">
        <v>546</v>
      </c>
      <c r="AW231" s="535">
        <v>1.8599999999999998E-2</v>
      </c>
      <c r="AX231" s="488" t="s">
        <v>546</v>
      </c>
      <c r="AY231" s="535" t="s">
        <v>546</v>
      </c>
      <c r="AZ231" s="535">
        <v>1.8599999999999998E-2</v>
      </c>
      <c r="BA231" s="535" t="s">
        <v>546</v>
      </c>
      <c r="BB231" s="535" t="s">
        <v>546</v>
      </c>
      <c r="BC231" s="535">
        <v>1.8700000000000001E-2</v>
      </c>
      <c r="BD231" s="535" t="s">
        <v>546</v>
      </c>
      <c r="BE231" s="535" t="s">
        <v>546</v>
      </c>
      <c r="BF231" s="535">
        <v>1.8599999999999998E-2</v>
      </c>
      <c r="BG231" s="535" t="s">
        <v>546</v>
      </c>
      <c r="BH231" s="535" t="s">
        <v>546</v>
      </c>
    </row>
    <row r="232" spans="1:60" s="100" customFormat="1" ht="16.5" customHeight="1">
      <c r="A232" s="481"/>
      <c r="B232" s="480"/>
      <c r="C232" s="204"/>
      <c r="D232" s="204"/>
      <c r="E232" s="676"/>
      <c r="F232" s="489" t="s">
        <v>676</v>
      </c>
      <c r="G232" s="488">
        <v>2.0400000000000001E-2</v>
      </c>
      <c r="H232" s="488" t="s">
        <v>546</v>
      </c>
      <c r="I232" s="488" t="s">
        <v>546</v>
      </c>
      <c r="J232" s="488">
        <v>2.0199999999999999E-2</v>
      </c>
      <c r="K232" s="488" t="s">
        <v>546</v>
      </c>
      <c r="L232" s="488" t="s">
        <v>546</v>
      </c>
      <c r="M232" s="488">
        <v>2.0299999999999999E-2</v>
      </c>
      <c r="N232" s="488" t="s">
        <v>546</v>
      </c>
      <c r="O232" s="488" t="s">
        <v>546</v>
      </c>
      <c r="P232" s="488">
        <v>2.0400000000000001E-2</v>
      </c>
      <c r="Q232" s="488" t="s">
        <v>546</v>
      </c>
      <c r="R232" s="488" t="s">
        <v>546</v>
      </c>
      <c r="S232" s="488">
        <v>1.9400000000000001E-2</v>
      </c>
      <c r="T232" s="488" t="s">
        <v>546</v>
      </c>
      <c r="U232" s="488" t="s">
        <v>546</v>
      </c>
      <c r="V232" s="534">
        <v>1.9300000000000001E-2</v>
      </c>
      <c r="W232" s="488" t="s">
        <v>546</v>
      </c>
      <c r="X232" s="534" t="s">
        <v>546</v>
      </c>
      <c r="Y232" s="534">
        <v>1.9400000000000001E-2</v>
      </c>
      <c r="Z232" s="488" t="s">
        <v>546</v>
      </c>
      <c r="AA232" s="534" t="s">
        <v>546</v>
      </c>
      <c r="AB232" s="535">
        <v>1.9400000000000001E-2</v>
      </c>
      <c r="AC232" s="488" t="s">
        <v>546</v>
      </c>
      <c r="AD232" s="535" t="s">
        <v>546</v>
      </c>
      <c r="AE232" s="535">
        <v>1.95E-2</v>
      </c>
      <c r="AF232" s="488" t="s">
        <v>546</v>
      </c>
      <c r="AG232" s="535" t="s">
        <v>546</v>
      </c>
      <c r="AH232" s="535">
        <v>1.9400000000000001E-2</v>
      </c>
      <c r="AI232" s="488" t="s">
        <v>546</v>
      </c>
      <c r="AJ232" s="535" t="s">
        <v>546</v>
      </c>
      <c r="AK232" s="535">
        <v>1.9400000000000001E-2</v>
      </c>
      <c r="AL232" s="488" t="s">
        <v>546</v>
      </c>
      <c r="AM232" s="535" t="s">
        <v>546</v>
      </c>
      <c r="AN232" s="535">
        <v>1.9400000000000001E-2</v>
      </c>
      <c r="AO232" s="488" t="s">
        <v>546</v>
      </c>
      <c r="AP232" s="535" t="s">
        <v>546</v>
      </c>
      <c r="AQ232" s="535">
        <v>1.9400000000000001E-2</v>
      </c>
      <c r="AR232" s="488" t="s">
        <v>546</v>
      </c>
      <c r="AS232" s="535" t="s">
        <v>546</v>
      </c>
      <c r="AT232" s="535">
        <v>1.9400000000000001E-2</v>
      </c>
      <c r="AU232" s="488" t="s">
        <v>546</v>
      </c>
      <c r="AV232" s="535" t="s">
        <v>546</v>
      </c>
      <c r="AW232" s="535">
        <v>1.9400000000000001E-2</v>
      </c>
      <c r="AX232" s="488" t="s">
        <v>546</v>
      </c>
      <c r="AY232" s="535" t="s">
        <v>546</v>
      </c>
      <c r="AZ232" s="535">
        <v>1.9400000000000001E-2</v>
      </c>
      <c r="BA232" s="535" t="s">
        <v>546</v>
      </c>
      <c r="BB232" s="535" t="s">
        <v>546</v>
      </c>
      <c r="BC232" s="535">
        <v>1.9400000000000001E-2</v>
      </c>
      <c r="BD232" s="535" t="s">
        <v>546</v>
      </c>
      <c r="BE232" s="535" t="s">
        <v>546</v>
      </c>
      <c r="BF232" s="535">
        <v>1.9400000000000001E-2</v>
      </c>
      <c r="BG232" s="535" t="s">
        <v>546</v>
      </c>
      <c r="BH232" s="535" t="s">
        <v>546</v>
      </c>
    </row>
    <row r="233" spans="1:60" s="100" customFormat="1" ht="16.5" customHeight="1">
      <c r="A233" s="481"/>
      <c r="B233" s="480"/>
      <c r="C233" s="204"/>
      <c r="D233" s="204"/>
      <c r="E233" s="677" t="s">
        <v>680</v>
      </c>
      <c r="F233" s="489" t="s">
        <v>626</v>
      </c>
      <c r="G233" s="488">
        <v>1.01E-2</v>
      </c>
      <c r="H233" s="488">
        <v>3.8999999999999998E-3</v>
      </c>
      <c r="I233" s="488">
        <v>2.0999999999999999E-3</v>
      </c>
      <c r="J233" s="488">
        <v>1.0200000000000001E-2</v>
      </c>
      <c r="K233" s="488">
        <v>4.0000000000000001E-3</v>
      </c>
      <c r="L233" s="488">
        <v>2.0999999999999999E-3</v>
      </c>
      <c r="M233" s="488">
        <v>1.01E-2</v>
      </c>
      <c r="N233" s="488">
        <v>3.8999999999999998E-3</v>
      </c>
      <c r="O233" s="488">
        <v>2.0999999999999999E-3</v>
      </c>
      <c r="P233" s="488">
        <v>9.9000000000000008E-3</v>
      </c>
      <c r="Q233" s="488">
        <v>3.8999999999999998E-3</v>
      </c>
      <c r="R233" s="488">
        <v>2.0999999999999999E-3</v>
      </c>
      <c r="S233" s="488">
        <v>9.7999999999999997E-3</v>
      </c>
      <c r="T233" s="488">
        <v>3.8E-3</v>
      </c>
      <c r="U233" s="488">
        <v>2.0999999999999999E-3</v>
      </c>
      <c r="V233" s="534">
        <v>9.9000000000000008E-3</v>
      </c>
      <c r="W233" s="534">
        <v>3.8999999999999998E-3</v>
      </c>
      <c r="X233" s="534">
        <v>2.0999999999999999E-3</v>
      </c>
      <c r="Y233" s="534">
        <v>9.9000000000000008E-3</v>
      </c>
      <c r="Z233" s="534">
        <v>3.8E-3</v>
      </c>
      <c r="AA233" s="534">
        <v>2.0999999999999999E-3</v>
      </c>
      <c r="AB233" s="535">
        <v>9.7999999999999997E-3</v>
      </c>
      <c r="AC233" s="535">
        <v>3.8E-3</v>
      </c>
      <c r="AD233" s="535">
        <v>2E-3</v>
      </c>
      <c r="AE233" s="535">
        <v>9.7999999999999997E-3</v>
      </c>
      <c r="AF233" s="535">
        <v>3.8E-3</v>
      </c>
      <c r="AG233" s="535">
        <v>2.0999999999999999E-3</v>
      </c>
      <c r="AH233" s="535">
        <v>9.7999999999999997E-3</v>
      </c>
      <c r="AI233" s="535">
        <v>3.8E-3</v>
      </c>
      <c r="AJ233" s="535">
        <v>2E-3</v>
      </c>
      <c r="AK233" s="535">
        <v>9.7000000000000003E-3</v>
      </c>
      <c r="AL233" s="535">
        <v>3.8E-3</v>
      </c>
      <c r="AM233" s="535">
        <v>2E-3</v>
      </c>
      <c r="AN233" s="535">
        <v>9.4999999999999998E-3</v>
      </c>
      <c r="AO233" s="535">
        <v>3.7000000000000002E-3</v>
      </c>
      <c r="AP233" s="535">
        <v>2E-3</v>
      </c>
      <c r="AQ233" s="535">
        <v>9.4000000000000004E-3</v>
      </c>
      <c r="AR233" s="535">
        <v>3.7000000000000002E-3</v>
      </c>
      <c r="AS233" s="535">
        <v>2E-3</v>
      </c>
      <c r="AT233" s="535">
        <v>9.1000000000000004E-3</v>
      </c>
      <c r="AU233" s="535">
        <v>3.5000000000000001E-3</v>
      </c>
      <c r="AV233" s="535">
        <v>1.9E-3</v>
      </c>
      <c r="AW233" s="535">
        <v>8.8000000000000005E-3</v>
      </c>
      <c r="AX233" s="535">
        <v>3.3999999999999998E-3</v>
      </c>
      <c r="AY233" s="535">
        <v>1.8E-3</v>
      </c>
      <c r="AZ233" s="535">
        <v>8.8999999999999999E-3</v>
      </c>
      <c r="BA233" s="535">
        <v>3.5000000000000001E-3</v>
      </c>
      <c r="BB233" s="535">
        <v>1.9E-3</v>
      </c>
      <c r="BC233" s="535">
        <v>8.5000000000000006E-3</v>
      </c>
      <c r="BD233" s="535">
        <v>3.3E-3</v>
      </c>
      <c r="BE233" s="535">
        <v>1.8E-3</v>
      </c>
      <c r="BF233" s="535">
        <v>8.3999999999999995E-3</v>
      </c>
      <c r="BG233" s="535">
        <v>3.3E-3</v>
      </c>
      <c r="BH233" s="535">
        <v>1.8E-3</v>
      </c>
    </row>
    <row r="234" spans="1:60" s="100" customFormat="1" ht="16.5" customHeight="1">
      <c r="A234" s="481"/>
      <c r="B234" s="480"/>
      <c r="C234" s="204"/>
      <c r="D234" s="204"/>
      <c r="E234" s="675"/>
      <c r="F234" s="489" t="s">
        <v>627</v>
      </c>
      <c r="G234" s="488">
        <v>1.01E-2</v>
      </c>
      <c r="H234" s="488">
        <v>3.8999999999999998E-3</v>
      </c>
      <c r="I234" s="488">
        <v>2.0999999999999999E-3</v>
      </c>
      <c r="J234" s="488">
        <v>1.0200000000000001E-2</v>
      </c>
      <c r="K234" s="488">
        <v>4.0000000000000001E-3</v>
      </c>
      <c r="L234" s="488">
        <v>2.0999999999999999E-3</v>
      </c>
      <c r="M234" s="488">
        <v>1.0200000000000001E-2</v>
      </c>
      <c r="N234" s="488">
        <v>4.0000000000000001E-3</v>
      </c>
      <c r="O234" s="488">
        <v>2.0999999999999999E-3</v>
      </c>
      <c r="P234" s="488">
        <v>1.01E-2</v>
      </c>
      <c r="Q234" s="488">
        <v>4.0000000000000001E-3</v>
      </c>
      <c r="R234" s="488">
        <v>2.0999999999999999E-3</v>
      </c>
      <c r="S234" s="488">
        <v>1.01E-2</v>
      </c>
      <c r="T234" s="488">
        <v>3.8999999999999998E-3</v>
      </c>
      <c r="U234" s="488">
        <v>2.0999999999999999E-3</v>
      </c>
      <c r="V234" s="534">
        <v>1.01E-2</v>
      </c>
      <c r="W234" s="534">
        <v>3.8999999999999998E-3</v>
      </c>
      <c r="X234" s="534">
        <v>2.0999999999999999E-3</v>
      </c>
      <c r="Y234" s="534">
        <v>0.01</v>
      </c>
      <c r="Z234" s="534">
        <v>3.8999999999999998E-3</v>
      </c>
      <c r="AA234" s="534">
        <v>2.0999999999999999E-3</v>
      </c>
      <c r="AB234" s="535">
        <v>1.01E-2</v>
      </c>
      <c r="AC234" s="535">
        <v>3.8999999999999998E-3</v>
      </c>
      <c r="AD234" s="535">
        <v>2.0999999999999999E-3</v>
      </c>
      <c r="AE234" s="535">
        <v>1.0200000000000001E-2</v>
      </c>
      <c r="AF234" s="535">
        <v>4.0000000000000001E-3</v>
      </c>
      <c r="AG234" s="535">
        <v>2.0999999999999999E-3</v>
      </c>
      <c r="AH234" s="535">
        <v>1.01E-2</v>
      </c>
      <c r="AI234" s="535">
        <v>4.0000000000000001E-3</v>
      </c>
      <c r="AJ234" s="535">
        <v>2.0999999999999999E-3</v>
      </c>
      <c r="AK234" s="535">
        <v>0.01</v>
      </c>
      <c r="AL234" s="535">
        <v>3.8999999999999998E-3</v>
      </c>
      <c r="AM234" s="535">
        <v>2.0999999999999999E-3</v>
      </c>
      <c r="AN234" s="535">
        <v>9.9000000000000008E-3</v>
      </c>
      <c r="AO234" s="535">
        <v>3.8E-3</v>
      </c>
      <c r="AP234" s="535">
        <v>2.0999999999999999E-3</v>
      </c>
      <c r="AQ234" s="535">
        <v>9.5999999999999992E-3</v>
      </c>
      <c r="AR234" s="535">
        <v>3.7000000000000002E-3</v>
      </c>
      <c r="AS234" s="535">
        <v>2E-3</v>
      </c>
      <c r="AT234" s="535">
        <v>9.4000000000000004E-3</v>
      </c>
      <c r="AU234" s="535">
        <v>3.7000000000000002E-3</v>
      </c>
      <c r="AV234" s="535">
        <v>2E-3</v>
      </c>
      <c r="AW234" s="535">
        <v>9.2999999999999992E-3</v>
      </c>
      <c r="AX234" s="535">
        <v>3.5999999999999999E-3</v>
      </c>
      <c r="AY234" s="535">
        <v>2E-3</v>
      </c>
      <c r="AZ234" s="535">
        <v>9.2999999999999992E-3</v>
      </c>
      <c r="BA234" s="535">
        <v>3.5999999999999999E-3</v>
      </c>
      <c r="BB234" s="535">
        <v>1.9E-3</v>
      </c>
      <c r="BC234" s="535">
        <v>9.1000000000000004E-3</v>
      </c>
      <c r="BD234" s="535">
        <v>3.5999999999999999E-3</v>
      </c>
      <c r="BE234" s="535">
        <v>1.9E-3</v>
      </c>
      <c r="BF234" s="535">
        <v>8.8000000000000005E-3</v>
      </c>
      <c r="BG234" s="535">
        <v>3.3999999999999998E-3</v>
      </c>
      <c r="BH234" s="535">
        <v>1.8E-3</v>
      </c>
    </row>
    <row r="235" spans="1:60" s="100" customFormat="1" ht="16.5" customHeight="1">
      <c r="A235" s="481"/>
      <c r="B235" s="480"/>
      <c r="C235" s="204"/>
      <c r="D235" s="204"/>
      <c r="E235" s="675"/>
      <c r="F235" s="489" t="s">
        <v>628</v>
      </c>
      <c r="G235" s="488">
        <v>0.01</v>
      </c>
      <c r="H235" s="488">
        <v>3.8999999999999998E-3</v>
      </c>
      <c r="I235" s="488">
        <v>2.0999999999999999E-3</v>
      </c>
      <c r="J235" s="488">
        <v>9.9000000000000008E-3</v>
      </c>
      <c r="K235" s="488">
        <v>3.8999999999999998E-3</v>
      </c>
      <c r="L235" s="488">
        <v>2.0999999999999999E-3</v>
      </c>
      <c r="M235" s="488">
        <v>0.01</v>
      </c>
      <c r="N235" s="488">
        <v>3.8999999999999998E-3</v>
      </c>
      <c r="O235" s="488">
        <v>2.0999999999999999E-3</v>
      </c>
      <c r="P235" s="488">
        <v>0.01</v>
      </c>
      <c r="Q235" s="488">
        <v>3.8999999999999998E-3</v>
      </c>
      <c r="R235" s="488">
        <v>2.0999999999999999E-3</v>
      </c>
      <c r="S235" s="488">
        <v>9.7999999999999997E-3</v>
      </c>
      <c r="T235" s="488">
        <v>3.8E-3</v>
      </c>
      <c r="U235" s="488">
        <v>2.0999999999999999E-3</v>
      </c>
      <c r="V235" s="534">
        <v>9.9000000000000008E-3</v>
      </c>
      <c r="W235" s="534">
        <v>3.8999999999999998E-3</v>
      </c>
      <c r="X235" s="534">
        <v>2.0999999999999999E-3</v>
      </c>
      <c r="Y235" s="534">
        <v>9.9000000000000008E-3</v>
      </c>
      <c r="Z235" s="534">
        <v>3.8E-3</v>
      </c>
      <c r="AA235" s="534">
        <v>2.0999999999999999E-3</v>
      </c>
      <c r="AB235" s="535">
        <v>9.9000000000000008E-3</v>
      </c>
      <c r="AC235" s="535">
        <v>3.8E-3</v>
      </c>
      <c r="AD235" s="535">
        <v>2.0999999999999999E-3</v>
      </c>
      <c r="AE235" s="535">
        <v>9.9000000000000008E-3</v>
      </c>
      <c r="AF235" s="535">
        <v>3.8999999999999998E-3</v>
      </c>
      <c r="AG235" s="535">
        <v>2.0999999999999999E-3</v>
      </c>
      <c r="AH235" s="535">
        <v>9.7000000000000003E-3</v>
      </c>
      <c r="AI235" s="535">
        <v>3.8E-3</v>
      </c>
      <c r="AJ235" s="535">
        <v>2E-3</v>
      </c>
      <c r="AK235" s="535">
        <v>9.7000000000000003E-3</v>
      </c>
      <c r="AL235" s="535">
        <v>3.8E-3</v>
      </c>
      <c r="AM235" s="535">
        <v>2E-3</v>
      </c>
      <c r="AN235" s="535">
        <v>9.4999999999999998E-3</v>
      </c>
      <c r="AO235" s="535">
        <v>3.7000000000000002E-3</v>
      </c>
      <c r="AP235" s="535">
        <v>2E-3</v>
      </c>
      <c r="AQ235" s="535">
        <v>9.4999999999999998E-3</v>
      </c>
      <c r="AR235" s="535">
        <v>3.7000000000000002E-3</v>
      </c>
      <c r="AS235" s="535">
        <v>2E-3</v>
      </c>
      <c r="AT235" s="535">
        <v>9.1999999999999998E-3</v>
      </c>
      <c r="AU235" s="535">
        <v>3.5999999999999999E-3</v>
      </c>
      <c r="AV235" s="535">
        <v>1.9E-3</v>
      </c>
      <c r="AW235" s="535">
        <v>9.1000000000000004E-3</v>
      </c>
      <c r="AX235" s="535">
        <v>3.5000000000000001E-3</v>
      </c>
      <c r="AY235" s="535">
        <v>1.9E-3</v>
      </c>
      <c r="AZ235" s="535">
        <v>9.1000000000000004E-3</v>
      </c>
      <c r="BA235" s="535">
        <v>3.5999999999999999E-3</v>
      </c>
      <c r="BB235" s="535">
        <v>1.9E-3</v>
      </c>
      <c r="BC235" s="535">
        <v>9.4000000000000004E-3</v>
      </c>
      <c r="BD235" s="535">
        <v>3.7000000000000002E-3</v>
      </c>
      <c r="BE235" s="535">
        <v>2E-3</v>
      </c>
      <c r="BF235" s="535">
        <v>9.1000000000000004E-3</v>
      </c>
      <c r="BG235" s="535">
        <v>3.5999999999999999E-3</v>
      </c>
      <c r="BH235" s="535">
        <v>1.9E-3</v>
      </c>
    </row>
    <row r="236" spans="1:60" s="100" customFormat="1" ht="16.5" customHeight="1">
      <c r="A236" s="481"/>
      <c r="B236" s="480"/>
      <c r="C236" s="204"/>
      <c r="D236" s="204"/>
      <c r="E236" s="675"/>
      <c r="F236" s="489" t="s">
        <v>629</v>
      </c>
      <c r="G236" s="488">
        <v>1.03E-2</v>
      </c>
      <c r="H236" s="488">
        <v>4.0000000000000001E-3</v>
      </c>
      <c r="I236" s="488">
        <v>2.2000000000000001E-3</v>
      </c>
      <c r="J236" s="488">
        <v>1.03E-2</v>
      </c>
      <c r="K236" s="488">
        <v>4.0000000000000001E-3</v>
      </c>
      <c r="L236" s="488">
        <v>2.2000000000000001E-3</v>
      </c>
      <c r="M236" s="488">
        <v>1.03E-2</v>
      </c>
      <c r="N236" s="488">
        <v>4.0000000000000001E-3</v>
      </c>
      <c r="O236" s="488">
        <v>2.0999999999999999E-3</v>
      </c>
      <c r="P236" s="488">
        <v>1.03E-2</v>
      </c>
      <c r="Q236" s="488">
        <v>4.0000000000000001E-3</v>
      </c>
      <c r="R236" s="488">
        <v>2.2000000000000001E-3</v>
      </c>
      <c r="S236" s="488">
        <v>1.03E-2</v>
      </c>
      <c r="T236" s="488">
        <v>4.0000000000000001E-3</v>
      </c>
      <c r="U236" s="488">
        <v>2.2000000000000001E-3</v>
      </c>
      <c r="V236" s="534">
        <v>1.03E-2</v>
      </c>
      <c r="W236" s="534">
        <v>4.0000000000000001E-3</v>
      </c>
      <c r="X236" s="534">
        <v>2.2000000000000001E-3</v>
      </c>
      <c r="Y236" s="534">
        <v>1.0200000000000001E-2</v>
      </c>
      <c r="Z236" s="534">
        <v>4.0000000000000001E-3</v>
      </c>
      <c r="AA236" s="534">
        <v>2.0999999999999999E-3</v>
      </c>
      <c r="AB236" s="535">
        <v>0.01</v>
      </c>
      <c r="AC236" s="535">
        <v>3.8999999999999998E-3</v>
      </c>
      <c r="AD236" s="535">
        <v>2.0999999999999999E-3</v>
      </c>
      <c r="AE236" s="535">
        <v>9.5999999999999992E-3</v>
      </c>
      <c r="AF236" s="535">
        <v>3.8E-3</v>
      </c>
      <c r="AG236" s="535">
        <v>2E-3</v>
      </c>
      <c r="AH236" s="535">
        <v>9.4999999999999998E-3</v>
      </c>
      <c r="AI236" s="535">
        <v>3.7000000000000002E-3</v>
      </c>
      <c r="AJ236" s="535">
        <v>2E-3</v>
      </c>
      <c r="AK236" s="535">
        <v>9.4000000000000004E-3</v>
      </c>
      <c r="AL236" s="535">
        <v>3.7000000000000002E-3</v>
      </c>
      <c r="AM236" s="535">
        <v>2E-3</v>
      </c>
      <c r="AN236" s="535">
        <v>9.2999999999999992E-3</v>
      </c>
      <c r="AO236" s="535">
        <v>3.5999999999999999E-3</v>
      </c>
      <c r="AP236" s="535">
        <v>1.9E-3</v>
      </c>
      <c r="AQ236" s="535">
        <v>9.1999999999999998E-3</v>
      </c>
      <c r="AR236" s="535">
        <v>3.5999999999999999E-3</v>
      </c>
      <c r="AS236" s="535">
        <v>1.9E-3</v>
      </c>
      <c r="AT236" s="535">
        <v>8.8999999999999999E-3</v>
      </c>
      <c r="AU236" s="535">
        <v>3.5000000000000001E-3</v>
      </c>
      <c r="AV236" s="535">
        <v>1.9E-3</v>
      </c>
      <c r="AW236" s="535">
        <v>8.6999999999999994E-3</v>
      </c>
      <c r="AX236" s="535">
        <v>3.3999999999999998E-3</v>
      </c>
      <c r="AY236" s="535">
        <v>1.8E-3</v>
      </c>
      <c r="AZ236" s="535">
        <v>8.6999999999999994E-3</v>
      </c>
      <c r="BA236" s="535">
        <v>3.3999999999999998E-3</v>
      </c>
      <c r="BB236" s="535">
        <v>1.8E-3</v>
      </c>
      <c r="BC236" s="535">
        <v>8.6E-3</v>
      </c>
      <c r="BD236" s="535">
        <v>3.3999999999999998E-3</v>
      </c>
      <c r="BE236" s="535">
        <v>1.8E-3</v>
      </c>
      <c r="BF236" s="535">
        <v>8.3000000000000001E-3</v>
      </c>
      <c r="BG236" s="535">
        <v>3.2000000000000002E-3</v>
      </c>
      <c r="BH236" s="535">
        <v>1.6999999999999999E-3</v>
      </c>
    </row>
    <row r="237" spans="1:60" s="100" customFormat="1" ht="16.5" customHeight="1">
      <c r="A237" s="481"/>
      <c r="B237" s="480"/>
      <c r="C237" s="204"/>
      <c r="D237" s="204"/>
      <c r="E237" s="675"/>
      <c r="F237" s="489" t="s">
        <v>630</v>
      </c>
      <c r="G237" s="488">
        <v>9.9000000000000008E-3</v>
      </c>
      <c r="H237" s="488">
        <v>3.8999999999999998E-3</v>
      </c>
      <c r="I237" s="488">
        <v>2.0999999999999999E-3</v>
      </c>
      <c r="J237" s="488">
        <v>0.01</v>
      </c>
      <c r="K237" s="488">
        <v>3.8999999999999998E-3</v>
      </c>
      <c r="L237" s="488">
        <v>2.0999999999999999E-3</v>
      </c>
      <c r="M237" s="488">
        <v>0.01</v>
      </c>
      <c r="N237" s="488">
        <v>3.8999999999999998E-3</v>
      </c>
      <c r="O237" s="488">
        <v>2.0999999999999999E-3</v>
      </c>
      <c r="P237" s="488">
        <v>0.01</v>
      </c>
      <c r="Q237" s="488">
        <v>3.8999999999999998E-3</v>
      </c>
      <c r="R237" s="488">
        <v>2.0999999999999999E-3</v>
      </c>
      <c r="S237" s="488">
        <v>9.9000000000000008E-3</v>
      </c>
      <c r="T237" s="488">
        <v>3.8999999999999998E-3</v>
      </c>
      <c r="U237" s="488">
        <v>2.0999999999999999E-3</v>
      </c>
      <c r="V237" s="534">
        <v>9.9000000000000008E-3</v>
      </c>
      <c r="W237" s="534">
        <v>3.8999999999999998E-3</v>
      </c>
      <c r="X237" s="534">
        <v>2.0999999999999999E-3</v>
      </c>
      <c r="Y237" s="534">
        <v>9.7999999999999997E-3</v>
      </c>
      <c r="Z237" s="534">
        <v>3.8E-3</v>
      </c>
      <c r="AA237" s="534">
        <v>2.0999999999999999E-3</v>
      </c>
      <c r="AB237" s="535">
        <v>9.9000000000000008E-3</v>
      </c>
      <c r="AC237" s="535">
        <v>3.8999999999999998E-3</v>
      </c>
      <c r="AD237" s="535">
        <v>2.0999999999999999E-3</v>
      </c>
      <c r="AE237" s="535">
        <v>9.9000000000000008E-3</v>
      </c>
      <c r="AF237" s="535">
        <v>3.8999999999999998E-3</v>
      </c>
      <c r="AG237" s="535">
        <v>2.0999999999999999E-3</v>
      </c>
      <c r="AH237" s="535">
        <v>9.7999999999999997E-3</v>
      </c>
      <c r="AI237" s="535">
        <v>3.8E-3</v>
      </c>
      <c r="AJ237" s="535">
        <v>2E-3</v>
      </c>
      <c r="AK237" s="535">
        <v>9.5999999999999992E-3</v>
      </c>
      <c r="AL237" s="535">
        <v>3.7000000000000002E-3</v>
      </c>
      <c r="AM237" s="535">
        <v>2E-3</v>
      </c>
      <c r="AN237" s="535">
        <v>9.4000000000000004E-3</v>
      </c>
      <c r="AO237" s="535">
        <v>3.7000000000000002E-3</v>
      </c>
      <c r="AP237" s="535">
        <v>2E-3</v>
      </c>
      <c r="AQ237" s="535">
        <v>9.2999999999999992E-3</v>
      </c>
      <c r="AR237" s="535">
        <v>3.5999999999999999E-3</v>
      </c>
      <c r="AS237" s="535">
        <v>1.9E-3</v>
      </c>
      <c r="AT237" s="535">
        <v>9.1000000000000004E-3</v>
      </c>
      <c r="AU237" s="535">
        <v>3.5999999999999999E-3</v>
      </c>
      <c r="AV237" s="535">
        <v>1.9E-3</v>
      </c>
      <c r="AW237" s="535">
        <v>8.8000000000000005E-3</v>
      </c>
      <c r="AX237" s="535">
        <v>3.3999999999999998E-3</v>
      </c>
      <c r="AY237" s="535">
        <v>1.8E-3</v>
      </c>
      <c r="AZ237" s="535">
        <v>8.8000000000000005E-3</v>
      </c>
      <c r="BA237" s="535">
        <v>3.5000000000000001E-3</v>
      </c>
      <c r="BB237" s="535">
        <v>1.9E-3</v>
      </c>
      <c r="BC237" s="535">
        <v>9.1000000000000004E-3</v>
      </c>
      <c r="BD237" s="535">
        <v>3.5000000000000001E-3</v>
      </c>
      <c r="BE237" s="535">
        <v>1.9E-3</v>
      </c>
      <c r="BF237" s="535">
        <v>8.8999999999999999E-3</v>
      </c>
      <c r="BG237" s="535">
        <v>3.5000000000000001E-3</v>
      </c>
      <c r="BH237" s="535">
        <v>1.9E-3</v>
      </c>
    </row>
    <row r="238" spans="1:60" s="100" customFormat="1" ht="16.5" customHeight="1">
      <c r="A238" s="481"/>
      <c r="B238" s="480"/>
      <c r="C238" s="204"/>
      <c r="D238" s="204"/>
      <c r="E238" s="675"/>
      <c r="F238" s="489" t="s">
        <v>631</v>
      </c>
      <c r="G238" s="488">
        <v>1.01E-2</v>
      </c>
      <c r="H238" s="488">
        <v>3.8999999999999998E-3</v>
      </c>
      <c r="I238" s="488">
        <v>2.0999999999999999E-3</v>
      </c>
      <c r="J238" s="488">
        <v>9.9000000000000008E-3</v>
      </c>
      <c r="K238" s="488">
        <v>3.8999999999999998E-3</v>
      </c>
      <c r="L238" s="488">
        <v>2.0999999999999999E-3</v>
      </c>
      <c r="M238" s="488">
        <v>0.01</v>
      </c>
      <c r="N238" s="488">
        <v>3.8999999999999998E-3</v>
      </c>
      <c r="O238" s="488">
        <v>2.0999999999999999E-3</v>
      </c>
      <c r="P238" s="488">
        <v>0.01</v>
      </c>
      <c r="Q238" s="488">
        <v>3.8999999999999998E-3</v>
      </c>
      <c r="R238" s="488">
        <v>2.0999999999999999E-3</v>
      </c>
      <c r="S238" s="488">
        <v>9.7999999999999997E-3</v>
      </c>
      <c r="T238" s="488">
        <v>3.8E-3</v>
      </c>
      <c r="U238" s="488">
        <v>2.0999999999999999E-3</v>
      </c>
      <c r="V238" s="534">
        <v>9.7999999999999997E-3</v>
      </c>
      <c r="W238" s="534">
        <v>3.8E-3</v>
      </c>
      <c r="X238" s="534">
        <v>2.0999999999999999E-3</v>
      </c>
      <c r="Y238" s="534">
        <v>9.9000000000000008E-3</v>
      </c>
      <c r="Z238" s="534">
        <v>3.8999999999999998E-3</v>
      </c>
      <c r="AA238" s="534">
        <v>2.0999999999999999E-3</v>
      </c>
      <c r="AB238" s="535">
        <v>9.9000000000000008E-3</v>
      </c>
      <c r="AC238" s="535">
        <v>3.8999999999999998E-3</v>
      </c>
      <c r="AD238" s="535">
        <v>2.0999999999999999E-3</v>
      </c>
      <c r="AE238" s="535">
        <v>9.7999999999999997E-3</v>
      </c>
      <c r="AF238" s="535">
        <v>3.8E-3</v>
      </c>
      <c r="AG238" s="535">
        <v>2.0999999999999999E-3</v>
      </c>
      <c r="AH238" s="535">
        <v>9.9000000000000008E-3</v>
      </c>
      <c r="AI238" s="535">
        <v>3.8999999999999998E-3</v>
      </c>
      <c r="AJ238" s="535">
        <v>2.0999999999999999E-3</v>
      </c>
      <c r="AK238" s="535">
        <v>9.7999999999999997E-3</v>
      </c>
      <c r="AL238" s="535">
        <v>3.8E-3</v>
      </c>
      <c r="AM238" s="535">
        <v>2.0999999999999999E-3</v>
      </c>
      <c r="AN238" s="535">
        <v>9.5999999999999992E-3</v>
      </c>
      <c r="AO238" s="535">
        <v>3.8E-3</v>
      </c>
      <c r="AP238" s="535">
        <v>2E-3</v>
      </c>
      <c r="AQ238" s="535">
        <v>9.4000000000000004E-3</v>
      </c>
      <c r="AR238" s="535">
        <v>3.7000000000000002E-3</v>
      </c>
      <c r="AS238" s="535">
        <v>2E-3</v>
      </c>
      <c r="AT238" s="535">
        <v>9.1999999999999998E-3</v>
      </c>
      <c r="AU238" s="535">
        <v>3.5999999999999999E-3</v>
      </c>
      <c r="AV238" s="535">
        <v>1.9E-3</v>
      </c>
      <c r="AW238" s="535">
        <v>8.9999999999999993E-3</v>
      </c>
      <c r="AX238" s="535">
        <v>3.5000000000000001E-3</v>
      </c>
      <c r="AY238" s="535">
        <v>1.9E-3</v>
      </c>
      <c r="AZ238" s="535">
        <v>9.1000000000000004E-3</v>
      </c>
      <c r="BA238" s="535">
        <v>3.5000000000000001E-3</v>
      </c>
      <c r="BB238" s="535">
        <v>1.9E-3</v>
      </c>
      <c r="BC238" s="535">
        <v>8.8000000000000005E-3</v>
      </c>
      <c r="BD238" s="535">
        <v>3.3999999999999998E-3</v>
      </c>
      <c r="BE238" s="535">
        <v>1.8E-3</v>
      </c>
      <c r="BF238" s="535">
        <v>8.6999999999999994E-3</v>
      </c>
      <c r="BG238" s="535">
        <v>3.3999999999999998E-3</v>
      </c>
      <c r="BH238" s="535">
        <v>1.8E-3</v>
      </c>
    </row>
    <row r="239" spans="1:60" s="100" customFormat="1" ht="16.5" customHeight="1">
      <c r="A239" s="481"/>
      <c r="B239" s="480"/>
      <c r="C239" s="204"/>
      <c r="D239" s="204"/>
      <c r="E239" s="675"/>
      <c r="F239" s="489" t="s">
        <v>632</v>
      </c>
      <c r="G239" s="488">
        <v>1.01E-2</v>
      </c>
      <c r="H239" s="488">
        <v>4.0000000000000001E-3</v>
      </c>
      <c r="I239" s="488">
        <v>2.0999999999999999E-3</v>
      </c>
      <c r="J239" s="488">
        <v>1.01E-2</v>
      </c>
      <c r="K239" s="488">
        <v>3.8999999999999998E-3</v>
      </c>
      <c r="L239" s="488">
        <v>2.0999999999999999E-3</v>
      </c>
      <c r="M239" s="488">
        <v>1.0200000000000001E-2</v>
      </c>
      <c r="N239" s="488">
        <v>4.0000000000000001E-3</v>
      </c>
      <c r="O239" s="488">
        <v>2.0999999999999999E-3</v>
      </c>
      <c r="P239" s="488">
        <v>1.01E-2</v>
      </c>
      <c r="Q239" s="488">
        <v>3.8999999999999998E-3</v>
      </c>
      <c r="R239" s="488">
        <v>2.0999999999999999E-3</v>
      </c>
      <c r="S239" s="488">
        <v>9.9000000000000008E-3</v>
      </c>
      <c r="T239" s="488">
        <v>3.8999999999999998E-3</v>
      </c>
      <c r="U239" s="488">
        <v>2.0999999999999999E-3</v>
      </c>
      <c r="V239" s="534">
        <v>9.9000000000000008E-3</v>
      </c>
      <c r="W239" s="534">
        <v>3.8999999999999998E-3</v>
      </c>
      <c r="X239" s="534">
        <v>2.0999999999999999E-3</v>
      </c>
      <c r="Y239" s="534">
        <v>9.9000000000000008E-3</v>
      </c>
      <c r="Z239" s="534">
        <v>3.8999999999999998E-3</v>
      </c>
      <c r="AA239" s="534">
        <v>2.0999999999999999E-3</v>
      </c>
      <c r="AB239" s="535">
        <v>0.01</v>
      </c>
      <c r="AC239" s="535">
        <v>3.8999999999999998E-3</v>
      </c>
      <c r="AD239" s="535">
        <v>2.0999999999999999E-3</v>
      </c>
      <c r="AE239" s="535">
        <v>9.9000000000000008E-3</v>
      </c>
      <c r="AF239" s="535">
        <v>3.8999999999999998E-3</v>
      </c>
      <c r="AG239" s="535">
        <v>2.0999999999999999E-3</v>
      </c>
      <c r="AH239" s="535">
        <v>1.0200000000000001E-2</v>
      </c>
      <c r="AI239" s="535">
        <v>4.0000000000000001E-3</v>
      </c>
      <c r="AJ239" s="535">
        <v>2.0999999999999999E-3</v>
      </c>
      <c r="AK239" s="535">
        <v>9.7000000000000003E-3</v>
      </c>
      <c r="AL239" s="535">
        <v>3.8E-3</v>
      </c>
      <c r="AM239" s="535">
        <v>2E-3</v>
      </c>
      <c r="AN239" s="535">
        <v>9.5999999999999992E-3</v>
      </c>
      <c r="AO239" s="535">
        <v>3.7000000000000002E-3</v>
      </c>
      <c r="AP239" s="535">
        <v>2E-3</v>
      </c>
      <c r="AQ239" s="535">
        <v>9.2999999999999992E-3</v>
      </c>
      <c r="AR239" s="535">
        <v>3.5999999999999999E-3</v>
      </c>
      <c r="AS239" s="535">
        <v>1.9E-3</v>
      </c>
      <c r="AT239" s="535">
        <v>8.9999999999999993E-3</v>
      </c>
      <c r="AU239" s="535">
        <v>3.5000000000000001E-3</v>
      </c>
      <c r="AV239" s="535">
        <v>1.9E-3</v>
      </c>
      <c r="AW239" s="535">
        <v>8.6E-3</v>
      </c>
      <c r="AX239" s="535">
        <v>3.3999999999999998E-3</v>
      </c>
      <c r="AY239" s="535">
        <v>1.8E-3</v>
      </c>
      <c r="AZ239" s="535">
        <v>8.3999999999999995E-3</v>
      </c>
      <c r="BA239" s="535">
        <v>3.3E-3</v>
      </c>
      <c r="BB239" s="535">
        <v>1.8E-3</v>
      </c>
      <c r="BC239" s="535">
        <v>8.0999999999999996E-3</v>
      </c>
      <c r="BD239" s="535">
        <v>3.2000000000000002E-3</v>
      </c>
      <c r="BE239" s="535">
        <v>1.6999999999999999E-3</v>
      </c>
      <c r="BF239" s="535">
        <v>8.6E-3</v>
      </c>
      <c r="BG239" s="535">
        <v>3.3999999999999998E-3</v>
      </c>
      <c r="BH239" s="535">
        <v>1.8E-3</v>
      </c>
    </row>
    <row r="240" spans="1:60" s="100" customFormat="1" ht="16.5" customHeight="1">
      <c r="A240" s="481"/>
      <c r="B240" s="480"/>
      <c r="C240" s="204"/>
      <c r="D240" s="204"/>
      <c r="E240" s="675"/>
      <c r="F240" s="489" t="s">
        <v>633</v>
      </c>
      <c r="G240" s="488">
        <v>1.01E-2</v>
      </c>
      <c r="H240" s="488">
        <v>4.0000000000000001E-3</v>
      </c>
      <c r="I240" s="488">
        <v>2.0999999999999999E-3</v>
      </c>
      <c r="J240" s="488">
        <v>1.01E-2</v>
      </c>
      <c r="K240" s="488">
        <v>4.0000000000000001E-3</v>
      </c>
      <c r="L240" s="488">
        <v>2.0999999999999999E-3</v>
      </c>
      <c r="M240" s="488">
        <v>1.0200000000000001E-2</v>
      </c>
      <c r="N240" s="488">
        <v>4.0000000000000001E-3</v>
      </c>
      <c r="O240" s="488">
        <v>2.0999999999999999E-3</v>
      </c>
      <c r="P240" s="488">
        <v>1.0200000000000001E-2</v>
      </c>
      <c r="Q240" s="488">
        <v>4.0000000000000001E-3</v>
      </c>
      <c r="R240" s="488">
        <v>2.0999999999999999E-3</v>
      </c>
      <c r="S240" s="488">
        <v>1.01E-2</v>
      </c>
      <c r="T240" s="488">
        <v>3.8999999999999998E-3</v>
      </c>
      <c r="U240" s="488">
        <v>2.0999999999999999E-3</v>
      </c>
      <c r="V240" s="534">
        <v>1.01E-2</v>
      </c>
      <c r="W240" s="534">
        <v>3.8999999999999998E-3</v>
      </c>
      <c r="X240" s="534">
        <v>2.0999999999999999E-3</v>
      </c>
      <c r="Y240" s="534">
        <v>0.01</v>
      </c>
      <c r="Z240" s="534">
        <v>3.8999999999999998E-3</v>
      </c>
      <c r="AA240" s="534">
        <v>2.0999999999999999E-3</v>
      </c>
      <c r="AB240" s="535">
        <v>1.0200000000000001E-2</v>
      </c>
      <c r="AC240" s="535">
        <v>4.0000000000000001E-3</v>
      </c>
      <c r="AD240" s="535">
        <v>2.0999999999999999E-3</v>
      </c>
      <c r="AE240" s="535">
        <v>1.0200000000000001E-2</v>
      </c>
      <c r="AF240" s="535">
        <v>4.0000000000000001E-3</v>
      </c>
      <c r="AG240" s="535">
        <v>2.0999999999999999E-3</v>
      </c>
      <c r="AH240" s="535">
        <v>1.01E-2</v>
      </c>
      <c r="AI240" s="535">
        <v>3.8999999999999998E-3</v>
      </c>
      <c r="AJ240" s="535">
        <v>2.0999999999999999E-3</v>
      </c>
      <c r="AK240" s="535">
        <v>9.7999999999999997E-3</v>
      </c>
      <c r="AL240" s="535">
        <v>3.8E-3</v>
      </c>
      <c r="AM240" s="535">
        <v>2E-3</v>
      </c>
      <c r="AN240" s="535">
        <v>9.5999999999999992E-3</v>
      </c>
      <c r="AO240" s="535">
        <v>3.8E-3</v>
      </c>
      <c r="AP240" s="535">
        <v>2E-3</v>
      </c>
      <c r="AQ240" s="535">
        <v>9.2999999999999992E-3</v>
      </c>
      <c r="AR240" s="535">
        <v>3.5999999999999999E-3</v>
      </c>
      <c r="AS240" s="535">
        <v>2E-3</v>
      </c>
      <c r="AT240" s="535">
        <v>9.1000000000000004E-3</v>
      </c>
      <c r="AU240" s="535">
        <v>3.5000000000000001E-3</v>
      </c>
      <c r="AV240" s="535">
        <v>1.9E-3</v>
      </c>
      <c r="AW240" s="535">
        <v>8.8000000000000005E-3</v>
      </c>
      <c r="AX240" s="535">
        <v>3.3999999999999998E-3</v>
      </c>
      <c r="AY240" s="535">
        <v>1.8E-3</v>
      </c>
      <c r="AZ240" s="535">
        <v>8.8000000000000005E-3</v>
      </c>
      <c r="BA240" s="535">
        <v>3.3999999999999998E-3</v>
      </c>
      <c r="BB240" s="535">
        <v>1.8E-3</v>
      </c>
      <c r="BC240" s="535">
        <v>8.0999999999999996E-3</v>
      </c>
      <c r="BD240" s="535">
        <v>3.2000000000000002E-3</v>
      </c>
      <c r="BE240" s="535">
        <v>1.6999999999999999E-3</v>
      </c>
      <c r="BF240" s="535">
        <v>8.0000000000000002E-3</v>
      </c>
      <c r="BG240" s="535">
        <v>3.0999999999999999E-3</v>
      </c>
      <c r="BH240" s="535">
        <v>1.6999999999999999E-3</v>
      </c>
    </row>
    <row r="241" spans="1:60" s="100" customFormat="1" ht="16.5" customHeight="1">
      <c r="A241" s="481"/>
      <c r="B241" s="480"/>
      <c r="C241" s="204"/>
      <c r="D241" s="204"/>
      <c r="E241" s="675"/>
      <c r="F241" s="489" t="s">
        <v>634</v>
      </c>
      <c r="G241" s="488">
        <v>1.01E-2</v>
      </c>
      <c r="H241" s="488">
        <v>4.0000000000000001E-3</v>
      </c>
      <c r="I241" s="488">
        <v>2.0999999999999999E-3</v>
      </c>
      <c r="J241" s="488">
        <v>1.01E-2</v>
      </c>
      <c r="K241" s="488">
        <v>4.0000000000000001E-3</v>
      </c>
      <c r="L241" s="488">
        <v>2.0999999999999999E-3</v>
      </c>
      <c r="M241" s="488">
        <v>1.01E-2</v>
      </c>
      <c r="N241" s="488">
        <v>4.0000000000000001E-3</v>
      </c>
      <c r="O241" s="488">
        <v>2.0999999999999999E-3</v>
      </c>
      <c r="P241" s="488">
        <v>1.01E-2</v>
      </c>
      <c r="Q241" s="488">
        <v>3.8999999999999998E-3</v>
      </c>
      <c r="R241" s="488">
        <v>2.0999999999999999E-3</v>
      </c>
      <c r="S241" s="488">
        <v>9.9000000000000008E-3</v>
      </c>
      <c r="T241" s="488">
        <v>3.8999999999999998E-3</v>
      </c>
      <c r="U241" s="488">
        <v>2.0999999999999999E-3</v>
      </c>
      <c r="V241" s="534">
        <v>9.9000000000000008E-3</v>
      </c>
      <c r="W241" s="534">
        <v>3.8999999999999998E-3</v>
      </c>
      <c r="X241" s="534">
        <v>2.0999999999999999E-3</v>
      </c>
      <c r="Y241" s="534">
        <v>9.9000000000000008E-3</v>
      </c>
      <c r="Z241" s="534">
        <v>3.8E-3</v>
      </c>
      <c r="AA241" s="534">
        <v>2.0999999999999999E-3</v>
      </c>
      <c r="AB241" s="535">
        <v>9.7999999999999997E-3</v>
      </c>
      <c r="AC241" s="535">
        <v>3.8E-3</v>
      </c>
      <c r="AD241" s="535">
        <v>2.0999999999999999E-3</v>
      </c>
      <c r="AE241" s="535">
        <v>9.9000000000000008E-3</v>
      </c>
      <c r="AF241" s="535">
        <v>3.8999999999999998E-3</v>
      </c>
      <c r="AG241" s="535">
        <v>2.0999999999999999E-3</v>
      </c>
      <c r="AH241" s="535">
        <v>9.7999999999999997E-3</v>
      </c>
      <c r="AI241" s="535">
        <v>3.8E-3</v>
      </c>
      <c r="AJ241" s="535">
        <v>2.0999999999999999E-3</v>
      </c>
      <c r="AK241" s="535">
        <v>9.7000000000000003E-3</v>
      </c>
      <c r="AL241" s="535">
        <v>3.8E-3</v>
      </c>
      <c r="AM241" s="535">
        <v>2E-3</v>
      </c>
      <c r="AN241" s="535">
        <v>9.7000000000000003E-3</v>
      </c>
      <c r="AO241" s="535">
        <v>3.8E-3</v>
      </c>
      <c r="AP241" s="535">
        <v>2E-3</v>
      </c>
      <c r="AQ241" s="535">
        <v>9.5999999999999992E-3</v>
      </c>
      <c r="AR241" s="535">
        <v>3.7000000000000002E-3</v>
      </c>
      <c r="AS241" s="535">
        <v>2E-3</v>
      </c>
      <c r="AT241" s="535">
        <v>9.2999999999999992E-3</v>
      </c>
      <c r="AU241" s="535">
        <v>3.5999999999999999E-3</v>
      </c>
      <c r="AV241" s="535">
        <v>2E-3</v>
      </c>
      <c r="AW241" s="535">
        <v>9.1000000000000004E-3</v>
      </c>
      <c r="AX241" s="535">
        <v>3.5999999999999999E-3</v>
      </c>
      <c r="AY241" s="535">
        <v>1.9E-3</v>
      </c>
      <c r="AZ241" s="535">
        <v>8.9999999999999993E-3</v>
      </c>
      <c r="BA241" s="535">
        <v>3.5000000000000001E-3</v>
      </c>
      <c r="BB241" s="535">
        <v>1.9E-3</v>
      </c>
      <c r="BC241" s="535">
        <v>8.8999999999999999E-3</v>
      </c>
      <c r="BD241" s="535">
        <v>3.5000000000000001E-3</v>
      </c>
      <c r="BE241" s="535">
        <v>1.9E-3</v>
      </c>
      <c r="BF241" s="535">
        <v>8.6E-3</v>
      </c>
      <c r="BG241" s="535">
        <v>3.3999999999999998E-3</v>
      </c>
      <c r="BH241" s="535">
        <v>1.8E-3</v>
      </c>
    </row>
    <row r="242" spans="1:60" s="100" customFormat="1" ht="16.5" customHeight="1">
      <c r="A242" s="481"/>
      <c r="B242" s="480"/>
      <c r="C242" s="204"/>
      <c r="D242" s="204"/>
      <c r="E242" s="675"/>
      <c r="F242" s="489" t="s">
        <v>635</v>
      </c>
      <c r="G242" s="488">
        <v>1.01E-2</v>
      </c>
      <c r="H242" s="488">
        <v>4.0000000000000001E-3</v>
      </c>
      <c r="I242" s="488">
        <v>2.0999999999999999E-3</v>
      </c>
      <c r="J242" s="488">
        <v>1.0200000000000001E-2</v>
      </c>
      <c r="K242" s="488">
        <v>4.0000000000000001E-3</v>
      </c>
      <c r="L242" s="488">
        <v>2.0999999999999999E-3</v>
      </c>
      <c r="M242" s="488">
        <v>1.0200000000000001E-2</v>
      </c>
      <c r="N242" s="488">
        <v>4.0000000000000001E-3</v>
      </c>
      <c r="O242" s="488">
        <v>2.0999999999999999E-3</v>
      </c>
      <c r="P242" s="488">
        <v>1.0500000000000001E-2</v>
      </c>
      <c r="Q242" s="488">
        <v>4.1000000000000003E-3</v>
      </c>
      <c r="R242" s="488">
        <v>2.2000000000000001E-3</v>
      </c>
      <c r="S242" s="488">
        <v>1.04E-2</v>
      </c>
      <c r="T242" s="488">
        <v>4.1000000000000003E-3</v>
      </c>
      <c r="U242" s="488">
        <v>2.2000000000000001E-3</v>
      </c>
      <c r="V242" s="534">
        <v>1.0500000000000001E-2</v>
      </c>
      <c r="W242" s="534">
        <v>4.1000000000000003E-3</v>
      </c>
      <c r="X242" s="534">
        <v>2.2000000000000001E-3</v>
      </c>
      <c r="Y242" s="534">
        <v>1.0500000000000001E-2</v>
      </c>
      <c r="Z242" s="534">
        <v>4.1000000000000003E-3</v>
      </c>
      <c r="AA242" s="534">
        <v>2.2000000000000001E-3</v>
      </c>
      <c r="AB242" s="535">
        <v>1.01E-2</v>
      </c>
      <c r="AC242" s="535">
        <v>3.8999999999999998E-3</v>
      </c>
      <c r="AD242" s="535">
        <v>2.0999999999999999E-3</v>
      </c>
      <c r="AE242" s="535">
        <v>9.7000000000000003E-3</v>
      </c>
      <c r="AF242" s="535">
        <v>3.8E-3</v>
      </c>
      <c r="AG242" s="535">
        <v>2E-3</v>
      </c>
      <c r="AH242" s="535">
        <v>9.5999999999999992E-3</v>
      </c>
      <c r="AI242" s="535">
        <v>3.7000000000000002E-3</v>
      </c>
      <c r="AJ242" s="535">
        <v>2E-3</v>
      </c>
      <c r="AK242" s="535">
        <v>9.4999999999999998E-3</v>
      </c>
      <c r="AL242" s="535">
        <v>3.7000000000000002E-3</v>
      </c>
      <c r="AM242" s="535">
        <v>2E-3</v>
      </c>
      <c r="AN242" s="535">
        <v>9.4000000000000004E-3</v>
      </c>
      <c r="AO242" s="535">
        <v>3.7000000000000002E-3</v>
      </c>
      <c r="AP242" s="535">
        <v>2E-3</v>
      </c>
      <c r="AQ242" s="535">
        <v>9.2999999999999992E-3</v>
      </c>
      <c r="AR242" s="535">
        <v>3.5999999999999999E-3</v>
      </c>
      <c r="AS242" s="535">
        <v>1.9E-3</v>
      </c>
      <c r="AT242" s="535">
        <v>9.1000000000000004E-3</v>
      </c>
      <c r="AU242" s="535">
        <v>3.5999999999999999E-3</v>
      </c>
      <c r="AV242" s="535">
        <v>1.9E-3</v>
      </c>
      <c r="AW242" s="535">
        <v>8.8999999999999999E-3</v>
      </c>
      <c r="AX242" s="535">
        <v>3.5000000000000001E-3</v>
      </c>
      <c r="AY242" s="535">
        <v>1.9E-3</v>
      </c>
      <c r="AZ242" s="535">
        <v>8.8999999999999999E-3</v>
      </c>
      <c r="BA242" s="535">
        <v>3.5000000000000001E-3</v>
      </c>
      <c r="BB242" s="535">
        <v>1.9E-3</v>
      </c>
      <c r="BC242" s="535">
        <v>8.8000000000000005E-3</v>
      </c>
      <c r="BD242" s="535">
        <v>3.3999999999999998E-3</v>
      </c>
      <c r="BE242" s="535">
        <v>1.8E-3</v>
      </c>
      <c r="BF242" s="535">
        <v>8.3999999999999995E-3</v>
      </c>
      <c r="BG242" s="535">
        <v>3.3E-3</v>
      </c>
      <c r="BH242" s="535">
        <v>1.8E-3</v>
      </c>
    </row>
    <row r="243" spans="1:60" s="100" customFormat="1" ht="16.5" customHeight="1">
      <c r="A243" s="481"/>
      <c r="B243" s="480"/>
      <c r="C243" s="204"/>
      <c r="D243" s="204"/>
      <c r="E243" s="675"/>
      <c r="F243" s="489" t="s">
        <v>636</v>
      </c>
      <c r="G243" s="488">
        <v>1.01E-2</v>
      </c>
      <c r="H243" s="488">
        <v>3.8999999999999998E-3</v>
      </c>
      <c r="I243" s="488">
        <v>2.0999999999999999E-3</v>
      </c>
      <c r="J243" s="488">
        <v>0.01</v>
      </c>
      <c r="K243" s="488">
        <v>3.8999999999999998E-3</v>
      </c>
      <c r="L243" s="488">
        <v>2.0999999999999999E-3</v>
      </c>
      <c r="M243" s="488">
        <v>1.01E-2</v>
      </c>
      <c r="N243" s="488">
        <v>3.8999999999999998E-3</v>
      </c>
      <c r="O243" s="488">
        <v>2.0999999999999999E-3</v>
      </c>
      <c r="P243" s="488">
        <v>0.01</v>
      </c>
      <c r="Q243" s="488">
        <v>3.8999999999999998E-3</v>
      </c>
      <c r="R243" s="488">
        <v>2.0999999999999999E-3</v>
      </c>
      <c r="S243" s="488">
        <v>9.9000000000000008E-3</v>
      </c>
      <c r="T243" s="488">
        <v>3.8999999999999998E-3</v>
      </c>
      <c r="U243" s="488">
        <v>2.0999999999999999E-3</v>
      </c>
      <c r="V243" s="534">
        <v>9.9000000000000008E-3</v>
      </c>
      <c r="W243" s="534">
        <v>3.8999999999999998E-3</v>
      </c>
      <c r="X243" s="534">
        <v>2.0999999999999999E-3</v>
      </c>
      <c r="Y243" s="534">
        <v>9.9000000000000008E-3</v>
      </c>
      <c r="Z243" s="534">
        <v>3.8999999999999998E-3</v>
      </c>
      <c r="AA243" s="534">
        <v>2.0999999999999999E-3</v>
      </c>
      <c r="AB243" s="535">
        <v>9.9000000000000008E-3</v>
      </c>
      <c r="AC243" s="535">
        <v>3.8999999999999998E-3</v>
      </c>
      <c r="AD243" s="535">
        <v>2.0999999999999999E-3</v>
      </c>
      <c r="AE243" s="535">
        <v>9.9000000000000008E-3</v>
      </c>
      <c r="AF243" s="535">
        <v>3.8999999999999998E-3</v>
      </c>
      <c r="AG243" s="535">
        <v>2.0999999999999999E-3</v>
      </c>
      <c r="AH243" s="535">
        <v>9.7999999999999997E-3</v>
      </c>
      <c r="AI243" s="535">
        <v>3.8E-3</v>
      </c>
      <c r="AJ243" s="535">
        <v>2E-3</v>
      </c>
      <c r="AK243" s="535">
        <v>9.5999999999999992E-3</v>
      </c>
      <c r="AL243" s="535">
        <v>3.8E-3</v>
      </c>
      <c r="AM243" s="535">
        <v>2E-3</v>
      </c>
      <c r="AN243" s="535">
        <v>9.4000000000000004E-3</v>
      </c>
      <c r="AO243" s="535">
        <v>3.7000000000000002E-3</v>
      </c>
      <c r="AP243" s="535">
        <v>2E-3</v>
      </c>
      <c r="AQ243" s="535">
        <v>9.1999999999999998E-3</v>
      </c>
      <c r="AR243" s="535">
        <v>3.5999999999999999E-3</v>
      </c>
      <c r="AS243" s="535">
        <v>1.9E-3</v>
      </c>
      <c r="AT243" s="535">
        <v>8.9999999999999993E-3</v>
      </c>
      <c r="AU243" s="535">
        <v>3.5000000000000001E-3</v>
      </c>
      <c r="AV243" s="535">
        <v>1.9E-3</v>
      </c>
      <c r="AW243" s="535">
        <v>8.8000000000000005E-3</v>
      </c>
      <c r="AX243" s="535">
        <v>3.3999999999999998E-3</v>
      </c>
      <c r="AY243" s="535">
        <v>1.8E-3</v>
      </c>
      <c r="AZ243" s="535">
        <v>8.8000000000000005E-3</v>
      </c>
      <c r="BA243" s="535">
        <v>3.3999999999999998E-3</v>
      </c>
      <c r="BB243" s="535">
        <v>1.8E-3</v>
      </c>
      <c r="BC243" s="535">
        <v>8.6999999999999994E-3</v>
      </c>
      <c r="BD243" s="535">
        <v>3.3999999999999998E-3</v>
      </c>
      <c r="BE243" s="535">
        <v>1.8E-3</v>
      </c>
      <c r="BF243" s="535">
        <v>8.6E-3</v>
      </c>
      <c r="BG243" s="535">
        <v>3.3999999999999998E-3</v>
      </c>
      <c r="BH243" s="535">
        <v>1.8E-3</v>
      </c>
    </row>
    <row r="244" spans="1:60" s="100" customFormat="1" ht="16.5" customHeight="1">
      <c r="A244" s="481"/>
      <c r="B244" s="480"/>
      <c r="C244" s="204"/>
      <c r="D244" s="204"/>
      <c r="E244" s="675"/>
      <c r="F244" s="489" t="s">
        <v>637</v>
      </c>
      <c r="G244" s="488">
        <v>1.0200000000000001E-2</v>
      </c>
      <c r="H244" s="488">
        <v>4.0000000000000001E-3</v>
      </c>
      <c r="I244" s="488">
        <v>2.0999999999999999E-3</v>
      </c>
      <c r="J244" s="488">
        <v>0.01</v>
      </c>
      <c r="K244" s="488">
        <v>3.8999999999999998E-3</v>
      </c>
      <c r="L244" s="488">
        <v>2.0999999999999999E-3</v>
      </c>
      <c r="M244" s="488">
        <v>1.01E-2</v>
      </c>
      <c r="N244" s="488">
        <v>3.8999999999999998E-3</v>
      </c>
      <c r="O244" s="488">
        <v>2.0999999999999999E-3</v>
      </c>
      <c r="P244" s="488">
        <v>0.01</v>
      </c>
      <c r="Q244" s="488">
        <v>3.8999999999999998E-3</v>
      </c>
      <c r="R244" s="488">
        <v>2.0999999999999999E-3</v>
      </c>
      <c r="S244" s="488">
        <v>9.7999999999999997E-3</v>
      </c>
      <c r="T244" s="488">
        <v>3.8E-3</v>
      </c>
      <c r="U244" s="488">
        <v>2E-3</v>
      </c>
      <c r="V244" s="534">
        <v>9.7999999999999997E-3</v>
      </c>
      <c r="W244" s="534">
        <v>3.8E-3</v>
      </c>
      <c r="X244" s="534">
        <v>2.0999999999999999E-3</v>
      </c>
      <c r="Y244" s="534">
        <v>9.9000000000000008E-3</v>
      </c>
      <c r="Z244" s="534">
        <v>3.8999999999999998E-3</v>
      </c>
      <c r="AA244" s="534">
        <v>2.0999999999999999E-3</v>
      </c>
      <c r="AB244" s="535">
        <v>1.01E-2</v>
      </c>
      <c r="AC244" s="535">
        <v>3.8999999999999998E-3</v>
      </c>
      <c r="AD244" s="535">
        <v>2.0999999999999999E-3</v>
      </c>
      <c r="AE244" s="535">
        <v>9.7999999999999997E-3</v>
      </c>
      <c r="AF244" s="535">
        <v>3.8E-3</v>
      </c>
      <c r="AG244" s="535">
        <v>2E-3</v>
      </c>
      <c r="AH244" s="535">
        <v>9.7000000000000003E-3</v>
      </c>
      <c r="AI244" s="535">
        <v>3.8E-3</v>
      </c>
      <c r="AJ244" s="535">
        <v>2E-3</v>
      </c>
      <c r="AK244" s="535">
        <v>0.01</v>
      </c>
      <c r="AL244" s="535">
        <v>3.8999999999999998E-3</v>
      </c>
      <c r="AM244" s="535">
        <v>2.0999999999999999E-3</v>
      </c>
      <c r="AN244" s="535">
        <v>9.4999999999999998E-3</v>
      </c>
      <c r="AO244" s="535">
        <v>3.7000000000000002E-3</v>
      </c>
      <c r="AP244" s="535">
        <v>2E-3</v>
      </c>
      <c r="AQ244" s="535">
        <v>9.1999999999999998E-3</v>
      </c>
      <c r="AR244" s="535">
        <v>3.5999999999999999E-3</v>
      </c>
      <c r="AS244" s="535">
        <v>1.9E-3</v>
      </c>
      <c r="AT244" s="535">
        <v>8.6999999999999994E-3</v>
      </c>
      <c r="AU244" s="535">
        <v>3.3999999999999998E-3</v>
      </c>
      <c r="AV244" s="535">
        <v>1.8E-3</v>
      </c>
      <c r="AW244" s="535">
        <v>8.6999999999999994E-3</v>
      </c>
      <c r="AX244" s="535">
        <v>3.3999999999999998E-3</v>
      </c>
      <c r="AY244" s="535">
        <v>1.8E-3</v>
      </c>
      <c r="AZ244" s="535">
        <v>8.6E-3</v>
      </c>
      <c r="BA244" s="535">
        <v>3.3E-3</v>
      </c>
      <c r="BB244" s="535">
        <v>1.8E-3</v>
      </c>
      <c r="BC244" s="535">
        <v>8.3000000000000001E-3</v>
      </c>
      <c r="BD244" s="535">
        <v>3.2000000000000002E-3</v>
      </c>
      <c r="BE244" s="535">
        <v>1.6999999999999999E-3</v>
      </c>
      <c r="BF244" s="535">
        <v>7.3000000000000001E-3</v>
      </c>
      <c r="BG244" s="535">
        <v>2.8999999999999998E-3</v>
      </c>
      <c r="BH244" s="535">
        <v>1.5E-3</v>
      </c>
    </row>
    <row r="245" spans="1:60" s="100" customFormat="1" ht="16.5" customHeight="1">
      <c r="A245" s="481"/>
      <c r="B245" s="480"/>
      <c r="C245" s="204"/>
      <c r="D245" s="204"/>
      <c r="E245" s="675"/>
      <c r="F245" s="489" t="s">
        <v>638</v>
      </c>
      <c r="G245" s="488">
        <v>1.01E-2</v>
      </c>
      <c r="H245" s="488">
        <v>3.8999999999999998E-3</v>
      </c>
      <c r="I245" s="488">
        <v>2.0999999999999999E-3</v>
      </c>
      <c r="J245" s="488">
        <v>9.9000000000000008E-3</v>
      </c>
      <c r="K245" s="488">
        <v>3.8999999999999998E-3</v>
      </c>
      <c r="L245" s="488">
        <v>2.0999999999999999E-3</v>
      </c>
      <c r="M245" s="488">
        <v>0.01</v>
      </c>
      <c r="N245" s="488">
        <v>3.8999999999999998E-3</v>
      </c>
      <c r="O245" s="488">
        <v>2.0999999999999999E-3</v>
      </c>
      <c r="P245" s="488">
        <v>9.9000000000000008E-3</v>
      </c>
      <c r="Q245" s="488">
        <v>3.8999999999999998E-3</v>
      </c>
      <c r="R245" s="488">
        <v>2.0999999999999999E-3</v>
      </c>
      <c r="S245" s="488">
        <v>9.9000000000000008E-3</v>
      </c>
      <c r="T245" s="488">
        <v>3.8999999999999998E-3</v>
      </c>
      <c r="U245" s="488">
        <v>2.0999999999999999E-3</v>
      </c>
      <c r="V245" s="534">
        <v>1.01E-2</v>
      </c>
      <c r="W245" s="534">
        <v>3.8999999999999998E-3</v>
      </c>
      <c r="X245" s="534">
        <v>2.0999999999999999E-3</v>
      </c>
      <c r="Y245" s="534">
        <v>0.01</v>
      </c>
      <c r="Z245" s="534">
        <v>3.8999999999999998E-3</v>
      </c>
      <c r="AA245" s="534">
        <v>2.0999999999999999E-3</v>
      </c>
      <c r="AB245" s="535">
        <v>9.9000000000000008E-3</v>
      </c>
      <c r="AC245" s="535">
        <v>3.8999999999999998E-3</v>
      </c>
      <c r="AD245" s="535">
        <v>2.0999999999999999E-3</v>
      </c>
      <c r="AE245" s="535">
        <v>0.01</v>
      </c>
      <c r="AF245" s="535">
        <v>3.8999999999999998E-3</v>
      </c>
      <c r="AG245" s="535">
        <v>2.0999999999999999E-3</v>
      </c>
      <c r="AH245" s="535">
        <v>0.01</v>
      </c>
      <c r="AI245" s="535">
        <v>3.8999999999999998E-3</v>
      </c>
      <c r="AJ245" s="535">
        <v>2.0999999999999999E-3</v>
      </c>
      <c r="AK245" s="535">
        <v>9.9000000000000008E-3</v>
      </c>
      <c r="AL245" s="535">
        <v>3.8999999999999998E-3</v>
      </c>
      <c r="AM245" s="535">
        <v>2.0999999999999999E-3</v>
      </c>
      <c r="AN245" s="535">
        <v>9.7000000000000003E-3</v>
      </c>
      <c r="AO245" s="535">
        <v>3.8E-3</v>
      </c>
      <c r="AP245" s="535">
        <v>2E-3</v>
      </c>
      <c r="AQ245" s="535">
        <v>9.4999999999999998E-3</v>
      </c>
      <c r="AR245" s="535">
        <v>3.7000000000000002E-3</v>
      </c>
      <c r="AS245" s="535">
        <v>2E-3</v>
      </c>
      <c r="AT245" s="535">
        <v>9.1999999999999998E-3</v>
      </c>
      <c r="AU245" s="535">
        <v>3.5999999999999999E-3</v>
      </c>
      <c r="AV245" s="535">
        <v>1.9E-3</v>
      </c>
      <c r="AW245" s="535">
        <v>9.1000000000000004E-3</v>
      </c>
      <c r="AX245" s="535">
        <v>3.5999999999999999E-3</v>
      </c>
      <c r="AY245" s="535">
        <v>1.9E-3</v>
      </c>
      <c r="AZ245" s="535">
        <v>8.9999999999999993E-3</v>
      </c>
      <c r="BA245" s="535">
        <v>3.5000000000000001E-3</v>
      </c>
      <c r="BB245" s="535">
        <v>1.9E-3</v>
      </c>
      <c r="BC245" s="535">
        <v>8.8999999999999999E-3</v>
      </c>
      <c r="BD245" s="535">
        <v>3.5000000000000001E-3</v>
      </c>
      <c r="BE245" s="535">
        <v>1.9E-3</v>
      </c>
      <c r="BF245" s="535">
        <v>9.2999999999999992E-3</v>
      </c>
      <c r="BG245" s="535">
        <v>3.5999999999999999E-3</v>
      </c>
      <c r="BH245" s="535">
        <v>1.9E-3</v>
      </c>
    </row>
    <row r="246" spans="1:60" s="100" customFormat="1" ht="16.5" customHeight="1">
      <c r="A246" s="481"/>
      <c r="B246" s="480"/>
      <c r="C246" s="204"/>
      <c r="D246" s="204"/>
      <c r="E246" s="675"/>
      <c r="F246" s="489" t="s">
        <v>639</v>
      </c>
      <c r="G246" s="488">
        <v>1.01E-2</v>
      </c>
      <c r="H246" s="488">
        <v>3.8999999999999998E-3</v>
      </c>
      <c r="I246" s="488">
        <v>2.0999999999999999E-3</v>
      </c>
      <c r="J246" s="488">
        <v>1.0200000000000001E-2</v>
      </c>
      <c r="K246" s="488">
        <v>4.0000000000000001E-3</v>
      </c>
      <c r="L246" s="488">
        <v>2.0999999999999999E-3</v>
      </c>
      <c r="M246" s="488">
        <v>1.01E-2</v>
      </c>
      <c r="N246" s="488">
        <v>3.8999999999999998E-3</v>
      </c>
      <c r="O246" s="488">
        <v>2.0999999999999999E-3</v>
      </c>
      <c r="P246" s="488">
        <v>1.0200000000000001E-2</v>
      </c>
      <c r="Q246" s="488">
        <v>4.0000000000000001E-3</v>
      </c>
      <c r="R246" s="488">
        <v>2.0999999999999999E-3</v>
      </c>
      <c r="S246" s="488">
        <v>9.9000000000000008E-3</v>
      </c>
      <c r="T246" s="488">
        <v>3.8999999999999998E-3</v>
      </c>
      <c r="U246" s="488">
        <v>2.0999999999999999E-3</v>
      </c>
      <c r="V246" s="534">
        <v>1.01E-2</v>
      </c>
      <c r="W246" s="534">
        <v>4.0000000000000001E-3</v>
      </c>
      <c r="X246" s="534">
        <v>2.0999999999999999E-3</v>
      </c>
      <c r="Y246" s="534">
        <v>1.01E-2</v>
      </c>
      <c r="Z246" s="534">
        <v>3.8999999999999998E-3</v>
      </c>
      <c r="AA246" s="534">
        <v>2.0999999999999999E-3</v>
      </c>
      <c r="AB246" s="535">
        <v>9.7999999999999997E-3</v>
      </c>
      <c r="AC246" s="535">
        <v>3.8E-3</v>
      </c>
      <c r="AD246" s="535">
        <v>2.0999999999999999E-3</v>
      </c>
      <c r="AE246" s="535">
        <v>9.5999999999999992E-3</v>
      </c>
      <c r="AF246" s="535">
        <v>3.8E-3</v>
      </c>
      <c r="AG246" s="535">
        <v>2E-3</v>
      </c>
      <c r="AH246" s="535">
        <v>9.4999999999999998E-3</v>
      </c>
      <c r="AI246" s="535">
        <v>3.7000000000000002E-3</v>
      </c>
      <c r="AJ246" s="535">
        <v>2E-3</v>
      </c>
      <c r="AK246" s="535">
        <v>9.5999999999999992E-3</v>
      </c>
      <c r="AL246" s="535">
        <v>3.8E-3</v>
      </c>
      <c r="AM246" s="535">
        <v>2E-3</v>
      </c>
      <c r="AN246" s="535">
        <v>9.4999999999999998E-3</v>
      </c>
      <c r="AO246" s="535">
        <v>3.7000000000000002E-3</v>
      </c>
      <c r="AP246" s="535">
        <v>2E-3</v>
      </c>
      <c r="AQ246" s="535">
        <v>9.1999999999999998E-3</v>
      </c>
      <c r="AR246" s="535">
        <v>3.5999999999999999E-3</v>
      </c>
      <c r="AS246" s="535">
        <v>1.9E-3</v>
      </c>
      <c r="AT246" s="535">
        <v>8.9999999999999993E-3</v>
      </c>
      <c r="AU246" s="535">
        <v>3.5000000000000001E-3</v>
      </c>
      <c r="AV246" s="535">
        <v>1.9E-3</v>
      </c>
      <c r="AW246" s="535">
        <v>8.6999999999999994E-3</v>
      </c>
      <c r="AX246" s="535">
        <v>3.3999999999999998E-3</v>
      </c>
      <c r="AY246" s="535">
        <v>1.8E-3</v>
      </c>
      <c r="AZ246" s="535">
        <v>8.6999999999999994E-3</v>
      </c>
      <c r="BA246" s="535">
        <v>3.3999999999999998E-3</v>
      </c>
      <c r="BB246" s="535">
        <v>1.8E-3</v>
      </c>
      <c r="BC246" s="535">
        <v>8.2000000000000007E-3</v>
      </c>
      <c r="BD246" s="535">
        <v>3.2000000000000002E-3</v>
      </c>
      <c r="BE246" s="535">
        <v>1.6999999999999999E-3</v>
      </c>
      <c r="BF246" s="535">
        <v>7.7999999999999996E-3</v>
      </c>
      <c r="BG246" s="535">
        <v>3.0999999999999999E-3</v>
      </c>
      <c r="BH246" s="535">
        <v>1.6000000000000001E-3</v>
      </c>
    </row>
    <row r="247" spans="1:60" s="100" customFormat="1" ht="16.5" customHeight="1">
      <c r="A247" s="481"/>
      <c r="B247" s="480"/>
      <c r="C247" s="204"/>
      <c r="D247" s="204"/>
      <c r="E247" s="675"/>
      <c r="F247" s="489" t="s">
        <v>640</v>
      </c>
      <c r="G247" s="488">
        <v>1.01E-2</v>
      </c>
      <c r="H247" s="488">
        <v>3.8999999999999998E-3</v>
      </c>
      <c r="I247" s="488">
        <v>2.0999999999999999E-3</v>
      </c>
      <c r="J247" s="488">
        <v>0.01</v>
      </c>
      <c r="K247" s="488">
        <v>3.8999999999999998E-3</v>
      </c>
      <c r="L247" s="488">
        <v>2.0999999999999999E-3</v>
      </c>
      <c r="M247" s="488">
        <v>0.01</v>
      </c>
      <c r="N247" s="488">
        <v>3.8999999999999998E-3</v>
      </c>
      <c r="O247" s="488">
        <v>2.0999999999999999E-3</v>
      </c>
      <c r="P247" s="488">
        <v>0.01</v>
      </c>
      <c r="Q247" s="488">
        <v>3.8999999999999998E-3</v>
      </c>
      <c r="R247" s="488">
        <v>2.0999999999999999E-3</v>
      </c>
      <c r="S247" s="488">
        <v>9.7999999999999997E-3</v>
      </c>
      <c r="T247" s="488">
        <v>3.8E-3</v>
      </c>
      <c r="U247" s="488">
        <v>2.0999999999999999E-3</v>
      </c>
      <c r="V247" s="534">
        <v>9.7999999999999997E-3</v>
      </c>
      <c r="W247" s="534">
        <v>3.8E-3</v>
      </c>
      <c r="X247" s="534">
        <v>2.0999999999999999E-3</v>
      </c>
      <c r="Y247" s="534">
        <v>9.7999999999999997E-3</v>
      </c>
      <c r="Z247" s="534">
        <v>3.8E-3</v>
      </c>
      <c r="AA247" s="534">
        <v>2.0999999999999999E-3</v>
      </c>
      <c r="AB247" s="535">
        <v>9.7999999999999997E-3</v>
      </c>
      <c r="AC247" s="535">
        <v>3.8E-3</v>
      </c>
      <c r="AD247" s="535">
        <v>2E-3</v>
      </c>
      <c r="AE247" s="535">
        <v>9.7999999999999997E-3</v>
      </c>
      <c r="AF247" s="535">
        <v>3.8E-3</v>
      </c>
      <c r="AG247" s="535">
        <v>2.0999999999999999E-3</v>
      </c>
      <c r="AH247" s="535">
        <v>9.7000000000000003E-3</v>
      </c>
      <c r="AI247" s="535">
        <v>3.8E-3</v>
      </c>
      <c r="AJ247" s="535">
        <v>2E-3</v>
      </c>
      <c r="AK247" s="535">
        <v>9.5999999999999992E-3</v>
      </c>
      <c r="AL247" s="535">
        <v>3.7000000000000002E-3</v>
      </c>
      <c r="AM247" s="535">
        <v>2E-3</v>
      </c>
      <c r="AN247" s="535">
        <v>9.4999999999999998E-3</v>
      </c>
      <c r="AO247" s="535">
        <v>3.7000000000000002E-3</v>
      </c>
      <c r="AP247" s="535">
        <v>2E-3</v>
      </c>
      <c r="AQ247" s="535">
        <v>9.2999999999999992E-3</v>
      </c>
      <c r="AR247" s="535">
        <v>3.5999999999999999E-3</v>
      </c>
      <c r="AS247" s="535">
        <v>1.9E-3</v>
      </c>
      <c r="AT247" s="535">
        <v>9.1000000000000004E-3</v>
      </c>
      <c r="AU247" s="535">
        <v>3.5999999999999999E-3</v>
      </c>
      <c r="AV247" s="535">
        <v>1.9E-3</v>
      </c>
      <c r="AW247" s="535">
        <v>8.8999999999999999E-3</v>
      </c>
      <c r="AX247" s="535">
        <v>3.5000000000000001E-3</v>
      </c>
      <c r="AY247" s="535">
        <v>1.9E-3</v>
      </c>
      <c r="AZ247" s="535">
        <v>8.8999999999999999E-3</v>
      </c>
      <c r="BA247" s="535">
        <v>3.5000000000000001E-3</v>
      </c>
      <c r="BB247" s="535">
        <v>1.9E-3</v>
      </c>
      <c r="BC247" s="535">
        <v>8.3999999999999995E-3</v>
      </c>
      <c r="BD247" s="535">
        <v>3.3E-3</v>
      </c>
      <c r="BE247" s="535">
        <v>1.8E-3</v>
      </c>
      <c r="BF247" s="535">
        <v>8.9999999999999993E-3</v>
      </c>
      <c r="BG247" s="535">
        <v>3.5000000000000001E-3</v>
      </c>
      <c r="BH247" s="535">
        <v>1.9E-3</v>
      </c>
    </row>
    <row r="248" spans="1:60" s="100" customFormat="1" ht="16.5" customHeight="1">
      <c r="A248" s="481"/>
      <c r="B248" s="480"/>
      <c r="C248" s="204"/>
      <c r="D248" s="204"/>
      <c r="E248" s="675"/>
      <c r="F248" s="489" t="s">
        <v>641</v>
      </c>
      <c r="G248" s="488">
        <v>1.0500000000000001E-2</v>
      </c>
      <c r="H248" s="488">
        <v>4.1000000000000003E-3</v>
      </c>
      <c r="I248" s="488">
        <v>2.2000000000000001E-3</v>
      </c>
      <c r="J248" s="488">
        <v>1.0500000000000001E-2</v>
      </c>
      <c r="K248" s="488">
        <v>4.1000000000000003E-3</v>
      </c>
      <c r="L248" s="488">
        <v>2.2000000000000001E-3</v>
      </c>
      <c r="M248" s="488">
        <v>1.03E-2</v>
      </c>
      <c r="N248" s="488">
        <v>4.0000000000000001E-3</v>
      </c>
      <c r="O248" s="488">
        <v>2.2000000000000001E-3</v>
      </c>
      <c r="P248" s="488">
        <v>1.0200000000000001E-2</v>
      </c>
      <c r="Q248" s="488">
        <v>4.0000000000000001E-3</v>
      </c>
      <c r="R248" s="488">
        <v>2.0999999999999999E-3</v>
      </c>
      <c r="S248" s="488">
        <v>1.01E-2</v>
      </c>
      <c r="T248" s="488">
        <v>4.0000000000000001E-3</v>
      </c>
      <c r="U248" s="488">
        <v>2.0999999999999999E-3</v>
      </c>
      <c r="V248" s="534">
        <v>0.01</v>
      </c>
      <c r="W248" s="534">
        <v>3.8999999999999998E-3</v>
      </c>
      <c r="X248" s="534">
        <v>2.0999999999999999E-3</v>
      </c>
      <c r="Y248" s="534">
        <v>0.01</v>
      </c>
      <c r="Z248" s="534">
        <v>3.8999999999999998E-3</v>
      </c>
      <c r="AA248" s="534">
        <v>2.0999999999999999E-3</v>
      </c>
      <c r="AB248" s="535">
        <v>0.01</v>
      </c>
      <c r="AC248" s="535">
        <v>3.8999999999999998E-3</v>
      </c>
      <c r="AD248" s="535">
        <v>2.0999999999999999E-3</v>
      </c>
      <c r="AE248" s="535">
        <v>1.01E-2</v>
      </c>
      <c r="AF248" s="535">
        <v>3.8999999999999998E-3</v>
      </c>
      <c r="AG248" s="535">
        <v>2.0999999999999999E-3</v>
      </c>
      <c r="AH248" s="535">
        <v>9.7000000000000003E-3</v>
      </c>
      <c r="AI248" s="535">
        <v>3.8E-3</v>
      </c>
      <c r="AJ248" s="535">
        <v>2E-3</v>
      </c>
      <c r="AK248" s="535">
        <v>9.5999999999999992E-3</v>
      </c>
      <c r="AL248" s="535">
        <v>3.7000000000000002E-3</v>
      </c>
      <c r="AM248" s="535">
        <v>2E-3</v>
      </c>
      <c r="AN248" s="535">
        <v>9.4999999999999998E-3</v>
      </c>
      <c r="AO248" s="535">
        <v>3.7000000000000002E-3</v>
      </c>
      <c r="AP248" s="535">
        <v>2E-3</v>
      </c>
      <c r="AQ248" s="535">
        <v>9.4000000000000004E-3</v>
      </c>
      <c r="AR248" s="535">
        <v>3.7000000000000002E-3</v>
      </c>
      <c r="AS248" s="535">
        <v>2E-3</v>
      </c>
      <c r="AT248" s="535">
        <v>9.1999999999999998E-3</v>
      </c>
      <c r="AU248" s="535">
        <v>3.5999999999999999E-3</v>
      </c>
      <c r="AV248" s="535">
        <v>1.9E-3</v>
      </c>
      <c r="AW248" s="535">
        <v>9.1000000000000004E-3</v>
      </c>
      <c r="AX248" s="535">
        <v>3.5999999999999999E-3</v>
      </c>
      <c r="AY248" s="535">
        <v>1.9E-3</v>
      </c>
      <c r="AZ248" s="535">
        <v>8.8000000000000005E-3</v>
      </c>
      <c r="BA248" s="535">
        <v>3.5000000000000001E-3</v>
      </c>
      <c r="BB248" s="535">
        <v>1.9E-3</v>
      </c>
      <c r="BC248" s="535">
        <v>8.3000000000000001E-3</v>
      </c>
      <c r="BD248" s="535">
        <v>3.3E-3</v>
      </c>
      <c r="BE248" s="535">
        <v>1.6999999999999999E-3</v>
      </c>
      <c r="BF248" s="535">
        <v>8.6999999999999994E-3</v>
      </c>
      <c r="BG248" s="535">
        <v>3.3999999999999998E-3</v>
      </c>
      <c r="BH248" s="535">
        <v>1.8E-3</v>
      </c>
    </row>
    <row r="249" spans="1:60" s="100" customFormat="1" ht="16.5" customHeight="1">
      <c r="A249" s="481"/>
      <c r="B249" s="480"/>
      <c r="C249" s="204"/>
      <c r="D249" s="204"/>
      <c r="E249" s="675"/>
      <c r="F249" s="489" t="s">
        <v>642</v>
      </c>
      <c r="G249" s="488">
        <v>1.0200000000000001E-2</v>
      </c>
      <c r="H249" s="488">
        <v>4.0000000000000001E-3</v>
      </c>
      <c r="I249" s="488">
        <v>2.0999999999999999E-3</v>
      </c>
      <c r="J249" s="488">
        <v>1.01E-2</v>
      </c>
      <c r="K249" s="488">
        <v>3.8999999999999998E-3</v>
      </c>
      <c r="L249" s="488">
        <v>2.0999999999999999E-3</v>
      </c>
      <c r="M249" s="488">
        <v>1.01E-2</v>
      </c>
      <c r="N249" s="488">
        <v>3.8999999999999998E-3</v>
      </c>
      <c r="O249" s="488">
        <v>2.0999999999999999E-3</v>
      </c>
      <c r="P249" s="488">
        <v>1.0200000000000001E-2</v>
      </c>
      <c r="Q249" s="488">
        <v>4.0000000000000001E-3</v>
      </c>
      <c r="R249" s="488">
        <v>2.0999999999999999E-3</v>
      </c>
      <c r="S249" s="488">
        <v>9.7999999999999997E-3</v>
      </c>
      <c r="T249" s="488">
        <v>3.8E-3</v>
      </c>
      <c r="U249" s="488">
        <v>2.0999999999999999E-3</v>
      </c>
      <c r="V249" s="534">
        <v>0.01</v>
      </c>
      <c r="W249" s="534">
        <v>3.8999999999999998E-3</v>
      </c>
      <c r="X249" s="534">
        <v>2.0999999999999999E-3</v>
      </c>
      <c r="Y249" s="534">
        <v>0.01</v>
      </c>
      <c r="Z249" s="534">
        <v>3.8999999999999998E-3</v>
      </c>
      <c r="AA249" s="534">
        <v>2.0999999999999999E-3</v>
      </c>
      <c r="AB249" s="535">
        <v>1.01E-2</v>
      </c>
      <c r="AC249" s="535">
        <v>3.8999999999999998E-3</v>
      </c>
      <c r="AD249" s="535">
        <v>2.0999999999999999E-3</v>
      </c>
      <c r="AE249" s="535">
        <v>1.01E-2</v>
      </c>
      <c r="AF249" s="535">
        <v>4.0000000000000001E-3</v>
      </c>
      <c r="AG249" s="535">
        <v>2.0999999999999999E-3</v>
      </c>
      <c r="AH249" s="535">
        <v>0.01</v>
      </c>
      <c r="AI249" s="535">
        <v>3.8999999999999998E-3</v>
      </c>
      <c r="AJ249" s="535">
        <v>2.0999999999999999E-3</v>
      </c>
      <c r="AK249" s="535">
        <v>9.9000000000000008E-3</v>
      </c>
      <c r="AL249" s="535">
        <v>3.8999999999999998E-3</v>
      </c>
      <c r="AM249" s="535">
        <v>2.0999999999999999E-3</v>
      </c>
      <c r="AN249" s="535">
        <v>9.5999999999999992E-3</v>
      </c>
      <c r="AO249" s="535">
        <v>3.7000000000000002E-3</v>
      </c>
      <c r="AP249" s="535">
        <v>2E-3</v>
      </c>
      <c r="AQ249" s="535">
        <v>9.4000000000000004E-3</v>
      </c>
      <c r="AR249" s="535">
        <v>3.7000000000000002E-3</v>
      </c>
      <c r="AS249" s="535">
        <v>2E-3</v>
      </c>
      <c r="AT249" s="535">
        <v>9.1000000000000004E-3</v>
      </c>
      <c r="AU249" s="535">
        <v>3.5999999999999999E-3</v>
      </c>
      <c r="AV249" s="535">
        <v>1.9E-3</v>
      </c>
      <c r="AW249" s="535">
        <v>9.1000000000000004E-3</v>
      </c>
      <c r="AX249" s="535">
        <v>3.5000000000000001E-3</v>
      </c>
      <c r="AY249" s="535">
        <v>1.9E-3</v>
      </c>
      <c r="AZ249" s="535">
        <v>8.9999999999999993E-3</v>
      </c>
      <c r="BA249" s="535">
        <v>3.5000000000000001E-3</v>
      </c>
      <c r="BB249" s="535">
        <v>1.9E-3</v>
      </c>
      <c r="BC249" s="535">
        <v>9.4000000000000004E-3</v>
      </c>
      <c r="BD249" s="535">
        <v>3.7000000000000002E-3</v>
      </c>
      <c r="BE249" s="535">
        <v>2E-3</v>
      </c>
      <c r="BF249" s="535">
        <v>9.1000000000000004E-3</v>
      </c>
      <c r="BG249" s="535">
        <v>3.5999999999999999E-3</v>
      </c>
      <c r="BH249" s="535">
        <v>1.9E-3</v>
      </c>
    </row>
    <row r="250" spans="1:60" s="100" customFormat="1" ht="16.5" customHeight="1">
      <c r="A250" s="481"/>
      <c r="B250" s="480"/>
      <c r="C250" s="204"/>
      <c r="D250" s="204"/>
      <c r="E250" s="675"/>
      <c r="F250" s="489" t="s">
        <v>643</v>
      </c>
      <c r="G250" s="488">
        <v>1.0200000000000001E-2</v>
      </c>
      <c r="H250" s="488">
        <v>4.0000000000000001E-3</v>
      </c>
      <c r="I250" s="488">
        <v>2.0999999999999999E-3</v>
      </c>
      <c r="J250" s="488">
        <v>1.0200000000000001E-2</v>
      </c>
      <c r="K250" s="488">
        <v>4.0000000000000001E-3</v>
      </c>
      <c r="L250" s="488">
        <v>2.0999999999999999E-3</v>
      </c>
      <c r="M250" s="488">
        <v>1.01E-2</v>
      </c>
      <c r="N250" s="488">
        <v>3.8999999999999998E-3</v>
      </c>
      <c r="O250" s="488">
        <v>2.0999999999999999E-3</v>
      </c>
      <c r="P250" s="488">
        <v>1.0200000000000001E-2</v>
      </c>
      <c r="Q250" s="488">
        <v>4.0000000000000001E-3</v>
      </c>
      <c r="R250" s="488">
        <v>2.0999999999999999E-3</v>
      </c>
      <c r="S250" s="488">
        <v>9.7999999999999997E-3</v>
      </c>
      <c r="T250" s="488">
        <v>3.8E-3</v>
      </c>
      <c r="U250" s="488">
        <v>2.0999999999999999E-3</v>
      </c>
      <c r="V250" s="534">
        <v>9.9000000000000008E-3</v>
      </c>
      <c r="W250" s="534">
        <v>3.8999999999999998E-3</v>
      </c>
      <c r="X250" s="534">
        <v>2.0999999999999999E-3</v>
      </c>
      <c r="Y250" s="534">
        <v>0.01</v>
      </c>
      <c r="Z250" s="534">
        <v>3.8999999999999998E-3</v>
      </c>
      <c r="AA250" s="534">
        <v>2.0999999999999999E-3</v>
      </c>
      <c r="AB250" s="535">
        <v>9.9000000000000008E-3</v>
      </c>
      <c r="AC250" s="535">
        <v>3.8999999999999998E-3</v>
      </c>
      <c r="AD250" s="535">
        <v>2.0999999999999999E-3</v>
      </c>
      <c r="AE250" s="535">
        <v>1.01E-2</v>
      </c>
      <c r="AF250" s="535">
        <v>3.8999999999999998E-3</v>
      </c>
      <c r="AG250" s="535">
        <v>2.0999999999999999E-3</v>
      </c>
      <c r="AH250" s="535">
        <v>9.9000000000000008E-3</v>
      </c>
      <c r="AI250" s="535">
        <v>3.8999999999999998E-3</v>
      </c>
      <c r="AJ250" s="535">
        <v>2.0999999999999999E-3</v>
      </c>
      <c r="AK250" s="535">
        <v>9.7999999999999997E-3</v>
      </c>
      <c r="AL250" s="535">
        <v>3.8E-3</v>
      </c>
      <c r="AM250" s="535">
        <v>2E-3</v>
      </c>
      <c r="AN250" s="535">
        <v>9.5999999999999992E-3</v>
      </c>
      <c r="AO250" s="535">
        <v>3.8E-3</v>
      </c>
      <c r="AP250" s="535">
        <v>2E-3</v>
      </c>
      <c r="AQ250" s="535">
        <v>9.4000000000000004E-3</v>
      </c>
      <c r="AR250" s="535">
        <v>3.7000000000000002E-3</v>
      </c>
      <c r="AS250" s="535">
        <v>2E-3</v>
      </c>
      <c r="AT250" s="535">
        <v>9.1999999999999998E-3</v>
      </c>
      <c r="AU250" s="535">
        <v>3.5999999999999999E-3</v>
      </c>
      <c r="AV250" s="535">
        <v>1.9E-3</v>
      </c>
      <c r="AW250" s="535">
        <v>8.9999999999999993E-3</v>
      </c>
      <c r="AX250" s="535">
        <v>3.5000000000000001E-3</v>
      </c>
      <c r="AY250" s="535">
        <v>1.9E-3</v>
      </c>
      <c r="AZ250" s="535">
        <v>8.8000000000000005E-3</v>
      </c>
      <c r="BA250" s="535">
        <v>3.3999999999999998E-3</v>
      </c>
      <c r="BB250" s="535">
        <v>1.8E-3</v>
      </c>
      <c r="BC250" s="535">
        <v>8.5000000000000006E-3</v>
      </c>
      <c r="BD250" s="535">
        <v>3.3E-3</v>
      </c>
      <c r="BE250" s="535">
        <v>1.8E-3</v>
      </c>
      <c r="BF250" s="535">
        <v>8.5000000000000006E-3</v>
      </c>
      <c r="BG250" s="535">
        <v>3.3E-3</v>
      </c>
      <c r="BH250" s="535">
        <v>1.8E-3</v>
      </c>
    </row>
    <row r="251" spans="1:60" s="100" customFormat="1" ht="16.5" customHeight="1">
      <c r="A251" s="481"/>
      <c r="B251" s="480"/>
      <c r="C251" s="204"/>
      <c r="D251" s="204"/>
      <c r="E251" s="675"/>
      <c r="F251" s="489" t="s">
        <v>644</v>
      </c>
      <c r="G251" s="488">
        <v>1.01E-2</v>
      </c>
      <c r="H251" s="488">
        <v>3.8999999999999998E-3</v>
      </c>
      <c r="I251" s="488">
        <v>2.0999999999999999E-3</v>
      </c>
      <c r="J251" s="488">
        <v>1.01E-2</v>
      </c>
      <c r="K251" s="488">
        <v>3.8999999999999998E-3</v>
      </c>
      <c r="L251" s="488">
        <v>2.0999999999999999E-3</v>
      </c>
      <c r="M251" s="488">
        <v>0.01</v>
      </c>
      <c r="N251" s="488">
        <v>3.8999999999999998E-3</v>
      </c>
      <c r="O251" s="488">
        <v>2.0999999999999999E-3</v>
      </c>
      <c r="P251" s="488">
        <v>0.01</v>
      </c>
      <c r="Q251" s="488">
        <v>3.8999999999999998E-3</v>
      </c>
      <c r="R251" s="488">
        <v>2.0999999999999999E-3</v>
      </c>
      <c r="S251" s="488">
        <v>9.9000000000000008E-3</v>
      </c>
      <c r="T251" s="488">
        <v>3.8999999999999998E-3</v>
      </c>
      <c r="U251" s="488">
        <v>2.0999999999999999E-3</v>
      </c>
      <c r="V251" s="534">
        <v>9.9000000000000008E-3</v>
      </c>
      <c r="W251" s="534">
        <v>3.8E-3</v>
      </c>
      <c r="X251" s="534">
        <v>2.0999999999999999E-3</v>
      </c>
      <c r="Y251" s="534">
        <v>9.7999999999999997E-3</v>
      </c>
      <c r="Z251" s="534">
        <v>3.8E-3</v>
      </c>
      <c r="AA251" s="534">
        <v>2.0999999999999999E-3</v>
      </c>
      <c r="AB251" s="535">
        <v>9.9000000000000008E-3</v>
      </c>
      <c r="AC251" s="535">
        <v>3.8999999999999998E-3</v>
      </c>
      <c r="AD251" s="535">
        <v>2.0999999999999999E-3</v>
      </c>
      <c r="AE251" s="535">
        <v>9.9000000000000008E-3</v>
      </c>
      <c r="AF251" s="535">
        <v>3.8999999999999998E-3</v>
      </c>
      <c r="AG251" s="535">
        <v>2.0999999999999999E-3</v>
      </c>
      <c r="AH251" s="535">
        <v>9.9000000000000008E-3</v>
      </c>
      <c r="AI251" s="535">
        <v>3.8999999999999998E-3</v>
      </c>
      <c r="AJ251" s="535">
        <v>2.0999999999999999E-3</v>
      </c>
      <c r="AK251" s="535">
        <v>9.7000000000000003E-3</v>
      </c>
      <c r="AL251" s="535">
        <v>3.8E-3</v>
      </c>
      <c r="AM251" s="535">
        <v>2E-3</v>
      </c>
      <c r="AN251" s="535">
        <v>9.4999999999999998E-3</v>
      </c>
      <c r="AO251" s="535">
        <v>3.7000000000000002E-3</v>
      </c>
      <c r="AP251" s="535">
        <v>2E-3</v>
      </c>
      <c r="AQ251" s="535">
        <v>9.2999999999999992E-3</v>
      </c>
      <c r="AR251" s="535">
        <v>3.5999999999999999E-3</v>
      </c>
      <c r="AS251" s="535">
        <v>1.9E-3</v>
      </c>
      <c r="AT251" s="535">
        <v>9.1000000000000004E-3</v>
      </c>
      <c r="AU251" s="535">
        <v>3.5000000000000001E-3</v>
      </c>
      <c r="AV251" s="535">
        <v>1.9E-3</v>
      </c>
      <c r="AW251" s="535">
        <v>8.8000000000000005E-3</v>
      </c>
      <c r="AX251" s="535">
        <v>3.5000000000000001E-3</v>
      </c>
      <c r="AY251" s="535">
        <v>1.9E-3</v>
      </c>
      <c r="AZ251" s="535">
        <v>8.8000000000000005E-3</v>
      </c>
      <c r="BA251" s="535">
        <v>3.3999999999999998E-3</v>
      </c>
      <c r="BB251" s="535">
        <v>1.8E-3</v>
      </c>
      <c r="BC251" s="535">
        <v>8.6999999999999994E-3</v>
      </c>
      <c r="BD251" s="535">
        <v>3.3999999999999998E-3</v>
      </c>
      <c r="BE251" s="535">
        <v>1.8E-3</v>
      </c>
      <c r="BF251" s="535">
        <v>8.6999999999999994E-3</v>
      </c>
      <c r="BG251" s="535">
        <v>3.3999999999999998E-3</v>
      </c>
      <c r="BH251" s="535">
        <v>1.8E-3</v>
      </c>
    </row>
    <row r="252" spans="1:60" s="100" customFormat="1" ht="16.5" customHeight="1">
      <c r="A252" s="481"/>
      <c r="B252" s="480"/>
      <c r="C252" s="204"/>
      <c r="D252" s="204"/>
      <c r="E252" s="675"/>
      <c r="F252" s="489" t="s">
        <v>645</v>
      </c>
      <c r="G252" s="488">
        <v>1.01E-2</v>
      </c>
      <c r="H252" s="488">
        <v>4.0000000000000001E-3</v>
      </c>
      <c r="I252" s="488">
        <v>2.0999999999999999E-3</v>
      </c>
      <c r="J252" s="488">
        <v>0.01</v>
      </c>
      <c r="K252" s="488">
        <v>3.8999999999999998E-3</v>
      </c>
      <c r="L252" s="488">
        <v>2.0999999999999999E-3</v>
      </c>
      <c r="M252" s="488">
        <v>1.01E-2</v>
      </c>
      <c r="N252" s="488">
        <v>4.0000000000000001E-3</v>
      </c>
      <c r="O252" s="488">
        <v>2.0999999999999999E-3</v>
      </c>
      <c r="P252" s="488">
        <v>1.03E-2</v>
      </c>
      <c r="Q252" s="488">
        <v>4.0000000000000001E-3</v>
      </c>
      <c r="R252" s="488">
        <v>2.2000000000000001E-3</v>
      </c>
      <c r="S252" s="488">
        <v>1.04E-2</v>
      </c>
      <c r="T252" s="488">
        <v>4.1000000000000003E-3</v>
      </c>
      <c r="U252" s="488">
        <v>2.2000000000000001E-3</v>
      </c>
      <c r="V252" s="534">
        <v>1.03E-2</v>
      </c>
      <c r="W252" s="534">
        <v>4.0000000000000001E-3</v>
      </c>
      <c r="X252" s="534">
        <v>2.2000000000000001E-3</v>
      </c>
      <c r="Y252" s="534">
        <v>1.01E-2</v>
      </c>
      <c r="Z252" s="534">
        <v>3.8999999999999998E-3</v>
      </c>
      <c r="AA252" s="534">
        <v>2.0999999999999999E-3</v>
      </c>
      <c r="AB252" s="535">
        <v>0.01</v>
      </c>
      <c r="AC252" s="535">
        <v>3.8999999999999998E-3</v>
      </c>
      <c r="AD252" s="535">
        <v>2.0999999999999999E-3</v>
      </c>
      <c r="AE252" s="535">
        <v>9.7999999999999997E-3</v>
      </c>
      <c r="AF252" s="535">
        <v>3.8E-3</v>
      </c>
      <c r="AG252" s="535">
        <v>2.0999999999999999E-3</v>
      </c>
      <c r="AH252" s="535">
        <v>9.7000000000000003E-3</v>
      </c>
      <c r="AI252" s="535">
        <v>3.8E-3</v>
      </c>
      <c r="AJ252" s="535">
        <v>2E-3</v>
      </c>
      <c r="AK252" s="535">
        <v>9.4999999999999998E-3</v>
      </c>
      <c r="AL252" s="535">
        <v>3.7000000000000002E-3</v>
      </c>
      <c r="AM252" s="535">
        <v>2E-3</v>
      </c>
      <c r="AN252" s="535">
        <v>9.4000000000000004E-3</v>
      </c>
      <c r="AO252" s="535">
        <v>3.7000000000000002E-3</v>
      </c>
      <c r="AP252" s="535">
        <v>2E-3</v>
      </c>
      <c r="AQ252" s="535">
        <v>9.1999999999999998E-3</v>
      </c>
      <c r="AR252" s="535">
        <v>3.5999999999999999E-3</v>
      </c>
      <c r="AS252" s="535">
        <v>1.9E-3</v>
      </c>
      <c r="AT252" s="535">
        <v>8.9999999999999993E-3</v>
      </c>
      <c r="AU252" s="535">
        <v>3.5000000000000001E-3</v>
      </c>
      <c r="AV252" s="535">
        <v>1.9E-3</v>
      </c>
      <c r="AW252" s="535">
        <v>8.6999999999999994E-3</v>
      </c>
      <c r="AX252" s="535">
        <v>3.3999999999999998E-3</v>
      </c>
      <c r="AY252" s="535">
        <v>1.8E-3</v>
      </c>
      <c r="AZ252" s="535">
        <v>8.6999999999999994E-3</v>
      </c>
      <c r="BA252" s="535">
        <v>3.3999999999999998E-3</v>
      </c>
      <c r="BB252" s="535">
        <v>1.8E-3</v>
      </c>
      <c r="BC252" s="535">
        <v>8.6999999999999994E-3</v>
      </c>
      <c r="BD252" s="535">
        <v>3.3999999999999998E-3</v>
      </c>
      <c r="BE252" s="535">
        <v>1.8E-3</v>
      </c>
      <c r="BF252" s="535">
        <v>8.2000000000000007E-3</v>
      </c>
      <c r="BG252" s="535">
        <v>3.2000000000000002E-3</v>
      </c>
      <c r="BH252" s="535">
        <v>1.6999999999999999E-3</v>
      </c>
    </row>
    <row r="253" spans="1:60" s="100" customFormat="1" ht="16.5" customHeight="1">
      <c r="A253" s="481"/>
      <c r="B253" s="480"/>
      <c r="C253" s="204"/>
      <c r="D253" s="204"/>
      <c r="E253" s="675"/>
      <c r="F253" s="489" t="s">
        <v>646</v>
      </c>
      <c r="G253" s="488">
        <v>1.01E-2</v>
      </c>
      <c r="H253" s="488">
        <v>3.8999999999999998E-3</v>
      </c>
      <c r="I253" s="488">
        <v>2.0999999999999999E-3</v>
      </c>
      <c r="J253" s="488">
        <v>9.9000000000000008E-3</v>
      </c>
      <c r="K253" s="488">
        <v>3.8999999999999998E-3</v>
      </c>
      <c r="L253" s="488">
        <v>2.0999999999999999E-3</v>
      </c>
      <c r="M253" s="488">
        <v>0.01</v>
      </c>
      <c r="N253" s="488">
        <v>3.8999999999999998E-3</v>
      </c>
      <c r="O253" s="488">
        <v>2.0999999999999999E-3</v>
      </c>
      <c r="P253" s="488">
        <v>0.01</v>
      </c>
      <c r="Q253" s="488">
        <v>3.8999999999999998E-3</v>
      </c>
      <c r="R253" s="488">
        <v>2.0999999999999999E-3</v>
      </c>
      <c r="S253" s="488">
        <v>9.9000000000000008E-3</v>
      </c>
      <c r="T253" s="488">
        <v>3.8999999999999998E-3</v>
      </c>
      <c r="U253" s="488">
        <v>2.0999999999999999E-3</v>
      </c>
      <c r="V253" s="534">
        <v>9.7999999999999997E-3</v>
      </c>
      <c r="W253" s="534">
        <v>3.8E-3</v>
      </c>
      <c r="X253" s="534">
        <v>2.0999999999999999E-3</v>
      </c>
      <c r="Y253" s="534">
        <v>9.7999999999999997E-3</v>
      </c>
      <c r="Z253" s="534">
        <v>3.8E-3</v>
      </c>
      <c r="AA253" s="534">
        <v>2.0999999999999999E-3</v>
      </c>
      <c r="AB253" s="535">
        <v>9.7999999999999997E-3</v>
      </c>
      <c r="AC253" s="535">
        <v>3.8E-3</v>
      </c>
      <c r="AD253" s="535">
        <v>2.0999999999999999E-3</v>
      </c>
      <c r="AE253" s="535">
        <v>9.9000000000000008E-3</v>
      </c>
      <c r="AF253" s="535">
        <v>3.8E-3</v>
      </c>
      <c r="AG253" s="535">
        <v>2.0999999999999999E-3</v>
      </c>
      <c r="AH253" s="535">
        <v>9.7000000000000003E-3</v>
      </c>
      <c r="AI253" s="535">
        <v>3.8E-3</v>
      </c>
      <c r="AJ253" s="535">
        <v>2E-3</v>
      </c>
      <c r="AK253" s="535">
        <v>9.5999999999999992E-3</v>
      </c>
      <c r="AL253" s="535">
        <v>3.8E-3</v>
      </c>
      <c r="AM253" s="535">
        <v>2E-3</v>
      </c>
      <c r="AN253" s="535">
        <v>9.4999999999999998E-3</v>
      </c>
      <c r="AO253" s="535">
        <v>3.7000000000000002E-3</v>
      </c>
      <c r="AP253" s="535">
        <v>2E-3</v>
      </c>
      <c r="AQ253" s="535">
        <v>9.4000000000000004E-3</v>
      </c>
      <c r="AR253" s="535">
        <v>3.7000000000000002E-3</v>
      </c>
      <c r="AS253" s="535">
        <v>2E-3</v>
      </c>
      <c r="AT253" s="535">
        <v>9.1000000000000004E-3</v>
      </c>
      <c r="AU253" s="535">
        <v>3.5999999999999999E-3</v>
      </c>
      <c r="AV253" s="535">
        <v>1.9E-3</v>
      </c>
      <c r="AW253" s="535">
        <v>8.8000000000000005E-3</v>
      </c>
      <c r="AX253" s="535">
        <v>3.5000000000000001E-3</v>
      </c>
      <c r="AY253" s="535">
        <v>1.9E-3</v>
      </c>
      <c r="AZ253" s="535">
        <v>8.9999999999999993E-3</v>
      </c>
      <c r="BA253" s="535">
        <v>3.5000000000000001E-3</v>
      </c>
      <c r="BB253" s="535">
        <v>1.9E-3</v>
      </c>
      <c r="BC253" s="535">
        <v>8.9999999999999993E-3</v>
      </c>
      <c r="BD253" s="535">
        <v>3.5000000000000001E-3</v>
      </c>
      <c r="BE253" s="535">
        <v>1.9E-3</v>
      </c>
      <c r="BF253" s="535">
        <v>8.6E-3</v>
      </c>
      <c r="BG253" s="535">
        <v>3.3999999999999998E-3</v>
      </c>
      <c r="BH253" s="535">
        <v>1.8E-3</v>
      </c>
    </row>
    <row r="254" spans="1:60" s="100" customFormat="1" ht="16.5" customHeight="1">
      <c r="A254" s="481"/>
      <c r="B254" s="480"/>
      <c r="C254" s="204"/>
      <c r="D254" s="204"/>
      <c r="E254" s="675"/>
      <c r="F254" s="489" t="s">
        <v>647</v>
      </c>
      <c r="G254" s="488">
        <v>1.01E-2</v>
      </c>
      <c r="H254" s="488">
        <v>3.8999999999999998E-3</v>
      </c>
      <c r="I254" s="488">
        <v>2.0999999999999999E-3</v>
      </c>
      <c r="J254" s="488">
        <v>1.01E-2</v>
      </c>
      <c r="K254" s="488">
        <v>3.8999999999999998E-3</v>
      </c>
      <c r="L254" s="488">
        <v>2.0999999999999999E-3</v>
      </c>
      <c r="M254" s="488">
        <v>1.01E-2</v>
      </c>
      <c r="N254" s="488">
        <v>3.8999999999999998E-3</v>
      </c>
      <c r="O254" s="488">
        <v>2.0999999999999999E-3</v>
      </c>
      <c r="P254" s="488">
        <v>1.01E-2</v>
      </c>
      <c r="Q254" s="488">
        <v>3.8999999999999998E-3</v>
      </c>
      <c r="R254" s="488">
        <v>2.0999999999999999E-3</v>
      </c>
      <c r="S254" s="488">
        <v>0.01</v>
      </c>
      <c r="T254" s="488">
        <v>3.8999999999999998E-3</v>
      </c>
      <c r="U254" s="488">
        <v>2.0999999999999999E-3</v>
      </c>
      <c r="V254" s="534">
        <v>1.01E-2</v>
      </c>
      <c r="W254" s="534">
        <v>3.8999999999999998E-3</v>
      </c>
      <c r="X254" s="534">
        <v>2.0999999999999999E-3</v>
      </c>
      <c r="Y254" s="534">
        <v>0.01</v>
      </c>
      <c r="Z254" s="534">
        <v>3.8999999999999998E-3</v>
      </c>
      <c r="AA254" s="534">
        <v>2.0999999999999999E-3</v>
      </c>
      <c r="AB254" s="535">
        <v>0.01</v>
      </c>
      <c r="AC254" s="535">
        <v>3.8999999999999998E-3</v>
      </c>
      <c r="AD254" s="535">
        <v>2.0999999999999999E-3</v>
      </c>
      <c r="AE254" s="535">
        <v>1.01E-2</v>
      </c>
      <c r="AF254" s="535">
        <v>4.0000000000000001E-3</v>
      </c>
      <c r="AG254" s="535">
        <v>2.0999999999999999E-3</v>
      </c>
      <c r="AH254" s="535">
        <v>1.01E-2</v>
      </c>
      <c r="AI254" s="535">
        <v>3.8999999999999998E-3</v>
      </c>
      <c r="AJ254" s="535">
        <v>2.0999999999999999E-3</v>
      </c>
      <c r="AK254" s="535">
        <v>0.01</v>
      </c>
      <c r="AL254" s="535">
        <v>3.8999999999999998E-3</v>
      </c>
      <c r="AM254" s="535">
        <v>2.0999999999999999E-3</v>
      </c>
      <c r="AN254" s="535">
        <v>9.7000000000000003E-3</v>
      </c>
      <c r="AO254" s="535">
        <v>3.8E-3</v>
      </c>
      <c r="AP254" s="535">
        <v>2E-3</v>
      </c>
      <c r="AQ254" s="535">
        <v>9.7000000000000003E-3</v>
      </c>
      <c r="AR254" s="535">
        <v>3.8E-3</v>
      </c>
      <c r="AS254" s="535">
        <v>2E-3</v>
      </c>
      <c r="AT254" s="535">
        <v>9.4000000000000004E-3</v>
      </c>
      <c r="AU254" s="535">
        <v>3.7000000000000002E-3</v>
      </c>
      <c r="AV254" s="535">
        <v>2E-3</v>
      </c>
      <c r="AW254" s="535">
        <v>9.1999999999999998E-3</v>
      </c>
      <c r="AX254" s="535">
        <v>3.5999999999999999E-3</v>
      </c>
      <c r="AY254" s="535">
        <v>1.9E-3</v>
      </c>
      <c r="AZ254" s="535">
        <v>9.1000000000000004E-3</v>
      </c>
      <c r="BA254" s="535">
        <v>3.5999999999999999E-3</v>
      </c>
      <c r="BB254" s="535">
        <v>1.9E-3</v>
      </c>
      <c r="BC254" s="535">
        <v>9.4000000000000004E-3</v>
      </c>
      <c r="BD254" s="535">
        <v>3.7000000000000002E-3</v>
      </c>
      <c r="BE254" s="535">
        <v>2E-3</v>
      </c>
      <c r="BF254" s="535">
        <v>9.1000000000000004E-3</v>
      </c>
      <c r="BG254" s="535">
        <v>3.5999999999999999E-3</v>
      </c>
      <c r="BH254" s="535">
        <v>1.9E-3</v>
      </c>
    </row>
    <row r="255" spans="1:60" s="100" customFormat="1" ht="16.5" customHeight="1">
      <c r="A255" s="481"/>
      <c r="B255" s="480"/>
      <c r="C255" s="204"/>
      <c r="D255" s="204"/>
      <c r="E255" s="675"/>
      <c r="F255" s="489" t="s">
        <v>648</v>
      </c>
      <c r="G255" s="488">
        <v>1.0200000000000001E-2</v>
      </c>
      <c r="H255" s="488">
        <v>4.0000000000000001E-3</v>
      </c>
      <c r="I255" s="488">
        <v>2.0999999999999999E-3</v>
      </c>
      <c r="J255" s="488">
        <v>1.0200000000000001E-2</v>
      </c>
      <c r="K255" s="488">
        <v>4.0000000000000001E-3</v>
      </c>
      <c r="L255" s="488">
        <v>2.0999999999999999E-3</v>
      </c>
      <c r="M255" s="488">
        <v>1.0200000000000001E-2</v>
      </c>
      <c r="N255" s="488">
        <v>4.0000000000000001E-3</v>
      </c>
      <c r="O255" s="488">
        <v>2.0999999999999999E-3</v>
      </c>
      <c r="P255" s="488">
        <v>1.01E-2</v>
      </c>
      <c r="Q255" s="488">
        <v>3.8999999999999998E-3</v>
      </c>
      <c r="R255" s="488">
        <v>2.0999999999999999E-3</v>
      </c>
      <c r="S255" s="488">
        <v>9.9000000000000008E-3</v>
      </c>
      <c r="T255" s="488">
        <v>3.8999999999999998E-3</v>
      </c>
      <c r="U255" s="488">
        <v>2.0999999999999999E-3</v>
      </c>
      <c r="V255" s="534">
        <v>0.01</v>
      </c>
      <c r="W255" s="534">
        <v>3.8999999999999998E-3</v>
      </c>
      <c r="X255" s="534">
        <v>2.0999999999999999E-3</v>
      </c>
      <c r="Y255" s="534">
        <v>9.7999999999999997E-3</v>
      </c>
      <c r="Z255" s="534">
        <v>3.8E-3</v>
      </c>
      <c r="AA255" s="534">
        <v>2.0999999999999999E-3</v>
      </c>
      <c r="AB255" s="535">
        <v>9.4000000000000004E-3</v>
      </c>
      <c r="AC255" s="535">
        <v>3.7000000000000002E-3</v>
      </c>
      <c r="AD255" s="535">
        <v>2E-3</v>
      </c>
      <c r="AE255" s="535">
        <v>9.1999999999999998E-3</v>
      </c>
      <c r="AF255" s="535">
        <v>3.5999999999999999E-3</v>
      </c>
      <c r="AG255" s="535">
        <v>1.9E-3</v>
      </c>
      <c r="AH255" s="535">
        <v>9.5999999999999992E-3</v>
      </c>
      <c r="AI255" s="535">
        <v>3.8E-3</v>
      </c>
      <c r="AJ255" s="535">
        <v>2E-3</v>
      </c>
      <c r="AK255" s="535">
        <v>9.2999999999999992E-3</v>
      </c>
      <c r="AL255" s="535">
        <v>3.5999999999999999E-3</v>
      </c>
      <c r="AM255" s="535">
        <v>2E-3</v>
      </c>
      <c r="AN255" s="535">
        <v>9.1000000000000004E-3</v>
      </c>
      <c r="AO255" s="535">
        <v>3.5000000000000001E-3</v>
      </c>
      <c r="AP255" s="535">
        <v>1.9E-3</v>
      </c>
      <c r="AQ255" s="535">
        <v>9.1000000000000004E-3</v>
      </c>
      <c r="AR255" s="535">
        <v>3.5000000000000001E-3</v>
      </c>
      <c r="AS255" s="535">
        <v>1.9E-3</v>
      </c>
      <c r="AT255" s="535">
        <v>9.1000000000000004E-3</v>
      </c>
      <c r="AU255" s="535">
        <v>3.5000000000000001E-3</v>
      </c>
      <c r="AV255" s="535">
        <v>1.9E-3</v>
      </c>
      <c r="AW255" s="535">
        <v>8.5000000000000006E-3</v>
      </c>
      <c r="AX255" s="535">
        <v>3.3E-3</v>
      </c>
      <c r="AY255" s="535">
        <v>1.8E-3</v>
      </c>
      <c r="AZ255" s="535">
        <v>8.5000000000000006E-3</v>
      </c>
      <c r="BA255" s="535">
        <v>3.3E-3</v>
      </c>
      <c r="BB255" s="535">
        <v>1.8E-3</v>
      </c>
      <c r="BC255" s="535">
        <v>7.7000000000000002E-3</v>
      </c>
      <c r="BD255" s="535">
        <v>3.0000000000000001E-3</v>
      </c>
      <c r="BE255" s="535">
        <v>1.6000000000000001E-3</v>
      </c>
      <c r="BF255" s="535">
        <v>8.5000000000000006E-3</v>
      </c>
      <c r="BG255" s="535">
        <v>3.3E-3</v>
      </c>
      <c r="BH255" s="535">
        <v>1.8E-3</v>
      </c>
    </row>
    <row r="256" spans="1:60" s="100" customFormat="1" ht="16.5" customHeight="1">
      <c r="A256" s="481"/>
      <c r="B256" s="480"/>
      <c r="C256" s="204"/>
      <c r="D256" s="204"/>
      <c r="E256" s="675"/>
      <c r="F256" s="489" t="s">
        <v>649</v>
      </c>
      <c r="G256" s="488">
        <v>1.0200000000000001E-2</v>
      </c>
      <c r="H256" s="488">
        <v>4.0000000000000001E-3</v>
      </c>
      <c r="I256" s="488">
        <v>2.0999999999999999E-3</v>
      </c>
      <c r="J256" s="488">
        <v>0.01</v>
      </c>
      <c r="K256" s="488">
        <v>3.8999999999999998E-3</v>
      </c>
      <c r="L256" s="488">
        <v>2.0999999999999999E-3</v>
      </c>
      <c r="M256" s="488">
        <v>1.01E-2</v>
      </c>
      <c r="N256" s="488">
        <v>4.0000000000000001E-3</v>
      </c>
      <c r="O256" s="488">
        <v>2.0999999999999999E-3</v>
      </c>
      <c r="P256" s="488">
        <v>9.9000000000000008E-3</v>
      </c>
      <c r="Q256" s="488">
        <v>3.8999999999999998E-3</v>
      </c>
      <c r="R256" s="488">
        <v>2.0999999999999999E-3</v>
      </c>
      <c r="S256" s="488">
        <v>9.9000000000000008E-3</v>
      </c>
      <c r="T256" s="488">
        <v>3.8999999999999998E-3</v>
      </c>
      <c r="U256" s="488">
        <v>2.0999999999999999E-3</v>
      </c>
      <c r="V256" s="534">
        <v>1.01E-2</v>
      </c>
      <c r="W256" s="534">
        <v>3.8999999999999998E-3</v>
      </c>
      <c r="X256" s="534">
        <v>2.0999999999999999E-3</v>
      </c>
      <c r="Y256" s="534">
        <v>9.9000000000000008E-3</v>
      </c>
      <c r="Z256" s="534">
        <v>3.8999999999999998E-3</v>
      </c>
      <c r="AA256" s="534">
        <v>2.0999999999999999E-3</v>
      </c>
      <c r="AB256" s="535">
        <v>9.9000000000000008E-3</v>
      </c>
      <c r="AC256" s="535">
        <v>3.8999999999999998E-3</v>
      </c>
      <c r="AD256" s="535">
        <v>2.0999999999999999E-3</v>
      </c>
      <c r="AE256" s="535">
        <v>1.01E-2</v>
      </c>
      <c r="AF256" s="535">
        <v>3.8999999999999998E-3</v>
      </c>
      <c r="AG256" s="535">
        <v>2.0999999999999999E-3</v>
      </c>
      <c r="AH256" s="535">
        <v>9.7999999999999997E-3</v>
      </c>
      <c r="AI256" s="535">
        <v>3.8E-3</v>
      </c>
      <c r="AJ256" s="535">
        <v>2E-3</v>
      </c>
      <c r="AK256" s="535">
        <v>9.7000000000000003E-3</v>
      </c>
      <c r="AL256" s="535">
        <v>3.8E-3</v>
      </c>
      <c r="AM256" s="535">
        <v>2E-3</v>
      </c>
      <c r="AN256" s="535">
        <v>9.5999999999999992E-3</v>
      </c>
      <c r="AO256" s="535">
        <v>3.7000000000000002E-3</v>
      </c>
      <c r="AP256" s="535">
        <v>2E-3</v>
      </c>
      <c r="AQ256" s="535">
        <v>9.4999999999999998E-3</v>
      </c>
      <c r="AR256" s="535">
        <v>3.7000000000000002E-3</v>
      </c>
      <c r="AS256" s="535">
        <v>2E-3</v>
      </c>
      <c r="AT256" s="535">
        <v>9.5999999999999992E-3</v>
      </c>
      <c r="AU256" s="535">
        <v>3.8E-3</v>
      </c>
      <c r="AV256" s="535">
        <v>2E-3</v>
      </c>
      <c r="AW256" s="535">
        <v>9.1000000000000004E-3</v>
      </c>
      <c r="AX256" s="535">
        <v>3.5999999999999999E-3</v>
      </c>
      <c r="AY256" s="535">
        <v>1.9E-3</v>
      </c>
      <c r="AZ256" s="535">
        <v>8.6E-3</v>
      </c>
      <c r="BA256" s="535">
        <v>3.3999999999999998E-3</v>
      </c>
      <c r="BB256" s="535">
        <v>1.8E-3</v>
      </c>
      <c r="BC256" s="535">
        <v>9.4000000000000004E-3</v>
      </c>
      <c r="BD256" s="535">
        <v>3.7000000000000002E-3</v>
      </c>
      <c r="BE256" s="535">
        <v>2E-3</v>
      </c>
      <c r="BF256" s="535">
        <v>9.4999999999999998E-3</v>
      </c>
      <c r="BG256" s="535">
        <v>3.7000000000000002E-3</v>
      </c>
      <c r="BH256" s="535">
        <v>2E-3</v>
      </c>
    </row>
    <row r="257" spans="1:60" s="100" customFormat="1" ht="16.5" customHeight="1">
      <c r="A257" s="481"/>
      <c r="B257" s="480"/>
      <c r="C257" s="204"/>
      <c r="D257" s="204"/>
      <c r="E257" s="675"/>
      <c r="F257" s="489" t="s">
        <v>650</v>
      </c>
      <c r="G257" s="488">
        <v>0.01</v>
      </c>
      <c r="H257" s="488">
        <v>3.8999999999999998E-3</v>
      </c>
      <c r="I257" s="488">
        <v>2.0999999999999999E-3</v>
      </c>
      <c r="J257" s="488">
        <v>0.01</v>
      </c>
      <c r="K257" s="488">
        <v>3.8999999999999998E-3</v>
      </c>
      <c r="L257" s="488">
        <v>2.0999999999999999E-3</v>
      </c>
      <c r="M257" s="488">
        <v>0.01</v>
      </c>
      <c r="N257" s="488">
        <v>3.8999999999999998E-3</v>
      </c>
      <c r="O257" s="488">
        <v>2.0999999999999999E-3</v>
      </c>
      <c r="P257" s="488">
        <v>0.01</v>
      </c>
      <c r="Q257" s="488">
        <v>3.8999999999999998E-3</v>
      </c>
      <c r="R257" s="488">
        <v>2.0999999999999999E-3</v>
      </c>
      <c r="S257" s="488">
        <v>9.9000000000000008E-3</v>
      </c>
      <c r="T257" s="488">
        <v>3.8999999999999998E-3</v>
      </c>
      <c r="U257" s="488">
        <v>2.0999999999999999E-3</v>
      </c>
      <c r="V257" s="534">
        <v>9.9000000000000008E-3</v>
      </c>
      <c r="W257" s="534">
        <v>3.8E-3</v>
      </c>
      <c r="X257" s="534">
        <v>2.0999999999999999E-3</v>
      </c>
      <c r="Y257" s="534">
        <v>9.9000000000000008E-3</v>
      </c>
      <c r="Z257" s="534">
        <v>3.8E-3</v>
      </c>
      <c r="AA257" s="534">
        <v>2.0999999999999999E-3</v>
      </c>
      <c r="AB257" s="535">
        <v>9.7999999999999997E-3</v>
      </c>
      <c r="AC257" s="535">
        <v>3.8E-3</v>
      </c>
      <c r="AD257" s="535">
        <v>2.0999999999999999E-3</v>
      </c>
      <c r="AE257" s="535">
        <v>9.9000000000000008E-3</v>
      </c>
      <c r="AF257" s="535">
        <v>3.8999999999999998E-3</v>
      </c>
      <c r="AG257" s="535">
        <v>2.0999999999999999E-3</v>
      </c>
      <c r="AH257" s="535">
        <v>9.7999999999999997E-3</v>
      </c>
      <c r="AI257" s="535">
        <v>3.8E-3</v>
      </c>
      <c r="AJ257" s="535">
        <v>2E-3</v>
      </c>
      <c r="AK257" s="535">
        <v>9.7000000000000003E-3</v>
      </c>
      <c r="AL257" s="535">
        <v>3.8E-3</v>
      </c>
      <c r="AM257" s="535">
        <v>2E-3</v>
      </c>
      <c r="AN257" s="535">
        <v>9.4999999999999998E-3</v>
      </c>
      <c r="AO257" s="535">
        <v>3.7000000000000002E-3</v>
      </c>
      <c r="AP257" s="535">
        <v>2E-3</v>
      </c>
      <c r="AQ257" s="535">
        <v>9.4000000000000004E-3</v>
      </c>
      <c r="AR257" s="535">
        <v>3.7000000000000002E-3</v>
      </c>
      <c r="AS257" s="535">
        <v>2E-3</v>
      </c>
      <c r="AT257" s="535">
        <v>9.1999999999999998E-3</v>
      </c>
      <c r="AU257" s="535">
        <v>3.5999999999999999E-3</v>
      </c>
      <c r="AV257" s="535">
        <v>1.9E-3</v>
      </c>
      <c r="AW257" s="535">
        <v>8.8999999999999999E-3</v>
      </c>
      <c r="AX257" s="535">
        <v>3.5000000000000001E-3</v>
      </c>
      <c r="AY257" s="535">
        <v>1.9E-3</v>
      </c>
      <c r="AZ257" s="535">
        <v>8.9999999999999993E-3</v>
      </c>
      <c r="BA257" s="535">
        <v>3.5000000000000001E-3</v>
      </c>
      <c r="BB257" s="535">
        <v>1.9E-3</v>
      </c>
      <c r="BC257" s="535">
        <v>9.1999999999999998E-3</v>
      </c>
      <c r="BD257" s="535">
        <v>3.5999999999999999E-3</v>
      </c>
      <c r="BE257" s="535">
        <v>1.9E-3</v>
      </c>
      <c r="BF257" s="535">
        <v>8.8000000000000005E-3</v>
      </c>
      <c r="BG257" s="535">
        <v>3.5000000000000001E-3</v>
      </c>
      <c r="BH257" s="535">
        <v>1.9E-3</v>
      </c>
    </row>
    <row r="258" spans="1:60" s="100" customFormat="1" ht="16.5" customHeight="1">
      <c r="A258" s="481"/>
      <c r="B258" s="480"/>
      <c r="C258" s="204"/>
      <c r="D258" s="204"/>
      <c r="E258" s="675"/>
      <c r="F258" s="489" t="s">
        <v>651</v>
      </c>
      <c r="G258" s="488">
        <v>1.0200000000000001E-2</v>
      </c>
      <c r="H258" s="488">
        <v>4.0000000000000001E-3</v>
      </c>
      <c r="I258" s="488">
        <v>2.0999999999999999E-3</v>
      </c>
      <c r="J258" s="488">
        <v>1.0200000000000001E-2</v>
      </c>
      <c r="K258" s="488">
        <v>4.0000000000000001E-3</v>
      </c>
      <c r="L258" s="488">
        <v>2.0999999999999999E-3</v>
      </c>
      <c r="M258" s="488">
        <v>1.01E-2</v>
      </c>
      <c r="N258" s="488">
        <v>4.0000000000000001E-3</v>
      </c>
      <c r="O258" s="488">
        <v>2.0999999999999999E-3</v>
      </c>
      <c r="P258" s="488">
        <v>0.01</v>
      </c>
      <c r="Q258" s="488">
        <v>3.8999999999999998E-3</v>
      </c>
      <c r="R258" s="488">
        <v>2.0999999999999999E-3</v>
      </c>
      <c r="S258" s="488">
        <v>0.01</v>
      </c>
      <c r="T258" s="488">
        <v>3.8999999999999998E-3</v>
      </c>
      <c r="U258" s="488">
        <v>2.0999999999999999E-3</v>
      </c>
      <c r="V258" s="534">
        <v>1.01E-2</v>
      </c>
      <c r="W258" s="534">
        <v>3.8999999999999998E-3</v>
      </c>
      <c r="X258" s="534">
        <v>2.0999999999999999E-3</v>
      </c>
      <c r="Y258" s="534">
        <v>9.9000000000000008E-3</v>
      </c>
      <c r="Z258" s="534">
        <v>3.8999999999999998E-3</v>
      </c>
      <c r="AA258" s="534">
        <v>2.0999999999999999E-3</v>
      </c>
      <c r="AB258" s="535">
        <v>9.9000000000000008E-3</v>
      </c>
      <c r="AC258" s="535">
        <v>3.8999999999999998E-3</v>
      </c>
      <c r="AD258" s="535">
        <v>2.0999999999999999E-3</v>
      </c>
      <c r="AE258" s="535">
        <v>0.01</v>
      </c>
      <c r="AF258" s="535">
        <v>3.8999999999999998E-3</v>
      </c>
      <c r="AG258" s="535">
        <v>2.0999999999999999E-3</v>
      </c>
      <c r="AH258" s="535">
        <v>9.9000000000000008E-3</v>
      </c>
      <c r="AI258" s="535">
        <v>3.8999999999999998E-3</v>
      </c>
      <c r="AJ258" s="535">
        <v>2.0999999999999999E-3</v>
      </c>
      <c r="AK258" s="535">
        <v>9.7999999999999997E-3</v>
      </c>
      <c r="AL258" s="535">
        <v>3.8E-3</v>
      </c>
      <c r="AM258" s="535">
        <v>2E-3</v>
      </c>
      <c r="AN258" s="535">
        <v>9.4999999999999998E-3</v>
      </c>
      <c r="AO258" s="535">
        <v>3.7000000000000002E-3</v>
      </c>
      <c r="AP258" s="535">
        <v>2E-3</v>
      </c>
      <c r="AQ258" s="535">
        <v>9.4000000000000004E-3</v>
      </c>
      <c r="AR258" s="535">
        <v>3.7000000000000002E-3</v>
      </c>
      <c r="AS258" s="535">
        <v>2E-3</v>
      </c>
      <c r="AT258" s="535">
        <v>9.4000000000000004E-3</v>
      </c>
      <c r="AU258" s="535">
        <v>3.7000000000000002E-3</v>
      </c>
      <c r="AV258" s="535">
        <v>2E-3</v>
      </c>
      <c r="AW258" s="535">
        <v>9.1000000000000004E-3</v>
      </c>
      <c r="AX258" s="535">
        <v>3.5999999999999999E-3</v>
      </c>
      <c r="AY258" s="535">
        <v>1.9E-3</v>
      </c>
      <c r="AZ258" s="535">
        <v>9.1000000000000004E-3</v>
      </c>
      <c r="BA258" s="535">
        <v>3.5999999999999999E-3</v>
      </c>
      <c r="BB258" s="535">
        <v>1.9E-3</v>
      </c>
      <c r="BC258" s="535">
        <v>9.1999999999999998E-3</v>
      </c>
      <c r="BD258" s="535">
        <v>3.5999999999999999E-3</v>
      </c>
      <c r="BE258" s="535">
        <v>1.9E-3</v>
      </c>
      <c r="BF258" s="535">
        <v>9.1999999999999998E-3</v>
      </c>
      <c r="BG258" s="535">
        <v>3.5999999999999999E-3</v>
      </c>
      <c r="BH258" s="535">
        <v>1.9E-3</v>
      </c>
    </row>
    <row r="259" spans="1:60" s="100" customFormat="1" ht="16.5" customHeight="1">
      <c r="A259" s="481"/>
      <c r="B259" s="480"/>
      <c r="C259" s="204"/>
      <c r="D259" s="204"/>
      <c r="E259" s="675"/>
      <c r="F259" s="489" t="s">
        <v>652</v>
      </c>
      <c r="G259" s="488">
        <v>0.01</v>
      </c>
      <c r="H259" s="488">
        <v>3.8999999999999998E-3</v>
      </c>
      <c r="I259" s="488">
        <v>2.0999999999999999E-3</v>
      </c>
      <c r="J259" s="488">
        <v>9.7999999999999997E-3</v>
      </c>
      <c r="K259" s="488">
        <v>3.8E-3</v>
      </c>
      <c r="L259" s="488">
        <v>2.0999999999999999E-3</v>
      </c>
      <c r="M259" s="488">
        <v>0.01</v>
      </c>
      <c r="N259" s="488">
        <v>3.8999999999999998E-3</v>
      </c>
      <c r="O259" s="488">
        <v>2.0999999999999999E-3</v>
      </c>
      <c r="P259" s="488">
        <v>9.7999999999999997E-3</v>
      </c>
      <c r="Q259" s="488">
        <v>3.8E-3</v>
      </c>
      <c r="R259" s="488">
        <v>2.0999999999999999E-3</v>
      </c>
      <c r="S259" s="488">
        <v>9.7999999999999997E-3</v>
      </c>
      <c r="T259" s="488">
        <v>3.8E-3</v>
      </c>
      <c r="U259" s="488">
        <v>2.0999999999999999E-3</v>
      </c>
      <c r="V259" s="534">
        <v>9.7999999999999997E-3</v>
      </c>
      <c r="W259" s="534">
        <v>3.8E-3</v>
      </c>
      <c r="X259" s="534">
        <v>2.0999999999999999E-3</v>
      </c>
      <c r="Y259" s="534">
        <v>9.7999999999999997E-3</v>
      </c>
      <c r="Z259" s="534">
        <v>3.8E-3</v>
      </c>
      <c r="AA259" s="534">
        <v>2.0999999999999999E-3</v>
      </c>
      <c r="AB259" s="535">
        <v>9.7999999999999997E-3</v>
      </c>
      <c r="AC259" s="535">
        <v>3.8E-3</v>
      </c>
      <c r="AD259" s="535">
        <v>2.0999999999999999E-3</v>
      </c>
      <c r="AE259" s="535">
        <v>9.7999999999999997E-3</v>
      </c>
      <c r="AF259" s="535">
        <v>3.8E-3</v>
      </c>
      <c r="AG259" s="535">
        <v>2.0999999999999999E-3</v>
      </c>
      <c r="AH259" s="535">
        <v>9.7000000000000003E-3</v>
      </c>
      <c r="AI259" s="535">
        <v>3.8E-3</v>
      </c>
      <c r="AJ259" s="535">
        <v>2E-3</v>
      </c>
      <c r="AK259" s="535">
        <v>9.4999999999999998E-3</v>
      </c>
      <c r="AL259" s="535">
        <v>3.7000000000000002E-3</v>
      </c>
      <c r="AM259" s="535">
        <v>2E-3</v>
      </c>
      <c r="AN259" s="535">
        <v>9.2999999999999992E-3</v>
      </c>
      <c r="AO259" s="535">
        <v>3.5999999999999999E-3</v>
      </c>
      <c r="AP259" s="535">
        <v>1.9E-3</v>
      </c>
      <c r="AQ259" s="535">
        <v>9.1999999999999998E-3</v>
      </c>
      <c r="AR259" s="535">
        <v>3.5999999999999999E-3</v>
      </c>
      <c r="AS259" s="535">
        <v>1.9E-3</v>
      </c>
      <c r="AT259" s="535">
        <v>8.8999999999999999E-3</v>
      </c>
      <c r="AU259" s="535">
        <v>3.5000000000000001E-3</v>
      </c>
      <c r="AV259" s="535">
        <v>1.9E-3</v>
      </c>
      <c r="AW259" s="535">
        <v>8.6E-3</v>
      </c>
      <c r="AX259" s="535">
        <v>3.3999999999999998E-3</v>
      </c>
      <c r="AY259" s="535">
        <v>1.8E-3</v>
      </c>
      <c r="AZ259" s="535">
        <v>8.8000000000000005E-3</v>
      </c>
      <c r="BA259" s="535">
        <v>3.3999999999999998E-3</v>
      </c>
      <c r="BB259" s="535">
        <v>1.8E-3</v>
      </c>
      <c r="BC259" s="535">
        <v>8.5000000000000006E-3</v>
      </c>
      <c r="BD259" s="535">
        <v>3.3E-3</v>
      </c>
      <c r="BE259" s="535">
        <v>1.8E-3</v>
      </c>
      <c r="BF259" s="535">
        <v>8.2000000000000007E-3</v>
      </c>
      <c r="BG259" s="535">
        <v>3.2000000000000002E-3</v>
      </c>
      <c r="BH259" s="535">
        <v>1.6999999999999999E-3</v>
      </c>
    </row>
    <row r="260" spans="1:60" s="100" customFormat="1" ht="16.5" customHeight="1">
      <c r="A260" s="481"/>
      <c r="B260" s="480"/>
      <c r="C260" s="204"/>
      <c r="D260" s="204"/>
      <c r="E260" s="675"/>
      <c r="F260" s="489" t="s">
        <v>653</v>
      </c>
      <c r="G260" s="488">
        <v>1.01E-2</v>
      </c>
      <c r="H260" s="488">
        <v>3.8999999999999998E-3</v>
      </c>
      <c r="I260" s="488">
        <v>2.0999999999999999E-3</v>
      </c>
      <c r="J260" s="488">
        <v>0.01</v>
      </c>
      <c r="K260" s="488">
        <v>3.8999999999999998E-3</v>
      </c>
      <c r="L260" s="488">
        <v>2.0999999999999999E-3</v>
      </c>
      <c r="M260" s="488">
        <v>0.01</v>
      </c>
      <c r="N260" s="488">
        <v>3.8999999999999998E-3</v>
      </c>
      <c r="O260" s="488">
        <v>2.0999999999999999E-3</v>
      </c>
      <c r="P260" s="488">
        <v>0.01</v>
      </c>
      <c r="Q260" s="488">
        <v>3.8999999999999998E-3</v>
      </c>
      <c r="R260" s="488">
        <v>2.0999999999999999E-3</v>
      </c>
      <c r="S260" s="488">
        <v>9.9000000000000008E-3</v>
      </c>
      <c r="T260" s="488">
        <v>3.8999999999999998E-3</v>
      </c>
      <c r="U260" s="488">
        <v>2.0999999999999999E-3</v>
      </c>
      <c r="V260" s="534">
        <v>9.9000000000000008E-3</v>
      </c>
      <c r="W260" s="534">
        <v>3.8999999999999998E-3</v>
      </c>
      <c r="X260" s="534">
        <v>2.0999999999999999E-3</v>
      </c>
      <c r="Y260" s="534">
        <v>9.9000000000000008E-3</v>
      </c>
      <c r="Z260" s="534">
        <v>3.8999999999999998E-3</v>
      </c>
      <c r="AA260" s="534">
        <v>2.0999999999999999E-3</v>
      </c>
      <c r="AB260" s="535">
        <v>9.7999999999999997E-3</v>
      </c>
      <c r="AC260" s="535">
        <v>3.8E-3</v>
      </c>
      <c r="AD260" s="535">
        <v>2.0999999999999999E-3</v>
      </c>
      <c r="AE260" s="535">
        <v>9.9000000000000008E-3</v>
      </c>
      <c r="AF260" s="535">
        <v>3.8999999999999998E-3</v>
      </c>
      <c r="AG260" s="535">
        <v>2.0999999999999999E-3</v>
      </c>
      <c r="AH260" s="535">
        <v>9.7999999999999997E-3</v>
      </c>
      <c r="AI260" s="535">
        <v>3.8E-3</v>
      </c>
      <c r="AJ260" s="535">
        <v>2E-3</v>
      </c>
      <c r="AK260" s="535">
        <v>9.7000000000000003E-3</v>
      </c>
      <c r="AL260" s="535">
        <v>3.8E-3</v>
      </c>
      <c r="AM260" s="535">
        <v>2E-3</v>
      </c>
      <c r="AN260" s="535">
        <v>9.4999999999999998E-3</v>
      </c>
      <c r="AO260" s="535">
        <v>3.7000000000000002E-3</v>
      </c>
      <c r="AP260" s="535">
        <v>2E-3</v>
      </c>
      <c r="AQ260" s="535">
        <v>9.4000000000000004E-3</v>
      </c>
      <c r="AR260" s="535">
        <v>3.7000000000000002E-3</v>
      </c>
      <c r="AS260" s="535">
        <v>2E-3</v>
      </c>
      <c r="AT260" s="535">
        <v>9.1999999999999998E-3</v>
      </c>
      <c r="AU260" s="535">
        <v>3.5999999999999999E-3</v>
      </c>
      <c r="AV260" s="535">
        <v>1.9E-3</v>
      </c>
      <c r="AW260" s="535">
        <v>8.9999999999999993E-3</v>
      </c>
      <c r="AX260" s="535">
        <v>3.5000000000000001E-3</v>
      </c>
      <c r="AY260" s="535">
        <v>1.9E-3</v>
      </c>
      <c r="AZ260" s="535">
        <v>8.8999999999999999E-3</v>
      </c>
      <c r="BA260" s="535">
        <v>3.5000000000000001E-3</v>
      </c>
      <c r="BB260" s="535">
        <v>1.9E-3</v>
      </c>
      <c r="BC260" s="535">
        <v>8.8000000000000005E-3</v>
      </c>
      <c r="BD260" s="535">
        <v>3.3999999999999998E-3</v>
      </c>
      <c r="BE260" s="535">
        <v>1.8E-3</v>
      </c>
      <c r="BF260" s="535">
        <v>8.6999999999999994E-3</v>
      </c>
      <c r="BG260" s="535">
        <v>3.3999999999999998E-3</v>
      </c>
      <c r="BH260" s="535">
        <v>1.8E-3</v>
      </c>
    </row>
    <row r="261" spans="1:60" s="100" customFormat="1" ht="16.5" customHeight="1">
      <c r="A261" s="481"/>
      <c r="B261" s="480"/>
      <c r="C261" s="204"/>
      <c r="D261" s="204"/>
      <c r="E261" s="675"/>
      <c r="F261" s="489" t="s">
        <v>654</v>
      </c>
      <c r="G261" s="488">
        <v>1.0200000000000001E-2</v>
      </c>
      <c r="H261" s="488">
        <v>4.0000000000000001E-3</v>
      </c>
      <c r="I261" s="488">
        <v>2.0999999999999999E-3</v>
      </c>
      <c r="J261" s="488">
        <v>1.0200000000000001E-2</v>
      </c>
      <c r="K261" s="488">
        <v>4.0000000000000001E-3</v>
      </c>
      <c r="L261" s="488">
        <v>2.0999999999999999E-3</v>
      </c>
      <c r="M261" s="488">
        <v>1.01E-2</v>
      </c>
      <c r="N261" s="488">
        <v>3.8999999999999998E-3</v>
      </c>
      <c r="O261" s="488">
        <v>2.0999999999999999E-3</v>
      </c>
      <c r="P261" s="488">
        <v>1.01E-2</v>
      </c>
      <c r="Q261" s="488">
        <v>3.8999999999999998E-3</v>
      </c>
      <c r="R261" s="488">
        <v>2.0999999999999999E-3</v>
      </c>
      <c r="S261" s="488">
        <v>9.9000000000000008E-3</v>
      </c>
      <c r="T261" s="488">
        <v>3.8999999999999998E-3</v>
      </c>
      <c r="U261" s="488">
        <v>2.0999999999999999E-3</v>
      </c>
      <c r="V261" s="534">
        <v>9.7999999999999997E-3</v>
      </c>
      <c r="W261" s="534">
        <v>3.8E-3</v>
      </c>
      <c r="X261" s="534">
        <v>2.0999999999999999E-3</v>
      </c>
      <c r="Y261" s="534">
        <v>9.7999999999999997E-3</v>
      </c>
      <c r="Z261" s="534">
        <v>3.8E-3</v>
      </c>
      <c r="AA261" s="534">
        <v>2.0999999999999999E-3</v>
      </c>
      <c r="AB261" s="535">
        <v>9.7000000000000003E-3</v>
      </c>
      <c r="AC261" s="535">
        <v>3.8E-3</v>
      </c>
      <c r="AD261" s="535">
        <v>2E-3</v>
      </c>
      <c r="AE261" s="535">
        <v>9.7999999999999997E-3</v>
      </c>
      <c r="AF261" s="535">
        <v>3.8E-3</v>
      </c>
      <c r="AG261" s="535">
        <v>2.0999999999999999E-3</v>
      </c>
      <c r="AH261" s="535">
        <v>9.5999999999999992E-3</v>
      </c>
      <c r="AI261" s="535">
        <v>3.8E-3</v>
      </c>
      <c r="AJ261" s="535">
        <v>2E-3</v>
      </c>
      <c r="AK261" s="535">
        <v>9.5999999999999992E-3</v>
      </c>
      <c r="AL261" s="535">
        <v>3.7000000000000002E-3</v>
      </c>
      <c r="AM261" s="535">
        <v>2E-3</v>
      </c>
      <c r="AN261" s="535">
        <v>9.4000000000000004E-3</v>
      </c>
      <c r="AO261" s="535">
        <v>3.7000000000000002E-3</v>
      </c>
      <c r="AP261" s="535">
        <v>2E-3</v>
      </c>
      <c r="AQ261" s="535">
        <v>9.2999999999999992E-3</v>
      </c>
      <c r="AR261" s="535">
        <v>3.5999999999999999E-3</v>
      </c>
      <c r="AS261" s="535">
        <v>2E-3</v>
      </c>
      <c r="AT261" s="535">
        <v>9.1999999999999998E-3</v>
      </c>
      <c r="AU261" s="535">
        <v>3.5999999999999999E-3</v>
      </c>
      <c r="AV261" s="535">
        <v>1.9E-3</v>
      </c>
      <c r="AW261" s="535">
        <v>8.8000000000000005E-3</v>
      </c>
      <c r="AX261" s="535">
        <v>3.3999999999999998E-3</v>
      </c>
      <c r="AY261" s="535">
        <v>1.8E-3</v>
      </c>
      <c r="AZ261" s="535">
        <v>8.8000000000000005E-3</v>
      </c>
      <c r="BA261" s="535">
        <v>3.3999999999999998E-3</v>
      </c>
      <c r="BB261" s="535">
        <v>1.8E-3</v>
      </c>
      <c r="BC261" s="535">
        <v>8.0999999999999996E-3</v>
      </c>
      <c r="BD261" s="535">
        <v>3.0999999999999999E-3</v>
      </c>
      <c r="BE261" s="535">
        <v>1.6999999999999999E-3</v>
      </c>
      <c r="BF261" s="535">
        <v>8.0999999999999996E-3</v>
      </c>
      <c r="BG261" s="535">
        <v>3.0999999999999999E-3</v>
      </c>
      <c r="BH261" s="535">
        <v>1.6999999999999999E-3</v>
      </c>
    </row>
    <row r="262" spans="1:60" s="100" customFormat="1" ht="16.5" customHeight="1">
      <c r="A262" s="481"/>
      <c r="B262" s="480"/>
      <c r="C262" s="204"/>
      <c r="D262" s="204"/>
      <c r="E262" s="675"/>
      <c r="F262" s="489" t="s">
        <v>655</v>
      </c>
      <c r="G262" s="488">
        <v>1.01E-2</v>
      </c>
      <c r="H262" s="488">
        <v>4.0000000000000001E-3</v>
      </c>
      <c r="I262" s="488">
        <v>2.0999999999999999E-3</v>
      </c>
      <c r="J262" s="488">
        <v>0.01</v>
      </c>
      <c r="K262" s="488">
        <v>3.8999999999999998E-3</v>
      </c>
      <c r="L262" s="488">
        <v>2.0999999999999999E-3</v>
      </c>
      <c r="M262" s="488">
        <v>1.01E-2</v>
      </c>
      <c r="N262" s="488">
        <v>3.8999999999999998E-3</v>
      </c>
      <c r="O262" s="488">
        <v>2.0999999999999999E-3</v>
      </c>
      <c r="P262" s="488">
        <v>1.01E-2</v>
      </c>
      <c r="Q262" s="488">
        <v>3.8999999999999998E-3</v>
      </c>
      <c r="R262" s="488">
        <v>2.0999999999999999E-3</v>
      </c>
      <c r="S262" s="488">
        <v>0.01</v>
      </c>
      <c r="T262" s="488">
        <v>3.8999999999999998E-3</v>
      </c>
      <c r="U262" s="488">
        <v>2.0999999999999999E-3</v>
      </c>
      <c r="V262" s="534">
        <v>0.01</v>
      </c>
      <c r="W262" s="534">
        <v>3.8999999999999998E-3</v>
      </c>
      <c r="X262" s="534">
        <v>2.0999999999999999E-3</v>
      </c>
      <c r="Y262" s="534">
        <v>0.01</v>
      </c>
      <c r="Z262" s="534">
        <v>3.8999999999999998E-3</v>
      </c>
      <c r="AA262" s="534">
        <v>2.0999999999999999E-3</v>
      </c>
      <c r="AB262" s="535">
        <v>0.01</v>
      </c>
      <c r="AC262" s="535">
        <v>3.8999999999999998E-3</v>
      </c>
      <c r="AD262" s="535">
        <v>2.0999999999999999E-3</v>
      </c>
      <c r="AE262" s="535">
        <v>0.01</v>
      </c>
      <c r="AF262" s="535">
        <v>3.8999999999999998E-3</v>
      </c>
      <c r="AG262" s="535">
        <v>2.0999999999999999E-3</v>
      </c>
      <c r="AH262" s="535">
        <v>9.7999999999999997E-3</v>
      </c>
      <c r="AI262" s="535">
        <v>3.8E-3</v>
      </c>
      <c r="AJ262" s="535">
        <v>2.0999999999999999E-3</v>
      </c>
      <c r="AK262" s="535">
        <v>9.7999999999999997E-3</v>
      </c>
      <c r="AL262" s="535">
        <v>3.8E-3</v>
      </c>
      <c r="AM262" s="535">
        <v>2E-3</v>
      </c>
      <c r="AN262" s="535">
        <v>9.4999999999999998E-3</v>
      </c>
      <c r="AO262" s="535">
        <v>3.7000000000000002E-3</v>
      </c>
      <c r="AP262" s="535">
        <v>2E-3</v>
      </c>
      <c r="AQ262" s="535">
        <v>9.2999999999999992E-3</v>
      </c>
      <c r="AR262" s="535">
        <v>3.7000000000000002E-3</v>
      </c>
      <c r="AS262" s="535">
        <v>2E-3</v>
      </c>
      <c r="AT262" s="535">
        <v>9.1000000000000004E-3</v>
      </c>
      <c r="AU262" s="535">
        <v>3.5999999999999999E-3</v>
      </c>
      <c r="AV262" s="535">
        <v>1.9E-3</v>
      </c>
      <c r="AW262" s="535">
        <v>8.8999999999999999E-3</v>
      </c>
      <c r="AX262" s="535">
        <v>3.5000000000000001E-3</v>
      </c>
      <c r="AY262" s="535">
        <v>1.9E-3</v>
      </c>
      <c r="AZ262" s="535">
        <v>8.9999999999999993E-3</v>
      </c>
      <c r="BA262" s="535">
        <v>3.5000000000000001E-3</v>
      </c>
      <c r="BB262" s="535">
        <v>1.9E-3</v>
      </c>
      <c r="BC262" s="535">
        <v>8.9999999999999993E-3</v>
      </c>
      <c r="BD262" s="535">
        <v>3.5000000000000001E-3</v>
      </c>
      <c r="BE262" s="535">
        <v>1.9E-3</v>
      </c>
      <c r="BF262" s="535">
        <v>8.3999999999999995E-3</v>
      </c>
      <c r="BG262" s="535">
        <v>3.3E-3</v>
      </c>
      <c r="BH262" s="535">
        <v>1.8E-3</v>
      </c>
    </row>
    <row r="263" spans="1:60" s="100" customFormat="1" ht="16.5" customHeight="1">
      <c r="A263" s="481"/>
      <c r="B263" s="480"/>
      <c r="C263" s="204"/>
      <c r="D263" s="204"/>
      <c r="E263" s="675"/>
      <c r="F263" s="489" t="s">
        <v>656</v>
      </c>
      <c r="G263" s="488">
        <v>1.0200000000000001E-2</v>
      </c>
      <c r="H263" s="488">
        <v>4.0000000000000001E-3</v>
      </c>
      <c r="I263" s="488">
        <v>2.0999999999999999E-3</v>
      </c>
      <c r="J263" s="488">
        <v>1.0200000000000001E-2</v>
      </c>
      <c r="K263" s="488">
        <v>4.0000000000000001E-3</v>
      </c>
      <c r="L263" s="488">
        <v>2.0999999999999999E-3</v>
      </c>
      <c r="M263" s="488">
        <v>1.01E-2</v>
      </c>
      <c r="N263" s="488">
        <v>3.8999999999999998E-3</v>
      </c>
      <c r="O263" s="488">
        <v>2.0999999999999999E-3</v>
      </c>
      <c r="P263" s="488">
        <v>1.0200000000000001E-2</v>
      </c>
      <c r="Q263" s="488">
        <v>4.0000000000000001E-3</v>
      </c>
      <c r="R263" s="488">
        <v>2.0999999999999999E-3</v>
      </c>
      <c r="S263" s="488">
        <v>0.01</v>
      </c>
      <c r="T263" s="488">
        <v>3.8999999999999998E-3</v>
      </c>
      <c r="U263" s="488">
        <v>2.0999999999999999E-3</v>
      </c>
      <c r="V263" s="534">
        <v>0.01</v>
      </c>
      <c r="W263" s="534">
        <v>3.8999999999999998E-3</v>
      </c>
      <c r="X263" s="534">
        <v>2.0999999999999999E-3</v>
      </c>
      <c r="Y263" s="534">
        <v>9.9000000000000008E-3</v>
      </c>
      <c r="Z263" s="534">
        <v>3.8999999999999998E-3</v>
      </c>
      <c r="AA263" s="534">
        <v>2.0999999999999999E-3</v>
      </c>
      <c r="AB263" s="535">
        <v>9.9000000000000008E-3</v>
      </c>
      <c r="AC263" s="535">
        <v>3.8999999999999998E-3</v>
      </c>
      <c r="AD263" s="535">
        <v>2.0999999999999999E-3</v>
      </c>
      <c r="AE263" s="535">
        <v>0.01</v>
      </c>
      <c r="AF263" s="535">
        <v>3.8999999999999998E-3</v>
      </c>
      <c r="AG263" s="535">
        <v>2.0999999999999999E-3</v>
      </c>
      <c r="AH263" s="535">
        <v>9.9000000000000008E-3</v>
      </c>
      <c r="AI263" s="535">
        <v>3.8E-3</v>
      </c>
      <c r="AJ263" s="535">
        <v>2.0999999999999999E-3</v>
      </c>
      <c r="AK263" s="535">
        <v>9.7000000000000003E-3</v>
      </c>
      <c r="AL263" s="535">
        <v>3.8E-3</v>
      </c>
      <c r="AM263" s="535">
        <v>2E-3</v>
      </c>
      <c r="AN263" s="535">
        <v>9.5999999999999992E-3</v>
      </c>
      <c r="AO263" s="535">
        <v>3.8E-3</v>
      </c>
      <c r="AP263" s="535">
        <v>2E-3</v>
      </c>
      <c r="AQ263" s="535">
        <v>9.4999999999999998E-3</v>
      </c>
      <c r="AR263" s="535">
        <v>3.7000000000000002E-3</v>
      </c>
      <c r="AS263" s="535">
        <v>2E-3</v>
      </c>
      <c r="AT263" s="535">
        <v>9.2999999999999992E-3</v>
      </c>
      <c r="AU263" s="535">
        <v>3.5999999999999999E-3</v>
      </c>
      <c r="AV263" s="535">
        <v>1.9E-3</v>
      </c>
      <c r="AW263" s="535">
        <v>9.1000000000000004E-3</v>
      </c>
      <c r="AX263" s="535">
        <v>3.5999999999999999E-3</v>
      </c>
      <c r="AY263" s="535">
        <v>1.9E-3</v>
      </c>
      <c r="AZ263" s="535">
        <v>9.1000000000000004E-3</v>
      </c>
      <c r="BA263" s="535">
        <v>3.5999999999999999E-3</v>
      </c>
      <c r="BB263" s="535">
        <v>1.9E-3</v>
      </c>
      <c r="BC263" s="535">
        <v>9.2999999999999992E-3</v>
      </c>
      <c r="BD263" s="535">
        <v>3.5999999999999999E-3</v>
      </c>
      <c r="BE263" s="535">
        <v>1.9E-3</v>
      </c>
      <c r="BF263" s="535">
        <v>9.1999999999999998E-3</v>
      </c>
      <c r="BG263" s="535">
        <v>3.5999999999999999E-3</v>
      </c>
      <c r="BH263" s="535">
        <v>1.9E-3</v>
      </c>
    </row>
    <row r="264" spans="1:60" s="100" customFormat="1" ht="16.5" customHeight="1">
      <c r="A264" s="481"/>
      <c r="B264" s="480"/>
      <c r="C264" s="204"/>
      <c r="D264" s="204"/>
      <c r="E264" s="675"/>
      <c r="F264" s="489" t="s">
        <v>657</v>
      </c>
      <c r="G264" s="488">
        <v>0.01</v>
      </c>
      <c r="H264" s="488">
        <v>3.8999999999999998E-3</v>
      </c>
      <c r="I264" s="488">
        <v>2.0999999999999999E-3</v>
      </c>
      <c r="J264" s="488">
        <v>0.01</v>
      </c>
      <c r="K264" s="488">
        <v>3.8999999999999998E-3</v>
      </c>
      <c r="L264" s="488">
        <v>2.0999999999999999E-3</v>
      </c>
      <c r="M264" s="488">
        <v>0.01</v>
      </c>
      <c r="N264" s="488">
        <v>3.8999999999999998E-3</v>
      </c>
      <c r="O264" s="488">
        <v>2.0999999999999999E-3</v>
      </c>
      <c r="P264" s="488">
        <v>0.01</v>
      </c>
      <c r="Q264" s="488">
        <v>3.8999999999999998E-3</v>
      </c>
      <c r="R264" s="488">
        <v>2.0999999999999999E-3</v>
      </c>
      <c r="S264" s="488">
        <v>9.7999999999999997E-3</v>
      </c>
      <c r="T264" s="488">
        <v>3.8E-3</v>
      </c>
      <c r="U264" s="488">
        <v>2.0999999999999999E-3</v>
      </c>
      <c r="V264" s="534">
        <v>9.7999999999999997E-3</v>
      </c>
      <c r="W264" s="534">
        <v>3.8E-3</v>
      </c>
      <c r="X264" s="534">
        <v>2.0999999999999999E-3</v>
      </c>
      <c r="Y264" s="534">
        <v>9.7999999999999997E-3</v>
      </c>
      <c r="Z264" s="534">
        <v>3.8E-3</v>
      </c>
      <c r="AA264" s="534">
        <v>2.0999999999999999E-3</v>
      </c>
      <c r="AB264" s="535">
        <v>9.7999999999999997E-3</v>
      </c>
      <c r="AC264" s="535">
        <v>3.8E-3</v>
      </c>
      <c r="AD264" s="535">
        <v>2.0999999999999999E-3</v>
      </c>
      <c r="AE264" s="535">
        <v>9.7999999999999997E-3</v>
      </c>
      <c r="AF264" s="535">
        <v>3.8E-3</v>
      </c>
      <c r="AG264" s="535">
        <v>2.0999999999999999E-3</v>
      </c>
      <c r="AH264" s="535">
        <v>9.5999999999999992E-3</v>
      </c>
      <c r="AI264" s="535">
        <v>3.8E-3</v>
      </c>
      <c r="AJ264" s="535">
        <v>2E-3</v>
      </c>
      <c r="AK264" s="535">
        <v>9.4999999999999998E-3</v>
      </c>
      <c r="AL264" s="535">
        <v>3.7000000000000002E-3</v>
      </c>
      <c r="AM264" s="535">
        <v>2E-3</v>
      </c>
      <c r="AN264" s="535">
        <v>9.4999999999999998E-3</v>
      </c>
      <c r="AO264" s="535">
        <v>3.7000000000000002E-3</v>
      </c>
      <c r="AP264" s="535">
        <v>2E-3</v>
      </c>
      <c r="AQ264" s="535">
        <v>9.4000000000000004E-3</v>
      </c>
      <c r="AR264" s="535">
        <v>3.7000000000000002E-3</v>
      </c>
      <c r="AS264" s="535">
        <v>2E-3</v>
      </c>
      <c r="AT264" s="535">
        <v>9.1000000000000004E-3</v>
      </c>
      <c r="AU264" s="535">
        <v>3.5999999999999999E-3</v>
      </c>
      <c r="AV264" s="535">
        <v>1.9E-3</v>
      </c>
      <c r="AW264" s="535">
        <v>8.8999999999999999E-3</v>
      </c>
      <c r="AX264" s="535">
        <v>3.5000000000000001E-3</v>
      </c>
      <c r="AY264" s="535">
        <v>1.9E-3</v>
      </c>
      <c r="AZ264" s="535">
        <v>8.9999999999999993E-3</v>
      </c>
      <c r="BA264" s="535">
        <v>3.5000000000000001E-3</v>
      </c>
      <c r="BB264" s="535">
        <v>1.9E-3</v>
      </c>
      <c r="BC264" s="535">
        <v>8.6999999999999994E-3</v>
      </c>
      <c r="BD264" s="535">
        <v>3.3999999999999998E-3</v>
      </c>
      <c r="BE264" s="535">
        <v>1.8E-3</v>
      </c>
      <c r="BF264" s="535">
        <v>8.6E-3</v>
      </c>
      <c r="BG264" s="535">
        <v>3.3999999999999998E-3</v>
      </c>
      <c r="BH264" s="535">
        <v>1.8E-3</v>
      </c>
    </row>
    <row r="265" spans="1:60" s="100" customFormat="1" ht="16.5" customHeight="1">
      <c r="A265" s="481"/>
      <c r="B265" s="480"/>
      <c r="C265" s="204"/>
      <c r="D265" s="204"/>
      <c r="E265" s="675"/>
      <c r="F265" s="489" t="s">
        <v>658</v>
      </c>
      <c r="G265" s="488">
        <v>0.01</v>
      </c>
      <c r="H265" s="488">
        <v>3.8999999999999998E-3</v>
      </c>
      <c r="I265" s="488">
        <v>2.0999999999999999E-3</v>
      </c>
      <c r="J265" s="488">
        <v>0.01</v>
      </c>
      <c r="K265" s="488">
        <v>3.8999999999999998E-3</v>
      </c>
      <c r="L265" s="488">
        <v>2.0999999999999999E-3</v>
      </c>
      <c r="M265" s="488">
        <v>0.01</v>
      </c>
      <c r="N265" s="488">
        <v>3.8999999999999998E-3</v>
      </c>
      <c r="O265" s="488">
        <v>2.0999999999999999E-3</v>
      </c>
      <c r="P265" s="488">
        <v>0.01</v>
      </c>
      <c r="Q265" s="488">
        <v>3.8999999999999998E-3</v>
      </c>
      <c r="R265" s="488">
        <v>2.0999999999999999E-3</v>
      </c>
      <c r="S265" s="488">
        <v>9.9000000000000008E-3</v>
      </c>
      <c r="T265" s="488">
        <v>3.8999999999999998E-3</v>
      </c>
      <c r="U265" s="488">
        <v>2.0999999999999999E-3</v>
      </c>
      <c r="V265" s="534">
        <v>9.7999999999999997E-3</v>
      </c>
      <c r="W265" s="534">
        <v>3.8E-3</v>
      </c>
      <c r="X265" s="534">
        <v>2.0999999999999999E-3</v>
      </c>
      <c r="Y265" s="534">
        <v>9.9000000000000008E-3</v>
      </c>
      <c r="Z265" s="534">
        <v>3.8999999999999998E-3</v>
      </c>
      <c r="AA265" s="534">
        <v>2.0999999999999999E-3</v>
      </c>
      <c r="AB265" s="535">
        <v>9.7999999999999997E-3</v>
      </c>
      <c r="AC265" s="535">
        <v>3.8E-3</v>
      </c>
      <c r="AD265" s="535">
        <v>2.0999999999999999E-3</v>
      </c>
      <c r="AE265" s="535">
        <v>9.7999999999999997E-3</v>
      </c>
      <c r="AF265" s="535">
        <v>3.8E-3</v>
      </c>
      <c r="AG265" s="535">
        <v>2.0999999999999999E-3</v>
      </c>
      <c r="AH265" s="535">
        <v>9.5999999999999992E-3</v>
      </c>
      <c r="AI265" s="535">
        <v>3.8E-3</v>
      </c>
      <c r="AJ265" s="535">
        <v>2E-3</v>
      </c>
      <c r="AK265" s="535">
        <v>9.4999999999999998E-3</v>
      </c>
      <c r="AL265" s="535">
        <v>3.7000000000000002E-3</v>
      </c>
      <c r="AM265" s="535">
        <v>2E-3</v>
      </c>
      <c r="AN265" s="535">
        <v>9.4000000000000004E-3</v>
      </c>
      <c r="AO265" s="535">
        <v>3.7000000000000002E-3</v>
      </c>
      <c r="AP265" s="535">
        <v>2E-3</v>
      </c>
      <c r="AQ265" s="535">
        <v>9.2999999999999992E-3</v>
      </c>
      <c r="AR265" s="535">
        <v>3.5999999999999999E-3</v>
      </c>
      <c r="AS265" s="535">
        <v>1.9E-3</v>
      </c>
      <c r="AT265" s="535">
        <v>9.1000000000000004E-3</v>
      </c>
      <c r="AU265" s="535">
        <v>3.5000000000000001E-3</v>
      </c>
      <c r="AV265" s="535">
        <v>1.9E-3</v>
      </c>
      <c r="AW265" s="535">
        <v>8.8000000000000005E-3</v>
      </c>
      <c r="AX265" s="535">
        <v>3.5000000000000001E-3</v>
      </c>
      <c r="AY265" s="535">
        <v>1.9E-3</v>
      </c>
      <c r="AZ265" s="535">
        <v>8.8999999999999999E-3</v>
      </c>
      <c r="BA265" s="535">
        <v>3.5000000000000001E-3</v>
      </c>
      <c r="BB265" s="535">
        <v>1.9E-3</v>
      </c>
      <c r="BC265" s="535">
        <v>8.8999999999999999E-3</v>
      </c>
      <c r="BD265" s="535">
        <v>3.5000000000000001E-3</v>
      </c>
      <c r="BE265" s="535">
        <v>1.9E-3</v>
      </c>
      <c r="BF265" s="535">
        <v>8.6E-3</v>
      </c>
      <c r="BG265" s="535">
        <v>3.3999999999999998E-3</v>
      </c>
      <c r="BH265" s="535">
        <v>1.8E-3</v>
      </c>
    </row>
    <row r="266" spans="1:60" s="100" customFormat="1" ht="16.5" customHeight="1">
      <c r="A266" s="481"/>
      <c r="B266" s="480"/>
      <c r="C266" s="204"/>
      <c r="D266" s="204"/>
      <c r="E266" s="675"/>
      <c r="F266" s="489" t="s">
        <v>659</v>
      </c>
      <c r="G266" s="488">
        <v>1.0200000000000001E-2</v>
      </c>
      <c r="H266" s="488">
        <v>4.0000000000000001E-3</v>
      </c>
      <c r="I266" s="488">
        <v>2.0999999999999999E-3</v>
      </c>
      <c r="J266" s="488">
        <v>1.0200000000000001E-2</v>
      </c>
      <c r="K266" s="488">
        <v>4.0000000000000001E-3</v>
      </c>
      <c r="L266" s="488">
        <v>2.0999999999999999E-3</v>
      </c>
      <c r="M266" s="488">
        <v>1.01E-2</v>
      </c>
      <c r="N266" s="488">
        <v>3.8999999999999998E-3</v>
      </c>
      <c r="O266" s="488">
        <v>2.0999999999999999E-3</v>
      </c>
      <c r="P266" s="488">
        <v>1.01E-2</v>
      </c>
      <c r="Q266" s="488">
        <v>3.8999999999999998E-3</v>
      </c>
      <c r="R266" s="488">
        <v>2.0999999999999999E-3</v>
      </c>
      <c r="S266" s="488">
        <v>9.9000000000000008E-3</v>
      </c>
      <c r="T266" s="488">
        <v>3.8999999999999998E-3</v>
      </c>
      <c r="U266" s="488">
        <v>2.0999999999999999E-3</v>
      </c>
      <c r="V266" s="534">
        <v>9.9000000000000008E-3</v>
      </c>
      <c r="W266" s="534">
        <v>3.8E-3</v>
      </c>
      <c r="X266" s="534">
        <v>2.0999999999999999E-3</v>
      </c>
      <c r="Y266" s="534">
        <v>9.7999999999999997E-3</v>
      </c>
      <c r="Z266" s="534">
        <v>3.8E-3</v>
      </c>
      <c r="AA266" s="534">
        <v>2.0999999999999999E-3</v>
      </c>
      <c r="AB266" s="535">
        <v>9.7999999999999997E-3</v>
      </c>
      <c r="AC266" s="535">
        <v>3.8E-3</v>
      </c>
      <c r="AD266" s="535">
        <v>2.0999999999999999E-3</v>
      </c>
      <c r="AE266" s="535">
        <v>9.9000000000000008E-3</v>
      </c>
      <c r="AF266" s="535">
        <v>3.8999999999999998E-3</v>
      </c>
      <c r="AG266" s="535">
        <v>2.0999999999999999E-3</v>
      </c>
      <c r="AH266" s="535">
        <v>9.7000000000000003E-3</v>
      </c>
      <c r="AI266" s="535">
        <v>3.8E-3</v>
      </c>
      <c r="AJ266" s="535">
        <v>2E-3</v>
      </c>
      <c r="AK266" s="535">
        <v>9.7999999999999997E-3</v>
      </c>
      <c r="AL266" s="535">
        <v>3.8E-3</v>
      </c>
      <c r="AM266" s="535">
        <v>2E-3</v>
      </c>
      <c r="AN266" s="535">
        <v>9.4999999999999998E-3</v>
      </c>
      <c r="AO266" s="535">
        <v>3.7000000000000002E-3</v>
      </c>
      <c r="AP266" s="535">
        <v>2E-3</v>
      </c>
      <c r="AQ266" s="535">
        <v>9.2999999999999992E-3</v>
      </c>
      <c r="AR266" s="535">
        <v>3.5999999999999999E-3</v>
      </c>
      <c r="AS266" s="535">
        <v>2E-3</v>
      </c>
      <c r="AT266" s="535">
        <v>9.1999999999999998E-3</v>
      </c>
      <c r="AU266" s="535">
        <v>3.5999999999999999E-3</v>
      </c>
      <c r="AV266" s="535">
        <v>1.9E-3</v>
      </c>
      <c r="AW266" s="535">
        <v>8.8999999999999999E-3</v>
      </c>
      <c r="AX266" s="535">
        <v>3.5000000000000001E-3</v>
      </c>
      <c r="AY266" s="535">
        <v>1.9E-3</v>
      </c>
      <c r="AZ266" s="535">
        <v>8.8999999999999999E-3</v>
      </c>
      <c r="BA266" s="535">
        <v>3.5000000000000001E-3</v>
      </c>
      <c r="BB266" s="535">
        <v>1.9E-3</v>
      </c>
      <c r="BC266" s="535">
        <v>8.6E-3</v>
      </c>
      <c r="BD266" s="535">
        <v>3.3E-3</v>
      </c>
      <c r="BE266" s="535">
        <v>1.8E-3</v>
      </c>
      <c r="BF266" s="535">
        <v>8.5000000000000006E-3</v>
      </c>
      <c r="BG266" s="535">
        <v>3.3E-3</v>
      </c>
      <c r="BH266" s="535">
        <v>1.8E-3</v>
      </c>
    </row>
    <row r="267" spans="1:60" s="100" customFormat="1" ht="16.5" customHeight="1">
      <c r="A267" s="481"/>
      <c r="B267" s="480"/>
      <c r="C267" s="204"/>
      <c r="D267" s="204"/>
      <c r="E267" s="675"/>
      <c r="F267" s="489" t="s">
        <v>660</v>
      </c>
      <c r="G267" s="488">
        <v>0.01</v>
      </c>
      <c r="H267" s="488">
        <v>3.8999999999999998E-3</v>
      </c>
      <c r="I267" s="488">
        <v>2.0999999999999999E-3</v>
      </c>
      <c r="J267" s="488">
        <v>0.01</v>
      </c>
      <c r="K267" s="488">
        <v>3.8999999999999998E-3</v>
      </c>
      <c r="L267" s="488">
        <v>2.0999999999999999E-3</v>
      </c>
      <c r="M267" s="488">
        <v>0.01</v>
      </c>
      <c r="N267" s="488">
        <v>3.8999999999999998E-3</v>
      </c>
      <c r="O267" s="488">
        <v>2.0999999999999999E-3</v>
      </c>
      <c r="P267" s="488">
        <v>1.01E-2</v>
      </c>
      <c r="Q267" s="488">
        <v>3.8999999999999998E-3</v>
      </c>
      <c r="R267" s="488">
        <v>2.0999999999999999E-3</v>
      </c>
      <c r="S267" s="488">
        <v>1.01E-2</v>
      </c>
      <c r="T267" s="488">
        <v>3.8999999999999998E-3</v>
      </c>
      <c r="U267" s="488">
        <v>2.0999999999999999E-3</v>
      </c>
      <c r="V267" s="534">
        <v>0.01</v>
      </c>
      <c r="W267" s="534">
        <v>3.8999999999999998E-3</v>
      </c>
      <c r="X267" s="534">
        <v>2.0999999999999999E-3</v>
      </c>
      <c r="Y267" s="534">
        <v>9.9000000000000008E-3</v>
      </c>
      <c r="Z267" s="534">
        <v>3.8999999999999998E-3</v>
      </c>
      <c r="AA267" s="534">
        <v>2.0999999999999999E-3</v>
      </c>
      <c r="AB267" s="535">
        <v>0.01</v>
      </c>
      <c r="AC267" s="535">
        <v>3.8999999999999998E-3</v>
      </c>
      <c r="AD267" s="535">
        <v>2.0999999999999999E-3</v>
      </c>
      <c r="AE267" s="535">
        <v>0.01</v>
      </c>
      <c r="AF267" s="535">
        <v>3.8999999999999998E-3</v>
      </c>
      <c r="AG267" s="535">
        <v>2.0999999999999999E-3</v>
      </c>
      <c r="AH267" s="535">
        <v>9.9000000000000008E-3</v>
      </c>
      <c r="AI267" s="535">
        <v>3.8999999999999998E-3</v>
      </c>
      <c r="AJ267" s="535">
        <v>2.0999999999999999E-3</v>
      </c>
      <c r="AK267" s="535">
        <v>9.7999999999999997E-3</v>
      </c>
      <c r="AL267" s="535">
        <v>3.8E-3</v>
      </c>
      <c r="AM267" s="535">
        <v>2E-3</v>
      </c>
      <c r="AN267" s="535">
        <v>9.4999999999999998E-3</v>
      </c>
      <c r="AO267" s="535">
        <v>3.7000000000000002E-3</v>
      </c>
      <c r="AP267" s="535">
        <v>2E-3</v>
      </c>
      <c r="AQ267" s="535">
        <v>9.4000000000000004E-3</v>
      </c>
      <c r="AR267" s="535">
        <v>3.7000000000000002E-3</v>
      </c>
      <c r="AS267" s="535">
        <v>2E-3</v>
      </c>
      <c r="AT267" s="535">
        <v>9.1999999999999998E-3</v>
      </c>
      <c r="AU267" s="535">
        <v>3.5999999999999999E-3</v>
      </c>
      <c r="AV267" s="535">
        <v>1.9E-3</v>
      </c>
      <c r="AW267" s="535">
        <v>8.9999999999999993E-3</v>
      </c>
      <c r="AX267" s="535">
        <v>3.5000000000000001E-3</v>
      </c>
      <c r="AY267" s="535">
        <v>1.9E-3</v>
      </c>
      <c r="AZ267" s="535">
        <v>8.9999999999999993E-3</v>
      </c>
      <c r="BA267" s="535">
        <v>3.5000000000000001E-3</v>
      </c>
      <c r="BB267" s="535">
        <v>1.9E-3</v>
      </c>
      <c r="BC267" s="535">
        <v>8.6E-3</v>
      </c>
      <c r="BD267" s="535">
        <v>3.3999999999999998E-3</v>
      </c>
      <c r="BE267" s="535">
        <v>1.8E-3</v>
      </c>
      <c r="BF267" s="535">
        <v>8.5000000000000006E-3</v>
      </c>
      <c r="BG267" s="535">
        <v>3.3E-3</v>
      </c>
      <c r="BH267" s="535">
        <v>1.8E-3</v>
      </c>
    </row>
    <row r="268" spans="1:60" s="100" customFormat="1" ht="16.5" customHeight="1">
      <c r="A268" s="481"/>
      <c r="B268" s="480"/>
      <c r="C268" s="204"/>
      <c r="D268" s="204"/>
      <c r="E268" s="675"/>
      <c r="F268" s="489" t="s">
        <v>661</v>
      </c>
      <c r="G268" s="488">
        <v>1.01E-2</v>
      </c>
      <c r="H268" s="488">
        <v>3.8999999999999998E-3</v>
      </c>
      <c r="I268" s="488">
        <v>2.0999999999999999E-3</v>
      </c>
      <c r="J268" s="488">
        <v>1.0200000000000001E-2</v>
      </c>
      <c r="K268" s="488">
        <v>4.0000000000000001E-3</v>
      </c>
      <c r="L268" s="488">
        <v>2.0999999999999999E-3</v>
      </c>
      <c r="M268" s="488">
        <v>1.0200000000000001E-2</v>
      </c>
      <c r="N268" s="488">
        <v>4.0000000000000001E-3</v>
      </c>
      <c r="O268" s="488">
        <v>2.0999999999999999E-3</v>
      </c>
      <c r="P268" s="488">
        <v>0.01</v>
      </c>
      <c r="Q268" s="488">
        <v>3.8999999999999998E-3</v>
      </c>
      <c r="R268" s="488">
        <v>2.0999999999999999E-3</v>
      </c>
      <c r="S268" s="488">
        <v>1.01E-2</v>
      </c>
      <c r="T268" s="488">
        <v>3.8999999999999998E-3</v>
      </c>
      <c r="U268" s="488">
        <v>2.0999999999999999E-3</v>
      </c>
      <c r="V268" s="534">
        <v>0.01</v>
      </c>
      <c r="W268" s="534">
        <v>3.8999999999999998E-3</v>
      </c>
      <c r="X268" s="534">
        <v>2.0999999999999999E-3</v>
      </c>
      <c r="Y268" s="534">
        <v>9.9000000000000008E-3</v>
      </c>
      <c r="Z268" s="534">
        <v>3.8999999999999998E-3</v>
      </c>
      <c r="AA268" s="534">
        <v>2.0999999999999999E-3</v>
      </c>
      <c r="AB268" s="535">
        <v>9.9000000000000008E-3</v>
      </c>
      <c r="AC268" s="535">
        <v>3.8999999999999998E-3</v>
      </c>
      <c r="AD268" s="535">
        <v>2.0999999999999999E-3</v>
      </c>
      <c r="AE268" s="535">
        <v>0.01</v>
      </c>
      <c r="AF268" s="535">
        <v>3.8999999999999998E-3</v>
      </c>
      <c r="AG268" s="535">
        <v>2.0999999999999999E-3</v>
      </c>
      <c r="AH268" s="535">
        <v>9.9000000000000008E-3</v>
      </c>
      <c r="AI268" s="535">
        <v>3.8999999999999998E-3</v>
      </c>
      <c r="AJ268" s="535">
        <v>2.0999999999999999E-3</v>
      </c>
      <c r="AK268" s="535">
        <v>9.5999999999999992E-3</v>
      </c>
      <c r="AL268" s="535">
        <v>3.7000000000000002E-3</v>
      </c>
      <c r="AM268" s="535">
        <v>2E-3</v>
      </c>
      <c r="AN268" s="535">
        <v>9.5999999999999992E-3</v>
      </c>
      <c r="AO268" s="535">
        <v>3.7000000000000002E-3</v>
      </c>
      <c r="AP268" s="535">
        <v>2E-3</v>
      </c>
      <c r="AQ268" s="535">
        <v>9.4000000000000004E-3</v>
      </c>
      <c r="AR268" s="535">
        <v>3.7000000000000002E-3</v>
      </c>
      <c r="AS268" s="535">
        <v>2E-3</v>
      </c>
      <c r="AT268" s="535">
        <v>9.1999999999999998E-3</v>
      </c>
      <c r="AU268" s="535">
        <v>3.5999999999999999E-3</v>
      </c>
      <c r="AV268" s="535">
        <v>1.9E-3</v>
      </c>
      <c r="AW268" s="535">
        <v>9.1000000000000004E-3</v>
      </c>
      <c r="AX268" s="535">
        <v>3.5999999999999999E-3</v>
      </c>
      <c r="AY268" s="535">
        <v>1.9E-3</v>
      </c>
      <c r="AZ268" s="535">
        <v>8.9999999999999993E-3</v>
      </c>
      <c r="BA268" s="535">
        <v>3.5000000000000001E-3</v>
      </c>
      <c r="BB268" s="535">
        <v>1.9E-3</v>
      </c>
      <c r="BC268" s="535">
        <v>9.1999999999999998E-3</v>
      </c>
      <c r="BD268" s="535">
        <v>3.5999999999999999E-3</v>
      </c>
      <c r="BE268" s="535">
        <v>1.9E-3</v>
      </c>
      <c r="BF268" s="535">
        <v>8.8999999999999999E-3</v>
      </c>
      <c r="BG268" s="535">
        <v>3.5000000000000001E-3</v>
      </c>
      <c r="BH268" s="535">
        <v>1.9E-3</v>
      </c>
    </row>
    <row r="269" spans="1:60" s="100" customFormat="1" ht="16.5" customHeight="1">
      <c r="A269" s="481"/>
      <c r="B269" s="480"/>
      <c r="C269" s="204"/>
      <c r="D269" s="204"/>
      <c r="E269" s="675"/>
      <c r="F269" s="489" t="s">
        <v>662</v>
      </c>
      <c r="G269" s="488">
        <v>1.01E-2</v>
      </c>
      <c r="H269" s="488">
        <v>4.0000000000000001E-3</v>
      </c>
      <c r="I269" s="488">
        <v>2.0999999999999999E-3</v>
      </c>
      <c r="J269" s="488">
        <v>1.0200000000000001E-2</v>
      </c>
      <c r="K269" s="488">
        <v>4.0000000000000001E-3</v>
      </c>
      <c r="L269" s="488">
        <v>2.0999999999999999E-3</v>
      </c>
      <c r="M269" s="488">
        <v>1.01E-2</v>
      </c>
      <c r="N269" s="488">
        <v>3.8999999999999998E-3</v>
      </c>
      <c r="O269" s="488">
        <v>2.0999999999999999E-3</v>
      </c>
      <c r="P269" s="488">
        <v>0.01</v>
      </c>
      <c r="Q269" s="488">
        <v>3.8999999999999998E-3</v>
      </c>
      <c r="R269" s="488">
        <v>2.0999999999999999E-3</v>
      </c>
      <c r="S269" s="488">
        <v>9.7000000000000003E-3</v>
      </c>
      <c r="T269" s="488">
        <v>3.8E-3</v>
      </c>
      <c r="U269" s="488">
        <v>2E-3</v>
      </c>
      <c r="V269" s="534">
        <v>9.7000000000000003E-3</v>
      </c>
      <c r="W269" s="534">
        <v>3.8E-3</v>
      </c>
      <c r="X269" s="534">
        <v>2E-3</v>
      </c>
      <c r="Y269" s="534">
        <v>9.7999999999999997E-3</v>
      </c>
      <c r="Z269" s="534">
        <v>3.8E-3</v>
      </c>
      <c r="AA269" s="534">
        <v>2.0999999999999999E-3</v>
      </c>
      <c r="AB269" s="535">
        <v>9.7000000000000003E-3</v>
      </c>
      <c r="AC269" s="535">
        <v>3.8E-3</v>
      </c>
      <c r="AD269" s="535">
        <v>2E-3</v>
      </c>
      <c r="AE269" s="535">
        <v>9.7999999999999997E-3</v>
      </c>
      <c r="AF269" s="535">
        <v>3.8E-3</v>
      </c>
      <c r="AG269" s="535">
        <v>2.0999999999999999E-3</v>
      </c>
      <c r="AH269" s="535">
        <v>9.7000000000000003E-3</v>
      </c>
      <c r="AI269" s="535">
        <v>3.8E-3</v>
      </c>
      <c r="AJ269" s="535">
        <v>2E-3</v>
      </c>
      <c r="AK269" s="535">
        <v>9.7000000000000003E-3</v>
      </c>
      <c r="AL269" s="535">
        <v>3.8E-3</v>
      </c>
      <c r="AM269" s="535">
        <v>2E-3</v>
      </c>
      <c r="AN269" s="535">
        <v>9.4999999999999998E-3</v>
      </c>
      <c r="AO269" s="535">
        <v>3.7000000000000002E-3</v>
      </c>
      <c r="AP269" s="535">
        <v>2E-3</v>
      </c>
      <c r="AQ269" s="535">
        <v>9.1999999999999998E-3</v>
      </c>
      <c r="AR269" s="535">
        <v>3.5999999999999999E-3</v>
      </c>
      <c r="AS269" s="535">
        <v>1.9E-3</v>
      </c>
      <c r="AT269" s="535">
        <v>9.1999999999999998E-3</v>
      </c>
      <c r="AU269" s="535">
        <v>3.5999999999999999E-3</v>
      </c>
      <c r="AV269" s="535">
        <v>1.9E-3</v>
      </c>
      <c r="AW269" s="535">
        <v>8.8000000000000005E-3</v>
      </c>
      <c r="AX269" s="535">
        <v>3.3999999999999998E-3</v>
      </c>
      <c r="AY269" s="535">
        <v>1.8E-3</v>
      </c>
      <c r="AZ269" s="535">
        <v>8.6E-3</v>
      </c>
      <c r="BA269" s="535">
        <v>3.3999999999999998E-3</v>
      </c>
      <c r="BB269" s="535">
        <v>1.8E-3</v>
      </c>
      <c r="BC269" s="535">
        <v>8.0000000000000002E-3</v>
      </c>
      <c r="BD269" s="535">
        <v>3.0999999999999999E-3</v>
      </c>
      <c r="BE269" s="535">
        <v>1.6999999999999999E-3</v>
      </c>
      <c r="BF269" s="535">
        <v>8.0000000000000002E-3</v>
      </c>
      <c r="BG269" s="535">
        <v>3.0999999999999999E-3</v>
      </c>
      <c r="BH269" s="535">
        <v>1.6999999999999999E-3</v>
      </c>
    </row>
    <row r="270" spans="1:60" s="100" customFormat="1" ht="16.5" customHeight="1">
      <c r="A270" s="481"/>
      <c r="B270" s="480"/>
      <c r="C270" s="204"/>
      <c r="D270" s="204"/>
      <c r="E270" s="675"/>
      <c r="F270" s="489" t="s">
        <v>663</v>
      </c>
      <c r="G270" s="488">
        <v>0.01</v>
      </c>
      <c r="H270" s="488">
        <v>3.8999999999999998E-3</v>
      </c>
      <c r="I270" s="488">
        <v>2.0999999999999999E-3</v>
      </c>
      <c r="J270" s="488">
        <v>9.9000000000000008E-3</v>
      </c>
      <c r="K270" s="488">
        <v>3.8999999999999998E-3</v>
      </c>
      <c r="L270" s="488">
        <v>2.0999999999999999E-3</v>
      </c>
      <c r="M270" s="488">
        <v>0.01</v>
      </c>
      <c r="N270" s="488">
        <v>3.8999999999999998E-3</v>
      </c>
      <c r="O270" s="488">
        <v>2.0999999999999999E-3</v>
      </c>
      <c r="P270" s="488">
        <v>9.9000000000000008E-3</v>
      </c>
      <c r="Q270" s="488">
        <v>3.8999999999999998E-3</v>
      </c>
      <c r="R270" s="488">
        <v>2.0999999999999999E-3</v>
      </c>
      <c r="S270" s="488">
        <v>9.7999999999999997E-3</v>
      </c>
      <c r="T270" s="488">
        <v>3.8E-3</v>
      </c>
      <c r="U270" s="488">
        <v>2.0999999999999999E-3</v>
      </c>
      <c r="V270" s="534">
        <v>9.9000000000000008E-3</v>
      </c>
      <c r="W270" s="534">
        <v>3.8999999999999998E-3</v>
      </c>
      <c r="X270" s="534">
        <v>2.0999999999999999E-3</v>
      </c>
      <c r="Y270" s="534">
        <v>9.7999999999999997E-3</v>
      </c>
      <c r="Z270" s="534">
        <v>3.8E-3</v>
      </c>
      <c r="AA270" s="534">
        <v>2.0999999999999999E-3</v>
      </c>
      <c r="AB270" s="535">
        <v>9.7999999999999997E-3</v>
      </c>
      <c r="AC270" s="535">
        <v>3.8E-3</v>
      </c>
      <c r="AD270" s="535">
        <v>2E-3</v>
      </c>
      <c r="AE270" s="535">
        <v>9.7999999999999997E-3</v>
      </c>
      <c r="AF270" s="535">
        <v>3.8E-3</v>
      </c>
      <c r="AG270" s="535">
        <v>2E-3</v>
      </c>
      <c r="AH270" s="535">
        <v>9.5999999999999992E-3</v>
      </c>
      <c r="AI270" s="535">
        <v>3.8E-3</v>
      </c>
      <c r="AJ270" s="535">
        <v>2E-3</v>
      </c>
      <c r="AK270" s="535">
        <v>9.5999999999999992E-3</v>
      </c>
      <c r="AL270" s="535">
        <v>3.7000000000000002E-3</v>
      </c>
      <c r="AM270" s="535">
        <v>2E-3</v>
      </c>
      <c r="AN270" s="535">
        <v>9.4000000000000004E-3</v>
      </c>
      <c r="AO270" s="535">
        <v>3.7000000000000002E-3</v>
      </c>
      <c r="AP270" s="535">
        <v>2E-3</v>
      </c>
      <c r="AQ270" s="535">
        <v>9.4000000000000004E-3</v>
      </c>
      <c r="AR270" s="535">
        <v>3.7000000000000002E-3</v>
      </c>
      <c r="AS270" s="535">
        <v>2E-3</v>
      </c>
      <c r="AT270" s="535">
        <v>9.1999999999999998E-3</v>
      </c>
      <c r="AU270" s="535">
        <v>3.5999999999999999E-3</v>
      </c>
      <c r="AV270" s="535">
        <v>1.9E-3</v>
      </c>
      <c r="AW270" s="535">
        <v>8.9999999999999993E-3</v>
      </c>
      <c r="AX270" s="535">
        <v>3.5000000000000001E-3</v>
      </c>
      <c r="AY270" s="535">
        <v>1.9E-3</v>
      </c>
      <c r="AZ270" s="535">
        <v>8.8999999999999999E-3</v>
      </c>
      <c r="BA270" s="535">
        <v>3.5000000000000001E-3</v>
      </c>
      <c r="BB270" s="535">
        <v>1.9E-3</v>
      </c>
      <c r="BC270" s="535">
        <v>8.8999999999999999E-3</v>
      </c>
      <c r="BD270" s="535">
        <v>3.5000000000000001E-3</v>
      </c>
      <c r="BE270" s="535">
        <v>1.9E-3</v>
      </c>
      <c r="BF270" s="535">
        <v>8.6E-3</v>
      </c>
      <c r="BG270" s="535">
        <v>3.3999999999999998E-3</v>
      </c>
      <c r="BH270" s="535">
        <v>1.8E-3</v>
      </c>
    </row>
    <row r="271" spans="1:60" s="100" customFormat="1" ht="16.5" customHeight="1">
      <c r="A271" s="481"/>
      <c r="B271" s="480"/>
      <c r="C271" s="204"/>
      <c r="D271" s="204"/>
      <c r="E271" s="675"/>
      <c r="F271" s="489" t="s">
        <v>664</v>
      </c>
      <c r="G271" s="488">
        <v>1.01E-2</v>
      </c>
      <c r="H271" s="488">
        <v>3.8999999999999998E-3</v>
      </c>
      <c r="I271" s="488">
        <v>2.0999999999999999E-3</v>
      </c>
      <c r="J271" s="488">
        <v>9.9000000000000008E-3</v>
      </c>
      <c r="K271" s="488">
        <v>3.8999999999999998E-3</v>
      </c>
      <c r="L271" s="488">
        <v>2.0999999999999999E-3</v>
      </c>
      <c r="M271" s="488">
        <v>0.01</v>
      </c>
      <c r="N271" s="488">
        <v>3.8999999999999998E-3</v>
      </c>
      <c r="O271" s="488">
        <v>2.0999999999999999E-3</v>
      </c>
      <c r="P271" s="488">
        <v>9.9000000000000008E-3</v>
      </c>
      <c r="Q271" s="488">
        <v>3.8999999999999998E-3</v>
      </c>
      <c r="R271" s="488">
        <v>2.0999999999999999E-3</v>
      </c>
      <c r="S271" s="488">
        <v>9.7000000000000003E-3</v>
      </c>
      <c r="T271" s="488">
        <v>3.8E-3</v>
      </c>
      <c r="U271" s="488">
        <v>2E-3</v>
      </c>
      <c r="V271" s="534">
        <v>9.9000000000000008E-3</v>
      </c>
      <c r="W271" s="534">
        <v>3.8E-3</v>
      </c>
      <c r="X271" s="534">
        <v>2.0999999999999999E-3</v>
      </c>
      <c r="Y271" s="534">
        <v>9.7999999999999997E-3</v>
      </c>
      <c r="Z271" s="534">
        <v>3.8E-3</v>
      </c>
      <c r="AA271" s="534">
        <v>2.0999999999999999E-3</v>
      </c>
      <c r="AB271" s="535">
        <v>0.01</v>
      </c>
      <c r="AC271" s="535">
        <v>3.8999999999999998E-3</v>
      </c>
      <c r="AD271" s="535">
        <v>2.0999999999999999E-3</v>
      </c>
      <c r="AE271" s="535">
        <v>9.7999999999999997E-3</v>
      </c>
      <c r="AF271" s="535">
        <v>3.8E-3</v>
      </c>
      <c r="AG271" s="535">
        <v>2.0999999999999999E-3</v>
      </c>
      <c r="AH271" s="535">
        <v>9.7999999999999997E-3</v>
      </c>
      <c r="AI271" s="535">
        <v>3.8E-3</v>
      </c>
      <c r="AJ271" s="535">
        <v>2E-3</v>
      </c>
      <c r="AK271" s="535">
        <v>9.4999999999999998E-3</v>
      </c>
      <c r="AL271" s="535">
        <v>3.7000000000000002E-3</v>
      </c>
      <c r="AM271" s="535">
        <v>2E-3</v>
      </c>
      <c r="AN271" s="535">
        <v>9.4999999999999998E-3</v>
      </c>
      <c r="AO271" s="535">
        <v>3.7000000000000002E-3</v>
      </c>
      <c r="AP271" s="535">
        <v>2E-3</v>
      </c>
      <c r="AQ271" s="535">
        <v>9.2999999999999992E-3</v>
      </c>
      <c r="AR271" s="535">
        <v>3.5999999999999999E-3</v>
      </c>
      <c r="AS271" s="535">
        <v>1.9E-3</v>
      </c>
      <c r="AT271" s="535">
        <v>8.9999999999999993E-3</v>
      </c>
      <c r="AU271" s="535">
        <v>3.5000000000000001E-3</v>
      </c>
      <c r="AV271" s="535">
        <v>1.9E-3</v>
      </c>
      <c r="AW271" s="535">
        <v>8.6999999999999994E-3</v>
      </c>
      <c r="AX271" s="535">
        <v>3.3999999999999998E-3</v>
      </c>
      <c r="AY271" s="535">
        <v>1.8E-3</v>
      </c>
      <c r="AZ271" s="535">
        <v>8.8000000000000005E-3</v>
      </c>
      <c r="BA271" s="535">
        <v>3.3999999999999998E-3</v>
      </c>
      <c r="BB271" s="535">
        <v>1.8E-3</v>
      </c>
      <c r="BC271" s="535">
        <v>8.6E-3</v>
      </c>
      <c r="BD271" s="535">
        <v>3.3999999999999998E-3</v>
      </c>
      <c r="BE271" s="535">
        <v>1.8E-3</v>
      </c>
      <c r="BF271" s="535">
        <v>8.5000000000000006E-3</v>
      </c>
      <c r="BG271" s="535">
        <v>3.3E-3</v>
      </c>
      <c r="BH271" s="535">
        <v>1.8E-3</v>
      </c>
    </row>
    <row r="272" spans="1:60" s="100" customFormat="1" ht="16.5" customHeight="1">
      <c r="A272" s="481"/>
      <c r="B272" s="480"/>
      <c r="C272" s="204"/>
      <c r="D272" s="204"/>
      <c r="E272" s="675"/>
      <c r="F272" s="489" t="s">
        <v>665</v>
      </c>
      <c r="G272" s="488">
        <v>1.01E-2</v>
      </c>
      <c r="H272" s="488">
        <v>4.0000000000000001E-3</v>
      </c>
      <c r="I272" s="488">
        <v>2.0999999999999999E-3</v>
      </c>
      <c r="J272" s="488">
        <v>1.01E-2</v>
      </c>
      <c r="K272" s="488">
        <v>3.8999999999999998E-3</v>
      </c>
      <c r="L272" s="488">
        <v>2.0999999999999999E-3</v>
      </c>
      <c r="M272" s="488">
        <v>1.01E-2</v>
      </c>
      <c r="N272" s="488">
        <v>3.8999999999999998E-3</v>
      </c>
      <c r="O272" s="488">
        <v>2.0999999999999999E-3</v>
      </c>
      <c r="P272" s="488">
        <v>1.01E-2</v>
      </c>
      <c r="Q272" s="488">
        <v>3.8999999999999998E-3</v>
      </c>
      <c r="R272" s="488">
        <v>2.0999999999999999E-3</v>
      </c>
      <c r="S272" s="488">
        <v>0.01</v>
      </c>
      <c r="T272" s="488">
        <v>3.8999999999999998E-3</v>
      </c>
      <c r="U272" s="488">
        <v>2.0999999999999999E-3</v>
      </c>
      <c r="V272" s="534">
        <v>9.9000000000000008E-3</v>
      </c>
      <c r="W272" s="534">
        <v>3.8999999999999998E-3</v>
      </c>
      <c r="X272" s="534">
        <v>2.0999999999999999E-3</v>
      </c>
      <c r="Y272" s="534">
        <v>0.01</v>
      </c>
      <c r="Z272" s="534">
        <v>3.8999999999999998E-3</v>
      </c>
      <c r="AA272" s="534">
        <v>2.0999999999999999E-3</v>
      </c>
      <c r="AB272" s="535">
        <v>9.7999999999999997E-3</v>
      </c>
      <c r="AC272" s="535">
        <v>3.8E-3</v>
      </c>
      <c r="AD272" s="535">
        <v>2.0999999999999999E-3</v>
      </c>
      <c r="AE272" s="535">
        <v>9.7999999999999997E-3</v>
      </c>
      <c r="AF272" s="535">
        <v>3.8E-3</v>
      </c>
      <c r="AG272" s="535">
        <v>2.0999999999999999E-3</v>
      </c>
      <c r="AH272" s="535">
        <v>9.7999999999999997E-3</v>
      </c>
      <c r="AI272" s="535">
        <v>3.8E-3</v>
      </c>
      <c r="AJ272" s="535">
        <v>2.0999999999999999E-3</v>
      </c>
      <c r="AK272" s="535">
        <v>9.7000000000000003E-3</v>
      </c>
      <c r="AL272" s="535">
        <v>3.8E-3</v>
      </c>
      <c r="AM272" s="535">
        <v>2E-3</v>
      </c>
      <c r="AN272" s="535">
        <v>9.4999999999999998E-3</v>
      </c>
      <c r="AO272" s="535">
        <v>3.7000000000000002E-3</v>
      </c>
      <c r="AP272" s="535">
        <v>2E-3</v>
      </c>
      <c r="AQ272" s="535">
        <v>9.4000000000000004E-3</v>
      </c>
      <c r="AR272" s="535">
        <v>3.7000000000000002E-3</v>
      </c>
      <c r="AS272" s="535">
        <v>2E-3</v>
      </c>
      <c r="AT272" s="535">
        <v>9.1999999999999998E-3</v>
      </c>
      <c r="AU272" s="535">
        <v>3.5999999999999999E-3</v>
      </c>
      <c r="AV272" s="535">
        <v>1.9E-3</v>
      </c>
      <c r="AW272" s="535">
        <v>8.9999999999999993E-3</v>
      </c>
      <c r="AX272" s="535">
        <v>3.5000000000000001E-3</v>
      </c>
      <c r="AY272" s="535">
        <v>1.9E-3</v>
      </c>
      <c r="AZ272" s="535">
        <v>8.9999999999999993E-3</v>
      </c>
      <c r="BA272" s="535">
        <v>3.5000000000000001E-3</v>
      </c>
      <c r="BB272" s="535">
        <v>1.9E-3</v>
      </c>
      <c r="BC272" s="535">
        <v>9.2999999999999992E-3</v>
      </c>
      <c r="BD272" s="535">
        <v>3.5999999999999999E-3</v>
      </c>
      <c r="BE272" s="535">
        <v>2E-3</v>
      </c>
      <c r="BF272" s="535">
        <v>8.6E-3</v>
      </c>
      <c r="BG272" s="535">
        <v>3.3999999999999998E-3</v>
      </c>
      <c r="BH272" s="535">
        <v>1.8E-3</v>
      </c>
    </row>
    <row r="273" spans="1:60" s="100" customFormat="1" ht="16.5" customHeight="1">
      <c r="A273" s="481"/>
      <c r="B273" s="480"/>
      <c r="C273" s="204"/>
      <c r="D273" s="204"/>
      <c r="E273" s="675"/>
      <c r="F273" s="489" t="s">
        <v>666</v>
      </c>
      <c r="G273" s="488">
        <v>0.01</v>
      </c>
      <c r="H273" s="488">
        <v>3.8999999999999998E-3</v>
      </c>
      <c r="I273" s="488">
        <v>2.0999999999999999E-3</v>
      </c>
      <c r="J273" s="488">
        <v>0.01</v>
      </c>
      <c r="K273" s="488">
        <v>3.8999999999999998E-3</v>
      </c>
      <c r="L273" s="488">
        <v>2.0999999999999999E-3</v>
      </c>
      <c r="M273" s="488">
        <v>0.01</v>
      </c>
      <c r="N273" s="488">
        <v>3.8999999999999998E-3</v>
      </c>
      <c r="O273" s="488">
        <v>2.0999999999999999E-3</v>
      </c>
      <c r="P273" s="488">
        <v>9.9000000000000008E-3</v>
      </c>
      <c r="Q273" s="488">
        <v>3.8999999999999998E-3</v>
      </c>
      <c r="R273" s="488">
        <v>2.0999999999999999E-3</v>
      </c>
      <c r="S273" s="488">
        <v>9.9000000000000008E-3</v>
      </c>
      <c r="T273" s="488">
        <v>3.8999999999999998E-3</v>
      </c>
      <c r="U273" s="488">
        <v>2.0999999999999999E-3</v>
      </c>
      <c r="V273" s="534">
        <v>9.9000000000000008E-3</v>
      </c>
      <c r="W273" s="534">
        <v>3.8999999999999998E-3</v>
      </c>
      <c r="X273" s="534">
        <v>2.0999999999999999E-3</v>
      </c>
      <c r="Y273" s="534">
        <v>9.9000000000000008E-3</v>
      </c>
      <c r="Z273" s="534">
        <v>3.8999999999999998E-3</v>
      </c>
      <c r="AA273" s="534">
        <v>2.0999999999999999E-3</v>
      </c>
      <c r="AB273" s="535">
        <v>9.9000000000000008E-3</v>
      </c>
      <c r="AC273" s="535">
        <v>3.8999999999999998E-3</v>
      </c>
      <c r="AD273" s="535">
        <v>2.0999999999999999E-3</v>
      </c>
      <c r="AE273" s="535">
        <v>0.01</v>
      </c>
      <c r="AF273" s="535">
        <v>3.8999999999999998E-3</v>
      </c>
      <c r="AG273" s="535">
        <v>2.0999999999999999E-3</v>
      </c>
      <c r="AH273" s="535">
        <v>9.7999999999999997E-3</v>
      </c>
      <c r="AI273" s="535">
        <v>3.8E-3</v>
      </c>
      <c r="AJ273" s="535">
        <v>2.0999999999999999E-3</v>
      </c>
      <c r="AK273" s="535">
        <v>9.5999999999999992E-3</v>
      </c>
      <c r="AL273" s="535">
        <v>3.8E-3</v>
      </c>
      <c r="AM273" s="535">
        <v>2E-3</v>
      </c>
      <c r="AN273" s="535">
        <v>9.5999999999999992E-3</v>
      </c>
      <c r="AO273" s="535">
        <v>3.7000000000000002E-3</v>
      </c>
      <c r="AP273" s="535">
        <v>2E-3</v>
      </c>
      <c r="AQ273" s="535">
        <v>9.4000000000000004E-3</v>
      </c>
      <c r="AR273" s="535">
        <v>3.7000000000000002E-3</v>
      </c>
      <c r="AS273" s="535">
        <v>2E-3</v>
      </c>
      <c r="AT273" s="535">
        <v>9.1999999999999998E-3</v>
      </c>
      <c r="AU273" s="535">
        <v>3.5999999999999999E-3</v>
      </c>
      <c r="AV273" s="535">
        <v>1.9E-3</v>
      </c>
      <c r="AW273" s="535">
        <v>8.9999999999999993E-3</v>
      </c>
      <c r="AX273" s="535">
        <v>3.5000000000000001E-3</v>
      </c>
      <c r="AY273" s="535">
        <v>1.9E-3</v>
      </c>
      <c r="AZ273" s="535">
        <v>8.9999999999999993E-3</v>
      </c>
      <c r="BA273" s="535">
        <v>3.5000000000000001E-3</v>
      </c>
      <c r="BB273" s="535">
        <v>1.9E-3</v>
      </c>
      <c r="BC273" s="535">
        <v>8.8999999999999999E-3</v>
      </c>
      <c r="BD273" s="535">
        <v>3.5000000000000001E-3</v>
      </c>
      <c r="BE273" s="535">
        <v>1.9E-3</v>
      </c>
      <c r="BF273" s="535">
        <v>8.6999999999999994E-3</v>
      </c>
      <c r="BG273" s="535">
        <v>3.3999999999999998E-3</v>
      </c>
      <c r="BH273" s="535">
        <v>1.8E-3</v>
      </c>
    </row>
    <row r="274" spans="1:60" s="100" customFormat="1" ht="16.5" customHeight="1">
      <c r="A274" s="481"/>
      <c r="B274" s="480"/>
      <c r="C274" s="204"/>
      <c r="D274" s="204"/>
      <c r="E274" s="675"/>
      <c r="F274" s="489" t="s">
        <v>667</v>
      </c>
      <c r="G274" s="488">
        <v>1.01E-2</v>
      </c>
      <c r="H274" s="488">
        <v>4.0000000000000001E-3</v>
      </c>
      <c r="I274" s="488">
        <v>2.0999999999999999E-3</v>
      </c>
      <c r="J274" s="488">
        <v>1.01E-2</v>
      </c>
      <c r="K274" s="488">
        <v>3.8999999999999998E-3</v>
      </c>
      <c r="L274" s="488">
        <v>2.0999999999999999E-3</v>
      </c>
      <c r="M274" s="488">
        <v>1.01E-2</v>
      </c>
      <c r="N274" s="488">
        <v>3.8999999999999998E-3</v>
      </c>
      <c r="O274" s="488">
        <v>2.0999999999999999E-3</v>
      </c>
      <c r="P274" s="488">
        <v>0.01</v>
      </c>
      <c r="Q274" s="488">
        <v>3.8999999999999998E-3</v>
      </c>
      <c r="R274" s="488">
        <v>2.0999999999999999E-3</v>
      </c>
      <c r="S274" s="488">
        <v>9.9000000000000008E-3</v>
      </c>
      <c r="T274" s="488">
        <v>3.8999999999999998E-3</v>
      </c>
      <c r="U274" s="488">
        <v>2.0999999999999999E-3</v>
      </c>
      <c r="V274" s="534">
        <v>0.01</v>
      </c>
      <c r="W274" s="534">
        <v>3.8999999999999998E-3</v>
      </c>
      <c r="X274" s="534">
        <v>2.0999999999999999E-3</v>
      </c>
      <c r="Y274" s="534">
        <v>9.9000000000000008E-3</v>
      </c>
      <c r="Z274" s="534">
        <v>3.8999999999999998E-3</v>
      </c>
      <c r="AA274" s="534">
        <v>2.0999999999999999E-3</v>
      </c>
      <c r="AB274" s="535">
        <v>9.9000000000000008E-3</v>
      </c>
      <c r="AC274" s="535">
        <v>3.8999999999999998E-3</v>
      </c>
      <c r="AD274" s="535">
        <v>2.0999999999999999E-3</v>
      </c>
      <c r="AE274" s="535">
        <v>9.9000000000000008E-3</v>
      </c>
      <c r="AF274" s="535">
        <v>3.8999999999999998E-3</v>
      </c>
      <c r="AG274" s="535">
        <v>2.0999999999999999E-3</v>
      </c>
      <c r="AH274" s="535">
        <v>9.7999999999999997E-3</v>
      </c>
      <c r="AI274" s="535">
        <v>3.8E-3</v>
      </c>
      <c r="AJ274" s="535">
        <v>2.0999999999999999E-3</v>
      </c>
      <c r="AK274" s="535">
        <v>9.7000000000000003E-3</v>
      </c>
      <c r="AL274" s="535">
        <v>3.8E-3</v>
      </c>
      <c r="AM274" s="535">
        <v>2E-3</v>
      </c>
      <c r="AN274" s="535">
        <v>9.5999999999999992E-3</v>
      </c>
      <c r="AO274" s="535">
        <v>3.7000000000000002E-3</v>
      </c>
      <c r="AP274" s="535">
        <v>2E-3</v>
      </c>
      <c r="AQ274" s="535">
        <v>9.4000000000000004E-3</v>
      </c>
      <c r="AR274" s="535">
        <v>3.7000000000000002E-3</v>
      </c>
      <c r="AS274" s="535">
        <v>2E-3</v>
      </c>
      <c r="AT274" s="535">
        <v>9.2999999999999992E-3</v>
      </c>
      <c r="AU274" s="535">
        <v>3.5999999999999999E-3</v>
      </c>
      <c r="AV274" s="535">
        <v>1.9E-3</v>
      </c>
      <c r="AW274" s="535">
        <v>9.1000000000000004E-3</v>
      </c>
      <c r="AX274" s="535">
        <v>3.5999999999999999E-3</v>
      </c>
      <c r="AY274" s="535">
        <v>1.9E-3</v>
      </c>
      <c r="AZ274" s="535">
        <v>9.1000000000000004E-3</v>
      </c>
      <c r="BA274" s="535">
        <v>3.5000000000000001E-3</v>
      </c>
      <c r="BB274" s="535">
        <v>1.9E-3</v>
      </c>
      <c r="BC274" s="535">
        <v>9.2999999999999992E-3</v>
      </c>
      <c r="BD274" s="535">
        <v>3.5999999999999999E-3</v>
      </c>
      <c r="BE274" s="535">
        <v>2E-3</v>
      </c>
      <c r="BF274" s="535">
        <v>8.9999999999999993E-3</v>
      </c>
      <c r="BG274" s="535">
        <v>3.5000000000000001E-3</v>
      </c>
      <c r="BH274" s="535">
        <v>1.9E-3</v>
      </c>
    </row>
    <row r="275" spans="1:60" s="100" customFormat="1" ht="16.5" customHeight="1">
      <c r="A275" s="481"/>
      <c r="B275" s="480"/>
      <c r="C275" s="204"/>
      <c r="D275" s="204"/>
      <c r="E275" s="675"/>
      <c r="F275" s="489" t="s">
        <v>668</v>
      </c>
      <c r="G275" s="488">
        <v>0.01</v>
      </c>
      <c r="H275" s="488">
        <v>3.8999999999999998E-3</v>
      </c>
      <c r="I275" s="488">
        <v>2.0999999999999999E-3</v>
      </c>
      <c r="J275" s="488">
        <v>0.01</v>
      </c>
      <c r="K275" s="488">
        <v>3.8999999999999998E-3</v>
      </c>
      <c r="L275" s="488">
        <v>2.0999999999999999E-3</v>
      </c>
      <c r="M275" s="488">
        <v>0.01</v>
      </c>
      <c r="N275" s="488">
        <v>3.8999999999999998E-3</v>
      </c>
      <c r="O275" s="488">
        <v>2.0999999999999999E-3</v>
      </c>
      <c r="P275" s="488">
        <v>9.7999999999999997E-3</v>
      </c>
      <c r="Q275" s="488">
        <v>3.8E-3</v>
      </c>
      <c r="R275" s="488">
        <v>2.0999999999999999E-3</v>
      </c>
      <c r="S275" s="488">
        <v>9.7999999999999997E-3</v>
      </c>
      <c r="T275" s="488">
        <v>3.8E-3</v>
      </c>
      <c r="U275" s="488">
        <v>2.0999999999999999E-3</v>
      </c>
      <c r="V275" s="534">
        <v>9.7999999999999997E-3</v>
      </c>
      <c r="W275" s="534">
        <v>3.8E-3</v>
      </c>
      <c r="X275" s="534">
        <v>2.0999999999999999E-3</v>
      </c>
      <c r="Y275" s="534">
        <v>9.9000000000000008E-3</v>
      </c>
      <c r="Z275" s="534">
        <v>3.8999999999999998E-3</v>
      </c>
      <c r="AA275" s="534">
        <v>2.0999999999999999E-3</v>
      </c>
      <c r="AB275" s="535">
        <v>9.7999999999999997E-3</v>
      </c>
      <c r="AC275" s="535">
        <v>3.8E-3</v>
      </c>
      <c r="AD275" s="535">
        <v>2.0999999999999999E-3</v>
      </c>
      <c r="AE275" s="535">
        <v>9.9000000000000008E-3</v>
      </c>
      <c r="AF275" s="535">
        <v>3.8999999999999998E-3</v>
      </c>
      <c r="AG275" s="535">
        <v>2.0999999999999999E-3</v>
      </c>
      <c r="AH275" s="535">
        <v>9.7999999999999997E-3</v>
      </c>
      <c r="AI275" s="535">
        <v>3.8E-3</v>
      </c>
      <c r="AJ275" s="535">
        <v>2.0999999999999999E-3</v>
      </c>
      <c r="AK275" s="535">
        <v>9.5999999999999992E-3</v>
      </c>
      <c r="AL275" s="535">
        <v>3.7000000000000002E-3</v>
      </c>
      <c r="AM275" s="535">
        <v>2E-3</v>
      </c>
      <c r="AN275" s="535">
        <v>9.2999999999999992E-3</v>
      </c>
      <c r="AO275" s="535">
        <v>3.5999999999999999E-3</v>
      </c>
      <c r="AP275" s="535">
        <v>1.9E-3</v>
      </c>
      <c r="AQ275" s="535">
        <v>9.1000000000000004E-3</v>
      </c>
      <c r="AR275" s="535">
        <v>3.5999999999999999E-3</v>
      </c>
      <c r="AS275" s="535">
        <v>1.9E-3</v>
      </c>
      <c r="AT275" s="535">
        <v>8.8999999999999999E-3</v>
      </c>
      <c r="AU275" s="535">
        <v>3.5000000000000001E-3</v>
      </c>
      <c r="AV275" s="535">
        <v>1.9E-3</v>
      </c>
      <c r="AW275" s="535">
        <v>8.6999999999999994E-3</v>
      </c>
      <c r="AX275" s="535">
        <v>3.3999999999999998E-3</v>
      </c>
      <c r="AY275" s="535">
        <v>1.8E-3</v>
      </c>
      <c r="AZ275" s="535">
        <v>8.6999999999999994E-3</v>
      </c>
      <c r="BA275" s="535">
        <v>3.3999999999999998E-3</v>
      </c>
      <c r="BB275" s="535">
        <v>1.8E-3</v>
      </c>
      <c r="BC275" s="535">
        <v>8.8999999999999999E-3</v>
      </c>
      <c r="BD275" s="535">
        <v>3.5000000000000001E-3</v>
      </c>
      <c r="BE275" s="535">
        <v>1.9E-3</v>
      </c>
      <c r="BF275" s="535">
        <v>8.9999999999999993E-3</v>
      </c>
      <c r="BG275" s="535">
        <v>3.5000000000000001E-3</v>
      </c>
      <c r="BH275" s="535">
        <v>1.9E-3</v>
      </c>
    </row>
    <row r="276" spans="1:60" s="100" customFormat="1" ht="16.5" customHeight="1">
      <c r="A276" s="481"/>
      <c r="B276" s="480"/>
      <c r="C276" s="204"/>
      <c r="D276" s="204"/>
      <c r="E276" s="675"/>
      <c r="F276" s="489" t="s">
        <v>669</v>
      </c>
      <c r="G276" s="488">
        <v>0.01</v>
      </c>
      <c r="H276" s="488">
        <v>3.8999999999999998E-3</v>
      </c>
      <c r="I276" s="488">
        <v>2.0999999999999999E-3</v>
      </c>
      <c r="J276" s="488">
        <v>1.01E-2</v>
      </c>
      <c r="K276" s="488">
        <v>3.8999999999999998E-3</v>
      </c>
      <c r="L276" s="488">
        <v>2.0999999999999999E-3</v>
      </c>
      <c r="M276" s="488">
        <v>1.01E-2</v>
      </c>
      <c r="N276" s="488">
        <v>3.8999999999999998E-3</v>
      </c>
      <c r="O276" s="488">
        <v>2.0999999999999999E-3</v>
      </c>
      <c r="P276" s="488">
        <v>0.01</v>
      </c>
      <c r="Q276" s="488">
        <v>3.8999999999999998E-3</v>
      </c>
      <c r="R276" s="488">
        <v>2.0999999999999999E-3</v>
      </c>
      <c r="S276" s="488">
        <v>9.9000000000000008E-3</v>
      </c>
      <c r="T276" s="488">
        <v>3.8999999999999998E-3</v>
      </c>
      <c r="U276" s="488">
        <v>2.0999999999999999E-3</v>
      </c>
      <c r="V276" s="534">
        <v>9.9000000000000008E-3</v>
      </c>
      <c r="W276" s="534">
        <v>3.8999999999999998E-3</v>
      </c>
      <c r="X276" s="534">
        <v>2.0999999999999999E-3</v>
      </c>
      <c r="Y276" s="534">
        <v>9.9000000000000008E-3</v>
      </c>
      <c r="Z276" s="534">
        <v>3.8999999999999998E-3</v>
      </c>
      <c r="AA276" s="534">
        <v>2.0999999999999999E-3</v>
      </c>
      <c r="AB276" s="535">
        <v>9.9000000000000008E-3</v>
      </c>
      <c r="AC276" s="535">
        <v>3.8999999999999998E-3</v>
      </c>
      <c r="AD276" s="535">
        <v>2.0999999999999999E-3</v>
      </c>
      <c r="AE276" s="535">
        <v>0.01</v>
      </c>
      <c r="AF276" s="535">
        <v>3.8999999999999998E-3</v>
      </c>
      <c r="AG276" s="535">
        <v>2.0999999999999999E-3</v>
      </c>
      <c r="AH276" s="535">
        <v>9.9000000000000008E-3</v>
      </c>
      <c r="AI276" s="535">
        <v>3.8E-3</v>
      </c>
      <c r="AJ276" s="535">
        <v>2.0999999999999999E-3</v>
      </c>
      <c r="AK276" s="535">
        <v>9.7999999999999997E-3</v>
      </c>
      <c r="AL276" s="535">
        <v>3.8E-3</v>
      </c>
      <c r="AM276" s="535">
        <v>2.0999999999999999E-3</v>
      </c>
      <c r="AN276" s="535">
        <v>9.4999999999999998E-3</v>
      </c>
      <c r="AO276" s="535">
        <v>3.7000000000000002E-3</v>
      </c>
      <c r="AP276" s="535">
        <v>2E-3</v>
      </c>
      <c r="AQ276" s="535">
        <v>9.4000000000000004E-3</v>
      </c>
      <c r="AR276" s="535">
        <v>3.7000000000000002E-3</v>
      </c>
      <c r="AS276" s="535">
        <v>2E-3</v>
      </c>
      <c r="AT276" s="535">
        <v>9.2999999999999992E-3</v>
      </c>
      <c r="AU276" s="535">
        <v>3.5999999999999999E-3</v>
      </c>
      <c r="AV276" s="535">
        <v>1.9E-3</v>
      </c>
      <c r="AW276" s="535">
        <v>8.9999999999999993E-3</v>
      </c>
      <c r="AX276" s="535">
        <v>3.5000000000000001E-3</v>
      </c>
      <c r="AY276" s="535">
        <v>1.9E-3</v>
      </c>
      <c r="AZ276" s="535">
        <v>8.8000000000000005E-3</v>
      </c>
      <c r="BA276" s="535">
        <v>3.3999999999999998E-3</v>
      </c>
      <c r="BB276" s="535">
        <v>1.8E-3</v>
      </c>
      <c r="BC276" s="535">
        <v>8.6E-3</v>
      </c>
      <c r="BD276" s="535">
        <v>3.3999999999999998E-3</v>
      </c>
      <c r="BE276" s="535">
        <v>1.8E-3</v>
      </c>
      <c r="BF276" s="535">
        <v>8.3999999999999995E-3</v>
      </c>
      <c r="BG276" s="535">
        <v>3.3E-3</v>
      </c>
      <c r="BH276" s="535">
        <v>1.8E-3</v>
      </c>
    </row>
    <row r="277" spans="1:60" s="100" customFormat="1" ht="16.5" customHeight="1">
      <c r="A277" s="481"/>
      <c r="B277" s="480"/>
      <c r="C277" s="204"/>
      <c r="D277" s="204"/>
      <c r="E277" s="675"/>
      <c r="F277" s="489" t="s">
        <v>670</v>
      </c>
      <c r="G277" s="488">
        <v>1.01E-2</v>
      </c>
      <c r="H277" s="488">
        <v>3.8999999999999998E-3</v>
      </c>
      <c r="I277" s="488">
        <v>2.0999999999999999E-3</v>
      </c>
      <c r="J277" s="488">
        <v>1.01E-2</v>
      </c>
      <c r="K277" s="488">
        <v>3.8999999999999998E-3</v>
      </c>
      <c r="L277" s="488">
        <v>2.0999999999999999E-3</v>
      </c>
      <c r="M277" s="488">
        <v>0.01</v>
      </c>
      <c r="N277" s="488">
        <v>3.8999999999999998E-3</v>
      </c>
      <c r="O277" s="488">
        <v>2.0999999999999999E-3</v>
      </c>
      <c r="P277" s="488">
        <v>0.01</v>
      </c>
      <c r="Q277" s="488">
        <v>3.8999999999999998E-3</v>
      </c>
      <c r="R277" s="488">
        <v>2.0999999999999999E-3</v>
      </c>
      <c r="S277" s="488">
        <v>9.9000000000000008E-3</v>
      </c>
      <c r="T277" s="488">
        <v>3.8999999999999998E-3</v>
      </c>
      <c r="U277" s="488">
        <v>2.0999999999999999E-3</v>
      </c>
      <c r="V277" s="534">
        <v>9.9000000000000008E-3</v>
      </c>
      <c r="W277" s="534">
        <v>3.8999999999999998E-3</v>
      </c>
      <c r="X277" s="534">
        <v>2.0999999999999999E-3</v>
      </c>
      <c r="Y277" s="534">
        <v>9.9000000000000008E-3</v>
      </c>
      <c r="Z277" s="534">
        <v>3.8999999999999998E-3</v>
      </c>
      <c r="AA277" s="534">
        <v>2.0999999999999999E-3</v>
      </c>
      <c r="AB277" s="535">
        <v>9.7999999999999997E-3</v>
      </c>
      <c r="AC277" s="535">
        <v>3.8E-3</v>
      </c>
      <c r="AD277" s="535">
        <v>2.0999999999999999E-3</v>
      </c>
      <c r="AE277" s="535">
        <v>9.9000000000000008E-3</v>
      </c>
      <c r="AF277" s="535">
        <v>3.8999999999999998E-3</v>
      </c>
      <c r="AG277" s="535">
        <v>2.0999999999999999E-3</v>
      </c>
      <c r="AH277" s="535">
        <v>9.7000000000000003E-3</v>
      </c>
      <c r="AI277" s="535">
        <v>3.8E-3</v>
      </c>
      <c r="AJ277" s="535">
        <v>2E-3</v>
      </c>
      <c r="AK277" s="535">
        <v>9.5999999999999992E-3</v>
      </c>
      <c r="AL277" s="535">
        <v>3.8E-3</v>
      </c>
      <c r="AM277" s="535">
        <v>2E-3</v>
      </c>
      <c r="AN277" s="535">
        <v>9.4000000000000004E-3</v>
      </c>
      <c r="AO277" s="535">
        <v>3.7000000000000002E-3</v>
      </c>
      <c r="AP277" s="535">
        <v>2E-3</v>
      </c>
      <c r="AQ277" s="535">
        <v>9.2999999999999992E-3</v>
      </c>
      <c r="AR277" s="535">
        <v>3.7000000000000002E-3</v>
      </c>
      <c r="AS277" s="535">
        <v>2E-3</v>
      </c>
      <c r="AT277" s="535">
        <v>9.1000000000000004E-3</v>
      </c>
      <c r="AU277" s="535">
        <v>3.5999999999999999E-3</v>
      </c>
      <c r="AV277" s="535">
        <v>1.9E-3</v>
      </c>
      <c r="AW277" s="535">
        <v>8.8000000000000005E-3</v>
      </c>
      <c r="AX277" s="535">
        <v>3.3999999999999998E-3</v>
      </c>
      <c r="AY277" s="535">
        <v>1.8E-3</v>
      </c>
      <c r="AZ277" s="535">
        <v>8.8999999999999999E-3</v>
      </c>
      <c r="BA277" s="535">
        <v>3.5000000000000001E-3</v>
      </c>
      <c r="BB277" s="535">
        <v>1.9E-3</v>
      </c>
      <c r="BC277" s="535">
        <v>8.9999999999999993E-3</v>
      </c>
      <c r="BD277" s="535">
        <v>3.5000000000000001E-3</v>
      </c>
      <c r="BE277" s="535">
        <v>1.9E-3</v>
      </c>
      <c r="BF277" s="535">
        <v>8.6999999999999994E-3</v>
      </c>
      <c r="BG277" s="535">
        <v>3.3999999999999998E-3</v>
      </c>
      <c r="BH277" s="535">
        <v>1.8E-3</v>
      </c>
    </row>
    <row r="278" spans="1:60" s="100" customFormat="1" ht="16.5" customHeight="1">
      <c r="A278" s="481"/>
      <c r="B278" s="480"/>
      <c r="C278" s="204"/>
      <c r="D278" s="204"/>
      <c r="E278" s="675"/>
      <c r="F278" s="489" t="s">
        <v>671</v>
      </c>
      <c r="G278" s="488">
        <v>1.01E-2</v>
      </c>
      <c r="H278" s="488">
        <v>3.8999999999999998E-3</v>
      </c>
      <c r="I278" s="488">
        <v>2.0999999999999999E-3</v>
      </c>
      <c r="J278" s="488">
        <v>0.01</v>
      </c>
      <c r="K278" s="488">
        <v>3.8999999999999998E-3</v>
      </c>
      <c r="L278" s="488">
        <v>2.0999999999999999E-3</v>
      </c>
      <c r="M278" s="488">
        <v>0.01</v>
      </c>
      <c r="N278" s="488">
        <v>3.8999999999999998E-3</v>
      </c>
      <c r="O278" s="488">
        <v>2.0999999999999999E-3</v>
      </c>
      <c r="P278" s="488">
        <v>0.01</v>
      </c>
      <c r="Q278" s="488">
        <v>3.8999999999999998E-3</v>
      </c>
      <c r="R278" s="488">
        <v>2.0999999999999999E-3</v>
      </c>
      <c r="S278" s="488">
        <v>9.9000000000000008E-3</v>
      </c>
      <c r="T278" s="488">
        <v>3.8999999999999998E-3</v>
      </c>
      <c r="U278" s="488">
        <v>2.0999999999999999E-3</v>
      </c>
      <c r="V278" s="534">
        <v>9.9000000000000008E-3</v>
      </c>
      <c r="W278" s="534">
        <v>3.8999999999999998E-3</v>
      </c>
      <c r="X278" s="534">
        <v>2.0999999999999999E-3</v>
      </c>
      <c r="Y278" s="534">
        <v>9.7999999999999997E-3</v>
      </c>
      <c r="Z278" s="534">
        <v>3.8E-3</v>
      </c>
      <c r="AA278" s="534">
        <v>2.0999999999999999E-3</v>
      </c>
      <c r="AB278" s="535">
        <v>9.9000000000000008E-3</v>
      </c>
      <c r="AC278" s="535">
        <v>3.8999999999999998E-3</v>
      </c>
      <c r="AD278" s="535">
        <v>2.0999999999999999E-3</v>
      </c>
      <c r="AE278" s="535">
        <v>9.9000000000000008E-3</v>
      </c>
      <c r="AF278" s="535">
        <v>3.8999999999999998E-3</v>
      </c>
      <c r="AG278" s="535">
        <v>2.0999999999999999E-3</v>
      </c>
      <c r="AH278" s="535">
        <v>9.7000000000000003E-3</v>
      </c>
      <c r="AI278" s="535">
        <v>3.8E-3</v>
      </c>
      <c r="AJ278" s="535">
        <v>2E-3</v>
      </c>
      <c r="AK278" s="535">
        <v>9.5999999999999992E-3</v>
      </c>
      <c r="AL278" s="535">
        <v>3.7000000000000002E-3</v>
      </c>
      <c r="AM278" s="535">
        <v>2E-3</v>
      </c>
      <c r="AN278" s="535">
        <v>9.4999999999999998E-3</v>
      </c>
      <c r="AO278" s="535">
        <v>3.7000000000000002E-3</v>
      </c>
      <c r="AP278" s="535">
        <v>2E-3</v>
      </c>
      <c r="AQ278" s="535">
        <v>9.2999999999999992E-3</v>
      </c>
      <c r="AR278" s="535">
        <v>3.5999999999999999E-3</v>
      </c>
      <c r="AS278" s="535">
        <v>2E-3</v>
      </c>
      <c r="AT278" s="535">
        <v>8.9999999999999993E-3</v>
      </c>
      <c r="AU278" s="535">
        <v>3.5000000000000001E-3</v>
      </c>
      <c r="AV278" s="535">
        <v>1.9E-3</v>
      </c>
      <c r="AW278" s="535">
        <v>8.8999999999999999E-3</v>
      </c>
      <c r="AX278" s="535">
        <v>3.5000000000000001E-3</v>
      </c>
      <c r="AY278" s="535">
        <v>1.9E-3</v>
      </c>
      <c r="AZ278" s="535">
        <v>8.8999999999999999E-3</v>
      </c>
      <c r="BA278" s="535">
        <v>3.5000000000000001E-3</v>
      </c>
      <c r="BB278" s="535">
        <v>1.9E-3</v>
      </c>
      <c r="BC278" s="535">
        <v>8.5000000000000006E-3</v>
      </c>
      <c r="BD278" s="535">
        <v>3.3E-3</v>
      </c>
      <c r="BE278" s="535">
        <v>1.8E-3</v>
      </c>
      <c r="BF278" s="535">
        <v>8.5000000000000006E-3</v>
      </c>
      <c r="BG278" s="535">
        <v>3.3E-3</v>
      </c>
      <c r="BH278" s="535">
        <v>1.8E-3</v>
      </c>
    </row>
    <row r="279" spans="1:60" s="100" customFormat="1" ht="16.5" customHeight="1">
      <c r="A279" s="481"/>
      <c r="B279" s="480"/>
      <c r="C279" s="204"/>
      <c r="D279" s="204"/>
      <c r="E279" s="675"/>
      <c r="F279" s="489" t="s">
        <v>672</v>
      </c>
      <c r="G279" s="488">
        <v>0.01</v>
      </c>
      <c r="H279" s="488">
        <v>3.8999999999999998E-3</v>
      </c>
      <c r="I279" s="488">
        <v>2.0999999999999999E-3</v>
      </c>
      <c r="J279" s="488">
        <v>0.01</v>
      </c>
      <c r="K279" s="488">
        <v>3.8999999999999998E-3</v>
      </c>
      <c r="L279" s="488">
        <v>2.0999999999999999E-3</v>
      </c>
      <c r="M279" s="488">
        <v>0.01</v>
      </c>
      <c r="N279" s="488">
        <v>3.8999999999999998E-3</v>
      </c>
      <c r="O279" s="488">
        <v>2.0999999999999999E-3</v>
      </c>
      <c r="P279" s="488">
        <v>9.9000000000000008E-3</v>
      </c>
      <c r="Q279" s="488">
        <v>3.8999999999999998E-3</v>
      </c>
      <c r="R279" s="488">
        <v>2.0999999999999999E-3</v>
      </c>
      <c r="S279" s="488">
        <v>9.9000000000000008E-3</v>
      </c>
      <c r="T279" s="488">
        <v>3.8999999999999998E-3</v>
      </c>
      <c r="U279" s="488">
        <v>2.0999999999999999E-3</v>
      </c>
      <c r="V279" s="534">
        <v>9.9000000000000008E-3</v>
      </c>
      <c r="W279" s="534">
        <v>3.8E-3</v>
      </c>
      <c r="X279" s="534">
        <v>2.0999999999999999E-3</v>
      </c>
      <c r="Y279" s="534">
        <v>9.9000000000000008E-3</v>
      </c>
      <c r="Z279" s="534">
        <v>3.8999999999999998E-3</v>
      </c>
      <c r="AA279" s="534">
        <v>2.0999999999999999E-3</v>
      </c>
      <c r="AB279" s="535">
        <v>9.9000000000000008E-3</v>
      </c>
      <c r="AC279" s="535">
        <v>3.8999999999999998E-3</v>
      </c>
      <c r="AD279" s="535">
        <v>2.0999999999999999E-3</v>
      </c>
      <c r="AE279" s="535">
        <v>9.9000000000000008E-3</v>
      </c>
      <c r="AF279" s="535">
        <v>3.8999999999999998E-3</v>
      </c>
      <c r="AG279" s="535">
        <v>2.0999999999999999E-3</v>
      </c>
      <c r="AH279" s="535">
        <v>9.7999999999999997E-3</v>
      </c>
      <c r="AI279" s="535">
        <v>3.8E-3</v>
      </c>
      <c r="AJ279" s="535">
        <v>2E-3</v>
      </c>
      <c r="AK279" s="535">
        <v>9.7000000000000003E-3</v>
      </c>
      <c r="AL279" s="535">
        <v>3.8E-3</v>
      </c>
      <c r="AM279" s="535">
        <v>2E-3</v>
      </c>
      <c r="AN279" s="535">
        <v>9.4999999999999998E-3</v>
      </c>
      <c r="AO279" s="535">
        <v>3.7000000000000002E-3</v>
      </c>
      <c r="AP279" s="535">
        <v>2E-3</v>
      </c>
      <c r="AQ279" s="535">
        <v>9.2999999999999992E-3</v>
      </c>
      <c r="AR279" s="535">
        <v>3.5999999999999999E-3</v>
      </c>
      <c r="AS279" s="535">
        <v>2E-3</v>
      </c>
      <c r="AT279" s="535">
        <v>9.1999999999999998E-3</v>
      </c>
      <c r="AU279" s="535">
        <v>3.5999999999999999E-3</v>
      </c>
      <c r="AV279" s="535">
        <v>1.9E-3</v>
      </c>
      <c r="AW279" s="535">
        <v>8.8999999999999999E-3</v>
      </c>
      <c r="AX279" s="535">
        <v>3.5000000000000001E-3</v>
      </c>
      <c r="AY279" s="535">
        <v>1.9E-3</v>
      </c>
      <c r="AZ279" s="535">
        <v>8.8999999999999999E-3</v>
      </c>
      <c r="BA279" s="535">
        <v>3.5000000000000001E-3</v>
      </c>
      <c r="BB279" s="535">
        <v>1.9E-3</v>
      </c>
      <c r="BC279" s="535">
        <v>8.8000000000000005E-3</v>
      </c>
      <c r="BD279" s="535">
        <v>3.3999999999999998E-3</v>
      </c>
      <c r="BE279" s="535">
        <v>1.8E-3</v>
      </c>
      <c r="BF279" s="535">
        <v>8.6E-3</v>
      </c>
      <c r="BG279" s="535">
        <v>3.3999999999999998E-3</v>
      </c>
      <c r="BH279" s="535">
        <v>1.8E-3</v>
      </c>
    </row>
    <row r="280" spans="1:60" s="100" customFormat="1" ht="16.5" customHeight="1">
      <c r="A280" s="481"/>
      <c r="B280" s="480"/>
      <c r="C280" s="204"/>
      <c r="D280" s="204"/>
      <c r="E280" s="675"/>
      <c r="F280" s="489" t="s">
        <v>673</v>
      </c>
      <c r="G280" s="488">
        <v>1.01E-2</v>
      </c>
      <c r="H280" s="488">
        <v>3.8999999999999998E-3</v>
      </c>
      <c r="I280" s="488">
        <v>2.0999999999999999E-3</v>
      </c>
      <c r="J280" s="488">
        <v>0.01</v>
      </c>
      <c r="K280" s="488">
        <v>3.8999999999999998E-3</v>
      </c>
      <c r="L280" s="488">
        <v>2.0999999999999999E-3</v>
      </c>
      <c r="M280" s="488">
        <v>0.01</v>
      </c>
      <c r="N280" s="488">
        <v>3.8999999999999998E-3</v>
      </c>
      <c r="O280" s="488">
        <v>2.0999999999999999E-3</v>
      </c>
      <c r="P280" s="488">
        <v>9.9000000000000008E-3</v>
      </c>
      <c r="Q280" s="488">
        <v>3.8999999999999998E-3</v>
      </c>
      <c r="R280" s="488">
        <v>2.0999999999999999E-3</v>
      </c>
      <c r="S280" s="488">
        <v>9.9000000000000008E-3</v>
      </c>
      <c r="T280" s="488">
        <v>3.8999999999999998E-3</v>
      </c>
      <c r="U280" s="488">
        <v>2.0999999999999999E-3</v>
      </c>
      <c r="V280" s="534">
        <v>9.9000000000000008E-3</v>
      </c>
      <c r="W280" s="534">
        <v>3.8999999999999998E-3</v>
      </c>
      <c r="X280" s="534">
        <v>2.0999999999999999E-3</v>
      </c>
      <c r="Y280" s="534">
        <v>9.9000000000000008E-3</v>
      </c>
      <c r="Z280" s="534">
        <v>3.8999999999999998E-3</v>
      </c>
      <c r="AA280" s="534">
        <v>2.0999999999999999E-3</v>
      </c>
      <c r="AB280" s="535">
        <v>9.7999999999999997E-3</v>
      </c>
      <c r="AC280" s="535">
        <v>3.8E-3</v>
      </c>
      <c r="AD280" s="535">
        <v>2.0999999999999999E-3</v>
      </c>
      <c r="AE280" s="535">
        <v>9.9000000000000008E-3</v>
      </c>
      <c r="AF280" s="535">
        <v>3.8999999999999998E-3</v>
      </c>
      <c r="AG280" s="535">
        <v>2.0999999999999999E-3</v>
      </c>
      <c r="AH280" s="535">
        <v>9.7999999999999997E-3</v>
      </c>
      <c r="AI280" s="535">
        <v>3.8E-3</v>
      </c>
      <c r="AJ280" s="535">
        <v>2E-3</v>
      </c>
      <c r="AK280" s="535">
        <v>9.5999999999999992E-3</v>
      </c>
      <c r="AL280" s="535">
        <v>3.7000000000000002E-3</v>
      </c>
      <c r="AM280" s="535">
        <v>2E-3</v>
      </c>
      <c r="AN280" s="535">
        <v>9.4000000000000004E-3</v>
      </c>
      <c r="AO280" s="535">
        <v>3.7000000000000002E-3</v>
      </c>
      <c r="AP280" s="535">
        <v>2E-3</v>
      </c>
      <c r="AQ280" s="535">
        <v>9.2999999999999992E-3</v>
      </c>
      <c r="AR280" s="535">
        <v>3.5999999999999999E-3</v>
      </c>
      <c r="AS280" s="535">
        <v>1.9E-3</v>
      </c>
      <c r="AT280" s="535">
        <v>8.9999999999999993E-3</v>
      </c>
      <c r="AU280" s="535">
        <v>3.5000000000000001E-3</v>
      </c>
      <c r="AV280" s="535">
        <v>1.9E-3</v>
      </c>
      <c r="AW280" s="535">
        <v>8.8000000000000005E-3</v>
      </c>
      <c r="AX280" s="535">
        <v>3.3999999999999998E-3</v>
      </c>
      <c r="AY280" s="535">
        <v>1.8E-3</v>
      </c>
      <c r="AZ280" s="535">
        <v>8.6999999999999994E-3</v>
      </c>
      <c r="BA280" s="535">
        <v>3.3999999999999998E-3</v>
      </c>
      <c r="BB280" s="535">
        <v>1.8E-3</v>
      </c>
      <c r="BC280" s="535">
        <v>8.6999999999999994E-3</v>
      </c>
      <c r="BD280" s="535">
        <v>3.3999999999999998E-3</v>
      </c>
      <c r="BE280" s="535">
        <v>1.8E-3</v>
      </c>
      <c r="BF280" s="535">
        <v>8.5000000000000006E-3</v>
      </c>
      <c r="BG280" s="535">
        <v>3.3E-3</v>
      </c>
      <c r="BH280" s="535">
        <v>1.8E-3</v>
      </c>
    </row>
    <row r="281" spans="1:60" s="100" customFormat="1" ht="16.5" customHeight="1">
      <c r="A281" s="481"/>
      <c r="B281" s="480"/>
      <c r="C281" s="204"/>
      <c r="D281" s="204"/>
      <c r="E281" s="675"/>
      <c r="F281" s="489" t="s">
        <v>674</v>
      </c>
      <c r="G281" s="488">
        <v>0.01</v>
      </c>
      <c r="H281" s="488">
        <v>3.8999999999999998E-3</v>
      </c>
      <c r="I281" s="488">
        <v>2.0999999999999999E-3</v>
      </c>
      <c r="J281" s="488">
        <v>9.9000000000000008E-3</v>
      </c>
      <c r="K281" s="488">
        <v>3.8999999999999998E-3</v>
      </c>
      <c r="L281" s="488">
        <v>2.0999999999999999E-3</v>
      </c>
      <c r="M281" s="488">
        <v>0.01</v>
      </c>
      <c r="N281" s="488">
        <v>3.8999999999999998E-3</v>
      </c>
      <c r="O281" s="488">
        <v>2.0999999999999999E-3</v>
      </c>
      <c r="P281" s="488">
        <v>9.7999999999999997E-3</v>
      </c>
      <c r="Q281" s="488">
        <v>3.8E-3</v>
      </c>
      <c r="R281" s="488">
        <v>2.0999999999999999E-3</v>
      </c>
      <c r="S281" s="488">
        <v>9.7999999999999997E-3</v>
      </c>
      <c r="T281" s="488">
        <v>3.8E-3</v>
      </c>
      <c r="U281" s="488">
        <v>2.0999999999999999E-3</v>
      </c>
      <c r="V281" s="534">
        <v>9.7999999999999997E-3</v>
      </c>
      <c r="W281" s="534">
        <v>3.8E-3</v>
      </c>
      <c r="X281" s="534">
        <v>2.0999999999999999E-3</v>
      </c>
      <c r="Y281" s="534">
        <v>9.9000000000000008E-3</v>
      </c>
      <c r="Z281" s="534">
        <v>3.8999999999999998E-3</v>
      </c>
      <c r="AA281" s="534">
        <v>2.0999999999999999E-3</v>
      </c>
      <c r="AB281" s="535">
        <v>9.9000000000000008E-3</v>
      </c>
      <c r="AC281" s="535">
        <v>3.8E-3</v>
      </c>
      <c r="AD281" s="535">
        <v>2.0999999999999999E-3</v>
      </c>
      <c r="AE281" s="535">
        <v>9.9000000000000008E-3</v>
      </c>
      <c r="AF281" s="535">
        <v>3.8999999999999998E-3</v>
      </c>
      <c r="AG281" s="535">
        <v>2.0999999999999999E-3</v>
      </c>
      <c r="AH281" s="535">
        <v>9.7000000000000003E-3</v>
      </c>
      <c r="AI281" s="535">
        <v>3.8E-3</v>
      </c>
      <c r="AJ281" s="535">
        <v>2E-3</v>
      </c>
      <c r="AK281" s="535">
        <v>9.4999999999999998E-3</v>
      </c>
      <c r="AL281" s="535">
        <v>3.7000000000000002E-3</v>
      </c>
      <c r="AM281" s="535">
        <v>2E-3</v>
      </c>
      <c r="AN281" s="535">
        <v>9.2999999999999992E-3</v>
      </c>
      <c r="AO281" s="535">
        <v>3.5999999999999999E-3</v>
      </c>
      <c r="AP281" s="535">
        <v>2E-3</v>
      </c>
      <c r="AQ281" s="535">
        <v>9.1999999999999998E-3</v>
      </c>
      <c r="AR281" s="535">
        <v>3.5999999999999999E-3</v>
      </c>
      <c r="AS281" s="535">
        <v>1.9E-3</v>
      </c>
      <c r="AT281" s="535">
        <v>8.9999999999999993E-3</v>
      </c>
      <c r="AU281" s="535">
        <v>3.5000000000000001E-3</v>
      </c>
      <c r="AV281" s="535">
        <v>1.9E-3</v>
      </c>
      <c r="AW281" s="535">
        <v>8.6999999999999994E-3</v>
      </c>
      <c r="AX281" s="535">
        <v>3.3999999999999998E-3</v>
      </c>
      <c r="AY281" s="535">
        <v>1.8E-3</v>
      </c>
      <c r="AZ281" s="535">
        <v>8.6E-3</v>
      </c>
      <c r="BA281" s="535">
        <v>3.3999999999999998E-3</v>
      </c>
      <c r="BB281" s="535">
        <v>1.8E-3</v>
      </c>
      <c r="BC281" s="535">
        <v>8.5000000000000006E-3</v>
      </c>
      <c r="BD281" s="535">
        <v>3.3E-3</v>
      </c>
      <c r="BE281" s="535">
        <v>1.8E-3</v>
      </c>
      <c r="BF281" s="535">
        <v>8.5000000000000006E-3</v>
      </c>
      <c r="BG281" s="535">
        <v>3.3E-3</v>
      </c>
      <c r="BH281" s="535">
        <v>1.8E-3</v>
      </c>
    </row>
    <row r="282" spans="1:60" s="100" customFormat="1" ht="16.5" customHeight="1">
      <c r="A282" s="481"/>
      <c r="B282" s="480"/>
      <c r="C282" s="204"/>
      <c r="D282" s="204"/>
      <c r="E282" s="675"/>
      <c r="F282" s="489" t="s">
        <v>675</v>
      </c>
      <c r="G282" s="488">
        <v>1.01E-2</v>
      </c>
      <c r="H282" s="488">
        <v>3.8999999999999998E-3</v>
      </c>
      <c r="I282" s="488">
        <v>2.0999999999999999E-3</v>
      </c>
      <c r="J282" s="488">
        <v>0.01</v>
      </c>
      <c r="K282" s="488">
        <v>3.8999999999999998E-3</v>
      </c>
      <c r="L282" s="488">
        <v>2.0999999999999999E-3</v>
      </c>
      <c r="M282" s="488">
        <v>1.01E-2</v>
      </c>
      <c r="N282" s="488">
        <v>3.8999999999999998E-3</v>
      </c>
      <c r="O282" s="488">
        <v>2.0999999999999999E-3</v>
      </c>
      <c r="P282" s="488">
        <v>1.01E-2</v>
      </c>
      <c r="Q282" s="488">
        <v>3.8999999999999998E-3</v>
      </c>
      <c r="R282" s="488">
        <v>2.0999999999999999E-3</v>
      </c>
      <c r="S282" s="488">
        <v>0.01</v>
      </c>
      <c r="T282" s="488">
        <v>3.8999999999999998E-3</v>
      </c>
      <c r="U282" s="488">
        <v>2.0999999999999999E-3</v>
      </c>
      <c r="V282" s="534">
        <v>0.01</v>
      </c>
      <c r="W282" s="534">
        <v>3.8999999999999998E-3</v>
      </c>
      <c r="X282" s="534">
        <v>2.0999999999999999E-3</v>
      </c>
      <c r="Y282" s="534">
        <v>0.01</v>
      </c>
      <c r="Z282" s="534">
        <v>3.8999999999999998E-3</v>
      </c>
      <c r="AA282" s="534">
        <v>2.0999999999999999E-3</v>
      </c>
      <c r="AB282" s="535">
        <v>0.01</v>
      </c>
      <c r="AC282" s="535">
        <v>3.8999999999999998E-3</v>
      </c>
      <c r="AD282" s="535">
        <v>2.0999999999999999E-3</v>
      </c>
      <c r="AE282" s="535">
        <v>0.01</v>
      </c>
      <c r="AF282" s="535">
        <v>3.8999999999999998E-3</v>
      </c>
      <c r="AG282" s="535">
        <v>2.0999999999999999E-3</v>
      </c>
      <c r="AH282" s="535">
        <v>9.9000000000000008E-3</v>
      </c>
      <c r="AI282" s="535">
        <v>3.8999999999999998E-3</v>
      </c>
      <c r="AJ282" s="535">
        <v>2.0999999999999999E-3</v>
      </c>
      <c r="AK282" s="535">
        <v>9.7000000000000003E-3</v>
      </c>
      <c r="AL282" s="535">
        <v>3.8E-3</v>
      </c>
      <c r="AM282" s="535">
        <v>2E-3</v>
      </c>
      <c r="AN282" s="535">
        <v>9.5999999999999992E-3</v>
      </c>
      <c r="AO282" s="535">
        <v>3.7000000000000002E-3</v>
      </c>
      <c r="AP282" s="535">
        <v>2E-3</v>
      </c>
      <c r="AQ282" s="535">
        <v>9.4999999999999998E-3</v>
      </c>
      <c r="AR282" s="535">
        <v>3.7000000000000002E-3</v>
      </c>
      <c r="AS282" s="535">
        <v>2E-3</v>
      </c>
      <c r="AT282" s="535">
        <v>9.1999999999999998E-3</v>
      </c>
      <c r="AU282" s="535">
        <v>3.5999999999999999E-3</v>
      </c>
      <c r="AV282" s="535">
        <v>1.9E-3</v>
      </c>
      <c r="AW282" s="535">
        <v>8.9999999999999993E-3</v>
      </c>
      <c r="AX282" s="535">
        <v>3.5000000000000001E-3</v>
      </c>
      <c r="AY282" s="535">
        <v>1.9E-3</v>
      </c>
      <c r="AZ282" s="535">
        <v>8.9999999999999993E-3</v>
      </c>
      <c r="BA282" s="535">
        <v>3.5000000000000001E-3</v>
      </c>
      <c r="BB282" s="535">
        <v>1.9E-3</v>
      </c>
      <c r="BC282" s="535">
        <v>8.8999999999999999E-3</v>
      </c>
      <c r="BD282" s="535">
        <v>3.5000000000000001E-3</v>
      </c>
      <c r="BE282" s="535">
        <v>1.9E-3</v>
      </c>
      <c r="BF282" s="535">
        <v>8.6999999999999994E-3</v>
      </c>
      <c r="BG282" s="535">
        <v>3.3999999999999998E-3</v>
      </c>
      <c r="BH282" s="535">
        <v>1.8E-3</v>
      </c>
    </row>
    <row r="283" spans="1:60" s="100" customFormat="1" ht="16.5" customHeight="1">
      <c r="A283" s="481"/>
      <c r="B283" s="480"/>
      <c r="C283" s="204"/>
      <c r="D283" s="204"/>
      <c r="E283" s="676"/>
      <c r="F283" s="489" t="s">
        <v>676</v>
      </c>
      <c r="G283" s="488">
        <v>1.01E-2</v>
      </c>
      <c r="H283" s="488">
        <v>3.8999999999999998E-3</v>
      </c>
      <c r="I283" s="488">
        <v>2.0999999999999999E-3</v>
      </c>
      <c r="J283" s="488">
        <v>0.01</v>
      </c>
      <c r="K283" s="488">
        <v>3.8999999999999998E-3</v>
      </c>
      <c r="L283" s="488">
        <v>2.0999999999999999E-3</v>
      </c>
      <c r="M283" s="488">
        <v>0.01</v>
      </c>
      <c r="N283" s="488">
        <v>3.8999999999999998E-3</v>
      </c>
      <c r="O283" s="488">
        <v>2.0999999999999999E-3</v>
      </c>
      <c r="P283" s="488">
        <v>0.01</v>
      </c>
      <c r="Q283" s="488">
        <v>3.8999999999999998E-3</v>
      </c>
      <c r="R283" s="488">
        <v>2.0999999999999999E-3</v>
      </c>
      <c r="S283" s="488">
        <v>9.9000000000000008E-3</v>
      </c>
      <c r="T283" s="488">
        <v>3.8999999999999998E-3</v>
      </c>
      <c r="U283" s="488">
        <v>2.0999999999999999E-3</v>
      </c>
      <c r="V283" s="534">
        <v>9.9000000000000008E-3</v>
      </c>
      <c r="W283" s="534">
        <v>3.8999999999999998E-3</v>
      </c>
      <c r="X283" s="534">
        <v>2.0999999999999999E-3</v>
      </c>
      <c r="Y283" s="534">
        <v>9.9000000000000008E-3</v>
      </c>
      <c r="Z283" s="534">
        <v>3.8999999999999998E-3</v>
      </c>
      <c r="AA283" s="534">
        <v>2.0999999999999999E-3</v>
      </c>
      <c r="AB283" s="535">
        <v>9.9000000000000008E-3</v>
      </c>
      <c r="AC283" s="535">
        <v>3.8E-3</v>
      </c>
      <c r="AD283" s="535">
        <v>2.0999999999999999E-3</v>
      </c>
      <c r="AE283" s="535">
        <v>9.9000000000000008E-3</v>
      </c>
      <c r="AF283" s="535">
        <v>3.8999999999999998E-3</v>
      </c>
      <c r="AG283" s="535">
        <v>2.0999999999999999E-3</v>
      </c>
      <c r="AH283" s="535">
        <v>9.7999999999999997E-3</v>
      </c>
      <c r="AI283" s="535">
        <v>3.8E-3</v>
      </c>
      <c r="AJ283" s="535">
        <v>2E-3</v>
      </c>
      <c r="AK283" s="535">
        <v>9.7000000000000003E-3</v>
      </c>
      <c r="AL283" s="535">
        <v>3.8E-3</v>
      </c>
      <c r="AM283" s="535">
        <v>2E-3</v>
      </c>
      <c r="AN283" s="535">
        <v>9.4999999999999998E-3</v>
      </c>
      <c r="AO283" s="535">
        <v>3.7000000000000002E-3</v>
      </c>
      <c r="AP283" s="535">
        <v>2E-3</v>
      </c>
      <c r="AQ283" s="535">
        <v>9.4000000000000004E-3</v>
      </c>
      <c r="AR283" s="535">
        <v>3.7000000000000002E-3</v>
      </c>
      <c r="AS283" s="535">
        <v>2E-3</v>
      </c>
      <c r="AT283" s="535">
        <v>9.1999999999999998E-3</v>
      </c>
      <c r="AU283" s="535">
        <v>3.5999999999999999E-3</v>
      </c>
      <c r="AV283" s="535">
        <v>1.9E-3</v>
      </c>
      <c r="AW283" s="535">
        <v>8.8999999999999999E-3</v>
      </c>
      <c r="AX283" s="535">
        <v>3.5000000000000001E-3</v>
      </c>
      <c r="AY283" s="535">
        <v>1.9E-3</v>
      </c>
      <c r="AZ283" s="535">
        <v>8.8999999999999999E-3</v>
      </c>
      <c r="BA283" s="535">
        <v>3.5000000000000001E-3</v>
      </c>
      <c r="BB283" s="535">
        <v>1.9E-3</v>
      </c>
      <c r="BC283" s="535">
        <v>8.8999999999999999E-3</v>
      </c>
      <c r="BD283" s="535">
        <v>3.5000000000000001E-3</v>
      </c>
      <c r="BE283" s="535">
        <v>1.9E-3</v>
      </c>
      <c r="BF283" s="535">
        <v>8.6999999999999994E-3</v>
      </c>
      <c r="BG283" s="535">
        <v>3.3999999999999998E-3</v>
      </c>
      <c r="BH283" s="535">
        <v>1.8E-3</v>
      </c>
    </row>
    <row r="284" spans="1:60" s="100" customFormat="1" ht="16.5" customHeight="1">
      <c r="A284" s="481"/>
      <c r="B284" s="480"/>
      <c r="C284" s="204"/>
      <c r="D284" s="204"/>
      <c r="E284" s="677" t="s">
        <v>681</v>
      </c>
      <c r="F284" s="489" t="s">
        <v>626</v>
      </c>
      <c r="G284" s="488">
        <v>8.8000000000000005E-3</v>
      </c>
      <c r="H284" s="488">
        <v>6.7000000000000002E-3</v>
      </c>
      <c r="I284" s="488">
        <v>2.8E-3</v>
      </c>
      <c r="J284" s="488">
        <v>9.1999999999999998E-3</v>
      </c>
      <c r="K284" s="488">
        <v>7.0000000000000001E-3</v>
      </c>
      <c r="L284" s="488">
        <v>3.0000000000000001E-3</v>
      </c>
      <c r="M284" s="488">
        <v>8.9999999999999993E-3</v>
      </c>
      <c r="N284" s="488">
        <v>6.8999999999999999E-3</v>
      </c>
      <c r="O284" s="488">
        <v>2.8999999999999998E-3</v>
      </c>
      <c r="P284" s="488">
        <v>8.6999999999999994E-3</v>
      </c>
      <c r="Q284" s="488">
        <v>6.6E-3</v>
      </c>
      <c r="R284" s="488">
        <v>2.8E-3</v>
      </c>
      <c r="S284" s="488">
        <v>8.5000000000000006E-3</v>
      </c>
      <c r="T284" s="488">
        <v>6.4000000000000003E-3</v>
      </c>
      <c r="U284" s="488">
        <v>2.8E-3</v>
      </c>
      <c r="V284" s="534">
        <v>8.0999999999999996E-3</v>
      </c>
      <c r="W284" s="534">
        <v>6.1999999999999998E-3</v>
      </c>
      <c r="X284" s="534">
        <v>2.5999999999999999E-3</v>
      </c>
      <c r="Y284" s="534">
        <v>8.3000000000000001E-3</v>
      </c>
      <c r="Z284" s="534">
        <v>6.3E-3</v>
      </c>
      <c r="AA284" s="534">
        <v>2.7000000000000001E-3</v>
      </c>
      <c r="AB284" s="535">
        <v>8.3999999999999995E-3</v>
      </c>
      <c r="AC284" s="535">
        <v>6.4000000000000003E-3</v>
      </c>
      <c r="AD284" s="535">
        <v>2.7000000000000001E-3</v>
      </c>
      <c r="AE284" s="535">
        <v>8.2000000000000007E-3</v>
      </c>
      <c r="AF284" s="535">
        <v>6.3E-3</v>
      </c>
      <c r="AG284" s="535">
        <v>2.7000000000000001E-3</v>
      </c>
      <c r="AH284" s="535">
        <v>8.8000000000000005E-3</v>
      </c>
      <c r="AI284" s="535">
        <v>6.7000000000000002E-3</v>
      </c>
      <c r="AJ284" s="535">
        <v>2.8999999999999998E-3</v>
      </c>
      <c r="AK284" s="535">
        <v>8.8999999999999999E-3</v>
      </c>
      <c r="AL284" s="535">
        <v>6.7999999999999996E-3</v>
      </c>
      <c r="AM284" s="535">
        <v>2.8999999999999998E-3</v>
      </c>
      <c r="AN284" s="535">
        <v>8.8999999999999999E-3</v>
      </c>
      <c r="AO284" s="535">
        <v>6.7999999999999996E-3</v>
      </c>
      <c r="AP284" s="535">
        <v>2.8999999999999998E-3</v>
      </c>
      <c r="AQ284" s="535">
        <v>8.8999999999999999E-3</v>
      </c>
      <c r="AR284" s="535">
        <v>6.7999999999999996E-3</v>
      </c>
      <c r="AS284" s="535">
        <v>2.8999999999999998E-3</v>
      </c>
      <c r="AT284" s="535">
        <v>8.9999999999999993E-3</v>
      </c>
      <c r="AU284" s="535">
        <v>6.8999999999999999E-3</v>
      </c>
      <c r="AV284" s="535">
        <v>2.8999999999999998E-3</v>
      </c>
      <c r="AW284" s="535">
        <v>8.3000000000000001E-3</v>
      </c>
      <c r="AX284" s="535">
        <v>6.3E-3</v>
      </c>
      <c r="AY284" s="535">
        <v>2.7000000000000001E-3</v>
      </c>
      <c r="AZ284" s="535">
        <v>8.3999999999999995E-3</v>
      </c>
      <c r="BA284" s="535">
        <v>6.3E-3</v>
      </c>
      <c r="BB284" s="535">
        <v>2.7000000000000001E-3</v>
      </c>
      <c r="BC284" s="535">
        <v>8.3000000000000001E-3</v>
      </c>
      <c r="BD284" s="535">
        <v>6.3E-3</v>
      </c>
      <c r="BE284" s="535">
        <v>2.7000000000000001E-3</v>
      </c>
      <c r="BF284" s="535">
        <v>8.3000000000000001E-3</v>
      </c>
      <c r="BG284" s="535">
        <v>6.3E-3</v>
      </c>
      <c r="BH284" s="535">
        <v>2.7000000000000001E-3</v>
      </c>
    </row>
    <row r="285" spans="1:60" s="100" customFormat="1" ht="16.5" customHeight="1">
      <c r="A285" s="481"/>
      <c r="B285" s="480"/>
      <c r="C285" s="204"/>
      <c r="D285" s="204"/>
      <c r="E285" s="675"/>
      <c r="F285" s="489" t="s">
        <v>627</v>
      </c>
      <c r="G285" s="488">
        <v>8.6999999999999994E-3</v>
      </c>
      <c r="H285" s="488">
        <v>6.6E-3</v>
      </c>
      <c r="I285" s="488">
        <v>2.8E-3</v>
      </c>
      <c r="J285" s="488">
        <v>9.1999999999999998E-3</v>
      </c>
      <c r="K285" s="488">
        <v>7.0000000000000001E-3</v>
      </c>
      <c r="L285" s="488">
        <v>3.0000000000000001E-3</v>
      </c>
      <c r="M285" s="488">
        <v>9.1000000000000004E-3</v>
      </c>
      <c r="N285" s="488">
        <v>6.8999999999999999E-3</v>
      </c>
      <c r="O285" s="488">
        <v>2.8999999999999998E-3</v>
      </c>
      <c r="P285" s="488">
        <v>8.6999999999999994E-3</v>
      </c>
      <c r="Q285" s="488">
        <v>6.6E-3</v>
      </c>
      <c r="R285" s="488">
        <v>2.8E-3</v>
      </c>
      <c r="S285" s="488">
        <v>8.0000000000000002E-3</v>
      </c>
      <c r="T285" s="488">
        <v>6.1000000000000004E-3</v>
      </c>
      <c r="U285" s="488">
        <v>2.5999999999999999E-3</v>
      </c>
      <c r="V285" s="534">
        <v>8.0000000000000002E-3</v>
      </c>
      <c r="W285" s="534">
        <v>6.1000000000000004E-3</v>
      </c>
      <c r="X285" s="534">
        <v>2.5999999999999999E-3</v>
      </c>
      <c r="Y285" s="534">
        <v>8.0000000000000002E-3</v>
      </c>
      <c r="Z285" s="534">
        <v>6.1000000000000004E-3</v>
      </c>
      <c r="AA285" s="534">
        <v>2.5999999999999999E-3</v>
      </c>
      <c r="AB285" s="535">
        <v>8.0000000000000002E-3</v>
      </c>
      <c r="AC285" s="535">
        <v>6.1000000000000004E-3</v>
      </c>
      <c r="AD285" s="535">
        <v>2.5999999999999999E-3</v>
      </c>
      <c r="AE285" s="535">
        <v>7.7999999999999996E-3</v>
      </c>
      <c r="AF285" s="535">
        <v>5.8999999999999999E-3</v>
      </c>
      <c r="AG285" s="535">
        <v>2.5000000000000001E-3</v>
      </c>
      <c r="AH285" s="535">
        <v>8.5000000000000006E-3</v>
      </c>
      <c r="AI285" s="535">
        <v>6.4999999999999997E-3</v>
      </c>
      <c r="AJ285" s="535">
        <v>2.8E-3</v>
      </c>
      <c r="AK285" s="535">
        <v>8.5000000000000006E-3</v>
      </c>
      <c r="AL285" s="535">
        <v>6.4999999999999997E-3</v>
      </c>
      <c r="AM285" s="535">
        <v>2.8E-3</v>
      </c>
      <c r="AN285" s="535">
        <v>8.5000000000000006E-3</v>
      </c>
      <c r="AO285" s="535">
        <v>6.4999999999999997E-3</v>
      </c>
      <c r="AP285" s="535">
        <v>2.8E-3</v>
      </c>
      <c r="AQ285" s="535">
        <v>8.6999999999999994E-3</v>
      </c>
      <c r="AR285" s="535">
        <v>6.6E-3</v>
      </c>
      <c r="AS285" s="535">
        <v>2.8E-3</v>
      </c>
      <c r="AT285" s="535">
        <v>8.8000000000000005E-3</v>
      </c>
      <c r="AU285" s="535">
        <v>6.7000000000000002E-3</v>
      </c>
      <c r="AV285" s="535">
        <v>2.8999999999999998E-3</v>
      </c>
      <c r="AW285" s="535">
        <v>8.0000000000000002E-3</v>
      </c>
      <c r="AX285" s="535">
        <v>6.1000000000000004E-3</v>
      </c>
      <c r="AY285" s="535">
        <v>2.5999999999999999E-3</v>
      </c>
      <c r="AZ285" s="535">
        <v>8.0000000000000002E-3</v>
      </c>
      <c r="BA285" s="535">
        <v>6.1000000000000004E-3</v>
      </c>
      <c r="BB285" s="535">
        <v>2.5999999999999999E-3</v>
      </c>
      <c r="BC285" s="535">
        <v>8.0999999999999996E-3</v>
      </c>
      <c r="BD285" s="535">
        <v>6.1000000000000004E-3</v>
      </c>
      <c r="BE285" s="535">
        <v>2.5999999999999999E-3</v>
      </c>
      <c r="BF285" s="535">
        <v>8.0000000000000002E-3</v>
      </c>
      <c r="BG285" s="535">
        <v>6.1000000000000004E-3</v>
      </c>
      <c r="BH285" s="535">
        <v>2.5999999999999999E-3</v>
      </c>
    </row>
    <row r="286" spans="1:60" s="100" customFormat="1" ht="16.5" customHeight="1">
      <c r="A286" s="481"/>
      <c r="B286" s="480"/>
      <c r="C286" s="204"/>
      <c r="D286" s="204"/>
      <c r="E286" s="675"/>
      <c r="F286" s="489" t="s">
        <v>628</v>
      </c>
      <c r="G286" s="488">
        <v>9.1000000000000004E-3</v>
      </c>
      <c r="H286" s="488">
        <v>6.8999999999999999E-3</v>
      </c>
      <c r="I286" s="488">
        <v>3.0000000000000001E-3</v>
      </c>
      <c r="J286" s="488">
        <v>8.8000000000000005E-3</v>
      </c>
      <c r="K286" s="488">
        <v>6.7000000000000002E-3</v>
      </c>
      <c r="L286" s="488">
        <v>2.8E-3</v>
      </c>
      <c r="M286" s="488">
        <v>8.8999999999999999E-3</v>
      </c>
      <c r="N286" s="488">
        <v>6.7999999999999996E-3</v>
      </c>
      <c r="O286" s="488">
        <v>2.8999999999999998E-3</v>
      </c>
      <c r="P286" s="488">
        <v>8.9999999999999993E-3</v>
      </c>
      <c r="Q286" s="488">
        <v>6.8999999999999999E-3</v>
      </c>
      <c r="R286" s="488">
        <v>2.8999999999999998E-3</v>
      </c>
      <c r="S286" s="488">
        <v>8.5000000000000006E-3</v>
      </c>
      <c r="T286" s="488">
        <v>6.4999999999999997E-3</v>
      </c>
      <c r="U286" s="488">
        <v>2.8E-3</v>
      </c>
      <c r="V286" s="534">
        <v>8.3999999999999995E-3</v>
      </c>
      <c r="W286" s="534">
        <v>6.4000000000000003E-3</v>
      </c>
      <c r="X286" s="534">
        <v>2.7000000000000001E-3</v>
      </c>
      <c r="Y286" s="534">
        <v>8.5000000000000006E-3</v>
      </c>
      <c r="Z286" s="534">
        <v>6.4999999999999997E-3</v>
      </c>
      <c r="AA286" s="534">
        <v>2.8E-3</v>
      </c>
      <c r="AB286" s="535">
        <v>8.6999999999999994E-3</v>
      </c>
      <c r="AC286" s="535">
        <v>6.6E-3</v>
      </c>
      <c r="AD286" s="535">
        <v>2.8E-3</v>
      </c>
      <c r="AE286" s="535">
        <v>8.6E-3</v>
      </c>
      <c r="AF286" s="535">
        <v>6.4999999999999997E-3</v>
      </c>
      <c r="AG286" s="535">
        <v>2.8E-3</v>
      </c>
      <c r="AH286" s="535">
        <v>8.8999999999999999E-3</v>
      </c>
      <c r="AI286" s="535">
        <v>6.7999999999999996E-3</v>
      </c>
      <c r="AJ286" s="535">
        <v>2.8999999999999998E-3</v>
      </c>
      <c r="AK286" s="535">
        <v>8.8999999999999999E-3</v>
      </c>
      <c r="AL286" s="535">
        <v>6.7999999999999996E-3</v>
      </c>
      <c r="AM286" s="535">
        <v>2.8999999999999998E-3</v>
      </c>
      <c r="AN286" s="535">
        <v>8.8999999999999999E-3</v>
      </c>
      <c r="AO286" s="535">
        <v>6.7999999999999996E-3</v>
      </c>
      <c r="AP286" s="535">
        <v>2.8999999999999998E-3</v>
      </c>
      <c r="AQ286" s="535">
        <v>8.8999999999999999E-3</v>
      </c>
      <c r="AR286" s="535">
        <v>6.7999999999999996E-3</v>
      </c>
      <c r="AS286" s="535">
        <v>2.8999999999999998E-3</v>
      </c>
      <c r="AT286" s="535">
        <v>8.8999999999999999E-3</v>
      </c>
      <c r="AU286" s="535">
        <v>6.7999999999999996E-3</v>
      </c>
      <c r="AV286" s="535">
        <v>2.8999999999999998E-3</v>
      </c>
      <c r="AW286" s="535">
        <v>8.2000000000000007E-3</v>
      </c>
      <c r="AX286" s="535">
        <v>6.3E-3</v>
      </c>
      <c r="AY286" s="535">
        <v>2.7000000000000001E-3</v>
      </c>
      <c r="AZ286" s="535">
        <v>8.3000000000000001E-3</v>
      </c>
      <c r="BA286" s="535">
        <v>6.3E-3</v>
      </c>
      <c r="BB286" s="535">
        <v>2.7000000000000001E-3</v>
      </c>
      <c r="BC286" s="535">
        <v>8.3000000000000001E-3</v>
      </c>
      <c r="BD286" s="535">
        <v>6.3E-3</v>
      </c>
      <c r="BE286" s="535">
        <v>2.7000000000000001E-3</v>
      </c>
      <c r="BF286" s="535">
        <v>8.2000000000000007E-3</v>
      </c>
      <c r="BG286" s="535">
        <v>6.3E-3</v>
      </c>
      <c r="BH286" s="535">
        <v>2.7000000000000001E-3</v>
      </c>
    </row>
    <row r="287" spans="1:60" s="100" customFormat="1" ht="16.5" customHeight="1">
      <c r="A287" s="481"/>
      <c r="B287" s="480"/>
      <c r="C287" s="204"/>
      <c r="D287" s="204"/>
      <c r="E287" s="675"/>
      <c r="F287" s="489" t="s">
        <v>629</v>
      </c>
      <c r="G287" s="488">
        <v>7.7999999999999996E-3</v>
      </c>
      <c r="H287" s="488">
        <v>5.8999999999999999E-3</v>
      </c>
      <c r="I287" s="488">
        <v>2.5000000000000001E-3</v>
      </c>
      <c r="J287" s="488">
        <v>7.7999999999999996E-3</v>
      </c>
      <c r="K287" s="488">
        <v>5.8999999999999999E-3</v>
      </c>
      <c r="L287" s="488">
        <v>2.5000000000000001E-3</v>
      </c>
      <c r="M287" s="488">
        <v>7.7999999999999996E-3</v>
      </c>
      <c r="N287" s="488">
        <v>5.8999999999999999E-3</v>
      </c>
      <c r="O287" s="488">
        <v>2.5000000000000001E-3</v>
      </c>
      <c r="P287" s="488">
        <v>7.7000000000000002E-3</v>
      </c>
      <c r="Q287" s="488">
        <v>5.8999999999999999E-3</v>
      </c>
      <c r="R287" s="488">
        <v>2.5000000000000001E-3</v>
      </c>
      <c r="S287" s="488">
        <v>7.9000000000000008E-3</v>
      </c>
      <c r="T287" s="488">
        <v>6.0000000000000001E-3</v>
      </c>
      <c r="U287" s="488">
        <v>2.5999999999999999E-3</v>
      </c>
      <c r="V287" s="534">
        <v>7.9000000000000008E-3</v>
      </c>
      <c r="W287" s="534">
        <v>6.0000000000000001E-3</v>
      </c>
      <c r="X287" s="534">
        <v>2.5999999999999999E-3</v>
      </c>
      <c r="Y287" s="534">
        <v>7.9000000000000008E-3</v>
      </c>
      <c r="Z287" s="534">
        <v>6.0000000000000001E-3</v>
      </c>
      <c r="AA287" s="534">
        <v>2.5999999999999999E-3</v>
      </c>
      <c r="AB287" s="535">
        <v>7.9000000000000008E-3</v>
      </c>
      <c r="AC287" s="535">
        <v>6.0000000000000001E-3</v>
      </c>
      <c r="AD287" s="535">
        <v>2.5999999999999999E-3</v>
      </c>
      <c r="AE287" s="535">
        <v>8.0000000000000002E-3</v>
      </c>
      <c r="AF287" s="535">
        <v>6.1000000000000004E-3</v>
      </c>
      <c r="AG287" s="535">
        <v>2.5999999999999999E-3</v>
      </c>
      <c r="AH287" s="535">
        <v>7.6E-3</v>
      </c>
      <c r="AI287" s="535">
        <v>5.7000000000000002E-3</v>
      </c>
      <c r="AJ287" s="535">
        <v>2.5000000000000001E-3</v>
      </c>
      <c r="AK287" s="535">
        <v>7.4999999999999997E-3</v>
      </c>
      <c r="AL287" s="535">
        <v>5.7000000000000002E-3</v>
      </c>
      <c r="AM287" s="535">
        <v>2.5000000000000001E-3</v>
      </c>
      <c r="AN287" s="535">
        <v>7.6E-3</v>
      </c>
      <c r="AO287" s="535">
        <v>5.7999999999999996E-3</v>
      </c>
      <c r="AP287" s="535">
        <v>2.5000000000000001E-3</v>
      </c>
      <c r="AQ287" s="535">
        <v>7.4999999999999997E-3</v>
      </c>
      <c r="AR287" s="535">
        <v>5.7000000000000002E-3</v>
      </c>
      <c r="AS287" s="535">
        <v>2.3999999999999998E-3</v>
      </c>
      <c r="AT287" s="535">
        <v>7.4999999999999997E-3</v>
      </c>
      <c r="AU287" s="535">
        <v>5.7000000000000002E-3</v>
      </c>
      <c r="AV287" s="535">
        <v>2.3999999999999998E-3</v>
      </c>
      <c r="AW287" s="535">
        <v>7.4000000000000003E-3</v>
      </c>
      <c r="AX287" s="535">
        <v>5.5999999999999999E-3</v>
      </c>
      <c r="AY287" s="535">
        <v>2.3999999999999998E-3</v>
      </c>
      <c r="AZ287" s="535">
        <v>7.3000000000000001E-3</v>
      </c>
      <c r="BA287" s="535">
        <v>5.5999999999999999E-3</v>
      </c>
      <c r="BB287" s="535">
        <v>2.3999999999999998E-3</v>
      </c>
      <c r="BC287" s="535">
        <v>7.4000000000000003E-3</v>
      </c>
      <c r="BD287" s="535">
        <v>5.5999999999999999E-3</v>
      </c>
      <c r="BE287" s="535">
        <v>2.3999999999999998E-3</v>
      </c>
      <c r="BF287" s="535">
        <v>7.4000000000000003E-3</v>
      </c>
      <c r="BG287" s="535">
        <v>5.5999999999999999E-3</v>
      </c>
      <c r="BH287" s="535">
        <v>2.3999999999999998E-3</v>
      </c>
    </row>
    <row r="288" spans="1:60" s="100" customFormat="1" ht="16.5" customHeight="1">
      <c r="A288" s="481"/>
      <c r="B288" s="480"/>
      <c r="C288" s="204"/>
      <c r="D288" s="204"/>
      <c r="E288" s="675"/>
      <c r="F288" s="489" t="s">
        <v>630</v>
      </c>
      <c r="G288" s="488">
        <v>7.6E-3</v>
      </c>
      <c r="H288" s="488">
        <v>5.7999999999999996E-3</v>
      </c>
      <c r="I288" s="488">
        <v>2.5000000000000001E-3</v>
      </c>
      <c r="J288" s="488">
        <v>7.6E-3</v>
      </c>
      <c r="K288" s="488">
        <v>5.7999999999999996E-3</v>
      </c>
      <c r="L288" s="488">
        <v>2.5000000000000001E-3</v>
      </c>
      <c r="M288" s="488">
        <v>7.6E-3</v>
      </c>
      <c r="N288" s="488">
        <v>5.7999999999999996E-3</v>
      </c>
      <c r="O288" s="488">
        <v>2.5000000000000001E-3</v>
      </c>
      <c r="P288" s="488">
        <v>7.4999999999999997E-3</v>
      </c>
      <c r="Q288" s="488">
        <v>5.7000000000000002E-3</v>
      </c>
      <c r="R288" s="488">
        <v>2.3999999999999998E-3</v>
      </c>
      <c r="S288" s="488">
        <v>7.7000000000000002E-3</v>
      </c>
      <c r="T288" s="488">
        <v>5.8999999999999999E-3</v>
      </c>
      <c r="U288" s="488">
        <v>2.5000000000000001E-3</v>
      </c>
      <c r="V288" s="534">
        <v>7.7000000000000002E-3</v>
      </c>
      <c r="W288" s="534">
        <v>5.7999999999999996E-3</v>
      </c>
      <c r="X288" s="534">
        <v>2.5000000000000001E-3</v>
      </c>
      <c r="Y288" s="534">
        <v>7.7000000000000002E-3</v>
      </c>
      <c r="Z288" s="534">
        <v>5.7999999999999996E-3</v>
      </c>
      <c r="AA288" s="534">
        <v>2.5000000000000001E-3</v>
      </c>
      <c r="AB288" s="535">
        <v>7.6E-3</v>
      </c>
      <c r="AC288" s="535">
        <v>5.7999999999999996E-3</v>
      </c>
      <c r="AD288" s="535">
        <v>2.5000000000000001E-3</v>
      </c>
      <c r="AE288" s="535">
        <v>7.6E-3</v>
      </c>
      <c r="AF288" s="535">
        <v>5.7999999999999996E-3</v>
      </c>
      <c r="AG288" s="535">
        <v>2.5000000000000001E-3</v>
      </c>
      <c r="AH288" s="535">
        <v>7.4000000000000003E-3</v>
      </c>
      <c r="AI288" s="535">
        <v>5.7000000000000002E-3</v>
      </c>
      <c r="AJ288" s="535">
        <v>2.3999999999999998E-3</v>
      </c>
      <c r="AK288" s="535">
        <v>7.4999999999999997E-3</v>
      </c>
      <c r="AL288" s="535">
        <v>5.7000000000000002E-3</v>
      </c>
      <c r="AM288" s="535">
        <v>2.3999999999999998E-3</v>
      </c>
      <c r="AN288" s="535">
        <v>7.4000000000000003E-3</v>
      </c>
      <c r="AO288" s="535">
        <v>5.5999999999999999E-3</v>
      </c>
      <c r="AP288" s="535">
        <v>2.3999999999999998E-3</v>
      </c>
      <c r="AQ288" s="535">
        <v>7.4000000000000003E-3</v>
      </c>
      <c r="AR288" s="535">
        <v>5.5999999999999999E-3</v>
      </c>
      <c r="AS288" s="535">
        <v>2.3999999999999998E-3</v>
      </c>
      <c r="AT288" s="535">
        <v>7.4000000000000003E-3</v>
      </c>
      <c r="AU288" s="535">
        <v>5.5999999999999999E-3</v>
      </c>
      <c r="AV288" s="535">
        <v>2.3999999999999998E-3</v>
      </c>
      <c r="AW288" s="535">
        <v>7.1999999999999998E-3</v>
      </c>
      <c r="AX288" s="535">
        <v>5.4999999999999997E-3</v>
      </c>
      <c r="AY288" s="535">
        <v>2.3E-3</v>
      </c>
      <c r="AZ288" s="535">
        <v>7.3000000000000001E-3</v>
      </c>
      <c r="BA288" s="535">
        <v>5.4999999999999997E-3</v>
      </c>
      <c r="BB288" s="535">
        <v>2.3999999999999998E-3</v>
      </c>
      <c r="BC288" s="535">
        <v>7.3000000000000001E-3</v>
      </c>
      <c r="BD288" s="535">
        <v>5.4999999999999997E-3</v>
      </c>
      <c r="BE288" s="535">
        <v>2.3999999999999998E-3</v>
      </c>
      <c r="BF288" s="535">
        <v>7.3000000000000001E-3</v>
      </c>
      <c r="BG288" s="535">
        <v>5.4999999999999997E-3</v>
      </c>
      <c r="BH288" s="535">
        <v>2.3999999999999998E-3</v>
      </c>
    </row>
    <row r="289" spans="1:60" s="100" customFormat="1" ht="16.5" customHeight="1">
      <c r="A289" s="481"/>
      <c r="B289" s="480"/>
      <c r="C289" s="204"/>
      <c r="D289" s="204"/>
      <c r="E289" s="675"/>
      <c r="F289" s="489" t="s">
        <v>631</v>
      </c>
      <c r="G289" s="488">
        <v>9.4000000000000004E-3</v>
      </c>
      <c r="H289" s="488">
        <v>7.1000000000000004E-3</v>
      </c>
      <c r="I289" s="488">
        <v>3.0000000000000001E-3</v>
      </c>
      <c r="J289" s="488">
        <v>9.1999999999999998E-3</v>
      </c>
      <c r="K289" s="488">
        <v>7.0000000000000001E-3</v>
      </c>
      <c r="L289" s="488">
        <v>3.0000000000000001E-3</v>
      </c>
      <c r="M289" s="488">
        <v>8.8000000000000005E-3</v>
      </c>
      <c r="N289" s="488">
        <v>6.7000000000000002E-3</v>
      </c>
      <c r="O289" s="488">
        <v>2.8999999999999998E-3</v>
      </c>
      <c r="P289" s="488">
        <v>8.8999999999999999E-3</v>
      </c>
      <c r="Q289" s="488">
        <v>6.7000000000000002E-3</v>
      </c>
      <c r="R289" s="488">
        <v>2.8999999999999998E-3</v>
      </c>
      <c r="S289" s="488">
        <v>8.3999999999999995E-3</v>
      </c>
      <c r="T289" s="488">
        <v>6.3E-3</v>
      </c>
      <c r="U289" s="488">
        <v>2.7000000000000001E-3</v>
      </c>
      <c r="V289" s="534">
        <v>8.3999999999999995E-3</v>
      </c>
      <c r="W289" s="534">
        <v>6.4000000000000003E-3</v>
      </c>
      <c r="X289" s="534">
        <v>2.7000000000000001E-3</v>
      </c>
      <c r="Y289" s="534">
        <v>8.3999999999999995E-3</v>
      </c>
      <c r="Z289" s="534">
        <v>6.4000000000000003E-3</v>
      </c>
      <c r="AA289" s="534">
        <v>2.7000000000000001E-3</v>
      </c>
      <c r="AB289" s="535">
        <v>8.3999999999999995E-3</v>
      </c>
      <c r="AC289" s="535">
        <v>6.4000000000000003E-3</v>
      </c>
      <c r="AD289" s="535">
        <v>2.7000000000000001E-3</v>
      </c>
      <c r="AE289" s="535">
        <v>8.5000000000000006E-3</v>
      </c>
      <c r="AF289" s="535">
        <v>6.4000000000000003E-3</v>
      </c>
      <c r="AG289" s="535">
        <v>2.8E-3</v>
      </c>
      <c r="AH289" s="535">
        <v>9.1000000000000004E-3</v>
      </c>
      <c r="AI289" s="535">
        <v>6.8999999999999999E-3</v>
      </c>
      <c r="AJ289" s="535">
        <v>3.0000000000000001E-3</v>
      </c>
      <c r="AK289" s="535">
        <v>9.2999999999999992E-3</v>
      </c>
      <c r="AL289" s="535">
        <v>7.1000000000000004E-3</v>
      </c>
      <c r="AM289" s="535">
        <v>3.0000000000000001E-3</v>
      </c>
      <c r="AN289" s="535">
        <v>9.2999999999999992E-3</v>
      </c>
      <c r="AO289" s="535">
        <v>7.1000000000000004E-3</v>
      </c>
      <c r="AP289" s="535">
        <v>3.0000000000000001E-3</v>
      </c>
      <c r="AQ289" s="535">
        <v>9.2999999999999992E-3</v>
      </c>
      <c r="AR289" s="535">
        <v>7.0000000000000001E-3</v>
      </c>
      <c r="AS289" s="535">
        <v>3.0000000000000001E-3</v>
      </c>
      <c r="AT289" s="535">
        <v>9.1999999999999998E-3</v>
      </c>
      <c r="AU289" s="535">
        <v>7.0000000000000001E-3</v>
      </c>
      <c r="AV289" s="535">
        <v>3.0000000000000001E-3</v>
      </c>
      <c r="AW289" s="535">
        <v>8.3999999999999995E-3</v>
      </c>
      <c r="AX289" s="535">
        <v>6.3E-3</v>
      </c>
      <c r="AY289" s="535">
        <v>2.7000000000000001E-3</v>
      </c>
      <c r="AZ289" s="535">
        <v>8.3999999999999995E-3</v>
      </c>
      <c r="BA289" s="535">
        <v>6.4000000000000003E-3</v>
      </c>
      <c r="BB289" s="535">
        <v>2.7000000000000001E-3</v>
      </c>
      <c r="BC289" s="535">
        <v>8.3999999999999995E-3</v>
      </c>
      <c r="BD289" s="535">
        <v>6.4000000000000003E-3</v>
      </c>
      <c r="BE289" s="535">
        <v>2.7000000000000001E-3</v>
      </c>
      <c r="BF289" s="535">
        <v>8.3999999999999995E-3</v>
      </c>
      <c r="BG289" s="535">
        <v>6.3E-3</v>
      </c>
      <c r="BH289" s="535">
        <v>2.7000000000000001E-3</v>
      </c>
    </row>
    <row r="290" spans="1:60" s="100" customFormat="1" ht="16.5" customHeight="1">
      <c r="A290" s="481"/>
      <c r="B290" s="480"/>
      <c r="C290" s="204"/>
      <c r="D290" s="204"/>
      <c r="E290" s="675"/>
      <c r="F290" s="489" t="s">
        <v>632</v>
      </c>
      <c r="G290" s="488">
        <v>1.09E-2</v>
      </c>
      <c r="H290" s="488">
        <v>8.3000000000000001E-3</v>
      </c>
      <c r="I290" s="488">
        <v>3.5999999999999999E-3</v>
      </c>
      <c r="J290" s="488">
        <v>1.0999999999999999E-2</v>
      </c>
      <c r="K290" s="488">
        <v>8.3999999999999995E-3</v>
      </c>
      <c r="L290" s="488">
        <v>3.5999999999999999E-3</v>
      </c>
      <c r="M290" s="488">
        <v>1.0999999999999999E-2</v>
      </c>
      <c r="N290" s="488">
        <v>8.3000000000000001E-3</v>
      </c>
      <c r="O290" s="488">
        <v>3.5999999999999999E-3</v>
      </c>
      <c r="P290" s="488">
        <v>1.09E-2</v>
      </c>
      <c r="Q290" s="488">
        <v>8.3000000000000001E-3</v>
      </c>
      <c r="R290" s="488">
        <v>3.5000000000000001E-3</v>
      </c>
      <c r="S290" s="488">
        <v>0.01</v>
      </c>
      <c r="T290" s="488">
        <v>7.6E-3</v>
      </c>
      <c r="U290" s="488">
        <v>3.3E-3</v>
      </c>
      <c r="V290" s="534">
        <v>1.01E-2</v>
      </c>
      <c r="W290" s="534">
        <v>7.6E-3</v>
      </c>
      <c r="X290" s="534">
        <v>3.3E-3</v>
      </c>
      <c r="Y290" s="534">
        <v>1.01E-2</v>
      </c>
      <c r="Z290" s="534">
        <v>7.7000000000000002E-3</v>
      </c>
      <c r="AA290" s="534">
        <v>3.3E-3</v>
      </c>
      <c r="AB290" s="535">
        <v>1.01E-2</v>
      </c>
      <c r="AC290" s="535">
        <v>7.7000000000000002E-3</v>
      </c>
      <c r="AD290" s="535">
        <v>3.3E-3</v>
      </c>
      <c r="AE290" s="535">
        <v>1.01E-2</v>
      </c>
      <c r="AF290" s="535">
        <v>7.7000000000000002E-3</v>
      </c>
      <c r="AG290" s="535">
        <v>3.3E-3</v>
      </c>
      <c r="AH290" s="535">
        <v>1.0200000000000001E-2</v>
      </c>
      <c r="AI290" s="535">
        <v>7.7999999999999996E-3</v>
      </c>
      <c r="AJ290" s="535">
        <v>3.3E-3</v>
      </c>
      <c r="AK290" s="535">
        <v>1.0200000000000001E-2</v>
      </c>
      <c r="AL290" s="535">
        <v>7.7999999999999996E-3</v>
      </c>
      <c r="AM290" s="535">
        <v>3.3E-3</v>
      </c>
      <c r="AN290" s="535">
        <v>1.03E-2</v>
      </c>
      <c r="AO290" s="535">
        <v>7.7999999999999996E-3</v>
      </c>
      <c r="AP290" s="535">
        <v>3.3E-3</v>
      </c>
      <c r="AQ290" s="535">
        <v>1.0200000000000001E-2</v>
      </c>
      <c r="AR290" s="535">
        <v>7.7999999999999996E-3</v>
      </c>
      <c r="AS290" s="535">
        <v>3.3E-3</v>
      </c>
      <c r="AT290" s="535">
        <v>1.03E-2</v>
      </c>
      <c r="AU290" s="535">
        <v>7.7999999999999996E-3</v>
      </c>
      <c r="AV290" s="535">
        <v>3.3E-3</v>
      </c>
      <c r="AW290" s="535">
        <v>8.5000000000000006E-3</v>
      </c>
      <c r="AX290" s="535">
        <v>6.4999999999999997E-3</v>
      </c>
      <c r="AY290" s="535">
        <v>2.8E-3</v>
      </c>
      <c r="AZ290" s="535">
        <v>8.5000000000000006E-3</v>
      </c>
      <c r="BA290" s="535">
        <v>6.4999999999999997E-3</v>
      </c>
      <c r="BB290" s="535">
        <v>2.8E-3</v>
      </c>
      <c r="BC290" s="535">
        <v>8.3000000000000001E-3</v>
      </c>
      <c r="BD290" s="535">
        <v>6.3E-3</v>
      </c>
      <c r="BE290" s="535">
        <v>2.7000000000000001E-3</v>
      </c>
      <c r="BF290" s="535">
        <v>8.3000000000000001E-3</v>
      </c>
      <c r="BG290" s="535">
        <v>6.3E-3</v>
      </c>
      <c r="BH290" s="535">
        <v>2.7000000000000001E-3</v>
      </c>
    </row>
    <row r="291" spans="1:60" s="100" customFormat="1" ht="16.5" customHeight="1">
      <c r="A291" s="481"/>
      <c r="B291" s="480"/>
      <c r="C291" s="204"/>
      <c r="D291" s="204"/>
      <c r="E291" s="675"/>
      <c r="F291" s="489" t="s">
        <v>633</v>
      </c>
      <c r="G291" s="488">
        <v>8.6E-3</v>
      </c>
      <c r="H291" s="488">
        <v>6.6E-3</v>
      </c>
      <c r="I291" s="488">
        <v>2.8E-3</v>
      </c>
      <c r="J291" s="488">
        <v>8.6999999999999994E-3</v>
      </c>
      <c r="K291" s="488">
        <v>6.6E-3</v>
      </c>
      <c r="L291" s="488">
        <v>2.8E-3</v>
      </c>
      <c r="M291" s="488">
        <v>8.3999999999999995E-3</v>
      </c>
      <c r="N291" s="488">
        <v>6.4000000000000003E-3</v>
      </c>
      <c r="O291" s="488">
        <v>2.7000000000000001E-3</v>
      </c>
      <c r="P291" s="488">
        <v>8.2000000000000007E-3</v>
      </c>
      <c r="Q291" s="488">
        <v>6.1999999999999998E-3</v>
      </c>
      <c r="R291" s="488">
        <v>2.7000000000000001E-3</v>
      </c>
      <c r="S291" s="488">
        <v>8.0000000000000002E-3</v>
      </c>
      <c r="T291" s="488">
        <v>6.1000000000000004E-3</v>
      </c>
      <c r="U291" s="488">
        <v>2.5999999999999999E-3</v>
      </c>
      <c r="V291" s="534">
        <v>8.3000000000000001E-3</v>
      </c>
      <c r="W291" s="534">
        <v>6.3E-3</v>
      </c>
      <c r="X291" s="534">
        <v>2.7000000000000001E-3</v>
      </c>
      <c r="Y291" s="534">
        <v>8.3000000000000001E-3</v>
      </c>
      <c r="Z291" s="534">
        <v>6.3E-3</v>
      </c>
      <c r="AA291" s="534">
        <v>2.7000000000000001E-3</v>
      </c>
      <c r="AB291" s="535">
        <v>8.3000000000000001E-3</v>
      </c>
      <c r="AC291" s="535">
        <v>6.3E-3</v>
      </c>
      <c r="AD291" s="535">
        <v>2.7000000000000001E-3</v>
      </c>
      <c r="AE291" s="535">
        <v>8.3999999999999995E-3</v>
      </c>
      <c r="AF291" s="535">
        <v>6.4000000000000003E-3</v>
      </c>
      <c r="AG291" s="535">
        <v>2.7000000000000001E-3</v>
      </c>
      <c r="AH291" s="535">
        <v>8.8000000000000005E-3</v>
      </c>
      <c r="AI291" s="535">
        <v>6.7000000000000002E-3</v>
      </c>
      <c r="AJ291" s="535">
        <v>2.8999999999999998E-3</v>
      </c>
      <c r="AK291" s="535">
        <v>8.8000000000000005E-3</v>
      </c>
      <c r="AL291" s="535">
        <v>6.7000000000000002E-3</v>
      </c>
      <c r="AM291" s="535">
        <v>2.8999999999999998E-3</v>
      </c>
      <c r="AN291" s="535">
        <v>8.8000000000000005E-3</v>
      </c>
      <c r="AO291" s="535">
        <v>6.7000000000000002E-3</v>
      </c>
      <c r="AP291" s="535">
        <v>2.8999999999999998E-3</v>
      </c>
      <c r="AQ291" s="535">
        <v>8.8999999999999999E-3</v>
      </c>
      <c r="AR291" s="535">
        <v>6.7000000000000002E-3</v>
      </c>
      <c r="AS291" s="535">
        <v>2.8999999999999998E-3</v>
      </c>
      <c r="AT291" s="535">
        <v>8.8999999999999999E-3</v>
      </c>
      <c r="AU291" s="535">
        <v>6.7000000000000002E-3</v>
      </c>
      <c r="AV291" s="535">
        <v>2.8999999999999998E-3</v>
      </c>
      <c r="AW291" s="535">
        <v>8.8000000000000005E-3</v>
      </c>
      <c r="AX291" s="535">
        <v>6.7000000000000002E-3</v>
      </c>
      <c r="AY291" s="535">
        <v>2.8E-3</v>
      </c>
      <c r="AZ291" s="535">
        <v>8.8000000000000005E-3</v>
      </c>
      <c r="BA291" s="535">
        <v>6.7000000000000002E-3</v>
      </c>
      <c r="BB291" s="535">
        <v>2.8E-3</v>
      </c>
      <c r="BC291" s="535">
        <v>8.6999999999999994E-3</v>
      </c>
      <c r="BD291" s="535">
        <v>6.6E-3</v>
      </c>
      <c r="BE291" s="535">
        <v>2.8E-3</v>
      </c>
      <c r="BF291" s="535">
        <v>8.6999999999999994E-3</v>
      </c>
      <c r="BG291" s="535">
        <v>6.6E-3</v>
      </c>
      <c r="BH291" s="535">
        <v>2.8E-3</v>
      </c>
    </row>
    <row r="292" spans="1:60" s="100" customFormat="1" ht="16.5" customHeight="1">
      <c r="A292" s="481"/>
      <c r="B292" s="480"/>
      <c r="C292" s="204"/>
      <c r="D292" s="204"/>
      <c r="E292" s="675"/>
      <c r="F292" s="489" t="s">
        <v>634</v>
      </c>
      <c r="G292" s="488">
        <v>9.7999999999999997E-3</v>
      </c>
      <c r="H292" s="488">
        <v>7.4999999999999997E-3</v>
      </c>
      <c r="I292" s="488">
        <v>3.2000000000000002E-3</v>
      </c>
      <c r="J292" s="488">
        <v>9.7000000000000003E-3</v>
      </c>
      <c r="K292" s="488">
        <v>7.4000000000000003E-3</v>
      </c>
      <c r="L292" s="488">
        <v>3.2000000000000002E-3</v>
      </c>
      <c r="M292" s="488">
        <v>9.7000000000000003E-3</v>
      </c>
      <c r="N292" s="488">
        <v>7.3000000000000001E-3</v>
      </c>
      <c r="O292" s="488">
        <v>3.0999999999999999E-3</v>
      </c>
      <c r="P292" s="488">
        <v>9.7000000000000003E-3</v>
      </c>
      <c r="Q292" s="488">
        <v>7.4000000000000003E-3</v>
      </c>
      <c r="R292" s="488">
        <v>3.0999999999999999E-3</v>
      </c>
      <c r="S292" s="488">
        <v>8.8999999999999999E-3</v>
      </c>
      <c r="T292" s="488">
        <v>6.7000000000000002E-3</v>
      </c>
      <c r="U292" s="488">
        <v>2.8999999999999998E-3</v>
      </c>
      <c r="V292" s="534">
        <v>8.8999999999999999E-3</v>
      </c>
      <c r="W292" s="534">
        <v>6.7000000000000002E-3</v>
      </c>
      <c r="X292" s="534">
        <v>2.8999999999999998E-3</v>
      </c>
      <c r="Y292" s="534">
        <v>8.8999999999999999E-3</v>
      </c>
      <c r="Z292" s="534">
        <v>6.7000000000000002E-3</v>
      </c>
      <c r="AA292" s="534">
        <v>2.8999999999999998E-3</v>
      </c>
      <c r="AB292" s="535">
        <v>8.8999999999999999E-3</v>
      </c>
      <c r="AC292" s="535">
        <v>6.7000000000000002E-3</v>
      </c>
      <c r="AD292" s="535">
        <v>2.8999999999999998E-3</v>
      </c>
      <c r="AE292" s="535">
        <v>8.8999999999999999E-3</v>
      </c>
      <c r="AF292" s="535">
        <v>6.7999999999999996E-3</v>
      </c>
      <c r="AG292" s="535">
        <v>2.8999999999999998E-3</v>
      </c>
      <c r="AH292" s="535">
        <v>9.2999999999999992E-3</v>
      </c>
      <c r="AI292" s="535">
        <v>7.1000000000000004E-3</v>
      </c>
      <c r="AJ292" s="535">
        <v>3.0000000000000001E-3</v>
      </c>
      <c r="AK292" s="535">
        <v>9.2999999999999992E-3</v>
      </c>
      <c r="AL292" s="535">
        <v>7.1000000000000004E-3</v>
      </c>
      <c r="AM292" s="535">
        <v>3.0000000000000001E-3</v>
      </c>
      <c r="AN292" s="535">
        <v>9.2999999999999992E-3</v>
      </c>
      <c r="AO292" s="535">
        <v>7.1000000000000004E-3</v>
      </c>
      <c r="AP292" s="535">
        <v>3.0000000000000001E-3</v>
      </c>
      <c r="AQ292" s="535">
        <v>9.4000000000000004E-3</v>
      </c>
      <c r="AR292" s="535">
        <v>7.1000000000000004E-3</v>
      </c>
      <c r="AS292" s="535">
        <v>3.0000000000000001E-3</v>
      </c>
      <c r="AT292" s="535">
        <v>9.4000000000000004E-3</v>
      </c>
      <c r="AU292" s="535">
        <v>7.1000000000000004E-3</v>
      </c>
      <c r="AV292" s="535">
        <v>3.0000000000000001E-3</v>
      </c>
      <c r="AW292" s="535">
        <v>8.5000000000000006E-3</v>
      </c>
      <c r="AX292" s="535">
        <v>6.4000000000000003E-3</v>
      </c>
      <c r="AY292" s="535">
        <v>2.8E-3</v>
      </c>
      <c r="AZ292" s="535">
        <v>8.3999999999999995E-3</v>
      </c>
      <c r="BA292" s="535">
        <v>6.4000000000000003E-3</v>
      </c>
      <c r="BB292" s="535">
        <v>2.7000000000000001E-3</v>
      </c>
      <c r="BC292" s="535">
        <v>8.5000000000000006E-3</v>
      </c>
      <c r="BD292" s="535">
        <v>6.4999999999999997E-3</v>
      </c>
      <c r="BE292" s="535">
        <v>2.8E-3</v>
      </c>
      <c r="BF292" s="535">
        <v>8.5000000000000006E-3</v>
      </c>
      <c r="BG292" s="535">
        <v>6.4999999999999997E-3</v>
      </c>
      <c r="BH292" s="535">
        <v>2.8E-3</v>
      </c>
    </row>
    <row r="293" spans="1:60" s="100" customFormat="1" ht="16.5" customHeight="1">
      <c r="A293" s="481"/>
      <c r="B293" s="480"/>
      <c r="C293" s="204"/>
      <c r="D293" s="204"/>
      <c r="E293" s="675"/>
      <c r="F293" s="489" t="s">
        <v>635</v>
      </c>
      <c r="G293" s="488">
        <v>8.0000000000000002E-3</v>
      </c>
      <c r="H293" s="488">
        <v>6.0000000000000001E-3</v>
      </c>
      <c r="I293" s="488">
        <v>2.5999999999999999E-3</v>
      </c>
      <c r="J293" s="488">
        <v>8.0000000000000002E-3</v>
      </c>
      <c r="K293" s="488">
        <v>6.0000000000000001E-3</v>
      </c>
      <c r="L293" s="488">
        <v>2.5999999999999999E-3</v>
      </c>
      <c r="M293" s="488">
        <v>7.9000000000000008E-3</v>
      </c>
      <c r="N293" s="488">
        <v>6.0000000000000001E-3</v>
      </c>
      <c r="O293" s="488">
        <v>2.5999999999999999E-3</v>
      </c>
      <c r="P293" s="488">
        <v>7.9000000000000008E-3</v>
      </c>
      <c r="Q293" s="488">
        <v>6.0000000000000001E-3</v>
      </c>
      <c r="R293" s="488">
        <v>2.5999999999999999E-3</v>
      </c>
      <c r="S293" s="488">
        <v>8.0999999999999996E-3</v>
      </c>
      <c r="T293" s="488">
        <v>6.1000000000000004E-3</v>
      </c>
      <c r="U293" s="488">
        <v>2.5999999999999999E-3</v>
      </c>
      <c r="V293" s="534">
        <v>8.0000000000000002E-3</v>
      </c>
      <c r="W293" s="534">
        <v>6.1000000000000004E-3</v>
      </c>
      <c r="X293" s="534">
        <v>2.5999999999999999E-3</v>
      </c>
      <c r="Y293" s="534">
        <v>8.0000000000000002E-3</v>
      </c>
      <c r="Z293" s="534">
        <v>6.1000000000000004E-3</v>
      </c>
      <c r="AA293" s="534">
        <v>2.5999999999999999E-3</v>
      </c>
      <c r="AB293" s="535">
        <v>8.0000000000000002E-3</v>
      </c>
      <c r="AC293" s="535">
        <v>6.1000000000000004E-3</v>
      </c>
      <c r="AD293" s="535">
        <v>2.5999999999999999E-3</v>
      </c>
      <c r="AE293" s="535">
        <v>8.0000000000000002E-3</v>
      </c>
      <c r="AF293" s="535">
        <v>6.1000000000000004E-3</v>
      </c>
      <c r="AG293" s="535">
        <v>2.5999999999999999E-3</v>
      </c>
      <c r="AH293" s="535">
        <v>7.4999999999999997E-3</v>
      </c>
      <c r="AI293" s="535">
        <v>5.7000000000000002E-3</v>
      </c>
      <c r="AJ293" s="535">
        <v>2.3999999999999998E-3</v>
      </c>
      <c r="AK293" s="535">
        <v>7.4999999999999997E-3</v>
      </c>
      <c r="AL293" s="535">
        <v>5.7000000000000002E-3</v>
      </c>
      <c r="AM293" s="535">
        <v>2.3999999999999998E-3</v>
      </c>
      <c r="AN293" s="535">
        <v>7.4999999999999997E-3</v>
      </c>
      <c r="AO293" s="535">
        <v>5.7000000000000002E-3</v>
      </c>
      <c r="AP293" s="535">
        <v>2.3999999999999998E-3</v>
      </c>
      <c r="AQ293" s="535">
        <v>7.4999999999999997E-3</v>
      </c>
      <c r="AR293" s="535">
        <v>5.7000000000000002E-3</v>
      </c>
      <c r="AS293" s="535">
        <v>2.3999999999999998E-3</v>
      </c>
      <c r="AT293" s="535">
        <v>7.4999999999999997E-3</v>
      </c>
      <c r="AU293" s="535">
        <v>5.7000000000000002E-3</v>
      </c>
      <c r="AV293" s="535">
        <v>2.3999999999999998E-3</v>
      </c>
      <c r="AW293" s="535">
        <v>7.3000000000000001E-3</v>
      </c>
      <c r="AX293" s="535">
        <v>5.4999999999999997E-3</v>
      </c>
      <c r="AY293" s="535">
        <v>2.3999999999999998E-3</v>
      </c>
      <c r="AZ293" s="535">
        <v>7.3000000000000001E-3</v>
      </c>
      <c r="BA293" s="535">
        <v>5.4999999999999997E-3</v>
      </c>
      <c r="BB293" s="535">
        <v>2.3999999999999998E-3</v>
      </c>
      <c r="BC293" s="535">
        <v>7.1999999999999998E-3</v>
      </c>
      <c r="BD293" s="535">
        <v>5.4999999999999997E-3</v>
      </c>
      <c r="BE293" s="535">
        <v>2.3999999999999998E-3</v>
      </c>
      <c r="BF293" s="535">
        <v>7.3000000000000001E-3</v>
      </c>
      <c r="BG293" s="535">
        <v>5.4999999999999997E-3</v>
      </c>
      <c r="BH293" s="535">
        <v>2.3999999999999998E-3</v>
      </c>
    </row>
    <row r="294" spans="1:60" s="100" customFormat="1" ht="16.5" customHeight="1">
      <c r="A294" s="481"/>
      <c r="B294" s="480"/>
      <c r="C294" s="204"/>
      <c r="D294" s="204"/>
      <c r="E294" s="675"/>
      <c r="F294" s="489" t="s">
        <v>636</v>
      </c>
      <c r="G294" s="488">
        <v>8.0999999999999996E-3</v>
      </c>
      <c r="H294" s="488">
        <v>6.1000000000000004E-3</v>
      </c>
      <c r="I294" s="488">
        <v>2.5999999999999999E-3</v>
      </c>
      <c r="J294" s="488">
        <v>8.0999999999999996E-3</v>
      </c>
      <c r="K294" s="488">
        <v>6.1000000000000004E-3</v>
      </c>
      <c r="L294" s="488">
        <v>2.5999999999999999E-3</v>
      </c>
      <c r="M294" s="488">
        <v>8.0999999999999996E-3</v>
      </c>
      <c r="N294" s="488">
        <v>6.1999999999999998E-3</v>
      </c>
      <c r="O294" s="488">
        <v>2.5999999999999999E-3</v>
      </c>
      <c r="P294" s="488">
        <v>8.2000000000000007E-3</v>
      </c>
      <c r="Q294" s="488">
        <v>6.1999999999999998E-3</v>
      </c>
      <c r="R294" s="488">
        <v>2.7000000000000001E-3</v>
      </c>
      <c r="S294" s="488">
        <v>7.3000000000000001E-3</v>
      </c>
      <c r="T294" s="488">
        <v>5.5999999999999999E-3</v>
      </c>
      <c r="U294" s="488">
        <v>2.3999999999999998E-3</v>
      </c>
      <c r="V294" s="534">
        <v>7.4000000000000003E-3</v>
      </c>
      <c r="W294" s="534">
        <v>5.5999999999999999E-3</v>
      </c>
      <c r="X294" s="534">
        <v>2.3999999999999998E-3</v>
      </c>
      <c r="Y294" s="534">
        <v>7.3000000000000001E-3</v>
      </c>
      <c r="Z294" s="534">
        <v>5.5999999999999999E-3</v>
      </c>
      <c r="AA294" s="534">
        <v>2.3999999999999998E-3</v>
      </c>
      <c r="AB294" s="535">
        <v>7.3000000000000001E-3</v>
      </c>
      <c r="AC294" s="535">
        <v>5.4999999999999997E-3</v>
      </c>
      <c r="AD294" s="535">
        <v>2.3999999999999998E-3</v>
      </c>
      <c r="AE294" s="535">
        <v>7.4000000000000003E-3</v>
      </c>
      <c r="AF294" s="535">
        <v>5.5999999999999999E-3</v>
      </c>
      <c r="AG294" s="535">
        <v>2.3999999999999998E-3</v>
      </c>
      <c r="AH294" s="535">
        <v>7.9000000000000008E-3</v>
      </c>
      <c r="AI294" s="535">
        <v>6.0000000000000001E-3</v>
      </c>
      <c r="AJ294" s="535">
        <v>2.5999999999999999E-3</v>
      </c>
      <c r="AK294" s="535">
        <v>7.9000000000000008E-3</v>
      </c>
      <c r="AL294" s="535">
        <v>6.0000000000000001E-3</v>
      </c>
      <c r="AM294" s="535">
        <v>2.5999999999999999E-3</v>
      </c>
      <c r="AN294" s="535">
        <v>8.0000000000000002E-3</v>
      </c>
      <c r="AO294" s="535">
        <v>6.0000000000000001E-3</v>
      </c>
      <c r="AP294" s="535">
        <v>2.5999999999999999E-3</v>
      </c>
      <c r="AQ294" s="535">
        <v>7.9000000000000008E-3</v>
      </c>
      <c r="AR294" s="535">
        <v>6.0000000000000001E-3</v>
      </c>
      <c r="AS294" s="535">
        <v>2.5999999999999999E-3</v>
      </c>
      <c r="AT294" s="535">
        <v>7.9000000000000008E-3</v>
      </c>
      <c r="AU294" s="535">
        <v>6.0000000000000001E-3</v>
      </c>
      <c r="AV294" s="535">
        <v>2.5999999999999999E-3</v>
      </c>
      <c r="AW294" s="535">
        <v>7.4000000000000003E-3</v>
      </c>
      <c r="AX294" s="535">
        <v>5.5999999999999999E-3</v>
      </c>
      <c r="AY294" s="535">
        <v>2.3999999999999998E-3</v>
      </c>
      <c r="AZ294" s="535">
        <v>7.4000000000000003E-3</v>
      </c>
      <c r="BA294" s="535">
        <v>5.5999999999999999E-3</v>
      </c>
      <c r="BB294" s="535">
        <v>2.3999999999999998E-3</v>
      </c>
      <c r="BC294" s="535">
        <v>7.4000000000000003E-3</v>
      </c>
      <c r="BD294" s="535">
        <v>5.5999999999999999E-3</v>
      </c>
      <c r="BE294" s="535">
        <v>2.3999999999999998E-3</v>
      </c>
      <c r="BF294" s="535">
        <v>7.3000000000000001E-3</v>
      </c>
      <c r="BG294" s="535">
        <v>5.5999999999999999E-3</v>
      </c>
      <c r="BH294" s="535">
        <v>2.3999999999999998E-3</v>
      </c>
    </row>
    <row r="295" spans="1:60" s="100" customFormat="1" ht="16.5" customHeight="1">
      <c r="A295" s="481"/>
      <c r="B295" s="480"/>
      <c r="C295" s="204"/>
      <c r="D295" s="204"/>
      <c r="E295" s="675"/>
      <c r="F295" s="489" t="s">
        <v>637</v>
      </c>
      <c r="G295" s="488">
        <v>1.0999999999999999E-2</v>
      </c>
      <c r="H295" s="488">
        <v>8.3000000000000001E-3</v>
      </c>
      <c r="I295" s="488">
        <v>3.5999999999999999E-3</v>
      </c>
      <c r="J295" s="488">
        <v>1.0999999999999999E-2</v>
      </c>
      <c r="K295" s="488">
        <v>8.3999999999999995E-3</v>
      </c>
      <c r="L295" s="488">
        <v>3.5999999999999999E-3</v>
      </c>
      <c r="M295" s="488">
        <v>1.09E-2</v>
      </c>
      <c r="N295" s="488">
        <v>8.3000000000000001E-3</v>
      </c>
      <c r="O295" s="488">
        <v>3.5000000000000001E-3</v>
      </c>
      <c r="P295" s="488">
        <v>1.0800000000000001E-2</v>
      </c>
      <c r="Q295" s="488">
        <v>8.2000000000000007E-3</v>
      </c>
      <c r="R295" s="488">
        <v>3.5000000000000001E-3</v>
      </c>
      <c r="S295" s="488">
        <v>9.9000000000000008E-3</v>
      </c>
      <c r="T295" s="488">
        <v>7.4999999999999997E-3</v>
      </c>
      <c r="U295" s="488">
        <v>3.2000000000000002E-3</v>
      </c>
      <c r="V295" s="534">
        <v>9.9000000000000008E-3</v>
      </c>
      <c r="W295" s="534">
        <v>7.4999999999999997E-3</v>
      </c>
      <c r="X295" s="534">
        <v>3.2000000000000002E-3</v>
      </c>
      <c r="Y295" s="534">
        <v>9.9000000000000008E-3</v>
      </c>
      <c r="Z295" s="534">
        <v>7.4999999999999997E-3</v>
      </c>
      <c r="AA295" s="534">
        <v>3.2000000000000002E-3</v>
      </c>
      <c r="AB295" s="535">
        <v>9.9000000000000008E-3</v>
      </c>
      <c r="AC295" s="535">
        <v>7.4999999999999997E-3</v>
      </c>
      <c r="AD295" s="535">
        <v>3.2000000000000002E-3</v>
      </c>
      <c r="AE295" s="535">
        <v>9.9000000000000008E-3</v>
      </c>
      <c r="AF295" s="535">
        <v>7.6E-3</v>
      </c>
      <c r="AG295" s="535">
        <v>3.2000000000000002E-3</v>
      </c>
      <c r="AH295" s="535">
        <v>1.01E-2</v>
      </c>
      <c r="AI295" s="535">
        <v>7.6E-3</v>
      </c>
      <c r="AJ295" s="535">
        <v>3.3E-3</v>
      </c>
      <c r="AK295" s="535">
        <v>1.01E-2</v>
      </c>
      <c r="AL295" s="535">
        <v>7.7000000000000002E-3</v>
      </c>
      <c r="AM295" s="535">
        <v>3.3E-3</v>
      </c>
      <c r="AN295" s="535">
        <v>1.01E-2</v>
      </c>
      <c r="AO295" s="535">
        <v>7.7000000000000002E-3</v>
      </c>
      <c r="AP295" s="535">
        <v>3.3E-3</v>
      </c>
      <c r="AQ295" s="535">
        <v>1.01E-2</v>
      </c>
      <c r="AR295" s="535">
        <v>7.7000000000000002E-3</v>
      </c>
      <c r="AS295" s="535">
        <v>3.3E-3</v>
      </c>
      <c r="AT295" s="535">
        <v>1.01E-2</v>
      </c>
      <c r="AU295" s="535">
        <v>7.7000000000000002E-3</v>
      </c>
      <c r="AV295" s="535">
        <v>3.3E-3</v>
      </c>
      <c r="AW295" s="535">
        <v>8.3000000000000001E-3</v>
      </c>
      <c r="AX295" s="535">
        <v>6.3E-3</v>
      </c>
      <c r="AY295" s="535">
        <v>2.7000000000000001E-3</v>
      </c>
      <c r="AZ295" s="535">
        <v>8.3000000000000001E-3</v>
      </c>
      <c r="BA295" s="535">
        <v>6.3E-3</v>
      </c>
      <c r="BB295" s="535">
        <v>2.7000000000000001E-3</v>
      </c>
      <c r="BC295" s="535">
        <v>8.0999999999999996E-3</v>
      </c>
      <c r="BD295" s="535">
        <v>6.1999999999999998E-3</v>
      </c>
      <c r="BE295" s="535">
        <v>2.5999999999999999E-3</v>
      </c>
      <c r="BF295" s="535">
        <v>8.0999999999999996E-3</v>
      </c>
      <c r="BG295" s="535">
        <v>6.1999999999999998E-3</v>
      </c>
      <c r="BH295" s="535">
        <v>2.5999999999999999E-3</v>
      </c>
    </row>
    <row r="296" spans="1:60" s="100" customFormat="1" ht="16.5" customHeight="1">
      <c r="A296" s="481"/>
      <c r="B296" s="480"/>
      <c r="C296" s="204"/>
      <c r="D296" s="204"/>
      <c r="E296" s="675"/>
      <c r="F296" s="489" t="s">
        <v>638</v>
      </c>
      <c r="G296" s="488">
        <v>8.6999999999999994E-3</v>
      </c>
      <c r="H296" s="488">
        <v>6.6E-3</v>
      </c>
      <c r="I296" s="488">
        <v>2.8E-3</v>
      </c>
      <c r="J296" s="488">
        <v>9.2999999999999992E-3</v>
      </c>
      <c r="K296" s="488">
        <v>7.0000000000000001E-3</v>
      </c>
      <c r="L296" s="488">
        <v>3.0000000000000001E-3</v>
      </c>
      <c r="M296" s="488">
        <v>9.4000000000000004E-3</v>
      </c>
      <c r="N296" s="488">
        <v>7.1999999999999998E-3</v>
      </c>
      <c r="O296" s="488">
        <v>3.0999999999999999E-3</v>
      </c>
      <c r="P296" s="488">
        <v>8.8000000000000005E-3</v>
      </c>
      <c r="Q296" s="488">
        <v>6.7000000000000002E-3</v>
      </c>
      <c r="R296" s="488">
        <v>2.8999999999999998E-3</v>
      </c>
      <c r="S296" s="488">
        <v>8.0999999999999996E-3</v>
      </c>
      <c r="T296" s="488">
        <v>6.1999999999999998E-3</v>
      </c>
      <c r="U296" s="488">
        <v>2.5999999999999999E-3</v>
      </c>
      <c r="V296" s="534">
        <v>8.3999999999999995E-3</v>
      </c>
      <c r="W296" s="534">
        <v>6.4000000000000003E-3</v>
      </c>
      <c r="X296" s="534">
        <v>2.7000000000000001E-3</v>
      </c>
      <c r="Y296" s="534">
        <v>8.5000000000000006E-3</v>
      </c>
      <c r="Z296" s="534">
        <v>6.4999999999999997E-3</v>
      </c>
      <c r="AA296" s="534">
        <v>2.8E-3</v>
      </c>
      <c r="AB296" s="535">
        <v>8.5000000000000006E-3</v>
      </c>
      <c r="AC296" s="535">
        <v>6.4000000000000003E-3</v>
      </c>
      <c r="AD296" s="535">
        <v>2.8E-3</v>
      </c>
      <c r="AE296" s="535">
        <v>8.5000000000000006E-3</v>
      </c>
      <c r="AF296" s="535">
        <v>6.4999999999999997E-3</v>
      </c>
      <c r="AG296" s="535">
        <v>2.8E-3</v>
      </c>
      <c r="AH296" s="535">
        <v>8.8999999999999999E-3</v>
      </c>
      <c r="AI296" s="535">
        <v>6.7000000000000002E-3</v>
      </c>
      <c r="AJ296" s="535">
        <v>2.8999999999999998E-3</v>
      </c>
      <c r="AK296" s="535">
        <v>8.8999999999999999E-3</v>
      </c>
      <c r="AL296" s="535">
        <v>6.7999999999999996E-3</v>
      </c>
      <c r="AM296" s="535">
        <v>2.8999999999999998E-3</v>
      </c>
      <c r="AN296" s="535">
        <v>8.9999999999999993E-3</v>
      </c>
      <c r="AO296" s="535">
        <v>6.8999999999999999E-3</v>
      </c>
      <c r="AP296" s="535">
        <v>2.8999999999999998E-3</v>
      </c>
      <c r="AQ296" s="535">
        <v>9.1000000000000004E-3</v>
      </c>
      <c r="AR296" s="535">
        <v>6.8999999999999999E-3</v>
      </c>
      <c r="AS296" s="535">
        <v>2.8999999999999998E-3</v>
      </c>
      <c r="AT296" s="535">
        <v>8.9999999999999993E-3</v>
      </c>
      <c r="AU296" s="535">
        <v>6.8999999999999999E-3</v>
      </c>
      <c r="AV296" s="535">
        <v>2.8999999999999998E-3</v>
      </c>
      <c r="AW296" s="535">
        <v>8.3000000000000001E-3</v>
      </c>
      <c r="AX296" s="535">
        <v>6.3E-3</v>
      </c>
      <c r="AY296" s="535">
        <v>2.7000000000000001E-3</v>
      </c>
      <c r="AZ296" s="535">
        <v>8.2000000000000007E-3</v>
      </c>
      <c r="BA296" s="535">
        <v>6.3E-3</v>
      </c>
      <c r="BB296" s="535">
        <v>2.7000000000000001E-3</v>
      </c>
      <c r="BC296" s="535">
        <v>8.2000000000000007E-3</v>
      </c>
      <c r="BD296" s="535">
        <v>6.3E-3</v>
      </c>
      <c r="BE296" s="535">
        <v>2.7000000000000001E-3</v>
      </c>
      <c r="BF296" s="535">
        <v>8.2000000000000007E-3</v>
      </c>
      <c r="BG296" s="535">
        <v>6.3E-3</v>
      </c>
      <c r="BH296" s="535">
        <v>2.7000000000000001E-3</v>
      </c>
    </row>
    <row r="297" spans="1:60" s="100" customFormat="1" ht="16.5" customHeight="1">
      <c r="A297" s="481"/>
      <c r="B297" s="480"/>
      <c r="C297" s="204"/>
      <c r="D297" s="204"/>
      <c r="E297" s="675"/>
      <c r="F297" s="489" t="s">
        <v>639</v>
      </c>
      <c r="G297" s="488">
        <v>8.0999999999999996E-3</v>
      </c>
      <c r="H297" s="488">
        <v>6.1999999999999998E-3</v>
      </c>
      <c r="I297" s="488">
        <v>2.5999999999999999E-3</v>
      </c>
      <c r="J297" s="488">
        <v>7.9000000000000008E-3</v>
      </c>
      <c r="K297" s="488">
        <v>6.0000000000000001E-3</v>
      </c>
      <c r="L297" s="488">
        <v>2.5999999999999999E-3</v>
      </c>
      <c r="M297" s="488">
        <v>7.7000000000000002E-3</v>
      </c>
      <c r="N297" s="488">
        <v>5.8999999999999999E-3</v>
      </c>
      <c r="O297" s="488">
        <v>2.5000000000000001E-3</v>
      </c>
      <c r="P297" s="488">
        <v>7.9000000000000008E-3</v>
      </c>
      <c r="Q297" s="488">
        <v>6.0000000000000001E-3</v>
      </c>
      <c r="R297" s="488">
        <v>2.5999999999999999E-3</v>
      </c>
      <c r="S297" s="488">
        <v>7.7999999999999996E-3</v>
      </c>
      <c r="T297" s="488">
        <v>5.8999999999999999E-3</v>
      </c>
      <c r="U297" s="488">
        <v>2.5000000000000001E-3</v>
      </c>
      <c r="V297" s="534">
        <v>7.1999999999999998E-3</v>
      </c>
      <c r="W297" s="534">
        <v>5.4999999999999997E-3</v>
      </c>
      <c r="X297" s="534">
        <v>2.3E-3</v>
      </c>
      <c r="Y297" s="534">
        <v>7.3000000000000001E-3</v>
      </c>
      <c r="Z297" s="534">
        <v>5.4999999999999997E-3</v>
      </c>
      <c r="AA297" s="534">
        <v>2.3999999999999998E-3</v>
      </c>
      <c r="AB297" s="535">
        <v>7.7999999999999996E-3</v>
      </c>
      <c r="AC297" s="535">
        <v>5.8999999999999999E-3</v>
      </c>
      <c r="AD297" s="535">
        <v>2.5000000000000001E-3</v>
      </c>
      <c r="AE297" s="535">
        <v>7.4999999999999997E-3</v>
      </c>
      <c r="AF297" s="535">
        <v>5.7000000000000002E-3</v>
      </c>
      <c r="AG297" s="535">
        <v>2.5000000000000001E-3</v>
      </c>
      <c r="AH297" s="535">
        <v>7.4999999999999997E-3</v>
      </c>
      <c r="AI297" s="535">
        <v>5.7000000000000002E-3</v>
      </c>
      <c r="AJ297" s="535">
        <v>2.3999999999999998E-3</v>
      </c>
      <c r="AK297" s="535">
        <v>7.4999999999999997E-3</v>
      </c>
      <c r="AL297" s="535">
        <v>5.7000000000000002E-3</v>
      </c>
      <c r="AM297" s="535">
        <v>2.3999999999999998E-3</v>
      </c>
      <c r="AN297" s="535">
        <v>7.4999999999999997E-3</v>
      </c>
      <c r="AO297" s="535">
        <v>5.7000000000000002E-3</v>
      </c>
      <c r="AP297" s="535">
        <v>2.3999999999999998E-3</v>
      </c>
      <c r="AQ297" s="535">
        <v>7.4999999999999997E-3</v>
      </c>
      <c r="AR297" s="535">
        <v>5.7000000000000002E-3</v>
      </c>
      <c r="AS297" s="535">
        <v>2.5000000000000001E-3</v>
      </c>
      <c r="AT297" s="535">
        <v>7.4999999999999997E-3</v>
      </c>
      <c r="AU297" s="535">
        <v>5.7000000000000002E-3</v>
      </c>
      <c r="AV297" s="535">
        <v>2.3999999999999998E-3</v>
      </c>
      <c r="AW297" s="535">
        <v>7.4999999999999997E-3</v>
      </c>
      <c r="AX297" s="535">
        <v>5.7000000000000002E-3</v>
      </c>
      <c r="AY297" s="535">
        <v>2.3999999999999998E-3</v>
      </c>
      <c r="AZ297" s="535">
        <v>7.6E-3</v>
      </c>
      <c r="BA297" s="535">
        <v>5.7999999999999996E-3</v>
      </c>
      <c r="BB297" s="535">
        <v>2.5000000000000001E-3</v>
      </c>
      <c r="BC297" s="535">
        <v>7.7000000000000002E-3</v>
      </c>
      <c r="BD297" s="535">
        <v>5.8999999999999999E-3</v>
      </c>
      <c r="BE297" s="535">
        <v>2.5000000000000001E-3</v>
      </c>
      <c r="BF297" s="535">
        <v>7.7000000000000002E-3</v>
      </c>
      <c r="BG297" s="535">
        <v>5.7999999999999996E-3</v>
      </c>
      <c r="BH297" s="535">
        <v>2.5000000000000001E-3</v>
      </c>
    </row>
    <row r="298" spans="1:60" s="100" customFormat="1" ht="16.5" customHeight="1">
      <c r="A298" s="481"/>
      <c r="B298" s="480"/>
      <c r="C298" s="204"/>
      <c r="D298" s="204"/>
      <c r="E298" s="675"/>
      <c r="F298" s="489" t="s">
        <v>640</v>
      </c>
      <c r="G298" s="488">
        <v>1.06E-2</v>
      </c>
      <c r="H298" s="488">
        <v>8.0999999999999996E-3</v>
      </c>
      <c r="I298" s="488">
        <v>3.5000000000000001E-3</v>
      </c>
      <c r="J298" s="488">
        <v>1.0800000000000001E-2</v>
      </c>
      <c r="K298" s="488">
        <v>8.2000000000000007E-3</v>
      </c>
      <c r="L298" s="488">
        <v>3.5000000000000001E-3</v>
      </c>
      <c r="M298" s="488">
        <v>1.06E-2</v>
      </c>
      <c r="N298" s="488">
        <v>8.0000000000000002E-3</v>
      </c>
      <c r="O298" s="488">
        <v>3.3999999999999998E-3</v>
      </c>
      <c r="P298" s="488">
        <v>1.0500000000000001E-2</v>
      </c>
      <c r="Q298" s="488">
        <v>8.0000000000000002E-3</v>
      </c>
      <c r="R298" s="488">
        <v>3.3999999999999998E-3</v>
      </c>
      <c r="S298" s="488">
        <v>9.1000000000000004E-3</v>
      </c>
      <c r="T298" s="488">
        <v>6.8999999999999999E-3</v>
      </c>
      <c r="U298" s="488">
        <v>3.0000000000000001E-3</v>
      </c>
      <c r="V298" s="534">
        <v>9.1000000000000004E-3</v>
      </c>
      <c r="W298" s="534">
        <v>6.8999999999999999E-3</v>
      </c>
      <c r="X298" s="534">
        <v>3.0000000000000001E-3</v>
      </c>
      <c r="Y298" s="534">
        <v>9.1000000000000004E-3</v>
      </c>
      <c r="Z298" s="534">
        <v>6.8999999999999999E-3</v>
      </c>
      <c r="AA298" s="534">
        <v>3.0000000000000001E-3</v>
      </c>
      <c r="AB298" s="535">
        <v>9.1000000000000004E-3</v>
      </c>
      <c r="AC298" s="535">
        <v>6.8999999999999999E-3</v>
      </c>
      <c r="AD298" s="535">
        <v>3.0000000000000001E-3</v>
      </c>
      <c r="AE298" s="535">
        <v>8.8000000000000005E-3</v>
      </c>
      <c r="AF298" s="535">
        <v>6.7000000000000002E-3</v>
      </c>
      <c r="AG298" s="535">
        <v>2.8999999999999998E-3</v>
      </c>
      <c r="AH298" s="535">
        <v>9.2999999999999992E-3</v>
      </c>
      <c r="AI298" s="535">
        <v>7.1000000000000004E-3</v>
      </c>
      <c r="AJ298" s="535">
        <v>3.0000000000000001E-3</v>
      </c>
      <c r="AK298" s="535">
        <v>9.2999999999999992E-3</v>
      </c>
      <c r="AL298" s="535">
        <v>7.1000000000000004E-3</v>
      </c>
      <c r="AM298" s="535">
        <v>3.0000000000000001E-3</v>
      </c>
      <c r="AN298" s="535">
        <v>9.4000000000000004E-3</v>
      </c>
      <c r="AO298" s="535">
        <v>7.1000000000000004E-3</v>
      </c>
      <c r="AP298" s="535">
        <v>3.0000000000000001E-3</v>
      </c>
      <c r="AQ298" s="535">
        <v>9.2999999999999992E-3</v>
      </c>
      <c r="AR298" s="535">
        <v>7.0000000000000001E-3</v>
      </c>
      <c r="AS298" s="535">
        <v>3.0000000000000001E-3</v>
      </c>
      <c r="AT298" s="535">
        <v>9.2999999999999992E-3</v>
      </c>
      <c r="AU298" s="535">
        <v>7.0000000000000001E-3</v>
      </c>
      <c r="AV298" s="535">
        <v>3.0000000000000001E-3</v>
      </c>
      <c r="AW298" s="535">
        <v>8.2000000000000007E-3</v>
      </c>
      <c r="AX298" s="535">
        <v>6.1999999999999998E-3</v>
      </c>
      <c r="AY298" s="535">
        <v>2.7000000000000001E-3</v>
      </c>
      <c r="AZ298" s="535">
        <v>8.2000000000000007E-3</v>
      </c>
      <c r="BA298" s="535">
        <v>6.1999999999999998E-3</v>
      </c>
      <c r="BB298" s="535">
        <v>2.7000000000000001E-3</v>
      </c>
      <c r="BC298" s="535">
        <v>8.2000000000000007E-3</v>
      </c>
      <c r="BD298" s="535">
        <v>6.1999999999999998E-3</v>
      </c>
      <c r="BE298" s="535">
        <v>2.7000000000000001E-3</v>
      </c>
      <c r="BF298" s="535">
        <v>8.0999999999999996E-3</v>
      </c>
      <c r="BG298" s="535">
        <v>6.1999999999999998E-3</v>
      </c>
      <c r="BH298" s="535">
        <v>2.5999999999999999E-3</v>
      </c>
    </row>
    <row r="299" spans="1:60" s="100" customFormat="1" ht="16.5" customHeight="1">
      <c r="A299" s="481"/>
      <c r="B299" s="480"/>
      <c r="C299" s="204"/>
      <c r="D299" s="204"/>
      <c r="E299" s="675"/>
      <c r="F299" s="489" t="s">
        <v>641</v>
      </c>
      <c r="G299" s="488">
        <v>1.04E-2</v>
      </c>
      <c r="H299" s="488">
        <v>7.9000000000000008E-3</v>
      </c>
      <c r="I299" s="488">
        <v>3.3999999999999998E-3</v>
      </c>
      <c r="J299" s="488">
        <v>1.01E-2</v>
      </c>
      <c r="K299" s="488">
        <v>7.7000000000000002E-3</v>
      </c>
      <c r="L299" s="488">
        <v>3.3E-3</v>
      </c>
      <c r="M299" s="488">
        <v>1.01E-2</v>
      </c>
      <c r="N299" s="488">
        <v>7.7000000000000002E-3</v>
      </c>
      <c r="O299" s="488">
        <v>3.3E-3</v>
      </c>
      <c r="P299" s="488">
        <v>1.0500000000000001E-2</v>
      </c>
      <c r="Q299" s="488">
        <v>8.0000000000000002E-3</v>
      </c>
      <c r="R299" s="488">
        <v>3.3999999999999998E-3</v>
      </c>
      <c r="S299" s="488">
        <v>9.7000000000000003E-3</v>
      </c>
      <c r="T299" s="488">
        <v>7.4000000000000003E-3</v>
      </c>
      <c r="U299" s="488">
        <v>3.2000000000000002E-3</v>
      </c>
      <c r="V299" s="534">
        <v>8.8999999999999999E-3</v>
      </c>
      <c r="W299" s="534">
        <v>6.7999999999999996E-3</v>
      </c>
      <c r="X299" s="534">
        <v>2.8999999999999998E-3</v>
      </c>
      <c r="Y299" s="534">
        <v>8.8999999999999999E-3</v>
      </c>
      <c r="Z299" s="534">
        <v>6.7999999999999996E-3</v>
      </c>
      <c r="AA299" s="534">
        <v>2.8999999999999998E-3</v>
      </c>
      <c r="AB299" s="535">
        <v>8.8999999999999999E-3</v>
      </c>
      <c r="AC299" s="535">
        <v>6.7999999999999996E-3</v>
      </c>
      <c r="AD299" s="535">
        <v>2.8999999999999998E-3</v>
      </c>
      <c r="AE299" s="535">
        <v>8.8999999999999999E-3</v>
      </c>
      <c r="AF299" s="535">
        <v>6.7000000000000002E-3</v>
      </c>
      <c r="AG299" s="535">
        <v>2.8999999999999998E-3</v>
      </c>
      <c r="AH299" s="535">
        <v>9.1000000000000004E-3</v>
      </c>
      <c r="AI299" s="535">
        <v>6.8999999999999999E-3</v>
      </c>
      <c r="AJ299" s="535">
        <v>3.0000000000000001E-3</v>
      </c>
      <c r="AK299" s="535">
        <v>9.1000000000000004E-3</v>
      </c>
      <c r="AL299" s="535">
        <v>6.8999999999999999E-3</v>
      </c>
      <c r="AM299" s="535">
        <v>3.0000000000000001E-3</v>
      </c>
      <c r="AN299" s="535">
        <v>9.1999999999999998E-3</v>
      </c>
      <c r="AO299" s="535">
        <v>7.0000000000000001E-3</v>
      </c>
      <c r="AP299" s="535">
        <v>3.0000000000000001E-3</v>
      </c>
      <c r="AQ299" s="535">
        <v>9.2999999999999992E-3</v>
      </c>
      <c r="AR299" s="535">
        <v>7.0000000000000001E-3</v>
      </c>
      <c r="AS299" s="535">
        <v>3.0000000000000001E-3</v>
      </c>
      <c r="AT299" s="535">
        <v>9.4000000000000004E-3</v>
      </c>
      <c r="AU299" s="535">
        <v>7.1000000000000004E-3</v>
      </c>
      <c r="AV299" s="535">
        <v>3.0000000000000001E-3</v>
      </c>
      <c r="AW299" s="535">
        <v>8.2000000000000007E-3</v>
      </c>
      <c r="AX299" s="535">
        <v>6.3E-3</v>
      </c>
      <c r="AY299" s="535">
        <v>2.7000000000000001E-3</v>
      </c>
      <c r="AZ299" s="535">
        <v>8.2000000000000007E-3</v>
      </c>
      <c r="BA299" s="535">
        <v>6.3E-3</v>
      </c>
      <c r="BB299" s="535">
        <v>2.7000000000000001E-3</v>
      </c>
      <c r="BC299" s="535">
        <v>8.2000000000000007E-3</v>
      </c>
      <c r="BD299" s="535">
        <v>6.3E-3</v>
      </c>
      <c r="BE299" s="535">
        <v>2.7000000000000001E-3</v>
      </c>
      <c r="BF299" s="535">
        <v>8.2000000000000007E-3</v>
      </c>
      <c r="BG299" s="535">
        <v>6.1999999999999998E-3</v>
      </c>
      <c r="BH299" s="535">
        <v>2.7000000000000001E-3</v>
      </c>
    </row>
    <row r="300" spans="1:60" s="100" customFormat="1" ht="16.5" customHeight="1">
      <c r="A300" s="481"/>
      <c r="B300" s="480"/>
      <c r="C300" s="204"/>
      <c r="D300" s="204"/>
      <c r="E300" s="675"/>
      <c r="F300" s="489" t="s">
        <v>642</v>
      </c>
      <c r="G300" s="488">
        <v>8.2000000000000007E-3</v>
      </c>
      <c r="H300" s="488">
        <v>6.1999999999999998E-3</v>
      </c>
      <c r="I300" s="488">
        <v>2.7000000000000001E-3</v>
      </c>
      <c r="J300" s="488">
        <v>8.3000000000000001E-3</v>
      </c>
      <c r="K300" s="488">
        <v>6.3E-3</v>
      </c>
      <c r="L300" s="488">
        <v>2.7000000000000001E-3</v>
      </c>
      <c r="M300" s="488">
        <v>8.2000000000000007E-3</v>
      </c>
      <c r="N300" s="488">
        <v>6.1999999999999998E-3</v>
      </c>
      <c r="O300" s="488">
        <v>2.7000000000000001E-3</v>
      </c>
      <c r="P300" s="488">
        <v>8.2000000000000007E-3</v>
      </c>
      <c r="Q300" s="488">
        <v>6.3E-3</v>
      </c>
      <c r="R300" s="488">
        <v>2.7000000000000001E-3</v>
      </c>
      <c r="S300" s="488">
        <v>7.9000000000000008E-3</v>
      </c>
      <c r="T300" s="488">
        <v>6.0000000000000001E-3</v>
      </c>
      <c r="U300" s="488">
        <v>2.5999999999999999E-3</v>
      </c>
      <c r="V300" s="534">
        <v>7.7999999999999996E-3</v>
      </c>
      <c r="W300" s="534">
        <v>5.8999999999999999E-3</v>
      </c>
      <c r="X300" s="534">
        <v>2.5000000000000001E-3</v>
      </c>
      <c r="Y300" s="534">
        <v>7.9000000000000008E-3</v>
      </c>
      <c r="Z300" s="534">
        <v>6.0000000000000001E-3</v>
      </c>
      <c r="AA300" s="534">
        <v>2.5999999999999999E-3</v>
      </c>
      <c r="AB300" s="535">
        <v>7.9000000000000008E-3</v>
      </c>
      <c r="AC300" s="535">
        <v>6.0000000000000001E-3</v>
      </c>
      <c r="AD300" s="535">
        <v>2.5999999999999999E-3</v>
      </c>
      <c r="AE300" s="535">
        <v>7.9000000000000008E-3</v>
      </c>
      <c r="AF300" s="535">
        <v>6.0000000000000001E-3</v>
      </c>
      <c r="AG300" s="535">
        <v>2.5999999999999999E-3</v>
      </c>
      <c r="AH300" s="535">
        <v>8.3999999999999995E-3</v>
      </c>
      <c r="AI300" s="535">
        <v>6.4000000000000003E-3</v>
      </c>
      <c r="AJ300" s="535">
        <v>2.7000000000000001E-3</v>
      </c>
      <c r="AK300" s="535">
        <v>8.3999999999999995E-3</v>
      </c>
      <c r="AL300" s="535">
        <v>6.4000000000000003E-3</v>
      </c>
      <c r="AM300" s="535">
        <v>2.7000000000000001E-3</v>
      </c>
      <c r="AN300" s="535">
        <v>8.3999999999999995E-3</v>
      </c>
      <c r="AO300" s="535">
        <v>6.4000000000000003E-3</v>
      </c>
      <c r="AP300" s="535">
        <v>2.7000000000000001E-3</v>
      </c>
      <c r="AQ300" s="535">
        <v>8.3999999999999995E-3</v>
      </c>
      <c r="AR300" s="535">
        <v>6.4000000000000003E-3</v>
      </c>
      <c r="AS300" s="535">
        <v>2.7000000000000001E-3</v>
      </c>
      <c r="AT300" s="535">
        <v>8.3999999999999995E-3</v>
      </c>
      <c r="AU300" s="535">
        <v>6.4000000000000003E-3</v>
      </c>
      <c r="AV300" s="535">
        <v>2.7000000000000001E-3</v>
      </c>
      <c r="AW300" s="535">
        <v>8.3000000000000001E-3</v>
      </c>
      <c r="AX300" s="535">
        <v>6.3E-3</v>
      </c>
      <c r="AY300" s="535">
        <v>2.7000000000000001E-3</v>
      </c>
      <c r="AZ300" s="535">
        <v>8.3000000000000001E-3</v>
      </c>
      <c r="BA300" s="535">
        <v>6.3E-3</v>
      </c>
      <c r="BB300" s="535">
        <v>2.7000000000000001E-3</v>
      </c>
      <c r="BC300" s="535">
        <v>8.3000000000000001E-3</v>
      </c>
      <c r="BD300" s="535">
        <v>6.3E-3</v>
      </c>
      <c r="BE300" s="535">
        <v>2.7000000000000001E-3</v>
      </c>
      <c r="BF300" s="535">
        <v>8.3000000000000001E-3</v>
      </c>
      <c r="BG300" s="535">
        <v>6.3E-3</v>
      </c>
      <c r="BH300" s="535">
        <v>2.7000000000000001E-3</v>
      </c>
    </row>
    <row r="301" spans="1:60" s="100" customFormat="1" ht="16.5" customHeight="1">
      <c r="A301" s="481"/>
      <c r="B301" s="480"/>
      <c r="C301" s="204"/>
      <c r="D301" s="204"/>
      <c r="E301" s="675"/>
      <c r="F301" s="489" t="s">
        <v>643</v>
      </c>
      <c r="G301" s="488">
        <v>8.3000000000000001E-3</v>
      </c>
      <c r="H301" s="488">
        <v>6.3E-3</v>
      </c>
      <c r="I301" s="488">
        <v>2.7000000000000001E-3</v>
      </c>
      <c r="J301" s="488">
        <v>8.3999999999999995E-3</v>
      </c>
      <c r="K301" s="488">
        <v>6.4000000000000003E-3</v>
      </c>
      <c r="L301" s="488">
        <v>2.7000000000000001E-3</v>
      </c>
      <c r="M301" s="488">
        <v>8.3000000000000001E-3</v>
      </c>
      <c r="N301" s="488">
        <v>6.3E-3</v>
      </c>
      <c r="O301" s="488">
        <v>2.7000000000000001E-3</v>
      </c>
      <c r="P301" s="488">
        <v>8.3000000000000001E-3</v>
      </c>
      <c r="Q301" s="488">
        <v>6.3E-3</v>
      </c>
      <c r="R301" s="488">
        <v>2.7000000000000001E-3</v>
      </c>
      <c r="S301" s="488">
        <v>8.6999999999999994E-3</v>
      </c>
      <c r="T301" s="488">
        <v>6.6E-3</v>
      </c>
      <c r="U301" s="488">
        <v>2.8E-3</v>
      </c>
      <c r="V301" s="534">
        <v>8.5000000000000006E-3</v>
      </c>
      <c r="W301" s="534">
        <v>6.4999999999999997E-3</v>
      </c>
      <c r="X301" s="534">
        <v>2.8E-3</v>
      </c>
      <c r="Y301" s="534">
        <v>8.6E-3</v>
      </c>
      <c r="Z301" s="534">
        <v>6.4999999999999997E-3</v>
      </c>
      <c r="AA301" s="534">
        <v>2.8E-3</v>
      </c>
      <c r="AB301" s="535">
        <v>8.6E-3</v>
      </c>
      <c r="AC301" s="535">
        <v>6.4999999999999997E-3</v>
      </c>
      <c r="AD301" s="535">
        <v>2.8E-3</v>
      </c>
      <c r="AE301" s="535">
        <v>8.6E-3</v>
      </c>
      <c r="AF301" s="535">
        <v>6.4999999999999997E-3</v>
      </c>
      <c r="AG301" s="535">
        <v>2.8E-3</v>
      </c>
      <c r="AH301" s="535">
        <v>8.3000000000000001E-3</v>
      </c>
      <c r="AI301" s="535">
        <v>6.3E-3</v>
      </c>
      <c r="AJ301" s="535">
        <v>2.7000000000000001E-3</v>
      </c>
      <c r="AK301" s="535">
        <v>8.3000000000000001E-3</v>
      </c>
      <c r="AL301" s="535">
        <v>6.3E-3</v>
      </c>
      <c r="AM301" s="535">
        <v>2.7000000000000001E-3</v>
      </c>
      <c r="AN301" s="535">
        <v>8.3000000000000001E-3</v>
      </c>
      <c r="AO301" s="535">
        <v>6.3E-3</v>
      </c>
      <c r="AP301" s="535">
        <v>2.7000000000000001E-3</v>
      </c>
      <c r="AQ301" s="535">
        <v>8.3000000000000001E-3</v>
      </c>
      <c r="AR301" s="535">
        <v>6.3E-3</v>
      </c>
      <c r="AS301" s="535">
        <v>2.7000000000000001E-3</v>
      </c>
      <c r="AT301" s="535">
        <v>8.3000000000000001E-3</v>
      </c>
      <c r="AU301" s="535">
        <v>6.3E-3</v>
      </c>
      <c r="AV301" s="535">
        <v>2.7000000000000001E-3</v>
      </c>
      <c r="AW301" s="535">
        <v>8.0999999999999996E-3</v>
      </c>
      <c r="AX301" s="535">
        <v>6.1000000000000004E-3</v>
      </c>
      <c r="AY301" s="535">
        <v>2.5999999999999999E-3</v>
      </c>
      <c r="AZ301" s="535">
        <v>8.0999999999999996E-3</v>
      </c>
      <c r="BA301" s="535">
        <v>6.1000000000000004E-3</v>
      </c>
      <c r="BB301" s="535">
        <v>2.5999999999999999E-3</v>
      </c>
      <c r="BC301" s="535">
        <v>8.0999999999999996E-3</v>
      </c>
      <c r="BD301" s="535">
        <v>6.1000000000000004E-3</v>
      </c>
      <c r="BE301" s="535">
        <v>2.5999999999999999E-3</v>
      </c>
      <c r="BF301" s="535">
        <v>8.0999999999999996E-3</v>
      </c>
      <c r="BG301" s="535">
        <v>6.1000000000000004E-3</v>
      </c>
      <c r="BH301" s="535">
        <v>2.5999999999999999E-3</v>
      </c>
    </row>
    <row r="302" spans="1:60" s="100" customFormat="1" ht="16.5" customHeight="1">
      <c r="A302" s="481"/>
      <c r="B302" s="480"/>
      <c r="C302" s="204"/>
      <c r="D302" s="204"/>
      <c r="E302" s="675"/>
      <c r="F302" s="489" t="s">
        <v>644</v>
      </c>
      <c r="G302" s="488">
        <v>1.04E-2</v>
      </c>
      <c r="H302" s="488">
        <v>7.9000000000000008E-3</v>
      </c>
      <c r="I302" s="488">
        <v>3.3999999999999998E-3</v>
      </c>
      <c r="J302" s="488">
        <v>1.0800000000000001E-2</v>
      </c>
      <c r="K302" s="488">
        <v>8.2000000000000007E-3</v>
      </c>
      <c r="L302" s="488">
        <v>3.5000000000000001E-3</v>
      </c>
      <c r="M302" s="488">
        <v>1.0999999999999999E-2</v>
      </c>
      <c r="N302" s="488">
        <v>8.3999999999999995E-3</v>
      </c>
      <c r="O302" s="488">
        <v>3.5999999999999999E-3</v>
      </c>
      <c r="P302" s="488">
        <v>1.0699999999999999E-2</v>
      </c>
      <c r="Q302" s="488">
        <v>8.2000000000000007E-3</v>
      </c>
      <c r="R302" s="488">
        <v>3.5000000000000001E-3</v>
      </c>
      <c r="S302" s="488">
        <v>9.7000000000000003E-3</v>
      </c>
      <c r="T302" s="488">
        <v>7.4000000000000003E-3</v>
      </c>
      <c r="U302" s="488">
        <v>3.0999999999999999E-3</v>
      </c>
      <c r="V302" s="534">
        <v>9.7999999999999997E-3</v>
      </c>
      <c r="W302" s="534">
        <v>7.4000000000000003E-3</v>
      </c>
      <c r="X302" s="534">
        <v>3.2000000000000002E-3</v>
      </c>
      <c r="Y302" s="534">
        <v>9.9000000000000008E-3</v>
      </c>
      <c r="Z302" s="534">
        <v>7.4999999999999997E-3</v>
      </c>
      <c r="AA302" s="534">
        <v>3.2000000000000002E-3</v>
      </c>
      <c r="AB302" s="535">
        <v>0.01</v>
      </c>
      <c r="AC302" s="535">
        <v>7.6E-3</v>
      </c>
      <c r="AD302" s="535">
        <v>3.2000000000000002E-3</v>
      </c>
      <c r="AE302" s="535">
        <v>1.01E-2</v>
      </c>
      <c r="AF302" s="535">
        <v>7.7000000000000002E-3</v>
      </c>
      <c r="AG302" s="535">
        <v>3.3E-3</v>
      </c>
      <c r="AH302" s="535">
        <v>1.01E-2</v>
      </c>
      <c r="AI302" s="535">
        <v>7.7000000000000002E-3</v>
      </c>
      <c r="AJ302" s="535">
        <v>3.3E-3</v>
      </c>
      <c r="AK302" s="535">
        <v>1.01E-2</v>
      </c>
      <c r="AL302" s="535">
        <v>7.7000000000000002E-3</v>
      </c>
      <c r="AM302" s="535">
        <v>3.3E-3</v>
      </c>
      <c r="AN302" s="535">
        <v>1.01E-2</v>
      </c>
      <c r="AO302" s="535">
        <v>7.7000000000000002E-3</v>
      </c>
      <c r="AP302" s="535">
        <v>3.3E-3</v>
      </c>
      <c r="AQ302" s="535">
        <v>1.01E-2</v>
      </c>
      <c r="AR302" s="535">
        <v>7.7000000000000002E-3</v>
      </c>
      <c r="AS302" s="535">
        <v>3.3E-3</v>
      </c>
      <c r="AT302" s="535">
        <v>1.01E-2</v>
      </c>
      <c r="AU302" s="535">
        <v>7.7000000000000002E-3</v>
      </c>
      <c r="AV302" s="535">
        <v>3.3E-3</v>
      </c>
      <c r="AW302" s="535">
        <v>8.2000000000000007E-3</v>
      </c>
      <c r="AX302" s="535">
        <v>6.1999999999999998E-3</v>
      </c>
      <c r="AY302" s="535">
        <v>2.7000000000000001E-3</v>
      </c>
      <c r="AZ302" s="535">
        <v>8.2000000000000007E-3</v>
      </c>
      <c r="BA302" s="535">
        <v>6.1999999999999998E-3</v>
      </c>
      <c r="BB302" s="535">
        <v>2.7000000000000001E-3</v>
      </c>
      <c r="BC302" s="535">
        <v>8.3999999999999995E-3</v>
      </c>
      <c r="BD302" s="535">
        <v>6.4000000000000003E-3</v>
      </c>
      <c r="BE302" s="535">
        <v>2.7000000000000001E-3</v>
      </c>
      <c r="BF302" s="535">
        <v>8.3000000000000001E-3</v>
      </c>
      <c r="BG302" s="535">
        <v>6.3E-3</v>
      </c>
      <c r="BH302" s="535">
        <v>2.7000000000000001E-3</v>
      </c>
    </row>
    <row r="303" spans="1:60" s="100" customFormat="1" ht="16.5" customHeight="1">
      <c r="A303" s="481"/>
      <c r="B303" s="480"/>
      <c r="C303" s="204"/>
      <c r="D303" s="204"/>
      <c r="E303" s="675"/>
      <c r="F303" s="489" t="s">
        <v>645</v>
      </c>
      <c r="G303" s="488">
        <v>8.2000000000000007E-3</v>
      </c>
      <c r="H303" s="488">
        <v>6.1999999999999998E-3</v>
      </c>
      <c r="I303" s="488">
        <v>2.5999999999999999E-3</v>
      </c>
      <c r="J303" s="488">
        <v>8.0999999999999996E-3</v>
      </c>
      <c r="K303" s="488">
        <v>6.1999999999999998E-3</v>
      </c>
      <c r="L303" s="488">
        <v>2.5999999999999999E-3</v>
      </c>
      <c r="M303" s="488">
        <v>8.0999999999999996E-3</v>
      </c>
      <c r="N303" s="488">
        <v>6.1999999999999998E-3</v>
      </c>
      <c r="O303" s="488">
        <v>2.5999999999999999E-3</v>
      </c>
      <c r="P303" s="488">
        <v>8.0999999999999996E-3</v>
      </c>
      <c r="Q303" s="488">
        <v>6.1000000000000004E-3</v>
      </c>
      <c r="R303" s="488">
        <v>2.5999999999999999E-3</v>
      </c>
      <c r="S303" s="488">
        <v>8.3000000000000001E-3</v>
      </c>
      <c r="T303" s="488">
        <v>6.3E-3</v>
      </c>
      <c r="U303" s="488">
        <v>2.7000000000000001E-3</v>
      </c>
      <c r="V303" s="534">
        <v>8.3000000000000001E-3</v>
      </c>
      <c r="W303" s="534">
        <v>6.3E-3</v>
      </c>
      <c r="X303" s="534">
        <v>2.7000000000000001E-3</v>
      </c>
      <c r="Y303" s="534">
        <v>8.2000000000000007E-3</v>
      </c>
      <c r="Z303" s="534">
        <v>6.3E-3</v>
      </c>
      <c r="AA303" s="534">
        <v>2.7000000000000001E-3</v>
      </c>
      <c r="AB303" s="535">
        <v>8.2000000000000007E-3</v>
      </c>
      <c r="AC303" s="535">
        <v>6.1999999999999998E-3</v>
      </c>
      <c r="AD303" s="535">
        <v>2.7000000000000001E-3</v>
      </c>
      <c r="AE303" s="535">
        <v>8.2000000000000007E-3</v>
      </c>
      <c r="AF303" s="535">
        <v>6.3E-3</v>
      </c>
      <c r="AG303" s="535">
        <v>2.7000000000000001E-3</v>
      </c>
      <c r="AH303" s="535">
        <v>7.7999999999999996E-3</v>
      </c>
      <c r="AI303" s="535">
        <v>5.8999999999999999E-3</v>
      </c>
      <c r="AJ303" s="535">
        <v>2.5000000000000001E-3</v>
      </c>
      <c r="AK303" s="535">
        <v>7.7999999999999996E-3</v>
      </c>
      <c r="AL303" s="535">
        <v>5.8999999999999999E-3</v>
      </c>
      <c r="AM303" s="535">
        <v>2.5000000000000001E-3</v>
      </c>
      <c r="AN303" s="535">
        <v>7.7999999999999996E-3</v>
      </c>
      <c r="AO303" s="535">
        <v>5.8999999999999999E-3</v>
      </c>
      <c r="AP303" s="535">
        <v>2.5000000000000001E-3</v>
      </c>
      <c r="AQ303" s="535">
        <v>7.7000000000000002E-3</v>
      </c>
      <c r="AR303" s="535">
        <v>5.8999999999999999E-3</v>
      </c>
      <c r="AS303" s="535">
        <v>2.5000000000000001E-3</v>
      </c>
      <c r="AT303" s="535">
        <v>7.7000000000000002E-3</v>
      </c>
      <c r="AU303" s="535">
        <v>5.8999999999999999E-3</v>
      </c>
      <c r="AV303" s="535">
        <v>2.5000000000000001E-3</v>
      </c>
      <c r="AW303" s="535">
        <v>7.4999999999999997E-3</v>
      </c>
      <c r="AX303" s="535">
        <v>5.7000000000000002E-3</v>
      </c>
      <c r="AY303" s="535">
        <v>2.3999999999999998E-3</v>
      </c>
      <c r="AZ303" s="535">
        <v>7.4999999999999997E-3</v>
      </c>
      <c r="BA303" s="535">
        <v>5.7000000000000002E-3</v>
      </c>
      <c r="BB303" s="535">
        <v>2.3999999999999998E-3</v>
      </c>
      <c r="BC303" s="535">
        <v>7.4999999999999997E-3</v>
      </c>
      <c r="BD303" s="535">
        <v>5.7000000000000002E-3</v>
      </c>
      <c r="BE303" s="535">
        <v>2.3999999999999998E-3</v>
      </c>
      <c r="BF303" s="535">
        <v>7.4999999999999997E-3</v>
      </c>
      <c r="BG303" s="535">
        <v>5.7000000000000002E-3</v>
      </c>
      <c r="BH303" s="535">
        <v>2.3999999999999998E-3</v>
      </c>
    </row>
    <row r="304" spans="1:60" s="100" customFormat="1" ht="16.5" customHeight="1">
      <c r="A304" s="481"/>
      <c r="B304" s="480"/>
      <c r="C304" s="204"/>
      <c r="D304" s="204"/>
      <c r="E304" s="675"/>
      <c r="F304" s="489" t="s">
        <v>646</v>
      </c>
      <c r="G304" s="488">
        <v>8.9999999999999993E-3</v>
      </c>
      <c r="H304" s="488">
        <v>6.7999999999999996E-3</v>
      </c>
      <c r="I304" s="488">
        <v>2.8999999999999998E-3</v>
      </c>
      <c r="J304" s="488">
        <v>8.9999999999999993E-3</v>
      </c>
      <c r="K304" s="488">
        <v>6.7999999999999996E-3</v>
      </c>
      <c r="L304" s="488">
        <v>2.8999999999999998E-3</v>
      </c>
      <c r="M304" s="488">
        <v>8.8999999999999999E-3</v>
      </c>
      <c r="N304" s="488">
        <v>6.7000000000000002E-3</v>
      </c>
      <c r="O304" s="488">
        <v>2.8999999999999998E-3</v>
      </c>
      <c r="P304" s="488">
        <v>8.8999999999999999E-3</v>
      </c>
      <c r="Q304" s="488">
        <v>6.7999999999999996E-3</v>
      </c>
      <c r="R304" s="488">
        <v>2.8999999999999998E-3</v>
      </c>
      <c r="S304" s="488">
        <v>8.2000000000000007E-3</v>
      </c>
      <c r="T304" s="488">
        <v>6.3E-3</v>
      </c>
      <c r="U304" s="488">
        <v>2.7000000000000001E-3</v>
      </c>
      <c r="V304" s="534">
        <v>8.3000000000000001E-3</v>
      </c>
      <c r="W304" s="534">
        <v>6.3E-3</v>
      </c>
      <c r="X304" s="534">
        <v>2.7000000000000001E-3</v>
      </c>
      <c r="Y304" s="534">
        <v>8.3000000000000001E-3</v>
      </c>
      <c r="Z304" s="534">
        <v>6.3E-3</v>
      </c>
      <c r="AA304" s="534">
        <v>2.7000000000000001E-3</v>
      </c>
      <c r="AB304" s="535">
        <v>8.3000000000000001E-3</v>
      </c>
      <c r="AC304" s="535">
        <v>6.3E-3</v>
      </c>
      <c r="AD304" s="535">
        <v>2.7000000000000001E-3</v>
      </c>
      <c r="AE304" s="535">
        <v>8.3999999999999995E-3</v>
      </c>
      <c r="AF304" s="535">
        <v>6.3E-3</v>
      </c>
      <c r="AG304" s="535">
        <v>2.7000000000000001E-3</v>
      </c>
      <c r="AH304" s="535">
        <v>8.8000000000000005E-3</v>
      </c>
      <c r="AI304" s="535">
        <v>6.7000000000000002E-3</v>
      </c>
      <c r="AJ304" s="535">
        <v>2.8999999999999998E-3</v>
      </c>
      <c r="AK304" s="535">
        <v>8.8000000000000005E-3</v>
      </c>
      <c r="AL304" s="535">
        <v>6.7000000000000002E-3</v>
      </c>
      <c r="AM304" s="535">
        <v>2.8999999999999998E-3</v>
      </c>
      <c r="AN304" s="535">
        <v>8.8000000000000005E-3</v>
      </c>
      <c r="AO304" s="535">
        <v>6.7000000000000002E-3</v>
      </c>
      <c r="AP304" s="535">
        <v>2.8999999999999998E-3</v>
      </c>
      <c r="AQ304" s="535">
        <v>8.8000000000000005E-3</v>
      </c>
      <c r="AR304" s="535">
        <v>6.7000000000000002E-3</v>
      </c>
      <c r="AS304" s="535">
        <v>2.8999999999999998E-3</v>
      </c>
      <c r="AT304" s="535">
        <v>8.8999999999999999E-3</v>
      </c>
      <c r="AU304" s="535">
        <v>6.7000000000000002E-3</v>
      </c>
      <c r="AV304" s="535">
        <v>2.8999999999999998E-3</v>
      </c>
      <c r="AW304" s="535">
        <v>8.3000000000000001E-3</v>
      </c>
      <c r="AX304" s="535">
        <v>6.3E-3</v>
      </c>
      <c r="AY304" s="535">
        <v>2.7000000000000001E-3</v>
      </c>
      <c r="AZ304" s="535">
        <v>8.2000000000000007E-3</v>
      </c>
      <c r="BA304" s="535">
        <v>6.3E-3</v>
      </c>
      <c r="BB304" s="535">
        <v>2.7000000000000001E-3</v>
      </c>
      <c r="BC304" s="535">
        <v>8.3000000000000001E-3</v>
      </c>
      <c r="BD304" s="535">
        <v>6.3E-3</v>
      </c>
      <c r="BE304" s="535">
        <v>2.7000000000000001E-3</v>
      </c>
      <c r="BF304" s="535">
        <v>8.3000000000000001E-3</v>
      </c>
      <c r="BG304" s="535">
        <v>6.3E-3</v>
      </c>
      <c r="BH304" s="535">
        <v>2.7000000000000001E-3</v>
      </c>
    </row>
    <row r="305" spans="1:60" s="100" customFormat="1" ht="16.5" customHeight="1">
      <c r="A305" s="481"/>
      <c r="B305" s="480"/>
      <c r="C305" s="204"/>
      <c r="D305" s="204"/>
      <c r="E305" s="675"/>
      <c r="F305" s="489" t="s">
        <v>647</v>
      </c>
      <c r="G305" s="488">
        <v>8.6999999999999994E-3</v>
      </c>
      <c r="H305" s="488">
        <v>6.6E-3</v>
      </c>
      <c r="I305" s="488">
        <v>2.8E-3</v>
      </c>
      <c r="J305" s="488">
        <v>8.8000000000000005E-3</v>
      </c>
      <c r="K305" s="488">
        <v>6.7000000000000002E-3</v>
      </c>
      <c r="L305" s="488">
        <v>2.8999999999999998E-3</v>
      </c>
      <c r="M305" s="488">
        <v>8.3999999999999995E-3</v>
      </c>
      <c r="N305" s="488">
        <v>6.3E-3</v>
      </c>
      <c r="O305" s="488">
        <v>2.7000000000000001E-3</v>
      </c>
      <c r="P305" s="488">
        <v>8.3999999999999995E-3</v>
      </c>
      <c r="Q305" s="488">
        <v>6.4000000000000003E-3</v>
      </c>
      <c r="R305" s="488">
        <v>2.7000000000000001E-3</v>
      </c>
      <c r="S305" s="488">
        <v>8.0000000000000002E-3</v>
      </c>
      <c r="T305" s="488">
        <v>6.1000000000000004E-3</v>
      </c>
      <c r="U305" s="488">
        <v>2.5999999999999999E-3</v>
      </c>
      <c r="V305" s="534">
        <v>7.9000000000000008E-3</v>
      </c>
      <c r="W305" s="534">
        <v>6.0000000000000001E-3</v>
      </c>
      <c r="X305" s="534">
        <v>2.5999999999999999E-3</v>
      </c>
      <c r="Y305" s="534">
        <v>8.0000000000000002E-3</v>
      </c>
      <c r="Z305" s="534">
        <v>6.1000000000000004E-3</v>
      </c>
      <c r="AA305" s="534">
        <v>2.5999999999999999E-3</v>
      </c>
      <c r="AB305" s="535">
        <v>8.0000000000000002E-3</v>
      </c>
      <c r="AC305" s="535">
        <v>6.1000000000000004E-3</v>
      </c>
      <c r="AD305" s="535">
        <v>2.5999999999999999E-3</v>
      </c>
      <c r="AE305" s="535">
        <v>8.0000000000000002E-3</v>
      </c>
      <c r="AF305" s="535">
        <v>6.1000000000000004E-3</v>
      </c>
      <c r="AG305" s="535">
        <v>2.5999999999999999E-3</v>
      </c>
      <c r="AH305" s="535">
        <v>8.6E-3</v>
      </c>
      <c r="AI305" s="535">
        <v>6.4999999999999997E-3</v>
      </c>
      <c r="AJ305" s="535">
        <v>2.8E-3</v>
      </c>
      <c r="AK305" s="535">
        <v>8.6E-3</v>
      </c>
      <c r="AL305" s="535">
        <v>6.6E-3</v>
      </c>
      <c r="AM305" s="535">
        <v>2.8E-3</v>
      </c>
      <c r="AN305" s="535">
        <v>8.6999999999999994E-3</v>
      </c>
      <c r="AO305" s="535">
        <v>6.6E-3</v>
      </c>
      <c r="AP305" s="535">
        <v>2.8E-3</v>
      </c>
      <c r="AQ305" s="535">
        <v>8.6E-3</v>
      </c>
      <c r="AR305" s="535">
        <v>6.6E-3</v>
      </c>
      <c r="AS305" s="535">
        <v>2.8E-3</v>
      </c>
      <c r="AT305" s="535">
        <v>8.6E-3</v>
      </c>
      <c r="AU305" s="535">
        <v>6.6E-3</v>
      </c>
      <c r="AV305" s="535">
        <v>2.8E-3</v>
      </c>
      <c r="AW305" s="535">
        <v>8.3000000000000001E-3</v>
      </c>
      <c r="AX305" s="535">
        <v>6.3E-3</v>
      </c>
      <c r="AY305" s="535">
        <v>2.7000000000000001E-3</v>
      </c>
      <c r="AZ305" s="535">
        <v>8.3000000000000001E-3</v>
      </c>
      <c r="BA305" s="535">
        <v>6.3E-3</v>
      </c>
      <c r="BB305" s="535">
        <v>2.7000000000000001E-3</v>
      </c>
      <c r="BC305" s="535">
        <v>8.3000000000000001E-3</v>
      </c>
      <c r="BD305" s="535">
        <v>6.3E-3</v>
      </c>
      <c r="BE305" s="535">
        <v>2.7000000000000001E-3</v>
      </c>
      <c r="BF305" s="535">
        <v>8.3000000000000001E-3</v>
      </c>
      <c r="BG305" s="535">
        <v>6.3E-3</v>
      </c>
      <c r="BH305" s="535">
        <v>2.7000000000000001E-3</v>
      </c>
    </row>
    <row r="306" spans="1:60" s="100" customFormat="1" ht="16.5" customHeight="1">
      <c r="A306" s="481"/>
      <c r="B306" s="480"/>
      <c r="C306" s="204"/>
      <c r="D306" s="204"/>
      <c r="E306" s="675"/>
      <c r="F306" s="489" t="s">
        <v>648</v>
      </c>
      <c r="G306" s="488">
        <v>1.04E-2</v>
      </c>
      <c r="H306" s="488">
        <v>7.9000000000000008E-3</v>
      </c>
      <c r="I306" s="488">
        <v>3.3999999999999998E-3</v>
      </c>
      <c r="J306" s="488">
        <v>8.9999999999999993E-3</v>
      </c>
      <c r="K306" s="488">
        <v>6.7999999999999996E-3</v>
      </c>
      <c r="L306" s="488">
        <v>2.8999999999999998E-3</v>
      </c>
      <c r="M306" s="488">
        <v>9.4999999999999998E-3</v>
      </c>
      <c r="N306" s="488">
        <v>7.1999999999999998E-3</v>
      </c>
      <c r="O306" s="488">
        <v>3.0999999999999999E-3</v>
      </c>
      <c r="P306" s="488">
        <v>9.7000000000000003E-3</v>
      </c>
      <c r="Q306" s="488">
        <v>7.4000000000000003E-3</v>
      </c>
      <c r="R306" s="488">
        <v>3.2000000000000002E-3</v>
      </c>
      <c r="S306" s="488">
        <v>9.1000000000000004E-3</v>
      </c>
      <c r="T306" s="488">
        <v>6.8999999999999999E-3</v>
      </c>
      <c r="U306" s="488">
        <v>3.0000000000000001E-3</v>
      </c>
      <c r="V306" s="534">
        <v>9.1999999999999998E-3</v>
      </c>
      <c r="W306" s="534">
        <v>7.0000000000000001E-3</v>
      </c>
      <c r="X306" s="534">
        <v>3.0000000000000001E-3</v>
      </c>
      <c r="Y306" s="534">
        <v>9.1999999999999998E-3</v>
      </c>
      <c r="Z306" s="534">
        <v>7.0000000000000001E-3</v>
      </c>
      <c r="AA306" s="534">
        <v>3.0000000000000001E-3</v>
      </c>
      <c r="AB306" s="535">
        <v>9.1999999999999998E-3</v>
      </c>
      <c r="AC306" s="535">
        <v>7.0000000000000001E-3</v>
      </c>
      <c r="AD306" s="535">
        <v>3.0000000000000001E-3</v>
      </c>
      <c r="AE306" s="535">
        <v>9.5999999999999992E-3</v>
      </c>
      <c r="AF306" s="535">
        <v>7.3000000000000001E-3</v>
      </c>
      <c r="AG306" s="535">
        <v>3.0999999999999999E-3</v>
      </c>
      <c r="AH306" s="535">
        <v>9.7000000000000003E-3</v>
      </c>
      <c r="AI306" s="535">
        <v>7.3000000000000001E-3</v>
      </c>
      <c r="AJ306" s="535">
        <v>3.0999999999999999E-3</v>
      </c>
      <c r="AK306" s="535">
        <v>9.7000000000000003E-3</v>
      </c>
      <c r="AL306" s="535">
        <v>7.4000000000000003E-3</v>
      </c>
      <c r="AM306" s="535">
        <v>3.2000000000000002E-3</v>
      </c>
      <c r="AN306" s="535">
        <v>9.7000000000000003E-3</v>
      </c>
      <c r="AO306" s="535">
        <v>7.4000000000000003E-3</v>
      </c>
      <c r="AP306" s="535">
        <v>3.2000000000000002E-3</v>
      </c>
      <c r="AQ306" s="535">
        <v>9.9000000000000008E-3</v>
      </c>
      <c r="AR306" s="535">
        <v>7.4999999999999997E-3</v>
      </c>
      <c r="AS306" s="535">
        <v>3.2000000000000002E-3</v>
      </c>
      <c r="AT306" s="535">
        <v>9.9000000000000008E-3</v>
      </c>
      <c r="AU306" s="535">
        <v>7.4999999999999997E-3</v>
      </c>
      <c r="AV306" s="535">
        <v>3.2000000000000002E-3</v>
      </c>
      <c r="AW306" s="535">
        <v>8.0999999999999996E-3</v>
      </c>
      <c r="AX306" s="535">
        <v>6.1999999999999998E-3</v>
      </c>
      <c r="AY306" s="535">
        <v>2.5999999999999999E-3</v>
      </c>
      <c r="AZ306" s="535">
        <v>8.0999999999999996E-3</v>
      </c>
      <c r="BA306" s="535">
        <v>6.1999999999999998E-3</v>
      </c>
      <c r="BB306" s="535">
        <v>2.5999999999999999E-3</v>
      </c>
      <c r="BC306" s="535">
        <v>8.0999999999999996E-3</v>
      </c>
      <c r="BD306" s="535">
        <v>6.1999999999999998E-3</v>
      </c>
      <c r="BE306" s="535">
        <v>2.5999999999999999E-3</v>
      </c>
      <c r="BF306" s="535">
        <v>8.0999999999999996E-3</v>
      </c>
      <c r="BG306" s="535">
        <v>6.1000000000000004E-3</v>
      </c>
      <c r="BH306" s="535">
        <v>2.5999999999999999E-3</v>
      </c>
    </row>
    <row r="307" spans="1:60" s="100" customFormat="1" ht="16.5" customHeight="1">
      <c r="A307" s="481"/>
      <c r="B307" s="480"/>
      <c r="C307" s="204"/>
      <c r="D307" s="204"/>
      <c r="E307" s="675"/>
      <c r="F307" s="489" t="s">
        <v>649</v>
      </c>
      <c r="G307" s="488">
        <v>1.11E-2</v>
      </c>
      <c r="H307" s="488">
        <v>8.5000000000000006E-3</v>
      </c>
      <c r="I307" s="488">
        <v>3.5999999999999999E-3</v>
      </c>
      <c r="J307" s="488">
        <v>1.0999999999999999E-2</v>
      </c>
      <c r="K307" s="488">
        <v>8.3999999999999995E-3</v>
      </c>
      <c r="L307" s="488">
        <v>3.5999999999999999E-3</v>
      </c>
      <c r="M307" s="488">
        <v>1.11E-2</v>
      </c>
      <c r="N307" s="488">
        <v>8.3999999999999995E-3</v>
      </c>
      <c r="O307" s="488">
        <v>3.5999999999999999E-3</v>
      </c>
      <c r="P307" s="488">
        <v>1.06E-2</v>
      </c>
      <c r="Q307" s="488">
        <v>8.0999999999999996E-3</v>
      </c>
      <c r="R307" s="488">
        <v>3.5000000000000001E-3</v>
      </c>
      <c r="S307" s="488">
        <v>9.5999999999999992E-3</v>
      </c>
      <c r="T307" s="488">
        <v>7.3000000000000001E-3</v>
      </c>
      <c r="U307" s="488">
        <v>3.0999999999999999E-3</v>
      </c>
      <c r="V307" s="534">
        <v>0.01</v>
      </c>
      <c r="W307" s="534">
        <v>7.6E-3</v>
      </c>
      <c r="X307" s="534">
        <v>3.3E-3</v>
      </c>
      <c r="Y307" s="534">
        <v>0.01</v>
      </c>
      <c r="Z307" s="534">
        <v>7.6E-3</v>
      </c>
      <c r="AA307" s="534">
        <v>3.3E-3</v>
      </c>
      <c r="AB307" s="535">
        <v>0.01</v>
      </c>
      <c r="AC307" s="535">
        <v>7.6E-3</v>
      </c>
      <c r="AD307" s="535">
        <v>3.3E-3</v>
      </c>
      <c r="AE307" s="535">
        <v>0.01</v>
      </c>
      <c r="AF307" s="535">
        <v>7.6E-3</v>
      </c>
      <c r="AG307" s="535">
        <v>3.3E-3</v>
      </c>
      <c r="AH307" s="535">
        <v>9.9000000000000008E-3</v>
      </c>
      <c r="AI307" s="535">
        <v>7.6E-3</v>
      </c>
      <c r="AJ307" s="535">
        <v>3.2000000000000002E-3</v>
      </c>
      <c r="AK307" s="535">
        <v>0.01</v>
      </c>
      <c r="AL307" s="535">
        <v>7.6E-3</v>
      </c>
      <c r="AM307" s="535">
        <v>3.3E-3</v>
      </c>
      <c r="AN307" s="535">
        <v>1.01E-2</v>
      </c>
      <c r="AO307" s="535">
        <v>7.7000000000000002E-3</v>
      </c>
      <c r="AP307" s="535">
        <v>3.3E-3</v>
      </c>
      <c r="AQ307" s="535">
        <v>1.01E-2</v>
      </c>
      <c r="AR307" s="535">
        <v>7.7000000000000002E-3</v>
      </c>
      <c r="AS307" s="535">
        <v>3.3E-3</v>
      </c>
      <c r="AT307" s="535">
        <v>1.01E-2</v>
      </c>
      <c r="AU307" s="535">
        <v>7.7000000000000002E-3</v>
      </c>
      <c r="AV307" s="535">
        <v>3.3E-3</v>
      </c>
      <c r="AW307" s="535">
        <v>8.2000000000000007E-3</v>
      </c>
      <c r="AX307" s="535">
        <v>6.1999999999999998E-3</v>
      </c>
      <c r="AY307" s="535">
        <v>2.7000000000000001E-3</v>
      </c>
      <c r="AZ307" s="535">
        <v>8.2000000000000007E-3</v>
      </c>
      <c r="BA307" s="535">
        <v>6.3E-3</v>
      </c>
      <c r="BB307" s="535">
        <v>2.7000000000000001E-3</v>
      </c>
      <c r="BC307" s="535">
        <v>8.2000000000000007E-3</v>
      </c>
      <c r="BD307" s="535">
        <v>6.1999999999999998E-3</v>
      </c>
      <c r="BE307" s="535">
        <v>2.7000000000000001E-3</v>
      </c>
      <c r="BF307" s="535">
        <v>8.2000000000000007E-3</v>
      </c>
      <c r="BG307" s="535">
        <v>6.1999999999999998E-3</v>
      </c>
      <c r="BH307" s="535">
        <v>2.7000000000000001E-3</v>
      </c>
    </row>
    <row r="308" spans="1:60" s="100" customFormat="1" ht="16.5" customHeight="1">
      <c r="A308" s="481"/>
      <c r="B308" s="480"/>
      <c r="C308" s="204"/>
      <c r="D308" s="204"/>
      <c r="E308" s="675"/>
      <c r="F308" s="489" t="s">
        <v>650</v>
      </c>
      <c r="G308" s="488">
        <v>1.0500000000000001E-2</v>
      </c>
      <c r="H308" s="488">
        <v>8.0000000000000002E-3</v>
      </c>
      <c r="I308" s="488">
        <v>3.3999999999999998E-3</v>
      </c>
      <c r="J308" s="488">
        <v>1.03E-2</v>
      </c>
      <c r="K308" s="488">
        <v>7.7999999999999996E-3</v>
      </c>
      <c r="L308" s="488">
        <v>3.3E-3</v>
      </c>
      <c r="M308" s="488">
        <v>1.01E-2</v>
      </c>
      <c r="N308" s="488">
        <v>7.7000000000000002E-3</v>
      </c>
      <c r="O308" s="488">
        <v>3.3E-3</v>
      </c>
      <c r="P308" s="488">
        <v>1.0200000000000001E-2</v>
      </c>
      <c r="Q308" s="488">
        <v>7.7000000000000002E-3</v>
      </c>
      <c r="R308" s="488">
        <v>3.3E-3</v>
      </c>
      <c r="S308" s="488">
        <v>9.9000000000000008E-3</v>
      </c>
      <c r="T308" s="488">
        <v>7.4999999999999997E-3</v>
      </c>
      <c r="U308" s="488">
        <v>3.2000000000000002E-3</v>
      </c>
      <c r="V308" s="534">
        <v>9.5999999999999992E-3</v>
      </c>
      <c r="W308" s="534">
        <v>7.3000000000000001E-3</v>
      </c>
      <c r="X308" s="534">
        <v>3.0999999999999999E-3</v>
      </c>
      <c r="Y308" s="534">
        <v>9.7999999999999997E-3</v>
      </c>
      <c r="Z308" s="534">
        <v>7.4000000000000003E-3</v>
      </c>
      <c r="AA308" s="534">
        <v>3.2000000000000002E-3</v>
      </c>
      <c r="AB308" s="535">
        <v>9.5999999999999992E-3</v>
      </c>
      <c r="AC308" s="535">
        <v>7.3000000000000001E-3</v>
      </c>
      <c r="AD308" s="535">
        <v>3.0999999999999999E-3</v>
      </c>
      <c r="AE308" s="535">
        <v>9.5999999999999992E-3</v>
      </c>
      <c r="AF308" s="535">
        <v>7.3000000000000001E-3</v>
      </c>
      <c r="AG308" s="535">
        <v>3.0999999999999999E-3</v>
      </c>
      <c r="AH308" s="535">
        <v>9.9000000000000008E-3</v>
      </c>
      <c r="AI308" s="535">
        <v>7.4999999999999997E-3</v>
      </c>
      <c r="AJ308" s="535">
        <v>3.2000000000000002E-3</v>
      </c>
      <c r="AK308" s="535">
        <v>0.01</v>
      </c>
      <c r="AL308" s="535">
        <v>7.6E-3</v>
      </c>
      <c r="AM308" s="535">
        <v>3.2000000000000002E-3</v>
      </c>
      <c r="AN308" s="535">
        <v>0.01</v>
      </c>
      <c r="AO308" s="535">
        <v>7.6E-3</v>
      </c>
      <c r="AP308" s="535">
        <v>3.2000000000000002E-3</v>
      </c>
      <c r="AQ308" s="535">
        <v>0.01</v>
      </c>
      <c r="AR308" s="535">
        <v>7.6E-3</v>
      </c>
      <c r="AS308" s="535">
        <v>3.3E-3</v>
      </c>
      <c r="AT308" s="535">
        <v>0.01</v>
      </c>
      <c r="AU308" s="535">
        <v>7.6E-3</v>
      </c>
      <c r="AV308" s="535">
        <v>3.3E-3</v>
      </c>
      <c r="AW308" s="535">
        <v>8.3999999999999995E-3</v>
      </c>
      <c r="AX308" s="535">
        <v>6.4000000000000003E-3</v>
      </c>
      <c r="AY308" s="535">
        <v>2.7000000000000001E-3</v>
      </c>
      <c r="AZ308" s="535">
        <v>8.3999999999999995E-3</v>
      </c>
      <c r="BA308" s="535">
        <v>6.4000000000000003E-3</v>
      </c>
      <c r="BB308" s="535">
        <v>2.7000000000000001E-3</v>
      </c>
      <c r="BC308" s="535">
        <v>8.5000000000000006E-3</v>
      </c>
      <c r="BD308" s="535">
        <v>6.4000000000000003E-3</v>
      </c>
      <c r="BE308" s="535">
        <v>2.7000000000000001E-3</v>
      </c>
      <c r="BF308" s="535">
        <v>8.3999999999999995E-3</v>
      </c>
      <c r="BG308" s="535">
        <v>6.4000000000000003E-3</v>
      </c>
      <c r="BH308" s="535">
        <v>2.7000000000000001E-3</v>
      </c>
    </row>
    <row r="309" spans="1:60" s="100" customFormat="1" ht="16.5" customHeight="1">
      <c r="A309" s="481"/>
      <c r="B309" s="480"/>
      <c r="C309" s="204"/>
      <c r="D309" s="204"/>
      <c r="E309" s="675"/>
      <c r="F309" s="489" t="s">
        <v>651</v>
      </c>
      <c r="G309" s="488">
        <v>8.5000000000000006E-3</v>
      </c>
      <c r="H309" s="488">
        <v>6.4000000000000003E-3</v>
      </c>
      <c r="I309" s="488">
        <v>2.7000000000000001E-3</v>
      </c>
      <c r="J309" s="488">
        <v>8.5000000000000006E-3</v>
      </c>
      <c r="K309" s="488">
        <v>6.4999999999999997E-3</v>
      </c>
      <c r="L309" s="488">
        <v>2.8E-3</v>
      </c>
      <c r="M309" s="488">
        <v>8.5000000000000006E-3</v>
      </c>
      <c r="N309" s="488">
        <v>6.4999999999999997E-3</v>
      </c>
      <c r="O309" s="488">
        <v>2.8E-3</v>
      </c>
      <c r="P309" s="488">
        <v>8.5000000000000006E-3</v>
      </c>
      <c r="Q309" s="488">
        <v>6.4999999999999997E-3</v>
      </c>
      <c r="R309" s="488">
        <v>2.8E-3</v>
      </c>
      <c r="S309" s="488">
        <v>8.2000000000000007E-3</v>
      </c>
      <c r="T309" s="488">
        <v>6.1999999999999998E-3</v>
      </c>
      <c r="U309" s="488">
        <v>2.7000000000000001E-3</v>
      </c>
      <c r="V309" s="534">
        <v>8.0999999999999996E-3</v>
      </c>
      <c r="W309" s="534">
        <v>6.1999999999999998E-3</v>
      </c>
      <c r="X309" s="534">
        <v>2.5999999999999999E-3</v>
      </c>
      <c r="Y309" s="534">
        <v>8.2000000000000007E-3</v>
      </c>
      <c r="Z309" s="534">
        <v>6.1999999999999998E-3</v>
      </c>
      <c r="AA309" s="534">
        <v>2.7000000000000001E-3</v>
      </c>
      <c r="AB309" s="535">
        <v>8.2000000000000007E-3</v>
      </c>
      <c r="AC309" s="535">
        <v>6.1999999999999998E-3</v>
      </c>
      <c r="AD309" s="535">
        <v>2.7000000000000001E-3</v>
      </c>
      <c r="AE309" s="535">
        <v>8.2000000000000007E-3</v>
      </c>
      <c r="AF309" s="535">
        <v>6.1999999999999998E-3</v>
      </c>
      <c r="AG309" s="535">
        <v>2.7000000000000001E-3</v>
      </c>
      <c r="AH309" s="535">
        <v>8.6999999999999994E-3</v>
      </c>
      <c r="AI309" s="535">
        <v>6.6E-3</v>
      </c>
      <c r="AJ309" s="535">
        <v>2.8E-3</v>
      </c>
      <c r="AK309" s="535">
        <v>8.6999999999999994E-3</v>
      </c>
      <c r="AL309" s="535">
        <v>6.6E-3</v>
      </c>
      <c r="AM309" s="535">
        <v>2.8E-3</v>
      </c>
      <c r="AN309" s="535">
        <v>8.6999999999999994E-3</v>
      </c>
      <c r="AO309" s="535">
        <v>6.6E-3</v>
      </c>
      <c r="AP309" s="535">
        <v>2.8E-3</v>
      </c>
      <c r="AQ309" s="535">
        <v>8.8000000000000005E-3</v>
      </c>
      <c r="AR309" s="535">
        <v>6.7000000000000002E-3</v>
      </c>
      <c r="AS309" s="535">
        <v>2.8E-3</v>
      </c>
      <c r="AT309" s="535">
        <v>8.6999999999999994E-3</v>
      </c>
      <c r="AU309" s="535">
        <v>6.6E-3</v>
      </c>
      <c r="AV309" s="535">
        <v>2.8E-3</v>
      </c>
      <c r="AW309" s="535">
        <v>8.3000000000000001E-3</v>
      </c>
      <c r="AX309" s="535">
        <v>6.3E-3</v>
      </c>
      <c r="AY309" s="535">
        <v>2.7000000000000001E-3</v>
      </c>
      <c r="AZ309" s="535">
        <v>8.3000000000000001E-3</v>
      </c>
      <c r="BA309" s="535">
        <v>6.3E-3</v>
      </c>
      <c r="BB309" s="535">
        <v>2.7000000000000001E-3</v>
      </c>
      <c r="BC309" s="535">
        <v>8.3000000000000001E-3</v>
      </c>
      <c r="BD309" s="535">
        <v>6.3E-3</v>
      </c>
      <c r="BE309" s="535">
        <v>2.7000000000000001E-3</v>
      </c>
      <c r="BF309" s="535">
        <v>8.3000000000000001E-3</v>
      </c>
      <c r="BG309" s="535">
        <v>6.3E-3</v>
      </c>
      <c r="BH309" s="535">
        <v>2.7000000000000001E-3</v>
      </c>
    </row>
    <row r="310" spans="1:60" s="100" customFormat="1" ht="16.5" customHeight="1">
      <c r="A310" s="481"/>
      <c r="B310" s="480"/>
      <c r="C310" s="204"/>
      <c r="D310" s="204"/>
      <c r="E310" s="675"/>
      <c r="F310" s="489" t="s">
        <v>652</v>
      </c>
      <c r="G310" s="488">
        <v>8.0999999999999996E-3</v>
      </c>
      <c r="H310" s="488">
        <v>6.1999999999999998E-3</v>
      </c>
      <c r="I310" s="488">
        <v>2.5999999999999999E-3</v>
      </c>
      <c r="J310" s="488">
        <v>8.0999999999999996E-3</v>
      </c>
      <c r="K310" s="488">
        <v>6.1000000000000004E-3</v>
      </c>
      <c r="L310" s="488">
        <v>2.5999999999999999E-3</v>
      </c>
      <c r="M310" s="488">
        <v>7.9000000000000008E-3</v>
      </c>
      <c r="N310" s="488">
        <v>6.0000000000000001E-3</v>
      </c>
      <c r="O310" s="488">
        <v>2.5999999999999999E-3</v>
      </c>
      <c r="P310" s="488">
        <v>7.4000000000000003E-3</v>
      </c>
      <c r="Q310" s="488">
        <v>5.7000000000000002E-3</v>
      </c>
      <c r="R310" s="488">
        <v>2.3999999999999998E-3</v>
      </c>
      <c r="S310" s="488">
        <v>7.4999999999999997E-3</v>
      </c>
      <c r="T310" s="488">
        <v>5.7000000000000002E-3</v>
      </c>
      <c r="U310" s="488">
        <v>2.3999999999999998E-3</v>
      </c>
      <c r="V310" s="534">
        <v>7.4999999999999997E-3</v>
      </c>
      <c r="W310" s="534">
        <v>5.7000000000000002E-3</v>
      </c>
      <c r="X310" s="534">
        <v>2.3999999999999998E-3</v>
      </c>
      <c r="Y310" s="534">
        <v>7.6E-3</v>
      </c>
      <c r="Z310" s="534">
        <v>5.7000000000000002E-3</v>
      </c>
      <c r="AA310" s="534">
        <v>2.5000000000000001E-3</v>
      </c>
      <c r="AB310" s="535">
        <v>7.6E-3</v>
      </c>
      <c r="AC310" s="535">
        <v>5.7999999999999996E-3</v>
      </c>
      <c r="AD310" s="535">
        <v>2.5000000000000001E-3</v>
      </c>
      <c r="AE310" s="535">
        <v>7.7000000000000002E-3</v>
      </c>
      <c r="AF310" s="535">
        <v>5.7999999999999996E-3</v>
      </c>
      <c r="AG310" s="535">
        <v>2.5000000000000001E-3</v>
      </c>
      <c r="AH310" s="535">
        <v>8.2000000000000007E-3</v>
      </c>
      <c r="AI310" s="535">
        <v>6.3E-3</v>
      </c>
      <c r="AJ310" s="535">
        <v>2.7000000000000001E-3</v>
      </c>
      <c r="AK310" s="535">
        <v>8.2000000000000007E-3</v>
      </c>
      <c r="AL310" s="535">
        <v>6.1999999999999998E-3</v>
      </c>
      <c r="AM310" s="535">
        <v>2.7000000000000001E-3</v>
      </c>
      <c r="AN310" s="535">
        <v>8.2000000000000007E-3</v>
      </c>
      <c r="AO310" s="535">
        <v>6.1999999999999998E-3</v>
      </c>
      <c r="AP310" s="535">
        <v>2.7000000000000001E-3</v>
      </c>
      <c r="AQ310" s="535">
        <v>8.2000000000000007E-3</v>
      </c>
      <c r="AR310" s="535">
        <v>6.1999999999999998E-3</v>
      </c>
      <c r="AS310" s="535">
        <v>2.7000000000000001E-3</v>
      </c>
      <c r="AT310" s="535">
        <v>8.0999999999999996E-3</v>
      </c>
      <c r="AU310" s="535">
        <v>6.1999999999999998E-3</v>
      </c>
      <c r="AV310" s="535">
        <v>2.5999999999999999E-3</v>
      </c>
      <c r="AW310" s="535">
        <v>7.7999999999999996E-3</v>
      </c>
      <c r="AX310" s="535">
        <v>6.0000000000000001E-3</v>
      </c>
      <c r="AY310" s="535">
        <v>2.5000000000000001E-3</v>
      </c>
      <c r="AZ310" s="535">
        <v>7.7999999999999996E-3</v>
      </c>
      <c r="BA310" s="535">
        <v>5.8999999999999999E-3</v>
      </c>
      <c r="BB310" s="535">
        <v>2.5000000000000001E-3</v>
      </c>
      <c r="BC310" s="535">
        <v>7.7999999999999996E-3</v>
      </c>
      <c r="BD310" s="535">
        <v>5.8999999999999999E-3</v>
      </c>
      <c r="BE310" s="535">
        <v>2.5000000000000001E-3</v>
      </c>
      <c r="BF310" s="535">
        <v>7.7999999999999996E-3</v>
      </c>
      <c r="BG310" s="535">
        <v>5.8999999999999999E-3</v>
      </c>
      <c r="BH310" s="535">
        <v>2.5000000000000001E-3</v>
      </c>
    </row>
    <row r="311" spans="1:60" s="100" customFormat="1" ht="16.5" customHeight="1">
      <c r="A311" s="481"/>
      <c r="B311" s="480"/>
      <c r="C311" s="204"/>
      <c r="D311" s="204"/>
      <c r="E311" s="675"/>
      <c r="F311" s="489" t="s">
        <v>653</v>
      </c>
      <c r="G311" s="488">
        <v>1.0200000000000001E-2</v>
      </c>
      <c r="H311" s="488">
        <v>7.7999999999999996E-3</v>
      </c>
      <c r="I311" s="488">
        <v>3.3E-3</v>
      </c>
      <c r="J311" s="488">
        <v>1.0200000000000001E-2</v>
      </c>
      <c r="K311" s="488">
        <v>7.7999999999999996E-3</v>
      </c>
      <c r="L311" s="488">
        <v>3.3E-3</v>
      </c>
      <c r="M311" s="488">
        <v>1.01E-2</v>
      </c>
      <c r="N311" s="488">
        <v>7.6E-3</v>
      </c>
      <c r="O311" s="488">
        <v>3.3E-3</v>
      </c>
      <c r="P311" s="488">
        <v>9.9000000000000008E-3</v>
      </c>
      <c r="Q311" s="488">
        <v>7.4999999999999997E-3</v>
      </c>
      <c r="R311" s="488">
        <v>3.2000000000000002E-3</v>
      </c>
      <c r="S311" s="488">
        <v>9.1999999999999998E-3</v>
      </c>
      <c r="T311" s="488">
        <v>7.0000000000000001E-3</v>
      </c>
      <c r="U311" s="488">
        <v>3.0000000000000001E-3</v>
      </c>
      <c r="V311" s="534">
        <v>9.4000000000000004E-3</v>
      </c>
      <c r="W311" s="534">
        <v>7.1000000000000004E-3</v>
      </c>
      <c r="X311" s="534">
        <v>3.0000000000000001E-3</v>
      </c>
      <c r="Y311" s="534">
        <v>9.4000000000000004E-3</v>
      </c>
      <c r="Z311" s="534">
        <v>7.1999999999999998E-3</v>
      </c>
      <c r="AA311" s="534">
        <v>3.0999999999999999E-3</v>
      </c>
      <c r="AB311" s="535">
        <v>9.4999999999999998E-3</v>
      </c>
      <c r="AC311" s="535">
        <v>7.1999999999999998E-3</v>
      </c>
      <c r="AD311" s="535">
        <v>3.0999999999999999E-3</v>
      </c>
      <c r="AE311" s="535">
        <v>9.5999999999999992E-3</v>
      </c>
      <c r="AF311" s="535">
        <v>7.3000000000000001E-3</v>
      </c>
      <c r="AG311" s="535">
        <v>3.0999999999999999E-3</v>
      </c>
      <c r="AH311" s="535">
        <v>9.9000000000000008E-3</v>
      </c>
      <c r="AI311" s="535">
        <v>7.4999999999999997E-3</v>
      </c>
      <c r="AJ311" s="535">
        <v>3.2000000000000002E-3</v>
      </c>
      <c r="AK311" s="535">
        <v>9.9000000000000008E-3</v>
      </c>
      <c r="AL311" s="535">
        <v>7.4999999999999997E-3</v>
      </c>
      <c r="AM311" s="535">
        <v>3.2000000000000002E-3</v>
      </c>
      <c r="AN311" s="535">
        <v>0.01</v>
      </c>
      <c r="AO311" s="535">
        <v>7.6E-3</v>
      </c>
      <c r="AP311" s="535">
        <v>3.2000000000000002E-3</v>
      </c>
      <c r="AQ311" s="535">
        <v>0.01</v>
      </c>
      <c r="AR311" s="535">
        <v>7.6E-3</v>
      </c>
      <c r="AS311" s="535">
        <v>3.2000000000000002E-3</v>
      </c>
      <c r="AT311" s="535">
        <v>9.9000000000000008E-3</v>
      </c>
      <c r="AU311" s="535">
        <v>7.4999999999999997E-3</v>
      </c>
      <c r="AV311" s="535">
        <v>3.2000000000000002E-3</v>
      </c>
      <c r="AW311" s="535">
        <v>8.8999999999999999E-3</v>
      </c>
      <c r="AX311" s="535">
        <v>6.7999999999999996E-3</v>
      </c>
      <c r="AY311" s="535">
        <v>2.8999999999999998E-3</v>
      </c>
      <c r="AZ311" s="535">
        <v>8.6E-3</v>
      </c>
      <c r="BA311" s="535">
        <v>6.4999999999999997E-3</v>
      </c>
      <c r="BB311" s="535">
        <v>2.8E-3</v>
      </c>
      <c r="BC311" s="535">
        <v>8.8999999999999999E-3</v>
      </c>
      <c r="BD311" s="535">
        <v>6.7999999999999996E-3</v>
      </c>
      <c r="BE311" s="535">
        <v>2.8999999999999998E-3</v>
      </c>
      <c r="BF311" s="535">
        <v>8.8000000000000005E-3</v>
      </c>
      <c r="BG311" s="535">
        <v>6.7000000000000002E-3</v>
      </c>
      <c r="BH311" s="535">
        <v>2.8999999999999998E-3</v>
      </c>
    </row>
    <row r="312" spans="1:60" s="100" customFormat="1" ht="16.5" customHeight="1">
      <c r="A312" s="481"/>
      <c r="B312" s="480"/>
      <c r="C312" s="204"/>
      <c r="D312" s="204"/>
      <c r="E312" s="675"/>
      <c r="F312" s="489" t="s">
        <v>654</v>
      </c>
      <c r="G312" s="488">
        <v>8.3999999999999995E-3</v>
      </c>
      <c r="H312" s="488">
        <v>6.3E-3</v>
      </c>
      <c r="I312" s="488">
        <v>2.7000000000000001E-3</v>
      </c>
      <c r="J312" s="488">
        <v>8.3999999999999995E-3</v>
      </c>
      <c r="K312" s="488">
        <v>6.4000000000000003E-3</v>
      </c>
      <c r="L312" s="488">
        <v>2.7000000000000001E-3</v>
      </c>
      <c r="M312" s="488">
        <v>8.3999999999999995E-3</v>
      </c>
      <c r="N312" s="488">
        <v>6.4000000000000003E-3</v>
      </c>
      <c r="O312" s="488">
        <v>2.7000000000000001E-3</v>
      </c>
      <c r="P312" s="488">
        <v>8.3999999999999995E-3</v>
      </c>
      <c r="Q312" s="488">
        <v>6.4000000000000003E-3</v>
      </c>
      <c r="R312" s="488">
        <v>2.7000000000000001E-3</v>
      </c>
      <c r="S312" s="488">
        <v>8.6999999999999994E-3</v>
      </c>
      <c r="T312" s="488">
        <v>6.6E-3</v>
      </c>
      <c r="U312" s="488">
        <v>2.8E-3</v>
      </c>
      <c r="V312" s="534">
        <v>8.5000000000000006E-3</v>
      </c>
      <c r="W312" s="534">
        <v>6.4999999999999997E-3</v>
      </c>
      <c r="X312" s="534">
        <v>2.8E-3</v>
      </c>
      <c r="Y312" s="534">
        <v>8.6E-3</v>
      </c>
      <c r="Z312" s="534">
        <v>6.4999999999999997E-3</v>
      </c>
      <c r="AA312" s="534">
        <v>2.8E-3</v>
      </c>
      <c r="AB312" s="535">
        <v>8.6E-3</v>
      </c>
      <c r="AC312" s="535">
        <v>6.4999999999999997E-3</v>
      </c>
      <c r="AD312" s="535">
        <v>2.8E-3</v>
      </c>
      <c r="AE312" s="535">
        <v>8.6E-3</v>
      </c>
      <c r="AF312" s="535">
        <v>6.6E-3</v>
      </c>
      <c r="AG312" s="535">
        <v>2.8E-3</v>
      </c>
      <c r="AH312" s="535">
        <v>8.3999999999999995E-3</v>
      </c>
      <c r="AI312" s="535">
        <v>6.4000000000000003E-3</v>
      </c>
      <c r="AJ312" s="535">
        <v>2.7000000000000001E-3</v>
      </c>
      <c r="AK312" s="535">
        <v>8.3999999999999995E-3</v>
      </c>
      <c r="AL312" s="535">
        <v>6.4000000000000003E-3</v>
      </c>
      <c r="AM312" s="535">
        <v>2.7000000000000001E-3</v>
      </c>
      <c r="AN312" s="535">
        <v>8.3999999999999995E-3</v>
      </c>
      <c r="AO312" s="535">
        <v>6.4000000000000003E-3</v>
      </c>
      <c r="AP312" s="535">
        <v>2.7000000000000001E-3</v>
      </c>
      <c r="AQ312" s="535">
        <v>8.3999999999999995E-3</v>
      </c>
      <c r="AR312" s="535">
        <v>6.4000000000000003E-3</v>
      </c>
      <c r="AS312" s="535">
        <v>2.7000000000000001E-3</v>
      </c>
      <c r="AT312" s="535">
        <v>8.3999999999999995E-3</v>
      </c>
      <c r="AU312" s="535">
        <v>6.4000000000000003E-3</v>
      </c>
      <c r="AV312" s="535">
        <v>2.7000000000000001E-3</v>
      </c>
      <c r="AW312" s="535">
        <v>8.3000000000000001E-3</v>
      </c>
      <c r="AX312" s="535">
        <v>6.3E-3</v>
      </c>
      <c r="AY312" s="535">
        <v>2.7000000000000001E-3</v>
      </c>
      <c r="AZ312" s="535">
        <v>8.3000000000000001E-3</v>
      </c>
      <c r="BA312" s="535">
        <v>6.3E-3</v>
      </c>
      <c r="BB312" s="535">
        <v>2.7000000000000001E-3</v>
      </c>
      <c r="BC312" s="535">
        <v>8.3000000000000001E-3</v>
      </c>
      <c r="BD312" s="535">
        <v>6.3E-3</v>
      </c>
      <c r="BE312" s="535">
        <v>2.7000000000000001E-3</v>
      </c>
      <c r="BF312" s="535">
        <v>8.3000000000000001E-3</v>
      </c>
      <c r="BG312" s="535">
        <v>6.3E-3</v>
      </c>
      <c r="BH312" s="535">
        <v>2.7000000000000001E-3</v>
      </c>
    </row>
    <row r="313" spans="1:60" s="100" customFormat="1" ht="16.5" customHeight="1">
      <c r="A313" s="481"/>
      <c r="B313" s="480"/>
      <c r="C313" s="204"/>
      <c r="D313" s="204"/>
      <c r="E313" s="675"/>
      <c r="F313" s="489" t="s">
        <v>655</v>
      </c>
      <c r="G313" s="488">
        <v>8.8000000000000005E-3</v>
      </c>
      <c r="H313" s="488">
        <v>6.7000000000000002E-3</v>
      </c>
      <c r="I313" s="488">
        <v>2.8999999999999998E-3</v>
      </c>
      <c r="J313" s="488">
        <v>8.8000000000000005E-3</v>
      </c>
      <c r="K313" s="488">
        <v>6.7000000000000002E-3</v>
      </c>
      <c r="L313" s="488">
        <v>2.8999999999999998E-3</v>
      </c>
      <c r="M313" s="488">
        <v>8.8000000000000005E-3</v>
      </c>
      <c r="N313" s="488">
        <v>6.7000000000000002E-3</v>
      </c>
      <c r="O313" s="488">
        <v>2.8999999999999998E-3</v>
      </c>
      <c r="P313" s="488">
        <v>9.1000000000000004E-3</v>
      </c>
      <c r="Q313" s="488">
        <v>6.8999999999999999E-3</v>
      </c>
      <c r="R313" s="488">
        <v>3.0000000000000001E-3</v>
      </c>
      <c r="S313" s="488">
        <v>8.6999999999999994E-3</v>
      </c>
      <c r="T313" s="488">
        <v>6.6E-3</v>
      </c>
      <c r="U313" s="488">
        <v>2.8E-3</v>
      </c>
      <c r="V313" s="534">
        <v>8.6E-3</v>
      </c>
      <c r="W313" s="534">
        <v>6.4999999999999997E-3</v>
      </c>
      <c r="X313" s="534">
        <v>2.8E-3</v>
      </c>
      <c r="Y313" s="534">
        <v>8.6E-3</v>
      </c>
      <c r="Z313" s="534">
        <v>6.6E-3</v>
      </c>
      <c r="AA313" s="534">
        <v>2.8E-3</v>
      </c>
      <c r="AB313" s="535">
        <v>8.6E-3</v>
      </c>
      <c r="AC313" s="535">
        <v>6.4999999999999997E-3</v>
      </c>
      <c r="AD313" s="535">
        <v>2.8E-3</v>
      </c>
      <c r="AE313" s="535">
        <v>8.6E-3</v>
      </c>
      <c r="AF313" s="535">
        <v>6.6E-3</v>
      </c>
      <c r="AG313" s="535">
        <v>2.8E-3</v>
      </c>
      <c r="AH313" s="535">
        <v>8.9999999999999993E-3</v>
      </c>
      <c r="AI313" s="535">
        <v>6.7999999999999996E-3</v>
      </c>
      <c r="AJ313" s="535">
        <v>2.8999999999999998E-3</v>
      </c>
      <c r="AK313" s="535">
        <v>8.9999999999999993E-3</v>
      </c>
      <c r="AL313" s="535">
        <v>6.8999999999999999E-3</v>
      </c>
      <c r="AM313" s="535">
        <v>2.8999999999999998E-3</v>
      </c>
      <c r="AN313" s="535">
        <v>9.1000000000000004E-3</v>
      </c>
      <c r="AO313" s="535">
        <v>6.8999999999999999E-3</v>
      </c>
      <c r="AP313" s="535">
        <v>2.8999999999999998E-3</v>
      </c>
      <c r="AQ313" s="535">
        <v>8.9999999999999993E-3</v>
      </c>
      <c r="AR313" s="535">
        <v>6.8999999999999999E-3</v>
      </c>
      <c r="AS313" s="535">
        <v>2.8999999999999998E-3</v>
      </c>
      <c r="AT313" s="535">
        <v>8.9999999999999993E-3</v>
      </c>
      <c r="AU313" s="535">
        <v>6.8999999999999999E-3</v>
      </c>
      <c r="AV313" s="535">
        <v>2.8999999999999998E-3</v>
      </c>
      <c r="AW313" s="535">
        <v>8.2000000000000007E-3</v>
      </c>
      <c r="AX313" s="535">
        <v>6.3E-3</v>
      </c>
      <c r="AY313" s="535">
        <v>2.7000000000000001E-3</v>
      </c>
      <c r="AZ313" s="535">
        <v>8.2000000000000007E-3</v>
      </c>
      <c r="BA313" s="535">
        <v>6.3E-3</v>
      </c>
      <c r="BB313" s="535">
        <v>2.7000000000000001E-3</v>
      </c>
      <c r="BC313" s="535">
        <v>8.2000000000000007E-3</v>
      </c>
      <c r="BD313" s="535">
        <v>6.3E-3</v>
      </c>
      <c r="BE313" s="535">
        <v>2.7000000000000001E-3</v>
      </c>
      <c r="BF313" s="535">
        <v>8.2000000000000007E-3</v>
      </c>
      <c r="BG313" s="535">
        <v>6.1999999999999998E-3</v>
      </c>
      <c r="BH313" s="535">
        <v>2.7000000000000001E-3</v>
      </c>
    </row>
    <row r="314" spans="1:60" s="100" customFormat="1" ht="16.5" customHeight="1">
      <c r="A314" s="481"/>
      <c r="B314" s="480"/>
      <c r="C314" s="204"/>
      <c r="D314" s="204"/>
      <c r="E314" s="675"/>
      <c r="F314" s="489" t="s">
        <v>656</v>
      </c>
      <c r="G314" s="488">
        <v>8.6999999999999994E-3</v>
      </c>
      <c r="H314" s="488">
        <v>6.6E-3</v>
      </c>
      <c r="I314" s="488">
        <v>2.8E-3</v>
      </c>
      <c r="J314" s="488">
        <v>8.5000000000000006E-3</v>
      </c>
      <c r="K314" s="488">
        <v>6.4999999999999997E-3</v>
      </c>
      <c r="L314" s="488">
        <v>2.8E-3</v>
      </c>
      <c r="M314" s="488">
        <v>8.5000000000000006E-3</v>
      </c>
      <c r="N314" s="488">
        <v>6.4999999999999997E-3</v>
      </c>
      <c r="O314" s="488">
        <v>2.8E-3</v>
      </c>
      <c r="P314" s="488">
        <v>8.6999999999999994E-3</v>
      </c>
      <c r="Q314" s="488">
        <v>6.6E-3</v>
      </c>
      <c r="R314" s="488">
        <v>2.8E-3</v>
      </c>
      <c r="S314" s="488">
        <v>8.0000000000000002E-3</v>
      </c>
      <c r="T314" s="488">
        <v>6.1000000000000004E-3</v>
      </c>
      <c r="U314" s="488">
        <v>2.5999999999999999E-3</v>
      </c>
      <c r="V314" s="534">
        <v>8.2000000000000007E-3</v>
      </c>
      <c r="W314" s="534">
        <v>6.3E-3</v>
      </c>
      <c r="X314" s="534">
        <v>2.7000000000000001E-3</v>
      </c>
      <c r="Y314" s="534">
        <v>8.3000000000000001E-3</v>
      </c>
      <c r="Z314" s="534">
        <v>6.3E-3</v>
      </c>
      <c r="AA314" s="534">
        <v>2.7000000000000001E-3</v>
      </c>
      <c r="AB314" s="535">
        <v>8.3000000000000001E-3</v>
      </c>
      <c r="AC314" s="535">
        <v>6.3E-3</v>
      </c>
      <c r="AD314" s="535">
        <v>2.7000000000000001E-3</v>
      </c>
      <c r="AE314" s="535">
        <v>8.3000000000000001E-3</v>
      </c>
      <c r="AF314" s="535">
        <v>6.3E-3</v>
      </c>
      <c r="AG314" s="535">
        <v>2.7000000000000001E-3</v>
      </c>
      <c r="AH314" s="535">
        <v>8.6999999999999994E-3</v>
      </c>
      <c r="AI314" s="535">
        <v>6.6E-3</v>
      </c>
      <c r="AJ314" s="535">
        <v>2.8E-3</v>
      </c>
      <c r="AK314" s="535">
        <v>8.8000000000000005E-3</v>
      </c>
      <c r="AL314" s="535">
        <v>6.7000000000000002E-3</v>
      </c>
      <c r="AM314" s="535">
        <v>2.8999999999999998E-3</v>
      </c>
      <c r="AN314" s="535">
        <v>8.8000000000000005E-3</v>
      </c>
      <c r="AO314" s="535">
        <v>6.7000000000000002E-3</v>
      </c>
      <c r="AP314" s="535">
        <v>2.8999999999999998E-3</v>
      </c>
      <c r="AQ314" s="535">
        <v>8.8000000000000005E-3</v>
      </c>
      <c r="AR314" s="535">
        <v>6.7000000000000002E-3</v>
      </c>
      <c r="AS314" s="535">
        <v>2.8999999999999998E-3</v>
      </c>
      <c r="AT314" s="535">
        <v>8.8000000000000005E-3</v>
      </c>
      <c r="AU314" s="535">
        <v>6.7000000000000002E-3</v>
      </c>
      <c r="AV314" s="535">
        <v>2.8999999999999998E-3</v>
      </c>
      <c r="AW314" s="535">
        <v>8.3000000000000001E-3</v>
      </c>
      <c r="AX314" s="535">
        <v>6.3E-3</v>
      </c>
      <c r="AY314" s="535">
        <v>2.7000000000000001E-3</v>
      </c>
      <c r="AZ314" s="535">
        <v>8.3000000000000001E-3</v>
      </c>
      <c r="BA314" s="535">
        <v>6.3E-3</v>
      </c>
      <c r="BB314" s="535">
        <v>2.7000000000000001E-3</v>
      </c>
      <c r="BC314" s="535">
        <v>8.3000000000000001E-3</v>
      </c>
      <c r="BD314" s="535">
        <v>6.3E-3</v>
      </c>
      <c r="BE314" s="535">
        <v>2.7000000000000001E-3</v>
      </c>
      <c r="BF314" s="535">
        <v>8.3000000000000001E-3</v>
      </c>
      <c r="BG314" s="535">
        <v>6.3E-3</v>
      </c>
      <c r="BH314" s="535">
        <v>2.7000000000000001E-3</v>
      </c>
    </row>
    <row r="315" spans="1:60" s="100" customFormat="1" ht="16.5" customHeight="1">
      <c r="A315" s="481"/>
      <c r="B315" s="480"/>
      <c r="C315" s="204"/>
      <c r="D315" s="204"/>
      <c r="E315" s="675"/>
      <c r="F315" s="489" t="s">
        <v>657</v>
      </c>
      <c r="G315" s="488">
        <v>8.8000000000000005E-3</v>
      </c>
      <c r="H315" s="488">
        <v>6.7000000000000002E-3</v>
      </c>
      <c r="I315" s="488">
        <v>2.8999999999999998E-3</v>
      </c>
      <c r="J315" s="488">
        <v>9.1000000000000004E-3</v>
      </c>
      <c r="K315" s="488">
        <v>6.8999999999999999E-3</v>
      </c>
      <c r="L315" s="488">
        <v>3.0000000000000001E-3</v>
      </c>
      <c r="M315" s="488">
        <v>9.1000000000000004E-3</v>
      </c>
      <c r="N315" s="488">
        <v>6.8999999999999999E-3</v>
      </c>
      <c r="O315" s="488">
        <v>2.8999999999999998E-3</v>
      </c>
      <c r="P315" s="488">
        <v>8.9999999999999993E-3</v>
      </c>
      <c r="Q315" s="488">
        <v>6.7999999999999996E-3</v>
      </c>
      <c r="R315" s="488">
        <v>2.8999999999999998E-3</v>
      </c>
      <c r="S315" s="488">
        <v>8.8000000000000005E-3</v>
      </c>
      <c r="T315" s="488">
        <v>6.7000000000000002E-3</v>
      </c>
      <c r="U315" s="488">
        <v>2.8999999999999998E-3</v>
      </c>
      <c r="V315" s="534">
        <v>8.8000000000000005E-3</v>
      </c>
      <c r="W315" s="534">
        <v>6.7000000000000002E-3</v>
      </c>
      <c r="X315" s="534">
        <v>2.8999999999999998E-3</v>
      </c>
      <c r="Y315" s="534">
        <v>9.2999999999999992E-3</v>
      </c>
      <c r="Z315" s="534">
        <v>7.0000000000000001E-3</v>
      </c>
      <c r="AA315" s="534">
        <v>3.0000000000000001E-3</v>
      </c>
      <c r="AB315" s="535">
        <v>9.2999999999999992E-3</v>
      </c>
      <c r="AC315" s="535">
        <v>7.0000000000000001E-3</v>
      </c>
      <c r="AD315" s="535">
        <v>3.0000000000000001E-3</v>
      </c>
      <c r="AE315" s="535">
        <v>9.2999999999999992E-3</v>
      </c>
      <c r="AF315" s="535">
        <v>7.1000000000000004E-3</v>
      </c>
      <c r="AG315" s="535">
        <v>3.0000000000000001E-3</v>
      </c>
      <c r="AH315" s="535">
        <v>9.4999999999999998E-3</v>
      </c>
      <c r="AI315" s="535">
        <v>7.1999999999999998E-3</v>
      </c>
      <c r="AJ315" s="535">
        <v>3.0999999999999999E-3</v>
      </c>
      <c r="AK315" s="535">
        <v>9.4999999999999998E-3</v>
      </c>
      <c r="AL315" s="535">
        <v>7.3000000000000001E-3</v>
      </c>
      <c r="AM315" s="535">
        <v>3.0999999999999999E-3</v>
      </c>
      <c r="AN315" s="535">
        <v>9.4999999999999998E-3</v>
      </c>
      <c r="AO315" s="535">
        <v>7.1999999999999998E-3</v>
      </c>
      <c r="AP315" s="535">
        <v>3.0999999999999999E-3</v>
      </c>
      <c r="AQ315" s="535">
        <v>9.4999999999999998E-3</v>
      </c>
      <c r="AR315" s="535">
        <v>7.3000000000000001E-3</v>
      </c>
      <c r="AS315" s="535">
        <v>3.0999999999999999E-3</v>
      </c>
      <c r="AT315" s="535">
        <v>9.4999999999999998E-3</v>
      </c>
      <c r="AU315" s="535">
        <v>7.1999999999999998E-3</v>
      </c>
      <c r="AV315" s="535">
        <v>3.0999999999999999E-3</v>
      </c>
      <c r="AW315" s="535">
        <v>8.3000000000000001E-3</v>
      </c>
      <c r="AX315" s="535">
        <v>6.3E-3</v>
      </c>
      <c r="AY315" s="535">
        <v>2.7000000000000001E-3</v>
      </c>
      <c r="AZ315" s="535">
        <v>8.3000000000000001E-3</v>
      </c>
      <c r="BA315" s="535">
        <v>6.3E-3</v>
      </c>
      <c r="BB315" s="535">
        <v>2.7000000000000001E-3</v>
      </c>
      <c r="BC315" s="535">
        <v>8.3999999999999995E-3</v>
      </c>
      <c r="BD315" s="535">
        <v>6.4000000000000003E-3</v>
      </c>
      <c r="BE315" s="535">
        <v>2.7000000000000001E-3</v>
      </c>
      <c r="BF315" s="535">
        <v>8.3999999999999995E-3</v>
      </c>
      <c r="BG315" s="535">
        <v>6.4000000000000003E-3</v>
      </c>
      <c r="BH315" s="535">
        <v>2.7000000000000001E-3</v>
      </c>
    </row>
    <row r="316" spans="1:60" s="100" customFormat="1" ht="16.5" customHeight="1">
      <c r="A316" s="481"/>
      <c r="B316" s="480"/>
      <c r="C316" s="204"/>
      <c r="D316" s="204"/>
      <c r="E316" s="675"/>
      <c r="F316" s="489" t="s">
        <v>658</v>
      </c>
      <c r="G316" s="488">
        <v>7.7999999999999996E-3</v>
      </c>
      <c r="H316" s="488">
        <v>5.8999999999999999E-3</v>
      </c>
      <c r="I316" s="488">
        <v>2.5000000000000001E-3</v>
      </c>
      <c r="J316" s="488">
        <v>7.7000000000000002E-3</v>
      </c>
      <c r="K316" s="488">
        <v>5.8999999999999999E-3</v>
      </c>
      <c r="L316" s="488">
        <v>2.5000000000000001E-3</v>
      </c>
      <c r="M316" s="488">
        <v>7.7999999999999996E-3</v>
      </c>
      <c r="N316" s="488">
        <v>5.8999999999999999E-3</v>
      </c>
      <c r="O316" s="488">
        <v>2.5000000000000001E-3</v>
      </c>
      <c r="P316" s="488">
        <v>7.7000000000000002E-3</v>
      </c>
      <c r="Q316" s="488">
        <v>5.8999999999999999E-3</v>
      </c>
      <c r="R316" s="488">
        <v>2.5000000000000001E-3</v>
      </c>
      <c r="S316" s="488">
        <v>8.0000000000000002E-3</v>
      </c>
      <c r="T316" s="488">
        <v>6.1000000000000004E-3</v>
      </c>
      <c r="U316" s="488">
        <v>2.5999999999999999E-3</v>
      </c>
      <c r="V316" s="534">
        <v>8.0999999999999996E-3</v>
      </c>
      <c r="W316" s="534">
        <v>6.1000000000000004E-3</v>
      </c>
      <c r="X316" s="534">
        <v>2.5999999999999999E-3</v>
      </c>
      <c r="Y316" s="534">
        <v>8.0999999999999996E-3</v>
      </c>
      <c r="Z316" s="534">
        <v>6.1999999999999998E-3</v>
      </c>
      <c r="AA316" s="534">
        <v>2.5999999999999999E-3</v>
      </c>
      <c r="AB316" s="535">
        <v>8.0999999999999996E-3</v>
      </c>
      <c r="AC316" s="535">
        <v>6.1999999999999998E-3</v>
      </c>
      <c r="AD316" s="535">
        <v>2.5999999999999999E-3</v>
      </c>
      <c r="AE316" s="535">
        <v>8.0999999999999996E-3</v>
      </c>
      <c r="AF316" s="535">
        <v>6.1999999999999998E-3</v>
      </c>
      <c r="AG316" s="535">
        <v>2.5999999999999999E-3</v>
      </c>
      <c r="AH316" s="535">
        <v>7.7999999999999996E-3</v>
      </c>
      <c r="AI316" s="535">
        <v>5.8999999999999999E-3</v>
      </c>
      <c r="AJ316" s="535">
        <v>2.5000000000000001E-3</v>
      </c>
      <c r="AK316" s="535">
        <v>7.7999999999999996E-3</v>
      </c>
      <c r="AL316" s="535">
        <v>5.8999999999999999E-3</v>
      </c>
      <c r="AM316" s="535">
        <v>2.5000000000000001E-3</v>
      </c>
      <c r="AN316" s="535">
        <v>7.9000000000000008E-3</v>
      </c>
      <c r="AO316" s="535">
        <v>6.0000000000000001E-3</v>
      </c>
      <c r="AP316" s="535">
        <v>2.5999999999999999E-3</v>
      </c>
      <c r="AQ316" s="535">
        <v>7.9000000000000008E-3</v>
      </c>
      <c r="AR316" s="535">
        <v>6.0000000000000001E-3</v>
      </c>
      <c r="AS316" s="535">
        <v>2.5999999999999999E-3</v>
      </c>
      <c r="AT316" s="535">
        <v>7.9000000000000008E-3</v>
      </c>
      <c r="AU316" s="535">
        <v>6.0000000000000001E-3</v>
      </c>
      <c r="AV316" s="535">
        <v>2.5999999999999999E-3</v>
      </c>
      <c r="AW316" s="535">
        <v>7.6E-3</v>
      </c>
      <c r="AX316" s="535">
        <v>5.7999999999999996E-3</v>
      </c>
      <c r="AY316" s="535">
        <v>2.5000000000000001E-3</v>
      </c>
      <c r="AZ316" s="535">
        <v>7.6E-3</v>
      </c>
      <c r="BA316" s="535">
        <v>5.7999999999999996E-3</v>
      </c>
      <c r="BB316" s="535">
        <v>2.5000000000000001E-3</v>
      </c>
      <c r="BC316" s="535">
        <v>7.6E-3</v>
      </c>
      <c r="BD316" s="535">
        <v>5.7999999999999996E-3</v>
      </c>
      <c r="BE316" s="535">
        <v>2.5000000000000001E-3</v>
      </c>
      <c r="BF316" s="535">
        <v>7.6E-3</v>
      </c>
      <c r="BG316" s="535">
        <v>5.7999999999999996E-3</v>
      </c>
      <c r="BH316" s="535">
        <v>2.5000000000000001E-3</v>
      </c>
    </row>
    <row r="317" spans="1:60" s="100" customFormat="1" ht="16.5" customHeight="1">
      <c r="A317" s="481"/>
      <c r="B317" s="480"/>
      <c r="C317" s="204"/>
      <c r="D317" s="204"/>
      <c r="E317" s="675"/>
      <c r="F317" s="489" t="s">
        <v>659</v>
      </c>
      <c r="G317" s="488">
        <v>9.7000000000000003E-3</v>
      </c>
      <c r="H317" s="488">
        <v>7.4000000000000003E-3</v>
      </c>
      <c r="I317" s="488">
        <v>3.2000000000000002E-3</v>
      </c>
      <c r="J317" s="488">
        <v>0.01</v>
      </c>
      <c r="K317" s="488">
        <v>7.6E-3</v>
      </c>
      <c r="L317" s="488">
        <v>3.2000000000000002E-3</v>
      </c>
      <c r="M317" s="488">
        <v>9.7999999999999997E-3</v>
      </c>
      <c r="N317" s="488">
        <v>7.4999999999999997E-3</v>
      </c>
      <c r="O317" s="488">
        <v>3.2000000000000002E-3</v>
      </c>
      <c r="P317" s="488">
        <v>9.7999999999999997E-3</v>
      </c>
      <c r="Q317" s="488">
        <v>7.4000000000000003E-3</v>
      </c>
      <c r="R317" s="488">
        <v>3.2000000000000002E-3</v>
      </c>
      <c r="S317" s="488">
        <v>9.4999999999999998E-3</v>
      </c>
      <c r="T317" s="488">
        <v>7.1999999999999998E-3</v>
      </c>
      <c r="U317" s="488">
        <v>3.0999999999999999E-3</v>
      </c>
      <c r="V317" s="534">
        <v>9.4999999999999998E-3</v>
      </c>
      <c r="W317" s="534">
        <v>7.1999999999999998E-3</v>
      </c>
      <c r="X317" s="534">
        <v>3.0999999999999999E-3</v>
      </c>
      <c r="Y317" s="534">
        <v>9.5999999999999992E-3</v>
      </c>
      <c r="Z317" s="534">
        <v>7.3000000000000001E-3</v>
      </c>
      <c r="AA317" s="534">
        <v>3.0999999999999999E-3</v>
      </c>
      <c r="AB317" s="535">
        <v>9.5999999999999992E-3</v>
      </c>
      <c r="AC317" s="535">
        <v>7.3000000000000001E-3</v>
      </c>
      <c r="AD317" s="535">
        <v>3.0999999999999999E-3</v>
      </c>
      <c r="AE317" s="535">
        <v>9.5999999999999992E-3</v>
      </c>
      <c r="AF317" s="535">
        <v>7.3000000000000001E-3</v>
      </c>
      <c r="AG317" s="535">
        <v>3.0999999999999999E-3</v>
      </c>
      <c r="AH317" s="535">
        <v>9.7999999999999997E-3</v>
      </c>
      <c r="AI317" s="535">
        <v>7.4999999999999997E-3</v>
      </c>
      <c r="AJ317" s="535">
        <v>3.2000000000000002E-3</v>
      </c>
      <c r="AK317" s="535">
        <v>9.9000000000000008E-3</v>
      </c>
      <c r="AL317" s="535">
        <v>7.4999999999999997E-3</v>
      </c>
      <c r="AM317" s="535">
        <v>3.2000000000000002E-3</v>
      </c>
      <c r="AN317" s="535">
        <v>9.9000000000000008E-3</v>
      </c>
      <c r="AO317" s="535">
        <v>7.4999999999999997E-3</v>
      </c>
      <c r="AP317" s="535">
        <v>3.2000000000000002E-3</v>
      </c>
      <c r="AQ317" s="535">
        <v>0.01</v>
      </c>
      <c r="AR317" s="535">
        <v>7.6E-3</v>
      </c>
      <c r="AS317" s="535">
        <v>3.2000000000000002E-3</v>
      </c>
      <c r="AT317" s="535">
        <v>0.01</v>
      </c>
      <c r="AU317" s="535">
        <v>7.6E-3</v>
      </c>
      <c r="AV317" s="535">
        <v>3.3E-3</v>
      </c>
      <c r="AW317" s="535">
        <v>8.6999999999999994E-3</v>
      </c>
      <c r="AX317" s="535">
        <v>6.6E-3</v>
      </c>
      <c r="AY317" s="535">
        <v>2.8E-3</v>
      </c>
      <c r="AZ317" s="535">
        <v>8.6999999999999994E-3</v>
      </c>
      <c r="BA317" s="535">
        <v>6.6E-3</v>
      </c>
      <c r="BB317" s="535">
        <v>2.8E-3</v>
      </c>
      <c r="BC317" s="535">
        <v>8.6999999999999994E-3</v>
      </c>
      <c r="BD317" s="535">
        <v>6.6E-3</v>
      </c>
      <c r="BE317" s="535">
        <v>2.8E-3</v>
      </c>
      <c r="BF317" s="535">
        <v>8.6999999999999994E-3</v>
      </c>
      <c r="BG317" s="535">
        <v>6.6E-3</v>
      </c>
      <c r="BH317" s="535">
        <v>2.8E-3</v>
      </c>
    </row>
    <row r="318" spans="1:60" s="100" customFormat="1" ht="16.5" customHeight="1">
      <c r="A318" s="481"/>
      <c r="B318" s="480"/>
      <c r="C318" s="204"/>
      <c r="D318" s="204"/>
      <c r="E318" s="675"/>
      <c r="F318" s="489" t="s">
        <v>660</v>
      </c>
      <c r="G318" s="488">
        <v>8.2000000000000007E-3</v>
      </c>
      <c r="H318" s="488">
        <v>6.1999999999999998E-3</v>
      </c>
      <c r="I318" s="488">
        <v>2.5999999999999999E-3</v>
      </c>
      <c r="J318" s="488">
        <v>8.2000000000000007E-3</v>
      </c>
      <c r="K318" s="488">
        <v>6.1999999999999998E-3</v>
      </c>
      <c r="L318" s="488">
        <v>2.7000000000000001E-3</v>
      </c>
      <c r="M318" s="488">
        <v>8.0000000000000002E-3</v>
      </c>
      <c r="N318" s="488">
        <v>6.1000000000000004E-3</v>
      </c>
      <c r="O318" s="488">
        <v>2.5999999999999999E-3</v>
      </c>
      <c r="P318" s="488">
        <v>8.0000000000000002E-3</v>
      </c>
      <c r="Q318" s="488">
        <v>6.1000000000000004E-3</v>
      </c>
      <c r="R318" s="488">
        <v>2.5999999999999999E-3</v>
      </c>
      <c r="S318" s="488">
        <v>7.6E-3</v>
      </c>
      <c r="T318" s="488">
        <v>5.7999999999999996E-3</v>
      </c>
      <c r="U318" s="488">
        <v>2.5000000000000001E-3</v>
      </c>
      <c r="V318" s="534">
        <v>7.7000000000000002E-3</v>
      </c>
      <c r="W318" s="534">
        <v>5.7999999999999996E-3</v>
      </c>
      <c r="X318" s="534">
        <v>2.5000000000000001E-3</v>
      </c>
      <c r="Y318" s="534">
        <v>7.7000000000000002E-3</v>
      </c>
      <c r="Z318" s="534">
        <v>5.8999999999999999E-3</v>
      </c>
      <c r="AA318" s="534">
        <v>2.5000000000000001E-3</v>
      </c>
      <c r="AB318" s="535">
        <v>7.7000000000000002E-3</v>
      </c>
      <c r="AC318" s="535">
        <v>5.8999999999999999E-3</v>
      </c>
      <c r="AD318" s="535">
        <v>2.5000000000000001E-3</v>
      </c>
      <c r="AE318" s="535">
        <v>7.7000000000000002E-3</v>
      </c>
      <c r="AF318" s="535">
        <v>5.7999999999999996E-3</v>
      </c>
      <c r="AG318" s="535">
        <v>2.5000000000000001E-3</v>
      </c>
      <c r="AH318" s="535">
        <v>8.3000000000000001E-3</v>
      </c>
      <c r="AI318" s="535">
        <v>6.3E-3</v>
      </c>
      <c r="AJ318" s="535">
        <v>2.7000000000000001E-3</v>
      </c>
      <c r="AK318" s="535">
        <v>8.3000000000000001E-3</v>
      </c>
      <c r="AL318" s="535">
        <v>6.3E-3</v>
      </c>
      <c r="AM318" s="535">
        <v>2.7000000000000001E-3</v>
      </c>
      <c r="AN318" s="535">
        <v>8.3000000000000001E-3</v>
      </c>
      <c r="AO318" s="535">
        <v>6.3E-3</v>
      </c>
      <c r="AP318" s="535">
        <v>2.7000000000000001E-3</v>
      </c>
      <c r="AQ318" s="535">
        <v>8.3000000000000001E-3</v>
      </c>
      <c r="AR318" s="535">
        <v>6.3E-3</v>
      </c>
      <c r="AS318" s="535">
        <v>2.7000000000000001E-3</v>
      </c>
      <c r="AT318" s="535">
        <v>8.3000000000000001E-3</v>
      </c>
      <c r="AU318" s="535">
        <v>6.3E-3</v>
      </c>
      <c r="AV318" s="535">
        <v>2.7000000000000001E-3</v>
      </c>
      <c r="AW318" s="535">
        <v>8.0999999999999996E-3</v>
      </c>
      <c r="AX318" s="535">
        <v>6.1999999999999998E-3</v>
      </c>
      <c r="AY318" s="535">
        <v>2.5999999999999999E-3</v>
      </c>
      <c r="AZ318" s="535">
        <v>8.0999999999999996E-3</v>
      </c>
      <c r="BA318" s="535">
        <v>6.1999999999999998E-3</v>
      </c>
      <c r="BB318" s="535">
        <v>2.5999999999999999E-3</v>
      </c>
      <c r="BC318" s="535">
        <v>8.0999999999999996E-3</v>
      </c>
      <c r="BD318" s="535">
        <v>6.1999999999999998E-3</v>
      </c>
      <c r="BE318" s="535">
        <v>2.5999999999999999E-3</v>
      </c>
      <c r="BF318" s="535">
        <v>8.0999999999999996E-3</v>
      </c>
      <c r="BG318" s="535">
        <v>6.1999999999999998E-3</v>
      </c>
      <c r="BH318" s="535">
        <v>2.5999999999999999E-3</v>
      </c>
    </row>
    <row r="319" spans="1:60" s="100" customFormat="1" ht="16.5" customHeight="1">
      <c r="A319" s="481"/>
      <c r="B319" s="480"/>
      <c r="C319" s="204"/>
      <c r="D319" s="204"/>
      <c r="E319" s="675"/>
      <c r="F319" s="489" t="s">
        <v>661</v>
      </c>
      <c r="G319" s="488">
        <v>8.8000000000000005E-3</v>
      </c>
      <c r="H319" s="488">
        <v>6.7000000000000002E-3</v>
      </c>
      <c r="I319" s="488">
        <v>2.8E-3</v>
      </c>
      <c r="J319" s="488">
        <v>8.6999999999999994E-3</v>
      </c>
      <c r="K319" s="488">
        <v>6.6E-3</v>
      </c>
      <c r="L319" s="488">
        <v>2.8E-3</v>
      </c>
      <c r="M319" s="488">
        <v>8.6999999999999994E-3</v>
      </c>
      <c r="N319" s="488">
        <v>6.6E-3</v>
      </c>
      <c r="O319" s="488">
        <v>2.8E-3</v>
      </c>
      <c r="P319" s="488">
        <v>8.5000000000000006E-3</v>
      </c>
      <c r="Q319" s="488">
        <v>6.4000000000000003E-3</v>
      </c>
      <c r="R319" s="488">
        <v>2.7000000000000001E-3</v>
      </c>
      <c r="S319" s="488">
        <v>8.0999999999999996E-3</v>
      </c>
      <c r="T319" s="488">
        <v>6.1999999999999998E-3</v>
      </c>
      <c r="U319" s="488">
        <v>2.5999999999999999E-3</v>
      </c>
      <c r="V319" s="534">
        <v>8.2000000000000007E-3</v>
      </c>
      <c r="W319" s="534">
        <v>6.1999999999999998E-3</v>
      </c>
      <c r="X319" s="534">
        <v>2.7000000000000001E-3</v>
      </c>
      <c r="Y319" s="534">
        <v>8.2000000000000007E-3</v>
      </c>
      <c r="Z319" s="534">
        <v>6.1999999999999998E-3</v>
      </c>
      <c r="AA319" s="534">
        <v>2.7000000000000001E-3</v>
      </c>
      <c r="AB319" s="535">
        <v>8.2000000000000007E-3</v>
      </c>
      <c r="AC319" s="535">
        <v>6.3E-3</v>
      </c>
      <c r="AD319" s="535">
        <v>2.7000000000000001E-3</v>
      </c>
      <c r="AE319" s="535">
        <v>8.2000000000000007E-3</v>
      </c>
      <c r="AF319" s="535">
        <v>6.3E-3</v>
      </c>
      <c r="AG319" s="535">
        <v>2.7000000000000001E-3</v>
      </c>
      <c r="AH319" s="535">
        <v>8.8999999999999999E-3</v>
      </c>
      <c r="AI319" s="535">
        <v>6.7999999999999996E-3</v>
      </c>
      <c r="AJ319" s="535">
        <v>2.8999999999999998E-3</v>
      </c>
      <c r="AK319" s="535">
        <v>8.9999999999999993E-3</v>
      </c>
      <c r="AL319" s="535">
        <v>6.7999999999999996E-3</v>
      </c>
      <c r="AM319" s="535">
        <v>2.8999999999999998E-3</v>
      </c>
      <c r="AN319" s="535">
        <v>8.8999999999999999E-3</v>
      </c>
      <c r="AO319" s="535">
        <v>6.7999999999999996E-3</v>
      </c>
      <c r="AP319" s="535">
        <v>2.8999999999999998E-3</v>
      </c>
      <c r="AQ319" s="535">
        <v>8.9999999999999993E-3</v>
      </c>
      <c r="AR319" s="535">
        <v>6.7999999999999996E-3</v>
      </c>
      <c r="AS319" s="535">
        <v>2.8999999999999998E-3</v>
      </c>
      <c r="AT319" s="535">
        <v>8.9999999999999993E-3</v>
      </c>
      <c r="AU319" s="535">
        <v>6.7999999999999996E-3</v>
      </c>
      <c r="AV319" s="535">
        <v>2.8999999999999998E-3</v>
      </c>
      <c r="AW319" s="535">
        <v>8.3999999999999995E-3</v>
      </c>
      <c r="AX319" s="535">
        <v>6.4000000000000003E-3</v>
      </c>
      <c r="AY319" s="535">
        <v>2.7000000000000001E-3</v>
      </c>
      <c r="AZ319" s="535">
        <v>8.3999999999999995E-3</v>
      </c>
      <c r="BA319" s="535">
        <v>6.4000000000000003E-3</v>
      </c>
      <c r="BB319" s="535">
        <v>2.7000000000000001E-3</v>
      </c>
      <c r="BC319" s="535">
        <v>8.3999999999999995E-3</v>
      </c>
      <c r="BD319" s="535">
        <v>6.4000000000000003E-3</v>
      </c>
      <c r="BE319" s="535">
        <v>2.7000000000000001E-3</v>
      </c>
      <c r="BF319" s="535">
        <v>8.3999999999999995E-3</v>
      </c>
      <c r="BG319" s="535">
        <v>6.4000000000000003E-3</v>
      </c>
      <c r="BH319" s="535">
        <v>2.7000000000000001E-3</v>
      </c>
    </row>
    <row r="320" spans="1:60" s="100" customFormat="1" ht="16.5" customHeight="1">
      <c r="A320" s="481"/>
      <c r="B320" s="480"/>
      <c r="C320" s="204"/>
      <c r="D320" s="204"/>
      <c r="E320" s="675"/>
      <c r="F320" s="489" t="s">
        <v>662</v>
      </c>
      <c r="G320" s="488">
        <v>8.3999999999999995E-3</v>
      </c>
      <c r="H320" s="488">
        <v>6.4000000000000003E-3</v>
      </c>
      <c r="I320" s="488">
        <v>2.7000000000000001E-3</v>
      </c>
      <c r="J320" s="488">
        <v>8.3999999999999995E-3</v>
      </c>
      <c r="K320" s="488">
        <v>6.4000000000000003E-3</v>
      </c>
      <c r="L320" s="488">
        <v>2.7000000000000001E-3</v>
      </c>
      <c r="M320" s="488">
        <v>8.3999999999999995E-3</v>
      </c>
      <c r="N320" s="488">
        <v>6.4000000000000003E-3</v>
      </c>
      <c r="O320" s="488">
        <v>2.7000000000000001E-3</v>
      </c>
      <c r="P320" s="488">
        <v>8.3999999999999995E-3</v>
      </c>
      <c r="Q320" s="488">
        <v>6.4000000000000003E-3</v>
      </c>
      <c r="R320" s="488">
        <v>2.7000000000000001E-3</v>
      </c>
      <c r="S320" s="488">
        <v>8.6999999999999994E-3</v>
      </c>
      <c r="T320" s="488">
        <v>6.6E-3</v>
      </c>
      <c r="U320" s="488">
        <v>2.8E-3</v>
      </c>
      <c r="V320" s="534">
        <v>8.5000000000000006E-3</v>
      </c>
      <c r="W320" s="534">
        <v>6.4999999999999997E-3</v>
      </c>
      <c r="X320" s="534">
        <v>2.8E-3</v>
      </c>
      <c r="Y320" s="534">
        <v>8.6E-3</v>
      </c>
      <c r="Z320" s="534">
        <v>6.4999999999999997E-3</v>
      </c>
      <c r="AA320" s="534">
        <v>2.8E-3</v>
      </c>
      <c r="AB320" s="535">
        <v>8.6E-3</v>
      </c>
      <c r="AC320" s="535">
        <v>6.4999999999999997E-3</v>
      </c>
      <c r="AD320" s="535">
        <v>2.8E-3</v>
      </c>
      <c r="AE320" s="535">
        <v>8.6E-3</v>
      </c>
      <c r="AF320" s="535">
        <v>6.4999999999999997E-3</v>
      </c>
      <c r="AG320" s="535">
        <v>2.8E-3</v>
      </c>
      <c r="AH320" s="535">
        <v>8.3999999999999995E-3</v>
      </c>
      <c r="AI320" s="535">
        <v>6.4000000000000003E-3</v>
      </c>
      <c r="AJ320" s="535">
        <v>2.7000000000000001E-3</v>
      </c>
      <c r="AK320" s="535">
        <v>8.3999999999999995E-3</v>
      </c>
      <c r="AL320" s="535">
        <v>6.4000000000000003E-3</v>
      </c>
      <c r="AM320" s="535">
        <v>2.7000000000000001E-3</v>
      </c>
      <c r="AN320" s="535">
        <v>8.3999999999999995E-3</v>
      </c>
      <c r="AO320" s="535">
        <v>6.4000000000000003E-3</v>
      </c>
      <c r="AP320" s="535">
        <v>2.7000000000000001E-3</v>
      </c>
      <c r="AQ320" s="535">
        <v>8.3999999999999995E-3</v>
      </c>
      <c r="AR320" s="535">
        <v>6.4000000000000003E-3</v>
      </c>
      <c r="AS320" s="535">
        <v>2.7000000000000001E-3</v>
      </c>
      <c r="AT320" s="535">
        <v>8.3999999999999995E-3</v>
      </c>
      <c r="AU320" s="535">
        <v>6.4000000000000003E-3</v>
      </c>
      <c r="AV320" s="535">
        <v>2.7000000000000001E-3</v>
      </c>
      <c r="AW320" s="535">
        <v>8.0999999999999996E-3</v>
      </c>
      <c r="AX320" s="535">
        <v>6.1999999999999998E-3</v>
      </c>
      <c r="AY320" s="535">
        <v>2.5999999999999999E-3</v>
      </c>
      <c r="AZ320" s="535">
        <v>8.0999999999999996E-3</v>
      </c>
      <c r="BA320" s="535">
        <v>6.1000000000000004E-3</v>
      </c>
      <c r="BB320" s="535">
        <v>2.5999999999999999E-3</v>
      </c>
      <c r="BC320" s="535">
        <v>8.0999999999999996E-3</v>
      </c>
      <c r="BD320" s="535">
        <v>6.1000000000000004E-3</v>
      </c>
      <c r="BE320" s="535">
        <v>2.5999999999999999E-3</v>
      </c>
      <c r="BF320" s="535">
        <v>8.0999999999999996E-3</v>
      </c>
      <c r="BG320" s="535">
        <v>6.1000000000000004E-3</v>
      </c>
      <c r="BH320" s="535">
        <v>2.5999999999999999E-3</v>
      </c>
    </row>
    <row r="321" spans="1:60" s="100" customFormat="1" ht="16.5" customHeight="1">
      <c r="A321" s="481"/>
      <c r="B321" s="480"/>
      <c r="C321" s="204"/>
      <c r="D321" s="204"/>
      <c r="E321" s="675"/>
      <c r="F321" s="489" t="s">
        <v>663</v>
      </c>
      <c r="G321" s="488">
        <v>9.4000000000000004E-3</v>
      </c>
      <c r="H321" s="488">
        <v>7.1000000000000004E-3</v>
      </c>
      <c r="I321" s="488">
        <v>3.0999999999999999E-3</v>
      </c>
      <c r="J321" s="488">
        <v>9.4999999999999998E-3</v>
      </c>
      <c r="K321" s="488">
        <v>7.3000000000000001E-3</v>
      </c>
      <c r="L321" s="488">
        <v>3.0999999999999999E-3</v>
      </c>
      <c r="M321" s="488">
        <v>9.4000000000000004E-3</v>
      </c>
      <c r="N321" s="488">
        <v>7.1999999999999998E-3</v>
      </c>
      <c r="O321" s="488">
        <v>3.0999999999999999E-3</v>
      </c>
      <c r="P321" s="488">
        <v>9.2999999999999992E-3</v>
      </c>
      <c r="Q321" s="488">
        <v>7.0000000000000001E-3</v>
      </c>
      <c r="R321" s="488">
        <v>3.0000000000000001E-3</v>
      </c>
      <c r="S321" s="488">
        <v>8.6E-3</v>
      </c>
      <c r="T321" s="488">
        <v>6.4999999999999997E-3</v>
      </c>
      <c r="U321" s="488">
        <v>2.8E-3</v>
      </c>
      <c r="V321" s="534">
        <v>8.8000000000000005E-3</v>
      </c>
      <c r="W321" s="534">
        <v>6.7000000000000002E-3</v>
      </c>
      <c r="X321" s="534">
        <v>2.8999999999999998E-3</v>
      </c>
      <c r="Y321" s="534">
        <v>8.8000000000000005E-3</v>
      </c>
      <c r="Z321" s="534">
        <v>6.7000000000000002E-3</v>
      </c>
      <c r="AA321" s="534">
        <v>2.8999999999999998E-3</v>
      </c>
      <c r="AB321" s="535">
        <v>8.6999999999999994E-3</v>
      </c>
      <c r="AC321" s="535">
        <v>6.6E-3</v>
      </c>
      <c r="AD321" s="535">
        <v>2.8E-3</v>
      </c>
      <c r="AE321" s="535">
        <v>8.8000000000000005E-3</v>
      </c>
      <c r="AF321" s="535">
        <v>6.7000000000000002E-3</v>
      </c>
      <c r="AG321" s="535">
        <v>2.8999999999999998E-3</v>
      </c>
      <c r="AH321" s="535">
        <v>9.1000000000000004E-3</v>
      </c>
      <c r="AI321" s="535">
        <v>6.8999999999999999E-3</v>
      </c>
      <c r="AJ321" s="535">
        <v>2.8999999999999998E-3</v>
      </c>
      <c r="AK321" s="535">
        <v>9.1000000000000004E-3</v>
      </c>
      <c r="AL321" s="535">
        <v>6.8999999999999999E-3</v>
      </c>
      <c r="AM321" s="535">
        <v>3.0000000000000001E-3</v>
      </c>
      <c r="AN321" s="535">
        <v>9.2999999999999992E-3</v>
      </c>
      <c r="AO321" s="535">
        <v>7.1000000000000004E-3</v>
      </c>
      <c r="AP321" s="535">
        <v>3.0000000000000001E-3</v>
      </c>
      <c r="AQ321" s="535">
        <v>9.2999999999999992E-3</v>
      </c>
      <c r="AR321" s="535">
        <v>7.1000000000000004E-3</v>
      </c>
      <c r="AS321" s="535">
        <v>3.0000000000000001E-3</v>
      </c>
      <c r="AT321" s="535">
        <v>9.1000000000000004E-3</v>
      </c>
      <c r="AU321" s="535">
        <v>6.8999999999999999E-3</v>
      </c>
      <c r="AV321" s="535">
        <v>3.0000000000000001E-3</v>
      </c>
      <c r="AW321" s="535">
        <v>8.3000000000000001E-3</v>
      </c>
      <c r="AX321" s="535">
        <v>6.3E-3</v>
      </c>
      <c r="AY321" s="535">
        <v>2.7000000000000001E-3</v>
      </c>
      <c r="AZ321" s="535">
        <v>8.3999999999999995E-3</v>
      </c>
      <c r="BA321" s="535">
        <v>6.3E-3</v>
      </c>
      <c r="BB321" s="535">
        <v>2.7000000000000001E-3</v>
      </c>
      <c r="BC321" s="535">
        <v>8.3999999999999995E-3</v>
      </c>
      <c r="BD321" s="535">
        <v>6.4000000000000003E-3</v>
      </c>
      <c r="BE321" s="535">
        <v>2.7000000000000001E-3</v>
      </c>
      <c r="BF321" s="535">
        <v>8.3000000000000001E-3</v>
      </c>
      <c r="BG321" s="535">
        <v>6.3E-3</v>
      </c>
      <c r="BH321" s="535">
        <v>2.7000000000000001E-3</v>
      </c>
    </row>
    <row r="322" spans="1:60" s="100" customFormat="1" ht="16.5" customHeight="1">
      <c r="A322" s="481"/>
      <c r="B322" s="480"/>
      <c r="C322" s="204"/>
      <c r="D322" s="204"/>
      <c r="E322" s="675"/>
      <c r="F322" s="489" t="s">
        <v>664</v>
      </c>
      <c r="G322" s="488">
        <v>1.04E-2</v>
      </c>
      <c r="H322" s="488">
        <v>7.9000000000000008E-3</v>
      </c>
      <c r="I322" s="488">
        <v>3.3999999999999998E-3</v>
      </c>
      <c r="J322" s="488">
        <v>1.0500000000000001E-2</v>
      </c>
      <c r="K322" s="488">
        <v>8.0000000000000002E-3</v>
      </c>
      <c r="L322" s="488">
        <v>3.3999999999999998E-3</v>
      </c>
      <c r="M322" s="488">
        <v>1.04E-2</v>
      </c>
      <c r="N322" s="488">
        <v>7.9000000000000008E-3</v>
      </c>
      <c r="O322" s="488">
        <v>3.3999999999999998E-3</v>
      </c>
      <c r="P322" s="488">
        <v>9.9000000000000008E-3</v>
      </c>
      <c r="Q322" s="488">
        <v>7.4999999999999997E-3</v>
      </c>
      <c r="R322" s="488">
        <v>3.2000000000000002E-3</v>
      </c>
      <c r="S322" s="488">
        <v>9.5999999999999992E-3</v>
      </c>
      <c r="T322" s="488">
        <v>7.3000000000000001E-3</v>
      </c>
      <c r="U322" s="488">
        <v>3.0999999999999999E-3</v>
      </c>
      <c r="V322" s="534">
        <v>9.4000000000000004E-3</v>
      </c>
      <c r="W322" s="534">
        <v>7.1000000000000004E-3</v>
      </c>
      <c r="X322" s="534">
        <v>3.0000000000000001E-3</v>
      </c>
      <c r="Y322" s="534">
        <v>9.4000000000000004E-3</v>
      </c>
      <c r="Z322" s="534">
        <v>7.1000000000000004E-3</v>
      </c>
      <c r="AA322" s="534">
        <v>3.0000000000000001E-3</v>
      </c>
      <c r="AB322" s="535">
        <v>9.4000000000000004E-3</v>
      </c>
      <c r="AC322" s="535">
        <v>7.1000000000000004E-3</v>
      </c>
      <c r="AD322" s="535">
        <v>3.0000000000000001E-3</v>
      </c>
      <c r="AE322" s="535">
        <v>9.4000000000000004E-3</v>
      </c>
      <c r="AF322" s="535">
        <v>7.1999999999999998E-3</v>
      </c>
      <c r="AG322" s="535">
        <v>3.0999999999999999E-3</v>
      </c>
      <c r="AH322" s="535">
        <v>9.7999999999999997E-3</v>
      </c>
      <c r="AI322" s="535">
        <v>7.4999999999999997E-3</v>
      </c>
      <c r="AJ322" s="535">
        <v>3.2000000000000002E-3</v>
      </c>
      <c r="AK322" s="535">
        <v>9.9000000000000008E-3</v>
      </c>
      <c r="AL322" s="535">
        <v>7.4999999999999997E-3</v>
      </c>
      <c r="AM322" s="535">
        <v>3.2000000000000002E-3</v>
      </c>
      <c r="AN322" s="535">
        <v>9.9000000000000008E-3</v>
      </c>
      <c r="AO322" s="535">
        <v>7.4999999999999997E-3</v>
      </c>
      <c r="AP322" s="535">
        <v>3.2000000000000002E-3</v>
      </c>
      <c r="AQ322" s="535">
        <v>9.9000000000000008E-3</v>
      </c>
      <c r="AR322" s="535">
        <v>7.4999999999999997E-3</v>
      </c>
      <c r="AS322" s="535">
        <v>3.2000000000000002E-3</v>
      </c>
      <c r="AT322" s="535">
        <v>9.9000000000000008E-3</v>
      </c>
      <c r="AU322" s="535">
        <v>7.4999999999999997E-3</v>
      </c>
      <c r="AV322" s="535">
        <v>3.2000000000000002E-3</v>
      </c>
      <c r="AW322" s="535">
        <v>8.3999999999999995E-3</v>
      </c>
      <c r="AX322" s="535">
        <v>6.4000000000000003E-3</v>
      </c>
      <c r="AY322" s="535">
        <v>2.7000000000000001E-3</v>
      </c>
      <c r="AZ322" s="535">
        <v>8.3999999999999995E-3</v>
      </c>
      <c r="BA322" s="535">
        <v>6.4000000000000003E-3</v>
      </c>
      <c r="BB322" s="535">
        <v>2.7000000000000001E-3</v>
      </c>
      <c r="BC322" s="535">
        <v>8.3999999999999995E-3</v>
      </c>
      <c r="BD322" s="535">
        <v>6.4000000000000003E-3</v>
      </c>
      <c r="BE322" s="535">
        <v>2.7000000000000001E-3</v>
      </c>
      <c r="BF322" s="535">
        <v>8.3999999999999995E-3</v>
      </c>
      <c r="BG322" s="535">
        <v>6.4000000000000003E-3</v>
      </c>
      <c r="BH322" s="535">
        <v>2.7000000000000001E-3</v>
      </c>
    </row>
    <row r="323" spans="1:60" s="100" customFormat="1" ht="16.5" customHeight="1">
      <c r="A323" s="481"/>
      <c r="B323" s="480"/>
      <c r="C323" s="204"/>
      <c r="D323" s="204"/>
      <c r="E323" s="675"/>
      <c r="F323" s="489" t="s">
        <v>665</v>
      </c>
      <c r="G323" s="488">
        <v>8.8999999999999999E-3</v>
      </c>
      <c r="H323" s="488">
        <v>6.7000000000000002E-3</v>
      </c>
      <c r="I323" s="488">
        <v>2.8999999999999998E-3</v>
      </c>
      <c r="J323" s="488">
        <v>8.6999999999999994E-3</v>
      </c>
      <c r="K323" s="488">
        <v>6.6E-3</v>
      </c>
      <c r="L323" s="488">
        <v>2.8E-3</v>
      </c>
      <c r="M323" s="488">
        <v>8.8000000000000005E-3</v>
      </c>
      <c r="N323" s="488">
        <v>6.7000000000000002E-3</v>
      </c>
      <c r="O323" s="488">
        <v>2.8999999999999998E-3</v>
      </c>
      <c r="P323" s="488">
        <v>8.8999999999999999E-3</v>
      </c>
      <c r="Q323" s="488">
        <v>6.7000000000000002E-3</v>
      </c>
      <c r="R323" s="488">
        <v>2.8999999999999998E-3</v>
      </c>
      <c r="S323" s="488">
        <v>8.3999999999999995E-3</v>
      </c>
      <c r="T323" s="488">
        <v>6.4000000000000003E-3</v>
      </c>
      <c r="U323" s="488">
        <v>2.7000000000000001E-3</v>
      </c>
      <c r="V323" s="534">
        <v>8.3999999999999995E-3</v>
      </c>
      <c r="W323" s="534">
        <v>6.4000000000000003E-3</v>
      </c>
      <c r="X323" s="534">
        <v>2.7000000000000001E-3</v>
      </c>
      <c r="Y323" s="534">
        <v>8.3999999999999995E-3</v>
      </c>
      <c r="Z323" s="534">
        <v>6.4000000000000003E-3</v>
      </c>
      <c r="AA323" s="534">
        <v>2.7000000000000001E-3</v>
      </c>
      <c r="AB323" s="535">
        <v>8.5000000000000006E-3</v>
      </c>
      <c r="AC323" s="535">
        <v>6.4999999999999997E-3</v>
      </c>
      <c r="AD323" s="535">
        <v>2.8E-3</v>
      </c>
      <c r="AE323" s="535">
        <v>8.5000000000000006E-3</v>
      </c>
      <c r="AF323" s="535">
        <v>6.4000000000000003E-3</v>
      </c>
      <c r="AG323" s="535">
        <v>2.8E-3</v>
      </c>
      <c r="AH323" s="535">
        <v>9.1000000000000004E-3</v>
      </c>
      <c r="AI323" s="535">
        <v>6.8999999999999999E-3</v>
      </c>
      <c r="AJ323" s="535">
        <v>3.0000000000000001E-3</v>
      </c>
      <c r="AK323" s="535">
        <v>9.1000000000000004E-3</v>
      </c>
      <c r="AL323" s="535">
        <v>6.8999999999999999E-3</v>
      </c>
      <c r="AM323" s="535">
        <v>3.0000000000000001E-3</v>
      </c>
      <c r="AN323" s="535">
        <v>9.1000000000000004E-3</v>
      </c>
      <c r="AO323" s="535">
        <v>6.8999999999999999E-3</v>
      </c>
      <c r="AP323" s="535">
        <v>3.0000000000000001E-3</v>
      </c>
      <c r="AQ323" s="535">
        <v>9.1000000000000004E-3</v>
      </c>
      <c r="AR323" s="535">
        <v>6.8999999999999999E-3</v>
      </c>
      <c r="AS323" s="535">
        <v>3.0000000000000001E-3</v>
      </c>
      <c r="AT323" s="535">
        <v>9.1000000000000004E-3</v>
      </c>
      <c r="AU323" s="535">
        <v>6.8999999999999999E-3</v>
      </c>
      <c r="AV323" s="535">
        <v>3.0000000000000001E-3</v>
      </c>
      <c r="AW323" s="535">
        <v>8.3999999999999995E-3</v>
      </c>
      <c r="AX323" s="535">
        <v>6.4000000000000003E-3</v>
      </c>
      <c r="AY323" s="535">
        <v>2.7000000000000001E-3</v>
      </c>
      <c r="AZ323" s="535">
        <v>8.3999999999999995E-3</v>
      </c>
      <c r="BA323" s="535">
        <v>6.4000000000000003E-3</v>
      </c>
      <c r="BB323" s="535">
        <v>2.7000000000000001E-3</v>
      </c>
      <c r="BC323" s="535">
        <v>8.5000000000000006E-3</v>
      </c>
      <c r="BD323" s="535">
        <v>6.4000000000000003E-3</v>
      </c>
      <c r="BE323" s="535">
        <v>2.8E-3</v>
      </c>
      <c r="BF323" s="535">
        <v>8.5000000000000006E-3</v>
      </c>
      <c r="BG323" s="535">
        <v>6.4000000000000003E-3</v>
      </c>
      <c r="BH323" s="535">
        <v>2.7000000000000001E-3</v>
      </c>
    </row>
    <row r="324" spans="1:60" s="100" customFormat="1" ht="16.5" customHeight="1">
      <c r="A324" s="481"/>
      <c r="B324" s="480"/>
      <c r="C324" s="204"/>
      <c r="D324" s="204"/>
      <c r="E324" s="675"/>
      <c r="F324" s="489" t="s">
        <v>666</v>
      </c>
      <c r="G324" s="488">
        <v>9.2999999999999992E-3</v>
      </c>
      <c r="H324" s="488">
        <v>7.0000000000000001E-3</v>
      </c>
      <c r="I324" s="488">
        <v>3.0000000000000001E-3</v>
      </c>
      <c r="J324" s="488">
        <v>9.2999999999999992E-3</v>
      </c>
      <c r="K324" s="488">
        <v>7.1000000000000004E-3</v>
      </c>
      <c r="L324" s="488">
        <v>3.0000000000000001E-3</v>
      </c>
      <c r="M324" s="488">
        <v>8.8999999999999999E-3</v>
      </c>
      <c r="N324" s="488">
        <v>6.7999999999999996E-3</v>
      </c>
      <c r="O324" s="488">
        <v>2.8999999999999998E-3</v>
      </c>
      <c r="P324" s="488">
        <v>8.9999999999999993E-3</v>
      </c>
      <c r="Q324" s="488">
        <v>6.7999999999999996E-3</v>
      </c>
      <c r="R324" s="488">
        <v>2.8999999999999998E-3</v>
      </c>
      <c r="S324" s="488">
        <v>8.6E-3</v>
      </c>
      <c r="T324" s="488">
        <v>6.4999999999999997E-3</v>
      </c>
      <c r="U324" s="488">
        <v>2.8E-3</v>
      </c>
      <c r="V324" s="534">
        <v>8.8000000000000005E-3</v>
      </c>
      <c r="W324" s="534">
        <v>6.7000000000000002E-3</v>
      </c>
      <c r="X324" s="534">
        <v>2.8999999999999998E-3</v>
      </c>
      <c r="Y324" s="534">
        <v>8.8999999999999999E-3</v>
      </c>
      <c r="Z324" s="534">
        <v>6.7999999999999996E-3</v>
      </c>
      <c r="AA324" s="534">
        <v>2.8999999999999998E-3</v>
      </c>
      <c r="AB324" s="535">
        <v>8.8999999999999999E-3</v>
      </c>
      <c r="AC324" s="535">
        <v>6.7999999999999996E-3</v>
      </c>
      <c r="AD324" s="535">
        <v>2.8999999999999998E-3</v>
      </c>
      <c r="AE324" s="535">
        <v>8.9999999999999993E-3</v>
      </c>
      <c r="AF324" s="535">
        <v>6.7999999999999996E-3</v>
      </c>
      <c r="AG324" s="535">
        <v>2.8999999999999998E-3</v>
      </c>
      <c r="AH324" s="535">
        <v>9.4000000000000004E-3</v>
      </c>
      <c r="AI324" s="535">
        <v>7.1000000000000004E-3</v>
      </c>
      <c r="AJ324" s="535">
        <v>3.0999999999999999E-3</v>
      </c>
      <c r="AK324" s="535">
        <v>9.4000000000000004E-3</v>
      </c>
      <c r="AL324" s="535">
        <v>7.1999999999999998E-3</v>
      </c>
      <c r="AM324" s="535">
        <v>3.0999999999999999E-3</v>
      </c>
      <c r="AN324" s="535">
        <v>9.4000000000000004E-3</v>
      </c>
      <c r="AO324" s="535">
        <v>7.1999999999999998E-3</v>
      </c>
      <c r="AP324" s="535">
        <v>3.0999999999999999E-3</v>
      </c>
      <c r="AQ324" s="535">
        <v>9.4000000000000004E-3</v>
      </c>
      <c r="AR324" s="535">
        <v>7.1999999999999998E-3</v>
      </c>
      <c r="AS324" s="535">
        <v>3.0999999999999999E-3</v>
      </c>
      <c r="AT324" s="535">
        <v>9.4000000000000004E-3</v>
      </c>
      <c r="AU324" s="535">
        <v>7.1999999999999998E-3</v>
      </c>
      <c r="AV324" s="535">
        <v>3.0999999999999999E-3</v>
      </c>
      <c r="AW324" s="535">
        <v>8.3000000000000001E-3</v>
      </c>
      <c r="AX324" s="535">
        <v>6.3E-3</v>
      </c>
      <c r="AY324" s="535">
        <v>2.7000000000000001E-3</v>
      </c>
      <c r="AZ324" s="535">
        <v>8.3000000000000001E-3</v>
      </c>
      <c r="BA324" s="535">
        <v>6.3E-3</v>
      </c>
      <c r="BB324" s="535">
        <v>2.7000000000000001E-3</v>
      </c>
      <c r="BC324" s="535">
        <v>8.3000000000000001E-3</v>
      </c>
      <c r="BD324" s="535">
        <v>6.3E-3</v>
      </c>
      <c r="BE324" s="535">
        <v>2.7000000000000001E-3</v>
      </c>
      <c r="BF324" s="535">
        <v>8.3000000000000001E-3</v>
      </c>
      <c r="BG324" s="535">
        <v>6.3E-3</v>
      </c>
      <c r="BH324" s="535">
        <v>2.7000000000000001E-3</v>
      </c>
    </row>
    <row r="325" spans="1:60" s="100" customFormat="1" ht="16.5" customHeight="1">
      <c r="A325" s="481"/>
      <c r="B325" s="480"/>
      <c r="C325" s="204"/>
      <c r="D325" s="204"/>
      <c r="E325" s="675"/>
      <c r="F325" s="489" t="s">
        <v>667</v>
      </c>
      <c r="G325" s="488">
        <v>8.8000000000000005E-3</v>
      </c>
      <c r="H325" s="488">
        <v>6.7000000000000002E-3</v>
      </c>
      <c r="I325" s="488">
        <v>2.8999999999999998E-3</v>
      </c>
      <c r="J325" s="488">
        <v>9.1000000000000004E-3</v>
      </c>
      <c r="K325" s="488">
        <v>6.8999999999999999E-3</v>
      </c>
      <c r="L325" s="488">
        <v>3.0000000000000001E-3</v>
      </c>
      <c r="M325" s="488">
        <v>8.9999999999999993E-3</v>
      </c>
      <c r="N325" s="488">
        <v>6.7999999999999996E-3</v>
      </c>
      <c r="O325" s="488">
        <v>2.8999999999999998E-3</v>
      </c>
      <c r="P325" s="488">
        <v>8.8999999999999999E-3</v>
      </c>
      <c r="Q325" s="488">
        <v>6.7000000000000002E-3</v>
      </c>
      <c r="R325" s="488">
        <v>2.8999999999999998E-3</v>
      </c>
      <c r="S325" s="488">
        <v>8.3000000000000001E-3</v>
      </c>
      <c r="T325" s="488">
        <v>6.3E-3</v>
      </c>
      <c r="U325" s="488">
        <v>2.7000000000000001E-3</v>
      </c>
      <c r="V325" s="534">
        <v>8.3000000000000001E-3</v>
      </c>
      <c r="W325" s="534">
        <v>6.3E-3</v>
      </c>
      <c r="X325" s="534">
        <v>2.7000000000000001E-3</v>
      </c>
      <c r="Y325" s="534">
        <v>8.3000000000000001E-3</v>
      </c>
      <c r="Z325" s="534">
        <v>6.3E-3</v>
      </c>
      <c r="AA325" s="534">
        <v>2.7000000000000001E-3</v>
      </c>
      <c r="AB325" s="535">
        <v>8.3000000000000001E-3</v>
      </c>
      <c r="AC325" s="535">
        <v>6.3E-3</v>
      </c>
      <c r="AD325" s="535">
        <v>2.7000000000000001E-3</v>
      </c>
      <c r="AE325" s="535">
        <v>8.3000000000000001E-3</v>
      </c>
      <c r="AF325" s="535">
        <v>6.3E-3</v>
      </c>
      <c r="AG325" s="535">
        <v>2.7000000000000001E-3</v>
      </c>
      <c r="AH325" s="535">
        <v>8.8000000000000005E-3</v>
      </c>
      <c r="AI325" s="535">
        <v>6.7000000000000002E-3</v>
      </c>
      <c r="AJ325" s="535">
        <v>2.8E-3</v>
      </c>
      <c r="AK325" s="535">
        <v>8.8000000000000005E-3</v>
      </c>
      <c r="AL325" s="535">
        <v>6.7000000000000002E-3</v>
      </c>
      <c r="AM325" s="535">
        <v>2.8999999999999998E-3</v>
      </c>
      <c r="AN325" s="535">
        <v>8.8000000000000005E-3</v>
      </c>
      <c r="AO325" s="535">
        <v>6.7000000000000002E-3</v>
      </c>
      <c r="AP325" s="535">
        <v>2.8999999999999998E-3</v>
      </c>
      <c r="AQ325" s="535">
        <v>8.8000000000000005E-3</v>
      </c>
      <c r="AR325" s="535">
        <v>6.7000000000000002E-3</v>
      </c>
      <c r="AS325" s="535">
        <v>2.8999999999999998E-3</v>
      </c>
      <c r="AT325" s="535">
        <v>8.8999999999999999E-3</v>
      </c>
      <c r="AU325" s="535">
        <v>6.7000000000000002E-3</v>
      </c>
      <c r="AV325" s="535">
        <v>2.8999999999999998E-3</v>
      </c>
      <c r="AW325" s="535">
        <v>8.3000000000000001E-3</v>
      </c>
      <c r="AX325" s="535">
        <v>6.3E-3</v>
      </c>
      <c r="AY325" s="535">
        <v>2.7000000000000001E-3</v>
      </c>
      <c r="AZ325" s="535">
        <v>8.3000000000000001E-3</v>
      </c>
      <c r="BA325" s="535">
        <v>6.3E-3</v>
      </c>
      <c r="BB325" s="535">
        <v>2.7000000000000001E-3</v>
      </c>
      <c r="BC325" s="535">
        <v>8.3000000000000001E-3</v>
      </c>
      <c r="BD325" s="535">
        <v>6.3E-3</v>
      </c>
      <c r="BE325" s="535">
        <v>2.7000000000000001E-3</v>
      </c>
      <c r="BF325" s="535">
        <v>8.3000000000000001E-3</v>
      </c>
      <c r="BG325" s="535">
        <v>6.3E-3</v>
      </c>
      <c r="BH325" s="535">
        <v>2.7000000000000001E-3</v>
      </c>
    </row>
    <row r="326" spans="1:60" s="100" customFormat="1" ht="16.5" customHeight="1">
      <c r="A326" s="481"/>
      <c r="B326" s="480"/>
      <c r="C326" s="204"/>
      <c r="D326" s="204"/>
      <c r="E326" s="675"/>
      <c r="F326" s="489" t="s">
        <v>668</v>
      </c>
      <c r="G326" s="488">
        <v>8.3999999999999995E-3</v>
      </c>
      <c r="H326" s="488">
        <v>6.4000000000000003E-3</v>
      </c>
      <c r="I326" s="488">
        <v>2.7000000000000001E-3</v>
      </c>
      <c r="J326" s="488">
        <v>7.9000000000000008E-3</v>
      </c>
      <c r="K326" s="488">
        <v>6.0000000000000001E-3</v>
      </c>
      <c r="L326" s="488">
        <v>2.5999999999999999E-3</v>
      </c>
      <c r="M326" s="488">
        <v>8.3999999999999995E-3</v>
      </c>
      <c r="N326" s="488">
        <v>6.4000000000000003E-3</v>
      </c>
      <c r="O326" s="488">
        <v>2.7000000000000001E-3</v>
      </c>
      <c r="P326" s="488">
        <v>8.0000000000000002E-3</v>
      </c>
      <c r="Q326" s="488">
        <v>6.1000000000000004E-3</v>
      </c>
      <c r="R326" s="488">
        <v>2.5999999999999999E-3</v>
      </c>
      <c r="S326" s="488">
        <v>7.3000000000000001E-3</v>
      </c>
      <c r="T326" s="488">
        <v>5.4999999999999997E-3</v>
      </c>
      <c r="U326" s="488">
        <v>2.3999999999999998E-3</v>
      </c>
      <c r="V326" s="534">
        <v>7.0000000000000001E-3</v>
      </c>
      <c r="W326" s="534">
        <v>5.4000000000000003E-3</v>
      </c>
      <c r="X326" s="534">
        <v>2.3E-3</v>
      </c>
      <c r="Y326" s="534">
        <v>7.1999999999999998E-3</v>
      </c>
      <c r="Z326" s="534">
        <v>5.4999999999999997E-3</v>
      </c>
      <c r="AA326" s="534">
        <v>2.3E-3</v>
      </c>
      <c r="AB326" s="535">
        <v>7.1000000000000004E-3</v>
      </c>
      <c r="AC326" s="535">
        <v>5.4000000000000003E-3</v>
      </c>
      <c r="AD326" s="535">
        <v>2.3E-3</v>
      </c>
      <c r="AE326" s="535">
        <v>7.1000000000000004E-3</v>
      </c>
      <c r="AF326" s="535">
        <v>5.4000000000000003E-3</v>
      </c>
      <c r="AG326" s="535">
        <v>2.3E-3</v>
      </c>
      <c r="AH326" s="535">
        <v>7.7999999999999996E-3</v>
      </c>
      <c r="AI326" s="535">
        <v>5.8999999999999999E-3</v>
      </c>
      <c r="AJ326" s="535">
        <v>2.5000000000000001E-3</v>
      </c>
      <c r="AK326" s="535">
        <v>7.9000000000000008E-3</v>
      </c>
      <c r="AL326" s="535">
        <v>6.0000000000000001E-3</v>
      </c>
      <c r="AM326" s="535">
        <v>2.5999999999999999E-3</v>
      </c>
      <c r="AN326" s="535">
        <v>7.9000000000000008E-3</v>
      </c>
      <c r="AO326" s="535">
        <v>6.0000000000000001E-3</v>
      </c>
      <c r="AP326" s="535">
        <v>2.5999999999999999E-3</v>
      </c>
      <c r="AQ326" s="535">
        <v>7.7999999999999996E-3</v>
      </c>
      <c r="AR326" s="535">
        <v>6.0000000000000001E-3</v>
      </c>
      <c r="AS326" s="535">
        <v>2.5000000000000001E-3</v>
      </c>
      <c r="AT326" s="535">
        <v>7.9000000000000008E-3</v>
      </c>
      <c r="AU326" s="535">
        <v>6.0000000000000001E-3</v>
      </c>
      <c r="AV326" s="535">
        <v>2.5999999999999999E-3</v>
      </c>
      <c r="AW326" s="535">
        <v>7.1000000000000004E-3</v>
      </c>
      <c r="AX326" s="535">
        <v>5.4000000000000003E-3</v>
      </c>
      <c r="AY326" s="535">
        <v>2.3E-3</v>
      </c>
      <c r="AZ326" s="535">
        <v>7.1000000000000004E-3</v>
      </c>
      <c r="BA326" s="535">
        <v>5.4000000000000003E-3</v>
      </c>
      <c r="BB326" s="535">
        <v>2.3E-3</v>
      </c>
      <c r="BC326" s="535">
        <v>7.1999999999999998E-3</v>
      </c>
      <c r="BD326" s="535">
        <v>5.4000000000000003E-3</v>
      </c>
      <c r="BE326" s="535">
        <v>2.3E-3</v>
      </c>
      <c r="BF326" s="535">
        <v>7.3000000000000001E-3</v>
      </c>
      <c r="BG326" s="535">
        <v>5.5999999999999999E-3</v>
      </c>
      <c r="BH326" s="535">
        <v>2.3999999999999998E-3</v>
      </c>
    </row>
    <row r="327" spans="1:60" s="100" customFormat="1" ht="16.5" customHeight="1">
      <c r="A327" s="481"/>
      <c r="B327" s="480"/>
      <c r="C327" s="204"/>
      <c r="D327" s="204"/>
      <c r="E327" s="675"/>
      <c r="F327" s="489" t="s">
        <v>669</v>
      </c>
      <c r="G327" s="488">
        <v>1.0999999999999999E-2</v>
      </c>
      <c r="H327" s="488">
        <v>8.3999999999999995E-3</v>
      </c>
      <c r="I327" s="488">
        <v>3.5999999999999999E-3</v>
      </c>
      <c r="J327" s="488">
        <v>1.06E-2</v>
      </c>
      <c r="K327" s="488">
        <v>8.0000000000000002E-3</v>
      </c>
      <c r="L327" s="488">
        <v>3.3999999999999998E-3</v>
      </c>
      <c r="M327" s="488">
        <v>1.0699999999999999E-2</v>
      </c>
      <c r="N327" s="488">
        <v>8.0999999999999996E-3</v>
      </c>
      <c r="O327" s="488">
        <v>3.5000000000000001E-3</v>
      </c>
      <c r="P327" s="488">
        <v>1.1299999999999999E-2</v>
      </c>
      <c r="Q327" s="488">
        <v>8.6E-3</v>
      </c>
      <c r="R327" s="488">
        <v>3.7000000000000002E-3</v>
      </c>
      <c r="S327" s="488">
        <v>1.0500000000000001E-2</v>
      </c>
      <c r="T327" s="488">
        <v>8.0000000000000002E-3</v>
      </c>
      <c r="U327" s="488">
        <v>3.3999999999999998E-3</v>
      </c>
      <c r="V327" s="534">
        <v>1.09E-2</v>
      </c>
      <c r="W327" s="534">
        <v>8.3000000000000001E-3</v>
      </c>
      <c r="X327" s="534">
        <v>3.5000000000000001E-3</v>
      </c>
      <c r="Y327" s="534">
        <v>1.12E-2</v>
      </c>
      <c r="Z327" s="534">
        <v>8.5000000000000006E-3</v>
      </c>
      <c r="AA327" s="534">
        <v>3.5999999999999999E-3</v>
      </c>
      <c r="AB327" s="535">
        <v>1.1299999999999999E-2</v>
      </c>
      <c r="AC327" s="535">
        <v>8.6E-3</v>
      </c>
      <c r="AD327" s="535">
        <v>3.7000000000000002E-3</v>
      </c>
      <c r="AE327" s="535">
        <v>1.1299999999999999E-2</v>
      </c>
      <c r="AF327" s="535">
        <v>8.6E-3</v>
      </c>
      <c r="AG327" s="535">
        <v>3.7000000000000002E-3</v>
      </c>
      <c r="AH327" s="535">
        <v>1.14E-2</v>
      </c>
      <c r="AI327" s="535">
        <v>8.6E-3</v>
      </c>
      <c r="AJ327" s="535">
        <v>3.7000000000000002E-3</v>
      </c>
      <c r="AK327" s="535">
        <v>1.1299999999999999E-2</v>
      </c>
      <c r="AL327" s="535">
        <v>8.6E-3</v>
      </c>
      <c r="AM327" s="535">
        <v>3.7000000000000002E-3</v>
      </c>
      <c r="AN327" s="535">
        <v>1.14E-2</v>
      </c>
      <c r="AO327" s="535">
        <v>8.6999999999999994E-3</v>
      </c>
      <c r="AP327" s="535">
        <v>3.7000000000000002E-3</v>
      </c>
      <c r="AQ327" s="535">
        <v>1.14E-2</v>
      </c>
      <c r="AR327" s="535">
        <v>8.6E-3</v>
      </c>
      <c r="AS327" s="535">
        <v>3.7000000000000002E-3</v>
      </c>
      <c r="AT327" s="535">
        <v>1.1299999999999999E-2</v>
      </c>
      <c r="AU327" s="535">
        <v>8.6E-3</v>
      </c>
      <c r="AV327" s="535">
        <v>3.7000000000000002E-3</v>
      </c>
      <c r="AW327" s="535">
        <v>8.6999999999999994E-3</v>
      </c>
      <c r="AX327" s="535">
        <v>6.6E-3</v>
      </c>
      <c r="AY327" s="535">
        <v>2.8E-3</v>
      </c>
      <c r="AZ327" s="535">
        <v>8.5000000000000006E-3</v>
      </c>
      <c r="BA327" s="535">
        <v>6.4000000000000003E-3</v>
      </c>
      <c r="BB327" s="535">
        <v>2.8E-3</v>
      </c>
      <c r="BC327" s="535">
        <v>8.6999999999999994E-3</v>
      </c>
      <c r="BD327" s="535">
        <v>6.6E-3</v>
      </c>
      <c r="BE327" s="535">
        <v>2.8E-3</v>
      </c>
      <c r="BF327" s="535">
        <v>8.6999999999999994E-3</v>
      </c>
      <c r="BG327" s="535">
        <v>6.6E-3</v>
      </c>
      <c r="BH327" s="535">
        <v>2.8E-3</v>
      </c>
    </row>
    <row r="328" spans="1:60" s="100" customFormat="1" ht="16.5" customHeight="1">
      <c r="A328" s="481"/>
      <c r="B328" s="480"/>
      <c r="C328" s="204"/>
      <c r="D328" s="204"/>
      <c r="E328" s="675"/>
      <c r="F328" s="489" t="s">
        <v>670</v>
      </c>
      <c r="G328" s="488">
        <v>1.12E-2</v>
      </c>
      <c r="H328" s="488">
        <v>8.5000000000000006E-3</v>
      </c>
      <c r="I328" s="488">
        <v>3.5999999999999999E-3</v>
      </c>
      <c r="J328" s="488">
        <v>1.0699999999999999E-2</v>
      </c>
      <c r="K328" s="488">
        <v>8.0999999999999996E-3</v>
      </c>
      <c r="L328" s="488">
        <v>3.5000000000000001E-3</v>
      </c>
      <c r="M328" s="488">
        <v>1.04E-2</v>
      </c>
      <c r="N328" s="488">
        <v>7.9000000000000008E-3</v>
      </c>
      <c r="O328" s="488">
        <v>3.3999999999999998E-3</v>
      </c>
      <c r="P328" s="488">
        <v>1.0500000000000001E-2</v>
      </c>
      <c r="Q328" s="488">
        <v>7.9000000000000008E-3</v>
      </c>
      <c r="R328" s="488">
        <v>3.3999999999999998E-3</v>
      </c>
      <c r="S328" s="488">
        <v>9.7999999999999997E-3</v>
      </c>
      <c r="T328" s="488">
        <v>7.4000000000000003E-3</v>
      </c>
      <c r="U328" s="488">
        <v>3.2000000000000002E-3</v>
      </c>
      <c r="V328" s="534">
        <v>9.7999999999999997E-3</v>
      </c>
      <c r="W328" s="534">
        <v>7.4000000000000003E-3</v>
      </c>
      <c r="X328" s="534">
        <v>3.2000000000000002E-3</v>
      </c>
      <c r="Y328" s="534">
        <v>9.9000000000000008E-3</v>
      </c>
      <c r="Z328" s="534">
        <v>7.4999999999999997E-3</v>
      </c>
      <c r="AA328" s="534">
        <v>3.2000000000000002E-3</v>
      </c>
      <c r="AB328" s="535">
        <v>9.7999999999999997E-3</v>
      </c>
      <c r="AC328" s="535">
        <v>7.4000000000000003E-3</v>
      </c>
      <c r="AD328" s="535">
        <v>3.2000000000000002E-3</v>
      </c>
      <c r="AE328" s="535">
        <v>9.7999999999999997E-3</v>
      </c>
      <c r="AF328" s="535">
        <v>7.4000000000000003E-3</v>
      </c>
      <c r="AG328" s="535">
        <v>3.2000000000000002E-3</v>
      </c>
      <c r="AH328" s="535">
        <v>0.01</v>
      </c>
      <c r="AI328" s="535">
        <v>7.6E-3</v>
      </c>
      <c r="AJ328" s="535">
        <v>3.3E-3</v>
      </c>
      <c r="AK328" s="535">
        <v>0.01</v>
      </c>
      <c r="AL328" s="535">
        <v>7.6E-3</v>
      </c>
      <c r="AM328" s="535">
        <v>3.3E-3</v>
      </c>
      <c r="AN328" s="535">
        <v>1.01E-2</v>
      </c>
      <c r="AO328" s="535">
        <v>7.7000000000000002E-3</v>
      </c>
      <c r="AP328" s="535">
        <v>3.3E-3</v>
      </c>
      <c r="AQ328" s="535">
        <v>1.01E-2</v>
      </c>
      <c r="AR328" s="535">
        <v>7.7000000000000002E-3</v>
      </c>
      <c r="AS328" s="535">
        <v>3.3E-3</v>
      </c>
      <c r="AT328" s="535">
        <v>1.01E-2</v>
      </c>
      <c r="AU328" s="535">
        <v>7.6E-3</v>
      </c>
      <c r="AV328" s="535">
        <v>3.3E-3</v>
      </c>
      <c r="AW328" s="535">
        <v>8.0000000000000002E-3</v>
      </c>
      <c r="AX328" s="535">
        <v>6.0000000000000001E-3</v>
      </c>
      <c r="AY328" s="535">
        <v>2.5999999999999999E-3</v>
      </c>
      <c r="AZ328" s="535">
        <v>7.9000000000000008E-3</v>
      </c>
      <c r="BA328" s="535">
        <v>6.0000000000000001E-3</v>
      </c>
      <c r="BB328" s="535">
        <v>2.5999999999999999E-3</v>
      </c>
      <c r="BC328" s="535">
        <v>8.0000000000000002E-3</v>
      </c>
      <c r="BD328" s="535">
        <v>6.1000000000000004E-3</v>
      </c>
      <c r="BE328" s="535">
        <v>2.5999999999999999E-3</v>
      </c>
      <c r="BF328" s="535">
        <v>7.9000000000000008E-3</v>
      </c>
      <c r="BG328" s="535">
        <v>6.0000000000000001E-3</v>
      </c>
      <c r="BH328" s="535">
        <v>2.5999999999999999E-3</v>
      </c>
    </row>
    <row r="329" spans="1:60" s="100" customFormat="1" ht="16.5" customHeight="1">
      <c r="A329" s="481"/>
      <c r="B329" s="480"/>
      <c r="C329" s="204"/>
      <c r="D329" s="204"/>
      <c r="E329" s="675"/>
      <c r="F329" s="489" t="s">
        <v>671</v>
      </c>
      <c r="G329" s="488">
        <v>8.6E-3</v>
      </c>
      <c r="H329" s="488">
        <v>6.4999999999999997E-3</v>
      </c>
      <c r="I329" s="488">
        <v>2.8E-3</v>
      </c>
      <c r="J329" s="488">
        <v>8.8999999999999999E-3</v>
      </c>
      <c r="K329" s="488">
        <v>6.7999999999999996E-3</v>
      </c>
      <c r="L329" s="488">
        <v>2.8999999999999998E-3</v>
      </c>
      <c r="M329" s="488">
        <v>9.2999999999999992E-3</v>
      </c>
      <c r="N329" s="488">
        <v>7.1000000000000004E-3</v>
      </c>
      <c r="O329" s="488">
        <v>3.0000000000000001E-3</v>
      </c>
      <c r="P329" s="488">
        <v>8.6999999999999994E-3</v>
      </c>
      <c r="Q329" s="488">
        <v>6.6E-3</v>
      </c>
      <c r="R329" s="488">
        <v>2.8E-3</v>
      </c>
      <c r="S329" s="488">
        <v>8.6999999999999994E-3</v>
      </c>
      <c r="T329" s="488">
        <v>6.6E-3</v>
      </c>
      <c r="U329" s="488">
        <v>2.8E-3</v>
      </c>
      <c r="V329" s="534">
        <v>8.6E-3</v>
      </c>
      <c r="W329" s="534">
        <v>6.6E-3</v>
      </c>
      <c r="X329" s="534">
        <v>2.8E-3</v>
      </c>
      <c r="Y329" s="534">
        <v>8.6999999999999994E-3</v>
      </c>
      <c r="Z329" s="534">
        <v>6.6E-3</v>
      </c>
      <c r="AA329" s="534">
        <v>2.8E-3</v>
      </c>
      <c r="AB329" s="535">
        <v>8.8000000000000005E-3</v>
      </c>
      <c r="AC329" s="535">
        <v>6.7000000000000002E-3</v>
      </c>
      <c r="AD329" s="535">
        <v>2.8999999999999998E-3</v>
      </c>
      <c r="AE329" s="535">
        <v>8.8999999999999999E-3</v>
      </c>
      <c r="AF329" s="535">
        <v>6.7999999999999996E-3</v>
      </c>
      <c r="AG329" s="535">
        <v>2.8999999999999998E-3</v>
      </c>
      <c r="AH329" s="535">
        <v>9.2999999999999992E-3</v>
      </c>
      <c r="AI329" s="535">
        <v>7.1000000000000004E-3</v>
      </c>
      <c r="AJ329" s="535">
        <v>3.0000000000000001E-3</v>
      </c>
      <c r="AK329" s="535">
        <v>9.4000000000000004E-3</v>
      </c>
      <c r="AL329" s="535">
        <v>7.1000000000000004E-3</v>
      </c>
      <c r="AM329" s="535">
        <v>3.0999999999999999E-3</v>
      </c>
      <c r="AN329" s="535">
        <v>9.4000000000000004E-3</v>
      </c>
      <c r="AO329" s="535">
        <v>7.1999999999999998E-3</v>
      </c>
      <c r="AP329" s="535">
        <v>3.0999999999999999E-3</v>
      </c>
      <c r="AQ329" s="535">
        <v>9.4000000000000004E-3</v>
      </c>
      <c r="AR329" s="535">
        <v>7.1999999999999998E-3</v>
      </c>
      <c r="AS329" s="535">
        <v>3.0999999999999999E-3</v>
      </c>
      <c r="AT329" s="535">
        <v>9.4999999999999998E-3</v>
      </c>
      <c r="AU329" s="535">
        <v>7.1999999999999998E-3</v>
      </c>
      <c r="AV329" s="535">
        <v>3.0999999999999999E-3</v>
      </c>
      <c r="AW329" s="535">
        <v>8.2000000000000007E-3</v>
      </c>
      <c r="AX329" s="535">
        <v>6.3E-3</v>
      </c>
      <c r="AY329" s="535">
        <v>2.7000000000000001E-3</v>
      </c>
      <c r="AZ329" s="535">
        <v>8.2000000000000007E-3</v>
      </c>
      <c r="BA329" s="535">
        <v>6.3E-3</v>
      </c>
      <c r="BB329" s="535">
        <v>2.7000000000000001E-3</v>
      </c>
      <c r="BC329" s="535">
        <v>8.2000000000000007E-3</v>
      </c>
      <c r="BD329" s="535">
        <v>6.3E-3</v>
      </c>
      <c r="BE329" s="535">
        <v>2.7000000000000001E-3</v>
      </c>
      <c r="BF329" s="535">
        <v>8.2000000000000007E-3</v>
      </c>
      <c r="BG329" s="535">
        <v>6.3E-3</v>
      </c>
      <c r="BH329" s="535">
        <v>2.7000000000000001E-3</v>
      </c>
    </row>
    <row r="330" spans="1:60" s="100" customFormat="1" ht="16.5" customHeight="1">
      <c r="A330" s="481"/>
      <c r="B330" s="480"/>
      <c r="C330" s="204"/>
      <c r="D330" s="204"/>
      <c r="E330" s="675"/>
      <c r="F330" s="489" t="s">
        <v>672</v>
      </c>
      <c r="G330" s="488">
        <v>8.6E-3</v>
      </c>
      <c r="H330" s="488">
        <v>6.4999999999999997E-3</v>
      </c>
      <c r="I330" s="488">
        <v>2.8E-3</v>
      </c>
      <c r="J330" s="488">
        <v>8.6999999999999994E-3</v>
      </c>
      <c r="K330" s="488">
        <v>6.6E-3</v>
      </c>
      <c r="L330" s="488">
        <v>2.8E-3</v>
      </c>
      <c r="M330" s="488">
        <v>8.8000000000000005E-3</v>
      </c>
      <c r="N330" s="488">
        <v>6.7000000000000002E-3</v>
      </c>
      <c r="O330" s="488">
        <v>2.8999999999999998E-3</v>
      </c>
      <c r="P330" s="488">
        <v>8.3999999999999995E-3</v>
      </c>
      <c r="Q330" s="488">
        <v>6.4000000000000003E-3</v>
      </c>
      <c r="R330" s="488">
        <v>2.7000000000000001E-3</v>
      </c>
      <c r="S330" s="488">
        <v>8.0000000000000002E-3</v>
      </c>
      <c r="T330" s="488">
        <v>6.1000000000000004E-3</v>
      </c>
      <c r="U330" s="488">
        <v>2.5999999999999999E-3</v>
      </c>
      <c r="V330" s="534">
        <v>8.2000000000000007E-3</v>
      </c>
      <c r="W330" s="534">
        <v>6.1999999999999998E-3</v>
      </c>
      <c r="X330" s="534">
        <v>2.7000000000000001E-3</v>
      </c>
      <c r="Y330" s="534">
        <v>8.2000000000000007E-3</v>
      </c>
      <c r="Z330" s="534">
        <v>6.1999999999999998E-3</v>
      </c>
      <c r="AA330" s="534">
        <v>2.7000000000000001E-3</v>
      </c>
      <c r="AB330" s="535">
        <v>8.0000000000000002E-3</v>
      </c>
      <c r="AC330" s="535">
        <v>6.1000000000000004E-3</v>
      </c>
      <c r="AD330" s="535">
        <v>2.5999999999999999E-3</v>
      </c>
      <c r="AE330" s="535">
        <v>8.0000000000000002E-3</v>
      </c>
      <c r="AF330" s="535">
        <v>6.1000000000000004E-3</v>
      </c>
      <c r="AG330" s="535">
        <v>2.5999999999999999E-3</v>
      </c>
      <c r="AH330" s="535">
        <v>8.8000000000000005E-3</v>
      </c>
      <c r="AI330" s="535">
        <v>6.7000000000000002E-3</v>
      </c>
      <c r="AJ330" s="535">
        <v>2.8999999999999998E-3</v>
      </c>
      <c r="AK330" s="535">
        <v>8.8000000000000005E-3</v>
      </c>
      <c r="AL330" s="535">
        <v>6.7000000000000002E-3</v>
      </c>
      <c r="AM330" s="535">
        <v>2.8999999999999998E-3</v>
      </c>
      <c r="AN330" s="535">
        <v>8.8000000000000005E-3</v>
      </c>
      <c r="AO330" s="535">
        <v>6.7000000000000002E-3</v>
      </c>
      <c r="AP330" s="535">
        <v>2.8999999999999998E-3</v>
      </c>
      <c r="AQ330" s="535">
        <v>8.8000000000000005E-3</v>
      </c>
      <c r="AR330" s="535">
        <v>6.7000000000000002E-3</v>
      </c>
      <c r="AS330" s="535">
        <v>2.8999999999999998E-3</v>
      </c>
      <c r="AT330" s="535">
        <v>8.8000000000000005E-3</v>
      </c>
      <c r="AU330" s="535">
        <v>6.7000000000000002E-3</v>
      </c>
      <c r="AV330" s="535">
        <v>2.8E-3</v>
      </c>
      <c r="AW330" s="535">
        <v>8.2000000000000007E-3</v>
      </c>
      <c r="AX330" s="535">
        <v>6.3E-3</v>
      </c>
      <c r="AY330" s="535">
        <v>2.7000000000000001E-3</v>
      </c>
      <c r="AZ330" s="535">
        <v>8.2000000000000007E-3</v>
      </c>
      <c r="BA330" s="535">
        <v>6.3E-3</v>
      </c>
      <c r="BB330" s="535">
        <v>2.7000000000000001E-3</v>
      </c>
      <c r="BC330" s="535">
        <v>8.3000000000000001E-3</v>
      </c>
      <c r="BD330" s="535">
        <v>6.3E-3</v>
      </c>
      <c r="BE330" s="535">
        <v>2.7000000000000001E-3</v>
      </c>
      <c r="BF330" s="535">
        <v>8.3000000000000001E-3</v>
      </c>
      <c r="BG330" s="535">
        <v>6.3E-3</v>
      </c>
      <c r="BH330" s="535">
        <v>2.7000000000000001E-3</v>
      </c>
    </row>
    <row r="331" spans="1:60" s="100" customFormat="1" ht="16.5" customHeight="1">
      <c r="A331" s="481"/>
      <c r="B331" s="480"/>
      <c r="C331" s="204"/>
      <c r="D331" s="204"/>
      <c r="E331" s="675"/>
      <c r="F331" s="489" t="s">
        <v>673</v>
      </c>
      <c r="G331" s="488">
        <v>8.6999999999999994E-3</v>
      </c>
      <c r="H331" s="488">
        <v>6.6E-3</v>
      </c>
      <c r="I331" s="488">
        <v>2.8E-3</v>
      </c>
      <c r="J331" s="488">
        <v>8.8000000000000005E-3</v>
      </c>
      <c r="K331" s="488">
        <v>6.7000000000000002E-3</v>
      </c>
      <c r="L331" s="488">
        <v>2.8999999999999998E-3</v>
      </c>
      <c r="M331" s="488">
        <v>8.6999999999999994E-3</v>
      </c>
      <c r="N331" s="488">
        <v>6.6E-3</v>
      </c>
      <c r="O331" s="488">
        <v>2.8E-3</v>
      </c>
      <c r="P331" s="488">
        <v>8.3000000000000001E-3</v>
      </c>
      <c r="Q331" s="488">
        <v>6.3E-3</v>
      </c>
      <c r="R331" s="488">
        <v>2.7000000000000001E-3</v>
      </c>
      <c r="S331" s="488">
        <v>8.2000000000000007E-3</v>
      </c>
      <c r="T331" s="488">
        <v>6.1999999999999998E-3</v>
      </c>
      <c r="U331" s="488">
        <v>2.7000000000000001E-3</v>
      </c>
      <c r="V331" s="534">
        <v>8.2000000000000007E-3</v>
      </c>
      <c r="W331" s="534">
        <v>6.1999999999999998E-3</v>
      </c>
      <c r="X331" s="534">
        <v>2.7000000000000001E-3</v>
      </c>
      <c r="Y331" s="534">
        <v>8.3000000000000001E-3</v>
      </c>
      <c r="Z331" s="534">
        <v>6.3E-3</v>
      </c>
      <c r="AA331" s="534">
        <v>2.7000000000000001E-3</v>
      </c>
      <c r="AB331" s="535">
        <v>8.3999999999999995E-3</v>
      </c>
      <c r="AC331" s="535">
        <v>6.3E-3</v>
      </c>
      <c r="AD331" s="535">
        <v>2.7000000000000001E-3</v>
      </c>
      <c r="AE331" s="535">
        <v>8.3999999999999995E-3</v>
      </c>
      <c r="AF331" s="535">
        <v>6.4000000000000003E-3</v>
      </c>
      <c r="AG331" s="535">
        <v>2.7000000000000001E-3</v>
      </c>
      <c r="AH331" s="535">
        <v>8.9999999999999993E-3</v>
      </c>
      <c r="AI331" s="535">
        <v>6.8999999999999999E-3</v>
      </c>
      <c r="AJ331" s="535">
        <v>2.8999999999999998E-3</v>
      </c>
      <c r="AK331" s="535">
        <v>9.1000000000000004E-3</v>
      </c>
      <c r="AL331" s="535">
        <v>6.8999999999999999E-3</v>
      </c>
      <c r="AM331" s="535">
        <v>3.0000000000000001E-3</v>
      </c>
      <c r="AN331" s="535">
        <v>9.1000000000000004E-3</v>
      </c>
      <c r="AO331" s="535">
        <v>6.8999999999999999E-3</v>
      </c>
      <c r="AP331" s="535">
        <v>3.0000000000000001E-3</v>
      </c>
      <c r="AQ331" s="535">
        <v>9.1000000000000004E-3</v>
      </c>
      <c r="AR331" s="535">
        <v>6.8999999999999999E-3</v>
      </c>
      <c r="AS331" s="535">
        <v>3.0000000000000001E-3</v>
      </c>
      <c r="AT331" s="535">
        <v>9.1000000000000004E-3</v>
      </c>
      <c r="AU331" s="535">
        <v>6.8999999999999999E-3</v>
      </c>
      <c r="AV331" s="535">
        <v>2.8999999999999998E-3</v>
      </c>
      <c r="AW331" s="535">
        <v>8.3999999999999995E-3</v>
      </c>
      <c r="AX331" s="535">
        <v>6.4000000000000003E-3</v>
      </c>
      <c r="AY331" s="535">
        <v>2.7000000000000001E-3</v>
      </c>
      <c r="AZ331" s="535">
        <v>8.3999999999999995E-3</v>
      </c>
      <c r="BA331" s="535">
        <v>6.4000000000000003E-3</v>
      </c>
      <c r="BB331" s="535">
        <v>2.7000000000000001E-3</v>
      </c>
      <c r="BC331" s="535">
        <v>8.3999999999999995E-3</v>
      </c>
      <c r="BD331" s="535">
        <v>6.4000000000000003E-3</v>
      </c>
      <c r="BE331" s="535">
        <v>2.7000000000000001E-3</v>
      </c>
      <c r="BF331" s="535">
        <v>8.3999999999999995E-3</v>
      </c>
      <c r="BG331" s="535">
        <v>6.4000000000000003E-3</v>
      </c>
      <c r="BH331" s="535">
        <v>2.7000000000000001E-3</v>
      </c>
    </row>
    <row r="332" spans="1:60" s="100" customFormat="1" ht="16.5" customHeight="1">
      <c r="A332" s="481"/>
      <c r="B332" s="480"/>
      <c r="C332" s="204"/>
      <c r="D332" s="204"/>
      <c r="E332" s="675"/>
      <c r="F332" s="489" t="s">
        <v>674</v>
      </c>
      <c r="G332" s="488">
        <v>8.8000000000000005E-3</v>
      </c>
      <c r="H332" s="488">
        <v>6.7000000000000002E-3</v>
      </c>
      <c r="I332" s="488">
        <v>2.8999999999999998E-3</v>
      </c>
      <c r="J332" s="488">
        <v>8.8000000000000005E-3</v>
      </c>
      <c r="K332" s="488">
        <v>6.7000000000000002E-3</v>
      </c>
      <c r="L332" s="488">
        <v>2.8E-3</v>
      </c>
      <c r="M332" s="488">
        <v>8.9999999999999993E-3</v>
      </c>
      <c r="N332" s="488">
        <v>6.7999999999999996E-3</v>
      </c>
      <c r="O332" s="488">
        <v>2.8999999999999998E-3</v>
      </c>
      <c r="P332" s="488">
        <v>8.3999999999999995E-3</v>
      </c>
      <c r="Q332" s="488">
        <v>6.4000000000000003E-3</v>
      </c>
      <c r="R332" s="488">
        <v>2.7000000000000001E-3</v>
      </c>
      <c r="S332" s="488">
        <v>8.3000000000000001E-3</v>
      </c>
      <c r="T332" s="488">
        <v>6.3E-3</v>
      </c>
      <c r="U332" s="488">
        <v>2.7000000000000001E-3</v>
      </c>
      <c r="V332" s="534">
        <v>8.2000000000000007E-3</v>
      </c>
      <c r="W332" s="534">
        <v>6.1999999999999998E-3</v>
      </c>
      <c r="X332" s="534">
        <v>2.7000000000000001E-3</v>
      </c>
      <c r="Y332" s="534">
        <v>8.3000000000000001E-3</v>
      </c>
      <c r="Z332" s="534">
        <v>6.3E-3</v>
      </c>
      <c r="AA332" s="534">
        <v>2.7000000000000001E-3</v>
      </c>
      <c r="AB332" s="535">
        <v>8.2000000000000007E-3</v>
      </c>
      <c r="AC332" s="535">
        <v>6.3E-3</v>
      </c>
      <c r="AD332" s="535">
        <v>2.7000000000000001E-3</v>
      </c>
      <c r="AE332" s="535">
        <v>8.3000000000000001E-3</v>
      </c>
      <c r="AF332" s="535">
        <v>6.3E-3</v>
      </c>
      <c r="AG332" s="535">
        <v>2.7000000000000001E-3</v>
      </c>
      <c r="AH332" s="535">
        <v>8.9999999999999993E-3</v>
      </c>
      <c r="AI332" s="535">
        <v>6.8999999999999999E-3</v>
      </c>
      <c r="AJ332" s="535">
        <v>2.8999999999999998E-3</v>
      </c>
      <c r="AK332" s="535">
        <v>9.1000000000000004E-3</v>
      </c>
      <c r="AL332" s="535">
        <v>6.8999999999999999E-3</v>
      </c>
      <c r="AM332" s="535">
        <v>3.0000000000000001E-3</v>
      </c>
      <c r="AN332" s="535">
        <v>9.1000000000000004E-3</v>
      </c>
      <c r="AO332" s="535">
        <v>6.8999999999999999E-3</v>
      </c>
      <c r="AP332" s="535">
        <v>3.0000000000000001E-3</v>
      </c>
      <c r="AQ332" s="535">
        <v>9.1999999999999998E-3</v>
      </c>
      <c r="AR332" s="535">
        <v>7.0000000000000001E-3</v>
      </c>
      <c r="AS332" s="535">
        <v>3.0000000000000001E-3</v>
      </c>
      <c r="AT332" s="535">
        <v>9.1999999999999998E-3</v>
      </c>
      <c r="AU332" s="535">
        <v>7.0000000000000001E-3</v>
      </c>
      <c r="AV332" s="535">
        <v>3.0000000000000001E-3</v>
      </c>
      <c r="AW332" s="535">
        <v>8.5000000000000006E-3</v>
      </c>
      <c r="AX332" s="535">
        <v>6.4999999999999997E-3</v>
      </c>
      <c r="AY332" s="535">
        <v>2.8E-3</v>
      </c>
      <c r="AZ332" s="535">
        <v>8.6E-3</v>
      </c>
      <c r="BA332" s="535">
        <v>6.4999999999999997E-3</v>
      </c>
      <c r="BB332" s="535">
        <v>2.8E-3</v>
      </c>
      <c r="BC332" s="535">
        <v>8.5000000000000006E-3</v>
      </c>
      <c r="BD332" s="535">
        <v>6.4999999999999997E-3</v>
      </c>
      <c r="BE332" s="535">
        <v>2.8E-3</v>
      </c>
      <c r="BF332" s="535">
        <v>8.5000000000000006E-3</v>
      </c>
      <c r="BG332" s="535">
        <v>6.4999999999999997E-3</v>
      </c>
      <c r="BH332" s="535">
        <v>2.8E-3</v>
      </c>
    </row>
    <row r="333" spans="1:60" s="100" customFormat="1" ht="16.5" customHeight="1">
      <c r="A333" s="481"/>
      <c r="B333" s="480"/>
      <c r="C333" s="204"/>
      <c r="D333" s="204"/>
      <c r="E333" s="675"/>
      <c r="F333" s="489" t="s">
        <v>675</v>
      </c>
      <c r="G333" s="488">
        <v>9.4999999999999998E-3</v>
      </c>
      <c r="H333" s="488">
        <v>7.1999999999999998E-3</v>
      </c>
      <c r="I333" s="488">
        <v>3.0999999999999999E-3</v>
      </c>
      <c r="J333" s="488">
        <v>9.5999999999999992E-3</v>
      </c>
      <c r="K333" s="488">
        <v>7.3000000000000001E-3</v>
      </c>
      <c r="L333" s="488">
        <v>3.0999999999999999E-3</v>
      </c>
      <c r="M333" s="488">
        <v>9.5999999999999992E-3</v>
      </c>
      <c r="N333" s="488">
        <v>7.3000000000000001E-3</v>
      </c>
      <c r="O333" s="488">
        <v>3.0999999999999999E-3</v>
      </c>
      <c r="P333" s="488">
        <v>9.7999999999999997E-3</v>
      </c>
      <c r="Q333" s="488">
        <v>7.4999999999999997E-3</v>
      </c>
      <c r="R333" s="488">
        <v>3.2000000000000002E-3</v>
      </c>
      <c r="S333" s="488">
        <v>9.4000000000000004E-3</v>
      </c>
      <c r="T333" s="488">
        <v>7.1000000000000004E-3</v>
      </c>
      <c r="U333" s="488">
        <v>3.0000000000000001E-3</v>
      </c>
      <c r="V333" s="534">
        <v>8.8999999999999999E-3</v>
      </c>
      <c r="W333" s="534">
        <v>6.7999999999999996E-3</v>
      </c>
      <c r="X333" s="534">
        <v>2.8999999999999998E-3</v>
      </c>
      <c r="Y333" s="534">
        <v>9.1000000000000004E-3</v>
      </c>
      <c r="Z333" s="534">
        <v>6.8999999999999999E-3</v>
      </c>
      <c r="AA333" s="534">
        <v>2.8999999999999998E-3</v>
      </c>
      <c r="AB333" s="535">
        <v>8.9999999999999993E-3</v>
      </c>
      <c r="AC333" s="535">
        <v>6.8999999999999999E-3</v>
      </c>
      <c r="AD333" s="535">
        <v>2.8999999999999998E-3</v>
      </c>
      <c r="AE333" s="535">
        <v>8.9999999999999993E-3</v>
      </c>
      <c r="AF333" s="535">
        <v>6.8999999999999999E-3</v>
      </c>
      <c r="AG333" s="535">
        <v>2.8999999999999998E-3</v>
      </c>
      <c r="AH333" s="535">
        <v>9.7000000000000003E-3</v>
      </c>
      <c r="AI333" s="535">
        <v>7.4000000000000003E-3</v>
      </c>
      <c r="AJ333" s="535">
        <v>3.2000000000000002E-3</v>
      </c>
      <c r="AK333" s="535">
        <v>9.7999999999999997E-3</v>
      </c>
      <c r="AL333" s="535">
        <v>7.4000000000000003E-3</v>
      </c>
      <c r="AM333" s="535">
        <v>3.2000000000000002E-3</v>
      </c>
      <c r="AN333" s="535">
        <v>9.7999999999999997E-3</v>
      </c>
      <c r="AO333" s="535">
        <v>7.4999999999999997E-3</v>
      </c>
      <c r="AP333" s="535">
        <v>3.2000000000000002E-3</v>
      </c>
      <c r="AQ333" s="535">
        <v>9.7999999999999997E-3</v>
      </c>
      <c r="AR333" s="535">
        <v>7.4999999999999997E-3</v>
      </c>
      <c r="AS333" s="535">
        <v>3.2000000000000002E-3</v>
      </c>
      <c r="AT333" s="535">
        <v>9.7999999999999997E-3</v>
      </c>
      <c r="AU333" s="535">
        <v>7.4000000000000003E-3</v>
      </c>
      <c r="AV333" s="535">
        <v>3.2000000000000002E-3</v>
      </c>
      <c r="AW333" s="535">
        <v>8.8000000000000005E-3</v>
      </c>
      <c r="AX333" s="535">
        <v>6.7000000000000002E-3</v>
      </c>
      <c r="AY333" s="535">
        <v>2.8E-3</v>
      </c>
      <c r="AZ333" s="535">
        <v>8.6999999999999994E-3</v>
      </c>
      <c r="BA333" s="535">
        <v>6.6E-3</v>
      </c>
      <c r="BB333" s="535">
        <v>2.8E-3</v>
      </c>
      <c r="BC333" s="535">
        <v>8.8000000000000005E-3</v>
      </c>
      <c r="BD333" s="535">
        <v>6.7000000000000002E-3</v>
      </c>
      <c r="BE333" s="535">
        <v>2.8999999999999998E-3</v>
      </c>
      <c r="BF333" s="535">
        <v>8.8000000000000005E-3</v>
      </c>
      <c r="BG333" s="535">
        <v>6.7000000000000002E-3</v>
      </c>
      <c r="BH333" s="535">
        <v>2.8999999999999998E-3</v>
      </c>
    </row>
    <row r="334" spans="1:60" s="100" customFormat="1" ht="16.5" customHeight="1">
      <c r="A334" s="481"/>
      <c r="B334" s="480"/>
      <c r="C334" s="204"/>
      <c r="D334" s="204"/>
      <c r="E334" s="676"/>
      <c r="F334" s="489" t="s">
        <v>676</v>
      </c>
      <c r="G334" s="488">
        <v>8.6999999999999994E-3</v>
      </c>
      <c r="H334" s="488">
        <v>6.6E-3</v>
      </c>
      <c r="I334" s="488">
        <v>2.8E-3</v>
      </c>
      <c r="J334" s="488">
        <v>8.6999999999999994E-3</v>
      </c>
      <c r="K334" s="488">
        <v>6.6E-3</v>
      </c>
      <c r="L334" s="488">
        <v>2.8E-3</v>
      </c>
      <c r="M334" s="488">
        <v>8.6E-3</v>
      </c>
      <c r="N334" s="488">
        <v>6.6E-3</v>
      </c>
      <c r="O334" s="488">
        <v>2.8E-3</v>
      </c>
      <c r="P334" s="488">
        <v>8.6E-3</v>
      </c>
      <c r="Q334" s="488">
        <v>6.4999999999999997E-3</v>
      </c>
      <c r="R334" s="488">
        <v>2.8E-3</v>
      </c>
      <c r="S334" s="488">
        <v>8.5000000000000006E-3</v>
      </c>
      <c r="T334" s="488">
        <v>6.4000000000000003E-3</v>
      </c>
      <c r="U334" s="488">
        <v>2.8E-3</v>
      </c>
      <c r="V334" s="534">
        <v>8.3999999999999995E-3</v>
      </c>
      <c r="W334" s="534">
        <v>6.4000000000000003E-3</v>
      </c>
      <c r="X334" s="534">
        <v>2.7000000000000001E-3</v>
      </c>
      <c r="Y334" s="534">
        <v>8.5000000000000006E-3</v>
      </c>
      <c r="Z334" s="534">
        <v>6.4000000000000003E-3</v>
      </c>
      <c r="AA334" s="534">
        <v>2.8E-3</v>
      </c>
      <c r="AB334" s="535">
        <v>8.5000000000000006E-3</v>
      </c>
      <c r="AC334" s="535">
        <v>6.4000000000000003E-3</v>
      </c>
      <c r="AD334" s="535">
        <v>2.8E-3</v>
      </c>
      <c r="AE334" s="535">
        <v>8.5000000000000006E-3</v>
      </c>
      <c r="AF334" s="535">
        <v>6.4999999999999997E-3</v>
      </c>
      <c r="AG334" s="535">
        <v>2.8E-3</v>
      </c>
      <c r="AH334" s="535">
        <v>8.6E-3</v>
      </c>
      <c r="AI334" s="535">
        <v>6.4999999999999997E-3</v>
      </c>
      <c r="AJ334" s="535">
        <v>2.8E-3</v>
      </c>
      <c r="AK334" s="535">
        <v>8.6999999999999994E-3</v>
      </c>
      <c r="AL334" s="535">
        <v>6.6E-3</v>
      </c>
      <c r="AM334" s="535">
        <v>2.8E-3</v>
      </c>
      <c r="AN334" s="535">
        <v>8.6999999999999994E-3</v>
      </c>
      <c r="AO334" s="535">
        <v>6.6E-3</v>
      </c>
      <c r="AP334" s="535">
        <v>2.8E-3</v>
      </c>
      <c r="AQ334" s="535">
        <v>8.6999999999999994E-3</v>
      </c>
      <c r="AR334" s="535">
        <v>6.6E-3</v>
      </c>
      <c r="AS334" s="535">
        <v>2.8E-3</v>
      </c>
      <c r="AT334" s="535">
        <v>8.6999999999999994E-3</v>
      </c>
      <c r="AU334" s="535">
        <v>6.6E-3</v>
      </c>
      <c r="AV334" s="535">
        <v>2.8E-3</v>
      </c>
      <c r="AW334" s="535">
        <v>8.0999999999999996E-3</v>
      </c>
      <c r="AX334" s="535">
        <v>6.1999999999999998E-3</v>
      </c>
      <c r="AY334" s="535">
        <v>2.5999999999999999E-3</v>
      </c>
      <c r="AZ334" s="535">
        <v>8.0999999999999996E-3</v>
      </c>
      <c r="BA334" s="535">
        <v>6.1999999999999998E-3</v>
      </c>
      <c r="BB334" s="535">
        <v>2.5999999999999999E-3</v>
      </c>
      <c r="BC334" s="535">
        <v>8.0999999999999996E-3</v>
      </c>
      <c r="BD334" s="535">
        <v>6.1999999999999998E-3</v>
      </c>
      <c r="BE334" s="535">
        <v>2.5999999999999999E-3</v>
      </c>
      <c r="BF334" s="535">
        <v>8.0999999999999996E-3</v>
      </c>
      <c r="BG334" s="535">
        <v>6.1999999999999998E-3</v>
      </c>
      <c r="BH334" s="535">
        <v>2.5999999999999999E-3</v>
      </c>
    </row>
    <row r="335" spans="1:60" s="100" customFormat="1" ht="16.5" customHeight="1">
      <c r="A335" s="481"/>
      <c r="B335" s="480"/>
      <c r="C335" s="204"/>
      <c r="D335" s="204"/>
      <c r="E335" s="677" t="s">
        <v>682</v>
      </c>
      <c r="F335" s="489" t="s">
        <v>626</v>
      </c>
      <c r="G335" s="535">
        <v>7.2599999999999998E-2</v>
      </c>
      <c r="H335" s="535">
        <v>3.78E-2</v>
      </c>
      <c r="I335" s="535" t="s">
        <v>546</v>
      </c>
      <c r="J335" s="535">
        <v>7.2599999999999998E-2</v>
      </c>
      <c r="K335" s="535">
        <v>3.78E-2</v>
      </c>
      <c r="L335" s="535" t="s">
        <v>546</v>
      </c>
      <c r="M335" s="535">
        <v>7.2599999999999998E-2</v>
      </c>
      <c r="N335" s="535">
        <v>3.78E-2</v>
      </c>
      <c r="O335" s="535" t="s">
        <v>546</v>
      </c>
      <c r="P335" s="535">
        <v>7.2599999999999998E-2</v>
      </c>
      <c r="Q335" s="535">
        <v>3.78E-2</v>
      </c>
      <c r="R335" s="535" t="s">
        <v>546</v>
      </c>
      <c r="S335" s="535">
        <v>7.2599999999999998E-2</v>
      </c>
      <c r="T335" s="535">
        <v>3.78E-2</v>
      </c>
      <c r="U335" s="535" t="s">
        <v>546</v>
      </c>
      <c r="V335" s="535">
        <v>7.2599999999999998E-2</v>
      </c>
      <c r="W335" s="535">
        <v>3.78E-2</v>
      </c>
      <c r="X335" s="535" t="s">
        <v>546</v>
      </c>
      <c r="Y335" s="535">
        <v>7.2599999999999998E-2</v>
      </c>
      <c r="Z335" s="535">
        <v>3.78E-2</v>
      </c>
      <c r="AA335" s="535" t="s">
        <v>546</v>
      </c>
      <c r="AB335" s="535">
        <v>7.2599999999999998E-2</v>
      </c>
      <c r="AC335" s="535">
        <v>3.78E-2</v>
      </c>
      <c r="AD335" s="535" t="s">
        <v>546</v>
      </c>
      <c r="AE335" s="535">
        <v>7.2599999999999998E-2</v>
      </c>
      <c r="AF335" s="535">
        <v>3.78E-2</v>
      </c>
      <c r="AG335" s="535" t="s">
        <v>546</v>
      </c>
      <c r="AH335" s="535">
        <v>7.2599999999999998E-2</v>
      </c>
      <c r="AI335" s="535">
        <v>3.78E-2</v>
      </c>
      <c r="AJ335" s="535" t="s">
        <v>546</v>
      </c>
      <c r="AK335" s="535">
        <v>7.2599999999999998E-2</v>
      </c>
      <c r="AL335" s="535">
        <v>3.78E-2</v>
      </c>
      <c r="AM335" s="535" t="s">
        <v>546</v>
      </c>
      <c r="AN335" s="535">
        <v>7.2599999999999998E-2</v>
      </c>
      <c r="AO335" s="535">
        <v>3.78E-2</v>
      </c>
      <c r="AP335" s="535" t="s">
        <v>546</v>
      </c>
      <c r="AQ335" s="535">
        <v>7.2599999999999998E-2</v>
      </c>
      <c r="AR335" s="535">
        <v>3.78E-2</v>
      </c>
      <c r="AS335" s="535" t="s">
        <v>546</v>
      </c>
      <c r="AT335" s="535">
        <v>7.2599999999999998E-2</v>
      </c>
      <c r="AU335" s="535">
        <v>3.78E-2</v>
      </c>
      <c r="AV335" s="535" t="s">
        <v>546</v>
      </c>
      <c r="AW335" s="535">
        <v>7.2599999999999998E-2</v>
      </c>
      <c r="AX335" s="535">
        <v>3.78E-2</v>
      </c>
      <c r="AY335" s="535" t="s">
        <v>546</v>
      </c>
      <c r="AZ335" s="535">
        <v>7.2599999999999998E-2</v>
      </c>
      <c r="BA335" s="535">
        <v>3.78E-2</v>
      </c>
      <c r="BB335" s="535" t="s">
        <v>546</v>
      </c>
      <c r="BC335" s="535">
        <v>7.2599999999999998E-2</v>
      </c>
      <c r="BD335" s="535">
        <v>3.78E-2</v>
      </c>
      <c r="BE335" s="535" t="s">
        <v>546</v>
      </c>
      <c r="BF335" s="535">
        <v>7.2599999999999998E-2</v>
      </c>
      <c r="BG335" s="535">
        <v>3.78E-2</v>
      </c>
      <c r="BH335" s="535" t="s">
        <v>546</v>
      </c>
    </row>
    <row r="336" spans="1:60" s="100" customFormat="1" ht="16.5" customHeight="1">
      <c r="A336" s="481"/>
      <c r="B336" s="480"/>
      <c r="C336" s="204"/>
      <c r="D336" s="204"/>
      <c r="E336" s="675"/>
      <c r="F336" s="489" t="s">
        <v>627</v>
      </c>
      <c r="G336" s="535">
        <v>7.2599999999999998E-2</v>
      </c>
      <c r="H336" s="535">
        <v>3.78E-2</v>
      </c>
      <c r="I336" s="535" t="s">
        <v>546</v>
      </c>
      <c r="J336" s="535">
        <v>7.2599999999999998E-2</v>
      </c>
      <c r="K336" s="535">
        <v>3.78E-2</v>
      </c>
      <c r="L336" s="535" t="s">
        <v>546</v>
      </c>
      <c r="M336" s="535">
        <v>7.2599999999999998E-2</v>
      </c>
      <c r="N336" s="535">
        <v>3.78E-2</v>
      </c>
      <c r="O336" s="535" t="s">
        <v>546</v>
      </c>
      <c r="P336" s="535">
        <v>7.2599999999999998E-2</v>
      </c>
      <c r="Q336" s="535">
        <v>3.78E-2</v>
      </c>
      <c r="R336" s="535" t="s">
        <v>546</v>
      </c>
      <c r="S336" s="535">
        <v>7.2599999999999998E-2</v>
      </c>
      <c r="T336" s="535">
        <v>3.78E-2</v>
      </c>
      <c r="U336" s="535" t="s">
        <v>546</v>
      </c>
      <c r="V336" s="535">
        <v>7.2599999999999998E-2</v>
      </c>
      <c r="W336" s="535">
        <v>3.78E-2</v>
      </c>
      <c r="X336" s="535" t="s">
        <v>546</v>
      </c>
      <c r="Y336" s="535">
        <v>7.2599999999999998E-2</v>
      </c>
      <c r="Z336" s="535">
        <v>3.78E-2</v>
      </c>
      <c r="AA336" s="535" t="s">
        <v>546</v>
      </c>
      <c r="AB336" s="535">
        <v>7.2599999999999998E-2</v>
      </c>
      <c r="AC336" s="535">
        <v>3.78E-2</v>
      </c>
      <c r="AD336" s="535" t="s">
        <v>546</v>
      </c>
      <c r="AE336" s="535">
        <v>7.2599999999999998E-2</v>
      </c>
      <c r="AF336" s="535">
        <v>3.78E-2</v>
      </c>
      <c r="AG336" s="535" t="s">
        <v>546</v>
      </c>
      <c r="AH336" s="535">
        <v>7.2599999999999998E-2</v>
      </c>
      <c r="AI336" s="535">
        <v>3.78E-2</v>
      </c>
      <c r="AJ336" s="535" t="s">
        <v>546</v>
      </c>
      <c r="AK336" s="535">
        <v>7.2599999999999998E-2</v>
      </c>
      <c r="AL336" s="535">
        <v>3.78E-2</v>
      </c>
      <c r="AM336" s="535" t="s">
        <v>546</v>
      </c>
      <c r="AN336" s="535">
        <v>7.2599999999999998E-2</v>
      </c>
      <c r="AO336" s="535">
        <v>3.78E-2</v>
      </c>
      <c r="AP336" s="535" t="s">
        <v>546</v>
      </c>
      <c r="AQ336" s="535">
        <v>7.2599999999999998E-2</v>
      </c>
      <c r="AR336" s="535">
        <v>3.78E-2</v>
      </c>
      <c r="AS336" s="535" t="s">
        <v>546</v>
      </c>
      <c r="AT336" s="535">
        <v>7.2599999999999998E-2</v>
      </c>
      <c r="AU336" s="535">
        <v>3.78E-2</v>
      </c>
      <c r="AV336" s="535" t="s">
        <v>546</v>
      </c>
      <c r="AW336" s="535">
        <v>7.2599999999999998E-2</v>
      </c>
      <c r="AX336" s="535">
        <v>3.78E-2</v>
      </c>
      <c r="AY336" s="535" t="s">
        <v>546</v>
      </c>
      <c r="AZ336" s="535">
        <v>7.2599999999999998E-2</v>
      </c>
      <c r="BA336" s="535">
        <v>3.78E-2</v>
      </c>
      <c r="BB336" s="535" t="s">
        <v>546</v>
      </c>
      <c r="BC336" s="535">
        <v>7.2599999999999998E-2</v>
      </c>
      <c r="BD336" s="535">
        <v>3.78E-2</v>
      </c>
      <c r="BE336" s="535" t="s">
        <v>546</v>
      </c>
      <c r="BF336" s="535">
        <v>7.2599999999999998E-2</v>
      </c>
      <c r="BG336" s="535">
        <v>3.78E-2</v>
      </c>
      <c r="BH336" s="535" t="s">
        <v>546</v>
      </c>
    </row>
    <row r="337" spans="1:60" s="100" customFormat="1" ht="16.5" customHeight="1">
      <c r="A337" s="481"/>
      <c r="B337" s="480"/>
      <c r="C337" s="204"/>
      <c r="D337" s="204"/>
      <c r="E337" s="675"/>
      <c r="F337" s="489" t="s">
        <v>628</v>
      </c>
      <c r="G337" s="535">
        <v>7.2599999999999998E-2</v>
      </c>
      <c r="H337" s="535">
        <v>3.78E-2</v>
      </c>
      <c r="I337" s="535" t="s">
        <v>546</v>
      </c>
      <c r="J337" s="535">
        <v>7.2599999999999998E-2</v>
      </c>
      <c r="K337" s="535">
        <v>3.78E-2</v>
      </c>
      <c r="L337" s="535" t="s">
        <v>546</v>
      </c>
      <c r="M337" s="535">
        <v>7.2599999999999998E-2</v>
      </c>
      <c r="N337" s="535">
        <v>3.78E-2</v>
      </c>
      <c r="O337" s="535" t="s">
        <v>546</v>
      </c>
      <c r="P337" s="535">
        <v>7.2599999999999998E-2</v>
      </c>
      <c r="Q337" s="535">
        <v>3.78E-2</v>
      </c>
      <c r="R337" s="535" t="s">
        <v>546</v>
      </c>
      <c r="S337" s="535">
        <v>7.2599999999999998E-2</v>
      </c>
      <c r="T337" s="535">
        <v>3.78E-2</v>
      </c>
      <c r="U337" s="535" t="s">
        <v>546</v>
      </c>
      <c r="V337" s="535">
        <v>7.2599999999999998E-2</v>
      </c>
      <c r="W337" s="535">
        <v>3.78E-2</v>
      </c>
      <c r="X337" s="535" t="s">
        <v>546</v>
      </c>
      <c r="Y337" s="535">
        <v>7.2599999999999998E-2</v>
      </c>
      <c r="Z337" s="535">
        <v>3.78E-2</v>
      </c>
      <c r="AA337" s="535" t="s">
        <v>546</v>
      </c>
      <c r="AB337" s="535">
        <v>7.2599999999999998E-2</v>
      </c>
      <c r="AC337" s="535">
        <v>3.78E-2</v>
      </c>
      <c r="AD337" s="535" t="s">
        <v>546</v>
      </c>
      <c r="AE337" s="535">
        <v>7.2599999999999998E-2</v>
      </c>
      <c r="AF337" s="535">
        <v>3.78E-2</v>
      </c>
      <c r="AG337" s="535" t="s">
        <v>546</v>
      </c>
      <c r="AH337" s="535">
        <v>7.2599999999999998E-2</v>
      </c>
      <c r="AI337" s="535">
        <v>3.78E-2</v>
      </c>
      <c r="AJ337" s="535" t="s">
        <v>546</v>
      </c>
      <c r="AK337" s="535">
        <v>7.2599999999999998E-2</v>
      </c>
      <c r="AL337" s="535">
        <v>3.78E-2</v>
      </c>
      <c r="AM337" s="535" t="s">
        <v>546</v>
      </c>
      <c r="AN337" s="535">
        <v>7.2599999999999998E-2</v>
      </c>
      <c r="AO337" s="535">
        <v>3.78E-2</v>
      </c>
      <c r="AP337" s="535" t="s">
        <v>546</v>
      </c>
      <c r="AQ337" s="535">
        <v>7.2599999999999998E-2</v>
      </c>
      <c r="AR337" s="535">
        <v>3.78E-2</v>
      </c>
      <c r="AS337" s="535" t="s">
        <v>546</v>
      </c>
      <c r="AT337" s="535">
        <v>7.2599999999999998E-2</v>
      </c>
      <c r="AU337" s="535">
        <v>3.78E-2</v>
      </c>
      <c r="AV337" s="535" t="s">
        <v>546</v>
      </c>
      <c r="AW337" s="535">
        <v>7.2599999999999998E-2</v>
      </c>
      <c r="AX337" s="535">
        <v>3.78E-2</v>
      </c>
      <c r="AY337" s="535" t="s">
        <v>546</v>
      </c>
      <c r="AZ337" s="535">
        <v>7.2599999999999998E-2</v>
      </c>
      <c r="BA337" s="535">
        <v>3.78E-2</v>
      </c>
      <c r="BB337" s="535" t="s">
        <v>546</v>
      </c>
      <c r="BC337" s="535">
        <v>7.2599999999999998E-2</v>
      </c>
      <c r="BD337" s="535">
        <v>3.78E-2</v>
      </c>
      <c r="BE337" s="535" t="s">
        <v>546</v>
      </c>
      <c r="BF337" s="535">
        <v>7.2599999999999998E-2</v>
      </c>
      <c r="BG337" s="535">
        <v>3.78E-2</v>
      </c>
      <c r="BH337" s="535" t="s">
        <v>546</v>
      </c>
    </row>
    <row r="338" spans="1:60" s="100" customFormat="1" ht="16.5" customHeight="1">
      <c r="A338" s="481"/>
      <c r="B338" s="480"/>
      <c r="C338" s="204"/>
      <c r="D338" s="204"/>
      <c r="E338" s="675"/>
      <c r="F338" s="489" t="s">
        <v>629</v>
      </c>
      <c r="G338" s="535">
        <v>7.2599999999999998E-2</v>
      </c>
      <c r="H338" s="535">
        <v>3.78E-2</v>
      </c>
      <c r="I338" s="535" t="s">
        <v>546</v>
      </c>
      <c r="J338" s="535">
        <v>7.2599999999999998E-2</v>
      </c>
      <c r="K338" s="535">
        <v>3.78E-2</v>
      </c>
      <c r="L338" s="535" t="s">
        <v>546</v>
      </c>
      <c r="M338" s="535">
        <v>7.2599999999999998E-2</v>
      </c>
      <c r="N338" s="535">
        <v>3.78E-2</v>
      </c>
      <c r="O338" s="535" t="s">
        <v>546</v>
      </c>
      <c r="P338" s="535">
        <v>7.2599999999999998E-2</v>
      </c>
      <c r="Q338" s="535">
        <v>3.78E-2</v>
      </c>
      <c r="R338" s="535" t="s">
        <v>546</v>
      </c>
      <c r="S338" s="535">
        <v>7.2599999999999998E-2</v>
      </c>
      <c r="T338" s="535">
        <v>3.78E-2</v>
      </c>
      <c r="U338" s="535" t="s">
        <v>546</v>
      </c>
      <c r="V338" s="535">
        <v>7.2599999999999998E-2</v>
      </c>
      <c r="W338" s="535">
        <v>3.78E-2</v>
      </c>
      <c r="X338" s="535" t="s">
        <v>546</v>
      </c>
      <c r="Y338" s="535">
        <v>7.2599999999999998E-2</v>
      </c>
      <c r="Z338" s="535">
        <v>3.78E-2</v>
      </c>
      <c r="AA338" s="535" t="s">
        <v>546</v>
      </c>
      <c r="AB338" s="535">
        <v>7.2599999999999998E-2</v>
      </c>
      <c r="AC338" s="535">
        <v>3.78E-2</v>
      </c>
      <c r="AD338" s="535" t="s">
        <v>546</v>
      </c>
      <c r="AE338" s="535">
        <v>7.2599999999999998E-2</v>
      </c>
      <c r="AF338" s="535">
        <v>3.78E-2</v>
      </c>
      <c r="AG338" s="535" t="s">
        <v>546</v>
      </c>
      <c r="AH338" s="535">
        <v>7.2599999999999998E-2</v>
      </c>
      <c r="AI338" s="535">
        <v>3.78E-2</v>
      </c>
      <c r="AJ338" s="535" t="s">
        <v>546</v>
      </c>
      <c r="AK338" s="535">
        <v>7.2599999999999998E-2</v>
      </c>
      <c r="AL338" s="535">
        <v>3.78E-2</v>
      </c>
      <c r="AM338" s="535" t="s">
        <v>546</v>
      </c>
      <c r="AN338" s="535">
        <v>7.2599999999999998E-2</v>
      </c>
      <c r="AO338" s="535">
        <v>3.78E-2</v>
      </c>
      <c r="AP338" s="535" t="s">
        <v>546</v>
      </c>
      <c r="AQ338" s="535">
        <v>7.2599999999999998E-2</v>
      </c>
      <c r="AR338" s="535">
        <v>3.78E-2</v>
      </c>
      <c r="AS338" s="535" t="s">
        <v>546</v>
      </c>
      <c r="AT338" s="535">
        <v>7.2599999999999998E-2</v>
      </c>
      <c r="AU338" s="535">
        <v>3.78E-2</v>
      </c>
      <c r="AV338" s="535" t="s">
        <v>546</v>
      </c>
      <c r="AW338" s="535">
        <v>7.2599999999999998E-2</v>
      </c>
      <c r="AX338" s="535">
        <v>3.78E-2</v>
      </c>
      <c r="AY338" s="535" t="s">
        <v>546</v>
      </c>
      <c r="AZ338" s="535">
        <v>7.2599999999999998E-2</v>
      </c>
      <c r="BA338" s="535">
        <v>3.78E-2</v>
      </c>
      <c r="BB338" s="535" t="s">
        <v>546</v>
      </c>
      <c r="BC338" s="535">
        <v>7.2599999999999998E-2</v>
      </c>
      <c r="BD338" s="535">
        <v>3.78E-2</v>
      </c>
      <c r="BE338" s="535" t="s">
        <v>546</v>
      </c>
      <c r="BF338" s="535">
        <v>7.2599999999999998E-2</v>
      </c>
      <c r="BG338" s="535">
        <v>3.78E-2</v>
      </c>
      <c r="BH338" s="535" t="s">
        <v>546</v>
      </c>
    </row>
    <row r="339" spans="1:60" s="100" customFormat="1" ht="16.5" customHeight="1">
      <c r="A339" s="481"/>
      <c r="B339" s="480"/>
      <c r="C339" s="204"/>
      <c r="D339" s="204"/>
      <c r="E339" s="675"/>
      <c r="F339" s="489" t="s">
        <v>630</v>
      </c>
      <c r="G339" s="535">
        <v>7.2599999999999998E-2</v>
      </c>
      <c r="H339" s="535">
        <v>3.78E-2</v>
      </c>
      <c r="I339" s="535" t="s">
        <v>546</v>
      </c>
      <c r="J339" s="535">
        <v>7.2599999999999998E-2</v>
      </c>
      <c r="K339" s="535">
        <v>3.78E-2</v>
      </c>
      <c r="L339" s="535" t="s">
        <v>546</v>
      </c>
      <c r="M339" s="535">
        <v>7.2599999999999998E-2</v>
      </c>
      <c r="N339" s="535">
        <v>3.78E-2</v>
      </c>
      <c r="O339" s="535" t="s">
        <v>546</v>
      </c>
      <c r="P339" s="535">
        <v>7.2599999999999998E-2</v>
      </c>
      <c r="Q339" s="535">
        <v>3.78E-2</v>
      </c>
      <c r="R339" s="535" t="s">
        <v>546</v>
      </c>
      <c r="S339" s="535">
        <v>7.2599999999999998E-2</v>
      </c>
      <c r="T339" s="535">
        <v>3.78E-2</v>
      </c>
      <c r="U339" s="535" t="s">
        <v>546</v>
      </c>
      <c r="V339" s="535">
        <v>7.2599999999999998E-2</v>
      </c>
      <c r="W339" s="535">
        <v>3.78E-2</v>
      </c>
      <c r="X339" s="535" t="s">
        <v>546</v>
      </c>
      <c r="Y339" s="535">
        <v>7.2599999999999998E-2</v>
      </c>
      <c r="Z339" s="535">
        <v>3.78E-2</v>
      </c>
      <c r="AA339" s="535" t="s">
        <v>546</v>
      </c>
      <c r="AB339" s="535">
        <v>7.2599999999999998E-2</v>
      </c>
      <c r="AC339" s="535">
        <v>3.78E-2</v>
      </c>
      <c r="AD339" s="535" t="s">
        <v>546</v>
      </c>
      <c r="AE339" s="535">
        <v>7.2599999999999998E-2</v>
      </c>
      <c r="AF339" s="535">
        <v>3.78E-2</v>
      </c>
      <c r="AG339" s="535" t="s">
        <v>546</v>
      </c>
      <c r="AH339" s="535">
        <v>7.2599999999999998E-2</v>
      </c>
      <c r="AI339" s="535">
        <v>3.78E-2</v>
      </c>
      <c r="AJ339" s="535" t="s">
        <v>546</v>
      </c>
      <c r="AK339" s="535">
        <v>7.2599999999999998E-2</v>
      </c>
      <c r="AL339" s="535">
        <v>3.78E-2</v>
      </c>
      <c r="AM339" s="535" t="s">
        <v>546</v>
      </c>
      <c r="AN339" s="535">
        <v>7.2599999999999998E-2</v>
      </c>
      <c r="AO339" s="535">
        <v>3.78E-2</v>
      </c>
      <c r="AP339" s="535" t="s">
        <v>546</v>
      </c>
      <c r="AQ339" s="535">
        <v>7.2599999999999998E-2</v>
      </c>
      <c r="AR339" s="535">
        <v>3.78E-2</v>
      </c>
      <c r="AS339" s="535" t="s">
        <v>546</v>
      </c>
      <c r="AT339" s="535">
        <v>7.2599999999999998E-2</v>
      </c>
      <c r="AU339" s="535">
        <v>3.78E-2</v>
      </c>
      <c r="AV339" s="535" t="s">
        <v>546</v>
      </c>
      <c r="AW339" s="535">
        <v>7.2599999999999998E-2</v>
      </c>
      <c r="AX339" s="535">
        <v>3.78E-2</v>
      </c>
      <c r="AY339" s="535" t="s">
        <v>546</v>
      </c>
      <c r="AZ339" s="535">
        <v>7.2599999999999998E-2</v>
      </c>
      <c r="BA339" s="535">
        <v>3.78E-2</v>
      </c>
      <c r="BB339" s="535" t="s">
        <v>546</v>
      </c>
      <c r="BC339" s="535">
        <v>7.2599999999999998E-2</v>
      </c>
      <c r="BD339" s="535">
        <v>3.78E-2</v>
      </c>
      <c r="BE339" s="535" t="s">
        <v>546</v>
      </c>
      <c r="BF339" s="535">
        <v>7.2599999999999998E-2</v>
      </c>
      <c r="BG339" s="535">
        <v>3.78E-2</v>
      </c>
      <c r="BH339" s="535" t="s">
        <v>546</v>
      </c>
    </row>
    <row r="340" spans="1:60" s="100" customFormat="1" ht="16.5" customHeight="1">
      <c r="A340" s="481"/>
      <c r="B340" s="480"/>
      <c r="C340" s="204"/>
      <c r="D340" s="204"/>
      <c r="E340" s="675"/>
      <c r="F340" s="489" t="s">
        <v>631</v>
      </c>
      <c r="G340" s="535">
        <v>7.2599999999999998E-2</v>
      </c>
      <c r="H340" s="535">
        <v>3.78E-2</v>
      </c>
      <c r="I340" s="535" t="s">
        <v>546</v>
      </c>
      <c r="J340" s="535">
        <v>7.2599999999999998E-2</v>
      </c>
      <c r="K340" s="535">
        <v>3.78E-2</v>
      </c>
      <c r="L340" s="535" t="s">
        <v>546</v>
      </c>
      <c r="M340" s="535">
        <v>7.2599999999999998E-2</v>
      </c>
      <c r="N340" s="535">
        <v>3.78E-2</v>
      </c>
      <c r="O340" s="535" t="s">
        <v>546</v>
      </c>
      <c r="P340" s="535">
        <v>7.2599999999999998E-2</v>
      </c>
      <c r="Q340" s="535">
        <v>3.78E-2</v>
      </c>
      <c r="R340" s="535" t="s">
        <v>546</v>
      </c>
      <c r="S340" s="535">
        <v>7.2599999999999998E-2</v>
      </c>
      <c r="T340" s="535">
        <v>3.78E-2</v>
      </c>
      <c r="U340" s="535" t="s">
        <v>546</v>
      </c>
      <c r="V340" s="535">
        <v>7.2599999999999998E-2</v>
      </c>
      <c r="W340" s="535">
        <v>3.78E-2</v>
      </c>
      <c r="X340" s="535" t="s">
        <v>546</v>
      </c>
      <c r="Y340" s="535">
        <v>7.2599999999999998E-2</v>
      </c>
      <c r="Z340" s="535">
        <v>3.78E-2</v>
      </c>
      <c r="AA340" s="535" t="s">
        <v>546</v>
      </c>
      <c r="AB340" s="535">
        <v>7.2599999999999998E-2</v>
      </c>
      <c r="AC340" s="535">
        <v>3.78E-2</v>
      </c>
      <c r="AD340" s="535" t="s">
        <v>546</v>
      </c>
      <c r="AE340" s="535">
        <v>7.2599999999999998E-2</v>
      </c>
      <c r="AF340" s="535">
        <v>3.78E-2</v>
      </c>
      <c r="AG340" s="535" t="s">
        <v>546</v>
      </c>
      <c r="AH340" s="535">
        <v>7.2599999999999998E-2</v>
      </c>
      <c r="AI340" s="535">
        <v>3.78E-2</v>
      </c>
      <c r="AJ340" s="535" t="s">
        <v>546</v>
      </c>
      <c r="AK340" s="535">
        <v>7.2599999999999998E-2</v>
      </c>
      <c r="AL340" s="535">
        <v>3.78E-2</v>
      </c>
      <c r="AM340" s="535" t="s">
        <v>546</v>
      </c>
      <c r="AN340" s="535">
        <v>7.2599999999999998E-2</v>
      </c>
      <c r="AO340" s="535">
        <v>3.78E-2</v>
      </c>
      <c r="AP340" s="535" t="s">
        <v>546</v>
      </c>
      <c r="AQ340" s="535">
        <v>7.2599999999999998E-2</v>
      </c>
      <c r="AR340" s="535">
        <v>3.78E-2</v>
      </c>
      <c r="AS340" s="535" t="s">
        <v>546</v>
      </c>
      <c r="AT340" s="535">
        <v>7.2599999999999998E-2</v>
      </c>
      <c r="AU340" s="535">
        <v>3.78E-2</v>
      </c>
      <c r="AV340" s="535" t="s">
        <v>546</v>
      </c>
      <c r="AW340" s="535">
        <v>7.2599999999999998E-2</v>
      </c>
      <c r="AX340" s="535">
        <v>3.78E-2</v>
      </c>
      <c r="AY340" s="535" t="s">
        <v>546</v>
      </c>
      <c r="AZ340" s="535">
        <v>7.2599999999999998E-2</v>
      </c>
      <c r="BA340" s="535">
        <v>3.78E-2</v>
      </c>
      <c r="BB340" s="535" t="s">
        <v>546</v>
      </c>
      <c r="BC340" s="535">
        <v>7.2599999999999998E-2</v>
      </c>
      <c r="BD340" s="535">
        <v>3.78E-2</v>
      </c>
      <c r="BE340" s="535" t="s">
        <v>546</v>
      </c>
      <c r="BF340" s="535">
        <v>7.2599999999999998E-2</v>
      </c>
      <c r="BG340" s="535">
        <v>3.78E-2</v>
      </c>
      <c r="BH340" s="535" t="s">
        <v>546</v>
      </c>
    </row>
    <row r="341" spans="1:60" s="100" customFormat="1" ht="16.5" customHeight="1">
      <c r="A341" s="481"/>
      <c r="B341" s="480"/>
      <c r="C341" s="204"/>
      <c r="D341" s="204"/>
      <c r="E341" s="675"/>
      <c r="F341" s="489" t="s">
        <v>632</v>
      </c>
      <c r="G341" s="535">
        <v>7.2599999999999998E-2</v>
      </c>
      <c r="H341" s="535">
        <v>3.78E-2</v>
      </c>
      <c r="I341" s="535" t="s">
        <v>546</v>
      </c>
      <c r="J341" s="535">
        <v>7.2599999999999998E-2</v>
      </c>
      <c r="K341" s="535">
        <v>3.78E-2</v>
      </c>
      <c r="L341" s="535" t="s">
        <v>546</v>
      </c>
      <c r="M341" s="535">
        <v>7.2599999999999998E-2</v>
      </c>
      <c r="N341" s="535">
        <v>3.78E-2</v>
      </c>
      <c r="O341" s="535" t="s">
        <v>546</v>
      </c>
      <c r="P341" s="535">
        <v>7.2599999999999998E-2</v>
      </c>
      <c r="Q341" s="535">
        <v>3.78E-2</v>
      </c>
      <c r="R341" s="535" t="s">
        <v>546</v>
      </c>
      <c r="S341" s="535">
        <v>7.2599999999999998E-2</v>
      </c>
      <c r="T341" s="535">
        <v>3.78E-2</v>
      </c>
      <c r="U341" s="535" t="s">
        <v>546</v>
      </c>
      <c r="V341" s="535">
        <v>7.2599999999999998E-2</v>
      </c>
      <c r="W341" s="535">
        <v>3.78E-2</v>
      </c>
      <c r="X341" s="535" t="s">
        <v>546</v>
      </c>
      <c r="Y341" s="535">
        <v>7.2599999999999998E-2</v>
      </c>
      <c r="Z341" s="535">
        <v>3.78E-2</v>
      </c>
      <c r="AA341" s="535" t="s">
        <v>546</v>
      </c>
      <c r="AB341" s="535">
        <v>7.2599999999999998E-2</v>
      </c>
      <c r="AC341" s="535">
        <v>3.78E-2</v>
      </c>
      <c r="AD341" s="535" t="s">
        <v>546</v>
      </c>
      <c r="AE341" s="535">
        <v>7.2599999999999998E-2</v>
      </c>
      <c r="AF341" s="535">
        <v>3.78E-2</v>
      </c>
      <c r="AG341" s="535" t="s">
        <v>546</v>
      </c>
      <c r="AH341" s="535">
        <v>7.2599999999999998E-2</v>
      </c>
      <c r="AI341" s="535">
        <v>3.78E-2</v>
      </c>
      <c r="AJ341" s="535" t="s">
        <v>546</v>
      </c>
      <c r="AK341" s="535">
        <v>7.2599999999999998E-2</v>
      </c>
      <c r="AL341" s="535">
        <v>3.78E-2</v>
      </c>
      <c r="AM341" s="535" t="s">
        <v>546</v>
      </c>
      <c r="AN341" s="535">
        <v>7.2599999999999998E-2</v>
      </c>
      <c r="AO341" s="535">
        <v>3.78E-2</v>
      </c>
      <c r="AP341" s="535" t="s">
        <v>546</v>
      </c>
      <c r="AQ341" s="535">
        <v>7.2599999999999998E-2</v>
      </c>
      <c r="AR341" s="535">
        <v>3.78E-2</v>
      </c>
      <c r="AS341" s="535" t="s">
        <v>546</v>
      </c>
      <c r="AT341" s="535">
        <v>7.2599999999999998E-2</v>
      </c>
      <c r="AU341" s="535">
        <v>3.78E-2</v>
      </c>
      <c r="AV341" s="535" t="s">
        <v>546</v>
      </c>
      <c r="AW341" s="535">
        <v>7.2599999999999998E-2</v>
      </c>
      <c r="AX341" s="535">
        <v>3.78E-2</v>
      </c>
      <c r="AY341" s="535" t="s">
        <v>546</v>
      </c>
      <c r="AZ341" s="535">
        <v>7.2599999999999998E-2</v>
      </c>
      <c r="BA341" s="535">
        <v>3.78E-2</v>
      </c>
      <c r="BB341" s="535" t="s">
        <v>546</v>
      </c>
      <c r="BC341" s="535">
        <v>7.2599999999999998E-2</v>
      </c>
      <c r="BD341" s="535">
        <v>3.78E-2</v>
      </c>
      <c r="BE341" s="535" t="s">
        <v>546</v>
      </c>
      <c r="BF341" s="535">
        <v>7.2599999999999998E-2</v>
      </c>
      <c r="BG341" s="535">
        <v>3.78E-2</v>
      </c>
      <c r="BH341" s="535" t="s">
        <v>546</v>
      </c>
    </row>
    <row r="342" spans="1:60" s="100" customFormat="1" ht="16.5" customHeight="1">
      <c r="A342" s="481"/>
      <c r="B342" s="480"/>
      <c r="C342" s="204"/>
      <c r="D342" s="204"/>
      <c r="E342" s="675"/>
      <c r="F342" s="489" t="s">
        <v>633</v>
      </c>
      <c r="G342" s="535">
        <v>7.2599999999999998E-2</v>
      </c>
      <c r="H342" s="535">
        <v>3.78E-2</v>
      </c>
      <c r="I342" s="535" t="s">
        <v>546</v>
      </c>
      <c r="J342" s="535">
        <v>7.2599999999999998E-2</v>
      </c>
      <c r="K342" s="535">
        <v>3.78E-2</v>
      </c>
      <c r="L342" s="535" t="s">
        <v>546</v>
      </c>
      <c r="M342" s="535">
        <v>7.2599999999999998E-2</v>
      </c>
      <c r="N342" s="535">
        <v>3.78E-2</v>
      </c>
      <c r="O342" s="535" t="s">
        <v>546</v>
      </c>
      <c r="P342" s="535">
        <v>7.2599999999999998E-2</v>
      </c>
      <c r="Q342" s="535">
        <v>3.78E-2</v>
      </c>
      <c r="R342" s="535" t="s">
        <v>546</v>
      </c>
      <c r="S342" s="535">
        <v>7.2599999999999998E-2</v>
      </c>
      <c r="T342" s="535">
        <v>3.78E-2</v>
      </c>
      <c r="U342" s="535" t="s">
        <v>546</v>
      </c>
      <c r="V342" s="535">
        <v>7.2599999999999998E-2</v>
      </c>
      <c r="W342" s="535">
        <v>3.78E-2</v>
      </c>
      <c r="X342" s="535" t="s">
        <v>546</v>
      </c>
      <c r="Y342" s="535">
        <v>7.2599999999999998E-2</v>
      </c>
      <c r="Z342" s="535">
        <v>3.78E-2</v>
      </c>
      <c r="AA342" s="535" t="s">
        <v>546</v>
      </c>
      <c r="AB342" s="535">
        <v>7.2599999999999998E-2</v>
      </c>
      <c r="AC342" s="535">
        <v>3.78E-2</v>
      </c>
      <c r="AD342" s="535" t="s">
        <v>546</v>
      </c>
      <c r="AE342" s="535">
        <v>7.2599999999999998E-2</v>
      </c>
      <c r="AF342" s="535">
        <v>3.78E-2</v>
      </c>
      <c r="AG342" s="535" t="s">
        <v>546</v>
      </c>
      <c r="AH342" s="535">
        <v>7.2599999999999998E-2</v>
      </c>
      <c r="AI342" s="535">
        <v>3.78E-2</v>
      </c>
      <c r="AJ342" s="535" t="s">
        <v>546</v>
      </c>
      <c r="AK342" s="535">
        <v>7.2599999999999998E-2</v>
      </c>
      <c r="AL342" s="535">
        <v>3.78E-2</v>
      </c>
      <c r="AM342" s="535" t="s">
        <v>546</v>
      </c>
      <c r="AN342" s="535">
        <v>7.2599999999999998E-2</v>
      </c>
      <c r="AO342" s="535">
        <v>3.78E-2</v>
      </c>
      <c r="AP342" s="535" t="s">
        <v>546</v>
      </c>
      <c r="AQ342" s="535">
        <v>7.2599999999999998E-2</v>
      </c>
      <c r="AR342" s="535">
        <v>3.78E-2</v>
      </c>
      <c r="AS342" s="535" t="s">
        <v>546</v>
      </c>
      <c r="AT342" s="535">
        <v>7.2599999999999998E-2</v>
      </c>
      <c r="AU342" s="535">
        <v>3.78E-2</v>
      </c>
      <c r="AV342" s="535" t="s">
        <v>546</v>
      </c>
      <c r="AW342" s="535">
        <v>7.2599999999999998E-2</v>
      </c>
      <c r="AX342" s="535">
        <v>3.78E-2</v>
      </c>
      <c r="AY342" s="535" t="s">
        <v>546</v>
      </c>
      <c r="AZ342" s="535">
        <v>7.2599999999999998E-2</v>
      </c>
      <c r="BA342" s="535">
        <v>3.78E-2</v>
      </c>
      <c r="BB342" s="535" t="s">
        <v>546</v>
      </c>
      <c r="BC342" s="535">
        <v>7.2599999999999998E-2</v>
      </c>
      <c r="BD342" s="535">
        <v>3.78E-2</v>
      </c>
      <c r="BE342" s="535" t="s">
        <v>546</v>
      </c>
      <c r="BF342" s="535">
        <v>7.2599999999999998E-2</v>
      </c>
      <c r="BG342" s="535">
        <v>3.78E-2</v>
      </c>
      <c r="BH342" s="535" t="s">
        <v>546</v>
      </c>
    </row>
    <row r="343" spans="1:60" s="100" customFormat="1" ht="16.5" customHeight="1">
      <c r="A343" s="481"/>
      <c r="B343" s="480"/>
      <c r="C343" s="204"/>
      <c r="D343" s="204"/>
      <c r="E343" s="675"/>
      <c r="F343" s="489" t="s">
        <v>634</v>
      </c>
      <c r="G343" s="535">
        <v>7.2599999999999998E-2</v>
      </c>
      <c r="H343" s="535">
        <v>3.78E-2</v>
      </c>
      <c r="I343" s="535" t="s">
        <v>546</v>
      </c>
      <c r="J343" s="535">
        <v>7.2599999999999998E-2</v>
      </c>
      <c r="K343" s="535">
        <v>3.78E-2</v>
      </c>
      <c r="L343" s="535" t="s">
        <v>546</v>
      </c>
      <c r="M343" s="535">
        <v>7.2599999999999998E-2</v>
      </c>
      <c r="N343" s="535">
        <v>3.78E-2</v>
      </c>
      <c r="O343" s="535" t="s">
        <v>546</v>
      </c>
      <c r="P343" s="535">
        <v>7.2599999999999998E-2</v>
      </c>
      <c r="Q343" s="535">
        <v>3.78E-2</v>
      </c>
      <c r="R343" s="535" t="s">
        <v>546</v>
      </c>
      <c r="S343" s="535">
        <v>7.2599999999999998E-2</v>
      </c>
      <c r="T343" s="535">
        <v>3.78E-2</v>
      </c>
      <c r="U343" s="535" t="s">
        <v>546</v>
      </c>
      <c r="V343" s="535">
        <v>7.2599999999999998E-2</v>
      </c>
      <c r="W343" s="535">
        <v>3.78E-2</v>
      </c>
      <c r="X343" s="535" t="s">
        <v>546</v>
      </c>
      <c r="Y343" s="535">
        <v>7.2599999999999998E-2</v>
      </c>
      <c r="Z343" s="535">
        <v>3.78E-2</v>
      </c>
      <c r="AA343" s="535" t="s">
        <v>546</v>
      </c>
      <c r="AB343" s="535">
        <v>7.2599999999999998E-2</v>
      </c>
      <c r="AC343" s="535">
        <v>3.78E-2</v>
      </c>
      <c r="AD343" s="535" t="s">
        <v>546</v>
      </c>
      <c r="AE343" s="535">
        <v>7.2599999999999998E-2</v>
      </c>
      <c r="AF343" s="535">
        <v>3.78E-2</v>
      </c>
      <c r="AG343" s="535" t="s">
        <v>546</v>
      </c>
      <c r="AH343" s="535">
        <v>7.2599999999999998E-2</v>
      </c>
      <c r="AI343" s="535">
        <v>3.78E-2</v>
      </c>
      <c r="AJ343" s="535" t="s">
        <v>546</v>
      </c>
      <c r="AK343" s="535">
        <v>7.2599999999999998E-2</v>
      </c>
      <c r="AL343" s="535">
        <v>3.78E-2</v>
      </c>
      <c r="AM343" s="535" t="s">
        <v>546</v>
      </c>
      <c r="AN343" s="535">
        <v>7.2599999999999998E-2</v>
      </c>
      <c r="AO343" s="535">
        <v>3.78E-2</v>
      </c>
      <c r="AP343" s="535" t="s">
        <v>546</v>
      </c>
      <c r="AQ343" s="535">
        <v>7.2599999999999998E-2</v>
      </c>
      <c r="AR343" s="535">
        <v>3.78E-2</v>
      </c>
      <c r="AS343" s="535" t="s">
        <v>546</v>
      </c>
      <c r="AT343" s="535">
        <v>7.2599999999999998E-2</v>
      </c>
      <c r="AU343" s="535">
        <v>3.78E-2</v>
      </c>
      <c r="AV343" s="535" t="s">
        <v>546</v>
      </c>
      <c r="AW343" s="535">
        <v>7.2599999999999998E-2</v>
      </c>
      <c r="AX343" s="535">
        <v>3.78E-2</v>
      </c>
      <c r="AY343" s="535" t="s">
        <v>546</v>
      </c>
      <c r="AZ343" s="535">
        <v>7.2599999999999998E-2</v>
      </c>
      <c r="BA343" s="535">
        <v>3.78E-2</v>
      </c>
      <c r="BB343" s="535" t="s">
        <v>546</v>
      </c>
      <c r="BC343" s="535">
        <v>7.2599999999999998E-2</v>
      </c>
      <c r="BD343" s="535">
        <v>3.78E-2</v>
      </c>
      <c r="BE343" s="535" t="s">
        <v>546</v>
      </c>
      <c r="BF343" s="535">
        <v>7.2599999999999998E-2</v>
      </c>
      <c r="BG343" s="535">
        <v>3.78E-2</v>
      </c>
      <c r="BH343" s="535" t="s">
        <v>546</v>
      </c>
    </row>
    <row r="344" spans="1:60" s="100" customFormat="1" ht="16.5" customHeight="1">
      <c r="A344" s="481"/>
      <c r="B344" s="480"/>
      <c r="C344" s="204"/>
      <c r="D344" s="204"/>
      <c r="E344" s="675"/>
      <c r="F344" s="489" t="s">
        <v>635</v>
      </c>
      <c r="G344" s="535">
        <v>7.2599999999999998E-2</v>
      </c>
      <c r="H344" s="535">
        <v>3.78E-2</v>
      </c>
      <c r="I344" s="535" t="s">
        <v>546</v>
      </c>
      <c r="J344" s="535">
        <v>7.2599999999999998E-2</v>
      </c>
      <c r="K344" s="535">
        <v>3.78E-2</v>
      </c>
      <c r="L344" s="535" t="s">
        <v>546</v>
      </c>
      <c r="M344" s="535">
        <v>7.2599999999999998E-2</v>
      </c>
      <c r="N344" s="535">
        <v>3.78E-2</v>
      </c>
      <c r="O344" s="535" t="s">
        <v>546</v>
      </c>
      <c r="P344" s="535">
        <v>7.2599999999999998E-2</v>
      </c>
      <c r="Q344" s="535">
        <v>3.78E-2</v>
      </c>
      <c r="R344" s="535" t="s">
        <v>546</v>
      </c>
      <c r="S344" s="535">
        <v>7.2599999999999998E-2</v>
      </c>
      <c r="T344" s="535">
        <v>3.78E-2</v>
      </c>
      <c r="U344" s="535" t="s">
        <v>546</v>
      </c>
      <c r="V344" s="535">
        <v>7.2599999999999998E-2</v>
      </c>
      <c r="W344" s="535">
        <v>3.78E-2</v>
      </c>
      <c r="X344" s="535" t="s">
        <v>546</v>
      </c>
      <c r="Y344" s="535">
        <v>7.2599999999999998E-2</v>
      </c>
      <c r="Z344" s="535">
        <v>3.78E-2</v>
      </c>
      <c r="AA344" s="535" t="s">
        <v>546</v>
      </c>
      <c r="AB344" s="535">
        <v>7.2599999999999998E-2</v>
      </c>
      <c r="AC344" s="535">
        <v>3.78E-2</v>
      </c>
      <c r="AD344" s="535" t="s">
        <v>546</v>
      </c>
      <c r="AE344" s="535">
        <v>7.2599999999999998E-2</v>
      </c>
      <c r="AF344" s="535">
        <v>3.78E-2</v>
      </c>
      <c r="AG344" s="535" t="s">
        <v>546</v>
      </c>
      <c r="AH344" s="535">
        <v>7.2599999999999998E-2</v>
      </c>
      <c r="AI344" s="535">
        <v>3.78E-2</v>
      </c>
      <c r="AJ344" s="535" t="s">
        <v>546</v>
      </c>
      <c r="AK344" s="535">
        <v>7.2599999999999998E-2</v>
      </c>
      <c r="AL344" s="535">
        <v>3.78E-2</v>
      </c>
      <c r="AM344" s="535" t="s">
        <v>546</v>
      </c>
      <c r="AN344" s="535">
        <v>7.2599999999999998E-2</v>
      </c>
      <c r="AO344" s="535">
        <v>3.78E-2</v>
      </c>
      <c r="AP344" s="535" t="s">
        <v>546</v>
      </c>
      <c r="AQ344" s="535">
        <v>7.2599999999999998E-2</v>
      </c>
      <c r="AR344" s="535">
        <v>3.78E-2</v>
      </c>
      <c r="AS344" s="535" t="s">
        <v>546</v>
      </c>
      <c r="AT344" s="535">
        <v>7.2599999999999998E-2</v>
      </c>
      <c r="AU344" s="535">
        <v>3.78E-2</v>
      </c>
      <c r="AV344" s="535" t="s">
        <v>546</v>
      </c>
      <c r="AW344" s="535">
        <v>7.2599999999999998E-2</v>
      </c>
      <c r="AX344" s="535">
        <v>3.78E-2</v>
      </c>
      <c r="AY344" s="535" t="s">
        <v>546</v>
      </c>
      <c r="AZ344" s="535">
        <v>7.2599999999999998E-2</v>
      </c>
      <c r="BA344" s="535">
        <v>3.78E-2</v>
      </c>
      <c r="BB344" s="535" t="s">
        <v>546</v>
      </c>
      <c r="BC344" s="535">
        <v>7.2599999999999998E-2</v>
      </c>
      <c r="BD344" s="535">
        <v>3.78E-2</v>
      </c>
      <c r="BE344" s="535" t="s">
        <v>546</v>
      </c>
      <c r="BF344" s="535">
        <v>7.2599999999999998E-2</v>
      </c>
      <c r="BG344" s="535">
        <v>3.78E-2</v>
      </c>
      <c r="BH344" s="535" t="s">
        <v>546</v>
      </c>
    </row>
    <row r="345" spans="1:60" s="100" customFormat="1" ht="16.5" customHeight="1">
      <c r="A345" s="481"/>
      <c r="B345" s="480"/>
      <c r="C345" s="204"/>
      <c r="D345" s="204"/>
      <c r="E345" s="675"/>
      <c r="F345" s="489" t="s">
        <v>636</v>
      </c>
      <c r="G345" s="535">
        <v>7.2599999999999998E-2</v>
      </c>
      <c r="H345" s="535">
        <v>3.78E-2</v>
      </c>
      <c r="I345" s="535" t="s">
        <v>546</v>
      </c>
      <c r="J345" s="535">
        <v>7.2599999999999998E-2</v>
      </c>
      <c r="K345" s="535">
        <v>3.78E-2</v>
      </c>
      <c r="L345" s="535" t="s">
        <v>546</v>
      </c>
      <c r="M345" s="535">
        <v>7.2599999999999998E-2</v>
      </c>
      <c r="N345" s="535">
        <v>3.78E-2</v>
      </c>
      <c r="O345" s="535" t="s">
        <v>546</v>
      </c>
      <c r="P345" s="535">
        <v>7.2599999999999998E-2</v>
      </c>
      <c r="Q345" s="535">
        <v>3.78E-2</v>
      </c>
      <c r="R345" s="535" t="s">
        <v>546</v>
      </c>
      <c r="S345" s="535">
        <v>7.2599999999999998E-2</v>
      </c>
      <c r="T345" s="535">
        <v>3.78E-2</v>
      </c>
      <c r="U345" s="535" t="s">
        <v>546</v>
      </c>
      <c r="V345" s="535">
        <v>7.2599999999999998E-2</v>
      </c>
      <c r="W345" s="535">
        <v>3.78E-2</v>
      </c>
      <c r="X345" s="535" t="s">
        <v>546</v>
      </c>
      <c r="Y345" s="535">
        <v>7.2599999999999998E-2</v>
      </c>
      <c r="Z345" s="535">
        <v>3.78E-2</v>
      </c>
      <c r="AA345" s="535" t="s">
        <v>546</v>
      </c>
      <c r="AB345" s="535">
        <v>7.2599999999999998E-2</v>
      </c>
      <c r="AC345" s="535">
        <v>3.78E-2</v>
      </c>
      <c r="AD345" s="535" t="s">
        <v>546</v>
      </c>
      <c r="AE345" s="535">
        <v>7.2599999999999998E-2</v>
      </c>
      <c r="AF345" s="535">
        <v>3.78E-2</v>
      </c>
      <c r="AG345" s="535" t="s">
        <v>546</v>
      </c>
      <c r="AH345" s="535">
        <v>7.2599999999999998E-2</v>
      </c>
      <c r="AI345" s="535">
        <v>3.78E-2</v>
      </c>
      <c r="AJ345" s="535" t="s">
        <v>546</v>
      </c>
      <c r="AK345" s="535">
        <v>7.2599999999999998E-2</v>
      </c>
      <c r="AL345" s="535">
        <v>3.78E-2</v>
      </c>
      <c r="AM345" s="535" t="s">
        <v>546</v>
      </c>
      <c r="AN345" s="535">
        <v>7.2599999999999998E-2</v>
      </c>
      <c r="AO345" s="535">
        <v>3.78E-2</v>
      </c>
      <c r="AP345" s="535" t="s">
        <v>546</v>
      </c>
      <c r="AQ345" s="535">
        <v>7.2599999999999998E-2</v>
      </c>
      <c r="AR345" s="535">
        <v>3.78E-2</v>
      </c>
      <c r="AS345" s="535" t="s">
        <v>546</v>
      </c>
      <c r="AT345" s="535">
        <v>7.2599999999999998E-2</v>
      </c>
      <c r="AU345" s="535">
        <v>3.78E-2</v>
      </c>
      <c r="AV345" s="535" t="s">
        <v>546</v>
      </c>
      <c r="AW345" s="535">
        <v>7.2599999999999998E-2</v>
      </c>
      <c r="AX345" s="535">
        <v>3.78E-2</v>
      </c>
      <c r="AY345" s="535" t="s">
        <v>546</v>
      </c>
      <c r="AZ345" s="535">
        <v>7.2599999999999998E-2</v>
      </c>
      <c r="BA345" s="535">
        <v>3.78E-2</v>
      </c>
      <c r="BB345" s="535" t="s">
        <v>546</v>
      </c>
      <c r="BC345" s="535">
        <v>7.2599999999999998E-2</v>
      </c>
      <c r="BD345" s="535">
        <v>3.78E-2</v>
      </c>
      <c r="BE345" s="535" t="s">
        <v>546</v>
      </c>
      <c r="BF345" s="535">
        <v>7.2599999999999998E-2</v>
      </c>
      <c r="BG345" s="535">
        <v>3.78E-2</v>
      </c>
      <c r="BH345" s="535" t="s">
        <v>546</v>
      </c>
    </row>
    <row r="346" spans="1:60" s="100" customFormat="1" ht="16.5" customHeight="1">
      <c r="A346" s="481"/>
      <c r="B346" s="480"/>
      <c r="C346" s="204"/>
      <c r="D346" s="204"/>
      <c r="E346" s="675"/>
      <c r="F346" s="489" t="s">
        <v>637</v>
      </c>
      <c r="G346" s="535">
        <v>7.2599999999999998E-2</v>
      </c>
      <c r="H346" s="535">
        <v>3.78E-2</v>
      </c>
      <c r="I346" s="535" t="s">
        <v>546</v>
      </c>
      <c r="J346" s="535">
        <v>7.2599999999999998E-2</v>
      </c>
      <c r="K346" s="535">
        <v>3.78E-2</v>
      </c>
      <c r="L346" s="535" t="s">
        <v>546</v>
      </c>
      <c r="M346" s="535">
        <v>7.2599999999999998E-2</v>
      </c>
      <c r="N346" s="535">
        <v>3.78E-2</v>
      </c>
      <c r="O346" s="535" t="s">
        <v>546</v>
      </c>
      <c r="P346" s="535">
        <v>7.2599999999999998E-2</v>
      </c>
      <c r="Q346" s="535">
        <v>3.78E-2</v>
      </c>
      <c r="R346" s="535" t="s">
        <v>546</v>
      </c>
      <c r="S346" s="535">
        <v>7.2599999999999998E-2</v>
      </c>
      <c r="T346" s="535">
        <v>3.78E-2</v>
      </c>
      <c r="U346" s="535" t="s">
        <v>546</v>
      </c>
      <c r="V346" s="535">
        <v>7.2599999999999998E-2</v>
      </c>
      <c r="W346" s="535">
        <v>3.78E-2</v>
      </c>
      <c r="X346" s="535" t="s">
        <v>546</v>
      </c>
      <c r="Y346" s="535">
        <v>7.2599999999999998E-2</v>
      </c>
      <c r="Z346" s="535">
        <v>3.78E-2</v>
      </c>
      <c r="AA346" s="535" t="s">
        <v>546</v>
      </c>
      <c r="AB346" s="535">
        <v>7.2599999999999998E-2</v>
      </c>
      <c r="AC346" s="535">
        <v>3.78E-2</v>
      </c>
      <c r="AD346" s="535" t="s">
        <v>546</v>
      </c>
      <c r="AE346" s="535">
        <v>7.2599999999999998E-2</v>
      </c>
      <c r="AF346" s="535">
        <v>3.78E-2</v>
      </c>
      <c r="AG346" s="535" t="s">
        <v>546</v>
      </c>
      <c r="AH346" s="535">
        <v>7.2599999999999998E-2</v>
      </c>
      <c r="AI346" s="535">
        <v>3.78E-2</v>
      </c>
      <c r="AJ346" s="535" t="s">
        <v>546</v>
      </c>
      <c r="AK346" s="535">
        <v>7.2599999999999998E-2</v>
      </c>
      <c r="AL346" s="535">
        <v>3.78E-2</v>
      </c>
      <c r="AM346" s="535" t="s">
        <v>546</v>
      </c>
      <c r="AN346" s="535">
        <v>7.2599999999999998E-2</v>
      </c>
      <c r="AO346" s="535">
        <v>3.78E-2</v>
      </c>
      <c r="AP346" s="535" t="s">
        <v>546</v>
      </c>
      <c r="AQ346" s="535">
        <v>7.2599999999999998E-2</v>
      </c>
      <c r="AR346" s="535">
        <v>3.78E-2</v>
      </c>
      <c r="AS346" s="535" t="s">
        <v>546</v>
      </c>
      <c r="AT346" s="535">
        <v>7.2599999999999998E-2</v>
      </c>
      <c r="AU346" s="535">
        <v>3.78E-2</v>
      </c>
      <c r="AV346" s="535" t="s">
        <v>546</v>
      </c>
      <c r="AW346" s="535">
        <v>7.2599999999999998E-2</v>
      </c>
      <c r="AX346" s="535">
        <v>3.78E-2</v>
      </c>
      <c r="AY346" s="535" t="s">
        <v>546</v>
      </c>
      <c r="AZ346" s="535">
        <v>7.2599999999999998E-2</v>
      </c>
      <c r="BA346" s="535">
        <v>3.78E-2</v>
      </c>
      <c r="BB346" s="535" t="s">
        <v>546</v>
      </c>
      <c r="BC346" s="535">
        <v>7.2599999999999998E-2</v>
      </c>
      <c r="BD346" s="535">
        <v>3.78E-2</v>
      </c>
      <c r="BE346" s="535" t="s">
        <v>546</v>
      </c>
      <c r="BF346" s="535">
        <v>7.2599999999999998E-2</v>
      </c>
      <c r="BG346" s="535">
        <v>3.78E-2</v>
      </c>
      <c r="BH346" s="535" t="s">
        <v>546</v>
      </c>
    </row>
    <row r="347" spans="1:60" s="100" customFormat="1" ht="16.5" customHeight="1">
      <c r="A347" s="481"/>
      <c r="B347" s="480"/>
      <c r="C347" s="204"/>
      <c r="D347" s="204"/>
      <c r="E347" s="675"/>
      <c r="F347" s="489" t="s">
        <v>638</v>
      </c>
      <c r="G347" s="535">
        <v>7.2599999999999998E-2</v>
      </c>
      <c r="H347" s="535">
        <v>3.78E-2</v>
      </c>
      <c r="I347" s="535" t="s">
        <v>546</v>
      </c>
      <c r="J347" s="535">
        <v>7.2599999999999998E-2</v>
      </c>
      <c r="K347" s="535">
        <v>3.78E-2</v>
      </c>
      <c r="L347" s="535" t="s">
        <v>546</v>
      </c>
      <c r="M347" s="535">
        <v>7.2599999999999998E-2</v>
      </c>
      <c r="N347" s="535">
        <v>3.78E-2</v>
      </c>
      <c r="O347" s="535" t="s">
        <v>546</v>
      </c>
      <c r="P347" s="535">
        <v>7.2599999999999998E-2</v>
      </c>
      <c r="Q347" s="535">
        <v>3.78E-2</v>
      </c>
      <c r="R347" s="535" t="s">
        <v>546</v>
      </c>
      <c r="S347" s="535">
        <v>7.2599999999999998E-2</v>
      </c>
      <c r="T347" s="535">
        <v>3.78E-2</v>
      </c>
      <c r="U347" s="535" t="s">
        <v>546</v>
      </c>
      <c r="V347" s="535">
        <v>7.2599999999999998E-2</v>
      </c>
      <c r="W347" s="535">
        <v>3.78E-2</v>
      </c>
      <c r="X347" s="535" t="s">
        <v>546</v>
      </c>
      <c r="Y347" s="535">
        <v>7.2599999999999998E-2</v>
      </c>
      <c r="Z347" s="535">
        <v>3.78E-2</v>
      </c>
      <c r="AA347" s="535" t="s">
        <v>546</v>
      </c>
      <c r="AB347" s="535">
        <v>7.2599999999999998E-2</v>
      </c>
      <c r="AC347" s="535">
        <v>3.78E-2</v>
      </c>
      <c r="AD347" s="535" t="s">
        <v>546</v>
      </c>
      <c r="AE347" s="535">
        <v>7.2599999999999998E-2</v>
      </c>
      <c r="AF347" s="535">
        <v>3.78E-2</v>
      </c>
      <c r="AG347" s="535" t="s">
        <v>546</v>
      </c>
      <c r="AH347" s="535">
        <v>7.2599999999999998E-2</v>
      </c>
      <c r="AI347" s="535">
        <v>3.78E-2</v>
      </c>
      <c r="AJ347" s="535" t="s">
        <v>546</v>
      </c>
      <c r="AK347" s="535">
        <v>7.2599999999999998E-2</v>
      </c>
      <c r="AL347" s="535">
        <v>3.78E-2</v>
      </c>
      <c r="AM347" s="535" t="s">
        <v>546</v>
      </c>
      <c r="AN347" s="535">
        <v>7.2599999999999998E-2</v>
      </c>
      <c r="AO347" s="535">
        <v>3.78E-2</v>
      </c>
      <c r="AP347" s="535" t="s">
        <v>546</v>
      </c>
      <c r="AQ347" s="535">
        <v>7.2599999999999998E-2</v>
      </c>
      <c r="AR347" s="535">
        <v>3.78E-2</v>
      </c>
      <c r="AS347" s="535" t="s">
        <v>546</v>
      </c>
      <c r="AT347" s="535">
        <v>7.2599999999999998E-2</v>
      </c>
      <c r="AU347" s="535">
        <v>3.78E-2</v>
      </c>
      <c r="AV347" s="535" t="s">
        <v>546</v>
      </c>
      <c r="AW347" s="535">
        <v>7.2599999999999998E-2</v>
      </c>
      <c r="AX347" s="535">
        <v>3.78E-2</v>
      </c>
      <c r="AY347" s="535" t="s">
        <v>546</v>
      </c>
      <c r="AZ347" s="535">
        <v>7.2599999999999998E-2</v>
      </c>
      <c r="BA347" s="535">
        <v>3.78E-2</v>
      </c>
      <c r="BB347" s="535" t="s">
        <v>546</v>
      </c>
      <c r="BC347" s="535">
        <v>7.2599999999999998E-2</v>
      </c>
      <c r="BD347" s="535">
        <v>3.78E-2</v>
      </c>
      <c r="BE347" s="535" t="s">
        <v>546</v>
      </c>
      <c r="BF347" s="535">
        <v>7.2599999999999998E-2</v>
      </c>
      <c r="BG347" s="535">
        <v>3.78E-2</v>
      </c>
      <c r="BH347" s="535" t="s">
        <v>546</v>
      </c>
    </row>
    <row r="348" spans="1:60" s="100" customFormat="1" ht="16.5" customHeight="1">
      <c r="A348" s="481"/>
      <c r="B348" s="480"/>
      <c r="C348" s="204"/>
      <c r="D348" s="204"/>
      <c r="E348" s="675"/>
      <c r="F348" s="489" t="s">
        <v>639</v>
      </c>
      <c r="G348" s="535">
        <v>7.2599999999999998E-2</v>
      </c>
      <c r="H348" s="535">
        <v>3.78E-2</v>
      </c>
      <c r="I348" s="535" t="s">
        <v>546</v>
      </c>
      <c r="J348" s="535">
        <v>7.2599999999999998E-2</v>
      </c>
      <c r="K348" s="535">
        <v>3.78E-2</v>
      </c>
      <c r="L348" s="535" t="s">
        <v>546</v>
      </c>
      <c r="M348" s="535">
        <v>7.2599999999999998E-2</v>
      </c>
      <c r="N348" s="535">
        <v>3.78E-2</v>
      </c>
      <c r="O348" s="535" t="s">
        <v>546</v>
      </c>
      <c r="P348" s="535">
        <v>7.2599999999999998E-2</v>
      </c>
      <c r="Q348" s="535">
        <v>3.78E-2</v>
      </c>
      <c r="R348" s="535" t="s">
        <v>546</v>
      </c>
      <c r="S348" s="535">
        <v>7.2599999999999998E-2</v>
      </c>
      <c r="T348" s="535">
        <v>3.78E-2</v>
      </c>
      <c r="U348" s="535" t="s">
        <v>546</v>
      </c>
      <c r="V348" s="535">
        <v>7.2599999999999998E-2</v>
      </c>
      <c r="W348" s="535">
        <v>3.78E-2</v>
      </c>
      <c r="X348" s="535" t="s">
        <v>546</v>
      </c>
      <c r="Y348" s="535">
        <v>7.2599999999999998E-2</v>
      </c>
      <c r="Z348" s="535">
        <v>3.78E-2</v>
      </c>
      <c r="AA348" s="535" t="s">
        <v>546</v>
      </c>
      <c r="AB348" s="535">
        <v>7.2599999999999998E-2</v>
      </c>
      <c r="AC348" s="535">
        <v>3.78E-2</v>
      </c>
      <c r="AD348" s="535" t="s">
        <v>546</v>
      </c>
      <c r="AE348" s="535">
        <v>7.2599999999999998E-2</v>
      </c>
      <c r="AF348" s="535">
        <v>3.78E-2</v>
      </c>
      <c r="AG348" s="535" t="s">
        <v>546</v>
      </c>
      <c r="AH348" s="535">
        <v>7.2599999999999998E-2</v>
      </c>
      <c r="AI348" s="535">
        <v>3.78E-2</v>
      </c>
      <c r="AJ348" s="535" t="s">
        <v>546</v>
      </c>
      <c r="AK348" s="535">
        <v>7.2599999999999998E-2</v>
      </c>
      <c r="AL348" s="535">
        <v>3.78E-2</v>
      </c>
      <c r="AM348" s="535" t="s">
        <v>546</v>
      </c>
      <c r="AN348" s="535">
        <v>7.2599999999999998E-2</v>
      </c>
      <c r="AO348" s="535">
        <v>3.78E-2</v>
      </c>
      <c r="AP348" s="535" t="s">
        <v>546</v>
      </c>
      <c r="AQ348" s="535">
        <v>7.2599999999999998E-2</v>
      </c>
      <c r="AR348" s="535">
        <v>3.78E-2</v>
      </c>
      <c r="AS348" s="535" t="s">
        <v>546</v>
      </c>
      <c r="AT348" s="535">
        <v>7.2599999999999998E-2</v>
      </c>
      <c r="AU348" s="535">
        <v>3.78E-2</v>
      </c>
      <c r="AV348" s="535" t="s">
        <v>546</v>
      </c>
      <c r="AW348" s="535">
        <v>7.2599999999999998E-2</v>
      </c>
      <c r="AX348" s="535">
        <v>3.78E-2</v>
      </c>
      <c r="AY348" s="535" t="s">
        <v>546</v>
      </c>
      <c r="AZ348" s="535">
        <v>7.2599999999999998E-2</v>
      </c>
      <c r="BA348" s="535">
        <v>3.78E-2</v>
      </c>
      <c r="BB348" s="535" t="s">
        <v>546</v>
      </c>
      <c r="BC348" s="535">
        <v>7.2599999999999998E-2</v>
      </c>
      <c r="BD348" s="535">
        <v>3.78E-2</v>
      </c>
      <c r="BE348" s="535" t="s">
        <v>546</v>
      </c>
      <c r="BF348" s="535">
        <v>7.2599999999999998E-2</v>
      </c>
      <c r="BG348" s="535">
        <v>3.78E-2</v>
      </c>
      <c r="BH348" s="535" t="s">
        <v>546</v>
      </c>
    </row>
    <row r="349" spans="1:60" s="100" customFormat="1" ht="16.5" customHeight="1">
      <c r="A349" s="481"/>
      <c r="B349" s="480"/>
      <c r="C349" s="204"/>
      <c r="D349" s="204"/>
      <c r="E349" s="675"/>
      <c r="F349" s="489" t="s">
        <v>640</v>
      </c>
      <c r="G349" s="535">
        <v>7.2599999999999998E-2</v>
      </c>
      <c r="H349" s="535">
        <v>3.78E-2</v>
      </c>
      <c r="I349" s="535" t="s">
        <v>546</v>
      </c>
      <c r="J349" s="535">
        <v>7.2599999999999998E-2</v>
      </c>
      <c r="K349" s="535">
        <v>3.78E-2</v>
      </c>
      <c r="L349" s="535" t="s">
        <v>546</v>
      </c>
      <c r="M349" s="535">
        <v>7.2599999999999998E-2</v>
      </c>
      <c r="N349" s="535">
        <v>3.78E-2</v>
      </c>
      <c r="O349" s="535" t="s">
        <v>546</v>
      </c>
      <c r="P349" s="535">
        <v>7.2599999999999998E-2</v>
      </c>
      <c r="Q349" s="535">
        <v>3.78E-2</v>
      </c>
      <c r="R349" s="535" t="s">
        <v>546</v>
      </c>
      <c r="S349" s="535">
        <v>7.2599999999999998E-2</v>
      </c>
      <c r="T349" s="535">
        <v>3.78E-2</v>
      </c>
      <c r="U349" s="535" t="s">
        <v>546</v>
      </c>
      <c r="V349" s="535">
        <v>7.2599999999999998E-2</v>
      </c>
      <c r="W349" s="535">
        <v>3.78E-2</v>
      </c>
      <c r="X349" s="535" t="s">
        <v>546</v>
      </c>
      <c r="Y349" s="535">
        <v>7.2599999999999998E-2</v>
      </c>
      <c r="Z349" s="535">
        <v>3.78E-2</v>
      </c>
      <c r="AA349" s="535" t="s">
        <v>546</v>
      </c>
      <c r="AB349" s="535">
        <v>7.2599999999999998E-2</v>
      </c>
      <c r="AC349" s="535">
        <v>3.78E-2</v>
      </c>
      <c r="AD349" s="535" t="s">
        <v>546</v>
      </c>
      <c r="AE349" s="535">
        <v>7.2599999999999998E-2</v>
      </c>
      <c r="AF349" s="535">
        <v>3.78E-2</v>
      </c>
      <c r="AG349" s="535" t="s">
        <v>546</v>
      </c>
      <c r="AH349" s="535">
        <v>7.2599999999999998E-2</v>
      </c>
      <c r="AI349" s="535">
        <v>3.78E-2</v>
      </c>
      <c r="AJ349" s="535" t="s">
        <v>546</v>
      </c>
      <c r="AK349" s="535">
        <v>7.2599999999999998E-2</v>
      </c>
      <c r="AL349" s="535">
        <v>3.78E-2</v>
      </c>
      <c r="AM349" s="535" t="s">
        <v>546</v>
      </c>
      <c r="AN349" s="535">
        <v>7.2599999999999998E-2</v>
      </c>
      <c r="AO349" s="535">
        <v>3.78E-2</v>
      </c>
      <c r="AP349" s="535" t="s">
        <v>546</v>
      </c>
      <c r="AQ349" s="535">
        <v>7.2599999999999998E-2</v>
      </c>
      <c r="AR349" s="535">
        <v>3.78E-2</v>
      </c>
      <c r="AS349" s="535" t="s">
        <v>546</v>
      </c>
      <c r="AT349" s="535">
        <v>7.2599999999999998E-2</v>
      </c>
      <c r="AU349" s="535">
        <v>3.78E-2</v>
      </c>
      <c r="AV349" s="535" t="s">
        <v>546</v>
      </c>
      <c r="AW349" s="535">
        <v>7.2599999999999998E-2</v>
      </c>
      <c r="AX349" s="535">
        <v>3.78E-2</v>
      </c>
      <c r="AY349" s="535" t="s">
        <v>546</v>
      </c>
      <c r="AZ349" s="535">
        <v>7.2599999999999998E-2</v>
      </c>
      <c r="BA349" s="535">
        <v>3.78E-2</v>
      </c>
      <c r="BB349" s="535" t="s">
        <v>546</v>
      </c>
      <c r="BC349" s="535">
        <v>7.2599999999999998E-2</v>
      </c>
      <c r="BD349" s="535">
        <v>3.78E-2</v>
      </c>
      <c r="BE349" s="535" t="s">
        <v>546</v>
      </c>
      <c r="BF349" s="535">
        <v>7.2599999999999998E-2</v>
      </c>
      <c r="BG349" s="535">
        <v>3.78E-2</v>
      </c>
      <c r="BH349" s="535" t="s">
        <v>546</v>
      </c>
    </row>
    <row r="350" spans="1:60" s="100" customFormat="1" ht="16.5" customHeight="1">
      <c r="A350" s="481"/>
      <c r="B350" s="480"/>
      <c r="C350" s="204"/>
      <c r="D350" s="204"/>
      <c r="E350" s="675"/>
      <c r="F350" s="489" t="s">
        <v>641</v>
      </c>
      <c r="G350" s="535">
        <v>7.2599999999999998E-2</v>
      </c>
      <c r="H350" s="535">
        <v>3.78E-2</v>
      </c>
      <c r="I350" s="535" t="s">
        <v>546</v>
      </c>
      <c r="J350" s="535">
        <v>7.2599999999999998E-2</v>
      </c>
      <c r="K350" s="535">
        <v>3.78E-2</v>
      </c>
      <c r="L350" s="535" t="s">
        <v>546</v>
      </c>
      <c r="M350" s="535">
        <v>7.2599999999999998E-2</v>
      </c>
      <c r="N350" s="535">
        <v>3.78E-2</v>
      </c>
      <c r="O350" s="535" t="s">
        <v>546</v>
      </c>
      <c r="P350" s="535">
        <v>7.2599999999999998E-2</v>
      </c>
      <c r="Q350" s="535">
        <v>3.78E-2</v>
      </c>
      <c r="R350" s="535" t="s">
        <v>546</v>
      </c>
      <c r="S350" s="535">
        <v>7.2599999999999998E-2</v>
      </c>
      <c r="T350" s="535">
        <v>3.78E-2</v>
      </c>
      <c r="U350" s="535" t="s">
        <v>546</v>
      </c>
      <c r="V350" s="535">
        <v>7.2599999999999998E-2</v>
      </c>
      <c r="W350" s="535">
        <v>3.78E-2</v>
      </c>
      <c r="X350" s="535" t="s">
        <v>546</v>
      </c>
      <c r="Y350" s="535">
        <v>7.2599999999999998E-2</v>
      </c>
      <c r="Z350" s="535">
        <v>3.78E-2</v>
      </c>
      <c r="AA350" s="535" t="s">
        <v>546</v>
      </c>
      <c r="AB350" s="535">
        <v>7.2599999999999998E-2</v>
      </c>
      <c r="AC350" s="535">
        <v>3.78E-2</v>
      </c>
      <c r="AD350" s="535" t="s">
        <v>546</v>
      </c>
      <c r="AE350" s="535">
        <v>7.2599999999999998E-2</v>
      </c>
      <c r="AF350" s="535">
        <v>3.78E-2</v>
      </c>
      <c r="AG350" s="535" t="s">
        <v>546</v>
      </c>
      <c r="AH350" s="535">
        <v>7.2599999999999998E-2</v>
      </c>
      <c r="AI350" s="535">
        <v>3.78E-2</v>
      </c>
      <c r="AJ350" s="535" t="s">
        <v>546</v>
      </c>
      <c r="AK350" s="535">
        <v>7.2599999999999998E-2</v>
      </c>
      <c r="AL350" s="535">
        <v>3.78E-2</v>
      </c>
      <c r="AM350" s="535" t="s">
        <v>546</v>
      </c>
      <c r="AN350" s="535">
        <v>7.2599999999999998E-2</v>
      </c>
      <c r="AO350" s="535">
        <v>3.78E-2</v>
      </c>
      <c r="AP350" s="535" t="s">
        <v>546</v>
      </c>
      <c r="AQ350" s="535">
        <v>7.2599999999999998E-2</v>
      </c>
      <c r="AR350" s="535">
        <v>3.78E-2</v>
      </c>
      <c r="AS350" s="535" t="s">
        <v>546</v>
      </c>
      <c r="AT350" s="535">
        <v>7.2599999999999998E-2</v>
      </c>
      <c r="AU350" s="535">
        <v>3.78E-2</v>
      </c>
      <c r="AV350" s="535" t="s">
        <v>546</v>
      </c>
      <c r="AW350" s="535">
        <v>7.2599999999999998E-2</v>
      </c>
      <c r="AX350" s="535">
        <v>3.78E-2</v>
      </c>
      <c r="AY350" s="535" t="s">
        <v>546</v>
      </c>
      <c r="AZ350" s="535">
        <v>7.2599999999999998E-2</v>
      </c>
      <c r="BA350" s="535">
        <v>3.78E-2</v>
      </c>
      <c r="BB350" s="535" t="s">
        <v>546</v>
      </c>
      <c r="BC350" s="535">
        <v>7.2599999999999998E-2</v>
      </c>
      <c r="BD350" s="535">
        <v>3.78E-2</v>
      </c>
      <c r="BE350" s="535" t="s">
        <v>546</v>
      </c>
      <c r="BF350" s="535">
        <v>7.2599999999999998E-2</v>
      </c>
      <c r="BG350" s="535">
        <v>3.78E-2</v>
      </c>
      <c r="BH350" s="535" t="s">
        <v>546</v>
      </c>
    </row>
    <row r="351" spans="1:60" s="100" customFormat="1" ht="16.5" customHeight="1">
      <c r="A351" s="481"/>
      <c r="B351" s="480"/>
      <c r="C351" s="204"/>
      <c r="D351" s="204"/>
      <c r="E351" s="675"/>
      <c r="F351" s="489" t="s">
        <v>642</v>
      </c>
      <c r="G351" s="535">
        <v>7.2599999999999998E-2</v>
      </c>
      <c r="H351" s="535">
        <v>3.78E-2</v>
      </c>
      <c r="I351" s="535" t="s">
        <v>546</v>
      </c>
      <c r="J351" s="535">
        <v>7.2599999999999998E-2</v>
      </c>
      <c r="K351" s="535">
        <v>3.78E-2</v>
      </c>
      <c r="L351" s="535" t="s">
        <v>546</v>
      </c>
      <c r="M351" s="535">
        <v>7.2599999999999998E-2</v>
      </c>
      <c r="N351" s="535">
        <v>3.78E-2</v>
      </c>
      <c r="O351" s="535" t="s">
        <v>546</v>
      </c>
      <c r="P351" s="535">
        <v>7.2599999999999998E-2</v>
      </c>
      <c r="Q351" s="535">
        <v>3.78E-2</v>
      </c>
      <c r="R351" s="535" t="s">
        <v>546</v>
      </c>
      <c r="S351" s="535">
        <v>7.2599999999999998E-2</v>
      </c>
      <c r="T351" s="535">
        <v>3.78E-2</v>
      </c>
      <c r="U351" s="535" t="s">
        <v>546</v>
      </c>
      <c r="V351" s="535">
        <v>7.2599999999999998E-2</v>
      </c>
      <c r="W351" s="535">
        <v>3.78E-2</v>
      </c>
      <c r="X351" s="535" t="s">
        <v>546</v>
      </c>
      <c r="Y351" s="535">
        <v>7.2599999999999998E-2</v>
      </c>
      <c r="Z351" s="535">
        <v>3.78E-2</v>
      </c>
      <c r="AA351" s="535" t="s">
        <v>546</v>
      </c>
      <c r="AB351" s="535">
        <v>7.2599999999999998E-2</v>
      </c>
      <c r="AC351" s="535">
        <v>3.78E-2</v>
      </c>
      <c r="AD351" s="535" t="s">
        <v>546</v>
      </c>
      <c r="AE351" s="535">
        <v>7.2599999999999998E-2</v>
      </c>
      <c r="AF351" s="535">
        <v>3.78E-2</v>
      </c>
      <c r="AG351" s="535" t="s">
        <v>546</v>
      </c>
      <c r="AH351" s="535">
        <v>7.2599999999999998E-2</v>
      </c>
      <c r="AI351" s="535">
        <v>3.78E-2</v>
      </c>
      <c r="AJ351" s="535" t="s">
        <v>546</v>
      </c>
      <c r="AK351" s="535">
        <v>7.2599999999999998E-2</v>
      </c>
      <c r="AL351" s="535">
        <v>3.78E-2</v>
      </c>
      <c r="AM351" s="535" t="s">
        <v>546</v>
      </c>
      <c r="AN351" s="535">
        <v>7.2599999999999998E-2</v>
      </c>
      <c r="AO351" s="535">
        <v>3.78E-2</v>
      </c>
      <c r="AP351" s="535" t="s">
        <v>546</v>
      </c>
      <c r="AQ351" s="535">
        <v>7.2599999999999998E-2</v>
      </c>
      <c r="AR351" s="535">
        <v>3.78E-2</v>
      </c>
      <c r="AS351" s="535" t="s">
        <v>546</v>
      </c>
      <c r="AT351" s="535">
        <v>7.2599999999999998E-2</v>
      </c>
      <c r="AU351" s="535">
        <v>3.78E-2</v>
      </c>
      <c r="AV351" s="535" t="s">
        <v>546</v>
      </c>
      <c r="AW351" s="535">
        <v>7.2599999999999998E-2</v>
      </c>
      <c r="AX351" s="535">
        <v>3.78E-2</v>
      </c>
      <c r="AY351" s="535" t="s">
        <v>546</v>
      </c>
      <c r="AZ351" s="535">
        <v>7.2599999999999998E-2</v>
      </c>
      <c r="BA351" s="535">
        <v>3.78E-2</v>
      </c>
      <c r="BB351" s="535" t="s">
        <v>546</v>
      </c>
      <c r="BC351" s="535">
        <v>7.2599999999999998E-2</v>
      </c>
      <c r="BD351" s="535">
        <v>3.78E-2</v>
      </c>
      <c r="BE351" s="535" t="s">
        <v>546</v>
      </c>
      <c r="BF351" s="535">
        <v>7.2599999999999998E-2</v>
      </c>
      <c r="BG351" s="535">
        <v>3.78E-2</v>
      </c>
      <c r="BH351" s="535" t="s">
        <v>546</v>
      </c>
    </row>
    <row r="352" spans="1:60" s="100" customFormat="1" ht="16.5" customHeight="1">
      <c r="A352" s="481"/>
      <c r="B352" s="480"/>
      <c r="C352" s="204"/>
      <c r="D352" s="204"/>
      <c r="E352" s="675"/>
      <c r="F352" s="489" t="s">
        <v>643</v>
      </c>
      <c r="G352" s="535">
        <v>7.2599999999999998E-2</v>
      </c>
      <c r="H352" s="535">
        <v>3.78E-2</v>
      </c>
      <c r="I352" s="535" t="s">
        <v>546</v>
      </c>
      <c r="J352" s="535">
        <v>7.2599999999999998E-2</v>
      </c>
      <c r="K352" s="535">
        <v>3.78E-2</v>
      </c>
      <c r="L352" s="535" t="s">
        <v>546</v>
      </c>
      <c r="M352" s="535">
        <v>7.2599999999999998E-2</v>
      </c>
      <c r="N352" s="535">
        <v>3.78E-2</v>
      </c>
      <c r="O352" s="535" t="s">
        <v>546</v>
      </c>
      <c r="P352" s="535">
        <v>7.2599999999999998E-2</v>
      </c>
      <c r="Q352" s="535">
        <v>3.78E-2</v>
      </c>
      <c r="R352" s="535" t="s">
        <v>546</v>
      </c>
      <c r="S352" s="535">
        <v>7.2599999999999998E-2</v>
      </c>
      <c r="T352" s="535">
        <v>3.78E-2</v>
      </c>
      <c r="U352" s="535" t="s">
        <v>546</v>
      </c>
      <c r="V352" s="535">
        <v>7.2599999999999998E-2</v>
      </c>
      <c r="W352" s="535">
        <v>3.78E-2</v>
      </c>
      <c r="X352" s="535" t="s">
        <v>546</v>
      </c>
      <c r="Y352" s="535">
        <v>7.2599999999999998E-2</v>
      </c>
      <c r="Z352" s="535">
        <v>3.78E-2</v>
      </c>
      <c r="AA352" s="535" t="s">
        <v>546</v>
      </c>
      <c r="AB352" s="535">
        <v>7.2599999999999998E-2</v>
      </c>
      <c r="AC352" s="535">
        <v>3.78E-2</v>
      </c>
      <c r="AD352" s="535" t="s">
        <v>546</v>
      </c>
      <c r="AE352" s="535">
        <v>7.2599999999999998E-2</v>
      </c>
      <c r="AF352" s="535">
        <v>3.78E-2</v>
      </c>
      <c r="AG352" s="535" t="s">
        <v>546</v>
      </c>
      <c r="AH352" s="535">
        <v>7.2599999999999998E-2</v>
      </c>
      <c r="AI352" s="535">
        <v>3.78E-2</v>
      </c>
      <c r="AJ352" s="535" t="s">
        <v>546</v>
      </c>
      <c r="AK352" s="535">
        <v>7.2599999999999998E-2</v>
      </c>
      <c r="AL352" s="535">
        <v>3.78E-2</v>
      </c>
      <c r="AM352" s="535" t="s">
        <v>546</v>
      </c>
      <c r="AN352" s="535">
        <v>7.2599999999999998E-2</v>
      </c>
      <c r="AO352" s="535">
        <v>3.78E-2</v>
      </c>
      <c r="AP352" s="535" t="s">
        <v>546</v>
      </c>
      <c r="AQ352" s="535">
        <v>7.2599999999999998E-2</v>
      </c>
      <c r="AR352" s="535">
        <v>3.78E-2</v>
      </c>
      <c r="AS352" s="535" t="s">
        <v>546</v>
      </c>
      <c r="AT352" s="535">
        <v>7.2599999999999998E-2</v>
      </c>
      <c r="AU352" s="535">
        <v>3.78E-2</v>
      </c>
      <c r="AV352" s="535" t="s">
        <v>546</v>
      </c>
      <c r="AW352" s="535">
        <v>7.2599999999999998E-2</v>
      </c>
      <c r="AX352" s="535">
        <v>3.78E-2</v>
      </c>
      <c r="AY352" s="535" t="s">
        <v>546</v>
      </c>
      <c r="AZ352" s="535">
        <v>7.2599999999999998E-2</v>
      </c>
      <c r="BA352" s="535">
        <v>3.78E-2</v>
      </c>
      <c r="BB352" s="535" t="s">
        <v>546</v>
      </c>
      <c r="BC352" s="535">
        <v>7.2599999999999998E-2</v>
      </c>
      <c r="BD352" s="535">
        <v>3.78E-2</v>
      </c>
      <c r="BE352" s="535" t="s">
        <v>546</v>
      </c>
      <c r="BF352" s="535">
        <v>7.2599999999999998E-2</v>
      </c>
      <c r="BG352" s="535">
        <v>3.78E-2</v>
      </c>
      <c r="BH352" s="535" t="s">
        <v>546</v>
      </c>
    </row>
    <row r="353" spans="1:60" s="100" customFormat="1" ht="16.5" customHeight="1">
      <c r="A353" s="481"/>
      <c r="B353" s="480"/>
      <c r="C353" s="204"/>
      <c r="D353" s="204"/>
      <c r="E353" s="675"/>
      <c r="F353" s="489" t="s">
        <v>644</v>
      </c>
      <c r="G353" s="535">
        <v>7.2599999999999998E-2</v>
      </c>
      <c r="H353" s="535">
        <v>3.78E-2</v>
      </c>
      <c r="I353" s="535" t="s">
        <v>546</v>
      </c>
      <c r="J353" s="535">
        <v>7.2599999999999998E-2</v>
      </c>
      <c r="K353" s="535">
        <v>3.78E-2</v>
      </c>
      <c r="L353" s="535" t="s">
        <v>546</v>
      </c>
      <c r="M353" s="535">
        <v>7.2599999999999998E-2</v>
      </c>
      <c r="N353" s="535">
        <v>3.78E-2</v>
      </c>
      <c r="O353" s="535" t="s">
        <v>546</v>
      </c>
      <c r="P353" s="535">
        <v>7.2599999999999998E-2</v>
      </c>
      <c r="Q353" s="535">
        <v>3.78E-2</v>
      </c>
      <c r="R353" s="535" t="s">
        <v>546</v>
      </c>
      <c r="S353" s="535">
        <v>7.2599999999999998E-2</v>
      </c>
      <c r="T353" s="535">
        <v>3.78E-2</v>
      </c>
      <c r="U353" s="535" t="s">
        <v>546</v>
      </c>
      <c r="V353" s="535">
        <v>7.2599999999999998E-2</v>
      </c>
      <c r="W353" s="535">
        <v>3.78E-2</v>
      </c>
      <c r="X353" s="535" t="s">
        <v>546</v>
      </c>
      <c r="Y353" s="535">
        <v>7.2599999999999998E-2</v>
      </c>
      <c r="Z353" s="535">
        <v>3.78E-2</v>
      </c>
      <c r="AA353" s="535" t="s">
        <v>546</v>
      </c>
      <c r="AB353" s="535">
        <v>7.2599999999999998E-2</v>
      </c>
      <c r="AC353" s="535">
        <v>3.78E-2</v>
      </c>
      <c r="AD353" s="535" t="s">
        <v>546</v>
      </c>
      <c r="AE353" s="535">
        <v>7.2599999999999998E-2</v>
      </c>
      <c r="AF353" s="535">
        <v>3.78E-2</v>
      </c>
      <c r="AG353" s="535" t="s">
        <v>546</v>
      </c>
      <c r="AH353" s="535">
        <v>7.2599999999999998E-2</v>
      </c>
      <c r="AI353" s="535">
        <v>3.78E-2</v>
      </c>
      <c r="AJ353" s="535" t="s">
        <v>546</v>
      </c>
      <c r="AK353" s="535">
        <v>7.2599999999999998E-2</v>
      </c>
      <c r="AL353" s="535">
        <v>3.78E-2</v>
      </c>
      <c r="AM353" s="535" t="s">
        <v>546</v>
      </c>
      <c r="AN353" s="535">
        <v>7.2599999999999998E-2</v>
      </c>
      <c r="AO353" s="535">
        <v>3.78E-2</v>
      </c>
      <c r="AP353" s="535" t="s">
        <v>546</v>
      </c>
      <c r="AQ353" s="535">
        <v>7.2599999999999998E-2</v>
      </c>
      <c r="AR353" s="535">
        <v>3.78E-2</v>
      </c>
      <c r="AS353" s="535" t="s">
        <v>546</v>
      </c>
      <c r="AT353" s="535">
        <v>7.2599999999999998E-2</v>
      </c>
      <c r="AU353" s="535">
        <v>3.78E-2</v>
      </c>
      <c r="AV353" s="535" t="s">
        <v>546</v>
      </c>
      <c r="AW353" s="535">
        <v>7.2599999999999998E-2</v>
      </c>
      <c r="AX353" s="535">
        <v>3.78E-2</v>
      </c>
      <c r="AY353" s="535" t="s">
        <v>546</v>
      </c>
      <c r="AZ353" s="535">
        <v>7.2599999999999998E-2</v>
      </c>
      <c r="BA353" s="535">
        <v>3.78E-2</v>
      </c>
      <c r="BB353" s="535" t="s">
        <v>546</v>
      </c>
      <c r="BC353" s="535">
        <v>7.2599999999999998E-2</v>
      </c>
      <c r="BD353" s="535">
        <v>3.78E-2</v>
      </c>
      <c r="BE353" s="535" t="s">
        <v>546</v>
      </c>
      <c r="BF353" s="535">
        <v>7.2599999999999998E-2</v>
      </c>
      <c r="BG353" s="535">
        <v>3.78E-2</v>
      </c>
      <c r="BH353" s="535" t="s">
        <v>546</v>
      </c>
    </row>
    <row r="354" spans="1:60" s="100" customFormat="1" ht="16.5" customHeight="1">
      <c r="A354" s="481"/>
      <c r="B354" s="480"/>
      <c r="C354" s="204"/>
      <c r="D354" s="204"/>
      <c r="E354" s="675"/>
      <c r="F354" s="489" t="s">
        <v>645</v>
      </c>
      <c r="G354" s="535">
        <v>7.2599999999999998E-2</v>
      </c>
      <c r="H354" s="535">
        <v>3.78E-2</v>
      </c>
      <c r="I354" s="535" t="s">
        <v>546</v>
      </c>
      <c r="J354" s="535">
        <v>7.2599999999999998E-2</v>
      </c>
      <c r="K354" s="535">
        <v>3.78E-2</v>
      </c>
      <c r="L354" s="535" t="s">
        <v>546</v>
      </c>
      <c r="M354" s="535">
        <v>7.2599999999999998E-2</v>
      </c>
      <c r="N354" s="535">
        <v>3.78E-2</v>
      </c>
      <c r="O354" s="535" t="s">
        <v>546</v>
      </c>
      <c r="P354" s="535">
        <v>7.2599999999999998E-2</v>
      </c>
      <c r="Q354" s="535">
        <v>3.78E-2</v>
      </c>
      <c r="R354" s="535" t="s">
        <v>546</v>
      </c>
      <c r="S354" s="535">
        <v>7.2599999999999998E-2</v>
      </c>
      <c r="T354" s="535">
        <v>3.78E-2</v>
      </c>
      <c r="U354" s="535" t="s">
        <v>546</v>
      </c>
      <c r="V354" s="535">
        <v>7.2599999999999998E-2</v>
      </c>
      <c r="W354" s="535">
        <v>3.78E-2</v>
      </c>
      <c r="X354" s="535" t="s">
        <v>546</v>
      </c>
      <c r="Y354" s="535">
        <v>7.2599999999999998E-2</v>
      </c>
      <c r="Z354" s="535">
        <v>3.78E-2</v>
      </c>
      <c r="AA354" s="535" t="s">
        <v>546</v>
      </c>
      <c r="AB354" s="535">
        <v>7.2599999999999998E-2</v>
      </c>
      <c r="AC354" s="535">
        <v>3.78E-2</v>
      </c>
      <c r="AD354" s="535" t="s">
        <v>546</v>
      </c>
      <c r="AE354" s="535">
        <v>7.2599999999999998E-2</v>
      </c>
      <c r="AF354" s="535">
        <v>3.78E-2</v>
      </c>
      <c r="AG354" s="535" t="s">
        <v>546</v>
      </c>
      <c r="AH354" s="535">
        <v>7.2599999999999998E-2</v>
      </c>
      <c r="AI354" s="535">
        <v>3.78E-2</v>
      </c>
      <c r="AJ354" s="535" t="s">
        <v>546</v>
      </c>
      <c r="AK354" s="535">
        <v>7.2599999999999998E-2</v>
      </c>
      <c r="AL354" s="535">
        <v>3.78E-2</v>
      </c>
      <c r="AM354" s="535" t="s">
        <v>546</v>
      </c>
      <c r="AN354" s="535">
        <v>7.2599999999999998E-2</v>
      </c>
      <c r="AO354" s="535">
        <v>3.78E-2</v>
      </c>
      <c r="AP354" s="535" t="s">
        <v>546</v>
      </c>
      <c r="AQ354" s="535">
        <v>7.2599999999999998E-2</v>
      </c>
      <c r="AR354" s="535">
        <v>3.78E-2</v>
      </c>
      <c r="AS354" s="535" t="s">
        <v>546</v>
      </c>
      <c r="AT354" s="535">
        <v>7.2599999999999998E-2</v>
      </c>
      <c r="AU354" s="535">
        <v>3.78E-2</v>
      </c>
      <c r="AV354" s="535" t="s">
        <v>546</v>
      </c>
      <c r="AW354" s="535">
        <v>7.2599999999999998E-2</v>
      </c>
      <c r="AX354" s="535">
        <v>3.78E-2</v>
      </c>
      <c r="AY354" s="535" t="s">
        <v>546</v>
      </c>
      <c r="AZ354" s="535">
        <v>7.2599999999999998E-2</v>
      </c>
      <c r="BA354" s="535">
        <v>3.78E-2</v>
      </c>
      <c r="BB354" s="535" t="s">
        <v>546</v>
      </c>
      <c r="BC354" s="535">
        <v>7.2599999999999998E-2</v>
      </c>
      <c r="BD354" s="535">
        <v>3.78E-2</v>
      </c>
      <c r="BE354" s="535" t="s">
        <v>546</v>
      </c>
      <c r="BF354" s="535">
        <v>7.2599999999999998E-2</v>
      </c>
      <c r="BG354" s="535">
        <v>3.78E-2</v>
      </c>
      <c r="BH354" s="535" t="s">
        <v>546</v>
      </c>
    </row>
    <row r="355" spans="1:60" s="100" customFormat="1" ht="16.5" customHeight="1">
      <c r="A355" s="481"/>
      <c r="B355" s="480"/>
      <c r="C355" s="204"/>
      <c r="D355" s="204"/>
      <c r="E355" s="675"/>
      <c r="F355" s="489" t="s">
        <v>646</v>
      </c>
      <c r="G355" s="535">
        <v>7.2599999999999998E-2</v>
      </c>
      <c r="H355" s="535">
        <v>3.78E-2</v>
      </c>
      <c r="I355" s="535" t="s">
        <v>546</v>
      </c>
      <c r="J355" s="535">
        <v>7.2599999999999998E-2</v>
      </c>
      <c r="K355" s="535">
        <v>3.78E-2</v>
      </c>
      <c r="L355" s="535" t="s">
        <v>546</v>
      </c>
      <c r="M355" s="535">
        <v>7.2599999999999998E-2</v>
      </c>
      <c r="N355" s="535">
        <v>3.78E-2</v>
      </c>
      <c r="O355" s="535" t="s">
        <v>546</v>
      </c>
      <c r="P355" s="535">
        <v>7.2599999999999998E-2</v>
      </c>
      <c r="Q355" s="535">
        <v>3.78E-2</v>
      </c>
      <c r="R355" s="535" t="s">
        <v>546</v>
      </c>
      <c r="S355" s="535">
        <v>7.2599999999999998E-2</v>
      </c>
      <c r="T355" s="535">
        <v>3.78E-2</v>
      </c>
      <c r="U355" s="535" t="s">
        <v>546</v>
      </c>
      <c r="V355" s="535">
        <v>7.2599999999999998E-2</v>
      </c>
      <c r="W355" s="535">
        <v>3.78E-2</v>
      </c>
      <c r="X355" s="535" t="s">
        <v>546</v>
      </c>
      <c r="Y355" s="535">
        <v>7.2599999999999998E-2</v>
      </c>
      <c r="Z355" s="535">
        <v>3.78E-2</v>
      </c>
      <c r="AA355" s="535" t="s">
        <v>546</v>
      </c>
      <c r="AB355" s="535">
        <v>7.2599999999999998E-2</v>
      </c>
      <c r="AC355" s="535">
        <v>3.78E-2</v>
      </c>
      <c r="AD355" s="535" t="s">
        <v>546</v>
      </c>
      <c r="AE355" s="535">
        <v>7.2599999999999998E-2</v>
      </c>
      <c r="AF355" s="535">
        <v>3.78E-2</v>
      </c>
      <c r="AG355" s="535" t="s">
        <v>546</v>
      </c>
      <c r="AH355" s="535">
        <v>7.2599999999999998E-2</v>
      </c>
      <c r="AI355" s="535">
        <v>3.78E-2</v>
      </c>
      <c r="AJ355" s="535" t="s">
        <v>546</v>
      </c>
      <c r="AK355" s="535">
        <v>7.2599999999999998E-2</v>
      </c>
      <c r="AL355" s="535">
        <v>3.78E-2</v>
      </c>
      <c r="AM355" s="535" t="s">
        <v>546</v>
      </c>
      <c r="AN355" s="535">
        <v>7.2599999999999998E-2</v>
      </c>
      <c r="AO355" s="535">
        <v>3.78E-2</v>
      </c>
      <c r="AP355" s="535" t="s">
        <v>546</v>
      </c>
      <c r="AQ355" s="535">
        <v>7.2599999999999998E-2</v>
      </c>
      <c r="AR355" s="535">
        <v>3.78E-2</v>
      </c>
      <c r="AS355" s="535" t="s">
        <v>546</v>
      </c>
      <c r="AT355" s="535">
        <v>7.2599999999999998E-2</v>
      </c>
      <c r="AU355" s="535">
        <v>3.78E-2</v>
      </c>
      <c r="AV355" s="535" t="s">
        <v>546</v>
      </c>
      <c r="AW355" s="535">
        <v>7.2599999999999998E-2</v>
      </c>
      <c r="AX355" s="535">
        <v>3.78E-2</v>
      </c>
      <c r="AY355" s="535" t="s">
        <v>546</v>
      </c>
      <c r="AZ355" s="535">
        <v>7.2599999999999998E-2</v>
      </c>
      <c r="BA355" s="535">
        <v>3.78E-2</v>
      </c>
      <c r="BB355" s="535" t="s">
        <v>546</v>
      </c>
      <c r="BC355" s="535">
        <v>7.2599999999999998E-2</v>
      </c>
      <c r="BD355" s="535">
        <v>3.78E-2</v>
      </c>
      <c r="BE355" s="535" t="s">
        <v>546</v>
      </c>
      <c r="BF355" s="535">
        <v>7.2599999999999998E-2</v>
      </c>
      <c r="BG355" s="535">
        <v>3.78E-2</v>
      </c>
      <c r="BH355" s="535" t="s">
        <v>546</v>
      </c>
    </row>
    <row r="356" spans="1:60" s="100" customFormat="1" ht="16.5" customHeight="1">
      <c r="A356" s="481"/>
      <c r="B356" s="480"/>
      <c r="C356" s="204"/>
      <c r="D356" s="204"/>
      <c r="E356" s="675"/>
      <c r="F356" s="489" t="s">
        <v>647</v>
      </c>
      <c r="G356" s="535">
        <v>7.2599999999999998E-2</v>
      </c>
      <c r="H356" s="535">
        <v>3.78E-2</v>
      </c>
      <c r="I356" s="535" t="s">
        <v>546</v>
      </c>
      <c r="J356" s="535">
        <v>7.2599999999999998E-2</v>
      </c>
      <c r="K356" s="535">
        <v>3.78E-2</v>
      </c>
      <c r="L356" s="535" t="s">
        <v>546</v>
      </c>
      <c r="M356" s="535">
        <v>7.2599999999999998E-2</v>
      </c>
      <c r="N356" s="535">
        <v>3.78E-2</v>
      </c>
      <c r="O356" s="535" t="s">
        <v>546</v>
      </c>
      <c r="P356" s="535">
        <v>7.2599999999999998E-2</v>
      </c>
      <c r="Q356" s="535">
        <v>3.78E-2</v>
      </c>
      <c r="R356" s="535" t="s">
        <v>546</v>
      </c>
      <c r="S356" s="535">
        <v>7.2599999999999998E-2</v>
      </c>
      <c r="T356" s="535">
        <v>3.78E-2</v>
      </c>
      <c r="U356" s="535" t="s">
        <v>546</v>
      </c>
      <c r="V356" s="535">
        <v>7.2599999999999998E-2</v>
      </c>
      <c r="W356" s="535">
        <v>3.78E-2</v>
      </c>
      <c r="X356" s="535" t="s">
        <v>546</v>
      </c>
      <c r="Y356" s="535">
        <v>7.2599999999999998E-2</v>
      </c>
      <c r="Z356" s="535">
        <v>3.78E-2</v>
      </c>
      <c r="AA356" s="535" t="s">
        <v>546</v>
      </c>
      <c r="AB356" s="535">
        <v>7.2599999999999998E-2</v>
      </c>
      <c r="AC356" s="535">
        <v>3.78E-2</v>
      </c>
      <c r="AD356" s="535" t="s">
        <v>546</v>
      </c>
      <c r="AE356" s="535">
        <v>7.2599999999999998E-2</v>
      </c>
      <c r="AF356" s="535">
        <v>3.78E-2</v>
      </c>
      <c r="AG356" s="535" t="s">
        <v>546</v>
      </c>
      <c r="AH356" s="535">
        <v>7.2599999999999998E-2</v>
      </c>
      <c r="AI356" s="535">
        <v>3.78E-2</v>
      </c>
      <c r="AJ356" s="535" t="s">
        <v>546</v>
      </c>
      <c r="AK356" s="535">
        <v>7.2599999999999998E-2</v>
      </c>
      <c r="AL356" s="535">
        <v>3.78E-2</v>
      </c>
      <c r="AM356" s="535" t="s">
        <v>546</v>
      </c>
      <c r="AN356" s="535">
        <v>7.2599999999999998E-2</v>
      </c>
      <c r="AO356" s="535">
        <v>3.78E-2</v>
      </c>
      <c r="AP356" s="535" t="s">
        <v>546</v>
      </c>
      <c r="AQ356" s="535">
        <v>7.2599999999999998E-2</v>
      </c>
      <c r="AR356" s="535">
        <v>3.78E-2</v>
      </c>
      <c r="AS356" s="535" t="s">
        <v>546</v>
      </c>
      <c r="AT356" s="535">
        <v>7.2599999999999998E-2</v>
      </c>
      <c r="AU356" s="535">
        <v>3.78E-2</v>
      </c>
      <c r="AV356" s="535" t="s">
        <v>546</v>
      </c>
      <c r="AW356" s="535">
        <v>7.2599999999999998E-2</v>
      </c>
      <c r="AX356" s="535">
        <v>3.78E-2</v>
      </c>
      <c r="AY356" s="535" t="s">
        <v>546</v>
      </c>
      <c r="AZ356" s="535">
        <v>7.2599999999999998E-2</v>
      </c>
      <c r="BA356" s="535">
        <v>3.78E-2</v>
      </c>
      <c r="BB356" s="535" t="s">
        <v>546</v>
      </c>
      <c r="BC356" s="535">
        <v>7.2599999999999998E-2</v>
      </c>
      <c r="BD356" s="535">
        <v>3.78E-2</v>
      </c>
      <c r="BE356" s="535" t="s">
        <v>546</v>
      </c>
      <c r="BF356" s="535">
        <v>7.2599999999999998E-2</v>
      </c>
      <c r="BG356" s="535">
        <v>3.78E-2</v>
      </c>
      <c r="BH356" s="535" t="s">
        <v>546</v>
      </c>
    </row>
    <row r="357" spans="1:60" s="100" customFormat="1" ht="16.5" customHeight="1">
      <c r="A357" s="481"/>
      <c r="B357" s="480"/>
      <c r="C357" s="204"/>
      <c r="D357" s="204"/>
      <c r="E357" s="675"/>
      <c r="F357" s="489" t="s">
        <v>648</v>
      </c>
      <c r="G357" s="535">
        <v>7.2599999999999998E-2</v>
      </c>
      <c r="H357" s="535">
        <v>3.78E-2</v>
      </c>
      <c r="I357" s="535" t="s">
        <v>546</v>
      </c>
      <c r="J357" s="535">
        <v>7.2599999999999998E-2</v>
      </c>
      <c r="K357" s="535">
        <v>3.78E-2</v>
      </c>
      <c r="L357" s="535" t="s">
        <v>546</v>
      </c>
      <c r="M357" s="535">
        <v>7.2599999999999998E-2</v>
      </c>
      <c r="N357" s="535">
        <v>3.78E-2</v>
      </c>
      <c r="O357" s="535" t="s">
        <v>546</v>
      </c>
      <c r="P357" s="535">
        <v>7.2599999999999998E-2</v>
      </c>
      <c r="Q357" s="535">
        <v>3.78E-2</v>
      </c>
      <c r="R357" s="535" t="s">
        <v>546</v>
      </c>
      <c r="S357" s="535">
        <v>7.2599999999999998E-2</v>
      </c>
      <c r="T357" s="535">
        <v>3.78E-2</v>
      </c>
      <c r="U357" s="535" t="s">
        <v>546</v>
      </c>
      <c r="V357" s="535">
        <v>7.2599999999999998E-2</v>
      </c>
      <c r="W357" s="535">
        <v>3.78E-2</v>
      </c>
      <c r="X357" s="535" t="s">
        <v>546</v>
      </c>
      <c r="Y357" s="535">
        <v>7.2599999999999998E-2</v>
      </c>
      <c r="Z357" s="535">
        <v>3.78E-2</v>
      </c>
      <c r="AA357" s="535" t="s">
        <v>546</v>
      </c>
      <c r="AB357" s="535">
        <v>7.2599999999999998E-2</v>
      </c>
      <c r="AC357" s="535">
        <v>3.78E-2</v>
      </c>
      <c r="AD357" s="535" t="s">
        <v>546</v>
      </c>
      <c r="AE357" s="535">
        <v>7.2599999999999998E-2</v>
      </c>
      <c r="AF357" s="535">
        <v>3.78E-2</v>
      </c>
      <c r="AG357" s="535" t="s">
        <v>546</v>
      </c>
      <c r="AH357" s="535">
        <v>7.2599999999999998E-2</v>
      </c>
      <c r="AI357" s="535">
        <v>3.78E-2</v>
      </c>
      <c r="AJ357" s="535" t="s">
        <v>546</v>
      </c>
      <c r="AK357" s="535">
        <v>7.2599999999999998E-2</v>
      </c>
      <c r="AL357" s="535">
        <v>3.78E-2</v>
      </c>
      <c r="AM357" s="535" t="s">
        <v>546</v>
      </c>
      <c r="AN357" s="535">
        <v>7.2599999999999998E-2</v>
      </c>
      <c r="AO357" s="535">
        <v>3.78E-2</v>
      </c>
      <c r="AP357" s="535" t="s">
        <v>546</v>
      </c>
      <c r="AQ357" s="535">
        <v>7.2599999999999998E-2</v>
      </c>
      <c r="AR357" s="535">
        <v>3.78E-2</v>
      </c>
      <c r="AS357" s="535" t="s">
        <v>546</v>
      </c>
      <c r="AT357" s="535">
        <v>7.2599999999999998E-2</v>
      </c>
      <c r="AU357" s="535">
        <v>3.78E-2</v>
      </c>
      <c r="AV357" s="535" t="s">
        <v>546</v>
      </c>
      <c r="AW357" s="535">
        <v>7.2599999999999998E-2</v>
      </c>
      <c r="AX357" s="535">
        <v>3.78E-2</v>
      </c>
      <c r="AY357" s="535" t="s">
        <v>546</v>
      </c>
      <c r="AZ357" s="535">
        <v>7.2599999999999998E-2</v>
      </c>
      <c r="BA357" s="535">
        <v>3.78E-2</v>
      </c>
      <c r="BB357" s="535" t="s">
        <v>546</v>
      </c>
      <c r="BC357" s="535">
        <v>7.2599999999999998E-2</v>
      </c>
      <c r="BD357" s="535">
        <v>3.78E-2</v>
      </c>
      <c r="BE357" s="535" t="s">
        <v>546</v>
      </c>
      <c r="BF357" s="535">
        <v>7.2599999999999998E-2</v>
      </c>
      <c r="BG357" s="535">
        <v>3.78E-2</v>
      </c>
      <c r="BH357" s="535" t="s">
        <v>546</v>
      </c>
    </row>
    <row r="358" spans="1:60" s="100" customFormat="1" ht="16.5" customHeight="1">
      <c r="A358" s="481"/>
      <c r="B358" s="480"/>
      <c r="C358" s="204"/>
      <c r="D358" s="204"/>
      <c r="E358" s="675"/>
      <c r="F358" s="489" t="s">
        <v>649</v>
      </c>
      <c r="G358" s="535">
        <v>7.2599999999999998E-2</v>
      </c>
      <c r="H358" s="535">
        <v>3.78E-2</v>
      </c>
      <c r="I358" s="535" t="s">
        <v>546</v>
      </c>
      <c r="J358" s="535">
        <v>7.2599999999999998E-2</v>
      </c>
      <c r="K358" s="535">
        <v>3.78E-2</v>
      </c>
      <c r="L358" s="535" t="s">
        <v>546</v>
      </c>
      <c r="M358" s="535">
        <v>7.2599999999999998E-2</v>
      </c>
      <c r="N358" s="535">
        <v>3.78E-2</v>
      </c>
      <c r="O358" s="535" t="s">
        <v>546</v>
      </c>
      <c r="P358" s="535">
        <v>7.2599999999999998E-2</v>
      </c>
      <c r="Q358" s="535">
        <v>3.78E-2</v>
      </c>
      <c r="R358" s="535" t="s">
        <v>546</v>
      </c>
      <c r="S358" s="535">
        <v>7.2599999999999998E-2</v>
      </c>
      <c r="T358" s="535">
        <v>3.78E-2</v>
      </c>
      <c r="U358" s="535" t="s">
        <v>546</v>
      </c>
      <c r="V358" s="535">
        <v>7.2599999999999998E-2</v>
      </c>
      <c r="W358" s="535">
        <v>3.78E-2</v>
      </c>
      <c r="X358" s="535" t="s">
        <v>546</v>
      </c>
      <c r="Y358" s="535">
        <v>7.2599999999999998E-2</v>
      </c>
      <c r="Z358" s="535">
        <v>3.78E-2</v>
      </c>
      <c r="AA358" s="535" t="s">
        <v>546</v>
      </c>
      <c r="AB358" s="535">
        <v>7.2599999999999998E-2</v>
      </c>
      <c r="AC358" s="535">
        <v>3.78E-2</v>
      </c>
      <c r="AD358" s="535" t="s">
        <v>546</v>
      </c>
      <c r="AE358" s="535">
        <v>7.2599999999999998E-2</v>
      </c>
      <c r="AF358" s="535">
        <v>3.78E-2</v>
      </c>
      <c r="AG358" s="535" t="s">
        <v>546</v>
      </c>
      <c r="AH358" s="535">
        <v>7.2599999999999998E-2</v>
      </c>
      <c r="AI358" s="535">
        <v>3.78E-2</v>
      </c>
      <c r="AJ358" s="535" t="s">
        <v>546</v>
      </c>
      <c r="AK358" s="535">
        <v>7.2599999999999998E-2</v>
      </c>
      <c r="AL358" s="535">
        <v>3.78E-2</v>
      </c>
      <c r="AM358" s="535" t="s">
        <v>546</v>
      </c>
      <c r="AN358" s="535">
        <v>7.2599999999999998E-2</v>
      </c>
      <c r="AO358" s="535">
        <v>3.78E-2</v>
      </c>
      <c r="AP358" s="535" t="s">
        <v>546</v>
      </c>
      <c r="AQ358" s="535">
        <v>7.2599999999999998E-2</v>
      </c>
      <c r="AR358" s="535">
        <v>3.78E-2</v>
      </c>
      <c r="AS358" s="535" t="s">
        <v>546</v>
      </c>
      <c r="AT358" s="535">
        <v>7.2599999999999998E-2</v>
      </c>
      <c r="AU358" s="535">
        <v>3.78E-2</v>
      </c>
      <c r="AV358" s="535" t="s">
        <v>546</v>
      </c>
      <c r="AW358" s="535">
        <v>7.2599999999999998E-2</v>
      </c>
      <c r="AX358" s="535">
        <v>3.78E-2</v>
      </c>
      <c r="AY358" s="535" t="s">
        <v>546</v>
      </c>
      <c r="AZ358" s="535">
        <v>7.2599999999999998E-2</v>
      </c>
      <c r="BA358" s="535">
        <v>3.78E-2</v>
      </c>
      <c r="BB358" s="535" t="s">
        <v>546</v>
      </c>
      <c r="BC358" s="535">
        <v>7.2599999999999998E-2</v>
      </c>
      <c r="BD358" s="535">
        <v>3.78E-2</v>
      </c>
      <c r="BE358" s="535" t="s">
        <v>546</v>
      </c>
      <c r="BF358" s="535">
        <v>7.2599999999999998E-2</v>
      </c>
      <c r="BG358" s="535">
        <v>3.78E-2</v>
      </c>
      <c r="BH358" s="535" t="s">
        <v>546</v>
      </c>
    </row>
    <row r="359" spans="1:60" s="100" customFormat="1" ht="16.5" customHeight="1">
      <c r="A359" s="481"/>
      <c r="B359" s="480"/>
      <c r="C359" s="204"/>
      <c r="D359" s="204"/>
      <c r="E359" s="675"/>
      <c r="F359" s="489" t="s">
        <v>650</v>
      </c>
      <c r="G359" s="535">
        <v>7.2599999999999998E-2</v>
      </c>
      <c r="H359" s="535">
        <v>3.78E-2</v>
      </c>
      <c r="I359" s="535" t="s">
        <v>546</v>
      </c>
      <c r="J359" s="535">
        <v>7.2599999999999998E-2</v>
      </c>
      <c r="K359" s="535">
        <v>3.78E-2</v>
      </c>
      <c r="L359" s="535" t="s">
        <v>546</v>
      </c>
      <c r="M359" s="535">
        <v>7.2599999999999998E-2</v>
      </c>
      <c r="N359" s="535">
        <v>3.78E-2</v>
      </c>
      <c r="O359" s="535" t="s">
        <v>546</v>
      </c>
      <c r="P359" s="535">
        <v>7.2599999999999998E-2</v>
      </c>
      <c r="Q359" s="535">
        <v>3.78E-2</v>
      </c>
      <c r="R359" s="535" t="s">
        <v>546</v>
      </c>
      <c r="S359" s="535">
        <v>7.2599999999999998E-2</v>
      </c>
      <c r="T359" s="535">
        <v>3.78E-2</v>
      </c>
      <c r="U359" s="535" t="s">
        <v>546</v>
      </c>
      <c r="V359" s="535">
        <v>7.2599999999999998E-2</v>
      </c>
      <c r="W359" s="535">
        <v>3.78E-2</v>
      </c>
      <c r="X359" s="535" t="s">
        <v>546</v>
      </c>
      <c r="Y359" s="535">
        <v>7.2599999999999998E-2</v>
      </c>
      <c r="Z359" s="535">
        <v>3.78E-2</v>
      </c>
      <c r="AA359" s="535" t="s">
        <v>546</v>
      </c>
      <c r="AB359" s="535">
        <v>7.2599999999999998E-2</v>
      </c>
      <c r="AC359" s="535">
        <v>3.78E-2</v>
      </c>
      <c r="AD359" s="535" t="s">
        <v>546</v>
      </c>
      <c r="AE359" s="535">
        <v>7.2599999999999998E-2</v>
      </c>
      <c r="AF359" s="535">
        <v>3.78E-2</v>
      </c>
      <c r="AG359" s="535" t="s">
        <v>546</v>
      </c>
      <c r="AH359" s="535">
        <v>7.2599999999999998E-2</v>
      </c>
      <c r="AI359" s="535">
        <v>3.78E-2</v>
      </c>
      <c r="AJ359" s="535" t="s">
        <v>546</v>
      </c>
      <c r="AK359" s="535">
        <v>7.2599999999999998E-2</v>
      </c>
      <c r="AL359" s="535">
        <v>3.78E-2</v>
      </c>
      <c r="AM359" s="535" t="s">
        <v>546</v>
      </c>
      <c r="AN359" s="535">
        <v>7.2599999999999998E-2</v>
      </c>
      <c r="AO359" s="535">
        <v>3.78E-2</v>
      </c>
      <c r="AP359" s="535" t="s">
        <v>546</v>
      </c>
      <c r="AQ359" s="535">
        <v>7.2599999999999998E-2</v>
      </c>
      <c r="AR359" s="535">
        <v>3.78E-2</v>
      </c>
      <c r="AS359" s="535" t="s">
        <v>546</v>
      </c>
      <c r="AT359" s="535">
        <v>7.2599999999999998E-2</v>
      </c>
      <c r="AU359" s="535">
        <v>3.78E-2</v>
      </c>
      <c r="AV359" s="535" t="s">
        <v>546</v>
      </c>
      <c r="AW359" s="535">
        <v>7.2599999999999998E-2</v>
      </c>
      <c r="AX359" s="535">
        <v>3.78E-2</v>
      </c>
      <c r="AY359" s="535" t="s">
        <v>546</v>
      </c>
      <c r="AZ359" s="535">
        <v>7.2599999999999998E-2</v>
      </c>
      <c r="BA359" s="535">
        <v>3.78E-2</v>
      </c>
      <c r="BB359" s="535" t="s">
        <v>546</v>
      </c>
      <c r="BC359" s="535">
        <v>7.2599999999999998E-2</v>
      </c>
      <c r="BD359" s="535">
        <v>3.78E-2</v>
      </c>
      <c r="BE359" s="535" t="s">
        <v>546</v>
      </c>
      <c r="BF359" s="535">
        <v>7.2599999999999998E-2</v>
      </c>
      <c r="BG359" s="535">
        <v>3.78E-2</v>
      </c>
      <c r="BH359" s="535" t="s">
        <v>546</v>
      </c>
    </row>
    <row r="360" spans="1:60" s="100" customFormat="1" ht="16.5" customHeight="1">
      <c r="A360" s="481"/>
      <c r="B360" s="480"/>
      <c r="C360" s="204"/>
      <c r="D360" s="204"/>
      <c r="E360" s="675"/>
      <c r="F360" s="489" t="s">
        <v>651</v>
      </c>
      <c r="G360" s="535">
        <v>7.2599999999999998E-2</v>
      </c>
      <c r="H360" s="535">
        <v>3.78E-2</v>
      </c>
      <c r="I360" s="535" t="s">
        <v>546</v>
      </c>
      <c r="J360" s="535">
        <v>7.2599999999999998E-2</v>
      </c>
      <c r="K360" s="535">
        <v>3.78E-2</v>
      </c>
      <c r="L360" s="535" t="s">
        <v>546</v>
      </c>
      <c r="M360" s="535">
        <v>7.2599999999999998E-2</v>
      </c>
      <c r="N360" s="535">
        <v>3.78E-2</v>
      </c>
      <c r="O360" s="535" t="s">
        <v>546</v>
      </c>
      <c r="P360" s="535">
        <v>7.2599999999999998E-2</v>
      </c>
      <c r="Q360" s="535">
        <v>3.78E-2</v>
      </c>
      <c r="R360" s="535" t="s">
        <v>546</v>
      </c>
      <c r="S360" s="535">
        <v>7.2599999999999998E-2</v>
      </c>
      <c r="T360" s="535">
        <v>3.78E-2</v>
      </c>
      <c r="U360" s="535" t="s">
        <v>546</v>
      </c>
      <c r="V360" s="535">
        <v>7.2599999999999998E-2</v>
      </c>
      <c r="W360" s="535">
        <v>3.78E-2</v>
      </c>
      <c r="X360" s="535" t="s">
        <v>546</v>
      </c>
      <c r="Y360" s="535">
        <v>7.2599999999999998E-2</v>
      </c>
      <c r="Z360" s="535">
        <v>3.78E-2</v>
      </c>
      <c r="AA360" s="535" t="s">
        <v>546</v>
      </c>
      <c r="AB360" s="535">
        <v>7.2599999999999998E-2</v>
      </c>
      <c r="AC360" s="535">
        <v>3.78E-2</v>
      </c>
      <c r="AD360" s="535" t="s">
        <v>546</v>
      </c>
      <c r="AE360" s="535">
        <v>7.2599999999999998E-2</v>
      </c>
      <c r="AF360" s="535">
        <v>3.78E-2</v>
      </c>
      <c r="AG360" s="535" t="s">
        <v>546</v>
      </c>
      <c r="AH360" s="535">
        <v>7.2599999999999998E-2</v>
      </c>
      <c r="AI360" s="535">
        <v>3.78E-2</v>
      </c>
      <c r="AJ360" s="535" t="s">
        <v>546</v>
      </c>
      <c r="AK360" s="535">
        <v>7.2599999999999998E-2</v>
      </c>
      <c r="AL360" s="535">
        <v>3.78E-2</v>
      </c>
      <c r="AM360" s="535" t="s">
        <v>546</v>
      </c>
      <c r="AN360" s="535">
        <v>7.2599999999999998E-2</v>
      </c>
      <c r="AO360" s="535">
        <v>3.78E-2</v>
      </c>
      <c r="AP360" s="535" t="s">
        <v>546</v>
      </c>
      <c r="AQ360" s="535">
        <v>7.2599999999999998E-2</v>
      </c>
      <c r="AR360" s="535">
        <v>3.78E-2</v>
      </c>
      <c r="AS360" s="535" t="s">
        <v>546</v>
      </c>
      <c r="AT360" s="535">
        <v>7.2599999999999998E-2</v>
      </c>
      <c r="AU360" s="535">
        <v>3.78E-2</v>
      </c>
      <c r="AV360" s="535" t="s">
        <v>546</v>
      </c>
      <c r="AW360" s="535">
        <v>7.2599999999999998E-2</v>
      </c>
      <c r="AX360" s="535">
        <v>3.78E-2</v>
      </c>
      <c r="AY360" s="535" t="s">
        <v>546</v>
      </c>
      <c r="AZ360" s="535">
        <v>7.2599999999999998E-2</v>
      </c>
      <c r="BA360" s="535">
        <v>3.78E-2</v>
      </c>
      <c r="BB360" s="535" t="s">
        <v>546</v>
      </c>
      <c r="BC360" s="535">
        <v>7.2599999999999998E-2</v>
      </c>
      <c r="BD360" s="535">
        <v>3.78E-2</v>
      </c>
      <c r="BE360" s="535" t="s">
        <v>546</v>
      </c>
      <c r="BF360" s="535">
        <v>7.2599999999999998E-2</v>
      </c>
      <c r="BG360" s="535">
        <v>3.78E-2</v>
      </c>
      <c r="BH360" s="535" t="s">
        <v>546</v>
      </c>
    </row>
    <row r="361" spans="1:60" s="100" customFormat="1" ht="16.5" customHeight="1">
      <c r="A361" s="481"/>
      <c r="B361" s="480"/>
      <c r="C361" s="204"/>
      <c r="D361" s="204"/>
      <c r="E361" s="675"/>
      <c r="F361" s="489" t="s">
        <v>652</v>
      </c>
      <c r="G361" s="535">
        <v>7.2599999999999998E-2</v>
      </c>
      <c r="H361" s="535">
        <v>3.78E-2</v>
      </c>
      <c r="I361" s="535" t="s">
        <v>546</v>
      </c>
      <c r="J361" s="535">
        <v>7.2599999999999998E-2</v>
      </c>
      <c r="K361" s="535">
        <v>3.78E-2</v>
      </c>
      <c r="L361" s="535" t="s">
        <v>546</v>
      </c>
      <c r="M361" s="535">
        <v>7.2599999999999998E-2</v>
      </c>
      <c r="N361" s="535">
        <v>3.78E-2</v>
      </c>
      <c r="O361" s="535" t="s">
        <v>546</v>
      </c>
      <c r="P361" s="535">
        <v>7.2599999999999998E-2</v>
      </c>
      <c r="Q361" s="535">
        <v>3.78E-2</v>
      </c>
      <c r="R361" s="535" t="s">
        <v>546</v>
      </c>
      <c r="S361" s="535">
        <v>7.2599999999999998E-2</v>
      </c>
      <c r="T361" s="535">
        <v>3.78E-2</v>
      </c>
      <c r="U361" s="535" t="s">
        <v>546</v>
      </c>
      <c r="V361" s="535">
        <v>7.2599999999999998E-2</v>
      </c>
      <c r="W361" s="535">
        <v>3.78E-2</v>
      </c>
      <c r="X361" s="535" t="s">
        <v>546</v>
      </c>
      <c r="Y361" s="535">
        <v>7.2599999999999998E-2</v>
      </c>
      <c r="Z361" s="535">
        <v>3.78E-2</v>
      </c>
      <c r="AA361" s="535" t="s">
        <v>546</v>
      </c>
      <c r="AB361" s="535">
        <v>7.2599999999999998E-2</v>
      </c>
      <c r="AC361" s="535">
        <v>3.78E-2</v>
      </c>
      <c r="AD361" s="535" t="s">
        <v>546</v>
      </c>
      <c r="AE361" s="535">
        <v>7.2599999999999998E-2</v>
      </c>
      <c r="AF361" s="535">
        <v>3.78E-2</v>
      </c>
      <c r="AG361" s="535" t="s">
        <v>546</v>
      </c>
      <c r="AH361" s="535">
        <v>7.2599999999999998E-2</v>
      </c>
      <c r="AI361" s="535">
        <v>3.78E-2</v>
      </c>
      <c r="AJ361" s="535" t="s">
        <v>546</v>
      </c>
      <c r="AK361" s="535">
        <v>7.2599999999999998E-2</v>
      </c>
      <c r="AL361" s="535">
        <v>3.78E-2</v>
      </c>
      <c r="AM361" s="535" t="s">
        <v>546</v>
      </c>
      <c r="AN361" s="535">
        <v>7.2599999999999998E-2</v>
      </c>
      <c r="AO361" s="535">
        <v>3.78E-2</v>
      </c>
      <c r="AP361" s="535" t="s">
        <v>546</v>
      </c>
      <c r="AQ361" s="535">
        <v>7.2599999999999998E-2</v>
      </c>
      <c r="AR361" s="535">
        <v>3.78E-2</v>
      </c>
      <c r="AS361" s="535" t="s">
        <v>546</v>
      </c>
      <c r="AT361" s="535">
        <v>7.2599999999999998E-2</v>
      </c>
      <c r="AU361" s="535">
        <v>3.78E-2</v>
      </c>
      <c r="AV361" s="535" t="s">
        <v>546</v>
      </c>
      <c r="AW361" s="535">
        <v>7.2599999999999998E-2</v>
      </c>
      <c r="AX361" s="535">
        <v>3.78E-2</v>
      </c>
      <c r="AY361" s="535" t="s">
        <v>546</v>
      </c>
      <c r="AZ361" s="535">
        <v>7.2599999999999998E-2</v>
      </c>
      <c r="BA361" s="535">
        <v>3.78E-2</v>
      </c>
      <c r="BB361" s="535" t="s">
        <v>546</v>
      </c>
      <c r="BC361" s="535">
        <v>7.2599999999999998E-2</v>
      </c>
      <c r="BD361" s="535">
        <v>3.78E-2</v>
      </c>
      <c r="BE361" s="535" t="s">
        <v>546</v>
      </c>
      <c r="BF361" s="535">
        <v>7.2599999999999998E-2</v>
      </c>
      <c r="BG361" s="535">
        <v>3.78E-2</v>
      </c>
      <c r="BH361" s="535" t="s">
        <v>546</v>
      </c>
    </row>
    <row r="362" spans="1:60" s="100" customFormat="1" ht="16.5" customHeight="1">
      <c r="A362" s="481"/>
      <c r="B362" s="480"/>
      <c r="C362" s="204"/>
      <c r="D362" s="204"/>
      <c r="E362" s="675"/>
      <c r="F362" s="489" t="s">
        <v>653</v>
      </c>
      <c r="G362" s="535">
        <v>7.2599999999999998E-2</v>
      </c>
      <c r="H362" s="535">
        <v>3.78E-2</v>
      </c>
      <c r="I362" s="535" t="s">
        <v>546</v>
      </c>
      <c r="J362" s="535">
        <v>7.2599999999999998E-2</v>
      </c>
      <c r="K362" s="535">
        <v>3.78E-2</v>
      </c>
      <c r="L362" s="535" t="s">
        <v>546</v>
      </c>
      <c r="M362" s="535">
        <v>7.2599999999999998E-2</v>
      </c>
      <c r="N362" s="535">
        <v>3.78E-2</v>
      </c>
      <c r="O362" s="535" t="s">
        <v>546</v>
      </c>
      <c r="P362" s="535">
        <v>7.2599999999999998E-2</v>
      </c>
      <c r="Q362" s="535">
        <v>3.78E-2</v>
      </c>
      <c r="R362" s="535" t="s">
        <v>546</v>
      </c>
      <c r="S362" s="535">
        <v>7.2599999999999998E-2</v>
      </c>
      <c r="T362" s="535">
        <v>3.78E-2</v>
      </c>
      <c r="U362" s="535" t="s">
        <v>546</v>
      </c>
      <c r="V362" s="535">
        <v>7.2599999999999998E-2</v>
      </c>
      <c r="W362" s="535">
        <v>3.78E-2</v>
      </c>
      <c r="X362" s="535" t="s">
        <v>546</v>
      </c>
      <c r="Y362" s="535">
        <v>7.2599999999999998E-2</v>
      </c>
      <c r="Z362" s="535">
        <v>3.78E-2</v>
      </c>
      <c r="AA362" s="535" t="s">
        <v>546</v>
      </c>
      <c r="AB362" s="535">
        <v>7.2599999999999998E-2</v>
      </c>
      <c r="AC362" s="535">
        <v>3.78E-2</v>
      </c>
      <c r="AD362" s="535" t="s">
        <v>546</v>
      </c>
      <c r="AE362" s="535">
        <v>7.2599999999999998E-2</v>
      </c>
      <c r="AF362" s="535">
        <v>3.78E-2</v>
      </c>
      <c r="AG362" s="535" t="s">
        <v>546</v>
      </c>
      <c r="AH362" s="535">
        <v>7.2599999999999998E-2</v>
      </c>
      <c r="AI362" s="535">
        <v>3.78E-2</v>
      </c>
      <c r="AJ362" s="535" t="s">
        <v>546</v>
      </c>
      <c r="AK362" s="535">
        <v>7.2599999999999998E-2</v>
      </c>
      <c r="AL362" s="535">
        <v>3.78E-2</v>
      </c>
      <c r="AM362" s="535" t="s">
        <v>546</v>
      </c>
      <c r="AN362" s="535">
        <v>7.2599999999999998E-2</v>
      </c>
      <c r="AO362" s="535">
        <v>3.78E-2</v>
      </c>
      <c r="AP362" s="535" t="s">
        <v>546</v>
      </c>
      <c r="AQ362" s="535">
        <v>7.2599999999999998E-2</v>
      </c>
      <c r="AR362" s="535">
        <v>3.78E-2</v>
      </c>
      <c r="AS362" s="535" t="s">
        <v>546</v>
      </c>
      <c r="AT362" s="535">
        <v>7.2599999999999998E-2</v>
      </c>
      <c r="AU362" s="535">
        <v>3.78E-2</v>
      </c>
      <c r="AV362" s="535" t="s">
        <v>546</v>
      </c>
      <c r="AW362" s="535">
        <v>7.2599999999999998E-2</v>
      </c>
      <c r="AX362" s="535">
        <v>3.78E-2</v>
      </c>
      <c r="AY362" s="535" t="s">
        <v>546</v>
      </c>
      <c r="AZ362" s="535">
        <v>7.2599999999999998E-2</v>
      </c>
      <c r="BA362" s="535">
        <v>3.78E-2</v>
      </c>
      <c r="BB362" s="535" t="s">
        <v>546</v>
      </c>
      <c r="BC362" s="535">
        <v>7.2599999999999998E-2</v>
      </c>
      <c r="BD362" s="535">
        <v>3.78E-2</v>
      </c>
      <c r="BE362" s="535" t="s">
        <v>546</v>
      </c>
      <c r="BF362" s="535">
        <v>7.2599999999999998E-2</v>
      </c>
      <c r="BG362" s="535">
        <v>3.78E-2</v>
      </c>
      <c r="BH362" s="535" t="s">
        <v>546</v>
      </c>
    </row>
    <row r="363" spans="1:60" s="100" customFormat="1" ht="16.5" customHeight="1">
      <c r="A363" s="481"/>
      <c r="B363" s="480"/>
      <c r="C363" s="204"/>
      <c r="D363" s="204"/>
      <c r="E363" s="675"/>
      <c r="F363" s="489" t="s">
        <v>654</v>
      </c>
      <c r="G363" s="535">
        <v>7.2599999999999998E-2</v>
      </c>
      <c r="H363" s="535">
        <v>3.78E-2</v>
      </c>
      <c r="I363" s="535" t="s">
        <v>546</v>
      </c>
      <c r="J363" s="535">
        <v>7.2599999999999998E-2</v>
      </c>
      <c r="K363" s="535">
        <v>3.78E-2</v>
      </c>
      <c r="L363" s="535" t="s">
        <v>546</v>
      </c>
      <c r="M363" s="535">
        <v>7.2599999999999998E-2</v>
      </c>
      <c r="N363" s="535">
        <v>3.78E-2</v>
      </c>
      <c r="O363" s="535" t="s">
        <v>546</v>
      </c>
      <c r="P363" s="535">
        <v>7.2599999999999998E-2</v>
      </c>
      <c r="Q363" s="535">
        <v>3.78E-2</v>
      </c>
      <c r="R363" s="535" t="s">
        <v>546</v>
      </c>
      <c r="S363" s="535">
        <v>7.2599999999999998E-2</v>
      </c>
      <c r="T363" s="535">
        <v>3.78E-2</v>
      </c>
      <c r="U363" s="535" t="s">
        <v>546</v>
      </c>
      <c r="V363" s="535">
        <v>7.2599999999999998E-2</v>
      </c>
      <c r="W363" s="535">
        <v>3.78E-2</v>
      </c>
      <c r="X363" s="535" t="s">
        <v>546</v>
      </c>
      <c r="Y363" s="535">
        <v>7.2599999999999998E-2</v>
      </c>
      <c r="Z363" s="535">
        <v>3.78E-2</v>
      </c>
      <c r="AA363" s="535" t="s">
        <v>546</v>
      </c>
      <c r="AB363" s="535">
        <v>7.2599999999999998E-2</v>
      </c>
      <c r="AC363" s="535">
        <v>3.78E-2</v>
      </c>
      <c r="AD363" s="535" t="s">
        <v>546</v>
      </c>
      <c r="AE363" s="535">
        <v>7.2599999999999998E-2</v>
      </c>
      <c r="AF363" s="535">
        <v>3.78E-2</v>
      </c>
      <c r="AG363" s="535" t="s">
        <v>546</v>
      </c>
      <c r="AH363" s="535">
        <v>7.2599999999999998E-2</v>
      </c>
      <c r="AI363" s="535">
        <v>3.78E-2</v>
      </c>
      <c r="AJ363" s="535" t="s">
        <v>546</v>
      </c>
      <c r="AK363" s="535">
        <v>7.2599999999999998E-2</v>
      </c>
      <c r="AL363" s="535">
        <v>3.78E-2</v>
      </c>
      <c r="AM363" s="535" t="s">
        <v>546</v>
      </c>
      <c r="AN363" s="535">
        <v>7.2599999999999998E-2</v>
      </c>
      <c r="AO363" s="535">
        <v>3.78E-2</v>
      </c>
      <c r="AP363" s="535" t="s">
        <v>546</v>
      </c>
      <c r="AQ363" s="535">
        <v>7.2599999999999998E-2</v>
      </c>
      <c r="AR363" s="535">
        <v>3.78E-2</v>
      </c>
      <c r="AS363" s="535" t="s">
        <v>546</v>
      </c>
      <c r="AT363" s="535">
        <v>7.2599999999999998E-2</v>
      </c>
      <c r="AU363" s="535">
        <v>3.78E-2</v>
      </c>
      <c r="AV363" s="535" t="s">
        <v>546</v>
      </c>
      <c r="AW363" s="535">
        <v>7.2599999999999998E-2</v>
      </c>
      <c r="AX363" s="535">
        <v>3.78E-2</v>
      </c>
      <c r="AY363" s="535" t="s">
        <v>546</v>
      </c>
      <c r="AZ363" s="535">
        <v>7.2599999999999998E-2</v>
      </c>
      <c r="BA363" s="535">
        <v>3.78E-2</v>
      </c>
      <c r="BB363" s="535" t="s">
        <v>546</v>
      </c>
      <c r="BC363" s="535">
        <v>7.2599999999999998E-2</v>
      </c>
      <c r="BD363" s="535">
        <v>3.78E-2</v>
      </c>
      <c r="BE363" s="535" t="s">
        <v>546</v>
      </c>
      <c r="BF363" s="535">
        <v>7.2599999999999998E-2</v>
      </c>
      <c r="BG363" s="535">
        <v>3.78E-2</v>
      </c>
      <c r="BH363" s="535" t="s">
        <v>546</v>
      </c>
    </row>
    <row r="364" spans="1:60" s="100" customFormat="1" ht="16.5" customHeight="1">
      <c r="A364" s="481"/>
      <c r="B364" s="480"/>
      <c r="C364" s="204"/>
      <c r="D364" s="204"/>
      <c r="E364" s="675"/>
      <c r="F364" s="489" t="s">
        <v>655</v>
      </c>
      <c r="G364" s="535">
        <v>7.2599999999999998E-2</v>
      </c>
      <c r="H364" s="535">
        <v>3.78E-2</v>
      </c>
      <c r="I364" s="535" t="s">
        <v>546</v>
      </c>
      <c r="J364" s="535">
        <v>7.2599999999999998E-2</v>
      </c>
      <c r="K364" s="535">
        <v>3.78E-2</v>
      </c>
      <c r="L364" s="535" t="s">
        <v>546</v>
      </c>
      <c r="M364" s="535">
        <v>7.2599999999999998E-2</v>
      </c>
      <c r="N364" s="535">
        <v>3.78E-2</v>
      </c>
      <c r="O364" s="535" t="s">
        <v>546</v>
      </c>
      <c r="P364" s="535">
        <v>7.2599999999999998E-2</v>
      </c>
      <c r="Q364" s="535">
        <v>3.78E-2</v>
      </c>
      <c r="R364" s="535" t="s">
        <v>546</v>
      </c>
      <c r="S364" s="535">
        <v>7.2599999999999998E-2</v>
      </c>
      <c r="T364" s="535">
        <v>3.78E-2</v>
      </c>
      <c r="U364" s="535" t="s">
        <v>546</v>
      </c>
      <c r="V364" s="535">
        <v>7.2599999999999998E-2</v>
      </c>
      <c r="W364" s="535">
        <v>3.78E-2</v>
      </c>
      <c r="X364" s="535" t="s">
        <v>546</v>
      </c>
      <c r="Y364" s="535">
        <v>7.2599999999999998E-2</v>
      </c>
      <c r="Z364" s="535">
        <v>3.78E-2</v>
      </c>
      <c r="AA364" s="535" t="s">
        <v>546</v>
      </c>
      <c r="AB364" s="535">
        <v>7.2599999999999998E-2</v>
      </c>
      <c r="AC364" s="535">
        <v>3.78E-2</v>
      </c>
      <c r="AD364" s="535" t="s">
        <v>546</v>
      </c>
      <c r="AE364" s="535">
        <v>7.2599999999999998E-2</v>
      </c>
      <c r="AF364" s="535">
        <v>3.78E-2</v>
      </c>
      <c r="AG364" s="535" t="s">
        <v>546</v>
      </c>
      <c r="AH364" s="535">
        <v>7.2599999999999998E-2</v>
      </c>
      <c r="AI364" s="535">
        <v>3.78E-2</v>
      </c>
      <c r="AJ364" s="535" t="s">
        <v>546</v>
      </c>
      <c r="AK364" s="535">
        <v>7.2599999999999998E-2</v>
      </c>
      <c r="AL364" s="535">
        <v>3.78E-2</v>
      </c>
      <c r="AM364" s="535" t="s">
        <v>546</v>
      </c>
      <c r="AN364" s="535">
        <v>7.2599999999999998E-2</v>
      </c>
      <c r="AO364" s="535">
        <v>3.78E-2</v>
      </c>
      <c r="AP364" s="535" t="s">
        <v>546</v>
      </c>
      <c r="AQ364" s="535">
        <v>7.2599999999999998E-2</v>
      </c>
      <c r="AR364" s="535">
        <v>3.78E-2</v>
      </c>
      <c r="AS364" s="535" t="s">
        <v>546</v>
      </c>
      <c r="AT364" s="535">
        <v>7.2599999999999998E-2</v>
      </c>
      <c r="AU364" s="535">
        <v>3.78E-2</v>
      </c>
      <c r="AV364" s="535" t="s">
        <v>546</v>
      </c>
      <c r="AW364" s="535">
        <v>7.2599999999999998E-2</v>
      </c>
      <c r="AX364" s="535">
        <v>3.78E-2</v>
      </c>
      <c r="AY364" s="535" t="s">
        <v>546</v>
      </c>
      <c r="AZ364" s="535">
        <v>7.2599999999999998E-2</v>
      </c>
      <c r="BA364" s="535">
        <v>3.78E-2</v>
      </c>
      <c r="BB364" s="535" t="s">
        <v>546</v>
      </c>
      <c r="BC364" s="535">
        <v>7.2599999999999998E-2</v>
      </c>
      <c r="BD364" s="535">
        <v>3.78E-2</v>
      </c>
      <c r="BE364" s="535" t="s">
        <v>546</v>
      </c>
      <c r="BF364" s="535">
        <v>7.2599999999999998E-2</v>
      </c>
      <c r="BG364" s="535">
        <v>3.78E-2</v>
      </c>
      <c r="BH364" s="535" t="s">
        <v>546</v>
      </c>
    </row>
    <row r="365" spans="1:60" s="100" customFormat="1" ht="16.5" customHeight="1">
      <c r="A365" s="481"/>
      <c r="B365" s="480"/>
      <c r="C365" s="204"/>
      <c r="D365" s="204"/>
      <c r="E365" s="675"/>
      <c r="F365" s="489" t="s">
        <v>656</v>
      </c>
      <c r="G365" s="535">
        <v>7.2599999999999998E-2</v>
      </c>
      <c r="H365" s="535">
        <v>3.78E-2</v>
      </c>
      <c r="I365" s="535" t="s">
        <v>546</v>
      </c>
      <c r="J365" s="535">
        <v>7.2599999999999998E-2</v>
      </c>
      <c r="K365" s="535">
        <v>3.78E-2</v>
      </c>
      <c r="L365" s="535" t="s">
        <v>546</v>
      </c>
      <c r="M365" s="535">
        <v>7.2599999999999998E-2</v>
      </c>
      <c r="N365" s="535">
        <v>3.78E-2</v>
      </c>
      <c r="O365" s="535" t="s">
        <v>546</v>
      </c>
      <c r="P365" s="535">
        <v>7.2599999999999998E-2</v>
      </c>
      <c r="Q365" s="535">
        <v>3.78E-2</v>
      </c>
      <c r="R365" s="535" t="s">
        <v>546</v>
      </c>
      <c r="S365" s="535">
        <v>7.2599999999999998E-2</v>
      </c>
      <c r="T365" s="535">
        <v>3.78E-2</v>
      </c>
      <c r="U365" s="535" t="s">
        <v>546</v>
      </c>
      <c r="V365" s="535">
        <v>7.2599999999999998E-2</v>
      </c>
      <c r="W365" s="535">
        <v>3.78E-2</v>
      </c>
      <c r="X365" s="535" t="s">
        <v>546</v>
      </c>
      <c r="Y365" s="535">
        <v>7.2599999999999998E-2</v>
      </c>
      <c r="Z365" s="535">
        <v>3.78E-2</v>
      </c>
      <c r="AA365" s="535" t="s">
        <v>546</v>
      </c>
      <c r="AB365" s="535">
        <v>7.2599999999999998E-2</v>
      </c>
      <c r="AC365" s="535">
        <v>3.78E-2</v>
      </c>
      <c r="AD365" s="535" t="s">
        <v>546</v>
      </c>
      <c r="AE365" s="535">
        <v>7.2599999999999998E-2</v>
      </c>
      <c r="AF365" s="535">
        <v>3.78E-2</v>
      </c>
      <c r="AG365" s="535" t="s">
        <v>546</v>
      </c>
      <c r="AH365" s="535">
        <v>7.2599999999999998E-2</v>
      </c>
      <c r="AI365" s="535">
        <v>3.78E-2</v>
      </c>
      <c r="AJ365" s="535" t="s">
        <v>546</v>
      </c>
      <c r="AK365" s="535">
        <v>7.2599999999999998E-2</v>
      </c>
      <c r="AL365" s="535">
        <v>3.78E-2</v>
      </c>
      <c r="AM365" s="535" t="s">
        <v>546</v>
      </c>
      <c r="AN365" s="535">
        <v>7.2599999999999998E-2</v>
      </c>
      <c r="AO365" s="535">
        <v>3.78E-2</v>
      </c>
      <c r="AP365" s="535" t="s">
        <v>546</v>
      </c>
      <c r="AQ365" s="535">
        <v>7.2599999999999998E-2</v>
      </c>
      <c r="AR365" s="535">
        <v>3.78E-2</v>
      </c>
      <c r="AS365" s="535" t="s">
        <v>546</v>
      </c>
      <c r="AT365" s="535">
        <v>7.2599999999999998E-2</v>
      </c>
      <c r="AU365" s="535">
        <v>3.78E-2</v>
      </c>
      <c r="AV365" s="535" t="s">
        <v>546</v>
      </c>
      <c r="AW365" s="535">
        <v>7.2599999999999998E-2</v>
      </c>
      <c r="AX365" s="535">
        <v>3.78E-2</v>
      </c>
      <c r="AY365" s="535" t="s">
        <v>546</v>
      </c>
      <c r="AZ365" s="535">
        <v>7.2599999999999998E-2</v>
      </c>
      <c r="BA365" s="535">
        <v>3.78E-2</v>
      </c>
      <c r="BB365" s="535" t="s">
        <v>546</v>
      </c>
      <c r="BC365" s="535">
        <v>7.2599999999999998E-2</v>
      </c>
      <c r="BD365" s="535">
        <v>3.78E-2</v>
      </c>
      <c r="BE365" s="535" t="s">
        <v>546</v>
      </c>
      <c r="BF365" s="535">
        <v>7.2599999999999998E-2</v>
      </c>
      <c r="BG365" s="535">
        <v>3.78E-2</v>
      </c>
      <c r="BH365" s="535" t="s">
        <v>546</v>
      </c>
    </row>
    <row r="366" spans="1:60" s="100" customFormat="1" ht="16.5" customHeight="1">
      <c r="A366" s="481"/>
      <c r="B366" s="480"/>
      <c r="C366" s="204"/>
      <c r="D366" s="204"/>
      <c r="E366" s="675"/>
      <c r="F366" s="489" t="s">
        <v>657</v>
      </c>
      <c r="G366" s="535">
        <v>7.2599999999999998E-2</v>
      </c>
      <c r="H366" s="535">
        <v>3.78E-2</v>
      </c>
      <c r="I366" s="535" t="s">
        <v>546</v>
      </c>
      <c r="J366" s="535">
        <v>7.2599999999999998E-2</v>
      </c>
      <c r="K366" s="535">
        <v>3.78E-2</v>
      </c>
      <c r="L366" s="535" t="s">
        <v>546</v>
      </c>
      <c r="M366" s="535">
        <v>7.2599999999999998E-2</v>
      </c>
      <c r="N366" s="535">
        <v>3.78E-2</v>
      </c>
      <c r="O366" s="535" t="s">
        <v>546</v>
      </c>
      <c r="P366" s="535">
        <v>7.2599999999999998E-2</v>
      </c>
      <c r="Q366" s="535">
        <v>3.78E-2</v>
      </c>
      <c r="R366" s="535" t="s">
        <v>546</v>
      </c>
      <c r="S366" s="535">
        <v>7.2599999999999998E-2</v>
      </c>
      <c r="T366" s="535">
        <v>3.78E-2</v>
      </c>
      <c r="U366" s="535" t="s">
        <v>546</v>
      </c>
      <c r="V366" s="535">
        <v>7.2599999999999998E-2</v>
      </c>
      <c r="W366" s="535">
        <v>3.78E-2</v>
      </c>
      <c r="X366" s="535" t="s">
        <v>546</v>
      </c>
      <c r="Y366" s="535">
        <v>7.2599999999999998E-2</v>
      </c>
      <c r="Z366" s="535">
        <v>3.78E-2</v>
      </c>
      <c r="AA366" s="535" t="s">
        <v>546</v>
      </c>
      <c r="AB366" s="535">
        <v>7.2599999999999998E-2</v>
      </c>
      <c r="AC366" s="535">
        <v>3.78E-2</v>
      </c>
      <c r="AD366" s="535" t="s">
        <v>546</v>
      </c>
      <c r="AE366" s="535">
        <v>7.2599999999999998E-2</v>
      </c>
      <c r="AF366" s="535">
        <v>3.78E-2</v>
      </c>
      <c r="AG366" s="535" t="s">
        <v>546</v>
      </c>
      <c r="AH366" s="535">
        <v>7.2599999999999998E-2</v>
      </c>
      <c r="AI366" s="535">
        <v>3.78E-2</v>
      </c>
      <c r="AJ366" s="535" t="s">
        <v>546</v>
      </c>
      <c r="AK366" s="535">
        <v>7.2599999999999998E-2</v>
      </c>
      <c r="AL366" s="535">
        <v>3.78E-2</v>
      </c>
      <c r="AM366" s="535" t="s">
        <v>546</v>
      </c>
      <c r="AN366" s="535">
        <v>7.2599999999999998E-2</v>
      </c>
      <c r="AO366" s="535">
        <v>3.78E-2</v>
      </c>
      <c r="AP366" s="535" t="s">
        <v>546</v>
      </c>
      <c r="AQ366" s="535">
        <v>7.2599999999999998E-2</v>
      </c>
      <c r="AR366" s="535">
        <v>3.78E-2</v>
      </c>
      <c r="AS366" s="535" t="s">
        <v>546</v>
      </c>
      <c r="AT366" s="535">
        <v>7.2599999999999998E-2</v>
      </c>
      <c r="AU366" s="535">
        <v>3.78E-2</v>
      </c>
      <c r="AV366" s="535" t="s">
        <v>546</v>
      </c>
      <c r="AW366" s="535">
        <v>7.2599999999999998E-2</v>
      </c>
      <c r="AX366" s="535">
        <v>3.78E-2</v>
      </c>
      <c r="AY366" s="535" t="s">
        <v>546</v>
      </c>
      <c r="AZ366" s="535">
        <v>7.2599999999999998E-2</v>
      </c>
      <c r="BA366" s="535">
        <v>3.78E-2</v>
      </c>
      <c r="BB366" s="535" t="s">
        <v>546</v>
      </c>
      <c r="BC366" s="535">
        <v>7.2599999999999998E-2</v>
      </c>
      <c r="BD366" s="535">
        <v>3.78E-2</v>
      </c>
      <c r="BE366" s="535" t="s">
        <v>546</v>
      </c>
      <c r="BF366" s="535">
        <v>7.2599999999999998E-2</v>
      </c>
      <c r="BG366" s="535">
        <v>3.78E-2</v>
      </c>
      <c r="BH366" s="535" t="s">
        <v>546</v>
      </c>
    </row>
    <row r="367" spans="1:60" s="100" customFormat="1" ht="16.5" customHeight="1">
      <c r="A367" s="481"/>
      <c r="B367" s="480"/>
      <c r="C367" s="204"/>
      <c r="D367" s="204"/>
      <c r="E367" s="675"/>
      <c r="F367" s="489" t="s">
        <v>658</v>
      </c>
      <c r="G367" s="535">
        <v>7.2599999999999998E-2</v>
      </c>
      <c r="H367" s="535">
        <v>3.78E-2</v>
      </c>
      <c r="I367" s="535" t="s">
        <v>546</v>
      </c>
      <c r="J367" s="535">
        <v>7.2599999999999998E-2</v>
      </c>
      <c r="K367" s="535">
        <v>3.78E-2</v>
      </c>
      <c r="L367" s="535" t="s">
        <v>546</v>
      </c>
      <c r="M367" s="535">
        <v>7.2599999999999998E-2</v>
      </c>
      <c r="N367" s="535">
        <v>3.78E-2</v>
      </c>
      <c r="O367" s="535" t="s">
        <v>546</v>
      </c>
      <c r="P367" s="535">
        <v>7.2599999999999998E-2</v>
      </c>
      <c r="Q367" s="535">
        <v>3.78E-2</v>
      </c>
      <c r="R367" s="535" t="s">
        <v>546</v>
      </c>
      <c r="S367" s="535">
        <v>7.2599999999999998E-2</v>
      </c>
      <c r="T367" s="535">
        <v>3.78E-2</v>
      </c>
      <c r="U367" s="535" t="s">
        <v>546</v>
      </c>
      <c r="V367" s="535">
        <v>7.2599999999999998E-2</v>
      </c>
      <c r="W367" s="535">
        <v>3.78E-2</v>
      </c>
      <c r="X367" s="535" t="s">
        <v>546</v>
      </c>
      <c r="Y367" s="535">
        <v>7.2599999999999998E-2</v>
      </c>
      <c r="Z367" s="535">
        <v>3.78E-2</v>
      </c>
      <c r="AA367" s="535" t="s">
        <v>546</v>
      </c>
      <c r="AB367" s="535">
        <v>7.2599999999999998E-2</v>
      </c>
      <c r="AC367" s="535">
        <v>3.78E-2</v>
      </c>
      <c r="AD367" s="535" t="s">
        <v>546</v>
      </c>
      <c r="AE367" s="535">
        <v>7.2599999999999998E-2</v>
      </c>
      <c r="AF367" s="535">
        <v>3.78E-2</v>
      </c>
      <c r="AG367" s="535" t="s">
        <v>546</v>
      </c>
      <c r="AH367" s="535">
        <v>7.2599999999999998E-2</v>
      </c>
      <c r="AI367" s="535">
        <v>3.78E-2</v>
      </c>
      <c r="AJ367" s="535" t="s">
        <v>546</v>
      </c>
      <c r="AK367" s="535">
        <v>7.2599999999999998E-2</v>
      </c>
      <c r="AL367" s="535">
        <v>3.78E-2</v>
      </c>
      <c r="AM367" s="535" t="s">
        <v>546</v>
      </c>
      <c r="AN367" s="535">
        <v>7.2599999999999998E-2</v>
      </c>
      <c r="AO367" s="535">
        <v>3.78E-2</v>
      </c>
      <c r="AP367" s="535" t="s">
        <v>546</v>
      </c>
      <c r="AQ367" s="535">
        <v>7.2599999999999998E-2</v>
      </c>
      <c r="AR367" s="535">
        <v>3.78E-2</v>
      </c>
      <c r="AS367" s="535" t="s">
        <v>546</v>
      </c>
      <c r="AT367" s="535">
        <v>7.2599999999999998E-2</v>
      </c>
      <c r="AU367" s="535">
        <v>3.78E-2</v>
      </c>
      <c r="AV367" s="535" t="s">
        <v>546</v>
      </c>
      <c r="AW367" s="535">
        <v>7.2599999999999998E-2</v>
      </c>
      <c r="AX367" s="535">
        <v>3.78E-2</v>
      </c>
      <c r="AY367" s="535" t="s">
        <v>546</v>
      </c>
      <c r="AZ367" s="535">
        <v>7.2599999999999998E-2</v>
      </c>
      <c r="BA367" s="535">
        <v>3.78E-2</v>
      </c>
      <c r="BB367" s="535" t="s">
        <v>546</v>
      </c>
      <c r="BC367" s="535">
        <v>7.2599999999999998E-2</v>
      </c>
      <c r="BD367" s="535">
        <v>3.78E-2</v>
      </c>
      <c r="BE367" s="535" t="s">
        <v>546</v>
      </c>
      <c r="BF367" s="535">
        <v>7.2599999999999998E-2</v>
      </c>
      <c r="BG367" s="535">
        <v>3.78E-2</v>
      </c>
      <c r="BH367" s="535" t="s">
        <v>546</v>
      </c>
    </row>
    <row r="368" spans="1:60" s="100" customFormat="1" ht="16.5" customHeight="1">
      <c r="A368" s="481"/>
      <c r="B368" s="480"/>
      <c r="C368" s="204"/>
      <c r="D368" s="204"/>
      <c r="E368" s="675"/>
      <c r="F368" s="489" t="s">
        <v>659</v>
      </c>
      <c r="G368" s="535">
        <v>7.2599999999999998E-2</v>
      </c>
      <c r="H368" s="535">
        <v>3.78E-2</v>
      </c>
      <c r="I368" s="535" t="s">
        <v>546</v>
      </c>
      <c r="J368" s="535">
        <v>7.2599999999999998E-2</v>
      </c>
      <c r="K368" s="535">
        <v>3.78E-2</v>
      </c>
      <c r="L368" s="535" t="s">
        <v>546</v>
      </c>
      <c r="M368" s="535">
        <v>7.2599999999999998E-2</v>
      </c>
      <c r="N368" s="535">
        <v>3.78E-2</v>
      </c>
      <c r="O368" s="535" t="s">
        <v>546</v>
      </c>
      <c r="P368" s="535">
        <v>7.2599999999999998E-2</v>
      </c>
      <c r="Q368" s="535">
        <v>3.78E-2</v>
      </c>
      <c r="R368" s="535" t="s">
        <v>546</v>
      </c>
      <c r="S368" s="535">
        <v>7.2599999999999998E-2</v>
      </c>
      <c r="T368" s="535">
        <v>3.78E-2</v>
      </c>
      <c r="U368" s="535" t="s">
        <v>546</v>
      </c>
      <c r="V368" s="535">
        <v>7.2599999999999998E-2</v>
      </c>
      <c r="W368" s="535">
        <v>3.78E-2</v>
      </c>
      <c r="X368" s="535" t="s">
        <v>546</v>
      </c>
      <c r="Y368" s="535">
        <v>7.2599999999999998E-2</v>
      </c>
      <c r="Z368" s="535">
        <v>3.78E-2</v>
      </c>
      <c r="AA368" s="535" t="s">
        <v>546</v>
      </c>
      <c r="AB368" s="535">
        <v>7.2599999999999998E-2</v>
      </c>
      <c r="AC368" s="535">
        <v>3.78E-2</v>
      </c>
      <c r="AD368" s="535" t="s">
        <v>546</v>
      </c>
      <c r="AE368" s="535">
        <v>7.2599999999999998E-2</v>
      </c>
      <c r="AF368" s="535">
        <v>3.78E-2</v>
      </c>
      <c r="AG368" s="535" t="s">
        <v>546</v>
      </c>
      <c r="AH368" s="535">
        <v>7.2599999999999998E-2</v>
      </c>
      <c r="AI368" s="535">
        <v>3.78E-2</v>
      </c>
      <c r="AJ368" s="535" t="s">
        <v>546</v>
      </c>
      <c r="AK368" s="535">
        <v>7.2599999999999998E-2</v>
      </c>
      <c r="AL368" s="535">
        <v>3.78E-2</v>
      </c>
      <c r="AM368" s="535" t="s">
        <v>546</v>
      </c>
      <c r="AN368" s="535">
        <v>7.2599999999999998E-2</v>
      </c>
      <c r="AO368" s="535">
        <v>3.78E-2</v>
      </c>
      <c r="AP368" s="535" t="s">
        <v>546</v>
      </c>
      <c r="AQ368" s="535">
        <v>7.2599999999999998E-2</v>
      </c>
      <c r="AR368" s="535">
        <v>3.78E-2</v>
      </c>
      <c r="AS368" s="535" t="s">
        <v>546</v>
      </c>
      <c r="AT368" s="535">
        <v>7.2599999999999998E-2</v>
      </c>
      <c r="AU368" s="535">
        <v>3.78E-2</v>
      </c>
      <c r="AV368" s="535" t="s">
        <v>546</v>
      </c>
      <c r="AW368" s="535">
        <v>7.2599999999999998E-2</v>
      </c>
      <c r="AX368" s="535">
        <v>3.78E-2</v>
      </c>
      <c r="AY368" s="535" t="s">
        <v>546</v>
      </c>
      <c r="AZ368" s="535">
        <v>7.2599999999999998E-2</v>
      </c>
      <c r="BA368" s="535">
        <v>3.78E-2</v>
      </c>
      <c r="BB368" s="535" t="s">
        <v>546</v>
      </c>
      <c r="BC368" s="535">
        <v>7.2599999999999998E-2</v>
      </c>
      <c r="BD368" s="535">
        <v>3.78E-2</v>
      </c>
      <c r="BE368" s="535" t="s">
        <v>546</v>
      </c>
      <c r="BF368" s="535">
        <v>7.2599999999999998E-2</v>
      </c>
      <c r="BG368" s="535">
        <v>3.78E-2</v>
      </c>
      <c r="BH368" s="535" t="s">
        <v>546</v>
      </c>
    </row>
    <row r="369" spans="1:60" s="100" customFormat="1" ht="16.5" customHeight="1">
      <c r="A369" s="481"/>
      <c r="B369" s="480"/>
      <c r="C369" s="204"/>
      <c r="D369" s="204"/>
      <c r="E369" s="675"/>
      <c r="F369" s="489" t="s">
        <v>660</v>
      </c>
      <c r="G369" s="535">
        <v>7.2599999999999998E-2</v>
      </c>
      <c r="H369" s="535">
        <v>3.78E-2</v>
      </c>
      <c r="I369" s="535" t="s">
        <v>546</v>
      </c>
      <c r="J369" s="535">
        <v>7.2599999999999998E-2</v>
      </c>
      <c r="K369" s="535">
        <v>3.78E-2</v>
      </c>
      <c r="L369" s="535" t="s">
        <v>546</v>
      </c>
      <c r="M369" s="535">
        <v>7.2599999999999998E-2</v>
      </c>
      <c r="N369" s="535">
        <v>3.78E-2</v>
      </c>
      <c r="O369" s="535" t="s">
        <v>546</v>
      </c>
      <c r="P369" s="535">
        <v>7.2599999999999998E-2</v>
      </c>
      <c r="Q369" s="535">
        <v>3.78E-2</v>
      </c>
      <c r="R369" s="535" t="s">
        <v>546</v>
      </c>
      <c r="S369" s="535">
        <v>7.2599999999999998E-2</v>
      </c>
      <c r="T369" s="535">
        <v>3.78E-2</v>
      </c>
      <c r="U369" s="535" t="s">
        <v>546</v>
      </c>
      <c r="V369" s="535">
        <v>7.2599999999999998E-2</v>
      </c>
      <c r="W369" s="535">
        <v>3.78E-2</v>
      </c>
      <c r="X369" s="535" t="s">
        <v>546</v>
      </c>
      <c r="Y369" s="535">
        <v>7.2599999999999998E-2</v>
      </c>
      <c r="Z369" s="535">
        <v>3.78E-2</v>
      </c>
      <c r="AA369" s="535" t="s">
        <v>546</v>
      </c>
      <c r="AB369" s="535">
        <v>7.2599999999999998E-2</v>
      </c>
      <c r="AC369" s="535">
        <v>3.78E-2</v>
      </c>
      <c r="AD369" s="535" t="s">
        <v>546</v>
      </c>
      <c r="AE369" s="535">
        <v>7.2599999999999998E-2</v>
      </c>
      <c r="AF369" s="535">
        <v>3.78E-2</v>
      </c>
      <c r="AG369" s="535" t="s">
        <v>546</v>
      </c>
      <c r="AH369" s="535">
        <v>7.2599999999999998E-2</v>
      </c>
      <c r="AI369" s="535">
        <v>3.78E-2</v>
      </c>
      <c r="AJ369" s="535" t="s">
        <v>546</v>
      </c>
      <c r="AK369" s="535">
        <v>7.2599999999999998E-2</v>
      </c>
      <c r="AL369" s="535">
        <v>3.78E-2</v>
      </c>
      <c r="AM369" s="535" t="s">
        <v>546</v>
      </c>
      <c r="AN369" s="535">
        <v>7.2599999999999998E-2</v>
      </c>
      <c r="AO369" s="535">
        <v>3.78E-2</v>
      </c>
      <c r="AP369" s="535" t="s">
        <v>546</v>
      </c>
      <c r="AQ369" s="535">
        <v>7.2599999999999998E-2</v>
      </c>
      <c r="AR369" s="535">
        <v>3.78E-2</v>
      </c>
      <c r="AS369" s="535" t="s">
        <v>546</v>
      </c>
      <c r="AT369" s="535">
        <v>7.2599999999999998E-2</v>
      </c>
      <c r="AU369" s="535">
        <v>3.78E-2</v>
      </c>
      <c r="AV369" s="535" t="s">
        <v>546</v>
      </c>
      <c r="AW369" s="535">
        <v>7.2599999999999998E-2</v>
      </c>
      <c r="AX369" s="535">
        <v>3.78E-2</v>
      </c>
      <c r="AY369" s="535" t="s">
        <v>546</v>
      </c>
      <c r="AZ369" s="535">
        <v>7.2599999999999998E-2</v>
      </c>
      <c r="BA369" s="535">
        <v>3.78E-2</v>
      </c>
      <c r="BB369" s="535" t="s">
        <v>546</v>
      </c>
      <c r="BC369" s="535">
        <v>7.2599999999999998E-2</v>
      </c>
      <c r="BD369" s="535">
        <v>3.78E-2</v>
      </c>
      <c r="BE369" s="535" t="s">
        <v>546</v>
      </c>
      <c r="BF369" s="535">
        <v>7.2599999999999998E-2</v>
      </c>
      <c r="BG369" s="535">
        <v>3.78E-2</v>
      </c>
      <c r="BH369" s="535" t="s">
        <v>546</v>
      </c>
    </row>
    <row r="370" spans="1:60" s="100" customFormat="1" ht="16.5" customHeight="1">
      <c r="A370" s="481"/>
      <c r="B370" s="480"/>
      <c r="C370" s="204"/>
      <c r="D370" s="204"/>
      <c r="E370" s="675"/>
      <c r="F370" s="489" t="s">
        <v>661</v>
      </c>
      <c r="G370" s="535">
        <v>7.2599999999999998E-2</v>
      </c>
      <c r="H370" s="535">
        <v>3.78E-2</v>
      </c>
      <c r="I370" s="535" t="s">
        <v>546</v>
      </c>
      <c r="J370" s="535">
        <v>7.2599999999999998E-2</v>
      </c>
      <c r="K370" s="535">
        <v>3.78E-2</v>
      </c>
      <c r="L370" s="535" t="s">
        <v>546</v>
      </c>
      <c r="M370" s="535">
        <v>7.2599999999999998E-2</v>
      </c>
      <c r="N370" s="535">
        <v>3.78E-2</v>
      </c>
      <c r="O370" s="535" t="s">
        <v>546</v>
      </c>
      <c r="P370" s="535">
        <v>7.2599999999999998E-2</v>
      </c>
      <c r="Q370" s="535">
        <v>3.78E-2</v>
      </c>
      <c r="R370" s="535" t="s">
        <v>546</v>
      </c>
      <c r="S370" s="535">
        <v>7.2599999999999998E-2</v>
      </c>
      <c r="T370" s="535">
        <v>3.78E-2</v>
      </c>
      <c r="U370" s="535" t="s">
        <v>546</v>
      </c>
      <c r="V370" s="535">
        <v>7.2599999999999998E-2</v>
      </c>
      <c r="W370" s="535">
        <v>3.78E-2</v>
      </c>
      <c r="X370" s="535" t="s">
        <v>546</v>
      </c>
      <c r="Y370" s="535">
        <v>7.2599999999999998E-2</v>
      </c>
      <c r="Z370" s="535">
        <v>3.78E-2</v>
      </c>
      <c r="AA370" s="535" t="s">
        <v>546</v>
      </c>
      <c r="AB370" s="535">
        <v>7.2599999999999998E-2</v>
      </c>
      <c r="AC370" s="535">
        <v>3.78E-2</v>
      </c>
      <c r="AD370" s="535" t="s">
        <v>546</v>
      </c>
      <c r="AE370" s="535">
        <v>7.2599999999999998E-2</v>
      </c>
      <c r="AF370" s="535">
        <v>3.78E-2</v>
      </c>
      <c r="AG370" s="535" t="s">
        <v>546</v>
      </c>
      <c r="AH370" s="535">
        <v>7.2599999999999998E-2</v>
      </c>
      <c r="AI370" s="535">
        <v>3.78E-2</v>
      </c>
      <c r="AJ370" s="535" t="s">
        <v>546</v>
      </c>
      <c r="AK370" s="535">
        <v>7.2599999999999998E-2</v>
      </c>
      <c r="AL370" s="535">
        <v>3.78E-2</v>
      </c>
      <c r="AM370" s="535" t="s">
        <v>546</v>
      </c>
      <c r="AN370" s="535">
        <v>7.2599999999999998E-2</v>
      </c>
      <c r="AO370" s="535">
        <v>3.78E-2</v>
      </c>
      <c r="AP370" s="535" t="s">
        <v>546</v>
      </c>
      <c r="AQ370" s="535">
        <v>7.2599999999999998E-2</v>
      </c>
      <c r="AR370" s="535">
        <v>3.78E-2</v>
      </c>
      <c r="AS370" s="535" t="s">
        <v>546</v>
      </c>
      <c r="AT370" s="535">
        <v>7.2599999999999998E-2</v>
      </c>
      <c r="AU370" s="535">
        <v>3.78E-2</v>
      </c>
      <c r="AV370" s="535" t="s">
        <v>546</v>
      </c>
      <c r="AW370" s="535">
        <v>7.2599999999999998E-2</v>
      </c>
      <c r="AX370" s="535">
        <v>3.78E-2</v>
      </c>
      <c r="AY370" s="535" t="s">
        <v>546</v>
      </c>
      <c r="AZ370" s="535">
        <v>7.2599999999999998E-2</v>
      </c>
      <c r="BA370" s="535">
        <v>3.78E-2</v>
      </c>
      <c r="BB370" s="535" t="s">
        <v>546</v>
      </c>
      <c r="BC370" s="535">
        <v>7.2599999999999998E-2</v>
      </c>
      <c r="BD370" s="535">
        <v>3.78E-2</v>
      </c>
      <c r="BE370" s="535" t="s">
        <v>546</v>
      </c>
      <c r="BF370" s="535">
        <v>7.2599999999999998E-2</v>
      </c>
      <c r="BG370" s="535">
        <v>3.78E-2</v>
      </c>
      <c r="BH370" s="535" t="s">
        <v>546</v>
      </c>
    </row>
    <row r="371" spans="1:60" s="100" customFormat="1" ht="16.5" customHeight="1">
      <c r="A371" s="481"/>
      <c r="B371" s="480"/>
      <c r="C371" s="204"/>
      <c r="D371" s="204"/>
      <c r="E371" s="675"/>
      <c r="F371" s="489" t="s">
        <v>662</v>
      </c>
      <c r="G371" s="535">
        <v>7.2599999999999998E-2</v>
      </c>
      <c r="H371" s="535">
        <v>3.78E-2</v>
      </c>
      <c r="I371" s="535" t="s">
        <v>546</v>
      </c>
      <c r="J371" s="535">
        <v>7.2599999999999998E-2</v>
      </c>
      <c r="K371" s="535">
        <v>3.78E-2</v>
      </c>
      <c r="L371" s="535" t="s">
        <v>546</v>
      </c>
      <c r="M371" s="535">
        <v>7.2599999999999998E-2</v>
      </c>
      <c r="N371" s="535">
        <v>3.78E-2</v>
      </c>
      <c r="O371" s="535" t="s">
        <v>546</v>
      </c>
      <c r="P371" s="535">
        <v>7.2599999999999998E-2</v>
      </c>
      <c r="Q371" s="535">
        <v>3.78E-2</v>
      </c>
      <c r="R371" s="535" t="s">
        <v>546</v>
      </c>
      <c r="S371" s="535">
        <v>7.2599999999999998E-2</v>
      </c>
      <c r="T371" s="535">
        <v>3.78E-2</v>
      </c>
      <c r="U371" s="535" t="s">
        <v>546</v>
      </c>
      <c r="V371" s="535">
        <v>7.2599999999999998E-2</v>
      </c>
      <c r="W371" s="535">
        <v>3.78E-2</v>
      </c>
      <c r="X371" s="535" t="s">
        <v>546</v>
      </c>
      <c r="Y371" s="535">
        <v>7.2599999999999998E-2</v>
      </c>
      <c r="Z371" s="535">
        <v>3.78E-2</v>
      </c>
      <c r="AA371" s="535" t="s">
        <v>546</v>
      </c>
      <c r="AB371" s="535">
        <v>7.2599999999999998E-2</v>
      </c>
      <c r="AC371" s="535">
        <v>3.78E-2</v>
      </c>
      <c r="AD371" s="535" t="s">
        <v>546</v>
      </c>
      <c r="AE371" s="535">
        <v>7.2599999999999998E-2</v>
      </c>
      <c r="AF371" s="535">
        <v>3.78E-2</v>
      </c>
      <c r="AG371" s="535" t="s">
        <v>546</v>
      </c>
      <c r="AH371" s="535">
        <v>7.2599999999999998E-2</v>
      </c>
      <c r="AI371" s="535">
        <v>3.78E-2</v>
      </c>
      <c r="AJ371" s="535" t="s">
        <v>546</v>
      </c>
      <c r="AK371" s="535">
        <v>7.2599999999999998E-2</v>
      </c>
      <c r="AL371" s="535">
        <v>3.78E-2</v>
      </c>
      <c r="AM371" s="535" t="s">
        <v>546</v>
      </c>
      <c r="AN371" s="535">
        <v>7.2599999999999998E-2</v>
      </c>
      <c r="AO371" s="535">
        <v>3.78E-2</v>
      </c>
      <c r="AP371" s="535" t="s">
        <v>546</v>
      </c>
      <c r="AQ371" s="535">
        <v>7.2599999999999998E-2</v>
      </c>
      <c r="AR371" s="535">
        <v>3.78E-2</v>
      </c>
      <c r="AS371" s="535" t="s">
        <v>546</v>
      </c>
      <c r="AT371" s="535">
        <v>7.2599999999999998E-2</v>
      </c>
      <c r="AU371" s="535">
        <v>3.78E-2</v>
      </c>
      <c r="AV371" s="535" t="s">
        <v>546</v>
      </c>
      <c r="AW371" s="535">
        <v>7.2599999999999998E-2</v>
      </c>
      <c r="AX371" s="535">
        <v>3.78E-2</v>
      </c>
      <c r="AY371" s="535" t="s">
        <v>546</v>
      </c>
      <c r="AZ371" s="535">
        <v>7.2599999999999998E-2</v>
      </c>
      <c r="BA371" s="535">
        <v>3.78E-2</v>
      </c>
      <c r="BB371" s="535" t="s">
        <v>546</v>
      </c>
      <c r="BC371" s="535">
        <v>7.2599999999999998E-2</v>
      </c>
      <c r="BD371" s="535">
        <v>3.78E-2</v>
      </c>
      <c r="BE371" s="535" t="s">
        <v>546</v>
      </c>
      <c r="BF371" s="535">
        <v>7.2599999999999998E-2</v>
      </c>
      <c r="BG371" s="535">
        <v>3.78E-2</v>
      </c>
      <c r="BH371" s="535" t="s">
        <v>546</v>
      </c>
    </row>
    <row r="372" spans="1:60" s="100" customFormat="1" ht="16.5" customHeight="1">
      <c r="A372" s="481"/>
      <c r="B372" s="480"/>
      <c r="C372" s="204"/>
      <c r="D372" s="204"/>
      <c r="E372" s="675"/>
      <c r="F372" s="489" t="s">
        <v>663</v>
      </c>
      <c r="G372" s="535">
        <v>7.2599999999999998E-2</v>
      </c>
      <c r="H372" s="535">
        <v>3.78E-2</v>
      </c>
      <c r="I372" s="535" t="s">
        <v>546</v>
      </c>
      <c r="J372" s="535">
        <v>7.2599999999999998E-2</v>
      </c>
      <c r="K372" s="535">
        <v>3.78E-2</v>
      </c>
      <c r="L372" s="535" t="s">
        <v>546</v>
      </c>
      <c r="M372" s="535">
        <v>7.2599999999999998E-2</v>
      </c>
      <c r="N372" s="535">
        <v>3.78E-2</v>
      </c>
      <c r="O372" s="535" t="s">
        <v>546</v>
      </c>
      <c r="P372" s="535">
        <v>7.2599999999999998E-2</v>
      </c>
      <c r="Q372" s="535">
        <v>3.78E-2</v>
      </c>
      <c r="R372" s="535" t="s">
        <v>546</v>
      </c>
      <c r="S372" s="535">
        <v>7.2599999999999998E-2</v>
      </c>
      <c r="T372" s="535">
        <v>3.78E-2</v>
      </c>
      <c r="U372" s="535" t="s">
        <v>546</v>
      </c>
      <c r="V372" s="535">
        <v>7.2599999999999998E-2</v>
      </c>
      <c r="W372" s="535">
        <v>3.78E-2</v>
      </c>
      <c r="X372" s="535" t="s">
        <v>546</v>
      </c>
      <c r="Y372" s="535">
        <v>7.2599999999999998E-2</v>
      </c>
      <c r="Z372" s="535">
        <v>3.78E-2</v>
      </c>
      <c r="AA372" s="535" t="s">
        <v>546</v>
      </c>
      <c r="AB372" s="535">
        <v>7.2599999999999998E-2</v>
      </c>
      <c r="AC372" s="535">
        <v>3.78E-2</v>
      </c>
      <c r="AD372" s="535" t="s">
        <v>546</v>
      </c>
      <c r="AE372" s="535">
        <v>7.2599999999999998E-2</v>
      </c>
      <c r="AF372" s="535">
        <v>3.78E-2</v>
      </c>
      <c r="AG372" s="535" t="s">
        <v>546</v>
      </c>
      <c r="AH372" s="535">
        <v>7.2599999999999998E-2</v>
      </c>
      <c r="AI372" s="535">
        <v>3.78E-2</v>
      </c>
      <c r="AJ372" s="535" t="s">
        <v>546</v>
      </c>
      <c r="AK372" s="535">
        <v>7.2599999999999998E-2</v>
      </c>
      <c r="AL372" s="535">
        <v>3.78E-2</v>
      </c>
      <c r="AM372" s="535" t="s">
        <v>546</v>
      </c>
      <c r="AN372" s="535">
        <v>7.2599999999999998E-2</v>
      </c>
      <c r="AO372" s="535">
        <v>3.78E-2</v>
      </c>
      <c r="AP372" s="535" t="s">
        <v>546</v>
      </c>
      <c r="AQ372" s="535">
        <v>7.2599999999999998E-2</v>
      </c>
      <c r="AR372" s="535">
        <v>3.78E-2</v>
      </c>
      <c r="AS372" s="535" t="s">
        <v>546</v>
      </c>
      <c r="AT372" s="535">
        <v>7.2599999999999998E-2</v>
      </c>
      <c r="AU372" s="535">
        <v>3.78E-2</v>
      </c>
      <c r="AV372" s="535" t="s">
        <v>546</v>
      </c>
      <c r="AW372" s="535">
        <v>7.2599999999999998E-2</v>
      </c>
      <c r="AX372" s="535">
        <v>3.78E-2</v>
      </c>
      <c r="AY372" s="535" t="s">
        <v>546</v>
      </c>
      <c r="AZ372" s="535">
        <v>7.2599999999999998E-2</v>
      </c>
      <c r="BA372" s="535">
        <v>3.78E-2</v>
      </c>
      <c r="BB372" s="535" t="s">
        <v>546</v>
      </c>
      <c r="BC372" s="535">
        <v>7.2599999999999998E-2</v>
      </c>
      <c r="BD372" s="535">
        <v>3.78E-2</v>
      </c>
      <c r="BE372" s="535" t="s">
        <v>546</v>
      </c>
      <c r="BF372" s="535">
        <v>7.2599999999999998E-2</v>
      </c>
      <c r="BG372" s="535">
        <v>3.78E-2</v>
      </c>
      <c r="BH372" s="535" t="s">
        <v>546</v>
      </c>
    </row>
    <row r="373" spans="1:60" s="100" customFormat="1" ht="16.5" customHeight="1">
      <c r="A373" s="481"/>
      <c r="B373" s="480"/>
      <c r="C373" s="204"/>
      <c r="D373" s="204"/>
      <c r="E373" s="675"/>
      <c r="F373" s="489" t="s">
        <v>664</v>
      </c>
      <c r="G373" s="535">
        <v>7.2599999999999998E-2</v>
      </c>
      <c r="H373" s="535">
        <v>3.78E-2</v>
      </c>
      <c r="I373" s="535" t="s">
        <v>546</v>
      </c>
      <c r="J373" s="535">
        <v>7.2599999999999998E-2</v>
      </c>
      <c r="K373" s="535">
        <v>3.78E-2</v>
      </c>
      <c r="L373" s="535" t="s">
        <v>546</v>
      </c>
      <c r="M373" s="535">
        <v>7.2599999999999998E-2</v>
      </c>
      <c r="N373" s="535">
        <v>3.78E-2</v>
      </c>
      <c r="O373" s="535" t="s">
        <v>546</v>
      </c>
      <c r="P373" s="535">
        <v>7.2599999999999998E-2</v>
      </c>
      <c r="Q373" s="535">
        <v>3.78E-2</v>
      </c>
      <c r="R373" s="535" t="s">
        <v>546</v>
      </c>
      <c r="S373" s="535">
        <v>7.2599999999999998E-2</v>
      </c>
      <c r="T373" s="535">
        <v>3.78E-2</v>
      </c>
      <c r="U373" s="535" t="s">
        <v>546</v>
      </c>
      <c r="V373" s="535">
        <v>7.2599999999999998E-2</v>
      </c>
      <c r="W373" s="535">
        <v>3.78E-2</v>
      </c>
      <c r="X373" s="535" t="s">
        <v>546</v>
      </c>
      <c r="Y373" s="535">
        <v>7.2599999999999998E-2</v>
      </c>
      <c r="Z373" s="535">
        <v>3.78E-2</v>
      </c>
      <c r="AA373" s="535" t="s">
        <v>546</v>
      </c>
      <c r="AB373" s="535">
        <v>7.2599999999999998E-2</v>
      </c>
      <c r="AC373" s="535">
        <v>3.78E-2</v>
      </c>
      <c r="AD373" s="535" t="s">
        <v>546</v>
      </c>
      <c r="AE373" s="535">
        <v>7.2599999999999998E-2</v>
      </c>
      <c r="AF373" s="535">
        <v>3.78E-2</v>
      </c>
      <c r="AG373" s="535" t="s">
        <v>546</v>
      </c>
      <c r="AH373" s="535">
        <v>7.2599999999999998E-2</v>
      </c>
      <c r="AI373" s="535">
        <v>3.78E-2</v>
      </c>
      <c r="AJ373" s="535" t="s">
        <v>546</v>
      </c>
      <c r="AK373" s="535">
        <v>7.2599999999999998E-2</v>
      </c>
      <c r="AL373" s="535">
        <v>3.78E-2</v>
      </c>
      <c r="AM373" s="535" t="s">
        <v>546</v>
      </c>
      <c r="AN373" s="535">
        <v>7.2599999999999998E-2</v>
      </c>
      <c r="AO373" s="535">
        <v>3.78E-2</v>
      </c>
      <c r="AP373" s="535" t="s">
        <v>546</v>
      </c>
      <c r="AQ373" s="535">
        <v>7.2599999999999998E-2</v>
      </c>
      <c r="AR373" s="535">
        <v>3.78E-2</v>
      </c>
      <c r="AS373" s="535" t="s">
        <v>546</v>
      </c>
      <c r="AT373" s="535">
        <v>7.2599999999999998E-2</v>
      </c>
      <c r="AU373" s="535">
        <v>3.78E-2</v>
      </c>
      <c r="AV373" s="535" t="s">
        <v>546</v>
      </c>
      <c r="AW373" s="535">
        <v>7.2599999999999998E-2</v>
      </c>
      <c r="AX373" s="535">
        <v>3.78E-2</v>
      </c>
      <c r="AY373" s="535" t="s">
        <v>546</v>
      </c>
      <c r="AZ373" s="535">
        <v>7.2599999999999998E-2</v>
      </c>
      <c r="BA373" s="535">
        <v>3.78E-2</v>
      </c>
      <c r="BB373" s="535" t="s">
        <v>546</v>
      </c>
      <c r="BC373" s="535">
        <v>7.2599999999999998E-2</v>
      </c>
      <c r="BD373" s="535">
        <v>3.78E-2</v>
      </c>
      <c r="BE373" s="535" t="s">
        <v>546</v>
      </c>
      <c r="BF373" s="535">
        <v>7.2599999999999998E-2</v>
      </c>
      <c r="BG373" s="535">
        <v>3.78E-2</v>
      </c>
      <c r="BH373" s="535" t="s">
        <v>546</v>
      </c>
    </row>
    <row r="374" spans="1:60" s="100" customFormat="1" ht="16.5" customHeight="1">
      <c r="A374" s="481"/>
      <c r="B374" s="480"/>
      <c r="C374" s="204"/>
      <c r="D374" s="204"/>
      <c r="E374" s="675"/>
      <c r="F374" s="489" t="s">
        <v>665</v>
      </c>
      <c r="G374" s="535">
        <v>7.2599999999999998E-2</v>
      </c>
      <c r="H374" s="535">
        <v>3.78E-2</v>
      </c>
      <c r="I374" s="535" t="s">
        <v>546</v>
      </c>
      <c r="J374" s="535">
        <v>7.2599999999999998E-2</v>
      </c>
      <c r="K374" s="535">
        <v>3.78E-2</v>
      </c>
      <c r="L374" s="535" t="s">
        <v>546</v>
      </c>
      <c r="M374" s="535">
        <v>7.2599999999999998E-2</v>
      </c>
      <c r="N374" s="535">
        <v>3.78E-2</v>
      </c>
      <c r="O374" s="535" t="s">
        <v>546</v>
      </c>
      <c r="P374" s="535">
        <v>7.2599999999999998E-2</v>
      </c>
      <c r="Q374" s="535">
        <v>3.78E-2</v>
      </c>
      <c r="R374" s="535" t="s">
        <v>546</v>
      </c>
      <c r="S374" s="535">
        <v>7.2599999999999998E-2</v>
      </c>
      <c r="T374" s="535">
        <v>3.78E-2</v>
      </c>
      <c r="U374" s="535" t="s">
        <v>546</v>
      </c>
      <c r="V374" s="535">
        <v>7.2599999999999998E-2</v>
      </c>
      <c r="W374" s="535">
        <v>3.78E-2</v>
      </c>
      <c r="X374" s="535" t="s">
        <v>546</v>
      </c>
      <c r="Y374" s="535">
        <v>7.2599999999999998E-2</v>
      </c>
      <c r="Z374" s="535">
        <v>3.78E-2</v>
      </c>
      <c r="AA374" s="535" t="s">
        <v>546</v>
      </c>
      <c r="AB374" s="535">
        <v>7.2599999999999998E-2</v>
      </c>
      <c r="AC374" s="535">
        <v>3.78E-2</v>
      </c>
      <c r="AD374" s="535" t="s">
        <v>546</v>
      </c>
      <c r="AE374" s="535">
        <v>7.2599999999999998E-2</v>
      </c>
      <c r="AF374" s="535">
        <v>3.78E-2</v>
      </c>
      <c r="AG374" s="535" t="s">
        <v>546</v>
      </c>
      <c r="AH374" s="535">
        <v>7.2599999999999998E-2</v>
      </c>
      <c r="AI374" s="535">
        <v>3.78E-2</v>
      </c>
      <c r="AJ374" s="535" t="s">
        <v>546</v>
      </c>
      <c r="AK374" s="535">
        <v>7.2599999999999998E-2</v>
      </c>
      <c r="AL374" s="535">
        <v>3.78E-2</v>
      </c>
      <c r="AM374" s="535" t="s">
        <v>546</v>
      </c>
      <c r="AN374" s="535">
        <v>7.2599999999999998E-2</v>
      </c>
      <c r="AO374" s="535">
        <v>3.78E-2</v>
      </c>
      <c r="AP374" s="535" t="s">
        <v>546</v>
      </c>
      <c r="AQ374" s="535">
        <v>7.2599999999999998E-2</v>
      </c>
      <c r="AR374" s="535">
        <v>3.78E-2</v>
      </c>
      <c r="AS374" s="535" t="s">
        <v>546</v>
      </c>
      <c r="AT374" s="535">
        <v>7.2599999999999998E-2</v>
      </c>
      <c r="AU374" s="535">
        <v>3.78E-2</v>
      </c>
      <c r="AV374" s="535" t="s">
        <v>546</v>
      </c>
      <c r="AW374" s="535">
        <v>7.2599999999999998E-2</v>
      </c>
      <c r="AX374" s="535">
        <v>3.78E-2</v>
      </c>
      <c r="AY374" s="535" t="s">
        <v>546</v>
      </c>
      <c r="AZ374" s="535">
        <v>7.2599999999999998E-2</v>
      </c>
      <c r="BA374" s="535">
        <v>3.78E-2</v>
      </c>
      <c r="BB374" s="535" t="s">
        <v>546</v>
      </c>
      <c r="BC374" s="535">
        <v>7.2599999999999998E-2</v>
      </c>
      <c r="BD374" s="535">
        <v>3.78E-2</v>
      </c>
      <c r="BE374" s="535" t="s">
        <v>546</v>
      </c>
      <c r="BF374" s="535">
        <v>7.2599999999999998E-2</v>
      </c>
      <c r="BG374" s="535">
        <v>3.78E-2</v>
      </c>
      <c r="BH374" s="535" t="s">
        <v>546</v>
      </c>
    </row>
    <row r="375" spans="1:60" s="100" customFormat="1" ht="16.5" customHeight="1">
      <c r="A375" s="481"/>
      <c r="B375" s="480"/>
      <c r="C375" s="204"/>
      <c r="D375" s="204"/>
      <c r="E375" s="675"/>
      <c r="F375" s="489" t="s">
        <v>666</v>
      </c>
      <c r="G375" s="535">
        <v>7.2599999999999998E-2</v>
      </c>
      <c r="H375" s="535">
        <v>3.78E-2</v>
      </c>
      <c r="I375" s="535" t="s">
        <v>546</v>
      </c>
      <c r="J375" s="535">
        <v>7.2599999999999998E-2</v>
      </c>
      <c r="K375" s="535">
        <v>3.78E-2</v>
      </c>
      <c r="L375" s="535" t="s">
        <v>546</v>
      </c>
      <c r="M375" s="535">
        <v>7.2599999999999998E-2</v>
      </c>
      <c r="N375" s="535">
        <v>3.78E-2</v>
      </c>
      <c r="O375" s="535" t="s">
        <v>546</v>
      </c>
      <c r="P375" s="535">
        <v>7.2599999999999998E-2</v>
      </c>
      <c r="Q375" s="535">
        <v>3.78E-2</v>
      </c>
      <c r="R375" s="535" t="s">
        <v>546</v>
      </c>
      <c r="S375" s="535">
        <v>7.2599999999999998E-2</v>
      </c>
      <c r="T375" s="535">
        <v>3.78E-2</v>
      </c>
      <c r="U375" s="535" t="s">
        <v>546</v>
      </c>
      <c r="V375" s="535">
        <v>7.2599999999999998E-2</v>
      </c>
      <c r="W375" s="535">
        <v>3.78E-2</v>
      </c>
      <c r="X375" s="535" t="s">
        <v>546</v>
      </c>
      <c r="Y375" s="535">
        <v>7.2599999999999998E-2</v>
      </c>
      <c r="Z375" s="535">
        <v>3.78E-2</v>
      </c>
      <c r="AA375" s="535" t="s">
        <v>546</v>
      </c>
      <c r="AB375" s="535">
        <v>7.2599999999999998E-2</v>
      </c>
      <c r="AC375" s="535">
        <v>3.78E-2</v>
      </c>
      <c r="AD375" s="535" t="s">
        <v>546</v>
      </c>
      <c r="AE375" s="535">
        <v>7.2599999999999998E-2</v>
      </c>
      <c r="AF375" s="535">
        <v>3.78E-2</v>
      </c>
      <c r="AG375" s="535" t="s">
        <v>546</v>
      </c>
      <c r="AH375" s="535">
        <v>7.2599999999999998E-2</v>
      </c>
      <c r="AI375" s="535">
        <v>3.78E-2</v>
      </c>
      <c r="AJ375" s="535" t="s">
        <v>546</v>
      </c>
      <c r="AK375" s="535">
        <v>7.2599999999999998E-2</v>
      </c>
      <c r="AL375" s="535">
        <v>3.78E-2</v>
      </c>
      <c r="AM375" s="535" t="s">
        <v>546</v>
      </c>
      <c r="AN375" s="535">
        <v>7.2599999999999998E-2</v>
      </c>
      <c r="AO375" s="535">
        <v>3.78E-2</v>
      </c>
      <c r="AP375" s="535" t="s">
        <v>546</v>
      </c>
      <c r="AQ375" s="535">
        <v>7.2599999999999998E-2</v>
      </c>
      <c r="AR375" s="535">
        <v>3.78E-2</v>
      </c>
      <c r="AS375" s="535" t="s">
        <v>546</v>
      </c>
      <c r="AT375" s="535">
        <v>7.2599999999999998E-2</v>
      </c>
      <c r="AU375" s="535">
        <v>3.78E-2</v>
      </c>
      <c r="AV375" s="535" t="s">
        <v>546</v>
      </c>
      <c r="AW375" s="535">
        <v>7.2599999999999998E-2</v>
      </c>
      <c r="AX375" s="535">
        <v>3.78E-2</v>
      </c>
      <c r="AY375" s="535" t="s">
        <v>546</v>
      </c>
      <c r="AZ375" s="535">
        <v>7.2599999999999998E-2</v>
      </c>
      <c r="BA375" s="535">
        <v>3.78E-2</v>
      </c>
      <c r="BB375" s="535" t="s">
        <v>546</v>
      </c>
      <c r="BC375" s="535">
        <v>7.2599999999999998E-2</v>
      </c>
      <c r="BD375" s="535">
        <v>3.78E-2</v>
      </c>
      <c r="BE375" s="535" t="s">
        <v>546</v>
      </c>
      <c r="BF375" s="535">
        <v>7.2599999999999998E-2</v>
      </c>
      <c r="BG375" s="535">
        <v>3.78E-2</v>
      </c>
      <c r="BH375" s="535" t="s">
        <v>546</v>
      </c>
    </row>
    <row r="376" spans="1:60" s="100" customFormat="1" ht="16.5" customHeight="1">
      <c r="A376" s="481"/>
      <c r="B376" s="480"/>
      <c r="C376" s="204"/>
      <c r="D376" s="204"/>
      <c r="E376" s="675"/>
      <c r="F376" s="489" t="s">
        <v>667</v>
      </c>
      <c r="G376" s="535">
        <v>7.2599999999999998E-2</v>
      </c>
      <c r="H376" s="535">
        <v>3.78E-2</v>
      </c>
      <c r="I376" s="535" t="s">
        <v>546</v>
      </c>
      <c r="J376" s="535">
        <v>7.2599999999999998E-2</v>
      </c>
      <c r="K376" s="535">
        <v>3.78E-2</v>
      </c>
      <c r="L376" s="535" t="s">
        <v>546</v>
      </c>
      <c r="M376" s="535">
        <v>7.2599999999999998E-2</v>
      </c>
      <c r="N376" s="535">
        <v>3.78E-2</v>
      </c>
      <c r="O376" s="535" t="s">
        <v>546</v>
      </c>
      <c r="P376" s="535">
        <v>7.2599999999999998E-2</v>
      </c>
      <c r="Q376" s="535">
        <v>3.78E-2</v>
      </c>
      <c r="R376" s="535" t="s">
        <v>546</v>
      </c>
      <c r="S376" s="535">
        <v>7.2599999999999998E-2</v>
      </c>
      <c r="T376" s="535">
        <v>3.78E-2</v>
      </c>
      <c r="U376" s="535" t="s">
        <v>546</v>
      </c>
      <c r="V376" s="535">
        <v>7.2599999999999998E-2</v>
      </c>
      <c r="W376" s="535">
        <v>3.78E-2</v>
      </c>
      <c r="X376" s="535" t="s">
        <v>546</v>
      </c>
      <c r="Y376" s="535">
        <v>7.2599999999999998E-2</v>
      </c>
      <c r="Z376" s="535">
        <v>3.78E-2</v>
      </c>
      <c r="AA376" s="535" t="s">
        <v>546</v>
      </c>
      <c r="AB376" s="535">
        <v>7.2599999999999998E-2</v>
      </c>
      <c r="AC376" s="535">
        <v>3.78E-2</v>
      </c>
      <c r="AD376" s="535" t="s">
        <v>546</v>
      </c>
      <c r="AE376" s="535">
        <v>7.2599999999999998E-2</v>
      </c>
      <c r="AF376" s="535">
        <v>3.78E-2</v>
      </c>
      <c r="AG376" s="535" t="s">
        <v>546</v>
      </c>
      <c r="AH376" s="535">
        <v>7.2599999999999998E-2</v>
      </c>
      <c r="AI376" s="535">
        <v>3.78E-2</v>
      </c>
      <c r="AJ376" s="535" t="s">
        <v>546</v>
      </c>
      <c r="AK376" s="535">
        <v>7.2599999999999998E-2</v>
      </c>
      <c r="AL376" s="535">
        <v>3.78E-2</v>
      </c>
      <c r="AM376" s="535" t="s">
        <v>546</v>
      </c>
      <c r="AN376" s="535">
        <v>7.2599999999999998E-2</v>
      </c>
      <c r="AO376" s="535">
        <v>3.78E-2</v>
      </c>
      <c r="AP376" s="535" t="s">
        <v>546</v>
      </c>
      <c r="AQ376" s="535">
        <v>7.2599999999999998E-2</v>
      </c>
      <c r="AR376" s="535">
        <v>3.78E-2</v>
      </c>
      <c r="AS376" s="535" t="s">
        <v>546</v>
      </c>
      <c r="AT376" s="535">
        <v>7.2599999999999998E-2</v>
      </c>
      <c r="AU376" s="535">
        <v>3.78E-2</v>
      </c>
      <c r="AV376" s="535" t="s">
        <v>546</v>
      </c>
      <c r="AW376" s="535">
        <v>7.2599999999999998E-2</v>
      </c>
      <c r="AX376" s="535">
        <v>3.78E-2</v>
      </c>
      <c r="AY376" s="535" t="s">
        <v>546</v>
      </c>
      <c r="AZ376" s="535">
        <v>7.2599999999999998E-2</v>
      </c>
      <c r="BA376" s="535">
        <v>3.78E-2</v>
      </c>
      <c r="BB376" s="535" t="s">
        <v>546</v>
      </c>
      <c r="BC376" s="535">
        <v>7.2599999999999998E-2</v>
      </c>
      <c r="BD376" s="535">
        <v>3.78E-2</v>
      </c>
      <c r="BE376" s="535" t="s">
        <v>546</v>
      </c>
      <c r="BF376" s="535">
        <v>7.2599999999999998E-2</v>
      </c>
      <c r="BG376" s="535">
        <v>3.78E-2</v>
      </c>
      <c r="BH376" s="535" t="s">
        <v>546</v>
      </c>
    </row>
    <row r="377" spans="1:60" s="100" customFormat="1" ht="16.5" customHeight="1">
      <c r="A377" s="481"/>
      <c r="B377" s="480"/>
      <c r="C377" s="204"/>
      <c r="D377" s="204"/>
      <c r="E377" s="675"/>
      <c r="F377" s="489" t="s">
        <v>668</v>
      </c>
      <c r="G377" s="535">
        <v>7.2599999999999998E-2</v>
      </c>
      <c r="H377" s="535">
        <v>3.78E-2</v>
      </c>
      <c r="I377" s="535" t="s">
        <v>546</v>
      </c>
      <c r="J377" s="535">
        <v>7.2599999999999998E-2</v>
      </c>
      <c r="K377" s="535">
        <v>3.78E-2</v>
      </c>
      <c r="L377" s="535" t="s">
        <v>546</v>
      </c>
      <c r="M377" s="535">
        <v>7.2599999999999998E-2</v>
      </c>
      <c r="N377" s="535">
        <v>3.78E-2</v>
      </c>
      <c r="O377" s="535" t="s">
        <v>546</v>
      </c>
      <c r="P377" s="535">
        <v>7.2599999999999998E-2</v>
      </c>
      <c r="Q377" s="535">
        <v>3.78E-2</v>
      </c>
      <c r="R377" s="535" t="s">
        <v>546</v>
      </c>
      <c r="S377" s="535">
        <v>7.2599999999999998E-2</v>
      </c>
      <c r="T377" s="535">
        <v>3.78E-2</v>
      </c>
      <c r="U377" s="535" t="s">
        <v>546</v>
      </c>
      <c r="V377" s="535">
        <v>7.2599999999999998E-2</v>
      </c>
      <c r="W377" s="535">
        <v>3.78E-2</v>
      </c>
      <c r="X377" s="535" t="s">
        <v>546</v>
      </c>
      <c r="Y377" s="535">
        <v>7.2599999999999998E-2</v>
      </c>
      <c r="Z377" s="535">
        <v>3.78E-2</v>
      </c>
      <c r="AA377" s="535" t="s">
        <v>546</v>
      </c>
      <c r="AB377" s="535">
        <v>7.2599999999999998E-2</v>
      </c>
      <c r="AC377" s="535">
        <v>3.78E-2</v>
      </c>
      <c r="AD377" s="535" t="s">
        <v>546</v>
      </c>
      <c r="AE377" s="535">
        <v>7.2599999999999998E-2</v>
      </c>
      <c r="AF377" s="535">
        <v>3.78E-2</v>
      </c>
      <c r="AG377" s="535" t="s">
        <v>546</v>
      </c>
      <c r="AH377" s="535">
        <v>7.2599999999999998E-2</v>
      </c>
      <c r="AI377" s="535">
        <v>3.78E-2</v>
      </c>
      <c r="AJ377" s="535" t="s">
        <v>546</v>
      </c>
      <c r="AK377" s="535">
        <v>7.2599999999999998E-2</v>
      </c>
      <c r="AL377" s="535">
        <v>3.78E-2</v>
      </c>
      <c r="AM377" s="535" t="s">
        <v>546</v>
      </c>
      <c r="AN377" s="535">
        <v>7.2599999999999998E-2</v>
      </c>
      <c r="AO377" s="535">
        <v>3.78E-2</v>
      </c>
      <c r="AP377" s="535" t="s">
        <v>546</v>
      </c>
      <c r="AQ377" s="535">
        <v>7.2599999999999998E-2</v>
      </c>
      <c r="AR377" s="535">
        <v>3.78E-2</v>
      </c>
      <c r="AS377" s="535" t="s">
        <v>546</v>
      </c>
      <c r="AT377" s="535">
        <v>7.2599999999999998E-2</v>
      </c>
      <c r="AU377" s="535">
        <v>3.78E-2</v>
      </c>
      <c r="AV377" s="535" t="s">
        <v>546</v>
      </c>
      <c r="AW377" s="535">
        <v>7.2599999999999998E-2</v>
      </c>
      <c r="AX377" s="535">
        <v>3.78E-2</v>
      </c>
      <c r="AY377" s="535" t="s">
        <v>546</v>
      </c>
      <c r="AZ377" s="535">
        <v>7.2599999999999998E-2</v>
      </c>
      <c r="BA377" s="535">
        <v>3.78E-2</v>
      </c>
      <c r="BB377" s="535" t="s">
        <v>546</v>
      </c>
      <c r="BC377" s="535">
        <v>7.2599999999999998E-2</v>
      </c>
      <c r="BD377" s="535">
        <v>3.78E-2</v>
      </c>
      <c r="BE377" s="535" t="s">
        <v>546</v>
      </c>
      <c r="BF377" s="535">
        <v>7.2599999999999998E-2</v>
      </c>
      <c r="BG377" s="535">
        <v>3.78E-2</v>
      </c>
      <c r="BH377" s="535" t="s">
        <v>546</v>
      </c>
    </row>
    <row r="378" spans="1:60" s="100" customFormat="1" ht="16.5" customHeight="1">
      <c r="A378" s="481"/>
      <c r="B378" s="480"/>
      <c r="C378" s="204"/>
      <c r="D378" s="204"/>
      <c r="E378" s="675"/>
      <c r="F378" s="489" t="s">
        <v>669</v>
      </c>
      <c r="G378" s="535">
        <v>7.2599999999999998E-2</v>
      </c>
      <c r="H378" s="535">
        <v>3.78E-2</v>
      </c>
      <c r="I378" s="535" t="s">
        <v>546</v>
      </c>
      <c r="J378" s="535">
        <v>7.2599999999999998E-2</v>
      </c>
      <c r="K378" s="535">
        <v>3.78E-2</v>
      </c>
      <c r="L378" s="535" t="s">
        <v>546</v>
      </c>
      <c r="M378" s="535">
        <v>7.2599999999999998E-2</v>
      </c>
      <c r="N378" s="535">
        <v>3.78E-2</v>
      </c>
      <c r="O378" s="535" t="s">
        <v>546</v>
      </c>
      <c r="P378" s="535">
        <v>7.2599999999999998E-2</v>
      </c>
      <c r="Q378" s="535">
        <v>3.78E-2</v>
      </c>
      <c r="R378" s="535" t="s">
        <v>546</v>
      </c>
      <c r="S378" s="535">
        <v>7.2599999999999998E-2</v>
      </c>
      <c r="T378" s="535">
        <v>3.78E-2</v>
      </c>
      <c r="U378" s="535" t="s">
        <v>546</v>
      </c>
      <c r="V378" s="535">
        <v>7.2599999999999998E-2</v>
      </c>
      <c r="W378" s="535">
        <v>3.78E-2</v>
      </c>
      <c r="X378" s="535" t="s">
        <v>546</v>
      </c>
      <c r="Y378" s="535">
        <v>7.2599999999999998E-2</v>
      </c>
      <c r="Z378" s="535">
        <v>3.78E-2</v>
      </c>
      <c r="AA378" s="535" t="s">
        <v>546</v>
      </c>
      <c r="AB378" s="535">
        <v>7.2599999999999998E-2</v>
      </c>
      <c r="AC378" s="535">
        <v>3.78E-2</v>
      </c>
      <c r="AD378" s="535" t="s">
        <v>546</v>
      </c>
      <c r="AE378" s="535">
        <v>7.2599999999999998E-2</v>
      </c>
      <c r="AF378" s="535">
        <v>3.78E-2</v>
      </c>
      <c r="AG378" s="535" t="s">
        <v>546</v>
      </c>
      <c r="AH378" s="535">
        <v>7.2599999999999998E-2</v>
      </c>
      <c r="AI378" s="535">
        <v>3.78E-2</v>
      </c>
      <c r="AJ378" s="535" t="s">
        <v>546</v>
      </c>
      <c r="AK378" s="535">
        <v>7.2599999999999998E-2</v>
      </c>
      <c r="AL378" s="535">
        <v>3.78E-2</v>
      </c>
      <c r="AM378" s="535" t="s">
        <v>546</v>
      </c>
      <c r="AN378" s="535">
        <v>7.2599999999999998E-2</v>
      </c>
      <c r="AO378" s="535">
        <v>3.78E-2</v>
      </c>
      <c r="AP378" s="535" t="s">
        <v>546</v>
      </c>
      <c r="AQ378" s="535">
        <v>7.2599999999999998E-2</v>
      </c>
      <c r="AR378" s="535">
        <v>3.78E-2</v>
      </c>
      <c r="AS378" s="535" t="s">
        <v>546</v>
      </c>
      <c r="AT378" s="535">
        <v>7.2599999999999998E-2</v>
      </c>
      <c r="AU378" s="535">
        <v>3.78E-2</v>
      </c>
      <c r="AV378" s="535" t="s">
        <v>546</v>
      </c>
      <c r="AW378" s="535">
        <v>7.2599999999999998E-2</v>
      </c>
      <c r="AX378" s="535">
        <v>3.78E-2</v>
      </c>
      <c r="AY378" s="535" t="s">
        <v>546</v>
      </c>
      <c r="AZ378" s="535">
        <v>7.2599999999999998E-2</v>
      </c>
      <c r="BA378" s="535">
        <v>3.78E-2</v>
      </c>
      <c r="BB378" s="535" t="s">
        <v>546</v>
      </c>
      <c r="BC378" s="535">
        <v>7.2599999999999998E-2</v>
      </c>
      <c r="BD378" s="535">
        <v>3.78E-2</v>
      </c>
      <c r="BE378" s="535" t="s">
        <v>546</v>
      </c>
      <c r="BF378" s="535">
        <v>7.2599999999999998E-2</v>
      </c>
      <c r="BG378" s="535">
        <v>3.78E-2</v>
      </c>
      <c r="BH378" s="535" t="s">
        <v>546</v>
      </c>
    </row>
    <row r="379" spans="1:60" s="100" customFormat="1" ht="16.5" customHeight="1">
      <c r="A379" s="481"/>
      <c r="B379" s="480"/>
      <c r="C379" s="204"/>
      <c r="D379" s="204"/>
      <c r="E379" s="675"/>
      <c r="F379" s="489" t="s">
        <v>670</v>
      </c>
      <c r="G379" s="535">
        <v>7.2599999999999998E-2</v>
      </c>
      <c r="H379" s="535">
        <v>3.78E-2</v>
      </c>
      <c r="I379" s="535" t="s">
        <v>546</v>
      </c>
      <c r="J379" s="535">
        <v>7.2599999999999998E-2</v>
      </c>
      <c r="K379" s="535">
        <v>3.78E-2</v>
      </c>
      <c r="L379" s="535" t="s">
        <v>546</v>
      </c>
      <c r="M379" s="535">
        <v>7.2599999999999998E-2</v>
      </c>
      <c r="N379" s="535">
        <v>3.78E-2</v>
      </c>
      <c r="O379" s="535" t="s">
        <v>546</v>
      </c>
      <c r="P379" s="535">
        <v>7.2599999999999998E-2</v>
      </c>
      <c r="Q379" s="535">
        <v>3.78E-2</v>
      </c>
      <c r="R379" s="535" t="s">
        <v>546</v>
      </c>
      <c r="S379" s="535">
        <v>7.2599999999999998E-2</v>
      </c>
      <c r="T379" s="535">
        <v>3.78E-2</v>
      </c>
      <c r="U379" s="535" t="s">
        <v>546</v>
      </c>
      <c r="V379" s="535">
        <v>7.2599999999999998E-2</v>
      </c>
      <c r="W379" s="535">
        <v>3.78E-2</v>
      </c>
      <c r="X379" s="535" t="s">
        <v>546</v>
      </c>
      <c r="Y379" s="535">
        <v>7.2599999999999998E-2</v>
      </c>
      <c r="Z379" s="535">
        <v>3.78E-2</v>
      </c>
      <c r="AA379" s="535" t="s">
        <v>546</v>
      </c>
      <c r="AB379" s="535">
        <v>7.2599999999999998E-2</v>
      </c>
      <c r="AC379" s="535">
        <v>3.78E-2</v>
      </c>
      <c r="AD379" s="535" t="s">
        <v>546</v>
      </c>
      <c r="AE379" s="535">
        <v>7.2599999999999998E-2</v>
      </c>
      <c r="AF379" s="535">
        <v>3.78E-2</v>
      </c>
      <c r="AG379" s="535" t="s">
        <v>546</v>
      </c>
      <c r="AH379" s="535">
        <v>7.2599999999999998E-2</v>
      </c>
      <c r="AI379" s="535">
        <v>3.78E-2</v>
      </c>
      <c r="AJ379" s="535" t="s">
        <v>546</v>
      </c>
      <c r="AK379" s="535">
        <v>7.2599999999999998E-2</v>
      </c>
      <c r="AL379" s="535">
        <v>3.78E-2</v>
      </c>
      <c r="AM379" s="535" t="s">
        <v>546</v>
      </c>
      <c r="AN379" s="535">
        <v>7.2599999999999998E-2</v>
      </c>
      <c r="AO379" s="535">
        <v>3.78E-2</v>
      </c>
      <c r="AP379" s="535" t="s">
        <v>546</v>
      </c>
      <c r="AQ379" s="535">
        <v>7.2599999999999998E-2</v>
      </c>
      <c r="AR379" s="535">
        <v>3.78E-2</v>
      </c>
      <c r="AS379" s="535" t="s">
        <v>546</v>
      </c>
      <c r="AT379" s="535">
        <v>7.2599999999999998E-2</v>
      </c>
      <c r="AU379" s="535">
        <v>3.78E-2</v>
      </c>
      <c r="AV379" s="535" t="s">
        <v>546</v>
      </c>
      <c r="AW379" s="535">
        <v>7.2599999999999998E-2</v>
      </c>
      <c r="AX379" s="535">
        <v>3.78E-2</v>
      </c>
      <c r="AY379" s="535" t="s">
        <v>546</v>
      </c>
      <c r="AZ379" s="535">
        <v>7.2599999999999998E-2</v>
      </c>
      <c r="BA379" s="535">
        <v>3.78E-2</v>
      </c>
      <c r="BB379" s="535" t="s">
        <v>546</v>
      </c>
      <c r="BC379" s="535">
        <v>7.2599999999999998E-2</v>
      </c>
      <c r="BD379" s="535">
        <v>3.78E-2</v>
      </c>
      <c r="BE379" s="535" t="s">
        <v>546</v>
      </c>
      <c r="BF379" s="535">
        <v>7.2599999999999998E-2</v>
      </c>
      <c r="BG379" s="535">
        <v>3.78E-2</v>
      </c>
      <c r="BH379" s="535" t="s">
        <v>546</v>
      </c>
    </row>
    <row r="380" spans="1:60" s="100" customFormat="1" ht="16.5" customHeight="1">
      <c r="A380" s="481"/>
      <c r="B380" s="480"/>
      <c r="C380" s="204"/>
      <c r="D380" s="204"/>
      <c r="E380" s="675"/>
      <c r="F380" s="489" t="s">
        <v>671</v>
      </c>
      <c r="G380" s="535">
        <v>7.2599999999999998E-2</v>
      </c>
      <c r="H380" s="535">
        <v>3.78E-2</v>
      </c>
      <c r="I380" s="535" t="s">
        <v>546</v>
      </c>
      <c r="J380" s="535">
        <v>7.2599999999999998E-2</v>
      </c>
      <c r="K380" s="535">
        <v>3.78E-2</v>
      </c>
      <c r="L380" s="535" t="s">
        <v>546</v>
      </c>
      <c r="M380" s="535">
        <v>7.2599999999999998E-2</v>
      </c>
      <c r="N380" s="535">
        <v>3.78E-2</v>
      </c>
      <c r="O380" s="535" t="s">
        <v>546</v>
      </c>
      <c r="P380" s="535">
        <v>7.2599999999999998E-2</v>
      </c>
      <c r="Q380" s="535">
        <v>3.78E-2</v>
      </c>
      <c r="R380" s="535" t="s">
        <v>546</v>
      </c>
      <c r="S380" s="535">
        <v>7.2599999999999998E-2</v>
      </c>
      <c r="T380" s="535">
        <v>3.78E-2</v>
      </c>
      <c r="U380" s="535" t="s">
        <v>546</v>
      </c>
      <c r="V380" s="535">
        <v>7.2599999999999998E-2</v>
      </c>
      <c r="W380" s="535">
        <v>3.78E-2</v>
      </c>
      <c r="X380" s="535" t="s">
        <v>546</v>
      </c>
      <c r="Y380" s="535">
        <v>7.2599999999999998E-2</v>
      </c>
      <c r="Z380" s="535">
        <v>3.78E-2</v>
      </c>
      <c r="AA380" s="535" t="s">
        <v>546</v>
      </c>
      <c r="AB380" s="535">
        <v>7.2599999999999998E-2</v>
      </c>
      <c r="AC380" s="535">
        <v>3.78E-2</v>
      </c>
      <c r="AD380" s="535" t="s">
        <v>546</v>
      </c>
      <c r="AE380" s="535">
        <v>7.2599999999999998E-2</v>
      </c>
      <c r="AF380" s="535">
        <v>3.78E-2</v>
      </c>
      <c r="AG380" s="535" t="s">
        <v>546</v>
      </c>
      <c r="AH380" s="535">
        <v>7.2599999999999998E-2</v>
      </c>
      <c r="AI380" s="535">
        <v>3.78E-2</v>
      </c>
      <c r="AJ380" s="535" t="s">
        <v>546</v>
      </c>
      <c r="AK380" s="535">
        <v>7.2599999999999998E-2</v>
      </c>
      <c r="AL380" s="535">
        <v>3.78E-2</v>
      </c>
      <c r="AM380" s="535" t="s">
        <v>546</v>
      </c>
      <c r="AN380" s="535">
        <v>7.2599999999999998E-2</v>
      </c>
      <c r="AO380" s="535">
        <v>3.78E-2</v>
      </c>
      <c r="AP380" s="535" t="s">
        <v>546</v>
      </c>
      <c r="AQ380" s="535">
        <v>7.2599999999999998E-2</v>
      </c>
      <c r="AR380" s="535">
        <v>3.78E-2</v>
      </c>
      <c r="AS380" s="535" t="s">
        <v>546</v>
      </c>
      <c r="AT380" s="535">
        <v>7.2599999999999998E-2</v>
      </c>
      <c r="AU380" s="535">
        <v>3.78E-2</v>
      </c>
      <c r="AV380" s="535" t="s">
        <v>546</v>
      </c>
      <c r="AW380" s="535">
        <v>7.2599999999999998E-2</v>
      </c>
      <c r="AX380" s="535">
        <v>3.78E-2</v>
      </c>
      <c r="AY380" s="535" t="s">
        <v>546</v>
      </c>
      <c r="AZ380" s="535">
        <v>7.2599999999999998E-2</v>
      </c>
      <c r="BA380" s="535">
        <v>3.78E-2</v>
      </c>
      <c r="BB380" s="535" t="s">
        <v>546</v>
      </c>
      <c r="BC380" s="535">
        <v>7.2599999999999998E-2</v>
      </c>
      <c r="BD380" s="535">
        <v>3.78E-2</v>
      </c>
      <c r="BE380" s="535" t="s">
        <v>546</v>
      </c>
      <c r="BF380" s="535">
        <v>7.2599999999999998E-2</v>
      </c>
      <c r="BG380" s="535">
        <v>3.78E-2</v>
      </c>
      <c r="BH380" s="535" t="s">
        <v>546</v>
      </c>
    </row>
    <row r="381" spans="1:60" s="100" customFormat="1" ht="16.5" customHeight="1">
      <c r="A381" s="481"/>
      <c r="B381" s="480"/>
      <c r="C381" s="204"/>
      <c r="D381" s="204"/>
      <c r="E381" s="675"/>
      <c r="F381" s="489" t="s">
        <v>672</v>
      </c>
      <c r="G381" s="535">
        <v>7.2599999999999998E-2</v>
      </c>
      <c r="H381" s="535">
        <v>3.78E-2</v>
      </c>
      <c r="I381" s="535" t="s">
        <v>546</v>
      </c>
      <c r="J381" s="535">
        <v>7.2599999999999998E-2</v>
      </c>
      <c r="K381" s="535">
        <v>3.78E-2</v>
      </c>
      <c r="L381" s="535" t="s">
        <v>546</v>
      </c>
      <c r="M381" s="535">
        <v>7.2599999999999998E-2</v>
      </c>
      <c r="N381" s="535">
        <v>3.78E-2</v>
      </c>
      <c r="O381" s="535" t="s">
        <v>546</v>
      </c>
      <c r="P381" s="535">
        <v>7.2599999999999998E-2</v>
      </c>
      <c r="Q381" s="535">
        <v>3.78E-2</v>
      </c>
      <c r="R381" s="535" t="s">
        <v>546</v>
      </c>
      <c r="S381" s="535">
        <v>7.2599999999999998E-2</v>
      </c>
      <c r="T381" s="535">
        <v>3.78E-2</v>
      </c>
      <c r="U381" s="535" t="s">
        <v>546</v>
      </c>
      <c r="V381" s="535">
        <v>7.2599999999999998E-2</v>
      </c>
      <c r="W381" s="535">
        <v>3.78E-2</v>
      </c>
      <c r="X381" s="535" t="s">
        <v>546</v>
      </c>
      <c r="Y381" s="535">
        <v>7.2599999999999998E-2</v>
      </c>
      <c r="Z381" s="535">
        <v>3.78E-2</v>
      </c>
      <c r="AA381" s="535" t="s">
        <v>546</v>
      </c>
      <c r="AB381" s="535">
        <v>7.2599999999999998E-2</v>
      </c>
      <c r="AC381" s="535">
        <v>3.78E-2</v>
      </c>
      <c r="AD381" s="535" t="s">
        <v>546</v>
      </c>
      <c r="AE381" s="535">
        <v>7.2599999999999998E-2</v>
      </c>
      <c r="AF381" s="535">
        <v>3.78E-2</v>
      </c>
      <c r="AG381" s="535" t="s">
        <v>546</v>
      </c>
      <c r="AH381" s="535">
        <v>7.2599999999999998E-2</v>
      </c>
      <c r="AI381" s="535">
        <v>3.78E-2</v>
      </c>
      <c r="AJ381" s="535" t="s">
        <v>546</v>
      </c>
      <c r="AK381" s="535">
        <v>7.2599999999999998E-2</v>
      </c>
      <c r="AL381" s="535">
        <v>3.78E-2</v>
      </c>
      <c r="AM381" s="535" t="s">
        <v>546</v>
      </c>
      <c r="AN381" s="535">
        <v>7.2599999999999998E-2</v>
      </c>
      <c r="AO381" s="535">
        <v>3.78E-2</v>
      </c>
      <c r="AP381" s="535" t="s">
        <v>546</v>
      </c>
      <c r="AQ381" s="535">
        <v>7.2599999999999998E-2</v>
      </c>
      <c r="AR381" s="535">
        <v>3.78E-2</v>
      </c>
      <c r="AS381" s="535" t="s">
        <v>546</v>
      </c>
      <c r="AT381" s="535">
        <v>7.2599999999999998E-2</v>
      </c>
      <c r="AU381" s="535">
        <v>3.78E-2</v>
      </c>
      <c r="AV381" s="535" t="s">
        <v>546</v>
      </c>
      <c r="AW381" s="535">
        <v>7.2599999999999998E-2</v>
      </c>
      <c r="AX381" s="535">
        <v>3.78E-2</v>
      </c>
      <c r="AY381" s="535" t="s">
        <v>546</v>
      </c>
      <c r="AZ381" s="535">
        <v>7.2599999999999998E-2</v>
      </c>
      <c r="BA381" s="535">
        <v>3.78E-2</v>
      </c>
      <c r="BB381" s="535" t="s">
        <v>546</v>
      </c>
      <c r="BC381" s="535">
        <v>7.2599999999999998E-2</v>
      </c>
      <c r="BD381" s="535">
        <v>3.78E-2</v>
      </c>
      <c r="BE381" s="535" t="s">
        <v>546</v>
      </c>
      <c r="BF381" s="535">
        <v>7.2599999999999998E-2</v>
      </c>
      <c r="BG381" s="535">
        <v>3.78E-2</v>
      </c>
      <c r="BH381" s="535" t="s">
        <v>546</v>
      </c>
    </row>
    <row r="382" spans="1:60" s="100" customFormat="1" ht="16.5" customHeight="1">
      <c r="A382" s="481"/>
      <c r="B382" s="480"/>
      <c r="C382" s="204"/>
      <c r="D382" s="204"/>
      <c r="E382" s="675"/>
      <c r="F382" s="489" t="s">
        <v>673</v>
      </c>
      <c r="G382" s="535">
        <v>7.2599999999999998E-2</v>
      </c>
      <c r="H382" s="535">
        <v>3.78E-2</v>
      </c>
      <c r="I382" s="535" t="s">
        <v>546</v>
      </c>
      <c r="J382" s="535">
        <v>7.2599999999999998E-2</v>
      </c>
      <c r="K382" s="535">
        <v>3.78E-2</v>
      </c>
      <c r="L382" s="535" t="s">
        <v>546</v>
      </c>
      <c r="M382" s="535">
        <v>7.2599999999999998E-2</v>
      </c>
      <c r="N382" s="535">
        <v>3.78E-2</v>
      </c>
      <c r="O382" s="535" t="s">
        <v>546</v>
      </c>
      <c r="P382" s="535">
        <v>7.2599999999999998E-2</v>
      </c>
      <c r="Q382" s="535">
        <v>3.78E-2</v>
      </c>
      <c r="R382" s="535" t="s">
        <v>546</v>
      </c>
      <c r="S382" s="535">
        <v>7.2599999999999998E-2</v>
      </c>
      <c r="T382" s="535">
        <v>3.78E-2</v>
      </c>
      <c r="U382" s="535" t="s">
        <v>546</v>
      </c>
      <c r="V382" s="535">
        <v>7.2599999999999998E-2</v>
      </c>
      <c r="W382" s="535">
        <v>3.78E-2</v>
      </c>
      <c r="X382" s="535" t="s">
        <v>546</v>
      </c>
      <c r="Y382" s="535">
        <v>7.2599999999999998E-2</v>
      </c>
      <c r="Z382" s="535">
        <v>3.78E-2</v>
      </c>
      <c r="AA382" s="535" t="s">
        <v>546</v>
      </c>
      <c r="AB382" s="535">
        <v>7.2599999999999998E-2</v>
      </c>
      <c r="AC382" s="535">
        <v>3.78E-2</v>
      </c>
      <c r="AD382" s="535" t="s">
        <v>546</v>
      </c>
      <c r="AE382" s="535">
        <v>7.2599999999999998E-2</v>
      </c>
      <c r="AF382" s="535">
        <v>3.78E-2</v>
      </c>
      <c r="AG382" s="535" t="s">
        <v>546</v>
      </c>
      <c r="AH382" s="535">
        <v>7.2599999999999998E-2</v>
      </c>
      <c r="AI382" s="535">
        <v>3.78E-2</v>
      </c>
      <c r="AJ382" s="535" t="s">
        <v>546</v>
      </c>
      <c r="AK382" s="535">
        <v>7.2599999999999998E-2</v>
      </c>
      <c r="AL382" s="535">
        <v>3.78E-2</v>
      </c>
      <c r="AM382" s="535" t="s">
        <v>546</v>
      </c>
      <c r="AN382" s="535">
        <v>7.2599999999999998E-2</v>
      </c>
      <c r="AO382" s="535">
        <v>3.78E-2</v>
      </c>
      <c r="AP382" s="535" t="s">
        <v>546</v>
      </c>
      <c r="AQ382" s="535">
        <v>7.2599999999999998E-2</v>
      </c>
      <c r="AR382" s="535">
        <v>3.78E-2</v>
      </c>
      <c r="AS382" s="535" t="s">
        <v>546</v>
      </c>
      <c r="AT382" s="535">
        <v>7.2599999999999998E-2</v>
      </c>
      <c r="AU382" s="535">
        <v>3.78E-2</v>
      </c>
      <c r="AV382" s="535" t="s">
        <v>546</v>
      </c>
      <c r="AW382" s="535">
        <v>7.2599999999999998E-2</v>
      </c>
      <c r="AX382" s="535">
        <v>3.78E-2</v>
      </c>
      <c r="AY382" s="535" t="s">
        <v>546</v>
      </c>
      <c r="AZ382" s="535">
        <v>7.2599999999999998E-2</v>
      </c>
      <c r="BA382" s="535">
        <v>3.78E-2</v>
      </c>
      <c r="BB382" s="535" t="s">
        <v>546</v>
      </c>
      <c r="BC382" s="535">
        <v>7.2599999999999998E-2</v>
      </c>
      <c r="BD382" s="535">
        <v>3.78E-2</v>
      </c>
      <c r="BE382" s="535" t="s">
        <v>546</v>
      </c>
      <c r="BF382" s="535">
        <v>7.2599999999999998E-2</v>
      </c>
      <c r="BG382" s="535">
        <v>3.78E-2</v>
      </c>
      <c r="BH382" s="535" t="s">
        <v>546</v>
      </c>
    </row>
    <row r="383" spans="1:60" s="100" customFormat="1" ht="16.5" customHeight="1">
      <c r="A383" s="481"/>
      <c r="B383" s="480"/>
      <c r="C383" s="204"/>
      <c r="D383" s="204"/>
      <c r="E383" s="675"/>
      <c r="F383" s="489" t="s">
        <v>674</v>
      </c>
      <c r="G383" s="535">
        <v>7.2599999999999998E-2</v>
      </c>
      <c r="H383" s="535">
        <v>3.78E-2</v>
      </c>
      <c r="I383" s="535" t="s">
        <v>546</v>
      </c>
      <c r="J383" s="535">
        <v>7.2599999999999998E-2</v>
      </c>
      <c r="K383" s="535">
        <v>3.78E-2</v>
      </c>
      <c r="L383" s="535" t="s">
        <v>546</v>
      </c>
      <c r="M383" s="535">
        <v>7.2599999999999998E-2</v>
      </c>
      <c r="N383" s="535">
        <v>3.78E-2</v>
      </c>
      <c r="O383" s="535" t="s">
        <v>546</v>
      </c>
      <c r="P383" s="535">
        <v>7.2599999999999998E-2</v>
      </c>
      <c r="Q383" s="535">
        <v>3.78E-2</v>
      </c>
      <c r="R383" s="535" t="s">
        <v>546</v>
      </c>
      <c r="S383" s="535">
        <v>7.2599999999999998E-2</v>
      </c>
      <c r="T383" s="535">
        <v>3.78E-2</v>
      </c>
      <c r="U383" s="535" t="s">
        <v>546</v>
      </c>
      <c r="V383" s="535">
        <v>7.2599999999999998E-2</v>
      </c>
      <c r="W383" s="535">
        <v>3.78E-2</v>
      </c>
      <c r="X383" s="535" t="s">
        <v>546</v>
      </c>
      <c r="Y383" s="535">
        <v>7.2599999999999998E-2</v>
      </c>
      <c r="Z383" s="535">
        <v>3.78E-2</v>
      </c>
      <c r="AA383" s="535" t="s">
        <v>546</v>
      </c>
      <c r="AB383" s="535">
        <v>7.2599999999999998E-2</v>
      </c>
      <c r="AC383" s="535">
        <v>3.78E-2</v>
      </c>
      <c r="AD383" s="535" t="s">
        <v>546</v>
      </c>
      <c r="AE383" s="535">
        <v>7.2599999999999998E-2</v>
      </c>
      <c r="AF383" s="535">
        <v>3.78E-2</v>
      </c>
      <c r="AG383" s="535" t="s">
        <v>546</v>
      </c>
      <c r="AH383" s="535">
        <v>7.2599999999999998E-2</v>
      </c>
      <c r="AI383" s="535">
        <v>3.78E-2</v>
      </c>
      <c r="AJ383" s="535" t="s">
        <v>546</v>
      </c>
      <c r="AK383" s="535">
        <v>7.2599999999999998E-2</v>
      </c>
      <c r="AL383" s="535">
        <v>3.78E-2</v>
      </c>
      <c r="AM383" s="535" t="s">
        <v>546</v>
      </c>
      <c r="AN383" s="535">
        <v>7.2599999999999998E-2</v>
      </c>
      <c r="AO383" s="535">
        <v>3.78E-2</v>
      </c>
      <c r="AP383" s="535" t="s">
        <v>546</v>
      </c>
      <c r="AQ383" s="535">
        <v>7.2599999999999998E-2</v>
      </c>
      <c r="AR383" s="535">
        <v>3.78E-2</v>
      </c>
      <c r="AS383" s="535" t="s">
        <v>546</v>
      </c>
      <c r="AT383" s="535">
        <v>7.2599999999999998E-2</v>
      </c>
      <c r="AU383" s="535">
        <v>3.78E-2</v>
      </c>
      <c r="AV383" s="535" t="s">
        <v>546</v>
      </c>
      <c r="AW383" s="535">
        <v>7.2599999999999998E-2</v>
      </c>
      <c r="AX383" s="535">
        <v>3.78E-2</v>
      </c>
      <c r="AY383" s="535" t="s">
        <v>546</v>
      </c>
      <c r="AZ383" s="535">
        <v>7.2599999999999998E-2</v>
      </c>
      <c r="BA383" s="535">
        <v>3.78E-2</v>
      </c>
      <c r="BB383" s="535" t="s">
        <v>546</v>
      </c>
      <c r="BC383" s="535">
        <v>7.2599999999999998E-2</v>
      </c>
      <c r="BD383" s="535">
        <v>3.78E-2</v>
      </c>
      <c r="BE383" s="535" t="s">
        <v>546</v>
      </c>
      <c r="BF383" s="535">
        <v>7.2599999999999998E-2</v>
      </c>
      <c r="BG383" s="535">
        <v>3.78E-2</v>
      </c>
      <c r="BH383" s="535" t="s">
        <v>546</v>
      </c>
    </row>
    <row r="384" spans="1:60" s="100" customFormat="1" ht="16.5" customHeight="1">
      <c r="A384" s="481"/>
      <c r="B384" s="480"/>
      <c r="C384" s="204"/>
      <c r="D384" s="204"/>
      <c r="E384" s="675"/>
      <c r="F384" s="489" t="s">
        <v>675</v>
      </c>
      <c r="G384" s="535">
        <v>7.2599999999999998E-2</v>
      </c>
      <c r="H384" s="535">
        <v>3.78E-2</v>
      </c>
      <c r="I384" s="535" t="s">
        <v>546</v>
      </c>
      <c r="J384" s="535">
        <v>7.2599999999999998E-2</v>
      </c>
      <c r="K384" s="535">
        <v>3.78E-2</v>
      </c>
      <c r="L384" s="535" t="s">
        <v>546</v>
      </c>
      <c r="M384" s="535">
        <v>7.2599999999999998E-2</v>
      </c>
      <c r="N384" s="535">
        <v>3.78E-2</v>
      </c>
      <c r="O384" s="535" t="s">
        <v>546</v>
      </c>
      <c r="P384" s="535">
        <v>7.2599999999999998E-2</v>
      </c>
      <c r="Q384" s="535">
        <v>3.78E-2</v>
      </c>
      <c r="R384" s="535" t="s">
        <v>546</v>
      </c>
      <c r="S384" s="535">
        <v>7.2599999999999998E-2</v>
      </c>
      <c r="T384" s="535">
        <v>3.78E-2</v>
      </c>
      <c r="U384" s="535" t="s">
        <v>546</v>
      </c>
      <c r="V384" s="535">
        <v>7.2599999999999998E-2</v>
      </c>
      <c r="W384" s="535">
        <v>3.78E-2</v>
      </c>
      <c r="X384" s="535" t="s">
        <v>546</v>
      </c>
      <c r="Y384" s="535">
        <v>7.2599999999999998E-2</v>
      </c>
      <c r="Z384" s="535">
        <v>3.78E-2</v>
      </c>
      <c r="AA384" s="535" t="s">
        <v>546</v>
      </c>
      <c r="AB384" s="535">
        <v>7.2599999999999998E-2</v>
      </c>
      <c r="AC384" s="535">
        <v>3.78E-2</v>
      </c>
      <c r="AD384" s="535" t="s">
        <v>546</v>
      </c>
      <c r="AE384" s="535">
        <v>7.2599999999999998E-2</v>
      </c>
      <c r="AF384" s="535">
        <v>3.78E-2</v>
      </c>
      <c r="AG384" s="535" t="s">
        <v>546</v>
      </c>
      <c r="AH384" s="535">
        <v>7.2599999999999998E-2</v>
      </c>
      <c r="AI384" s="535">
        <v>3.78E-2</v>
      </c>
      <c r="AJ384" s="535" t="s">
        <v>546</v>
      </c>
      <c r="AK384" s="535">
        <v>7.2599999999999998E-2</v>
      </c>
      <c r="AL384" s="535">
        <v>3.78E-2</v>
      </c>
      <c r="AM384" s="535" t="s">
        <v>546</v>
      </c>
      <c r="AN384" s="535">
        <v>7.2599999999999998E-2</v>
      </c>
      <c r="AO384" s="535">
        <v>3.78E-2</v>
      </c>
      <c r="AP384" s="535" t="s">
        <v>546</v>
      </c>
      <c r="AQ384" s="535">
        <v>7.2599999999999998E-2</v>
      </c>
      <c r="AR384" s="535">
        <v>3.78E-2</v>
      </c>
      <c r="AS384" s="535" t="s">
        <v>546</v>
      </c>
      <c r="AT384" s="535">
        <v>7.2599999999999998E-2</v>
      </c>
      <c r="AU384" s="535">
        <v>3.78E-2</v>
      </c>
      <c r="AV384" s="535" t="s">
        <v>546</v>
      </c>
      <c r="AW384" s="535">
        <v>7.2599999999999998E-2</v>
      </c>
      <c r="AX384" s="535">
        <v>3.78E-2</v>
      </c>
      <c r="AY384" s="535" t="s">
        <v>546</v>
      </c>
      <c r="AZ384" s="535">
        <v>7.2599999999999998E-2</v>
      </c>
      <c r="BA384" s="535">
        <v>3.78E-2</v>
      </c>
      <c r="BB384" s="535" t="s">
        <v>546</v>
      </c>
      <c r="BC384" s="535">
        <v>7.2599999999999998E-2</v>
      </c>
      <c r="BD384" s="535">
        <v>3.78E-2</v>
      </c>
      <c r="BE384" s="535" t="s">
        <v>546</v>
      </c>
      <c r="BF384" s="535">
        <v>7.2599999999999998E-2</v>
      </c>
      <c r="BG384" s="535">
        <v>3.78E-2</v>
      </c>
      <c r="BH384" s="535" t="s">
        <v>546</v>
      </c>
    </row>
    <row r="385" spans="1:60" s="100" customFormat="1" ht="16.5" customHeight="1">
      <c r="A385" s="481"/>
      <c r="B385" s="480"/>
      <c r="C385" s="204"/>
      <c r="D385" s="204"/>
      <c r="E385" s="676"/>
      <c r="F385" s="489" t="s">
        <v>676</v>
      </c>
      <c r="G385" s="535">
        <v>7.2599999999999998E-2</v>
      </c>
      <c r="H385" s="535">
        <v>3.78E-2</v>
      </c>
      <c r="I385" s="535" t="s">
        <v>546</v>
      </c>
      <c r="J385" s="535">
        <v>7.2599999999999998E-2</v>
      </c>
      <c r="K385" s="535">
        <v>3.78E-2</v>
      </c>
      <c r="L385" s="535" t="s">
        <v>546</v>
      </c>
      <c r="M385" s="535">
        <v>7.2599999999999998E-2</v>
      </c>
      <c r="N385" s="535">
        <v>3.78E-2</v>
      </c>
      <c r="O385" s="535" t="s">
        <v>546</v>
      </c>
      <c r="P385" s="535">
        <v>7.2599999999999998E-2</v>
      </c>
      <c r="Q385" s="535">
        <v>3.78E-2</v>
      </c>
      <c r="R385" s="535" t="s">
        <v>546</v>
      </c>
      <c r="S385" s="535">
        <v>7.2599999999999998E-2</v>
      </c>
      <c r="T385" s="535">
        <v>3.78E-2</v>
      </c>
      <c r="U385" s="535" t="s">
        <v>546</v>
      </c>
      <c r="V385" s="535">
        <v>7.2599999999999998E-2</v>
      </c>
      <c r="W385" s="535">
        <v>3.78E-2</v>
      </c>
      <c r="X385" s="535" t="s">
        <v>546</v>
      </c>
      <c r="Y385" s="535">
        <v>7.2599999999999998E-2</v>
      </c>
      <c r="Z385" s="535">
        <v>3.78E-2</v>
      </c>
      <c r="AA385" s="535" t="s">
        <v>546</v>
      </c>
      <c r="AB385" s="535">
        <v>7.2599999999999998E-2</v>
      </c>
      <c r="AC385" s="535">
        <v>3.78E-2</v>
      </c>
      <c r="AD385" s="535" t="s">
        <v>546</v>
      </c>
      <c r="AE385" s="535">
        <v>7.2599999999999998E-2</v>
      </c>
      <c r="AF385" s="535">
        <v>3.78E-2</v>
      </c>
      <c r="AG385" s="535" t="s">
        <v>546</v>
      </c>
      <c r="AH385" s="535">
        <v>7.2599999999999998E-2</v>
      </c>
      <c r="AI385" s="535">
        <v>3.78E-2</v>
      </c>
      <c r="AJ385" s="535" t="s">
        <v>546</v>
      </c>
      <c r="AK385" s="535">
        <v>7.2599999999999998E-2</v>
      </c>
      <c r="AL385" s="535">
        <v>3.78E-2</v>
      </c>
      <c r="AM385" s="535" t="s">
        <v>546</v>
      </c>
      <c r="AN385" s="535">
        <v>7.2599999999999998E-2</v>
      </c>
      <c r="AO385" s="535">
        <v>3.78E-2</v>
      </c>
      <c r="AP385" s="535" t="s">
        <v>546</v>
      </c>
      <c r="AQ385" s="535">
        <v>7.2599999999999998E-2</v>
      </c>
      <c r="AR385" s="535">
        <v>3.78E-2</v>
      </c>
      <c r="AS385" s="535" t="s">
        <v>546</v>
      </c>
      <c r="AT385" s="535">
        <v>7.2599999999999998E-2</v>
      </c>
      <c r="AU385" s="535">
        <v>3.78E-2</v>
      </c>
      <c r="AV385" s="535" t="s">
        <v>546</v>
      </c>
      <c r="AW385" s="535">
        <v>7.2599999999999998E-2</v>
      </c>
      <c r="AX385" s="535">
        <v>3.78E-2</v>
      </c>
      <c r="AY385" s="535" t="s">
        <v>546</v>
      </c>
      <c r="AZ385" s="535">
        <v>7.2599999999999998E-2</v>
      </c>
      <c r="BA385" s="535">
        <v>3.78E-2</v>
      </c>
      <c r="BB385" s="535" t="s">
        <v>546</v>
      </c>
      <c r="BC385" s="535">
        <v>7.2599999999999998E-2</v>
      </c>
      <c r="BD385" s="535">
        <v>3.78E-2</v>
      </c>
      <c r="BE385" s="535" t="s">
        <v>546</v>
      </c>
      <c r="BF385" s="535">
        <v>7.2599999999999998E-2</v>
      </c>
      <c r="BG385" s="535">
        <v>3.78E-2</v>
      </c>
      <c r="BH385" s="535" t="s">
        <v>546</v>
      </c>
    </row>
    <row r="386" spans="1:60" s="100" customFormat="1" ht="16.5" customHeight="1">
      <c r="A386" s="481"/>
      <c r="B386" s="480"/>
      <c r="C386" s="204"/>
      <c r="D386" s="204"/>
      <c r="E386" s="209"/>
      <c r="F386" s="209"/>
      <c r="G386" s="209"/>
      <c r="H386" s="209"/>
      <c r="I386" s="209"/>
      <c r="J386" s="209"/>
      <c r="K386" s="209"/>
      <c r="L386" s="209"/>
      <c r="M386" s="209"/>
      <c r="N386" s="209"/>
      <c r="O386" s="209"/>
      <c r="P386" s="209"/>
      <c r="Q386" s="209"/>
      <c r="R386" s="209"/>
      <c r="S386" s="209"/>
      <c r="T386" s="209"/>
      <c r="U386" s="209"/>
      <c r="V386" s="202"/>
      <c r="W386" s="202"/>
      <c r="X386" s="202"/>
      <c r="Y386" s="202"/>
      <c r="Z386" s="202"/>
      <c r="AA386" s="202"/>
    </row>
    <row r="387" spans="1:60" s="100" customFormat="1" ht="49.5" customHeight="1">
      <c r="A387" s="481"/>
      <c r="B387" s="480"/>
      <c r="C387" s="204"/>
      <c r="D387" s="204"/>
      <c r="E387" s="1026" t="s">
        <v>683</v>
      </c>
      <c r="F387" s="1026"/>
      <c r="G387" s="1026"/>
      <c r="H387" s="1026"/>
      <c r="I387" s="1026"/>
      <c r="J387" s="1026"/>
      <c r="K387" s="1026"/>
      <c r="L387" s="1026"/>
      <c r="M387" s="1026"/>
      <c r="N387" s="1026"/>
      <c r="O387" s="1026"/>
      <c r="P387" s="1026"/>
      <c r="Q387" s="1026"/>
      <c r="R387" s="1026"/>
      <c r="S387" s="1026"/>
      <c r="T387" s="1026"/>
      <c r="U387" s="1026"/>
      <c r="V387" s="1026"/>
      <c r="W387" s="1026"/>
      <c r="X387" s="1026"/>
      <c r="Y387" s="1026"/>
      <c r="Z387" s="1026"/>
      <c r="AA387" s="1026"/>
      <c r="AB387" s="1026"/>
      <c r="AC387" s="1026"/>
    </row>
    <row r="388" spans="1:60" s="100" customFormat="1" ht="16.5" customHeight="1">
      <c r="A388" s="481"/>
      <c r="B388" s="480"/>
      <c r="C388" s="204"/>
      <c r="D388" s="204"/>
      <c r="E388" s="1249" t="s">
        <v>684</v>
      </c>
      <c r="F388" s="1249"/>
      <c r="G388" s="1249"/>
      <c r="H388" s="1249"/>
      <c r="I388" s="1249"/>
      <c r="J388" s="1249"/>
      <c r="K388" s="1249"/>
      <c r="L388" s="1249"/>
      <c r="M388" s="1249"/>
      <c r="N388" s="1249"/>
      <c r="O388" s="1249"/>
      <c r="P388" s="1249"/>
      <c r="Q388" s="1249"/>
      <c r="R388" s="1249"/>
      <c r="S388" s="1249"/>
      <c r="T388" s="1249"/>
      <c r="U388" s="1249"/>
      <c r="V388" s="1249"/>
      <c r="W388" s="1249"/>
      <c r="X388" s="1249"/>
      <c r="Y388" s="1249"/>
      <c r="Z388" s="1249"/>
      <c r="AA388" s="1249"/>
      <c r="AB388" s="1249"/>
      <c r="AC388" s="1249"/>
    </row>
    <row r="389" spans="1:60" s="100" customFormat="1" ht="16.5" customHeight="1">
      <c r="A389" s="481"/>
      <c r="B389" s="480"/>
      <c r="C389" s="204"/>
      <c r="D389" s="204"/>
      <c r="E389" s="1230" t="s">
        <v>685</v>
      </c>
      <c r="F389" s="1230"/>
      <c r="G389" s="1230"/>
      <c r="H389" s="1230"/>
      <c r="I389" s="1230"/>
      <c r="J389" s="1230"/>
      <c r="K389" s="1230"/>
      <c r="L389" s="1230"/>
      <c r="M389" s="1230"/>
      <c r="N389" s="1230"/>
      <c r="O389" s="1230"/>
      <c r="P389" s="1230"/>
      <c r="Q389" s="1230"/>
      <c r="R389" s="1230"/>
      <c r="S389" s="1230"/>
      <c r="T389" s="1230"/>
      <c r="U389" s="1230"/>
      <c r="V389" s="1230"/>
      <c r="W389" s="1230"/>
      <c r="X389" s="1230"/>
      <c r="Y389" s="1230"/>
      <c r="Z389" s="1230"/>
      <c r="AA389" s="1230"/>
      <c r="AB389" s="1230"/>
      <c r="AC389" s="1230"/>
    </row>
    <row r="390" spans="1:60" s="100" customFormat="1" ht="16.5" customHeight="1">
      <c r="A390" s="481"/>
      <c r="B390" s="480"/>
      <c r="C390" s="204"/>
      <c r="D390" s="204"/>
      <c r="E390" s="210" t="s">
        <v>686</v>
      </c>
      <c r="F390" s="209"/>
      <c r="G390" s="209"/>
      <c r="H390" s="209"/>
      <c r="I390" s="209"/>
      <c r="J390" s="209"/>
      <c r="K390" s="209"/>
      <c r="L390" s="209"/>
      <c r="M390" s="209"/>
      <c r="N390" s="209"/>
      <c r="O390" s="209"/>
      <c r="P390" s="209"/>
      <c r="Q390" s="209"/>
      <c r="R390" s="209"/>
      <c r="S390" s="209"/>
      <c r="T390" s="209"/>
      <c r="U390" s="209"/>
      <c r="V390" s="202"/>
      <c r="W390" s="202"/>
      <c r="X390" s="202"/>
      <c r="Y390" s="202"/>
      <c r="Z390" s="202"/>
      <c r="AA390" s="202"/>
    </row>
    <row r="391" spans="1:60" s="100" customFormat="1" ht="16.5" customHeight="1">
      <c r="A391" s="481"/>
      <c r="B391" s="480"/>
      <c r="C391" s="204"/>
      <c r="D391" s="204"/>
      <c r="E391" s="210" t="s">
        <v>687</v>
      </c>
      <c r="F391" s="209"/>
      <c r="G391" s="209"/>
      <c r="H391" s="209"/>
      <c r="I391" s="209"/>
      <c r="J391" s="209"/>
      <c r="K391" s="209"/>
      <c r="L391" s="209"/>
      <c r="M391" s="209"/>
      <c r="N391" s="209"/>
      <c r="O391" s="209"/>
      <c r="P391" s="209"/>
      <c r="Q391" s="209"/>
      <c r="R391" s="209"/>
      <c r="S391" s="209"/>
      <c r="T391" s="209"/>
      <c r="U391" s="209"/>
      <c r="V391" s="202"/>
      <c r="W391" s="202"/>
      <c r="X391" s="202"/>
      <c r="Y391" s="202"/>
      <c r="Z391" s="202"/>
      <c r="AA391" s="202"/>
    </row>
    <row r="392" spans="1:60" s="100" customFormat="1" ht="16.5" customHeight="1">
      <c r="A392" s="481"/>
      <c r="B392" s="480"/>
      <c r="C392" s="204"/>
      <c r="D392" s="204"/>
      <c r="E392" s="210" t="s">
        <v>688</v>
      </c>
      <c r="F392" s="209"/>
      <c r="G392" s="209"/>
      <c r="H392" s="209"/>
      <c r="I392" s="209"/>
      <c r="J392" s="209"/>
      <c r="K392" s="209"/>
      <c r="L392" s="209"/>
      <c r="M392" s="209"/>
      <c r="N392" s="209"/>
      <c r="O392" s="209"/>
      <c r="P392" s="209"/>
      <c r="Q392" s="209"/>
      <c r="R392" s="209"/>
      <c r="S392" s="209"/>
      <c r="T392" s="209"/>
      <c r="U392" s="209"/>
      <c r="V392" s="202"/>
      <c r="W392" s="202"/>
      <c r="X392" s="202"/>
      <c r="Y392" s="202"/>
      <c r="Z392" s="202"/>
      <c r="AA392" s="202"/>
    </row>
    <row r="393" spans="1:60" s="100" customFormat="1" ht="16.5" customHeight="1">
      <c r="A393" s="481"/>
      <c r="B393" s="480"/>
      <c r="C393" s="204"/>
      <c r="D393" s="204"/>
      <c r="E393" s="230" t="s">
        <v>689</v>
      </c>
      <c r="F393" s="209"/>
      <c r="G393" s="209"/>
      <c r="H393" s="209"/>
      <c r="I393" s="209"/>
      <c r="J393" s="209"/>
      <c r="K393" s="209"/>
      <c r="L393" s="209"/>
      <c r="M393" s="209"/>
      <c r="N393" s="209"/>
      <c r="O393" s="209"/>
      <c r="P393" s="209"/>
      <c r="Q393" s="209"/>
      <c r="R393" s="209"/>
      <c r="S393" s="209"/>
      <c r="T393" s="209"/>
      <c r="U393" s="209"/>
      <c r="V393" s="202"/>
      <c r="W393" s="202"/>
      <c r="X393" s="202"/>
      <c r="Y393" s="202"/>
      <c r="Z393" s="202"/>
      <c r="AA393" s="202"/>
    </row>
    <row r="394" spans="1:60" s="100" customFormat="1" ht="16.5" customHeight="1">
      <c r="A394" s="481"/>
      <c r="B394" s="480"/>
      <c r="C394" s="204"/>
      <c r="D394" s="204"/>
      <c r="E394" s="230"/>
      <c r="F394" s="209"/>
      <c r="G394" s="209"/>
      <c r="H394" s="209"/>
      <c r="I394" s="209"/>
      <c r="J394" s="209"/>
      <c r="K394" s="209"/>
      <c r="L394" s="209"/>
      <c r="M394" s="209"/>
      <c r="N394" s="209"/>
      <c r="O394" s="209"/>
      <c r="P394" s="209"/>
      <c r="Q394" s="209"/>
      <c r="R394" s="209"/>
      <c r="S394" s="209"/>
      <c r="T394" s="209"/>
      <c r="U394" s="209"/>
      <c r="V394" s="202"/>
      <c r="W394" s="202"/>
      <c r="X394" s="202"/>
      <c r="Y394" s="202"/>
      <c r="Z394" s="202"/>
      <c r="AA394" s="202"/>
    </row>
    <row r="395" spans="1:60" s="100" customFormat="1" ht="16.5" customHeight="1">
      <c r="A395" s="481"/>
      <c r="B395" s="480"/>
      <c r="C395" s="204"/>
      <c r="D395" s="204"/>
      <c r="E395" s="580" t="s">
        <v>690</v>
      </c>
      <c r="F395" s="209"/>
      <c r="G395" s="209"/>
      <c r="H395" s="209"/>
      <c r="I395" s="209"/>
      <c r="J395" s="209"/>
      <c r="K395" s="209"/>
      <c r="L395" s="209"/>
      <c r="M395" s="209"/>
      <c r="N395" s="209"/>
      <c r="O395" s="209"/>
      <c r="P395" s="209"/>
      <c r="Q395" s="209"/>
      <c r="R395" s="209"/>
      <c r="S395" s="209"/>
      <c r="T395" s="209"/>
      <c r="U395" s="209"/>
      <c r="V395" s="202"/>
      <c r="W395" s="202"/>
      <c r="X395" s="202"/>
      <c r="Y395" s="202"/>
      <c r="Z395" s="202"/>
      <c r="AA395" s="202"/>
    </row>
    <row r="396" spans="1:60" s="100" customFormat="1" ht="27.75" customHeight="1">
      <c r="A396" s="481"/>
      <c r="B396" s="480"/>
      <c r="C396" s="204"/>
      <c r="D396" s="204"/>
      <c r="E396" s="479" t="s">
        <v>169</v>
      </c>
      <c r="F396" s="479" t="s">
        <v>170</v>
      </c>
      <c r="G396" s="479" t="s">
        <v>691</v>
      </c>
      <c r="H396" s="209"/>
      <c r="I396" s="209"/>
      <c r="J396" s="209"/>
      <c r="K396" s="209"/>
      <c r="L396" s="209"/>
      <c r="M396" s="209"/>
      <c r="N396" s="209"/>
      <c r="O396" s="209"/>
      <c r="P396" s="209"/>
      <c r="Q396" s="209"/>
      <c r="R396" s="209"/>
      <c r="S396" s="209"/>
      <c r="T396" s="209"/>
      <c r="U396" s="209"/>
      <c r="V396" s="202"/>
      <c r="W396" s="202"/>
      <c r="X396" s="202"/>
      <c r="Y396" s="202"/>
      <c r="Z396" s="202"/>
      <c r="AA396" s="202"/>
    </row>
    <row r="397" spans="1:60" s="100" customFormat="1" ht="16.5" customHeight="1">
      <c r="A397" s="481"/>
      <c r="B397" s="480"/>
      <c r="C397" s="204"/>
      <c r="D397" s="204"/>
      <c r="E397" s="1258" t="s">
        <v>692</v>
      </c>
      <c r="F397" s="492" t="s">
        <v>681</v>
      </c>
      <c r="G397" s="493">
        <v>80</v>
      </c>
      <c r="H397" s="209"/>
      <c r="I397" s="209"/>
      <c r="J397" s="209"/>
      <c r="K397" s="209"/>
      <c r="L397" s="209"/>
      <c r="M397" s="209"/>
      <c r="N397" s="209"/>
      <c r="O397" s="209"/>
      <c r="P397" s="209"/>
      <c r="Q397" s="209"/>
      <c r="R397" s="209"/>
      <c r="S397" s="209"/>
      <c r="T397" s="209"/>
      <c r="U397" s="209"/>
      <c r="V397" s="202"/>
      <c r="W397" s="202"/>
      <c r="X397" s="202"/>
      <c r="Y397" s="202"/>
      <c r="Z397" s="202"/>
      <c r="AA397" s="202"/>
    </row>
    <row r="398" spans="1:60" s="100" customFormat="1" ht="16.5" customHeight="1">
      <c r="A398" s="481"/>
      <c r="B398" s="480"/>
      <c r="C398" s="204"/>
      <c r="D398" s="204"/>
      <c r="E398" s="1259"/>
      <c r="F398" s="492" t="s">
        <v>679</v>
      </c>
      <c r="G398" s="493">
        <v>70</v>
      </c>
      <c r="H398" s="209"/>
      <c r="I398" s="209"/>
      <c r="J398" s="209"/>
      <c r="K398" s="209"/>
      <c r="L398" s="209"/>
      <c r="M398" s="209"/>
      <c r="N398" s="209"/>
      <c r="O398" s="209"/>
      <c r="P398" s="209"/>
      <c r="Q398" s="209"/>
      <c r="R398" s="209"/>
      <c r="S398" s="209"/>
      <c r="T398" s="209"/>
      <c r="U398" s="209"/>
      <c r="V398" s="202"/>
      <c r="W398" s="202"/>
      <c r="X398" s="202"/>
      <c r="Y398" s="202"/>
      <c r="Z398" s="202"/>
      <c r="AA398" s="202"/>
    </row>
    <row r="399" spans="1:60" s="100" customFormat="1" ht="16.5" customHeight="1">
      <c r="A399" s="481"/>
      <c r="B399" s="480"/>
      <c r="C399" s="204"/>
      <c r="D399" s="204"/>
      <c r="E399" s="1259"/>
      <c r="F399" s="492" t="s">
        <v>680</v>
      </c>
      <c r="G399" s="493">
        <v>79</v>
      </c>
      <c r="H399" s="209"/>
      <c r="I399" s="209"/>
      <c r="J399" s="209"/>
      <c r="K399" s="209"/>
      <c r="L399" s="209"/>
      <c r="M399" s="209"/>
      <c r="N399" s="209"/>
      <c r="O399" s="209"/>
      <c r="P399" s="209"/>
      <c r="Q399" s="209"/>
      <c r="R399" s="209"/>
      <c r="S399" s="209"/>
      <c r="T399" s="209"/>
      <c r="U399" s="209"/>
      <c r="V399" s="202"/>
      <c r="W399" s="202"/>
      <c r="X399" s="202"/>
      <c r="Y399" s="202"/>
      <c r="Z399" s="202"/>
      <c r="AA399" s="202"/>
    </row>
    <row r="400" spans="1:60" s="100" customFormat="1" ht="16.5" customHeight="1">
      <c r="A400" s="481"/>
      <c r="B400" s="480"/>
      <c r="C400" s="204"/>
      <c r="D400" s="204"/>
      <c r="E400" s="1259"/>
      <c r="F400" s="492" t="s">
        <v>677</v>
      </c>
      <c r="G400" s="493">
        <v>52</v>
      </c>
      <c r="H400" s="209"/>
      <c r="I400" s="209"/>
      <c r="J400" s="209"/>
      <c r="K400" s="209"/>
      <c r="L400" s="209"/>
      <c r="M400" s="209"/>
      <c r="N400" s="209"/>
      <c r="O400" s="209"/>
      <c r="P400" s="209"/>
      <c r="Q400" s="209"/>
      <c r="R400" s="209"/>
      <c r="S400" s="209"/>
      <c r="T400" s="209"/>
      <c r="U400" s="209"/>
      <c r="V400" s="202"/>
      <c r="W400" s="202"/>
      <c r="X400" s="202"/>
      <c r="Y400" s="202"/>
      <c r="Z400" s="202"/>
      <c r="AA400" s="202"/>
    </row>
    <row r="401" spans="1:29" s="100" customFormat="1" ht="16.5" customHeight="1">
      <c r="A401" s="481"/>
      <c r="B401" s="480"/>
      <c r="C401" s="204"/>
      <c r="D401" s="204"/>
      <c r="E401" s="1259"/>
      <c r="F401" s="492" t="s">
        <v>678</v>
      </c>
      <c r="G401" s="493">
        <v>46</v>
      </c>
      <c r="H401" s="209"/>
      <c r="I401" s="209"/>
      <c r="J401" s="209"/>
      <c r="K401" s="209"/>
      <c r="L401" s="209"/>
      <c r="M401" s="209"/>
      <c r="N401" s="209"/>
      <c r="O401" s="209"/>
      <c r="P401" s="209"/>
      <c r="Q401" s="209"/>
      <c r="R401" s="209"/>
      <c r="S401" s="209"/>
      <c r="T401" s="209"/>
      <c r="U401" s="209"/>
      <c r="V401" s="202"/>
      <c r="W401" s="202"/>
      <c r="X401" s="202"/>
      <c r="Y401" s="202"/>
      <c r="Z401" s="202"/>
      <c r="AA401" s="202"/>
    </row>
    <row r="402" spans="1:29" s="100" customFormat="1" ht="16.5" customHeight="1">
      <c r="A402" s="481"/>
      <c r="B402" s="480"/>
      <c r="C402" s="204"/>
      <c r="D402" s="204"/>
      <c r="E402" s="1259"/>
      <c r="F402" s="492" t="s">
        <v>625</v>
      </c>
      <c r="G402" s="493">
        <v>42</v>
      </c>
      <c r="H402" s="209"/>
      <c r="I402" s="209"/>
      <c r="J402" s="209"/>
      <c r="K402" s="209"/>
      <c r="L402" s="209"/>
      <c r="M402" s="209"/>
      <c r="N402" s="209"/>
      <c r="O402" s="209"/>
      <c r="P402" s="209"/>
      <c r="Q402" s="209"/>
      <c r="R402" s="209"/>
      <c r="S402" s="209"/>
      <c r="T402" s="209"/>
      <c r="U402" s="209"/>
      <c r="V402" s="202"/>
      <c r="W402" s="202"/>
      <c r="X402" s="202"/>
      <c r="Y402" s="202"/>
      <c r="Z402" s="202"/>
      <c r="AA402" s="202"/>
    </row>
    <row r="403" spans="1:29" s="100" customFormat="1" ht="16.5" customHeight="1">
      <c r="A403" s="481"/>
      <c r="B403" s="480"/>
      <c r="C403" s="204"/>
      <c r="D403" s="204"/>
      <c r="E403" s="1260"/>
      <c r="F403" s="492" t="s">
        <v>682</v>
      </c>
      <c r="G403" s="493">
        <v>50</v>
      </c>
      <c r="H403" s="209"/>
      <c r="I403" s="209"/>
      <c r="J403" s="209"/>
      <c r="K403" s="209"/>
      <c r="L403" s="209"/>
      <c r="M403" s="209"/>
      <c r="N403" s="209"/>
      <c r="O403" s="209"/>
      <c r="P403" s="209"/>
      <c r="Q403" s="209"/>
      <c r="R403" s="209"/>
      <c r="S403" s="209"/>
      <c r="T403" s="209"/>
      <c r="U403" s="209"/>
      <c r="V403" s="202"/>
      <c r="W403" s="202"/>
      <c r="X403" s="202"/>
      <c r="Y403" s="202"/>
      <c r="Z403" s="202"/>
      <c r="AA403" s="202"/>
    </row>
    <row r="404" spans="1:29" s="100" customFormat="1" ht="16.5" customHeight="1">
      <c r="A404" s="481"/>
      <c r="B404" s="480"/>
      <c r="C404" s="204"/>
      <c r="D404" s="204"/>
      <c r="E404" s="1257" t="s">
        <v>693</v>
      </c>
      <c r="F404" s="494" t="s">
        <v>681</v>
      </c>
      <c r="G404" s="493">
        <v>84.8</v>
      </c>
      <c r="H404" s="209"/>
      <c r="I404" s="209"/>
      <c r="J404" s="209"/>
      <c r="K404" s="209"/>
      <c r="L404" s="209"/>
      <c r="M404" s="209"/>
      <c r="N404" s="209"/>
      <c r="O404" s="209"/>
      <c r="P404" s="209"/>
      <c r="Q404" s="209"/>
      <c r="R404" s="209"/>
      <c r="S404" s="209"/>
      <c r="T404" s="209"/>
      <c r="U404" s="209"/>
      <c r="V404" s="202"/>
      <c r="W404" s="202"/>
      <c r="X404" s="202"/>
      <c r="Y404" s="202"/>
      <c r="Z404" s="202"/>
      <c r="AA404" s="202"/>
    </row>
    <row r="405" spans="1:29" s="100" customFormat="1" ht="16.5" customHeight="1">
      <c r="A405" s="481"/>
      <c r="B405" s="480"/>
      <c r="C405" s="204"/>
      <c r="D405" s="204"/>
      <c r="E405" s="1257"/>
      <c r="F405" s="494" t="s">
        <v>680</v>
      </c>
      <c r="G405" s="493">
        <v>91.8</v>
      </c>
      <c r="H405" s="209"/>
      <c r="I405" s="209"/>
      <c r="J405" s="209"/>
      <c r="K405" s="209"/>
      <c r="L405" s="209"/>
      <c r="M405" s="209"/>
      <c r="N405" s="209"/>
      <c r="O405" s="209"/>
      <c r="P405" s="209"/>
      <c r="Q405" s="209"/>
      <c r="R405" s="209"/>
      <c r="S405" s="209"/>
      <c r="T405" s="209"/>
      <c r="U405" s="209"/>
      <c r="V405" s="202"/>
      <c r="W405" s="202"/>
      <c r="X405" s="202"/>
      <c r="Y405" s="202"/>
      <c r="Z405" s="202"/>
      <c r="AA405" s="202"/>
    </row>
    <row r="406" spans="1:29" s="100" customFormat="1" ht="16.5" customHeight="1">
      <c r="A406" s="481"/>
      <c r="B406" s="480"/>
      <c r="C406" s="204"/>
      <c r="D406" s="204"/>
      <c r="E406" s="1257"/>
      <c r="F406" s="494" t="s">
        <v>625</v>
      </c>
      <c r="G406" s="493">
        <v>70.599999999999994</v>
      </c>
      <c r="H406" s="209"/>
      <c r="I406" s="209"/>
      <c r="J406" s="209"/>
      <c r="K406" s="209"/>
      <c r="L406" s="209"/>
      <c r="M406" s="209"/>
      <c r="N406" s="209"/>
      <c r="O406" s="209"/>
      <c r="P406" s="209"/>
      <c r="Q406" s="209"/>
      <c r="R406" s="209"/>
      <c r="S406" s="209"/>
      <c r="T406" s="209"/>
      <c r="U406" s="209"/>
      <c r="V406" s="202"/>
      <c r="W406" s="202"/>
      <c r="X406" s="202"/>
      <c r="Y406" s="202"/>
      <c r="Z406" s="202"/>
      <c r="AA406" s="202"/>
    </row>
    <row r="407" spans="1:29" s="100" customFormat="1" ht="16.5" customHeight="1">
      <c r="A407" s="481"/>
      <c r="B407" s="480"/>
      <c r="C407" s="204"/>
      <c r="D407" s="204"/>
      <c r="E407" s="1257"/>
      <c r="F407" s="492" t="s">
        <v>682</v>
      </c>
      <c r="G407" s="493">
        <v>74</v>
      </c>
      <c r="H407" s="209"/>
      <c r="I407" s="209"/>
      <c r="J407" s="209"/>
      <c r="K407" s="209"/>
      <c r="L407" s="209"/>
      <c r="M407" s="209"/>
      <c r="N407" s="209"/>
      <c r="O407" s="209"/>
      <c r="P407" s="209"/>
      <c r="Q407" s="209"/>
      <c r="R407" s="209"/>
      <c r="S407" s="209"/>
      <c r="T407" s="209"/>
      <c r="U407" s="209"/>
      <c r="V407" s="202"/>
      <c r="W407" s="202"/>
      <c r="X407" s="202"/>
      <c r="Y407" s="202"/>
      <c r="Z407" s="202"/>
      <c r="AA407" s="202"/>
    </row>
    <row r="408" spans="1:29" s="100" customFormat="1" ht="16.5" customHeight="1">
      <c r="A408" s="481"/>
      <c r="B408" s="480"/>
      <c r="C408" s="204"/>
      <c r="D408" s="204"/>
      <c r="E408" s="1257" t="s">
        <v>694</v>
      </c>
      <c r="F408" s="494" t="s">
        <v>681</v>
      </c>
      <c r="G408" s="493">
        <v>93.5</v>
      </c>
      <c r="H408" s="209"/>
      <c r="I408" s="209"/>
      <c r="J408" s="209"/>
      <c r="K408" s="209"/>
      <c r="L408" s="209"/>
      <c r="M408" s="209"/>
      <c r="N408" s="209"/>
      <c r="O408" s="209"/>
      <c r="P408" s="209"/>
      <c r="Q408" s="209"/>
      <c r="R408" s="209"/>
      <c r="S408" s="209"/>
      <c r="T408" s="209"/>
      <c r="U408" s="209"/>
      <c r="V408" s="202"/>
      <c r="W408" s="202"/>
      <c r="X408" s="202"/>
      <c r="Y408" s="202"/>
      <c r="Z408" s="202"/>
      <c r="AA408" s="202"/>
    </row>
    <row r="409" spans="1:29" s="100" customFormat="1" ht="16.5" customHeight="1">
      <c r="A409" s="481"/>
      <c r="B409" s="480"/>
      <c r="C409" s="204"/>
      <c r="D409" s="204"/>
      <c r="E409" s="1257"/>
      <c r="F409" s="494" t="s">
        <v>680</v>
      </c>
      <c r="G409" s="493">
        <v>95.6</v>
      </c>
      <c r="H409" s="209"/>
      <c r="I409" s="209"/>
      <c r="J409" s="209"/>
      <c r="K409" s="209"/>
      <c r="L409" s="209"/>
      <c r="M409" s="209"/>
      <c r="N409" s="209"/>
      <c r="O409" s="209"/>
      <c r="P409" s="209"/>
      <c r="Q409" s="209"/>
      <c r="R409" s="209"/>
      <c r="S409" s="209"/>
      <c r="T409" s="209"/>
      <c r="U409" s="209"/>
      <c r="V409" s="202"/>
      <c r="W409" s="202"/>
      <c r="X409" s="202"/>
      <c r="Y409" s="202"/>
      <c r="Z409" s="202"/>
      <c r="AA409" s="202"/>
    </row>
    <row r="410" spans="1:29" s="100" customFormat="1" ht="16.5" customHeight="1">
      <c r="A410" s="481"/>
      <c r="B410" s="480"/>
      <c r="C410" s="204"/>
      <c r="D410" s="204"/>
      <c r="E410" s="230"/>
      <c r="F410" s="209"/>
      <c r="G410" s="209"/>
      <c r="H410" s="209"/>
      <c r="I410" s="209"/>
      <c r="J410" s="209"/>
      <c r="K410" s="209"/>
      <c r="L410" s="209"/>
      <c r="M410" s="209"/>
      <c r="N410" s="209"/>
      <c r="O410" s="209"/>
      <c r="P410" s="209"/>
      <c r="Q410" s="209"/>
      <c r="R410" s="209"/>
      <c r="S410" s="209"/>
      <c r="T410" s="209"/>
      <c r="U410" s="209"/>
      <c r="V410" s="202"/>
      <c r="W410" s="202"/>
      <c r="X410" s="202"/>
      <c r="Y410" s="202"/>
      <c r="Z410" s="202"/>
      <c r="AA410" s="202"/>
    </row>
    <row r="411" spans="1:29" s="100" customFormat="1" ht="16.5" customHeight="1">
      <c r="A411" s="481"/>
      <c r="B411" s="480"/>
      <c r="C411" s="204"/>
      <c r="D411" s="204"/>
      <c r="E411" s="1230" t="s">
        <v>695</v>
      </c>
      <c r="F411" s="1230"/>
      <c r="G411" s="1230"/>
      <c r="H411" s="1230"/>
      <c r="I411" s="1230"/>
      <c r="J411" s="1230"/>
      <c r="K411" s="1230"/>
      <c r="L411" s="1230"/>
      <c r="M411" s="1230"/>
      <c r="N411" s="1230"/>
      <c r="O411" s="1230"/>
      <c r="P411" s="1230"/>
      <c r="Q411" s="1230"/>
      <c r="R411" s="1230"/>
      <c r="S411" s="1230"/>
      <c r="T411" s="1230"/>
      <c r="U411" s="1230"/>
      <c r="V411" s="1230"/>
      <c r="W411" s="1230"/>
      <c r="X411" s="1230"/>
      <c r="Y411" s="1230"/>
      <c r="Z411" s="1230"/>
      <c r="AA411" s="1230"/>
      <c r="AB411" s="1230"/>
      <c r="AC411" s="1230"/>
    </row>
    <row r="412" spans="1:29" s="100" customFormat="1" ht="16.5" customHeight="1">
      <c r="A412" s="481"/>
      <c r="B412" s="480"/>
      <c r="C412" s="204"/>
      <c r="D412" s="204"/>
      <c r="E412" s="1230" t="s">
        <v>696</v>
      </c>
      <c r="F412" s="1230"/>
      <c r="G412" s="1230"/>
      <c r="H412" s="1230"/>
      <c r="I412" s="1230"/>
      <c r="J412" s="1230"/>
      <c r="K412" s="1230"/>
      <c r="L412" s="1230"/>
      <c r="M412" s="1230"/>
      <c r="N412" s="1230"/>
      <c r="O412" s="1230"/>
      <c r="P412" s="1230"/>
      <c r="Q412" s="1230"/>
      <c r="R412" s="1230"/>
      <c r="S412" s="1230"/>
      <c r="T412" s="1230"/>
      <c r="U412" s="1230"/>
      <c r="V412" s="1230"/>
      <c r="W412" s="1230"/>
      <c r="X412" s="1230"/>
      <c r="Y412" s="1230"/>
      <c r="Z412" s="1230"/>
      <c r="AA412" s="1230"/>
      <c r="AB412" s="1230"/>
      <c r="AC412" s="1230"/>
    </row>
    <row r="413" spans="1:29" s="100" customFormat="1" ht="22.5" customHeight="1">
      <c r="A413" s="481"/>
      <c r="B413" s="480"/>
      <c r="C413" s="204"/>
      <c r="D413" s="204"/>
      <c r="E413" s="230" t="s">
        <v>697</v>
      </c>
      <c r="F413" s="209"/>
      <c r="G413" s="209"/>
      <c r="H413" s="209"/>
      <c r="I413" s="209"/>
      <c r="J413" s="209"/>
      <c r="K413" s="209"/>
      <c r="L413" s="209"/>
      <c r="M413" s="209"/>
      <c r="N413" s="209"/>
      <c r="O413" s="209"/>
      <c r="P413" s="209"/>
      <c r="Q413" s="209"/>
      <c r="R413" s="209"/>
      <c r="S413" s="209"/>
      <c r="T413" s="209"/>
      <c r="U413" s="209"/>
      <c r="V413" s="202"/>
      <c r="W413" s="202"/>
      <c r="X413" s="202"/>
      <c r="Y413" s="202"/>
      <c r="Z413" s="202"/>
      <c r="AA413" s="202"/>
    </row>
    <row r="414" spans="1:29" s="100" customFormat="1" ht="16.5" customHeight="1">
      <c r="A414" s="481"/>
      <c r="B414" s="480"/>
      <c r="C414" s="204"/>
      <c r="D414" s="204"/>
      <c r="E414" s="680" t="s">
        <v>698</v>
      </c>
      <c r="F414" s="209"/>
      <c r="G414" s="209"/>
      <c r="H414" s="209"/>
      <c r="I414" s="209"/>
      <c r="J414" s="209"/>
      <c r="K414" s="209"/>
      <c r="L414" s="209"/>
      <c r="M414" s="209"/>
      <c r="N414" s="209"/>
      <c r="O414" s="209"/>
      <c r="P414" s="209"/>
      <c r="Q414" s="209"/>
      <c r="R414" s="209"/>
      <c r="S414" s="209"/>
      <c r="T414" s="209"/>
      <c r="U414" s="209"/>
      <c r="V414" s="202"/>
      <c r="W414" s="202"/>
      <c r="X414" s="202"/>
      <c r="Y414" s="202"/>
      <c r="Z414" s="202"/>
      <c r="AA414" s="202"/>
    </row>
    <row r="415" spans="1:29" s="100" customFormat="1" ht="16.5" customHeight="1">
      <c r="A415" s="481"/>
      <c r="B415" s="480"/>
      <c r="C415" s="204"/>
      <c r="D415" s="204"/>
      <c r="E415" s="1254" t="s">
        <v>699</v>
      </c>
      <c r="F415" s="1254"/>
      <c r="G415" s="1254"/>
      <c r="H415" s="1254"/>
      <c r="I415" s="1254"/>
      <c r="J415" s="1254"/>
      <c r="K415" s="1254"/>
      <c r="L415" s="1254"/>
      <c r="M415" s="209"/>
      <c r="N415" s="209"/>
      <c r="O415" s="209"/>
      <c r="P415" s="209"/>
      <c r="Q415" s="209"/>
      <c r="R415" s="209"/>
      <c r="S415" s="209"/>
      <c r="T415" s="209"/>
      <c r="U415" s="209"/>
      <c r="V415" s="202"/>
      <c r="W415" s="202"/>
      <c r="X415" s="202"/>
      <c r="Y415" s="202"/>
      <c r="Z415" s="202"/>
      <c r="AA415" s="202"/>
    </row>
    <row r="416" spans="1:29" s="100" customFormat="1" ht="16.5" customHeight="1">
      <c r="A416" s="481"/>
      <c r="B416" s="480"/>
      <c r="C416" s="204"/>
      <c r="D416" s="204"/>
      <c r="E416" s="680" t="s">
        <v>700</v>
      </c>
      <c r="F416" s="209"/>
      <c r="G416" s="209"/>
      <c r="H416" s="209"/>
      <c r="I416" s="209"/>
      <c r="J416" s="209"/>
      <c r="K416" s="209"/>
      <c r="L416" s="209"/>
      <c r="M416" s="209"/>
      <c r="N416" s="209"/>
      <c r="O416" s="209"/>
      <c r="P416" s="209"/>
      <c r="Q416" s="209"/>
      <c r="R416" s="209"/>
      <c r="S416" s="209"/>
      <c r="T416" s="209"/>
      <c r="U416" s="209"/>
      <c r="V416" s="202"/>
      <c r="W416" s="202"/>
      <c r="X416" s="202"/>
      <c r="Y416" s="202"/>
      <c r="Z416" s="202"/>
      <c r="AA416" s="202"/>
    </row>
    <row r="417" spans="1:27" s="100" customFormat="1" ht="16.5" customHeight="1">
      <c r="A417" s="481"/>
      <c r="B417" s="480"/>
      <c r="C417" s="204"/>
      <c r="D417" s="204"/>
      <c r="E417" s="1254" t="s">
        <v>701</v>
      </c>
      <c r="F417" s="1254"/>
      <c r="G417" s="1254"/>
      <c r="H417" s="1254"/>
      <c r="I417" s="1254"/>
      <c r="J417" s="1254"/>
      <c r="K417" s="1254"/>
      <c r="L417" s="209"/>
      <c r="M417" s="209"/>
      <c r="N417" s="209"/>
      <c r="O417" s="209"/>
      <c r="P417" s="209"/>
      <c r="Q417" s="209"/>
      <c r="R417" s="209"/>
      <c r="S417" s="209"/>
      <c r="T417" s="209"/>
      <c r="U417" s="209"/>
      <c r="V417" s="202"/>
      <c r="W417" s="202"/>
      <c r="X417" s="202"/>
      <c r="Y417" s="202"/>
      <c r="Z417" s="202"/>
      <c r="AA417" s="202"/>
    </row>
    <row r="418" spans="1:27" s="100" customFormat="1" ht="16.5" customHeight="1">
      <c r="A418" s="481"/>
      <c r="B418" s="480"/>
      <c r="C418" s="204"/>
      <c r="D418" s="204"/>
      <c r="E418" s="230"/>
      <c r="F418" s="209"/>
      <c r="G418" s="209"/>
      <c r="H418" s="209"/>
      <c r="I418" s="209"/>
      <c r="J418" s="209"/>
      <c r="K418" s="209"/>
      <c r="L418" s="209"/>
      <c r="M418" s="209"/>
      <c r="N418" s="209"/>
      <c r="O418" s="209"/>
      <c r="P418" s="209"/>
      <c r="Q418" s="209"/>
      <c r="R418" s="209"/>
      <c r="S418" s="209"/>
      <c r="T418" s="209"/>
      <c r="U418" s="209"/>
      <c r="V418" s="202"/>
      <c r="W418" s="202"/>
      <c r="X418" s="202"/>
      <c r="Y418" s="202"/>
      <c r="Z418" s="202"/>
      <c r="AA418" s="202"/>
    </row>
    <row r="419" spans="1:27" s="100" customFormat="1" ht="16.5" customHeight="1">
      <c r="A419" s="481"/>
      <c r="B419" s="480"/>
      <c r="C419" s="204"/>
      <c r="D419" s="204"/>
      <c r="E419" s="529" t="s">
        <v>702</v>
      </c>
      <c r="F419" s="209"/>
      <c r="G419" s="209"/>
      <c r="H419" s="209"/>
      <c r="I419" s="209"/>
      <c r="J419" s="209"/>
      <c r="K419" s="209"/>
      <c r="L419" s="209"/>
      <c r="M419" s="209"/>
      <c r="N419" s="209"/>
      <c r="O419" s="209"/>
      <c r="P419" s="209"/>
      <c r="Q419" s="209"/>
      <c r="R419" s="209"/>
      <c r="S419" s="209"/>
      <c r="T419" s="209"/>
      <c r="U419" s="209"/>
      <c r="V419" s="202"/>
      <c r="W419" s="202"/>
      <c r="X419" s="202"/>
      <c r="Y419" s="202"/>
      <c r="Z419" s="202"/>
      <c r="AA419" s="202"/>
    </row>
    <row r="420" spans="1:27" s="100" customFormat="1" ht="25.5" customHeight="1">
      <c r="A420" s="481"/>
      <c r="B420" s="480"/>
      <c r="C420" s="204"/>
      <c r="D420" s="204"/>
      <c r="E420" s="479" t="s">
        <v>703</v>
      </c>
      <c r="F420" s="479" t="s">
        <v>109</v>
      </c>
      <c r="G420" s="209"/>
      <c r="H420" s="209"/>
      <c r="I420" s="209"/>
      <c r="J420" s="209"/>
      <c r="K420" s="209"/>
      <c r="L420" s="209"/>
      <c r="M420" s="209"/>
      <c r="N420" s="209"/>
      <c r="O420" s="209"/>
      <c r="P420" s="209"/>
      <c r="Q420" s="209"/>
      <c r="R420" s="209"/>
      <c r="S420" s="209"/>
      <c r="T420" s="209"/>
      <c r="U420" s="209"/>
      <c r="V420" s="202"/>
      <c r="W420" s="202"/>
      <c r="X420" s="202"/>
      <c r="Y420" s="202"/>
      <c r="Z420" s="202"/>
      <c r="AA420" s="202"/>
    </row>
    <row r="421" spans="1:27" s="100" customFormat="1" ht="16.5" customHeight="1">
      <c r="A421" s="481"/>
      <c r="B421" s="480"/>
      <c r="C421" s="204"/>
      <c r="D421" s="204"/>
      <c r="E421" s="490" t="s">
        <v>704</v>
      </c>
      <c r="F421" s="796">
        <v>3.95E-2</v>
      </c>
      <c r="G421" s="209"/>
      <c r="H421" s="209"/>
      <c r="I421" s="209"/>
      <c r="J421" s="209"/>
      <c r="K421" s="209"/>
      <c r="L421" s="209"/>
      <c r="M421" s="209"/>
      <c r="N421" s="209"/>
      <c r="O421" s="209"/>
      <c r="P421" s="209"/>
      <c r="Q421" s="209"/>
      <c r="R421" s="209"/>
      <c r="S421" s="209"/>
      <c r="T421" s="209"/>
      <c r="U421" s="209"/>
      <c r="V421" s="202"/>
      <c r="W421" s="202"/>
      <c r="X421" s="202"/>
      <c r="Y421" s="202"/>
      <c r="Z421" s="202"/>
      <c r="AA421" s="202"/>
    </row>
    <row r="422" spans="1:27" s="100" customFormat="1" ht="26.25" customHeight="1">
      <c r="A422" s="481"/>
      <c r="B422" s="480"/>
      <c r="C422" s="204"/>
      <c r="D422" s="204"/>
      <c r="E422" s="490" t="s">
        <v>705</v>
      </c>
      <c r="F422" s="796">
        <v>1.2999999999999999E-2</v>
      </c>
      <c r="G422" s="209"/>
      <c r="H422" s="209"/>
      <c r="I422" s="209"/>
      <c r="J422" s="209"/>
      <c r="K422" s="209"/>
      <c r="L422" s="209"/>
      <c r="M422" s="209"/>
      <c r="N422" s="209"/>
      <c r="O422" s="209"/>
      <c r="P422" s="209"/>
      <c r="Q422" s="209"/>
      <c r="R422" s="209"/>
      <c r="S422" s="209"/>
      <c r="T422" s="209"/>
      <c r="U422" s="209"/>
      <c r="V422" s="202"/>
      <c r="W422" s="202"/>
      <c r="X422" s="202"/>
      <c r="Y422" s="202"/>
      <c r="Z422" s="202"/>
      <c r="AA422" s="202"/>
    </row>
    <row r="423" spans="1:27" s="100" customFormat="1" ht="16.5" customHeight="1">
      <c r="A423" s="481"/>
      <c r="B423" s="480"/>
      <c r="C423" s="204"/>
      <c r="D423" s="204"/>
      <c r="E423" s="1211" t="s">
        <v>706</v>
      </c>
      <c r="F423" s="1211"/>
      <c r="G423" s="1211"/>
      <c r="H423" s="1211"/>
      <c r="I423" s="1211"/>
      <c r="J423" s="1211"/>
      <c r="K423" s="1211"/>
      <c r="L423" s="1211"/>
      <c r="M423" s="202"/>
      <c r="N423" s="202"/>
      <c r="O423" s="202"/>
      <c r="P423" s="202"/>
      <c r="Q423" s="202"/>
      <c r="R423" s="202"/>
      <c r="S423" s="202"/>
      <c r="T423" s="202"/>
      <c r="U423" s="202"/>
      <c r="V423" s="202"/>
      <c r="W423" s="202"/>
      <c r="X423" s="202"/>
      <c r="Y423" s="202"/>
      <c r="Z423" s="202"/>
      <c r="AA423" s="202"/>
    </row>
    <row r="424" spans="1:27" s="100" customFormat="1" ht="16.5" customHeight="1">
      <c r="A424" s="481"/>
      <c r="B424" s="480"/>
      <c r="C424" s="204"/>
      <c r="D424" s="204"/>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c r="AA424" s="202"/>
    </row>
    <row r="425" spans="1:27" s="100" customFormat="1" ht="16.5" customHeight="1">
      <c r="A425" s="481"/>
      <c r="B425" s="480"/>
      <c r="C425" s="204"/>
      <c r="D425" s="204"/>
      <c r="E425" s="529" t="s">
        <v>707</v>
      </c>
      <c r="F425" s="202"/>
      <c r="G425" s="202"/>
      <c r="H425" s="202"/>
      <c r="I425" s="202"/>
      <c r="J425" s="202"/>
      <c r="K425" s="202"/>
      <c r="L425" s="202"/>
      <c r="M425" s="202"/>
      <c r="N425" s="202"/>
      <c r="O425" s="202"/>
      <c r="P425" s="202"/>
      <c r="Q425" s="202"/>
      <c r="R425" s="202"/>
      <c r="S425" s="202"/>
      <c r="T425" s="202"/>
      <c r="U425" s="202"/>
      <c r="V425" s="202"/>
      <c r="W425" s="202"/>
      <c r="X425" s="202"/>
      <c r="Y425" s="202"/>
      <c r="Z425" s="202"/>
      <c r="AA425" s="202"/>
    </row>
    <row r="426" spans="1:27" s="100" customFormat="1" ht="25.5">
      <c r="A426" s="481"/>
      <c r="B426" s="480"/>
      <c r="C426" s="204"/>
      <c r="D426" s="204"/>
      <c r="E426" s="479" t="s">
        <v>703</v>
      </c>
      <c r="F426" s="479">
        <v>2007</v>
      </c>
      <c r="G426" s="479">
        <v>2008</v>
      </c>
      <c r="H426" s="479">
        <v>2009</v>
      </c>
      <c r="I426" s="479">
        <v>2010</v>
      </c>
      <c r="J426" s="479">
        <v>2011</v>
      </c>
      <c r="K426" s="479">
        <v>2012</v>
      </c>
      <c r="L426" s="479">
        <v>2013</v>
      </c>
      <c r="M426" s="479">
        <v>2014</v>
      </c>
      <c r="N426" s="479">
        <v>2015</v>
      </c>
      <c r="O426" s="479">
        <v>2016</v>
      </c>
      <c r="P426" s="479">
        <v>2017</v>
      </c>
      <c r="Q426" s="479">
        <v>2018</v>
      </c>
      <c r="R426" s="479">
        <v>2019</v>
      </c>
      <c r="S426" s="479">
        <v>2020</v>
      </c>
      <c r="T426" s="479">
        <v>2021</v>
      </c>
      <c r="U426" s="479">
        <v>2022</v>
      </c>
      <c r="V426" s="479">
        <v>2023</v>
      </c>
      <c r="W426" s="479">
        <v>2024</v>
      </c>
      <c r="X426" s="202"/>
      <c r="Y426" s="202"/>
      <c r="Z426" s="202"/>
      <c r="AA426" s="202"/>
    </row>
    <row r="427" spans="1:27" s="100" customFormat="1" ht="16.5" customHeight="1">
      <c r="A427" s="481"/>
      <c r="B427" s="480"/>
      <c r="C427" s="204"/>
      <c r="D427" s="204"/>
      <c r="E427" s="536" t="s">
        <v>708</v>
      </c>
      <c r="F427" s="491">
        <v>0.2</v>
      </c>
      <c r="G427" s="491">
        <v>0.2</v>
      </c>
      <c r="H427" s="491">
        <v>0.2</v>
      </c>
      <c r="I427" s="491">
        <v>0.2</v>
      </c>
      <c r="J427" s="491">
        <v>0.2</v>
      </c>
      <c r="K427" s="491">
        <v>0.2</v>
      </c>
      <c r="L427" s="491">
        <v>0.2</v>
      </c>
      <c r="M427" s="491">
        <v>0.18809999999999999</v>
      </c>
      <c r="N427" s="491">
        <v>0.2359</v>
      </c>
      <c r="O427" s="491">
        <v>0.25780000000000003</v>
      </c>
      <c r="P427" s="491">
        <v>0.24859999999999999</v>
      </c>
      <c r="Q427" s="491">
        <v>0.26960000000000001</v>
      </c>
      <c r="R427" s="491">
        <v>0.2026</v>
      </c>
      <c r="S427" s="491">
        <v>0.214</v>
      </c>
      <c r="T427" s="491">
        <v>0.20879999999999999</v>
      </c>
      <c r="U427" s="491">
        <v>0.21260000000000001</v>
      </c>
      <c r="V427" s="491">
        <v>0.24030000000000001</v>
      </c>
      <c r="W427" s="491">
        <v>0.28999999999999998</v>
      </c>
      <c r="X427" s="202"/>
      <c r="Y427" s="202"/>
      <c r="Z427" s="202"/>
      <c r="AA427" s="202"/>
    </row>
    <row r="428" spans="1:27" s="100" customFormat="1" ht="16.5" customHeight="1">
      <c r="A428" s="481"/>
      <c r="B428" s="480"/>
      <c r="C428" s="204"/>
      <c r="D428" s="204"/>
      <c r="E428" s="536" t="s">
        <v>709</v>
      </c>
      <c r="F428" s="491">
        <v>0.6</v>
      </c>
      <c r="G428" s="491">
        <v>0.6</v>
      </c>
      <c r="H428" s="491">
        <v>0.6</v>
      </c>
      <c r="I428" s="491">
        <v>0.6</v>
      </c>
      <c r="J428" s="491">
        <v>0.6</v>
      </c>
      <c r="K428" s="491">
        <v>0.6</v>
      </c>
      <c r="L428" s="491">
        <v>0.6</v>
      </c>
      <c r="M428" s="491">
        <v>0.6</v>
      </c>
      <c r="N428" s="491">
        <v>0.6</v>
      </c>
      <c r="O428" s="491">
        <v>0.6</v>
      </c>
      <c r="P428" s="491">
        <v>0.6</v>
      </c>
      <c r="Q428" s="491">
        <v>0.6</v>
      </c>
      <c r="R428" s="491">
        <v>0.6</v>
      </c>
      <c r="S428" s="491">
        <v>0.6</v>
      </c>
      <c r="T428" s="491">
        <v>0.6</v>
      </c>
      <c r="U428" s="491">
        <v>0.6</v>
      </c>
      <c r="V428" s="491">
        <v>0.6</v>
      </c>
      <c r="W428" s="491">
        <v>0.6</v>
      </c>
      <c r="X428" s="202"/>
      <c r="Y428" s="202"/>
      <c r="Z428" s="202"/>
      <c r="AA428" s="202"/>
    </row>
    <row r="429" spans="1:27" s="100" customFormat="1" ht="16.5" customHeight="1">
      <c r="A429" s="481"/>
      <c r="B429" s="480"/>
      <c r="C429" s="204"/>
      <c r="D429" s="204"/>
      <c r="E429" s="202" t="s">
        <v>710</v>
      </c>
      <c r="F429" s="202"/>
      <c r="G429" s="202"/>
      <c r="H429" s="202"/>
      <c r="I429" s="202"/>
      <c r="J429" s="202"/>
      <c r="K429" s="202"/>
      <c r="L429" s="202"/>
      <c r="M429" s="202"/>
      <c r="N429" s="202"/>
      <c r="O429" s="202"/>
      <c r="P429" s="202"/>
      <c r="Q429" s="202"/>
      <c r="R429" s="202"/>
      <c r="S429" s="202"/>
      <c r="T429" s="202"/>
      <c r="U429" s="202"/>
      <c r="V429" s="202"/>
      <c r="W429" s="202"/>
      <c r="X429" s="202"/>
      <c r="Y429" s="202"/>
      <c r="Z429" s="202"/>
      <c r="AA429" s="202"/>
    </row>
    <row r="430" spans="1:27" s="100" customFormat="1" ht="16.5" customHeight="1">
      <c r="A430" s="481"/>
      <c r="B430" s="480"/>
      <c r="C430" s="204"/>
      <c r="D430" s="204"/>
      <c r="E430" s="202" t="s">
        <v>711</v>
      </c>
      <c r="F430" s="202"/>
      <c r="G430" s="202"/>
      <c r="H430" s="202"/>
      <c r="I430" s="202"/>
      <c r="J430" s="202"/>
      <c r="K430" s="202"/>
      <c r="L430" s="202"/>
      <c r="M430" s="202"/>
      <c r="N430" s="202"/>
      <c r="O430" s="202"/>
      <c r="P430" s="202"/>
      <c r="Q430" s="202"/>
      <c r="R430" s="202"/>
      <c r="S430" s="202"/>
      <c r="T430" s="202"/>
      <c r="U430" s="202"/>
      <c r="V430" s="202"/>
      <c r="W430" s="202"/>
      <c r="X430" s="202"/>
      <c r="Y430" s="202"/>
      <c r="Z430" s="202"/>
      <c r="AA430" s="202"/>
    </row>
    <row r="431" spans="1:27" s="100" customFormat="1" ht="16.5" customHeight="1">
      <c r="A431" s="481"/>
      <c r="B431" s="480"/>
      <c r="C431" s="204"/>
      <c r="D431" s="204"/>
      <c r="E431" s="202" t="s">
        <v>712</v>
      </c>
      <c r="F431" s="202"/>
      <c r="G431" s="202"/>
      <c r="H431" s="202"/>
      <c r="I431" s="202"/>
      <c r="J431" s="202"/>
      <c r="K431" s="202"/>
      <c r="L431" s="202"/>
      <c r="M431" s="202"/>
      <c r="N431" s="202"/>
      <c r="O431" s="202"/>
      <c r="P431" s="202"/>
      <c r="Q431" s="202"/>
      <c r="R431" s="202"/>
      <c r="S431" s="202"/>
      <c r="T431" s="202"/>
      <c r="U431" s="202"/>
      <c r="V431" s="202"/>
      <c r="W431" s="202"/>
      <c r="X431" s="202"/>
      <c r="Y431" s="202"/>
      <c r="Z431" s="202"/>
      <c r="AA431" s="202"/>
    </row>
    <row r="432" spans="1:27" s="100" customFormat="1" ht="16.5" customHeight="1">
      <c r="A432" s="481"/>
      <c r="B432" s="480"/>
      <c r="C432" s="204"/>
      <c r="D432" s="204"/>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c r="AA432" s="202"/>
    </row>
    <row r="433" spans="1:27" s="100" customFormat="1" ht="16.5" customHeight="1">
      <c r="A433" s="481"/>
      <c r="B433" s="480"/>
      <c r="C433" s="204"/>
      <c r="D433" s="204"/>
      <c r="E433" s="956" t="s">
        <v>713</v>
      </c>
      <c r="F433" s="956"/>
      <c r="G433" s="956"/>
      <c r="H433" s="956"/>
      <c r="I433" s="956"/>
      <c r="J433" s="956"/>
      <c r="K433" s="956"/>
      <c r="L433" s="956"/>
      <c r="M433" s="956"/>
      <c r="N433" s="956"/>
      <c r="O433" s="956"/>
      <c r="P433" s="956"/>
      <c r="Q433" s="956"/>
      <c r="R433" s="956"/>
      <c r="S433" s="956"/>
      <c r="T433" s="956"/>
      <c r="U433" s="956"/>
      <c r="V433" s="809"/>
      <c r="W433" s="202"/>
      <c r="X433" s="202"/>
      <c r="Y433" s="202"/>
      <c r="Z433" s="202"/>
      <c r="AA433" s="202"/>
    </row>
    <row r="434" spans="1:27" s="100" customFormat="1" ht="16.5" customHeight="1">
      <c r="A434" s="481"/>
      <c r="B434" s="480"/>
      <c r="C434" s="204"/>
      <c r="D434" s="204"/>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c r="AA434" s="202"/>
    </row>
    <row r="435" spans="1:27" s="100" customFormat="1" ht="16.5" customHeight="1">
      <c r="A435" s="481"/>
      <c r="B435" s="480"/>
      <c r="C435" s="204"/>
      <c r="D435" s="204"/>
      <c r="E435" s="213" t="s">
        <v>714</v>
      </c>
      <c r="F435" s="202"/>
      <c r="G435" s="202"/>
      <c r="H435" s="202"/>
      <c r="I435" s="202"/>
      <c r="J435" s="202"/>
      <c r="K435" s="202"/>
      <c r="L435" s="202"/>
      <c r="M435" s="202"/>
      <c r="N435" s="202"/>
      <c r="O435" s="202"/>
      <c r="P435" s="202"/>
      <c r="Q435" s="202"/>
      <c r="R435" s="202"/>
      <c r="S435" s="202"/>
      <c r="T435" s="202"/>
      <c r="U435" s="202"/>
      <c r="V435" s="202"/>
      <c r="W435" s="202"/>
      <c r="X435" s="202"/>
      <c r="Y435" s="202"/>
      <c r="Z435" s="202"/>
      <c r="AA435" s="202"/>
    </row>
    <row r="436" spans="1:27" s="100" customFormat="1" ht="16.5" customHeight="1">
      <c r="A436" s="481"/>
      <c r="B436" s="480"/>
      <c r="C436" s="204"/>
      <c r="D436" s="204"/>
      <c r="E436" s="213"/>
      <c r="F436" s="202"/>
      <c r="G436" s="202"/>
      <c r="H436" s="202"/>
      <c r="I436" s="202"/>
      <c r="J436" s="202"/>
      <c r="K436" s="202"/>
      <c r="L436" s="202"/>
      <c r="M436" s="202"/>
      <c r="N436" s="202"/>
      <c r="O436" s="202"/>
      <c r="P436" s="202"/>
      <c r="Q436" s="202"/>
      <c r="R436" s="202"/>
      <c r="S436" s="202"/>
      <c r="T436" s="202"/>
      <c r="U436" s="202"/>
      <c r="V436" s="202"/>
      <c r="W436" s="202"/>
      <c r="X436" s="202"/>
      <c r="Y436" s="202"/>
      <c r="Z436" s="202"/>
      <c r="AA436" s="202"/>
    </row>
    <row r="437" spans="1:27" s="100" customFormat="1" ht="16.5" customHeight="1">
      <c r="A437" s="481"/>
      <c r="B437" s="480"/>
      <c r="C437" s="204"/>
      <c r="D437" s="204"/>
      <c r="E437" s="529" t="s">
        <v>715</v>
      </c>
      <c r="F437" s="202"/>
      <c r="G437" s="202"/>
      <c r="H437" s="202"/>
      <c r="I437" s="202"/>
      <c r="J437" s="202"/>
      <c r="K437" s="202"/>
      <c r="L437" s="202"/>
      <c r="M437" s="202"/>
      <c r="N437" s="202"/>
      <c r="O437" s="202"/>
      <c r="P437" s="202"/>
      <c r="Q437" s="202"/>
      <c r="R437" s="202"/>
      <c r="S437" s="202"/>
      <c r="T437" s="202"/>
      <c r="U437" s="202"/>
      <c r="V437" s="202"/>
      <c r="W437" s="202"/>
      <c r="X437" s="202"/>
      <c r="Y437" s="202"/>
      <c r="Z437" s="202"/>
      <c r="AA437" s="202"/>
    </row>
    <row r="438" spans="1:27" s="100" customFormat="1" ht="16.5" customHeight="1">
      <c r="A438" s="481"/>
      <c r="B438" s="480"/>
      <c r="C438" s="204"/>
      <c r="D438" s="204"/>
      <c r="E438" s="1233" t="s">
        <v>244</v>
      </c>
      <c r="F438" s="1235"/>
      <c r="G438" s="479" t="s">
        <v>716</v>
      </c>
      <c r="H438" s="479" t="s">
        <v>717</v>
      </c>
      <c r="I438" s="1233" t="s">
        <v>486</v>
      </c>
      <c r="J438" s="1234"/>
      <c r="K438" s="1235"/>
      <c r="L438" s="202"/>
      <c r="M438" s="202"/>
      <c r="N438" s="202"/>
      <c r="O438" s="202"/>
      <c r="P438" s="202"/>
      <c r="Q438" s="202"/>
      <c r="R438" s="202"/>
      <c r="S438" s="202"/>
      <c r="T438" s="202"/>
      <c r="U438" s="202"/>
      <c r="V438" s="202"/>
      <c r="W438" s="202"/>
      <c r="X438" s="202"/>
      <c r="Y438" s="202"/>
      <c r="Z438" s="202"/>
      <c r="AA438" s="202"/>
    </row>
    <row r="439" spans="1:27" s="100" customFormat="1" ht="16.5" customHeight="1">
      <c r="A439" s="481"/>
      <c r="B439" s="480"/>
      <c r="C439" s="204"/>
      <c r="D439" s="204"/>
      <c r="E439" s="500" t="s">
        <v>718</v>
      </c>
      <c r="F439" s="497"/>
      <c r="G439" s="495" t="s">
        <v>719</v>
      </c>
      <c r="H439" s="496">
        <v>4.0000000000000001E-3</v>
      </c>
      <c r="I439" s="500" t="s">
        <v>720</v>
      </c>
      <c r="J439" s="498"/>
      <c r="K439" s="499"/>
      <c r="L439" s="202"/>
      <c r="M439" s="202"/>
      <c r="N439" s="202"/>
      <c r="O439" s="202"/>
      <c r="P439" s="202"/>
      <c r="Q439" s="202"/>
      <c r="R439" s="202"/>
      <c r="S439" s="202"/>
      <c r="T439" s="202"/>
      <c r="U439" s="202"/>
      <c r="V439" s="202"/>
      <c r="W439" s="202"/>
      <c r="X439" s="202"/>
      <c r="Y439" s="202"/>
      <c r="Z439" s="202"/>
      <c r="AA439" s="202"/>
    </row>
    <row r="440" spans="1:27" s="100" customFormat="1" ht="16.5" customHeight="1">
      <c r="A440" s="481"/>
      <c r="B440" s="480"/>
      <c r="C440" s="204"/>
      <c r="D440" s="204"/>
      <c r="E440" s="202" t="s">
        <v>721</v>
      </c>
      <c r="F440" s="202"/>
      <c r="G440" s="202"/>
      <c r="H440" s="202"/>
      <c r="I440" s="202"/>
      <c r="J440" s="202"/>
      <c r="K440" s="202"/>
      <c r="L440" s="202"/>
      <c r="M440" s="202"/>
      <c r="N440" s="202"/>
      <c r="O440" s="202"/>
      <c r="P440" s="202"/>
      <c r="Q440" s="202"/>
      <c r="R440" s="202"/>
      <c r="S440" s="202"/>
      <c r="T440" s="202"/>
      <c r="U440" s="202"/>
      <c r="V440" s="202"/>
      <c r="W440" s="202"/>
      <c r="X440" s="202"/>
      <c r="Y440" s="202"/>
      <c r="Z440" s="202"/>
      <c r="AA440" s="202"/>
    </row>
    <row r="441" spans="1:27" s="100" customFormat="1" ht="16.5" customHeight="1">
      <c r="A441" s="481"/>
      <c r="B441" s="480"/>
      <c r="C441" s="204"/>
      <c r="D441" s="204"/>
      <c r="E441" s="1252" t="s">
        <v>722</v>
      </c>
      <c r="F441" s="1252"/>
      <c r="G441" s="1252"/>
      <c r="H441" s="1252"/>
      <c r="I441" s="202"/>
      <c r="J441" s="202"/>
      <c r="K441" s="202"/>
      <c r="L441" s="202"/>
      <c r="M441" s="202"/>
      <c r="N441" s="202"/>
      <c r="O441" s="202"/>
      <c r="P441" s="202"/>
      <c r="Q441" s="202"/>
      <c r="R441" s="202"/>
      <c r="S441" s="202"/>
      <c r="T441" s="202"/>
      <c r="U441" s="202"/>
      <c r="V441" s="202"/>
      <c r="W441" s="202"/>
      <c r="X441" s="202"/>
      <c r="Y441" s="202"/>
      <c r="Z441" s="202"/>
      <c r="AA441" s="202"/>
    </row>
    <row r="442" spans="1:27" s="100" customFormat="1" ht="16.5" customHeight="1">
      <c r="A442" s="481"/>
      <c r="B442" s="480"/>
      <c r="C442" s="204"/>
      <c r="D442" s="204"/>
      <c r="E442" s="202" t="s">
        <v>723</v>
      </c>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row>
    <row r="443" spans="1:27" s="100" customFormat="1" ht="16.5" customHeight="1">
      <c r="A443" s="481"/>
      <c r="B443" s="480"/>
      <c r="C443" s="204"/>
      <c r="D443" s="204"/>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row>
    <row r="444" spans="1:27" s="100" customFormat="1" ht="16.5" customHeight="1">
      <c r="A444" s="481"/>
      <c r="B444" s="480"/>
      <c r="C444" s="204"/>
      <c r="D444" s="204"/>
      <c r="E444" s="529" t="s">
        <v>724</v>
      </c>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row>
    <row r="445" spans="1:27" s="100" customFormat="1" ht="54.75" customHeight="1">
      <c r="A445" s="481"/>
      <c r="B445" s="480"/>
      <c r="C445" s="204"/>
      <c r="D445" s="204"/>
      <c r="E445" s="1261" t="s">
        <v>536</v>
      </c>
      <c r="F445" s="678" t="s">
        <v>725</v>
      </c>
      <c r="G445" s="678" t="s">
        <v>726</v>
      </c>
      <c r="H445" s="678" t="s">
        <v>727</v>
      </c>
      <c r="I445" s="202"/>
      <c r="J445" s="202"/>
      <c r="K445" s="202"/>
      <c r="L445" s="202"/>
      <c r="M445" s="202"/>
      <c r="N445" s="202"/>
      <c r="O445" s="202"/>
      <c r="P445" s="202"/>
      <c r="Q445" s="202"/>
      <c r="R445" s="202"/>
      <c r="S445" s="202"/>
      <c r="T445" s="202"/>
      <c r="U445" s="202"/>
      <c r="V445" s="202"/>
      <c r="W445" s="202"/>
      <c r="X445" s="202"/>
      <c r="Y445" s="202"/>
      <c r="Z445" s="202"/>
      <c r="AA445" s="202"/>
    </row>
    <row r="446" spans="1:27" s="100" customFormat="1" ht="16.5" customHeight="1">
      <c r="A446" s="481"/>
      <c r="B446" s="480"/>
      <c r="C446" s="204"/>
      <c r="D446" s="204"/>
      <c r="E446" s="1262"/>
      <c r="F446" s="678" t="s">
        <v>728</v>
      </c>
      <c r="G446" s="678" t="s">
        <v>728</v>
      </c>
      <c r="H446" s="678" t="s">
        <v>728</v>
      </c>
      <c r="I446" s="202"/>
      <c r="J446" s="202"/>
      <c r="K446" s="202"/>
      <c r="L446" s="202"/>
      <c r="M446" s="202"/>
      <c r="N446" s="202"/>
      <c r="O446" s="202"/>
      <c r="P446" s="202"/>
      <c r="Q446" s="202"/>
      <c r="R446" s="202"/>
      <c r="S446" s="202"/>
      <c r="T446" s="202"/>
      <c r="U446" s="202"/>
      <c r="V446" s="202"/>
      <c r="W446" s="202"/>
      <c r="X446" s="202"/>
      <c r="Y446" s="202"/>
      <c r="Z446" s="202"/>
      <c r="AA446" s="202"/>
    </row>
    <row r="447" spans="1:27" s="100" customFormat="1" ht="16.5" customHeight="1">
      <c r="A447" s="481"/>
      <c r="B447" s="480"/>
      <c r="C447" s="204"/>
      <c r="D447" s="204"/>
      <c r="E447" s="888" t="s">
        <v>626</v>
      </c>
      <c r="F447" s="496">
        <v>5.0000000000000001E-3</v>
      </c>
      <c r="G447" s="496">
        <v>5.0000000000000001E-3</v>
      </c>
      <c r="H447" s="496">
        <v>5.0000000000000001E-3</v>
      </c>
      <c r="I447" s="202"/>
      <c r="J447" s="202"/>
      <c r="K447" s="202"/>
      <c r="L447" s="202"/>
      <c r="M447" s="202"/>
      <c r="N447" s="202"/>
      <c r="O447" s="202"/>
      <c r="P447" s="202"/>
      <c r="Q447" s="202"/>
      <c r="R447" s="202"/>
      <c r="S447" s="202"/>
      <c r="T447" s="202"/>
      <c r="U447" s="202"/>
      <c r="V447" s="202"/>
      <c r="W447" s="202"/>
      <c r="X447" s="202"/>
      <c r="Y447" s="202"/>
      <c r="Z447" s="202"/>
      <c r="AA447" s="202"/>
    </row>
    <row r="448" spans="1:27" s="100" customFormat="1" ht="16.5" customHeight="1">
      <c r="A448" s="481"/>
      <c r="B448" s="480"/>
      <c r="C448" s="204"/>
      <c r="D448" s="204"/>
      <c r="E448" s="888" t="s">
        <v>627</v>
      </c>
      <c r="F448" s="496">
        <v>5.0000000000000001E-3</v>
      </c>
      <c r="G448" s="496">
        <v>5.0000000000000001E-3</v>
      </c>
      <c r="H448" s="496">
        <v>5.0000000000000001E-3</v>
      </c>
      <c r="I448" s="202"/>
      <c r="J448" s="202"/>
      <c r="K448" s="202"/>
      <c r="L448" s="202"/>
      <c r="M448" s="202"/>
      <c r="N448" s="202"/>
      <c r="O448" s="202"/>
      <c r="P448" s="202"/>
      <c r="Q448" s="202"/>
      <c r="R448" s="202"/>
      <c r="S448" s="202"/>
      <c r="T448" s="202"/>
      <c r="U448" s="202"/>
      <c r="V448" s="202"/>
      <c r="W448" s="202"/>
      <c r="X448" s="202"/>
      <c r="Y448" s="202"/>
      <c r="Z448" s="202"/>
      <c r="AA448" s="202"/>
    </row>
    <row r="449" spans="1:27" s="100" customFormat="1" ht="16.5" customHeight="1">
      <c r="A449" s="481"/>
      <c r="B449" s="480"/>
      <c r="C449" s="204"/>
      <c r="D449" s="204"/>
      <c r="E449" s="888" t="s">
        <v>628</v>
      </c>
      <c r="F449" s="496">
        <v>5.0000000000000001E-3</v>
      </c>
      <c r="G449" s="496">
        <v>5.0000000000000001E-3</v>
      </c>
      <c r="H449" s="496">
        <v>5.0000000000000001E-3</v>
      </c>
      <c r="I449" s="202"/>
      <c r="J449" s="202"/>
      <c r="K449" s="202"/>
      <c r="L449" s="202"/>
      <c r="M449" s="202"/>
      <c r="N449" s="202"/>
      <c r="O449" s="202"/>
      <c r="P449" s="202"/>
      <c r="Q449" s="202"/>
      <c r="R449" s="202"/>
      <c r="S449" s="202"/>
      <c r="T449" s="202"/>
      <c r="U449" s="202"/>
      <c r="V449" s="202"/>
      <c r="W449" s="202"/>
      <c r="X449" s="202"/>
      <c r="Y449" s="202"/>
      <c r="Z449" s="202"/>
      <c r="AA449" s="202"/>
    </row>
    <row r="450" spans="1:27" s="100" customFormat="1" ht="16.5" customHeight="1">
      <c r="A450" s="481"/>
      <c r="B450" s="480"/>
      <c r="C450" s="204"/>
      <c r="D450" s="204"/>
      <c r="E450" s="888" t="s">
        <v>629</v>
      </c>
      <c r="F450" s="496">
        <v>1.4999999999999999E-2</v>
      </c>
      <c r="G450" s="496">
        <v>6.0000000000000001E-3</v>
      </c>
      <c r="H450" s="496">
        <v>6.0000000000000001E-3</v>
      </c>
      <c r="I450" s="202"/>
      <c r="J450" s="202"/>
      <c r="K450" s="202"/>
      <c r="L450" s="202"/>
      <c r="M450" s="202"/>
      <c r="N450" s="202"/>
      <c r="O450" s="202"/>
      <c r="P450" s="202"/>
      <c r="Q450" s="202"/>
      <c r="R450" s="202"/>
      <c r="S450" s="202"/>
      <c r="T450" s="202"/>
      <c r="U450" s="202"/>
      <c r="V450" s="202"/>
      <c r="W450" s="202"/>
      <c r="X450" s="202"/>
      <c r="Y450" s="202"/>
      <c r="Z450" s="202"/>
      <c r="AA450" s="202"/>
    </row>
    <row r="451" spans="1:27" s="100" customFormat="1" ht="16.5" customHeight="1">
      <c r="A451" s="481"/>
      <c r="B451" s="480"/>
      <c r="C451" s="204"/>
      <c r="D451" s="204"/>
      <c r="E451" s="888" t="s">
        <v>630</v>
      </c>
      <c r="F451" s="496">
        <v>1.6E-2</v>
      </c>
      <c r="G451" s="496">
        <v>6.0000000000000001E-3</v>
      </c>
      <c r="H451" s="496">
        <v>6.0000000000000001E-3</v>
      </c>
      <c r="I451" s="202"/>
      <c r="J451" s="202"/>
      <c r="K451" s="202"/>
      <c r="L451" s="202"/>
      <c r="M451" s="202"/>
      <c r="N451" s="202"/>
      <c r="O451" s="202"/>
      <c r="P451" s="202"/>
      <c r="Q451" s="202"/>
      <c r="R451" s="202"/>
      <c r="S451" s="202"/>
      <c r="T451" s="202"/>
      <c r="U451" s="202"/>
      <c r="V451" s="202"/>
      <c r="W451" s="202"/>
      <c r="X451" s="202"/>
      <c r="Y451" s="202"/>
      <c r="Z451" s="202"/>
      <c r="AA451" s="202"/>
    </row>
    <row r="452" spans="1:27" s="100" customFormat="1" ht="16.5" customHeight="1">
      <c r="A452" s="481"/>
      <c r="B452" s="480"/>
      <c r="C452" s="204"/>
      <c r="D452" s="204"/>
      <c r="E452" s="888" t="s">
        <v>631</v>
      </c>
      <c r="F452" s="496">
        <v>6.0000000000000001E-3</v>
      </c>
      <c r="G452" s="496">
        <v>5.0000000000000001E-3</v>
      </c>
      <c r="H452" s="496">
        <v>5.0000000000000001E-3</v>
      </c>
      <c r="I452" s="202"/>
      <c r="J452" s="202"/>
      <c r="K452" s="202"/>
      <c r="L452" s="202"/>
      <c r="M452" s="202"/>
      <c r="N452" s="202"/>
      <c r="O452" s="202"/>
      <c r="P452" s="202"/>
      <c r="Q452" s="202"/>
      <c r="R452" s="202"/>
      <c r="S452" s="202"/>
      <c r="T452" s="202"/>
      <c r="U452" s="202"/>
      <c r="V452" s="202"/>
      <c r="W452" s="202"/>
      <c r="X452" s="202"/>
      <c r="Y452" s="202"/>
      <c r="Z452" s="202"/>
      <c r="AA452" s="202"/>
    </row>
    <row r="453" spans="1:27" s="100" customFormat="1" ht="16.5" customHeight="1">
      <c r="A453" s="481"/>
      <c r="B453" s="480"/>
      <c r="C453" s="204"/>
      <c r="D453" s="204"/>
      <c r="E453" s="888" t="s">
        <v>632</v>
      </c>
      <c r="F453" s="496">
        <v>5.0000000000000001E-3</v>
      </c>
      <c r="G453" s="496">
        <v>5.0000000000000001E-3</v>
      </c>
      <c r="H453" s="496">
        <v>5.0000000000000001E-3</v>
      </c>
      <c r="I453" s="202"/>
      <c r="J453" s="202"/>
      <c r="K453" s="202"/>
      <c r="L453" s="202"/>
      <c r="M453" s="202"/>
      <c r="N453" s="202"/>
      <c r="O453" s="202"/>
      <c r="P453" s="202"/>
      <c r="Q453" s="202"/>
      <c r="R453" s="202"/>
      <c r="S453" s="202"/>
      <c r="T453" s="202"/>
      <c r="U453" s="202"/>
      <c r="V453" s="202"/>
      <c r="W453" s="202"/>
      <c r="X453" s="202"/>
      <c r="Y453" s="202"/>
      <c r="Z453" s="202"/>
      <c r="AA453" s="202"/>
    </row>
    <row r="454" spans="1:27" s="100" customFormat="1" ht="16.5" customHeight="1">
      <c r="A454" s="481"/>
      <c r="B454" s="480"/>
      <c r="C454" s="204"/>
      <c r="D454" s="204"/>
      <c r="E454" s="888" t="s">
        <v>633</v>
      </c>
      <c r="F454" s="496">
        <v>5.0000000000000001E-3</v>
      </c>
      <c r="G454" s="496">
        <v>5.0000000000000001E-3</v>
      </c>
      <c r="H454" s="496">
        <v>5.0000000000000001E-3</v>
      </c>
      <c r="I454" s="202"/>
      <c r="J454" s="202"/>
      <c r="K454" s="202"/>
      <c r="L454" s="202"/>
      <c r="M454" s="202"/>
      <c r="N454" s="202"/>
      <c r="O454" s="202"/>
      <c r="P454" s="202"/>
      <c r="Q454" s="202"/>
      <c r="R454" s="202"/>
      <c r="S454" s="202"/>
      <c r="T454" s="202"/>
      <c r="U454" s="202"/>
      <c r="V454" s="202"/>
      <c r="W454" s="202"/>
      <c r="X454" s="202"/>
      <c r="Y454" s="202"/>
      <c r="Z454" s="202"/>
      <c r="AA454" s="202"/>
    </row>
    <row r="455" spans="1:27" s="100" customFormat="1" ht="16.5" customHeight="1">
      <c r="A455" s="481"/>
      <c r="B455" s="480"/>
      <c r="C455" s="204"/>
      <c r="D455" s="204"/>
      <c r="E455" s="888" t="s">
        <v>634</v>
      </c>
      <c r="F455" s="496">
        <v>7.0000000000000001E-3</v>
      </c>
      <c r="G455" s="496">
        <v>5.0000000000000001E-3</v>
      </c>
      <c r="H455" s="496">
        <v>5.0000000000000001E-3</v>
      </c>
      <c r="I455" s="202"/>
      <c r="J455" s="202"/>
      <c r="K455" s="202"/>
      <c r="L455" s="202"/>
      <c r="M455" s="202"/>
      <c r="N455" s="202"/>
      <c r="O455" s="202"/>
      <c r="P455" s="202"/>
      <c r="Q455" s="202"/>
      <c r="R455" s="202"/>
      <c r="S455" s="202"/>
      <c r="T455" s="202"/>
      <c r="U455" s="202"/>
      <c r="V455" s="202"/>
      <c r="W455" s="202"/>
      <c r="X455" s="202"/>
      <c r="Y455" s="202"/>
      <c r="Z455" s="202"/>
      <c r="AA455" s="202"/>
    </row>
    <row r="456" spans="1:27" s="100" customFormat="1" ht="16.5" customHeight="1">
      <c r="A456" s="481"/>
      <c r="B456" s="480"/>
      <c r="C456" s="204"/>
      <c r="D456" s="204"/>
      <c r="E456" s="888" t="s">
        <v>635</v>
      </c>
      <c r="F456" s="496">
        <v>1.6E-2</v>
      </c>
      <c r="G456" s="496">
        <v>6.0000000000000001E-3</v>
      </c>
      <c r="H456" s="496">
        <v>6.0000000000000001E-3</v>
      </c>
      <c r="I456" s="202"/>
      <c r="J456" s="202"/>
      <c r="K456" s="202"/>
      <c r="L456" s="202"/>
      <c r="M456" s="202"/>
      <c r="N456" s="202"/>
      <c r="O456" s="202"/>
      <c r="P456" s="202"/>
      <c r="Q456" s="202"/>
      <c r="R456" s="202"/>
      <c r="S456" s="202"/>
      <c r="T456" s="202"/>
      <c r="U456" s="202"/>
      <c r="V456" s="202"/>
      <c r="W456" s="202"/>
      <c r="X456" s="202"/>
      <c r="Y456" s="202"/>
      <c r="Z456" s="202"/>
      <c r="AA456" s="202"/>
    </row>
    <row r="457" spans="1:27" s="100" customFormat="1" ht="16.5" customHeight="1">
      <c r="A457" s="481"/>
      <c r="B457" s="480"/>
      <c r="C457" s="204"/>
      <c r="D457" s="204"/>
      <c r="E457" s="888" t="s">
        <v>636</v>
      </c>
      <c r="F457" s="496">
        <v>8.9999999999999993E-3</v>
      </c>
      <c r="G457" s="496">
        <v>5.0000000000000001E-3</v>
      </c>
      <c r="H457" s="496">
        <v>5.0000000000000001E-3</v>
      </c>
      <c r="I457" s="202"/>
      <c r="J457" s="202"/>
      <c r="K457" s="202"/>
      <c r="L457" s="202"/>
      <c r="M457" s="202"/>
      <c r="N457" s="202"/>
      <c r="O457" s="202"/>
      <c r="P457" s="202"/>
      <c r="Q457" s="202"/>
      <c r="R457" s="202"/>
      <c r="S457" s="202"/>
      <c r="T457" s="202"/>
      <c r="U457" s="202"/>
      <c r="V457" s="202"/>
      <c r="W457" s="202"/>
      <c r="X457" s="202"/>
      <c r="Y457" s="202"/>
      <c r="Z457" s="202"/>
      <c r="AA457" s="202"/>
    </row>
    <row r="458" spans="1:27" s="100" customFormat="1" ht="16.5" customHeight="1">
      <c r="A458" s="481"/>
      <c r="B458" s="480"/>
      <c r="C458" s="204"/>
      <c r="D458" s="204"/>
      <c r="E458" s="888" t="s">
        <v>637</v>
      </c>
      <c r="F458" s="496">
        <v>5.0000000000000001E-3</v>
      </c>
      <c r="G458" s="496">
        <v>5.0000000000000001E-3</v>
      </c>
      <c r="H458" s="496">
        <v>5.0000000000000001E-3</v>
      </c>
      <c r="I458" s="202"/>
      <c r="J458" s="202"/>
      <c r="K458" s="202"/>
      <c r="L458" s="202"/>
      <c r="M458" s="202"/>
      <c r="N458" s="202"/>
      <c r="O458" s="202"/>
      <c r="P458" s="202"/>
      <c r="Q458" s="202"/>
      <c r="R458" s="202"/>
      <c r="S458" s="202"/>
      <c r="T458" s="202"/>
      <c r="U458" s="202"/>
      <c r="V458" s="202"/>
      <c r="W458" s="202"/>
      <c r="X458" s="202"/>
      <c r="Y458" s="202"/>
      <c r="Z458" s="202"/>
      <c r="AA458" s="202"/>
    </row>
    <row r="459" spans="1:27" s="100" customFormat="1" ht="16.5" customHeight="1">
      <c r="A459" s="481"/>
      <c r="B459" s="480"/>
      <c r="C459" s="204"/>
      <c r="D459" s="204"/>
      <c r="E459" s="888" t="s">
        <v>638</v>
      </c>
      <c r="F459" s="496">
        <v>5.0000000000000001E-3</v>
      </c>
      <c r="G459" s="496">
        <v>5.0000000000000001E-3</v>
      </c>
      <c r="H459" s="496">
        <v>5.0000000000000001E-3</v>
      </c>
      <c r="I459" s="202"/>
      <c r="J459" s="202"/>
      <c r="K459" s="202"/>
      <c r="L459" s="202"/>
      <c r="M459" s="202"/>
      <c r="N459" s="202"/>
      <c r="O459" s="202"/>
      <c r="P459" s="202"/>
      <c r="Q459" s="202"/>
      <c r="R459" s="202"/>
      <c r="S459" s="202"/>
      <c r="T459" s="202"/>
      <c r="U459" s="202"/>
      <c r="V459" s="202"/>
      <c r="W459" s="202"/>
      <c r="X459" s="202"/>
      <c r="Y459" s="202"/>
      <c r="Z459" s="202"/>
      <c r="AA459" s="202"/>
    </row>
    <row r="460" spans="1:27" s="100" customFormat="1" ht="16.5" customHeight="1">
      <c r="A460" s="481"/>
      <c r="B460" s="480"/>
      <c r="C460" s="204"/>
      <c r="D460" s="204"/>
      <c r="E460" s="888" t="s">
        <v>639</v>
      </c>
      <c r="F460" s="496">
        <v>1.6E-2</v>
      </c>
      <c r="G460" s="496">
        <v>6.0000000000000001E-3</v>
      </c>
      <c r="H460" s="496">
        <v>6.0000000000000001E-3</v>
      </c>
      <c r="I460" s="202"/>
      <c r="J460" s="202"/>
      <c r="K460" s="202"/>
      <c r="L460" s="202"/>
      <c r="M460" s="202"/>
      <c r="N460" s="202"/>
      <c r="O460" s="202"/>
      <c r="P460" s="202"/>
      <c r="Q460" s="202"/>
      <c r="R460" s="202"/>
      <c r="S460" s="202"/>
      <c r="T460" s="202"/>
      <c r="U460" s="202"/>
      <c r="V460" s="202"/>
      <c r="W460" s="202"/>
      <c r="X460" s="202"/>
      <c r="Y460" s="202"/>
      <c r="Z460" s="202"/>
      <c r="AA460" s="202"/>
    </row>
    <row r="461" spans="1:27" s="100" customFormat="1" ht="16.5" customHeight="1">
      <c r="A461" s="481"/>
      <c r="B461" s="480"/>
      <c r="C461" s="204"/>
      <c r="D461" s="204"/>
      <c r="E461" s="888" t="s">
        <v>640</v>
      </c>
      <c r="F461" s="496">
        <v>5.0000000000000001E-3</v>
      </c>
      <c r="G461" s="496">
        <v>5.0000000000000001E-3</v>
      </c>
      <c r="H461" s="496">
        <v>5.0000000000000001E-3</v>
      </c>
      <c r="I461" s="202"/>
      <c r="J461" s="202"/>
      <c r="K461" s="202"/>
      <c r="L461" s="202"/>
      <c r="M461" s="202"/>
      <c r="N461" s="202"/>
      <c r="O461" s="202"/>
      <c r="P461" s="202"/>
      <c r="Q461" s="202"/>
      <c r="R461" s="202"/>
      <c r="S461" s="202"/>
      <c r="T461" s="202"/>
      <c r="U461" s="202"/>
      <c r="V461" s="202"/>
      <c r="W461" s="202"/>
      <c r="X461" s="202"/>
      <c r="Y461" s="202"/>
      <c r="Z461" s="202"/>
      <c r="AA461" s="202"/>
    </row>
    <row r="462" spans="1:27" s="100" customFormat="1" ht="16.5" customHeight="1">
      <c r="A462" s="481"/>
      <c r="B462" s="480"/>
      <c r="C462" s="204"/>
      <c r="D462" s="204"/>
      <c r="E462" s="888" t="s">
        <v>641</v>
      </c>
      <c r="F462" s="496">
        <v>5.0000000000000001E-3</v>
      </c>
      <c r="G462" s="496">
        <v>5.0000000000000001E-3</v>
      </c>
      <c r="H462" s="496">
        <v>5.0000000000000001E-3</v>
      </c>
      <c r="I462" s="202"/>
      <c r="J462" s="202"/>
      <c r="K462" s="202"/>
      <c r="L462" s="202"/>
      <c r="M462" s="202"/>
      <c r="N462" s="202"/>
      <c r="O462" s="202"/>
      <c r="P462" s="202"/>
      <c r="Q462" s="202"/>
      <c r="R462" s="202"/>
      <c r="S462" s="202"/>
      <c r="T462" s="202"/>
      <c r="U462" s="202"/>
      <c r="V462" s="202"/>
      <c r="W462" s="202"/>
      <c r="X462" s="202"/>
      <c r="Y462" s="202"/>
      <c r="Z462" s="202"/>
      <c r="AA462" s="202"/>
    </row>
    <row r="463" spans="1:27" s="100" customFormat="1" ht="16.5" customHeight="1">
      <c r="A463" s="481"/>
      <c r="B463" s="480"/>
      <c r="C463" s="204"/>
      <c r="D463" s="204"/>
      <c r="E463" s="888" t="s">
        <v>642</v>
      </c>
      <c r="F463" s="496">
        <v>5.0000000000000001E-3</v>
      </c>
      <c r="G463" s="496">
        <v>5.0000000000000001E-3</v>
      </c>
      <c r="H463" s="496">
        <v>5.0000000000000001E-3</v>
      </c>
      <c r="I463" s="202"/>
      <c r="J463" s="202"/>
      <c r="K463" s="202"/>
      <c r="L463" s="202"/>
      <c r="M463" s="202"/>
      <c r="N463" s="202"/>
      <c r="O463" s="202"/>
      <c r="P463" s="202"/>
      <c r="Q463" s="202"/>
      <c r="R463" s="202"/>
      <c r="S463" s="202"/>
      <c r="T463" s="202"/>
      <c r="U463" s="202"/>
      <c r="V463" s="202"/>
      <c r="W463" s="202"/>
      <c r="X463" s="202"/>
      <c r="Y463" s="202"/>
      <c r="Z463" s="202"/>
      <c r="AA463" s="202"/>
    </row>
    <row r="464" spans="1:27" s="100" customFormat="1" ht="16.5" customHeight="1">
      <c r="A464" s="481"/>
      <c r="B464" s="480"/>
      <c r="C464" s="204"/>
      <c r="D464" s="204"/>
      <c r="E464" s="888" t="s">
        <v>643</v>
      </c>
      <c r="F464" s="496">
        <v>1.6E-2</v>
      </c>
      <c r="G464" s="496">
        <v>6.0000000000000001E-3</v>
      </c>
      <c r="H464" s="496">
        <v>6.0000000000000001E-3</v>
      </c>
      <c r="I464" s="202"/>
      <c r="J464" s="202"/>
      <c r="K464" s="202"/>
      <c r="L464" s="202"/>
      <c r="M464" s="202"/>
      <c r="N464" s="202"/>
      <c r="O464" s="202"/>
      <c r="P464" s="202"/>
      <c r="Q464" s="202"/>
      <c r="R464" s="202"/>
      <c r="S464" s="202"/>
      <c r="T464" s="202"/>
      <c r="U464" s="202"/>
      <c r="V464" s="202"/>
      <c r="W464" s="202"/>
      <c r="X464" s="202"/>
      <c r="Y464" s="202"/>
      <c r="Z464" s="202"/>
      <c r="AA464" s="202"/>
    </row>
    <row r="465" spans="1:27" s="100" customFormat="1" ht="16.5" customHeight="1">
      <c r="A465" s="481"/>
      <c r="B465" s="480"/>
      <c r="C465" s="204"/>
      <c r="D465" s="204"/>
      <c r="E465" s="888" t="s">
        <v>644</v>
      </c>
      <c r="F465" s="496">
        <v>5.0000000000000001E-3</v>
      </c>
      <c r="G465" s="496">
        <v>5.0000000000000001E-3</v>
      </c>
      <c r="H465" s="496">
        <v>5.0000000000000001E-3</v>
      </c>
      <c r="I465" s="202"/>
      <c r="J465" s="202"/>
      <c r="K465" s="202"/>
      <c r="L465" s="202"/>
      <c r="M465" s="202"/>
      <c r="N465" s="202"/>
      <c r="O465" s="202"/>
      <c r="P465" s="202"/>
      <c r="Q465" s="202"/>
      <c r="R465" s="202"/>
      <c r="S465" s="202"/>
      <c r="T465" s="202"/>
      <c r="U465" s="202"/>
      <c r="V465" s="202"/>
      <c r="W465" s="202"/>
      <c r="X465" s="202"/>
      <c r="Y465" s="202"/>
      <c r="Z465" s="202"/>
      <c r="AA465" s="202"/>
    </row>
    <row r="466" spans="1:27" s="100" customFormat="1" ht="16.5" customHeight="1">
      <c r="A466" s="481"/>
      <c r="B466" s="480"/>
      <c r="C466" s="204"/>
      <c r="D466" s="204"/>
      <c r="E466" s="888" t="s">
        <v>645</v>
      </c>
      <c r="F466" s="496">
        <v>1.6E-2</v>
      </c>
      <c r="G466" s="496">
        <v>6.0000000000000001E-3</v>
      </c>
      <c r="H466" s="496">
        <v>6.0000000000000001E-3</v>
      </c>
      <c r="I466" s="202"/>
      <c r="J466" s="202"/>
      <c r="K466" s="202"/>
      <c r="L466" s="202"/>
      <c r="M466" s="202"/>
      <c r="N466" s="202"/>
      <c r="O466" s="202"/>
      <c r="P466" s="202"/>
      <c r="Q466" s="202"/>
      <c r="R466" s="202"/>
      <c r="S466" s="202"/>
      <c r="T466" s="202"/>
      <c r="U466" s="202"/>
      <c r="V466" s="202"/>
      <c r="W466" s="202"/>
      <c r="X466" s="202"/>
      <c r="Y466" s="202"/>
      <c r="Z466" s="202"/>
      <c r="AA466" s="202"/>
    </row>
    <row r="467" spans="1:27" s="100" customFormat="1" ht="16.5" customHeight="1">
      <c r="A467" s="481"/>
      <c r="B467" s="480"/>
      <c r="C467" s="204"/>
      <c r="D467" s="204"/>
      <c r="E467" s="888" t="s">
        <v>646</v>
      </c>
      <c r="F467" s="496">
        <v>0.01</v>
      </c>
      <c r="G467" s="496">
        <v>5.0000000000000001E-3</v>
      </c>
      <c r="H467" s="496">
        <v>5.0000000000000001E-3</v>
      </c>
      <c r="I467" s="202"/>
      <c r="J467" s="202"/>
      <c r="K467" s="202"/>
      <c r="L467" s="202"/>
      <c r="M467" s="202"/>
      <c r="N467" s="202"/>
      <c r="O467" s="202"/>
      <c r="P467" s="202"/>
      <c r="Q467" s="202"/>
      <c r="R467" s="202"/>
      <c r="S467" s="202"/>
      <c r="T467" s="202"/>
      <c r="U467" s="202"/>
      <c r="V467" s="202"/>
      <c r="W467" s="202"/>
      <c r="X467" s="202"/>
      <c r="Y467" s="202"/>
      <c r="Z467" s="202"/>
      <c r="AA467" s="202"/>
    </row>
    <row r="468" spans="1:27" s="100" customFormat="1" ht="16.5" customHeight="1">
      <c r="A468" s="481"/>
      <c r="B468" s="480"/>
      <c r="C468" s="204"/>
      <c r="D468" s="204"/>
      <c r="E468" s="888" t="s">
        <v>647</v>
      </c>
      <c r="F468" s="496">
        <v>6.0000000000000001E-3</v>
      </c>
      <c r="G468" s="496">
        <v>5.0000000000000001E-3</v>
      </c>
      <c r="H468" s="496">
        <v>5.0000000000000001E-3</v>
      </c>
      <c r="I468" s="202"/>
      <c r="J468" s="202"/>
      <c r="K468" s="202"/>
      <c r="L468" s="202"/>
      <c r="M468" s="202"/>
      <c r="N468" s="202"/>
      <c r="O468" s="202"/>
      <c r="P468" s="202"/>
      <c r="Q468" s="202"/>
      <c r="R468" s="202"/>
      <c r="S468" s="202"/>
      <c r="T468" s="202"/>
      <c r="U468" s="202"/>
      <c r="V468" s="202"/>
      <c r="W468" s="202"/>
      <c r="X468" s="202"/>
      <c r="Y468" s="202"/>
      <c r="Z468" s="202"/>
      <c r="AA468" s="202"/>
    </row>
    <row r="469" spans="1:27" s="100" customFormat="1" ht="16.5" customHeight="1">
      <c r="A469" s="481"/>
      <c r="B469" s="480"/>
      <c r="C469" s="204"/>
      <c r="D469" s="204"/>
      <c r="E469" s="888" t="s">
        <v>648</v>
      </c>
      <c r="F469" s="496">
        <v>5.0000000000000001E-3</v>
      </c>
      <c r="G469" s="496">
        <v>5.0000000000000001E-3</v>
      </c>
      <c r="H469" s="496">
        <v>5.0000000000000001E-3</v>
      </c>
      <c r="I469" s="202"/>
      <c r="J469" s="202"/>
      <c r="K469" s="202"/>
      <c r="L469" s="202"/>
      <c r="M469" s="202"/>
      <c r="N469" s="202"/>
      <c r="O469" s="202"/>
      <c r="P469" s="202"/>
      <c r="Q469" s="202"/>
      <c r="R469" s="202"/>
      <c r="S469" s="202"/>
      <c r="T469" s="202"/>
      <c r="U469" s="202"/>
      <c r="V469" s="202"/>
      <c r="W469" s="202"/>
      <c r="X469" s="202"/>
      <c r="Y469" s="202"/>
      <c r="Z469" s="202"/>
      <c r="AA469" s="202"/>
    </row>
    <row r="470" spans="1:27" s="100" customFormat="1" ht="16.5" customHeight="1">
      <c r="A470" s="481"/>
      <c r="B470" s="480"/>
      <c r="C470" s="204"/>
      <c r="D470" s="204"/>
      <c r="E470" s="888" t="s">
        <v>649</v>
      </c>
      <c r="F470" s="496">
        <v>5.0000000000000001E-3</v>
      </c>
      <c r="G470" s="496">
        <v>5.0000000000000001E-3</v>
      </c>
      <c r="H470" s="496">
        <v>5.0000000000000001E-3</v>
      </c>
      <c r="I470" s="202"/>
      <c r="J470" s="202"/>
      <c r="K470" s="202"/>
      <c r="L470" s="202"/>
      <c r="M470" s="202"/>
      <c r="N470" s="202"/>
      <c r="O470" s="202"/>
      <c r="P470" s="202"/>
      <c r="Q470" s="202"/>
      <c r="R470" s="202"/>
      <c r="S470" s="202"/>
      <c r="T470" s="202"/>
      <c r="U470" s="202"/>
      <c r="V470" s="202"/>
      <c r="W470" s="202"/>
      <c r="X470" s="202"/>
      <c r="Y470" s="202"/>
      <c r="Z470" s="202"/>
      <c r="AA470" s="202"/>
    </row>
    <row r="471" spans="1:27" s="100" customFormat="1" ht="16.5" customHeight="1">
      <c r="A471" s="481"/>
      <c r="B471" s="480"/>
      <c r="C471" s="204"/>
      <c r="D471" s="204"/>
      <c r="E471" s="888" t="s">
        <v>650</v>
      </c>
      <c r="F471" s="496">
        <v>0.01</v>
      </c>
      <c r="G471" s="496">
        <v>5.0000000000000001E-3</v>
      </c>
      <c r="H471" s="496">
        <v>5.0000000000000001E-3</v>
      </c>
      <c r="I471" s="202"/>
      <c r="J471" s="202"/>
      <c r="K471" s="202"/>
      <c r="L471" s="202"/>
      <c r="M471" s="202"/>
      <c r="N471" s="202"/>
      <c r="O471" s="202"/>
      <c r="P471" s="202"/>
      <c r="Q471" s="202"/>
      <c r="R471" s="202"/>
      <c r="S471" s="202"/>
      <c r="T471" s="202"/>
      <c r="U471" s="202"/>
      <c r="V471" s="202"/>
      <c r="W471" s="202"/>
      <c r="X471" s="202"/>
      <c r="Y471" s="202"/>
      <c r="Z471" s="202"/>
      <c r="AA471" s="202"/>
    </row>
    <row r="472" spans="1:27" s="100" customFormat="1" ht="16.5" customHeight="1">
      <c r="A472" s="481"/>
      <c r="B472" s="480"/>
      <c r="C472" s="204"/>
      <c r="D472" s="204"/>
      <c r="E472" s="888" t="s">
        <v>651</v>
      </c>
      <c r="F472" s="496">
        <v>5.0000000000000001E-3</v>
      </c>
      <c r="G472" s="496">
        <v>5.0000000000000001E-3</v>
      </c>
      <c r="H472" s="496">
        <v>5.0000000000000001E-3</v>
      </c>
      <c r="I472" s="202"/>
      <c r="J472" s="202"/>
      <c r="K472" s="202"/>
      <c r="L472" s="202"/>
      <c r="M472" s="202"/>
      <c r="N472" s="202"/>
      <c r="O472" s="202"/>
      <c r="P472" s="202"/>
      <c r="Q472" s="202"/>
      <c r="R472" s="202"/>
      <c r="S472" s="202"/>
      <c r="T472" s="202"/>
      <c r="U472" s="202"/>
      <c r="V472" s="202"/>
      <c r="W472" s="202"/>
      <c r="X472" s="202"/>
      <c r="Y472" s="202"/>
      <c r="Z472" s="202"/>
      <c r="AA472" s="202"/>
    </row>
    <row r="473" spans="1:27" s="100" customFormat="1" ht="16.5" customHeight="1">
      <c r="A473" s="481"/>
      <c r="B473" s="480"/>
      <c r="C473" s="204"/>
      <c r="D473" s="204"/>
      <c r="E473" s="888" t="s">
        <v>652</v>
      </c>
      <c r="F473" s="496">
        <v>1.0999999999999999E-2</v>
      </c>
      <c r="G473" s="496">
        <v>6.0000000000000001E-3</v>
      </c>
      <c r="H473" s="496">
        <v>6.0000000000000001E-3</v>
      </c>
      <c r="I473" s="202"/>
      <c r="J473" s="202"/>
      <c r="K473" s="202"/>
      <c r="L473" s="202"/>
      <c r="M473" s="202"/>
      <c r="N473" s="202"/>
      <c r="O473" s="202"/>
      <c r="P473" s="202"/>
      <c r="Q473" s="202"/>
      <c r="R473" s="202"/>
      <c r="S473" s="202"/>
      <c r="T473" s="202"/>
      <c r="U473" s="202"/>
      <c r="V473" s="202"/>
      <c r="W473" s="202"/>
      <c r="X473" s="202"/>
      <c r="Y473" s="202"/>
      <c r="Z473" s="202"/>
      <c r="AA473" s="202"/>
    </row>
    <row r="474" spans="1:27" s="100" customFormat="1" ht="16.5" customHeight="1">
      <c r="A474" s="481"/>
      <c r="B474" s="480"/>
      <c r="C474" s="204"/>
      <c r="D474" s="204"/>
      <c r="E474" s="888" t="s">
        <v>653</v>
      </c>
      <c r="F474" s="496">
        <v>0.01</v>
      </c>
      <c r="G474" s="496">
        <v>5.0000000000000001E-3</v>
      </c>
      <c r="H474" s="496">
        <v>5.0000000000000001E-3</v>
      </c>
      <c r="I474" s="202"/>
      <c r="J474" s="202"/>
      <c r="K474" s="202"/>
      <c r="L474" s="202"/>
      <c r="M474" s="202"/>
      <c r="N474" s="202"/>
      <c r="O474" s="202"/>
      <c r="P474" s="202"/>
      <c r="Q474" s="202"/>
      <c r="R474" s="202"/>
      <c r="S474" s="202"/>
      <c r="T474" s="202"/>
      <c r="U474" s="202"/>
      <c r="V474" s="202"/>
      <c r="W474" s="202"/>
      <c r="X474" s="202"/>
      <c r="Y474" s="202"/>
      <c r="Z474" s="202"/>
      <c r="AA474" s="202"/>
    </row>
    <row r="475" spans="1:27" s="100" customFormat="1" ht="16.5" customHeight="1">
      <c r="A475" s="481"/>
      <c r="B475" s="480"/>
      <c r="C475" s="204"/>
      <c r="D475" s="204"/>
      <c r="E475" s="888" t="s">
        <v>654</v>
      </c>
      <c r="F475" s="496">
        <v>1.6E-2</v>
      </c>
      <c r="G475" s="496">
        <v>6.0000000000000001E-3</v>
      </c>
      <c r="H475" s="496">
        <v>6.0000000000000001E-3</v>
      </c>
      <c r="I475" s="202"/>
      <c r="J475" s="202"/>
      <c r="K475" s="202"/>
      <c r="L475" s="202"/>
      <c r="M475" s="202"/>
      <c r="N475" s="202"/>
      <c r="O475" s="202"/>
      <c r="P475" s="202"/>
      <c r="Q475" s="202"/>
      <c r="R475" s="202"/>
      <c r="S475" s="202"/>
      <c r="T475" s="202"/>
      <c r="U475" s="202"/>
      <c r="V475" s="202"/>
      <c r="W475" s="202"/>
      <c r="X475" s="202"/>
      <c r="Y475" s="202"/>
      <c r="Z475" s="202"/>
      <c r="AA475" s="202"/>
    </row>
    <row r="476" spans="1:27" s="100" customFormat="1" ht="16.5" customHeight="1">
      <c r="A476" s="481"/>
      <c r="B476" s="480"/>
      <c r="C476" s="204"/>
      <c r="D476" s="204"/>
      <c r="E476" s="888" t="s">
        <v>655</v>
      </c>
      <c r="F476" s="496">
        <v>5.0000000000000001E-3</v>
      </c>
      <c r="G476" s="496">
        <v>5.0000000000000001E-3</v>
      </c>
      <c r="H476" s="496">
        <v>5.0000000000000001E-3</v>
      </c>
      <c r="I476" s="202"/>
      <c r="J476" s="202"/>
      <c r="K476" s="202"/>
      <c r="L476" s="202"/>
      <c r="M476" s="202"/>
      <c r="N476" s="202"/>
      <c r="O476" s="202"/>
      <c r="P476" s="202"/>
      <c r="Q476" s="202"/>
      <c r="R476" s="202"/>
      <c r="S476" s="202"/>
      <c r="T476" s="202"/>
      <c r="U476" s="202"/>
      <c r="V476" s="202"/>
      <c r="W476" s="202"/>
      <c r="X476" s="202"/>
      <c r="Y476" s="202"/>
      <c r="Z476" s="202"/>
      <c r="AA476" s="202"/>
    </row>
    <row r="477" spans="1:27" s="100" customFormat="1" ht="16.5" customHeight="1">
      <c r="A477" s="481"/>
      <c r="B477" s="480"/>
      <c r="C477" s="204"/>
      <c r="D477" s="204"/>
      <c r="E477" s="888" t="s">
        <v>656</v>
      </c>
      <c r="F477" s="496">
        <v>5.0000000000000001E-3</v>
      </c>
      <c r="G477" s="496">
        <v>5.0000000000000001E-3</v>
      </c>
      <c r="H477" s="496">
        <v>5.0000000000000001E-3</v>
      </c>
      <c r="I477" s="202"/>
      <c r="J477" s="202"/>
      <c r="K477" s="202"/>
      <c r="L477" s="202"/>
      <c r="M477" s="202"/>
      <c r="N477" s="202"/>
      <c r="O477" s="202"/>
      <c r="P477" s="202"/>
      <c r="Q477" s="202"/>
      <c r="R477" s="202"/>
      <c r="S477" s="202"/>
      <c r="T477" s="202"/>
      <c r="U477" s="202"/>
      <c r="V477" s="202"/>
      <c r="W477" s="202"/>
      <c r="X477" s="202"/>
      <c r="Y477" s="202"/>
      <c r="Z477" s="202"/>
      <c r="AA477" s="202"/>
    </row>
    <row r="478" spans="1:27" s="100" customFormat="1" ht="16.5" customHeight="1">
      <c r="A478" s="481"/>
      <c r="B478" s="480"/>
      <c r="C478" s="204"/>
      <c r="D478" s="204"/>
      <c r="E478" s="888" t="s">
        <v>657</v>
      </c>
      <c r="F478" s="496">
        <v>5.0000000000000001E-3</v>
      </c>
      <c r="G478" s="496">
        <v>5.0000000000000001E-3</v>
      </c>
      <c r="H478" s="496">
        <v>5.0000000000000001E-3</v>
      </c>
      <c r="I478" s="202"/>
      <c r="J478" s="202"/>
      <c r="K478" s="202"/>
      <c r="L478" s="202"/>
      <c r="M478" s="202"/>
      <c r="N478" s="202"/>
      <c r="O478" s="202"/>
      <c r="P478" s="202"/>
      <c r="Q478" s="202"/>
      <c r="R478" s="202"/>
      <c r="S478" s="202"/>
      <c r="T478" s="202"/>
      <c r="U478" s="202"/>
      <c r="V478" s="202"/>
      <c r="W478" s="202"/>
      <c r="X478" s="202"/>
      <c r="Y478" s="202"/>
      <c r="Z478" s="202"/>
      <c r="AA478" s="202"/>
    </row>
    <row r="479" spans="1:27" s="100" customFormat="1" ht="16.5" customHeight="1">
      <c r="A479" s="481"/>
      <c r="B479" s="480"/>
      <c r="C479" s="204"/>
      <c r="D479" s="204"/>
      <c r="E479" s="888" t="s">
        <v>658</v>
      </c>
      <c r="F479" s="496">
        <v>1.2E-2</v>
      </c>
      <c r="G479" s="496">
        <v>6.0000000000000001E-3</v>
      </c>
      <c r="H479" s="496">
        <v>6.0000000000000001E-3</v>
      </c>
      <c r="I479" s="202"/>
      <c r="J479" s="202"/>
      <c r="K479" s="202"/>
      <c r="L479" s="202"/>
      <c r="M479" s="202"/>
      <c r="N479" s="202"/>
      <c r="O479" s="202"/>
      <c r="P479" s="202"/>
      <c r="Q479" s="202"/>
      <c r="R479" s="202"/>
      <c r="S479" s="202"/>
      <c r="T479" s="202"/>
      <c r="U479" s="202"/>
      <c r="V479" s="202"/>
      <c r="W479" s="202"/>
      <c r="X479" s="202"/>
      <c r="Y479" s="202"/>
      <c r="Z479" s="202"/>
      <c r="AA479" s="202"/>
    </row>
    <row r="480" spans="1:27" s="100" customFormat="1" ht="16.5" customHeight="1">
      <c r="A480" s="481"/>
      <c r="B480" s="480"/>
      <c r="C480" s="204"/>
      <c r="D480" s="204"/>
      <c r="E480" s="888" t="s">
        <v>659</v>
      </c>
      <c r="F480" s="496">
        <v>1.6E-2</v>
      </c>
      <c r="G480" s="496">
        <v>6.0000000000000001E-3</v>
      </c>
      <c r="H480" s="496">
        <v>6.0000000000000001E-3</v>
      </c>
      <c r="I480" s="202"/>
      <c r="J480" s="202"/>
      <c r="K480" s="202"/>
      <c r="L480" s="202"/>
      <c r="M480" s="202"/>
      <c r="N480" s="202"/>
      <c r="O480" s="202"/>
      <c r="P480" s="202"/>
      <c r="Q480" s="202"/>
      <c r="R480" s="202"/>
      <c r="S480" s="202"/>
      <c r="T480" s="202"/>
      <c r="U480" s="202"/>
      <c r="V480" s="202"/>
      <c r="W480" s="202"/>
      <c r="X480" s="202"/>
      <c r="Y480" s="202"/>
      <c r="Z480" s="202"/>
      <c r="AA480" s="202"/>
    </row>
    <row r="481" spans="1:27" s="100" customFormat="1" ht="16.5" customHeight="1">
      <c r="A481" s="481"/>
      <c r="B481" s="480"/>
      <c r="C481" s="204"/>
      <c r="D481" s="204"/>
      <c r="E481" s="888" t="s">
        <v>660</v>
      </c>
      <c r="F481" s="496">
        <v>8.0000000000000002E-3</v>
      </c>
      <c r="G481" s="496">
        <v>5.0000000000000001E-3</v>
      </c>
      <c r="H481" s="496">
        <v>5.0000000000000001E-3</v>
      </c>
      <c r="I481" s="202"/>
      <c r="J481" s="202"/>
      <c r="K481" s="202"/>
      <c r="L481" s="202"/>
      <c r="M481" s="202"/>
      <c r="N481" s="202"/>
      <c r="O481" s="202"/>
      <c r="P481" s="202"/>
      <c r="Q481" s="202"/>
      <c r="R481" s="202"/>
      <c r="S481" s="202"/>
      <c r="T481" s="202"/>
      <c r="U481" s="202"/>
      <c r="V481" s="202"/>
      <c r="W481" s="202"/>
      <c r="X481" s="202"/>
      <c r="Y481" s="202"/>
      <c r="Z481" s="202"/>
      <c r="AA481" s="202"/>
    </row>
    <row r="482" spans="1:27" s="100" customFormat="1" ht="16.5" customHeight="1">
      <c r="A482" s="481"/>
      <c r="B482" s="480"/>
      <c r="C482" s="204"/>
      <c r="D482" s="204"/>
      <c r="E482" s="888" t="s">
        <v>661</v>
      </c>
      <c r="F482" s="496">
        <v>5.0000000000000001E-3</v>
      </c>
      <c r="G482" s="496">
        <v>5.0000000000000001E-3</v>
      </c>
      <c r="H482" s="496">
        <v>5.0000000000000001E-3</v>
      </c>
      <c r="I482" s="202"/>
      <c r="J482" s="202"/>
      <c r="K482" s="202"/>
      <c r="L482" s="202"/>
      <c r="M482" s="202"/>
      <c r="N482" s="202"/>
      <c r="O482" s="202"/>
      <c r="P482" s="202"/>
      <c r="Q482" s="202"/>
      <c r="R482" s="202"/>
      <c r="S482" s="202"/>
      <c r="T482" s="202"/>
      <c r="U482" s="202"/>
      <c r="V482" s="202"/>
      <c r="W482" s="202"/>
      <c r="X482" s="202"/>
      <c r="Y482" s="202"/>
      <c r="Z482" s="202"/>
      <c r="AA482" s="202"/>
    </row>
    <row r="483" spans="1:27" s="100" customFormat="1" ht="16.5" customHeight="1">
      <c r="A483" s="481"/>
      <c r="B483" s="480"/>
      <c r="C483" s="204"/>
      <c r="D483" s="204"/>
      <c r="E483" s="888" t="s">
        <v>662</v>
      </c>
      <c r="F483" s="496">
        <v>1.6E-2</v>
      </c>
      <c r="G483" s="496">
        <v>6.0000000000000001E-3</v>
      </c>
      <c r="H483" s="496">
        <v>6.0000000000000001E-3</v>
      </c>
      <c r="I483" s="202"/>
      <c r="J483" s="202"/>
      <c r="K483" s="202"/>
      <c r="L483" s="202"/>
      <c r="M483" s="202"/>
      <c r="N483" s="202"/>
      <c r="O483" s="202"/>
      <c r="P483" s="202"/>
      <c r="Q483" s="202"/>
      <c r="R483" s="202"/>
      <c r="S483" s="202"/>
      <c r="T483" s="202"/>
      <c r="U483" s="202"/>
      <c r="V483" s="202"/>
      <c r="W483" s="202"/>
      <c r="X483" s="202"/>
      <c r="Y483" s="202"/>
      <c r="Z483" s="202"/>
      <c r="AA483" s="202"/>
    </row>
    <row r="484" spans="1:27" s="100" customFormat="1" ht="16.5" customHeight="1">
      <c r="A484" s="481"/>
      <c r="B484" s="480"/>
      <c r="C484" s="204"/>
      <c r="D484" s="204"/>
      <c r="E484" s="888" t="s">
        <v>663</v>
      </c>
      <c r="F484" s="496">
        <v>8.0000000000000002E-3</v>
      </c>
      <c r="G484" s="496">
        <v>5.0000000000000001E-3</v>
      </c>
      <c r="H484" s="496">
        <v>5.0000000000000001E-3</v>
      </c>
      <c r="I484" s="202"/>
      <c r="J484" s="202"/>
      <c r="K484" s="202"/>
      <c r="L484" s="202"/>
      <c r="M484" s="202"/>
      <c r="N484" s="202"/>
      <c r="O484" s="202"/>
      <c r="P484" s="202"/>
      <c r="Q484" s="202"/>
      <c r="R484" s="202"/>
      <c r="S484" s="202"/>
      <c r="T484" s="202"/>
      <c r="U484" s="202"/>
      <c r="V484" s="202"/>
      <c r="W484" s="202"/>
      <c r="X484" s="202"/>
      <c r="Y484" s="202"/>
      <c r="Z484" s="202"/>
      <c r="AA484" s="202"/>
    </row>
    <row r="485" spans="1:27" s="100" customFormat="1" ht="16.5" customHeight="1">
      <c r="A485" s="481"/>
      <c r="B485" s="480"/>
      <c r="C485" s="204"/>
      <c r="D485" s="204"/>
      <c r="E485" s="888" t="s">
        <v>664</v>
      </c>
      <c r="F485" s="496">
        <v>6.0000000000000001E-3</v>
      </c>
      <c r="G485" s="496">
        <v>5.0000000000000001E-3</v>
      </c>
      <c r="H485" s="496">
        <v>5.0000000000000001E-3</v>
      </c>
      <c r="I485" s="202"/>
      <c r="J485" s="202"/>
      <c r="K485" s="202"/>
      <c r="L485" s="202"/>
      <c r="M485" s="202"/>
      <c r="N485" s="202"/>
      <c r="O485" s="202"/>
      <c r="P485" s="202"/>
      <c r="Q485" s="202"/>
      <c r="R485" s="202"/>
      <c r="S485" s="202"/>
      <c r="T485" s="202"/>
      <c r="U485" s="202"/>
      <c r="V485" s="202"/>
      <c r="W485" s="202"/>
      <c r="X485" s="202"/>
      <c r="Y485" s="202"/>
      <c r="Z485" s="202"/>
      <c r="AA485" s="202"/>
    </row>
    <row r="486" spans="1:27" s="100" customFormat="1" ht="16.5" customHeight="1">
      <c r="A486" s="481"/>
      <c r="B486" s="480"/>
      <c r="C486" s="204"/>
      <c r="D486" s="204"/>
      <c r="E486" s="888" t="s">
        <v>665</v>
      </c>
      <c r="F486" s="496">
        <v>5.0000000000000001E-3</v>
      </c>
      <c r="G486" s="496">
        <v>5.0000000000000001E-3</v>
      </c>
      <c r="H486" s="496">
        <v>5.0000000000000001E-3</v>
      </c>
      <c r="I486" s="202"/>
      <c r="J486" s="202"/>
      <c r="K486" s="202"/>
      <c r="L486" s="202"/>
      <c r="M486" s="202"/>
      <c r="N486" s="202"/>
      <c r="O486" s="202"/>
      <c r="P486" s="202"/>
      <c r="Q486" s="202"/>
      <c r="R486" s="202"/>
      <c r="S486" s="202"/>
      <c r="T486" s="202"/>
      <c r="U486" s="202"/>
      <c r="V486" s="202"/>
      <c r="W486" s="202"/>
      <c r="X486" s="202"/>
      <c r="Y486" s="202"/>
      <c r="Z486" s="202"/>
      <c r="AA486" s="202"/>
    </row>
    <row r="487" spans="1:27" s="100" customFormat="1" ht="16.5" customHeight="1">
      <c r="A487" s="481"/>
      <c r="B487" s="480"/>
      <c r="C487" s="204"/>
      <c r="D487" s="204"/>
      <c r="E487" s="888" t="s">
        <v>666</v>
      </c>
      <c r="F487" s="496">
        <v>5.0000000000000001E-3</v>
      </c>
      <c r="G487" s="496">
        <v>5.0000000000000001E-3</v>
      </c>
      <c r="H487" s="496">
        <v>5.0000000000000001E-3</v>
      </c>
      <c r="I487" s="202"/>
      <c r="J487" s="202"/>
      <c r="K487" s="202"/>
      <c r="L487" s="202"/>
      <c r="M487" s="202"/>
      <c r="N487" s="202"/>
      <c r="O487" s="202"/>
      <c r="P487" s="202"/>
      <c r="Q487" s="202"/>
      <c r="R487" s="202"/>
      <c r="S487" s="202"/>
      <c r="T487" s="202"/>
      <c r="U487" s="202"/>
      <c r="V487" s="202"/>
      <c r="W487" s="202"/>
      <c r="X487" s="202"/>
      <c r="Y487" s="202"/>
      <c r="Z487" s="202"/>
      <c r="AA487" s="202"/>
    </row>
    <row r="488" spans="1:27" s="100" customFormat="1" ht="16.5" customHeight="1">
      <c r="A488" s="481"/>
      <c r="B488" s="480"/>
      <c r="C488" s="204"/>
      <c r="D488" s="204"/>
      <c r="E488" s="888" t="s">
        <v>667</v>
      </c>
      <c r="F488" s="496">
        <v>5.0000000000000001E-3</v>
      </c>
      <c r="G488" s="496">
        <v>5.0000000000000001E-3</v>
      </c>
      <c r="H488" s="496">
        <v>5.0000000000000001E-3</v>
      </c>
      <c r="I488" s="202"/>
      <c r="J488" s="202"/>
      <c r="K488" s="202"/>
      <c r="L488" s="202"/>
      <c r="M488" s="202"/>
      <c r="N488" s="202"/>
      <c r="O488" s="202"/>
      <c r="P488" s="202"/>
      <c r="Q488" s="202"/>
      <c r="R488" s="202"/>
      <c r="S488" s="202"/>
      <c r="T488" s="202"/>
      <c r="U488" s="202"/>
      <c r="V488" s="202"/>
      <c r="W488" s="202"/>
      <c r="X488" s="202"/>
      <c r="Y488" s="202"/>
      <c r="Z488" s="202"/>
      <c r="AA488" s="202"/>
    </row>
    <row r="489" spans="1:27" s="100" customFormat="1" ht="16.5" customHeight="1">
      <c r="A489" s="481"/>
      <c r="B489" s="480"/>
      <c r="C489" s="204"/>
      <c r="D489" s="204"/>
      <c r="E489" s="888" t="s">
        <v>668</v>
      </c>
      <c r="F489" s="496">
        <v>6.0000000000000001E-3</v>
      </c>
      <c r="G489" s="496">
        <v>5.0000000000000001E-3</v>
      </c>
      <c r="H489" s="496">
        <v>5.0000000000000001E-3</v>
      </c>
      <c r="I489" s="202"/>
      <c r="J489" s="202"/>
      <c r="K489" s="202"/>
      <c r="L489" s="202"/>
      <c r="M489" s="202"/>
      <c r="N489" s="202"/>
      <c r="O489" s="202"/>
      <c r="P489" s="202"/>
      <c r="Q489" s="202"/>
      <c r="R489" s="202"/>
      <c r="S489" s="202"/>
      <c r="T489" s="202"/>
      <c r="U489" s="202"/>
      <c r="V489" s="202"/>
      <c r="W489" s="202"/>
      <c r="X489" s="202"/>
      <c r="Y489" s="202"/>
      <c r="Z489" s="202"/>
      <c r="AA489" s="202"/>
    </row>
    <row r="490" spans="1:27" s="100" customFormat="1" ht="16.5" customHeight="1">
      <c r="A490" s="481"/>
      <c r="B490" s="480"/>
      <c r="C490" s="204"/>
      <c r="D490" s="204"/>
      <c r="E490" s="888" t="s">
        <v>669</v>
      </c>
      <c r="F490" s="496">
        <v>5.0000000000000001E-3</v>
      </c>
      <c r="G490" s="496">
        <v>5.0000000000000001E-3</v>
      </c>
      <c r="H490" s="496">
        <v>5.0000000000000001E-3</v>
      </c>
      <c r="I490" s="202"/>
      <c r="J490" s="202"/>
      <c r="K490" s="202"/>
      <c r="L490" s="202"/>
      <c r="M490" s="202"/>
      <c r="N490" s="202"/>
      <c r="O490" s="202"/>
      <c r="P490" s="202"/>
      <c r="Q490" s="202"/>
      <c r="R490" s="202"/>
      <c r="S490" s="202"/>
      <c r="T490" s="202"/>
      <c r="U490" s="202"/>
      <c r="V490" s="202"/>
      <c r="W490" s="202"/>
      <c r="X490" s="202"/>
      <c r="Y490" s="202"/>
      <c r="Z490" s="202"/>
      <c r="AA490" s="202"/>
    </row>
    <row r="491" spans="1:27" s="100" customFormat="1" ht="16.5" customHeight="1">
      <c r="A491" s="481"/>
      <c r="B491" s="480"/>
      <c r="C491" s="204"/>
      <c r="D491" s="204"/>
      <c r="E491" s="888" t="s">
        <v>670</v>
      </c>
      <c r="F491" s="496">
        <v>6.0000000000000001E-3</v>
      </c>
      <c r="G491" s="496">
        <v>5.0000000000000001E-3</v>
      </c>
      <c r="H491" s="496">
        <v>5.0000000000000001E-3</v>
      </c>
      <c r="I491" s="202"/>
      <c r="J491" s="202"/>
      <c r="K491" s="202"/>
      <c r="L491" s="202"/>
      <c r="M491" s="202"/>
      <c r="N491" s="202"/>
      <c r="O491" s="202"/>
      <c r="P491" s="202"/>
      <c r="Q491" s="202"/>
      <c r="R491" s="202"/>
      <c r="S491" s="202"/>
      <c r="T491" s="202"/>
      <c r="U491" s="202"/>
      <c r="V491" s="202"/>
      <c r="W491" s="202"/>
      <c r="X491" s="202"/>
      <c r="Y491" s="202"/>
      <c r="Z491" s="202"/>
      <c r="AA491" s="202"/>
    </row>
    <row r="492" spans="1:27" s="100" customFormat="1" ht="16.5" customHeight="1">
      <c r="A492" s="481"/>
      <c r="B492" s="480"/>
      <c r="C492" s="204"/>
      <c r="D492" s="204"/>
      <c r="E492" s="888" t="s">
        <v>671</v>
      </c>
      <c r="F492" s="496">
        <v>5.0000000000000001E-3</v>
      </c>
      <c r="G492" s="496">
        <v>5.0000000000000001E-3</v>
      </c>
      <c r="H492" s="496">
        <v>5.0000000000000001E-3</v>
      </c>
      <c r="I492" s="202"/>
      <c r="J492" s="202"/>
      <c r="K492" s="202"/>
      <c r="L492" s="202"/>
      <c r="M492" s="202"/>
      <c r="N492" s="202"/>
      <c r="O492" s="202"/>
      <c r="P492" s="202"/>
      <c r="Q492" s="202"/>
      <c r="R492" s="202"/>
      <c r="S492" s="202"/>
      <c r="T492" s="202"/>
      <c r="U492" s="202"/>
      <c r="V492" s="202"/>
      <c r="W492" s="202"/>
      <c r="X492" s="202"/>
      <c r="Y492" s="202"/>
      <c r="Z492" s="202"/>
      <c r="AA492" s="202"/>
    </row>
    <row r="493" spans="1:27" s="100" customFormat="1" ht="16.5" customHeight="1">
      <c r="A493" s="481"/>
      <c r="B493" s="480"/>
      <c r="C493" s="204"/>
      <c r="D493" s="204"/>
      <c r="E493" s="888" t="s">
        <v>672</v>
      </c>
      <c r="F493" s="496">
        <v>5.0000000000000001E-3</v>
      </c>
      <c r="G493" s="496">
        <v>5.0000000000000001E-3</v>
      </c>
      <c r="H493" s="496">
        <v>5.0000000000000001E-3</v>
      </c>
      <c r="I493" s="202"/>
      <c r="J493" s="202"/>
      <c r="K493" s="202"/>
      <c r="L493" s="202"/>
      <c r="M493" s="202"/>
      <c r="N493" s="202"/>
      <c r="O493" s="202"/>
      <c r="P493" s="202"/>
      <c r="Q493" s="202"/>
      <c r="R493" s="202"/>
      <c r="S493" s="202"/>
      <c r="T493" s="202"/>
      <c r="U493" s="202"/>
      <c r="V493" s="202"/>
      <c r="W493" s="202"/>
      <c r="X493" s="202"/>
      <c r="Y493" s="202"/>
      <c r="Z493" s="202"/>
      <c r="AA493" s="202"/>
    </row>
    <row r="494" spans="1:27" s="100" customFormat="1" ht="16.5" customHeight="1">
      <c r="A494" s="481"/>
      <c r="B494" s="480"/>
      <c r="C494" s="204"/>
      <c r="D494" s="204"/>
      <c r="E494" s="888" t="s">
        <v>673</v>
      </c>
      <c r="F494" s="496">
        <v>5.0000000000000001E-3</v>
      </c>
      <c r="G494" s="496">
        <v>5.0000000000000001E-3</v>
      </c>
      <c r="H494" s="496">
        <v>5.0000000000000001E-3</v>
      </c>
      <c r="I494" s="202"/>
      <c r="J494" s="202"/>
      <c r="K494" s="202"/>
      <c r="L494" s="202"/>
      <c r="M494" s="202"/>
      <c r="N494" s="202"/>
      <c r="O494" s="202"/>
      <c r="P494" s="202"/>
      <c r="Q494" s="202"/>
      <c r="R494" s="202"/>
      <c r="S494" s="202"/>
      <c r="T494" s="202"/>
      <c r="U494" s="202"/>
      <c r="V494" s="202"/>
      <c r="W494" s="202"/>
      <c r="X494" s="202"/>
      <c r="Y494" s="202"/>
      <c r="Z494" s="202"/>
      <c r="AA494" s="202"/>
    </row>
    <row r="495" spans="1:27" s="100" customFormat="1" ht="16.5" customHeight="1">
      <c r="A495" s="481"/>
      <c r="B495" s="480"/>
      <c r="C495" s="204"/>
      <c r="D495" s="204"/>
      <c r="E495" s="888" t="s">
        <v>674</v>
      </c>
      <c r="F495" s="496">
        <v>6.0000000000000001E-3</v>
      </c>
      <c r="G495" s="496">
        <v>5.0000000000000001E-3</v>
      </c>
      <c r="H495" s="496">
        <v>5.0000000000000001E-3</v>
      </c>
      <c r="I495" s="202"/>
      <c r="J495" s="202"/>
      <c r="K495" s="202"/>
      <c r="L495" s="202"/>
      <c r="M495" s="202"/>
      <c r="N495" s="202"/>
      <c r="O495" s="202"/>
      <c r="P495" s="202"/>
      <c r="Q495" s="202"/>
      <c r="R495" s="202"/>
      <c r="S495" s="202"/>
      <c r="T495" s="202"/>
      <c r="U495" s="202"/>
      <c r="V495" s="202"/>
      <c r="W495" s="202"/>
      <c r="X495" s="202"/>
      <c r="Y495" s="202"/>
      <c r="Z495" s="202"/>
      <c r="AA495" s="202"/>
    </row>
    <row r="496" spans="1:27" s="100" customFormat="1" ht="16.5" customHeight="1">
      <c r="A496" s="481"/>
      <c r="B496" s="480"/>
      <c r="C496" s="204"/>
      <c r="D496" s="204"/>
      <c r="E496" s="888" t="s">
        <v>675</v>
      </c>
      <c r="F496" s="496">
        <v>6.0000000000000001E-3</v>
      </c>
      <c r="G496" s="496">
        <v>5.0000000000000001E-3</v>
      </c>
      <c r="H496" s="496">
        <v>5.0000000000000001E-3</v>
      </c>
      <c r="I496" s="202"/>
      <c r="J496" s="202"/>
      <c r="K496" s="202"/>
      <c r="L496" s="202"/>
      <c r="M496" s="202"/>
      <c r="N496" s="202"/>
      <c r="O496" s="202"/>
      <c r="P496" s="202"/>
      <c r="Q496" s="202"/>
      <c r="R496" s="202"/>
      <c r="S496" s="202"/>
      <c r="T496" s="202"/>
      <c r="U496" s="202"/>
      <c r="V496" s="202"/>
      <c r="W496" s="202"/>
      <c r="X496" s="202"/>
      <c r="Y496" s="202"/>
      <c r="Z496" s="202"/>
      <c r="AA496" s="202"/>
    </row>
    <row r="497" spans="1:27" s="100" customFormat="1" ht="16.5" customHeight="1">
      <c r="A497" s="481"/>
      <c r="B497" s="480"/>
      <c r="C497" s="204"/>
      <c r="D497" s="204"/>
      <c r="E497" s="888" t="s">
        <v>729</v>
      </c>
      <c r="F497" s="496">
        <v>5.0000000000000001E-3</v>
      </c>
      <c r="G497" s="496">
        <v>5.0000000000000001E-3</v>
      </c>
      <c r="H497" s="496">
        <v>5.0000000000000001E-3</v>
      </c>
      <c r="I497" s="202"/>
      <c r="J497" s="202"/>
      <c r="K497" s="202"/>
      <c r="L497" s="202"/>
      <c r="M497" s="202"/>
      <c r="N497" s="202"/>
      <c r="O497" s="202"/>
      <c r="P497" s="202"/>
      <c r="Q497" s="202"/>
      <c r="R497" s="202"/>
      <c r="S497" s="202"/>
      <c r="T497" s="202"/>
      <c r="U497" s="202"/>
      <c r="V497" s="202"/>
      <c r="W497" s="202"/>
      <c r="X497" s="202"/>
      <c r="Y497" s="202"/>
      <c r="Z497" s="202"/>
      <c r="AA497" s="202"/>
    </row>
    <row r="498" spans="1:27" s="100" customFormat="1" ht="16.5" customHeight="1">
      <c r="A498" s="481"/>
      <c r="B498" s="480"/>
      <c r="C498" s="204"/>
      <c r="D498" s="204"/>
      <c r="E498" s="202" t="s">
        <v>730</v>
      </c>
      <c r="F498" s="202"/>
      <c r="G498" s="202"/>
      <c r="H498" s="202"/>
      <c r="I498" s="202"/>
      <c r="J498" s="202"/>
      <c r="K498" s="202"/>
      <c r="L498" s="202"/>
      <c r="M498" s="202"/>
      <c r="N498" s="202"/>
      <c r="O498" s="202"/>
      <c r="P498" s="202"/>
      <c r="Q498" s="202"/>
      <c r="R498" s="202"/>
      <c r="S498" s="202"/>
      <c r="T498" s="202"/>
      <c r="U498" s="202"/>
      <c r="V498" s="202"/>
      <c r="W498" s="202"/>
      <c r="X498" s="202"/>
      <c r="Y498" s="202"/>
      <c r="Z498" s="202"/>
      <c r="AA498" s="202"/>
    </row>
    <row r="499" spans="1:27" s="100" customFormat="1" ht="16.5" customHeight="1">
      <c r="A499" s="481"/>
      <c r="B499" s="480"/>
      <c r="C499" s="204"/>
      <c r="D499" s="204"/>
      <c r="E499" s="202" t="s">
        <v>731</v>
      </c>
      <c r="F499" s="202"/>
      <c r="G499" s="202"/>
      <c r="H499" s="202"/>
      <c r="I499" s="202"/>
      <c r="J499" s="202"/>
      <c r="K499" s="202"/>
      <c r="L499" s="202"/>
      <c r="M499" s="202"/>
      <c r="N499" s="202"/>
      <c r="O499" s="202"/>
      <c r="P499" s="202"/>
      <c r="Q499" s="202"/>
      <c r="R499" s="202"/>
      <c r="S499" s="202"/>
      <c r="T499" s="202"/>
      <c r="U499" s="202"/>
      <c r="V499" s="202"/>
      <c r="W499" s="202"/>
      <c r="X499" s="202"/>
      <c r="Y499" s="202"/>
      <c r="Z499" s="202"/>
      <c r="AA499" s="202"/>
    </row>
    <row r="500" spans="1:27" s="100" customFormat="1" ht="16.5" customHeight="1">
      <c r="A500" s="481"/>
      <c r="B500" s="480"/>
      <c r="C500" s="204"/>
      <c r="D500" s="204"/>
      <c r="E500" s="1252" t="s">
        <v>722</v>
      </c>
      <c r="F500" s="1252"/>
      <c r="G500" s="1252"/>
      <c r="H500" s="1252"/>
      <c r="I500" s="202"/>
      <c r="J500" s="202"/>
      <c r="K500" s="202"/>
      <c r="L500" s="202"/>
      <c r="M500" s="202"/>
      <c r="N500" s="202"/>
      <c r="O500" s="202"/>
      <c r="P500" s="202"/>
      <c r="Q500" s="202"/>
      <c r="R500" s="202"/>
      <c r="S500" s="202"/>
      <c r="T500" s="202"/>
      <c r="U500" s="202"/>
      <c r="V500" s="202"/>
      <c r="W500" s="202"/>
      <c r="X500" s="202"/>
      <c r="Y500" s="202"/>
      <c r="Z500" s="202"/>
      <c r="AA500" s="202"/>
    </row>
    <row r="501" spans="1:27" s="100" customFormat="1" ht="16.5" customHeight="1">
      <c r="A501" s="481"/>
      <c r="B501" s="480"/>
      <c r="C501" s="204"/>
      <c r="D501" s="204"/>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c r="AA501" s="202"/>
    </row>
    <row r="502" spans="1:27" s="100" customFormat="1" ht="16.5" customHeight="1">
      <c r="A502" s="481"/>
      <c r="B502" s="480"/>
      <c r="C502" s="204"/>
      <c r="D502" s="204"/>
      <c r="E502" s="529" t="s">
        <v>732</v>
      </c>
      <c r="F502" s="202"/>
      <c r="G502" s="202"/>
      <c r="H502" s="202"/>
      <c r="I502" s="202"/>
      <c r="J502" s="202"/>
      <c r="K502" s="202"/>
      <c r="L502" s="202"/>
      <c r="M502" s="202"/>
      <c r="N502" s="202"/>
      <c r="O502" s="202"/>
      <c r="P502" s="202"/>
      <c r="Q502" s="202"/>
      <c r="R502" s="202"/>
      <c r="S502" s="202"/>
      <c r="T502" s="202"/>
      <c r="U502" s="202"/>
      <c r="V502" s="202"/>
      <c r="W502" s="202"/>
      <c r="X502" s="202"/>
      <c r="Y502" s="202"/>
      <c r="Z502" s="202"/>
      <c r="AA502" s="202"/>
    </row>
    <row r="503" spans="1:27" s="100" customFormat="1" ht="36.75" customHeight="1">
      <c r="A503" s="481"/>
      <c r="B503" s="480"/>
      <c r="C503" s="204"/>
      <c r="D503" s="204"/>
      <c r="E503" s="479" t="s">
        <v>197</v>
      </c>
      <c r="F503" s="479" t="s">
        <v>733</v>
      </c>
      <c r="G503" s="479" t="s">
        <v>734</v>
      </c>
      <c r="H503" s="479" t="s">
        <v>735</v>
      </c>
      <c r="I503" s="479" t="s">
        <v>736</v>
      </c>
      <c r="J503" s="479" t="s">
        <v>109</v>
      </c>
      <c r="K503" s="479" t="s">
        <v>737</v>
      </c>
      <c r="L503" s="1233" t="s">
        <v>738</v>
      </c>
      <c r="M503" s="1234"/>
      <c r="N503" s="1234"/>
      <c r="O503" s="1235"/>
      <c r="P503" s="202"/>
      <c r="Q503" s="202"/>
      <c r="R503" s="202"/>
      <c r="S503" s="202"/>
      <c r="T503" s="202"/>
      <c r="U503" s="202"/>
      <c r="V503" s="202"/>
      <c r="W503" s="202"/>
      <c r="X503" s="202"/>
      <c r="Y503" s="202"/>
      <c r="Z503" s="202"/>
      <c r="AA503" s="202"/>
    </row>
    <row r="504" spans="1:27" s="100" customFormat="1" ht="16.5" customHeight="1">
      <c r="A504" s="481"/>
      <c r="B504" s="480"/>
      <c r="C504" s="204"/>
      <c r="D504" s="204"/>
      <c r="E504" s="214" t="s">
        <v>739</v>
      </c>
      <c r="F504" s="524">
        <v>0.36012861736334406</v>
      </c>
      <c r="G504" s="525">
        <v>1.2</v>
      </c>
      <c r="H504" s="526">
        <v>0.85</v>
      </c>
      <c r="I504" s="525">
        <v>45.67</v>
      </c>
      <c r="J504" s="525">
        <v>0.43</v>
      </c>
      <c r="K504" s="214">
        <v>0.9</v>
      </c>
      <c r="L504" s="521" t="s">
        <v>546</v>
      </c>
      <c r="M504" s="527"/>
      <c r="N504" s="522"/>
      <c r="O504" s="523"/>
      <c r="P504" s="202"/>
      <c r="Q504" s="202"/>
      <c r="R504" s="202"/>
      <c r="S504" s="202"/>
      <c r="T504" s="202"/>
      <c r="U504" s="202"/>
      <c r="V504" s="202"/>
      <c r="W504" s="202"/>
      <c r="X504" s="202"/>
      <c r="Y504" s="202"/>
      <c r="Z504" s="202"/>
      <c r="AA504" s="202"/>
    </row>
    <row r="505" spans="1:27" s="100" customFormat="1" ht="16.5" customHeight="1">
      <c r="A505" s="481"/>
      <c r="B505" s="480"/>
      <c r="C505" s="204"/>
      <c r="D505" s="204"/>
      <c r="E505" s="214" t="s">
        <v>740</v>
      </c>
      <c r="F505" s="524">
        <v>0.36014794267221456</v>
      </c>
      <c r="G505" s="525">
        <v>1.3</v>
      </c>
      <c r="H505" s="526">
        <v>0.85</v>
      </c>
      <c r="I505" s="525">
        <v>48.53</v>
      </c>
      <c r="J505" s="525">
        <v>0.28000000000000003</v>
      </c>
      <c r="K505" s="214">
        <v>0.9</v>
      </c>
      <c r="L505" s="518" t="s">
        <v>546</v>
      </c>
      <c r="M505" s="528"/>
      <c r="N505" s="519"/>
      <c r="O505" s="520"/>
      <c r="P505" s="202"/>
      <c r="Q505" s="202"/>
      <c r="R505" s="202"/>
      <c r="S505" s="202"/>
      <c r="T505" s="202"/>
      <c r="U505" s="202"/>
      <c r="V505" s="202"/>
      <c r="W505" s="202"/>
      <c r="X505" s="202"/>
      <c r="Y505" s="202"/>
      <c r="Z505" s="202"/>
      <c r="AA505" s="202"/>
    </row>
    <row r="506" spans="1:27" s="100" customFormat="1" ht="16.5" customHeight="1">
      <c r="A506" s="481"/>
      <c r="B506" s="480"/>
      <c r="C506" s="204"/>
      <c r="D506" s="204"/>
      <c r="E506" s="214" t="s">
        <v>741</v>
      </c>
      <c r="F506" s="524">
        <v>0.39819303657999122</v>
      </c>
      <c r="G506" s="525">
        <v>1</v>
      </c>
      <c r="H506" s="526">
        <v>0.78</v>
      </c>
      <c r="I506" s="525">
        <v>47.09</v>
      </c>
      <c r="J506" s="525">
        <v>0.81</v>
      </c>
      <c r="K506" s="214">
        <v>0.8</v>
      </c>
      <c r="L506" s="518" t="s">
        <v>546</v>
      </c>
      <c r="M506" s="528"/>
      <c r="N506" s="519"/>
      <c r="O506" s="520"/>
      <c r="P506" s="202"/>
      <c r="Q506" s="202"/>
      <c r="R506" s="202"/>
      <c r="S506" s="202"/>
      <c r="T506" s="202"/>
      <c r="U506" s="202"/>
      <c r="V506" s="202"/>
      <c r="W506" s="202"/>
      <c r="X506" s="202"/>
      <c r="Y506" s="202"/>
      <c r="Z506" s="202"/>
      <c r="AA506" s="202"/>
    </row>
    <row r="507" spans="1:27" s="100" customFormat="1" ht="16.5" customHeight="1">
      <c r="A507" s="481"/>
      <c r="B507" s="480"/>
      <c r="C507" s="204"/>
      <c r="D507" s="204"/>
      <c r="E507" s="214" t="s">
        <v>742</v>
      </c>
      <c r="F507" s="524">
        <v>0.28566576086956519</v>
      </c>
      <c r="G507" s="525">
        <v>1.3</v>
      </c>
      <c r="H507" s="526">
        <v>0.92</v>
      </c>
      <c r="I507" s="525">
        <v>41.18</v>
      </c>
      <c r="J507" s="525">
        <v>0.7</v>
      </c>
      <c r="K507" s="214">
        <v>0.9</v>
      </c>
      <c r="L507" s="518" t="s">
        <v>546</v>
      </c>
      <c r="M507" s="528"/>
      <c r="N507" s="519"/>
      <c r="O507" s="520"/>
      <c r="P507" s="202"/>
      <c r="Q507" s="202"/>
      <c r="R507" s="202"/>
      <c r="S507" s="202"/>
      <c r="T507" s="202"/>
      <c r="U507" s="202"/>
      <c r="V507" s="202"/>
      <c r="W507" s="202"/>
      <c r="X507" s="202"/>
      <c r="Y507" s="202"/>
      <c r="Z507" s="202"/>
      <c r="AA507" s="202"/>
    </row>
    <row r="508" spans="1:27" s="100" customFormat="1" ht="16.5" customHeight="1">
      <c r="A508" s="481"/>
      <c r="B508" s="480"/>
      <c r="C508" s="204"/>
      <c r="D508" s="204"/>
      <c r="E508" s="214" t="s">
        <v>743</v>
      </c>
      <c r="F508" s="524">
        <v>0.28566576086956519</v>
      </c>
      <c r="G508" s="525">
        <v>1.4</v>
      </c>
      <c r="H508" s="526">
        <v>0.85</v>
      </c>
      <c r="I508" s="525">
        <v>41.44</v>
      </c>
      <c r="J508" s="525">
        <v>0.67</v>
      </c>
      <c r="K508" s="214">
        <v>0.8</v>
      </c>
      <c r="L508" s="518" t="s">
        <v>546</v>
      </c>
      <c r="M508" s="528"/>
      <c r="N508" s="519"/>
      <c r="O508" s="520"/>
      <c r="P508" s="202"/>
      <c r="Q508" s="202"/>
      <c r="R508" s="202"/>
      <c r="S508" s="202"/>
      <c r="T508" s="202"/>
      <c r="U508" s="202"/>
      <c r="V508" s="202"/>
      <c r="W508" s="202"/>
      <c r="X508" s="202"/>
      <c r="Y508" s="202"/>
      <c r="Z508" s="202"/>
      <c r="AA508" s="202"/>
    </row>
    <row r="509" spans="1:27" s="100" customFormat="1" ht="16.5" customHeight="1">
      <c r="A509" s="481"/>
      <c r="B509" s="480"/>
      <c r="C509" s="204"/>
      <c r="D509" s="204"/>
      <c r="E509" s="214" t="s">
        <v>744</v>
      </c>
      <c r="F509" s="524">
        <v>0.36012861736334406</v>
      </c>
      <c r="G509" s="525">
        <v>1.3</v>
      </c>
      <c r="H509" s="526">
        <v>0.85</v>
      </c>
      <c r="I509" s="525">
        <v>48.53</v>
      </c>
      <c r="J509" s="525">
        <v>0.28000000000000003</v>
      </c>
      <c r="K509" s="214">
        <v>0.9</v>
      </c>
      <c r="L509" s="518" t="s">
        <v>745</v>
      </c>
      <c r="M509" s="528"/>
      <c r="N509" s="519"/>
      <c r="O509" s="520"/>
      <c r="P509" s="202"/>
      <c r="Q509" s="202"/>
      <c r="R509" s="202"/>
      <c r="S509" s="202"/>
      <c r="T509" s="202"/>
      <c r="U509" s="202"/>
      <c r="V509" s="202"/>
      <c r="W509" s="202"/>
      <c r="X509" s="202"/>
      <c r="Y509" s="202"/>
      <c r="Z509" s="202"/>
      <c r="AA509" s="202"/>
    </row>
    <row r="510" spans="1:27" s="100" customFormat="1" ht="16.5" customHeight="1">
      <c r="A510" s="481"/>
      <c r="B510" s="480"/>
      <c r="C510" s="204"/>
      <c r="D510" s="204"/>
      <c r="E510" s="214" t="s">
        <v>746</v>
      </c>
      <c r="F510" s="524">
        <v>0.39930555555555552</v>
      </c>
      <c r="G510" s="525">
        <v>2.08</v>
      </c>
      <c r="H510" s="526">
        <v>0.87</v>
      </c>
      <c r="I510" s="525">
        <v>20</v>
      </c>
      <c r="J510" s="525">
        <v>0.8</v>
      </c>
      <c r="K510" s="214">
        <v>0.9</v>
      </c>
      <c r="L510" s="518" t="s">
        <v>546</v>
      </c>
      <c r="M510" s="528"/>
      <c r="N510" s="519"/>
      <c r="O510" s="520"/>
      <c r="P510" s="202"/>
      <c r="Q510" s="202"/>
      <c r="R510" s="202"/>
      <c r="S510" s="202"/>
      <c r="T510" s="202"/>
      <c r="U510" s="202"/>
      <c r="V510" s="202"/>
      <c r="W510" s="202"/>
      <c r="X510" s="202"/>
      <c r="Y510" s="202"/>
      <c r="Z510" s="202"/>
      <c r="AA510" s="202"/>
    </row>
    <row r="511" spans="1:27" s="100" customFormat="1" ht="16.5" customHeight="1">
      <c r="A511" s="481"/>
      <c r="B511" s="480"/>
      <c r="C511" s="204"/>
      <c r="D511" s="204"/>
      <c r="E511" s="214" t="s">
        <v>747</v>
      </c>
      <c r="F511" s="524">
        <v>0.39930555555555552</v>
      </c>
      <c r="G511" s="525">
        <v>2.08</v>
      </c>
      <c r="H511" s="526">
        <v>0.87</v>
      </c>
      <c r="I511" s="525">
        <v>20</v>
      </c>
      <c r="J511" s="525">
        <v>0.8</v>
      </c>
      <c r="K511" s="214">
        <v>0.9</v>
      </c>
      <c r="L511" s="518" t="s">
        <v>748</v>
      </c>
      <c r="M511" s="528"/>
      <c r="N511" s="519"/>
      <c r="O511" s="520"/>
      <c r="P511" s="202"/>
      <c r="Q511" s="202"/>
      <c r="R511" s="202"/>
      <c r="S511" s="202"/>
      <c r="T511" s="202"/>
      <c r="U511" s="202"/>
      <c r="V511" s="202"/>
      <c r="W511" s="202"/>
      <c r="X511" s="202"/>
      <c r="Y511" s="202"/>
      <c r="Z511" s="202"/>
      <c r="AA511" s="202"/>
    </row>
    <row r="512" spans="1:27" s="100" customFormat="1" ht="16.5" customHeight="1">
      <c r="A512" s="481"/>
      <c r="B512" s="480"/>
      <c r="C512" s="204"/>
      <c r="D512" s="204"/>
      <c r="E512" s="214" t="s">
        <v>749</v>
      </c>
      <c r="F512" s="524">
        <v>9.0909090909090912E-2</v>
      </c>
      <c r="G512" s="525">
        <v>0.43</v>
      </c>
      <c r="H512" s="526">
        <v>0.45</v>
      </c>
      <c r="I512" s="525">
        <v>42.26</v>
      </c>
      <c r="J512" s="525">
        <v>1.1000000000000001</v>
      </c>
      <c r="K512" s="214">
        <v>0.9</v>
      </c>
      <c r="L512" s="518" t="s">
        <v>750</v>
      </c>
      <c r="M512" s="528"/>
      <c r="N512" s="519"/>
      <c r="O512" s="520"/>
      <c r="P512" s="202"/>
      <c r="Q512" s="202"/>
      <c r="R512" s="202"/>
      <c r="S512" s="202"/>
      <c r="T512" s="202"/>
      <c r="U512" s="202"/>
      <c r="V512" s="202"/>
      <c r="W512" s="202"/>
      <c r="X512" s="202"/>
      <c r="Y512" s="202"/>
      <c r="Z512" s="202"/>
      <c r="AA512" s="202"/>
    </row>
    <row r="513" spans="1:27" s="100" customFormat="1" ht="16.5" customHeight="1">
      <c r="A513" s="481"/>
      <c r="B513" s="480"/>
      <c r="C513" s="204"/>
      <c r="D513" s="204"/>
      <c r="E513" s="214" t="s">
        <v>751</v>
      </c>
      <c r="F513" s="524">
        <v>0.24238026124818574</v>
      </c>
      <c r="G513" s="525">
        <v>1</v>
      </c>
      <c r="H513" s="526">
        <v>0.85</v>
      </c>
      <c r="I513" s="525">
        <v>49.32</v>
      </c>
      <c r="J513" s="525">
        <v>2.9</v>
      </c>
      <c r="K513" s="214">
        <v>0.9</v>
      </c>
      <c r="L513" s="518" t="s">
        <v>752</v>
      </c>
      <c r="M513" s="528"/>
      <c r="N513" s="519"/>
      <c r="O513" s="520"/>
      <c r="P513" s="202"/>
      <c r="Q513" s="202"/>
      <c r="R513" s="202"/>
      <c r="S513" s="202"/>
      <c r="T513" s="202"/>
      <c r="U513" s="202"/>
      <c r="V513" s="202"/>
      <c r="W513" s="202"/>
      <c r="X513" s="202"/>
      <c r="Y513" s="202"/>
      <c r="Z513" s="202"/>
      <c r="AA513" s="202"/>
    </row>
    <row r="514" spans="1:27" s="100" customFormat="1" ht="16.5" customHeight="1">
      <c r="A514" s="481"/>
      <c r="B514" s="480"/>
      <c r="C514" s="204"/>
      <c r="D514" s="204"/>
      <c r="E514" s="214" t="s">
        <v>753</v>
      </c>
      <c r="F514" s="524">
        <v>0.35714285714285715</v>
      </c>
      <c r="G514" s="525">
        <v>1</v>
      </c>
      <c r="H514" s="526">
        <v>0.1</v>
      </c>
      <c r="I514" s="525">
        <v>41</v>
      </c>
      <c r="J514" s="525">
        <v>2.74</v>
      </c>
      <c r="K514" s="214">
        <v>0.9</v>
      </c>
      <c r="L514" s="518" t="s">
        <v>754</v>
      </c>
      <c r="M514" s="528"/>
      <c r="N514" s="519"/>
      <c r="O514" s="520"/>
      <c r="P514" s="202"/>
      <c r="Q514" s="202"/>
      <c r="R514" s="202"/>
      <c r="S514" s="202"/>
      <c r="T514" s="202"/>
      <c r="U514" s="202"/>
      <c r="V514" s="202"/>
      <c r="W514" s="202"/>
      <c r="X514" s="202"/>
      <c r="Y514" s="202"/>
      <c r="Z514" s="202"/>
      <c r="AA514" s="202"/>
    </row>
    <row r="515" spans="1:27" s="100" customFormat="1" ht="16.5" customHeight="1">
      <c r="A515" s="481"/>
      <c r="B515" s="480"/>
      <c r="C515" s="204"/>
      <c r="D515" s="204"/>
      <c r="E515" s="214" t="s">
        <v>755</v>
      </c>
      <c r="F515" s="524">
        <v>1</v>
      </c>
      <c r="G515" s="525">
        <v>0</v>
      </c>
      <c r="H515" s="526">
        <v>0.25</v>
      </c>
      <c r="I515" s="525">
        <v>44.22</v>
      </c>
      <c r="J515" s="525">
        <v>2.6</v>
      </c>
      <c r="K515" s="214">
        <v>0.9</v>
      </c>
      <c r="L515" s="518" t="s">
        <v>546</v>
      </c>
      <c r="M515" s="528"/>
      <c r="N515" s="519"/>
      <c r="O515" s="520"/>
      <c r="P515" s="202"/>
      <c r="Q515" s="202"/>
      <c r="R515" s="202"/>
      <c r="S515" s="202"/>
      <c r="T515" s="202"/>
      <c r="U515" s="202"/>
      <c r="V515" s="202"/>
      <c r="W515" s="202"/>
      <c r="X515" s="202"/>
      <c r="Y515" s="202"/>
      <c r="Z515" s="202"/>
      <c r="AA515" s="202"/>
    </row>
    <row r="516" spans="1:27" s="100" customFormat="1" ht="16.5" customHeight="1">
      <c r="A516" s="481"/>
      <c r="B516" s="480"/>
      <c r="C516" s="204"/>
      <c r="D516" s="204"/>
      <c r="E516" s="214" t="s">
        <v>756</v>
      </c>
      <c r="F516" s="524">
        <v>1</v>
      </c>
      <c r="G516" s="525">
        <v>0</v>
      </c>
      <c r="H516" s="526">
        <v>0.25</v>
      </c>
      <c r="I516" s="525">
        <v>51.02</v>
      </c>
      <c r="J516" s="525">
        <v>3</v>
      </c>
      <c r="K516" s="214">
        <v>0.9</v>
      </c>
      <c r="L516" s="518" t="s">
        <v>757</v>
      </c>
      <c r="M516" s="528"/>
      <c r="N516" s="519"/>
      <c r="O516" s="520"/>
      <c r="P516" s="202"/>
      <c r="Q516" s="202"/>
      <c r="R516" s="202"/>
      <c r="S516" s="202"/>
      <c r="T516" s="202"/>
      <c r="U516" s="202"/>
      <c r="V516" s="202"/>
      <c r="W516" s="202"/>
      <c r="X516" s="202"/>
      <c r="Y516" s="202"/>
      <c r="Z516" s="202"/>
      <c r="AA516" s="202"/>
    </row>
    <row r="517" spans="1:27" s="100" customFormat="1" ht="16.5" customHeight="1">
      <c r="A517" s="481"/>
      <c r="B517" s="480"/>
      <c r="C517" s="204"/>
      <c r="D517" s="204"/>
      <c r="E517" s="214" t="s">
        <v>758</v>
      </c>
      <c r="F517" s="524">
        <v>1</v>
      </c>
      <c r="G517" s="525">
        <v>0</v>
      </c>
      <c r="H517" s="526">
        <v>0.25</v>
      </c>
      <c r="I517" s="525">
        <v>42.52</v>
      </c>
      <c r="J517" s="525">
        <v>0.15</v>
      </c>
      <c r="K517" s="214">
        <v>0.9</v>
      </c>
      <c r="L517" s="518" t="s">
        <v>546</v>
      </c>
      <c r="M517" s="528"/>
      <c r="N517" s="519"/>
      <c r="O517" s="520"/>
      <c r="P517" s="202"/>
      <c r="Q517" s="202"/>
      <c r="R517" s="202"/>
      <c r="S517" s="202"/>
      <c r="T517" s="202"/>
      <c r="U517" s="202"/>
      <c r="V517" s="202"/>
      <c r="W517" s="202"/>
      <c r="X517" s="202"/>
      <c r="Y517" s="202"/>
      <c r="Z517" s="202"/>
      <c r="AA517" s="202"/>
    </row>
    <row r="518" spans="1:27" s="100" customFormat="1" ht="16.5" customHeight="1">
      <c r="A518" s="481"/>
      <c r="B518" s="480"/>
      <c r="C518" s="204"/>
      <c r="D518" s="204"/>
      <c r="E518" s="214" t="s">
        <v>759</v>
      </c>
      <c r="F518" s="524">
        <v>1</v>
      </c>
      <c r="G518" s="525">
        <v>1.1299999999999999</v>
      </c>
      <c r="H518" s="526">
        <v>0.78149999999999997</v>
      </c>
      <c r="I518" s="525">
        <v>49.5</v>
      </c>
      <c r="J518" s="525">
        <v>0.39</v>
      </c>
      <c r="K518" s="214">
        <v>0.9</v>
      </c>
      <c r="L518" s="518" t="s">
        <v>546</v>
      </c>
      <c r="M518" s="528"/>
      <c r="N518" s="519"/>
      <c r="O518" s="520"/>
      <c r="P518" s="202"/>
      <c r="Q518" s="202"/>
      <c r="R518" s="202"/>
      <c r="S518" s="202"/>
      <c r="T518" s="202"/>
      <c r="U518" s="202"/>
      <c r="V518" s="202"/>
      <c r="W518" s="202"/>
      <c r="X518" s="202"/>
      <c r="Y518" s="202"/>
      <c r="Z518" s="202"/>
      <c r="AA518" s="202"/>
    </row>
    <row r="519" spans="1:27" s="100" customFormat="1" ht="16.5" customHeight="1">
      <c r="A519" s="481"/>
      <c r="B519" s="480"/>
      <c r="C519" s="204"/>
      <c r="D519" s="204"/>
      <c r="E519" s="214" t="s">
        <v>760</v>
      </c>
      <c r="F519" s="524">
        <v>1</v>
      </c>
      <c r="G519" s="525">
        <v>0.43</v>
      </c>
      <c r="H519" s="526">
        <v>0.73599999999999999</v>
      </c>
      <c r="I519" s="525">
        <v>45</v>
      </c>
      <c r="J519" s="525">
        <v>0.36</v>
      </c>
      <c r="K519" s="214">
        <v>0.9</v>
      </c>
      <c r="L519" s="518" t="s">
        <v>546</v>
      </c>
      <c r="M519" s="528"/>
      <c r="N519" s="519"/>
      <c r="O519" s="520"/>
      <c r="P519" s="202"/>
      <c r="Q519" s="202"/>
      <c r="R519" s="202"/>
      <c r="S519" s="202"/>
      <c r="T519" s="202"/>
      <c r="U519" s="202"/>
      <c r="V519" s="202"/>
      <c r="W519" s="202"/>
      <c r="X519" s="202"/>
      <c r="Y519" s="202"/>
      <c r="Z519" s="202"/>
      <c r="AA519" s="202"/>
    </row>
    <row r="520" spans="1:27" s="100" customFormat="1" ht="16.5" customHeight="1">
      <c r="A520" s="481"/>
      <c r="B520" s="480"/>
      <c r="C520" s="204"/>
      <c r="D520" s="204"/>
      <c r="E520" s="214" t="s">
        <v>761</v>
      </c>
      <c r="F520" s="524">
        <v>1</v>
      </c>
      <c r="G520" s="525">
        <v>3.17</v>
      </c>
      <c r="H520" s="526">
        <v>0.85</v>
      </c>
      <c r="I520" s="525">
        <v>57</v>
      </c>
      <c r="J520" s="525">
        <v>0.36</v>
      </c>
      <c r="K520" s="214">
        <v>0.9</v>
      </c>
      <c r="L520" s="518" t="s">
        <v>546</v>
      </c>
      <c r="M520" s="528"/>
      <c r="N520" s="519"/>
      <c r="O520" s="520"/>
      <c r="P520" s="202"/>
      <c r="Q520" s="202"/>
      <c r="R520" s="202"/>
      <c r="S520" s="202"/>
      <c r="T520" s="202"/>
      <c r="U520" s="202"/>
      <c r="V520" s="202"/>
      <c r="W520" s="202"/>
      <c r="X520" s="202"/>
      <c r="Y520" s="202"/>
      <c r="Z520" s="202"/>
      <c r="AA520" s="202"/>
    </row>
    <row r="521" spans="1:27" s="100" customFormat="1" ht="16.5" customHeight="1">
      <c r="A521" s="481"/>
      <c r="B521" s="480"/>
      <c r="C521" s="204"/>
      <c r="D521" s="204"/>
      <c r="E521" s="214" t="s">
        <v>762</v>
      </c>
      <c r="F521" s="524">
        <v>1</v>
      </c>
      <c r="G521" s="525">
        <v>7.0000000000000007E-2</v>
      </c>
      <c r="H521" s="526">
        <v>0.8</v>
      </c>
      <c r="I521" s="525">
        <v>55</v>
      </c>
      <c r="J521" s="525">
        <v>0.20300000000000001</v>
      </c>
      <c r="K521" s="214">
        <v>0.9</v>
      </c>
      <c r="L521" s="518" t="s">
        <v>546</v>
      </c>
      <c r="M521" s="528"/>
      <c r="N521" s="519"/>
      <c r="O521" s="520"/>
      <c r="P521" s="202"/>
      <c r="Q521" s="202"/>
      <c r="R521" s="202"/>
      <c r="S521" s="202"/>
      <c r="T521" s="202"/>
      <c r="U521" s="202"/>
      <c r="V521" s="202"/>
      <c r="W521" s="202"/>
      <c r="X521" s="202"/>
      <c r="Y521" s="202"/>
      <c r="Z521" s="202"/>
      <c r="AA521" s="202"/>
    </row>
    <row r="522" spans="1:27" s="100" customFormat="1" ht="16.5" customHeight="1">
      <c r="A522" s="481"/>
      <c r="B522" s="480"/>
      <c r="C522" s="204"/>
      <c r="D522" s="204"/>
      <c r="E522" s="214" t="s">
        <v>763</v>
      </c>
      <c r="F522" s="524">
        <v>1</v>
      </c>
      <c r="G522" s="525">
        <v>7.0000000000000007E-2</v>
      </c>
      <c r="H522" s="526">
        <v>0.8</v>
      </c>
      <c r="I522" s="525">
        <v>55</v>
      </c>
      <c r="J522" s="525">
        <v>0.20300000000000001</v>
      </c>
      <c r="K522" s="214">
        <v>0.9</v>
      </c>
      <c r="L522" s="518" t="s">
        <v>764</v>
      </c>
      <c r="M522" s="528"/>
      <c r="N522" s="519"/>
      <c r="O522" s="520"/>
      <c r="P522" s="202"/>
      <c r="Q522" s="202"/>
      <c r="R522" s="202"/>
      <c r="S522" s="202"/>
      <c r="T522" s="202"/>
      <c r="U522" s="202"/>
      <c r="V522" s="202"/>
      <c r="W522" s="202"/>
      <c r="X522" s="202"/>
      <c r="Y522" s="202"/>
      <c r="Z522" s="202"/>
      <c r="AA522" s="202"/>
    </row>
    <row r="523" spans="1:27" s="100" customFormat="1" ht="16.5" customHeight="1">
      <c r="A523" s="481"/>
      <c r="B523" s="480"/>
      <c r="C523" s="204"/>
      <c r="D523" s="204"/>
      <c r="E523" s="214" t="s">
        <v>765</v>
      </c>
      <c r="F523" s="524">
        <v>0.36012861736334406</v>
      </c>
      <c r="G523" s="525">
        <v>1.3</v>
      </c>
      <c r="H523" s="526">
        <v>0.85</v>
      </c>
      <c r="I523" s="525">
        <v>48.53</v>
      </c>
      <c r="J523" s="525">
        <v>0.28000000000000003</v>
      </c>
      <c r="K523" s="214">
        <v>0.9</v>
      </c>
      <c r="L523" s="518" t="s">
        <v>745</v>
      </c>
      <c r="M523" s="528"/>
      <c r="N523" s="519"/>
      <c r="O523" s="520"/>
      <c r="P523" s="202"/>
      <c r="Q523" s="202"/>
      <c r="R523" s="202"/>
      <c r="S523" s="202"/>
      <c r="T523" s="202"/>
      <c r="U523" s="202"/>
      <c r="V523" s="202"/>
      <c r="W523" s="202"/>
      <c r="X523" s="202"/>
      <c r="Y523" s="202"/>
      <c r="Z523" s="202"/>
      <c r="AA523" s="202"/>
    </row>
    <row r="524" spans="1:27" s="100" customFormat="1" ht="16.5" customHeight="1">
      <c r="A524" s="481"/>
      <c r="B524" s="480"/>
      <c r="C524" s="204"/>
      <c r="D524" s="204"/>
      <c r="E524" s="1252" t="s">
        <v>766</v>
      </c>
      <c r="F524" s="1252"/>
      <c r="G524" s="1252"/>
      <c r="H524" s="1252"/>
      <c r="I524" s="1252"/>
      <c r="J524" s="1252"/>
      <c r="K524" s="1252"/>
      <c r="L524" s="1252"/>
      <c r="M524" s="1252"/>
      <c r="N524" s="1252"/>
      <c r="O524" s="1252"/>
      <c r="P524" s="1252"/>
      <c r="Q524" s="1252"/>
      <c r="R524" s="1252"/>
      <c r="S524" s="1252"/>
      <c r="T524" s="1252"/>
      <c r="U524" s="202"/>
      <c r="V524" s="202"/>
      <c r="W524" s="202"/>
      <c r="X524" s="202"/>
      <c r="Y524" s="202"/>
      <c r="Z524" s="202"/>
      <c r="AA524" s="202"/>
    </row>
    <row r="525" spans="1:27" s="100" customFormat="1" ht="16.5" customHeight="1">
      <c r="A525" s="481"/>
      <c r="B525" s="480"/>
      <c r="C525" s="204"/>
      <c r="D525" s="204"/>
      <c r="E525" s="1252" t="s">
        <v>767</v>
      </c>
      <c r="F525" s="1252"/>
      <c r="G525" s="1252"/>
      <c r="H525" s="1252"/>
      <c r="I525" s="1252"/>
      <c r="J525" s="1252"/>
      <c r="K525" s="1252"/>
      <c r="L525" s="1252"/>
      <c r="M525" s="1252"/>
      <c r="N525" s="1252"/>
      <c r="O525" s="1252"/>
      <c r="P525" s="1252"/>
      <c r="Q525" s="1252"/>
      <c r="R525" s="1252"/>
      <c r="S525" s="1252"/>
      <c r="T525" s="1252"/>
      <c r="U525" s="202"/>
      <c r="V525" s="202"/>
      <c r="W525" s="202"/>
      <c r="X525" s="202"/>
      <c r="Y525" s="202"/>
      <c r="Z525" s="202"/>
      <c r="AA525" s="202"/>
    </row>
    <row r="526" spans="1:27" s="100" customFormat="1" ht="16.5" customHeight="1">
      <c r="A526" s="481"/>
      <c r="B526" s="480"/>
      <c r="C526" s="204"/>
      <c r="D526" s="204"/>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c r="AA526" s="202"/>
    </row>
    <row r="527" spans="1:27" s="100" customFormat="1" ht="16.5" customHeight="1">
      <c r="A527" s="481"/>
      <c r="B527" s="480"/>
      <c r="C527" s="204"/>
      <c r="D527" s="204"/>
      <c r="E527" s="213" t="s">
        <v>768</v>
      </c>
      <c r="F527" s="202"/>
      <c r="G527" s="202"/>
      <c r="H527" s="202"/>
      <c r="I527" s="202"/>
      <c r="J527" s="202"/>
      <c r="K527" s="202"/>
      <c r="L527" s="202"/>
      <c r="M527" s="202"/>
      <c r="N527" s="202"/>
      <c r="O527" s="202"/>
      <c r="P527" s="202"/>
      <c r="Q527" s="202"/>
      <c r="R527" s="202"/>
      <c r="S527" s="202"/>
      <c r="T527" s="202"/>
      <c r="U527" s="202"/>
      <c r="V527" s="202"/>
      <c r="W527" s="202"/>
      <c r="X527" s="202"/>
      <c r="Y527" s="202"/>
      <c r="Z527" s="202"/>
      <c r="AA527" s="202"/>
    </row>
    <row r="528" spans="1:27" s="100" customFormat="1" ht="16.5" customHeight="1">
      <c r="A528" s="481"/>
      <c r="B528" s="480"/>
      <c r="C528" s="204"/>
      <c r="D528" s="204"/>
      <c r="E528" s="213"/>
      <c r="F528" s="202"/>
      <c r="G528" s="202"/>
      <c r="H528" s="202"/>
      <c r="I528" s="202"/>
      <c r="J528" s="202"/>
      <c r="K528" s="202"/>
      <c r="L528" s="202"/>
      <c r="M528" s="202"/>
      <c r="N528" s="202"/>
      <c r="O528" s="202"/>
      <c r="P528" s="202"/>
      <c r="Q528" s="202"/>
      <c r="R528" s="202"/>
      <c r="S528" s="202"/>
      <c r="T528" s="202"/>
      <c r="U528" s="202"/>
      <c r="V528" s="202"/>
      <c r="W528" s="202"/>
      <c r="X528" s="202"/>
      <c r="Y528" s="202"/>
      <c r="Z528" s="202"/>
      <c r="AA528" s="202"/>
    </row>
    <row r="529" spans="1:27" s="100" customFormat="1" ht="19.5" customHeight="1">
      <c r="A529" s="481"/>
      <c r="B529" s="480"/>
      <c r="C529" s="204"/>
      <c r="D529" s="204"/>
      <c r="E529" s="529" t="s">
        <v>769</v>
      </c>
      <c r="F529" s="202"/>
      <c r="G529" s="202"/>
      <c r="H529" s="202"/>
      <c r="I529" s="202"/>
      <c r="J529" s="202"/>
      <c r="K529" s="202"/>
      <c r="L529" s="202"/>
      <c r="M529" s="202"/>
      <c r="N529" s="202"/>
      <c r="O529" s="202"/>
      <c r="P529" s="202"/>
      <c r="Q529" s="202"/>
      <c r="R529" s="202"/>
      <c r="S529" s="202"/>
      <c r="T529" s="202"/>
      <c r="U529" s="202"/>
      <c r="V529" s="202"/>
      <c r="W529" s="202"/>
      <c r="X529" s="202"/>
      <c r="Y529" s="202"/>
      <c r="Z529" s="202"/>
      <c r="AA529" s="202"/>
    </row>
    <row r="530" spans="1:27" s="100" customFormat="1" ht="16.5" customHeight="1">
      <c r="A530" s="481"/>
      <c r="B530" s="480"/>
      <c r="C530" s="204"/>
      <c r="D530" s="204"/>
      <c r="E530" s="1233" t="s">
        <v>244</v>
      </c>
      <c r="F530" s="1235"/>
      <c r="G530" s="479" t="s">
        <v>716</v>
      </c>
      <c r="H530" s="479" t="s">
        <v>717</v>
      </c>
      <c r="I530" s="1233" t="s">
        <v>486</v>
      </c>
      <c r="J530" s="1234"/>
      <c r="K530" s="1234"/>
      <c r="L530" s="1235"/>
      <c r="M530" s="202"/>
      <c r="N530" s="202"/>
      <c r="O530" s="202"/>
      <c r="P530" s="202"/>
      <c r="Q530" s="202"/>
      <c r="R530" s="202"/>
      <c r="S530" s="202"/>
      <c r="T530" s="202"/>
      <c r="U530" s="202"/>
      <c r="V530" s="202"/>
      <c r="W530" s="202"/>
      <c r="X530" s="202"/>
      <c r="Y530" s="202"/>
      <c r="Z530" s="202"/>
      <c r="AA530" s="202"/>
    </row>
    <row r="531" spans="1:27" s="100" customFormat="1" ht="16.5" customHeight="1">
      <c r="A531" s="481"/>
      <c r="B531" s="480"/>
      <c r="C531" s="204"/>
      <c r="D531" s="204"/>
      <c r="E531" s="682" t="s">
        <v>770</v>
      </c>
      <c r="F531" s="497"/>
      <c r="G531" s="582" t="s">
        <v>771</v>
      </c>
      <c r="H531" s="215">
        <v>1.0999999999999999E-2</v>
      </c>
      <c r="I531" s="500" t="s">
        <v>772</v>
      </c>
      <c r="J531" s="498"/>
      <c r="K531" s="498"/>
      <c r="L531" s="497"/>
      <c r="M531" s="202"/>
      <c r="N531" s="202"/>
      <c r="O531" s="202"/>
      <c r="P531" s="202"/>
      <c r="Q531" s="202"/>
      <c r="R531" s="202"/>
      <c r="S531" s="202"/>
      <c r="T531" s="202"/>
      <c r="U531" s="202"/>
      <c r="V531" s="202"/>
      <c r="W531" s="202"/>
      <c r="X531" s="202"/>
      <c r="Y531" s="202"/>
      <c r="Z531" s="202"/>
      <c r="AA531" s="202"/>
    </row>
    <row r="532" spans="1:27" s="100" customFormat="1" ht="16.5" customHeight="1">
      <c r="A532" s="481"/>
      <c r="B532" s="480"/>
      <c r="C532" s="204"/>
      <c r="D532" s="204"/>
      <c r="E532" s="1255" t="s">
        <v>773</v>
      </c>
      <c r="F532" s="1255"/>
      <c r="G532" s="1255"/>
      <c r="H532" s="1255"/>
      <c r="I532" s="1255"/>
      <c r="J532" s="1255"/>
      <c r="K532" s="1255"/>
      <c r="L532" s="1255"/>
      <c r="M532" s="1255"/>
      <c r="N532" s="1255"/>
      <c r="O532" s="1255"/>
      <c r="P532" s="1255"/>
      <c r="Q532" s="1255"/>
      <c r="R532" s="1255"/>
      <c r="S532" s="1255"/>
      <c r="T532" s="1255"/>
      <c r="U532" s="202"/>
      <c r="V532" s="202"/>
      <c r="W532" s="202"/>
      <c r="X532" s="202"/>
      <c r="Y532" s="202"/>
      <c r="Z532" s="202"/>
      <c r="AA532" s="202"/>
    </row>
    <row r="533" spans="1:27" s="100" customFormat="1" ht="16.5" customHeight="1">
      <c r="A533" s="481"/>
      <c r="B533" s="480"/>
      <c r="C533" s="204"/>
      <c r="D533" s="204"/>
      <c r="E533" s="202" t="s">
        <v>723</v>
      </c>
      <c r="F533" s="202"/>
      <c r="G533" s="202"/>
      <c r="H533" s="202"/>
      <c r="I533" s="202"/>
      <c r="J533" s="202"/>
      <c r="K533" s="202"/>
      <c r="L533" s="202"/>
      <c r="M533" s="202"/>
      <c r="N533" s="202"/>
      <c r="O533" s="202"/>
      <c r="P533" s="202"/>
      <c r="Q533" s="202"/>
      <c r="R533" s="202"/>
      <c r="S533" s="202"/>
      <c r="T533" s="202"/>
      <c r="U533" s="202"/>
      <c r="V533" s="202"/>
      <c r="W533" s="202"/>
      <c r="X533" s="202"/>
      <c r="Y533" s="202"/>
      <c r="Z533" s="202"/>
      <c r="AA533" s="202"/>
    </row>
    <row r="534" spans="1:27" s="100" customFormat="1" ht="16.5" customHeight="1">
      <c r="A534" s="481"/>
      <c r="B534" s="480"/>
      <c r="C534" s="204"/>
      <c r="D534" s="204"/>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c r="AA534" s="202"/>
    </row>
    <row r="535" spans="1:27" s="100" customFormat="1" ht="16.5" customHeight="1">
      <c r="A535" s="481"/>
      <c r="B535" s="480"/>
      <c r="C535" s="204"/>
      <c r="D535" s="204"/>
      <c r="E535" s="529" t="s">
        <v>774</v>
      </c>
      <c r="F535" s="529"/>
      <c r="G535" s="529"/>
      <c r="H535" s="529"/>
      <c r="I535" s="529"/>
      <c r="J535" s="529"/>
      <c r="K535" s="529"/>
      <c r="L535" s="529"/>
      <c r="M535" s="529"/>
      <c r="N535" s="529"/>
      <c r="O535" s="529"/>
      <c r="P535" s="529"/>
      <c r="Q535" s="202"/>
      <c r="R535" s="202"/>
      <c r="S535" s="202"/>
      <c r="T535" s="202"/>
      <c r="U535" s="202"/>
      <c r="V535" s="202"/>
      <c r="W535" s="202"/>
      <c r="X535" s="202"/>
      <c r="Y535" s="202"/>
      <c r="Z535" s="202"/>
      <c r="AA535" s="202"/>
    </row>
    <row r="536" spans="1:27" s="100" customFormat="1" ht="16.5" customHeight="1">
      <c r="A536" s="481"/>
      <c r="B536" s="480"/>
      <c r="C536" s="204"/>
      <c r="D536" s="204"/>
      <c r="E536" s="1242" t="s">
        <v>536</v>
      </c>
      <c r="F536" s="479" t="s">
        <v>717</v>
      </c>
      <c r="G536" s="202"/>
      <c r="H536" s="202"/>
      <c r="I536" s="202"/>
      <c r="J536" s="202"/>
      <c r="K536" s="202"/>
      <c r="L536" s="202"/>
      <c r="M536" s="202"/>
      <c r="N536" s="202"/>
      <c r="O536" s="202"/>
      <c r="P536" s="202"/>
      <c r="Q536" s="202"/>
      <c r="R536" s="202"/>
      <c r="S536" s="202"/>
      <c r="T536" s="202"/>
      <c r="U536" s="202"/>
      <c r="V536" s="202"/>
      <c r="W536" s="202"/>
      <c r="X536" s="202"/>
      <c r="Y536" s="202"/>
      <c r="Z536" s="202"/>
      <c r="AA536" s="202"/>
    </row>
    <row r="537" spans="1:27" s="100" customFormat="1" ht="30" customHeight="1">
      <c r="A537" s="481"/>
      <c r="B537" s="480"/>
      <c r="C537" s="204"/>
      <c r="D537" s="204"/>
      <c r="E537" s="1243"/>
      <c r="F537" s="479" t="s">
        <v>775</v>
      </c>
      <c r="G537" s="202"/>
      <c r="H537" s="202"/>
      <c r="I537" s="202"/>
      <c r="J537" s="202"/>
      <c r="K537" s="202"/>
      <c r="L537" s="202"/>
      <c r="M537" s="202"/>
      <c r="N537" s="202"/>
      <c r="O537" s="202"/>
      <c r="P537" s="202"/>
      <c r="Q537" s="202"/>
      <c r="R537" s="202"/>
      <c r="S537" s="202"/>
      <c r="T537" s="202"/>
      <c r="U537" s="202"/>
      <c r="V537" s="202"/>
      <c r="W537" s="202"/>
      <c r="X537" s="202"/>
      <c r="Y537" s="202"/>
      <c r="Z537" s="202"/>
      <c r="AA537" s="202"/>
    </row>
    <row r="538" spans="1:27" s="100" customFormat="1" ht="16.5" customHeight="1">
      <c r="A538" s="481"/>
      <c r="B538" s="480"/>
      <c r="C538" s="204"/>
      <c r="D538" s="204"/>
      <c r="E538" s="506" t="s">
        <v>626</v>
      </c>
      <c r="F538" s="496">
        <v>5.0000000000000001E-3</v>
      </c>
      <c r="G538" s="202"/>
      <c r="H538" s="202"/>
      <c r="I538" s="202"/>
      <c r="J538" s="202"/>
      <c r="K538" s="202"/>
      <c r="L538" s="202"/>
      <c r="M538" s="202"/>
      <c r="N538" s="202"/>
      <c r="O538" s="202"/>
      <c r="P538" s="202"/>
      <c r="Q538" s="202"/>
      <c r="R538" s="202"/>
      <c r="S538" s="202"/>
      <c r="T538" s="202"/>
      <c r="U538" s="202"/>
      <c r="V538" s="202"/>
      <c r="W538" s="202"/>
      <c r="X538" s="202"/>
      <c r="Y538" s="202"/>
      <c r="Z538" s="202"/>
      <c r="AA538" s="202"/>
    </row>
    <row r="539" spans="1:27" s="100" customFormat="1" ht="16.5" customHeight="1">
      <c r="A539" s="481"/>
      <c r="B539" s="480"/>
      <c r="C539" s="204"/>
      <c r="D539" s="204"/>
      <c r="E539" s="506" t="s">
        <v>627</v>
      </c>
      <c r="F539" s="496">
        <v>5.0000000000000001E-3</v>
      </c>
      <c r="G539" s="202"/>
      <c r="H539" s="202"/>
      <c r="I539" s="202"/>
      <c r="J539" s="202"/>
      <c r="K539" s="202"/>
      <c r="L539" s="202"/>
      <c r="M539" s="202"/>
      <c r="N539" s="202"/>
      <c r="O539" s="202"/>
      <c r="P539" s="202"/>
      <c r="Q539" s="202"/>
      <c r="R539" s="202"/>
      <c r="S539" s="202"/>
      <c r="T539" s="202"/>
      <c r="U539" s="202"/>
      <c r="V539" s="202"/>
      <c r="W539" s="202"/>
      <c r="X539" s="202"/>
      <c r="Y539" s="202"/>
      <c r="Z539" s="202"/>
      <c r="AA539" s="202"/>
    </row>
    <row r="540" spans="1:27" s="100" customFormat="1" ht="16.5" customHeight="1">
      <c r="A540" s="481"/>
      <c r="B540" s="480"/>
      <c r="C540" s="204"/>
      <c r="D540" s="204"/>
      <c r="E540" s="506" t="s">
        <v>628</v>
      </c>
      <c r="F540" s="496">
        <v>5.0000000000000001E-3</v>
      </c>
      <c r="G540" s="202"/>
      <c r="H540" s="202"/>
      <c r="I540" s="202"/>
      <c r="J540" s="202"/>
      <c r="K540" s="202"/>
      <c r="L540" s="202"/>
      <c r="M540" s="202"/>
      <c r="N540" s="202"/>
      <c r="O540" s="202"/>
      <c r="P540" s="202"/>
      <c r="Q540" s="202"/>
      <c r="R540" s="202"/>
      <c r="S540" s="202"/>
      <c r="T540" s="202"/>
      <c r="U540" s="202"/>
      <c r="V540" s="202"/>
      <c r="W540" s="202"/>
      <c r="X540" s="202"/>
      <c r="Y540" s="202"/>
      <c r="Z540" s="202"/>
      <c r="AA540" s="202"/>
    </row>
    <row r="541" spans="1:27" s="100" customFormat="1" ht="16.5" customHeight="1">
      <c r="A541" s="481"/>
      <c r="B541" s="480"/>
      <c r="C541" s="204"/>
      <c r="D541" s="204"/>
      <c r="E541" s="506" t="s">
        <v>629</v>
      </c>
      <c r="F541" s="496">
        <v>1.2999999999999999E-2</v>
      </c>
      <c r="G541" s="202"/>
      <c r="H541" s="202"/>
      <c r="I541" s="202"/>
      <c r="J541" s="202"/>
      <c r="K541" s="202"/>
      <c r="L541" s="202"/>
      <c r="M541" s="202"/>
      <c r="N541" s="202"/>
      <c r="O541" s="202"/>
      <c r="P541" s="202"/>
      <c r="Q541" s="202"/>
      <c r="R541" s="202"/>
      <c r="S541" s="202"/>
      <c r="T541" s="202"/>
      <c r="U541" s="202"/>
      <c r="V541" s="202"/>
      <c r="W541" s="202"/>
      <c r="X541" s="202"/>
      <c r="Y541" s="202"/>
      <c r="Z541" s="202"/>
      <c r="AA541" s="202"/>
    </row>
    <row r="542" spans="1:27" s="100" customFormat="1" ht="16.5" customHeight="1">
      <c r="A542" s="481"/>
      <c r="B542" s="480"/>
      <c r="C542" s="204"/>
      <c r="D542" s="204"/>
      <c r="E542" s="506" t="s">
        <v>630</v>
      </c>
      <c r="F542" s="496">
        <v>1.4E-2</v>
      </c>
      <c r="G542" s="202"/>
      <c r="H542" s="202"/>
      <c r="I542" s="202"/>
      <c r="J542" s="202"/>
      <c r="K542" s="202"/>
      <c r="L542" s="202"/>
      <c r="M542" s="202"/>
      <c r="N542" s="202"/>
      <c r="O542" s="202"/>
      <c r="P542" s="202"/>
      <c r="Q542" s="202"/>
      <c r="R542" s="202"/>
      <c r="S542" s="202"/>
      <c r="T542" s="202"/>
      <c r="U542" s="202"/>
      <c r="V542" s="202"/>
      <c r="W542" s="202"/>
      <c r="X542" s="202"/>
      <c r="Y542" s="202"/>
      <c r="Z542" s="202"/>
      <c r="AA542" s="202"/>
    </row>
    <row r="543" spans="1:27" s="100" customFormat="1" ht="16.5" customHeight="1">
      <c r="A543" s="481"/>
      <c r="B543" s="480"/>
      <c r="C543" s="204"/>
      <c r="D543" s="204"/>
      <c r="E543" s="506" t="s">
        <v>631</v>
      </c>
      <c r="F543" s="496">
        <v>6.0000000000000001E-3</v>
      </c>
      <c r="G543" s="202"/>
      <c r="H543" s="202"/>
      <c r="I543" s="202"/>
      <c r="J543" s="202"/>
      <c r="K543" s="202"/>
      <c r="L543" s="202"/>
      <c r="M543" s="202"/>
      <c r="N543" s="202"/>
      <c r="O543" s="202"/>
      <c r="P543" s="202"/>
      <c r="Q543" s="202"/>
      <c r="R543" s="202"/>
      <c r="S543" s="202"/>
      <c r="T543" s="202"/>
      <c r="U543" s="202"/>
      <c r="V543" s="202"/>
      <c r="W543" s="202"/>
      <c r="X543" s="202"/>
      <c r="Y543" s="202"/>
      <c r="Z543" s="202"/>
      <c r="AA543" s="202"/>
    </row>
    <row r="544" spans="1:27" s="100" customFormat="1" ht="16.5" customHeight="1">
      <c r="A544" s="481"/>
      <c r="B544" s="480"/>
      <c r="C544" s="204"/>
      <c r="D544" s="204"/>
      <c r="E544" s="506" t="s">
        <v>632</v>
      </c>
      <c r="F544" s="496">
        <v>5.0000000000000001E-3</v>
      </c>
      <c r="G544" s="202"/>
      <c r="H544" s="202"/>
      <c r="I544" s="202"/>
      <c r="J544" s="202"/>
      <c r="K544" s="202"/>
      <c r="L544" s="202"/>
      <c r="M544" s="202"/>
      <c r="N544" s="202"/>
      <c r="O544" s="202"/>
      <c r="P544" s="202"/>
      <c r="Q544" s="202"/>
      <c r="R544" s="202"/>
      <c r="S544" s="202"/>
      <c r="T544" s="202"/>
      <c r="U544" s="202"/>
      <c r="V544" s="202"/>
      <c r="W544" s="202"/>
      <c r="X544" s="202"/>
      <c r="Y544" s="202"/>
      <c r="Z544" s="202"/>
      <c r="AA544" s="202"/>
    </row>
    <row r="545" spans="1:27" s="100" customFormat="1" ht="16.5" customHeight="1">
      <c r="A545" s="481"/>
      <c r="B545" s="480"/>
      <c r="C545" s="204"/>
      <c r="D545" s="204"/>
      <c r="E545" s="506" t="s">
        <v>633</v>
      </c>
      <c r="F545" s="496">
        <v>5.0000000000000001E-3</v>
      </c>
      <c r="G545" s="202"/>
      <c r="H545" s="202"/>
      <c r="I545" s="202"/>
      <c r="J545" s="202"/>
      <c r="K545" s="202"/>
      <c r="L545" s="202"/>
      <c r="M545" s="202"/>
      <c r="N545" s="202"/>
      <c r="O545" s="202"/>
      <c r="P545" s="202"/>
      <c r="Q545" s="202"/>
      <c r="R545" s="202"/>
      <c r="S545" s="202"/>
      <c r="T545" s="202"/>
      <c r="U545" s="202"/>
      <c r="V545" s="202"/>
      <c r="W545" s="202"/>
      <c r="X545" s="202"/>
      <c r="Y545" s="202"/>
      <c r="Z545" s="202"/>
      <c r="AA545" s="202"/>
    </row>
    <row r="546" spans="1:27" s="100" customFormat="1" ht="16.5" customHeight="1">
      <c r="A546" s="481"/>
      <c r="B546" s="480"/>
      <c r="C546" s="204"/>
      <c r="D546" s="204"/>
      <c r="E546" s="506" t="s">
        <v>634</v>
      </c>
      <c r="F546" s="496">
        <v>7.0000000000000001E-3</v>
      </c>
      <c r="G546" s="202"/>
      <c r="H546" s="202"/>
      <c r="I546" s="202"/>
      <c r="J546" s="202"/>
      <c r="K546" s="202"/>
      <c r="L546" s="202"/>
      <c r="M546" s="202"/>
      <c r="N546" s="202"/>
      <c r="O546" s="202"/>
      <c r="P546" s="202"/>
      <c r="Q546" s="202"/>
      <c r="R546" s="202"/>
      <c r="S546" s="202"/>
      <c r="T546" s="202"/>
      <c r="U546" s="202"/>
      <c r="V546" s="202"/>
      <c r="W546" s="202"/>
      <c r="X546" s="202"/>
      <c r="Y546" s="202"/>
      <c r="Z546" s="202"/>
      <c r="AA546" s="202"/>
    </row>
    <row r="547" spans="1:27" s="100" customFormat="1" ht="16.5" customHeight="1">
      <c r="A547" s="481"/>
      <c r="B547" s="480"/>
      <c r="C547" s="204"/>
      <c r="D547" s="204"/>
      <c r="E547" s="506" t="s">
        <v>635</v>
      </c>
      <c r="F547" s="496">
        <v>1.4E-2</v>
      </c>
      <c r="G547" s="202"/>
      <c r="H547" s="202"/>
      <c r="I547" s="202"/>
      <c r="J547" s="202"/>
      <c r="K547" s="202"/>
      <c r="L547" s="202"/>
      <c r="M547" s="202"/>
      <c r="N547" s="202"/>
      <c r="O547" s="202"/>
      <c r="P547" s="202"/>
      <c r="Q547" s="202"/>
      <c r="R547" s="202"/>
      <c r="S547" s="202"/>
      <c r="T547" s="202"/>
      <c r="U547" s="202"/>
      <c r="V547" s="202"/>
      <c r="W547" s="202"/>
      <c r="X547" s="202"/>
      <c r="Y547" s="202"/>
      <c r="Z547" s="202"/>
      <c r="AA547" s="202"/>
    </row>
    <row r="548" spans="1:27" s="100" customFormat="1" ht="16.5" customHeight="1">
      <c r="A548" s="481"/>
      <c r="B548" s="480"/>
      <c r="C548" s="204"/>
      <c r="D548" s="204"/>
      <c r="E548" s="506" t="s">
        <v>636</v>
      </c>
      <c r="F548" s="496">
        <v>8.9999999999999993E-3</v>
      </c>
      <c r="G548" s="202"/>
      <c r="H548" s="202"/>
      <c r="I548" s="202"/>
      <c r="J548" s="202"/>
      <c r="K548" s="202"/>
      <c r="L548" s="202"/>
      <c r="M548" s="202"/>
      <c r="N548" s="202"/>
      <c r="O548" s="202"/>
      <c r="P548" s="202"/>
      <c r="Q548" s="202"/>
      <c r="R548" s="202"/>
      <c r="S548" s="202"/>
      <c r="T548" s="202"/>
      <c r="U548" s="202"/>
      <c r="V548" s="202"/>
      <c r="W548" s="202"/>
      <c r="X548" s="202"/>
      <c r="Y548" s="202"/>
      <c r="Z548" s="202"/>
      <c r="AA548" s="202"/>
    </row>
    <row r="549" spans="1:27" s="100" customFormat="1" ht="16.5" customHeight="1">
      <c r="A549" s="481"/>
      <c r="B549" s="480"/>
      <c r="C549" s="204"/>
      <c r="D549" s="204"/>
      <c r="E549" s="506" t="s">
        <v>637</v>
      </c>
      <c r="F549" s="496">
        <v>5.0000000000000001E-3</v>
      </c>
      <c r="G549" s="202"/>
      <c r="H549" s="202"/>
      <c r="I549" s="202"/>
      <c r="J549" s="202"/>
      <c r="K549" s="202"/>
      <c r="L549" s="202"/>
      <c r="M549" s="202"/>
      <c r="N549" s="202"/>
      <c r="O549" s="202"/>
      <c r="P549" s="202"/>
      <c r="Q549" s="202"/>
      <c r="R549" s="202"/>
      <c r="S549" s="202"/>
      <c r="T549" s="202"/>
      <c r="U549" s="202"/>
      <c r="V549" s="202"/>
      <c r="W549" s="202"/>
      <c r="X549" s="202"/>
      <c r="Y549" s="202"/>
      <c r="Z549" s="202"/>
      <c r="AA549" s="202"/>
    </row>
    <row r="550" spans="1:27" s="100" customFormat="1" ht="16.5" customHeight="1">
      <c r="A550" s="481"/>
      <c r="B550" s="480"/>
      <c r="C550" s="204"/>
      <c r="D550" s="204"/>
      <c r="E550" s="506" t="s">
        <v>638</v>
      </c>
      <c r="F550" s="496">
        <v>5.0000000000000001E-3</v>
      </c>
      <c r="G550" s="202"/>
      <c r="H550" s="202"/>
      <c r="I550" s="202"/>
      <c r="J550" s="202"/>
      <c r="K550" s="202"/>
      <c r="L550" s="202"/>
      <c r="M550" s="202"/>
      <c r="N550" s="202"/>
      <c r="O550" s="202"/>
      <c r="P550" s="202"/>
      <c r="Q550" s="202"/>
      <c r="R550" s="202"/>
      <c r="S550" s="202"/>
      <c r="T550" s="202"/>
      <c r="U550" s="202"/>
      <c r="V550" s="202"/>
      <c r="W550" s="202"/>
      <c r="X550" s="202"/>
      <c r="Y550" s="202"/>
      <c r="Z550" s="202"/>
      <c r="AA550" s="202"/>
    </row>
    <row r="551" spans="1:27" s="100" customFormat="1" ht="16.5" customHeight="1">
      <c r="A551" s="481"/>
      <c r="B551" s="480"/>
      <c r="C551" s="204"/>
      <c r="D551" s="204"/>
      <c r="E551" s="506" t="s">
        <v>639</v>
      </c>
      <c r="F551" s="496">
        <v>1.4E-2</v>
      </c>
      <c r="G551" s="202"/>
      <c r="H551" s="202"/>
      <c r="I551" s="202"/>
      <c r="J551" s="202"/>
      <c r="K551" s="202"/>
      <c r="L551" s="202"/>
      <c r="M551" s="202"/>
      <c r="N551" s="202"/>
      <c r="O551" s="202"/>
      <c r="P551" s="202"/>
      <c r="Q551" s="202"/>
      <c r="R551" s="202"/>
      <c r="S551" s="202"/>
      <c r="T551" s="202"/>
      <c r="U551" s="202"/>
      <c r="V551" s="202"/>
      <c r="W551" s="202"/>
      <c r="X551" s="202"/>
      <c r="Y551" s="202"/>
      <c r="Z551" s="202"/>
      <c r="AA551" s="202"/>
    </row>
    <row r="552" spans="1:27" s="100" customFormat="1" ht="16.5" customHeight="1">
      <c r="A552" s="481"/>
      <c r="B552" s="480"/>
      <c r="C552" s="204"/>
      <c r="D552" s="204"/>
      <c r="E552" s="506" t="s">
        <v>640</v>
      </c>
      <c r="F552" s="496">
        <v>5.0000000000000001E-3</v>
      </c>
      <c r="G552" s="202"/>
      <c r="H552" s="202"/>
      <c r="I552" s="202"/>
      <c r="J552" s="202"/>
      <c r="K552" s="202"/>
      <c r="L552" s="202"/>
      <c r="M552" s="202"/>
      <c r="N552" s="202"/>
      <c r="O552" s="202"/>
      <c r="P552" s="202"/>
      <c r="Q552" s="202"/>
      <c r="R552" s="202"/>
      <c r="S552" s="202"/>
      <c r="T552" s="202"/>
      <c r="U552" s="202"/>
      <c r="V552" s="202"/>
      <c r="W552" s="202"/>
      <c r="X552" s="202"/>
      <c r="Y552" s="202"/>
      <c r="Z552" s="202"/>
      <c r="AA552" s="202"/>
    </row>
    <row r="553" spans="1:27" s="100" customFormat="1" ht="16.5" customHeight="1">
      <c r="A553" s="481"/>
      <c r="B553" s="480"/>
      <c r="C553" s="204"/>
      <c r="D553" s="204"/>
      <c r="E553" s="506" t="s">
        <v>641</v>
      </c>
      <c r="F553" s="496">
        <v>5.0000000000000001E-3</v>
      </c>
      <c r="G553" s="202"/>
      <c r="H553" s="202"/>
      <c r="I553" s="202"/>
      <c r="J553" s="202"/>
      <c r="K553" s="202"/>
      <c r="L553" s="202"/>
      <c r="M553" s="202"/>
      <c r="N553" s="202"/>
      <c r="O553" s="202"/>
      <c r="P553" s="202"/>
      <c r="Q553" s="202"/>
      <c r="R553" s="202"/>
      <c r="S553" s="202"/>
      <c r="T553" s="202"/>
      <c r="U553" s="202"/>
      <c r="V553" s="202"/>
      <c r="W553" s="202"/>
      <c r="X553" s="202"/>
      <c r="Y553" s="202"/>
      <c r="Z553" s="202"/>
      <c r="AA553" s="202"/>
    </row>
    <row r="554" spans="1:27" s="100" customFormat="1" ht="16.5" customHeight="1">
      <c r="A554" s="481"/>
      <c r="B554" s="480"/>
      <c r="C554" s="204"/>
      <c r="D554" s="204"/>
      <c r="E554" s="506" t="s">
        <v>642</v>
      </c>
      <c r="F554" s="496">
        <v>5.0000000000000001E-3</v>
      </c>
      <c r="G554" s="202"/>
      <c r="H554" s="202"/>
      <c r="I554" s="202"/>
      <c r="J554" s="202"/>
      <c r="K554" s="202"/>
      <c r="L554" s="202"/>
      <c r="M554" s="202"/>
      <c r="N554" s="202"/>
      <c r="O554" s="202"/>
      <c r="P554" s="202"/>
      <c r="Q554" s="202"/>
      <c r="R554" s="202"/>
      <c r="S554" s="202"/>
      <c r="T554" s="202"/>
      <c r="U554" s="202"/>
      <c r="V554" s="202"/>
      <c r="W554" s="202"/>
      <c r="X554" s="202"/>
      <c r="Y554" s="202"/>
      <c r="Z554" s="202"/>
      <c r="AA554" s="202"/>
    </row>
    <row r="555" spans="1:27" s="100" customFormat="1" ht="16.5" customHeight="1">
      <c r="A555" s="481"/>
      <c r="B555" s="480"/>
      <c r="C555" s="204"/>
      <c r="D555" s="204"/>
      <c r="E555" s="506" t="s">
        <v>643</v>
      </c>
      <c r="F555" s="496">
        <v>1.4E-2</v>
      </c>
      <c r="G555" s="202"/>
      <c r="H555" s="202"/>
      <c r="I555" s="202"/>
      <c r="J555" s="202"/>
      <c r="K555" s="202"/>
      <c r="L555" s="202"/>
      <c r="M555" s="202"/>
      <c r="N555" s="202"/>
      <c r="O555" s="202"/>
      <c r="P555" s="202"/>
      <c r="Q555" s="202"/>
      <c r="R555" s="202"/>
      <c r="S555" s="202"/>
      <c r="T555" s="202"/>
      <c r="U555" s="202"/>
      <c r="V555" s="202"/>
      <c r="W555" s="202"/>
      <c r="X555" s="202"/>
      <c r="Y555" s="202"/>
      <c r="Z555" s="202"/>
      <c r="AA555" s="202"/>
    </row>
    <row r="556" spans="1:27" s="100" customFormat="1" ht="16.5" customHeight="1">
      <c r="A556" s="481"/>
      <c r="B556" s="480"/>
      <c r="C556" s="204"/>
      <c r="D556" s="204"/>
      <c r="E556" s="506" t="s">
        <v>644</v>
      </c>
      <c r="F556" s="496">
        <v>5.0000000000000001E-3</v>
      </c>
      <c r="G556" s="202"/>
      <c r="H556" s="202"/>
      <c r="I556" s="202"/>
      <c r="J556" s="202"/>
      <c r="K556" s="202"/>
      <c r="L556" s="202"/>
      <c r="M556" s="202"/>
      <c r="N556" s="202"/>
      <c r="O556" s="202"/>
      <c r="P556" s="202"/>
      <c r="Q556" s="202"/>
      <c r="R556" s="202"/>
      <c r="S556" s="202"/>
      <c r="T556" s="202"/>
      <c r="U556" s="202"/>
      <c r="V556" s="202"/>
      <c r="W556" s="202"/>
      <c r="X556" s="202"/>
      <c r="Y556" s="202"/>
      <c r="Z556" s="202"/>
      <c r="AA556" s="202"/>
    </row>
    <row r="557" spans="1:27" s="100" customFormat="1" ht="16.5" customHeight="1">
      <c r="A557" s="481"/>
      <c r="B557" s="480"/>
      <c r="C557" s="204"/>
      <c r="D557" s="204"/>
      <c r="E557" s="506" t="s">
        <v>645</v>
      </c>
      <c r="F557" s="496">
        <v>1.4E-2</v>
      </c>
      <c r="G557" s="202"/>
      <c r="H557" s="202"/>
      <c r="I557" s="202"/>
      <c r="J557" s="202"/>
      <c r="K557" s="202"/>
      <c r="L557" s="202"/>
      <c r="M557" s="202"/>
      <c r="N557" s="202"/>
      <c r="O557" s="202"/>
      <c r="P557" s="202"/>
      <c r="Q557" s="202"/>
      <c r="R557" s="202"/>
      <c r="S557" s="202"/>
      <c r="T557" s="202"/>
      <c r="U557" s="202"/>
      <c r="V557" s="202"/>
      <c r="W557" s="202"/>
      <c r="X557" s="202"/>
      <c r="Y557" s="202"/>
      <c r="Z557" s="202"/>
      <c r="AA557" s="202"/>
    </row>
    <row r="558" spans="1:27" s="100" customFormat="1" ht="16.5" customHeight="1">
      <c r="A558" s="481"/>
      <c r="B558" s="480"/>
      <c r="C558" s="204"/>
      <c r="D558" s="204"/>
      <c r="E558" s="506" t="s">
        <v>646</v>
      </c>
      <c r="F558" s="496">
        <v>8.9999999999999993E-3</v>
      </c>
      <c r="G558" s="202"/>
      <c r="H558" s="202"/>
      <c r="I558" s="202"/>
      <c r="J558" s="202"/>
      <c r="K558" s="202"/>
      <c r="L558" s="202"/>
      <c r="M558" s="202"/>
      <c r="N558" s="202"/>
      <c r="O558" s="202"/>
      <c r="P558" s="202"/>
      <c r="Q558" s="202"/>
      <c r="R558" s="202"/>
      <c r="S558" s="202"/>
      <c r="T558" s="202"/>
      <c r="U558" s="202"/>
      <c r="V558" s="202"/>
      <c r="W558" s="202"/>
      <c r="X558" s="202"/>
      <c r="Y558" s="202"/>
      <c r="Z558" s="202"/>
      <c r="AA558" s="202"/>
    </row>
    <row r="559" spans="1:27" s="100" customFormat="1" ht="16.5" customHeight="1">
      <c r="A559" s="481"/>
      <c r="B559" s="480"/>
      <c r="C559" s="204"/>
      <c r="D559" s="204"/>
      <c r="E559" s="506" t="s">
        <v>647</v>
      </c>
      <c r="F559" s="496">
        <v>5.0000000000000001E-3</v>
      </c>
      <c r="G559" s="202"/>
      <c r="H559" s="202"/>
      <c r="I559" s="202"/>
      <c r="J559" s="202"/>
      <c r="K559" s="202"/>
      <c r="L559" s="202"/>
      <c r="M559" s="202"/>
      <c r="N559" s="202"/>
      <c r="O559" s="202"/>
      <c r="P559" s="202"/>
      <c r="Q559" s="202"/>
      <c r="R559" s="202"/>
      <c r="S559" s="202"/>
      <c r="T559" s="202"/>
      <c r="U559" s="202"/>
      <c r="V559" s="202"/>
      <c r="W559" s="202"/>
      <c r="X559" s="202"/>
      <c r="Y559" s="202"/>
      <c r="Z559" s="202"/>
      <c r="AA559" s="202"/>
    </row>
    <row r="560" spans="1:27" s="100" customFormat="1" ht="16.5" customHeight="1">
      <c r="A560" s="481"/>
      <c r="B560" s="480"/>
      <c r="C560" s="204"/>
      <c r="D560" s="204"/>
      <c r="E560" s="506" t="s">
        <v>648</v>
      </c>
      <c r="F560" s="496">
        <v>5.0000000000000001E-3</v>
      </c>
      <c r="G560" s="202"/>
      <c r="H560" s="202"/>
      <c r="I560" s="202"/>
      <c r="J560" s="202"/>
      <c r="K560" s="202"/>
      <c r="L560" s="202"/>
      <c r="M560" s="202"/>
      <c r="N560" s="202"/>
      <c r="O560" s="202"/>
      <c r="P560" s="202"/>
      <c r="Q560" s="202"/>
      <c r="R560" s="202"/>
      <c r="S560" s="202"/>
      <c r="T560" s="202"/>
      <c r="U560" s="202"/>
      <c r="V560" s="202"/>
      <c r="W560" s="202"/>
      <c r="X560" s="202"/>
      <c r="Y560" s="202"/>
      <c r="Z560" s="202"/>
      <c r="AA560" s="202"/>
    </row>
    <row r="561" spans="1:27" s="100" customFormat="1" ht="16.5" customHeight="1">
      <c r="A561" s="481"/>
      <c r="B561" s="480"/>
      <c r="C561" s="204"/>
      <c r="D561" s="204"/>
      <c r="E561" s="506" t="s">
        <v>649</v>
      </c>
      <c r="F561" s="496">
        <v>5.0000000000000001E-3</v>
      </c>
      <c r="G561" s="202"/>
      <c r="H561" s="202"/>
      <c r="I561" s="202"/>
      <c r="J561" s="202"/>
      <c r="K561" s="202"/>
      <c r="L561" s="202"/>
      <c r="M561" s="202"/>
      <c r="N561" s="202"/>
      <c r="O561" s="202"/>
      <c r="P561" s="202"/>
      <c r="Q561" s="202"/>
      <c r="R561" s="202"/>
      <c r="S561" s="202"/>
      <c r="T561" s="202"/>
      <c r="U561" s="202"/>
      <c r="V561" s="202"/>
      <c r="W561" s="202"/>
      <c r="X561" s="202"/>
      <c r="Y561" s="202"/>
      <c r="Z561" s="202"/>
      <c r="AA561" s="202"/>
    </row>
    <row r="562" spans="1:27" s="100" customFormat="1" ht="16.5" customHeight="1">
      <c r="A562" s="481"/>
      <c r="B562" s="480"/>
      <c r="C562" s="204"/>
      <c r="D562" s="204"/>
      <c r="E562" s="506" t="s">
        <v>650</v>
      </c>
      <c r="F562" s="496">
        <v>8.9999999999999993E-3</v>
      </c>
      <c r="G562" s="202"/>
      <c r="H562" s="202"/>
      <c r="I562" s="202"/>
      <c r="J562" s="202"/>
      <c r="K562" s="202"/>
      <c r="L562" s="202"/>
      <c r="M562" s="202"/>
      <c r="N562" s="202"/>
      <c r="O562" s="202"/>
      <c r="P562" s="202"/>
      <c r="Q562" s="202"/>
      <c r="R562" s="202"/>
      <c r="S562" s="202"/>
      <c r="T562" s="202"/>
      <c r="U562" s="202"/>
      <c r="V562" s="202"/>
      <c r="W562" s="202"/>
      <c r="X562" s="202"/>
      <c r="Y562" s="202"/>
      <c r="Z562" s="202"/>
      <c r="AA562" s="202"/>
    </row>
    <row r="563" spans="1:27" s="100" customFormat="1" ht="16.5" customHeight="1">
      <c r="A563" s="481"/>
      <c r="B563" s="480"/>
      <c r="C563" s="204"/>
      <c r="D563" s="204"/>
      <c r="E563" s="506" t="s">
        <v>651</v>
      </c>
      <c r="F563" s="496">
        <v>5.0000000000000001E-3</v>
      </c>
      <c r="G563" s="202"/>
      <c r="H563" s="202"/>
      <c r="I563" s="202"/>
      <c r="J563" s="202"/>
      <c r="K563" s="202"/>
      <c r="L563" s="202"/>
      <c r="M563" s="202"/>
      <c r="N563" s="202"/>
      <c r="O563" s="202"/>
      <c r="P563" s="202"/>
      <c r="Q563" s="202"/>
      <c r="R563" s="202"/>
      <c r="S563" s="202"/>
      <c r="T563" s="202"/>
      <c r="U563" s="202"/>
      <c r="V563" s="202"/>
      <c r="W563" s="202"/>
      <c r="X563" s="202"/>
      <c r="Y563" s="202"/>
      <c r="Z563" s="202"/>
      <c r="AA563" s="202"/>
    </row>
    <row r="564" spans="1:27" s="100" customFormat="1" ht="16.5" customHeight="1">
      <c r="A564" s="481"/>
      <c r="B564" s="480"/>
      <c r="C564" s="204"/>
      <c r="D564" s="204"/>
      <c r="E564" s="506" t="s">
        <v>652</v>
      </c>
      <c r="F564" s="496">
        <v>0.01</v>
      </c>
      <c r="G564" s="202"/>
      <c r="H564" s="202"/>
      <c r="I564" s="202"/>
      <c r="J564" s="202"/>
      <c r="K564" s="202"/>
      <c r="L564" s="202"/>
      <c r="M564" s="202"/>
      <c r="N564" s="202"/>
      <c r="O564" s="202"/>
      <c r="P564" s="202"/>
      <c r="Q564" s="202"/>
      <c r="R564" s="202"/>
      <c r="S564" s="202"/>
      <c r="T564" s="202"/>
      <c r="U564" s="202"/>
      <c r="V564" s="202"/>
      <c r="W564" s="202"/>
      <c r="X564" s="202"/>
      <c r="Y564" s="202"/>
      <c r="Z564" s="202"/>
      <c r="AA564" s="202"/>
    </row>
    <row r="565" spans="1:27" s="100" customFormat="1" ht="16.5" customHeight="1">
      <c r="A565" s="481"/>
      <c r="B565" s="480"/>
      <c r="C565" s="204"/>
      <c r="D565" s="204"/>
      <c r="E565" s="506" t="s">
        <v>653</v>
      </c>
      <c r="F565" s="496">
        <v>8.9999999999999993E-3</v>
      </c>
      <c r="G565" s="202"/>
      <c r="H565" s="202"/>
      <c r="I565" s="202"/>
      <c r="J565" s="202"/>
      <c r="K565" s="202"/>
      <c r="L565" s="202"/>
      <c r="M565" s="202"/>
      <c r="N565" s="202"/>
      <c r="O565" s="202"/>
      <c r="P565" s="202"/>
      <c r="Q565" s="202"/>
      <c r="R565" s="202"/>
      <c r="S565" s="202"/>
      <c r="T565" s="202"/>
      <c r="U565" s="202"/>
      <c r="V565" s="202"/>
      <c r="W565" s="202"/>
      <c r="X565" s="202"/>
      <c r="Y565" s="202"/>
      <c r="Z565" s="202"/>
      <c r="AA565" s="202"/>
    </row>
    <row r="566" spans="1:27" s="100" customFormat="1" ht="16.5" customHeight="1">
      <c r="A566" s="481"/>
      <c r="B566" s="480"/>
      <c r="C566" s="204"/>
      <c r="D566" s="204"/>
      <c r="E566" s="506" t="s">
        <v>654</v>
      </c>
      <c r="F566" s="496">
        <v>1.4E-2</v>
      </c>
      <c r="G566" s="202"/>
      <c r="H566" s="202"/>
      <c r="I566" s="202"/>
      <c r="J566" s="202"/>
      <c r="K566" s="202"/>
      <c r="L566" s="202"/>
      <c r="M566" s="202"/>
      <c r="N566" s="202"/>
      <c r="O566" s="202"/>
      <c r="P566" s="202"/>
      <c r="Q566" s="202"/>
      <c r="R566" s="202"/>
      <c r="S566" s="202"/>
      <c r="T566" s="202"/>
      <c r="U566" s="202"/>
      <c r="V566" s="202"/>
      <c r="W566" s="202"/>
      <c r="X566" s="202"/>
      <c r="Y566" s="202"/>
      <c r="Z566" s="202"/>
      <c r="AA566" s="202"/>
    </row>
    <row r="567" spans="1:27" s="100" customFormat="1" ht="16.5" customHeight="1">
      <c r="A567" s="481"/>
      <c r="B567" s="480"/>
      <c r="C567" s="204"/>
      <c r="D567" s="204"/>
      <c r="E567" s="506" t="s">
        <v>655</v>
      </c>
      <c r="F567" s="496">
        <v>5.0000000000000001E-3</v>
      </c>
      <c r="G567" s="202"/>
      <c r="H567" s="202"/>
      <c r="I567" s="202"/>
      <c r="J567" s="202"/>
      <c r="K567" s="202"/>
      <c r="L567" s="202"/>
      <c r="M567" s="202"/>
      <c r="N567" s="202"/>
      <c r="O567" s="202"/>
      <c r="P567" s="202"/>
      <c r="Q567" s="202"/>
      <c r="R567" s="202"/>
      <c r="S567" s="202"/>
      <c r="T567" s="202"/>
      <c r="U567" s="202"/>
      <c r="V567" s="202"/>
      <c r="W567" s="202"/>
      <c r="X567" s="202"/>
      <c r="Y567" s="202"/>
      <c r="Z567" s="202"/>
      <c r="AA567" s="202"/>
    </row>
    <row r="568" spans="1:27" s="100" customFormat="1" ht="16.5" customHeight="1">
      <c r="A568" s="481"/>
      <c r="B568" s="480"/>
      <c r="C568" s="204"/>
      <c r="D568" s="204"/>
      <c r="E568" s="506" t="s">
        <v>656</v>
      </c>
      <c r="F568" s="496">
        <v>5.0000000000000001E-3</v>
      </c>
      <c r="G568" s="202"/>
      <c r="H568" s="202"/>
      <c r="I568" s="202"/>
      <c r="J568" s="202"/>
      <c r="K568" s="202"/>
      <c r="L568" s="202"/>
      <c r="M568" s="202"/>
      <c r="N568" s="202"/>
      <c r="O568" s="202"/>
      <c r="P568" s="202"/>
      <c r="Q568" s="202"/>
      <c r="R568" s="202"/>
      <c r="S568" s="202"/>
      <c r="T568" s="202"/>
      <c r="U568" s="202"/>
      <c r="V568" s="202"/>
      <c r="W568" s="202"/>
      <c r="X568" s="202"/>
      <c r="Y568" s="202"/>
      <c r="Z568" s="202"/>
      <c r="AA568" s="202"/>
    </row>
    <row r="569" spans="1:27" s="100" customFormat="1" ht="16.5" customHeight="1">
      <c r="A569" s="481"/>
      <c r="B569" s="480"/>
      <c r="C569" s="204"/>
      <c r="D569" s="204"/>
      <c r="E569" s="506" t="s">
        <v>657</v>
      </c>
      <c r="F569" s="496">
        <v>5.0000000000000001E-3</v>
      </c>
      <c r="G569" s="202"/>
      <c r="H569" s="202"/>
      <c r="I569" s="202"/>
      <c r="J569" s="202"/>
      <c r="K569" s="202"/>
      <c r="L569" s="202"/>
      <c r="M569" s="202"/>
      <c r="N569" s="202"/>
      <c r="O569" s="202"/>
      <c r="P569" s="202"/>
      <c r="Q569" s="202"/>
      <c r="R569" s="202"/>
      <c r="S569" s="202"/>
      <c r="T569" s="202"/>
      <c r="U569" s="202"/>
      <c r="V569" s="202"/>
      <c r="W569" s="202"/>
      <c r="X569" s="202"/>
      <c r="Y569" s="202"/>
      <c r="Z569" s="202"/>
      <c r="AA569" s="202"/>
    </row>
    <row r="570" spans="1:27" s="100" customFormat="1" ht="16.5" customHeight="1">
      <c r="A570" s="481"/>
      <c r="B570" s="480"/>
      <c r="C570" s="204"/>
      <c r="D570" s="204"/>
      <c r="E570" s="506" t="s">
        <v>658</v>
      </c>
      <c r="F570" s="496">
        <v>1.0999999999999999E-2</v>
      </c>
      <c r="G570" s="202"/>
      <c r="H570" s="202"/>
      <c r="I570" s="202"/>
      <c r="J570" s="202"/>
      <c r="K570" s="202"/>
      <c r="L570" s="202"/>
      <c r="M570" s="202"/>
      <c r="N570" s="202"/>
      <c r="O570" s="202"/>
      <c r="P570" s="202"/>
      <c r="Q570" s="202"/>
      <c r="R570" s="202"/>
      <c r="S570" s="202"/>
      <c r="T570" s="202"/>
      <c r="U570" s="202"/>
      <c r="V570" s="202"/>
      <c r="W570" s="202"/>
      <c r="X570" s="202"/>
      <c r="Y570" s="202"/>
      <c r="Z570" s="202"/>
      <c r="AA570" s="202"/>
    </row>
    <row r="571" spans="1:27" s="100" customFormat="1" ht="16.5" customHeight="1">
      <c r="A571" s="481"/>
      <c r="B571" s="480"/>
      <c r="C571" s="204"/>
      <c r="D571" s="204"/>
      <c r="E571" s="506" t="s">
        <v>659</v>
      </c>
      <c r="F571" s="496">
        <v>1.4E-2</v>
      </c>
      <c r="G571" s="202"/>
      <c r="H571" s="202"/>
      <c r="I571" s="202"/>
      <c r="J571" s="202"/>
      <c r="K571" s="202"/>
      <c r="L571" s="202"/>
      <c r="M571" s="202"/>
      <c r="N571" s="202"/>
      <c r="O571" s="202"/>
      <c r="P571" s="202"/>
      <c r="Q571" s="202"/>
      <c r="R571" s="202"/>
      <c r="S571" s="202"/>
      <c r="T571" s="202"/>
      <c r="U571" s="202"/>
      <c r="V571" s="202"/>
      <c r="W571" s="202"/>
      <c r="X571" s="202"/>
      <c r="Y571" s="202"/>
      <c r="Z571" s="202"/>
      <c r="AA571" s="202"/>
    </row>
    <row r="572" spans="1:27" s="100" customFormat="1" ht="16.5" customHeight="1">
      <c r="A572" s="481"/>
      <c r="B572" s="480"/>
      <c r="C572" s="204"/>
      <c r="D572" s="204"/>
      <c r="E572" s="506" t="s">
        <v>660</v>
      </c>
      <c r="F572" s="496">
        <v>7.0000000000000001E-3</v>
      </c>
      <c r="G572" s="202"/>
      <c r="H572" s="202"/>
      <c r="I572" s="202"/>
      <c r="J572" s="202"/>
      <c r="K572" s="202"/>
      <c r="L572" s="202"/>
      <c r="M572" s="202"/>
      <c r="N572" s="202"/>
      <c r="O572" s="202"/>
      <c r="P572" s="202"/>
      <c r="Q572" s="202"/>
      <c r="R572" s="202"/>
      <c r="S572" s="202"/>
      <c r="T572" s="202"/>
      <c r="U572" s="202"/>
      <c r="V572" s="202"/>
      <c r="W572" s="202"/>
      <c r="X572" s="202"/>
      <c r="Y572" s="202"/>
      <c r="Z572" s="202"/>
      <c r="AA572" s="202"/>
    </row>
    <row r="573" spans="1:27" s="100" customFormat="1" ht="16.5" customHeight="1">
      <c r="A573" s="481"/>
      <c r="B573" s="480"/>
      <c r="C573" s="204"/>
      <c r="D573" s="204"/>
      <c r="E573" s="506" t="s">
        <v>661</v>
      </c>
      <c r="F573" s="496">
        <v>5.0000000000000001E-3</v>
      </c>
      <c r="G573" s="202"/>
      <c r="H573" s="202"/>
      <c r="I573" s="202"/>
      <c r="J573" s="202"/>
      <c r="K573" s="202"/>
      <c r="L573" s="202"/>
      <c r="M573" s="202"/>
      <c r="N573" s="202"/>
      <c r="O573" s="202"/>
      <c r="P573" s="202"/>
      <c r="Q573" s="202"/>
      <c r="R573" s="202"/>
      <c r="S573" s="202"/>
      <c r="T573" s="202"/>
      <c r="U573" s="202"/>
      <c r="V573" s="202"/>
      <c r="W573" s="202"/>
      <c r="X573" s="202"/>
      <c r="Y573" s="202"/>
      <c r="Z573" s="202"/>
      <c r="AA573" s="202"/>
    </row>
    <row r="574" spans="1:27" s="100" customFormat="1" ht="16.5" customHeight="1">
      <c r="A574" s="481"/>
      <c r="B574" s="480"/>
      <c r="C574" s="204"/>
      <c r="D574" s="204"/>
      <c r="E574" s="506" t="s">
        <v>662</v>
      </c>
      <c r="F574" s="496">
        <v>1.4E-2</v>
      </c>
      <c r="G574" s="202"/>
      <c r="H574" s="202"/>
      <c r="I574" s="202"/>
      <c r="J574" s="202"/>
      <c r="K574" s="202"/>
      <c r="L574" s="202"/>
      <c r="M574" s="202"/>
      <c r="N574" s="202"/>
      <c r="O574" s="202"/>
      <c r="P574" s="202"/>
      <c r="Q574" s="202"/>
      <c r="R574" s="202"/>
      <c r="S574" s="202"/>
      <c r="T574" s="202"/>
      <c r="U574" s="202"/>
      <c r="V574" s="202"/>
      <c r="W574" s="202"/>
      <c r="X574" s="202"/>
      <c r="Y574" s="202"/>
      <c r="Z574" s="202"/>
      <c r="AA574" s="202"/>
    </row>
    <row r="575" spans="1:27" s="100" customFormat="1" ht="16.5" customHeight="1">
      <c r="A575" s="481"/>
      <c r="B575" s="480"/>
      <c r="C575" s="204"/>
      <c r="D575" s="204"/>
      <c r="E575" s="506" t="s">
        <v>663</v>
      </c>
      <c r="F575" s="496">
        <v>8.0000000000000002E-3</v>
      </c>
      <c r="G575" s="202"/>
      <c r="H575" s="202"/>
      <c r="I575" s="202"/>
      <c r="J575" s="202"/>
      <c r="K575" s="202"/>
      <c r="L575" s="202"/>
      <c r="M575" s="202"/>
      <c r="N575" s="202"/>
      <c r="O575" s="202"/>
      <c r="P575" s="202"/>
      <c r="Q575" s="202"/>
      <c r="R575" s="202"/>
      <c r="S575" s="202"/>
      <c r="T575" s="202"/>
      <c r="U575" s="202"/>
      <c r="V575" s="202"/>
      <c r="W575" s="202"/>
      <c r="X575" s="202"/>
      <c r="Y575" s="202"/>
      <c r="Z575" s="202"/>
      <c r="AA575" s="202"/>
    </row>
    <row r="576" spans="1:27" s="100" customFormat="1" ht="16.5" customHeight="1">
      <c r="A576" s="481"/>
      <c r="B576" s="480"/>
      <c r="C576" s="204"/>
      <c r="D576" s="204"/>
      <c r="E576" s="506" t="s">
        <v>664</v>
      </c>
      <c r="F576" s="496">
        <v>5.0000000000000001E-3</v>
      </c>
      <c r="G576" s="202"/>
      <c r="H576" s="202"/>
      <c r="I576" s="202"/>
      <c r="J576" s="202"/>
      <c r="K576" s="202"/>
      <c r="L576" s="202"/>
      <c r="M576" s="202"/>
      <c r="N576" s="202"/>
      <c r="O576" s="202"/>
      <c r="P576" s="202"/>
      <c r="Q576" s="202"/>
      <c r="R576" s="202"/>
      <c r="S576" s="202"/>
      <c r="T576" s="202"/>
      <c r="U576" s="202"/>
      <c r="V576" s="202"/>
      <c r="W576" s="202"/>
      <c r="X576" s="202"/>
      <c r="Y576" s="202"/>
      <c r="Z576" s="202"/>
      <c r="AA576" s="202"/>
    </row>
    <row r="577" spans="1:27" s="100" customFormat="1" ht="16.5" customHeight="1">
      <c r="A577" s="481"/>
      <c r="B577" s="480"/>
      <c r="C577" s="204"/>
      <c r="D577" s="204"/>
      <c r="E577" s="506" t="s">
        <v>665</v>
      </c>
      <c r="F577" s="496">
        <v>5.0000000000000001E-3</v>
      </c>
      <c r="G577" s="202"/>
      <c r="H577" s="202"/>
      <c r="I577" s="202"/>
      <c r="J577" s="202"/>
      <c r="K577" s="202"/>
      <c r="L577" s="202"/>
      <c r="M577" s="202"/>
      <c r="N577" s="202"/>
      <c r="O577" s="202"/>
      <c r="P577" s="202"/>
      <c r="Q577" s="202"/>
      <c r="R577" s="202"/>
      <c r="S577" s="202"/>
      <c r="T577" s="202"/>
      <c r="U577" s="202"/>
      <c r="V577" s="202"/>
      <c r="W577" s="202"/>
      <c r="X577" s="202"/>
      <c r="Y577" s="202"/>
      <c r="Z577" s="202"/>
      <c r="AA577" s="202"/>
    </row>
    <row r="578" spans="1:27" s="100" customFormat="1" ht="16.5" customHeight="1">
      <c r="A578" s="481"/>
      <c r="B578" s="480"/>
      <c r="C578" s="204"/>
      <c r="D578" s="204"/>
      <c r="E578" s="506" t="s">
        <v>666</v>
      </c>
      <c r="F578" s="496">
        <v>5.0000000000000001E-3</v>
      </c>
      <c r="G578" s="202"/>
      <c r="H578" s="202"/>
      <c r="I578" s="202"/>
      <c r="J578" s="202"/>
      <c r="K578" s="202"/>
      <c r="L578" s="202"/>
      <c r="M578" s="202"/>
      <c r="N578" s="202"/>
      <c r="O578" s="202"/>
      <c r="P578" s="202"/>
      <c r="Q578" s="202"/>
      <c r="R578" s="202"/>
      <c r="S578" s="202"/>
      <c r="T578" s="202"/>
      <c r="U578" s="202"/>
      <c r="V578" s="202"/>
      <c r="W578" s="202"/>
      <c r="X578" s="202"/>
      <c r="Y578" s="202"/>
      <c r="Z578" s="202"/>
      <c r="AA578" s="202"/>
    </row>
    <row r="579" spans="1:27" s="100" customFormat="1" ht="16.5" customHeight="1">
      <c r="A579" s="481"/>
      <c r="B579" s="480"/>
      <c r="C579" s="204"/>
      <c r="D579" s="204"/>
      <c r="E579" s="506" t="s">
        <v>667</v>
      </c>
      <c r="F579" s="496">
        <v>5.0000000000000001E-3</v>
      </c>
      <c r="G579" s="202"/>
      <c r="H579" s="202"/>
      <c r="I579" s="202"/>
      <c r="J579" s="202"/>
      <c r="K579" s="202"/>
      <c r="L579" s="202"/>
      <c r="M579" s="202"/>
      <c r="N579" s="202"/>
      <c r="O579" s="202"/>
      <c r="P579" s="202"/>
      <c r="Q579" s="202"/>
      <c r="R579" s="202"/>
      <c r="S579" s="202"/>
      <c r="T579" s="202"/>
      <c r="U579" s="202"/>
      <c r="V579" s="202"/>
      <c r="W579" s="202"/>
      <c r="X579" s="202"/>
      <c r="Y579" s="202"/>
      <c r="Z579" s="202"/>
      <c r="AA579" s="202"/>
    </row>
    <row r="580" spans="1:27" s="100" customFormat="1" ht="16.5" customHeight="1">
      <c r="A580" s="481"/>
      <c r="B580" s="480"/>
      <c r="C580" s="204"/>
      <c r="D580" s="204"/>
      <c r="E580" s="506" t="s">
        <v>668</v>
      </c>
      <c r="F580" s="496">
        <v>6.0000000000000001E-3</v>
      </c>
      <c r="G580" s="202"/>
      <c r="H580" s="202"/>
      <c r="I580" s="202"/>
      <c r="J580" s="202"/>
      <c r="K580" s="202"/>
      <c r="L580" s="202"/>
      <c r="M580" s="202"/>
      <c r="N580" s="202"/>
      <c r="O580" s="202"/>
      <c r="P580" s="202"/>
      <c r="Q580" s="202"/>
      <c r="R580" s="202"/>
      <c r="S580" s="202"/>
      <c r="T580" s="202"/>
      <c r="U580" s="202"/>
      <c r="V580" s="202"/>
      <c r="W580" s="202"/>
      <c r="X580" s="202"/>
      <c r="Y580" s="202"/>
      <c r="Z580" s="202"/>
      <c r="AA580" s="202"/>
    </row>
    <row r="581" spans="1:27" s="100" customFormat="1" ht="16.5" customHeight="1">
      <c r="A581" s="481"/>
      <c r="B581" s="480"/>
      <c r="C581" s="204"/>
      <c r="D581" s="204"/>
      <c r="E581" s="506" t="s">
        <v>669</v>
      </c>
      <c r="F581" s="496">
        <v>5.0000000000000001E-3</v>
      </c>
      <c r="G581" s="202"/>
      <c r="H581" s="202"/>
      <c r="I581" s="202"/>
      <c r="J581" s="202"/>
      <c r="K581" s="202"/>
      <c r="L581" s="202"/>
      <c r="M581" s="202"/>
      <c r="N581" s="202"/>
      <c r="O581" s="202"/>
      <c r="P581" s="202"/>
      <c r="Q581" s="202"/>
      <c r="R581" s="202"/>
      <c r="S581" s="202"/>
      <c r="T581" s="202"/>
      <c r="U581" s="202"/>
      <c r="V581" s="202"/>
      <c r="W581" s="202"/>
      <c r="X581" s="202"/>
      <c r="Y581" s="202"/>
      <c r="Z581" s="202"/>
      <c r="AA581" s="202"/>
    </row>
    <row r="582" spans="1:27" s="100" customFormat="1" ht="16.5" customHeight="1">
      <c r="A582" s="481"/>
      <c r="B582" s="480"/>
      <c r="C582" s="204"/>
      <c r="D582" s="204"/>
      <c r="E582" s="506" t="s">
        <v>670</v>
      </c>
      <c r="F582" s="496">
        <v>6.0000000000000001E-3</v>
      </c>
      <c r="G582" s="202"/>
      <c r="H582" s="202"/>
      <c r="I582" s="202"/>
      <c r="J582" s="202"/>
      <c r="K582" s="202"/>
      <c r="L582" s="202"/>
      <c r="M582" s="202"/>
      <c r="N582" s="202"/>
      <c r="O582" s="202"/>
      <c r="P582" s="202"/>
      <c r="Q582" s="202"/>
      <c r="R582" s="202"/>
      <c r="S582" s="202"/>
      <c r="T582" s="202"/>
      <c r="U582" s="202"/>
      <c r="V582" s="202"/>
      <c r="W582" s="202"/>
      <c r="X582" s="202"/>
      <c r="Y582" s="202"/>
      <c r="Z582" s="202"/>
      <c r="AA582" s="202"/>
    </row>
    <row r="583" spans="1:27" s="100" customFormat="1" ht="16.5" customHeight="1">
      <c r="A583" s="481"/>
      <c r="B583" s="480"/>
      <c r="C583" s="204"/>
      <c r="D583" s="204"/>
      <c r="E583" s="506" t="s">
        <v>671</v>
      </c>
      <c r="F583" s="496">
        <v>5.0000000000000001E-3</v>
      </c>
      <c r="G583" s="202"/>
      <c r="H583" s="202"/>
      <c r="I583" s="202"/>
      <c r="J583" s="202"/>
      <c r="K583" s="202"/>
      <c r="L583" s="202"/>
      <c r="M583" s="202"/>
      <c r="N583" s="202"/>
      <c r="O583" s="202"/>
      <c r="P583" s="202"/>
      <c r="Q583" s="202"/>
      <c r="R583" s="202"/>
      <c r="S583" s="202"/>
      <c r="T583" s="202"/>
      <c r="U583" s="202"/>
      <c r="V583" s="202"/>
      <c r="W583" s="202"/>
      <c r="X583" s="202"/>
      <c r="Y583" s="202"/>
      <c r="Z583" s="202"/>
      <c r="AA583" s="202"/>
    </row>
    <row r="584" spans="1:27" s="100" customFormat="1" ht="16.5" customHeight="1">
      <c r="A584" s="481"/>
      <c r="B584" s="480"/>
      <c r="C584" s="204"/>
      <c r="D584" s="204"/>
      <c r="E584" s="506" t="s">
        <v>672</v>
      </c>
      <c r="F584" s="496">
        <v>5.0000000000000001E-3</v>
      </c>
      <c r="G584" s="202"/>
      <c r="H584" s="202"/>
      <c r="I584" s="202"/>
      <c r="J584" s="202"/>
      <c r="K584" s="202"/>
      <c r="L584" s="202"/>
      <c r="M584" s="202"/>
      <c r="N584" s="202"/>
      <c r="O584" s="202"/>
      <c r="P584" s="202"/>
      <c r="Q584" s="202"/>
      <c r="R584" s="202"/>
      <c r="S584" s="202"/>
      <c r="T584" s="202"/>
      <c r="U584" s="202"/>
      <c r="V584" s="202"/>
      <c r="W584" s="202"/>
      <c r="X584" s="202"/>
      <c r="Y584" s="202"/>
      <c r="Z584" s="202"/>
      <c r="AA584" s="202"/>
    </row>
    <row r="585" spans="1:27" s="100" customFormat="1" ht="16.5" customHeight="1">
      <c r="A585" s="481"/>
      <c r="B585" s="480"/>
      <c r="C585" s="204"/>
      <c r="D585" s="204"/>
      <c r="E585" s="506" t="s">
        <v>673</v>
      </c>
      <c r="F585" s="496">
        <v>5.0000000000000001E-3</v>
      </c>
      <c r="G585" s="202"/>
      <c r="H585" s="202"/>
      <c r="I585" s="202"/>
      <c r="J585" s="202"/>
      <c r="K585" s="202"/>
      <c r="L585" s="202"/>
      <c r="M585" s="202"/>
      <c r="N585" s="202"/>
      <c r="O585" s="202"/>
      <c r="P585" s="202"/>
      <c r="Q585" s="202"/>
      <c r="R585" s="202"/>
      <c r="S585" s="202"/>
      <c r="T585" s="202"/>
      <c r="U585" s="202"/>
      <c r="V585" s="202"/>
      <c r="W585" s="202"/>
      <c r="X585" s="202"/>
      <c r="Y585" s="202"/>
      <c r="Z585" s="202"/>
      <c r="AA585" s="202"/>
    </row>
    <row r="586" spans="1:27" s="100" customFormat="1" ht="16.5" customHeight="1">
      <c r="A586" s="481"/>
      <c r="B586" s="480"/>
      <c r="C586" s="204"/>
      <c r="D586" s="204"/>
      <c r="E586" s="506" t="s">
        <v>674</v>
      </c>
      <c r="F586" s="496">
        <v>6.0000000000000001E-3</v>
      </c>
      <c r="G586" s="202"/>
      <c r="H586" s="202"/>
      <c r="I586" s="202"/>
      <c r="J586" s="202"/>
      <c r="K586" s="202"/>
      <c r="L586" s="202"/>
      <c r="M586" s="202"/>
      <c r="N586" s="202"/>
      <c r="O586" s="202"/>
      <c r="P586" s="202"/>
      <c r="Q586" s="202"/>
      <c r="R586" s="202"/>
      <c r="S586" s="202"/>
      <c r="T586" s="202"/>
      <c r="U586" s="202"/>
      <c r="V586" s="202"/>
      <c r="W586" s="202"/>
      <c r="X586" s="202"/>
      <c r="Y586" s="202"/>
      <c r="Z586" s="202"/>
      <c r="AA586" s="202"/>
    </row>
    <row r="587" spans="1:27" s="100" customFormat="1" ht="16.5" customHeight="1">
      <c r="A587" s="481"/>
      <c r="B587" s="480"/>
      <c r="C587" s="204"/>
      <c r="D587" s="204"/>
      <c r="E587" s="506" t="s">
        <v>675</v>
      </c>
      <c r="F587" s="496">
        <v>6.0000000000000001E-3</v>
      </c>
      <c r="G587" s="202"/>
      <c r="H587" s="202"/>
      <c r="I587" s="202"/>
      <c r="J587" s="202"/>
      <c r="K587" s="202"/>
      <c r="L587" s="202"/>
      <c r="M587" s="202"/>
      <c r="N587" s="202"/>
      <c r="O587" s="202"/>
      <c r="P587" s="202"/>
      <c r="Q587" s="202"/>
      <c r="R587" s="202"/>
      <c r="S587" s="202"/>
      <c r="T587" s="202"/>
      <c r="U587" s="202"/>
      <c r="V587" s="202"/>
      <c r="W587" s="202"/>
      <c r="X587" s="202"/>
      <c r="Y587" s="202"/>
      <c r="Z587" s="202"/>
      <c r="AA587" s="202"/>
    </row>
    <row r="588" spans="1:27" s="100" customFormat="1" ht="16.5" customHeight="1">
      <c r="A588" s="481"/>
      <c r="B588" s="480"/>
      <c r="C588" s="204"/>
      <c r="D588" s="204"/>
      <c r="E588" s="506" t="s">
        <v>676</v>
      </c>
      <c r="F588" s="496">
        <v>5.0000000000000001E-3</v>
      </c>
      <c r="G588" s="202"/>
      <c r="H588" s="202"/>
      <c r="I588" s="202"/>
      <c r="J588" s="202"/>
      <c r="K588" s="202"/>
      <c r="L588" s="202"/>
      <c r="M588" s="202"/>
      <c r="N588" s="202"/>
      <c r="O588" s="202"/>
      <c r="P588" s="202"/>
      <c r="Q588" s="202"/>
      <c r="R588" s="202"/>
      <c r="S588" s="202"/>
      <c r="T588" s="202"/>
      <c r="U588" s="202"/>
      <c r="V588" s="202"/>
      <c r="W588" s="202"/>
      <c r="X588" s="202"/>
      <c r="Y588" s="202"/>
      <c r="Z588" s="202"/>
      <c r="AA588" s="202"/>
    </row>
    <row r="589" spans="1:27" s="100" customFormat="1" ht="16.5" customHeight="1">
      <c r="A589" s="481"/>
      <c r="B589" s="480"/>
      <c r="C589" s="204"/>
      <c r="D589" s="204"/>
      <c r="E589" s="202" t="s">
        <v>776</v>
      </c>
      <c r="F589" s="202"/>
      <c r="G589" s="202"/>
      <c r="H589" s="202"/>
      <c r="I589" s="202"/>
      <c r="J589" s="202"/>
      <c r="K589" s="202"/>
      <c r="L589" s="202"/>
      <c r="M589" s="202"/>
      <c r="N589" s="202"/>
      <c r="O589" s="202"/>
      <c r="P589" s="202"/>
      <c r="Q589" s="202"/>
      <c r="R589" s="202"/>
      <c r="S589" s="202"/>
      <c r="T589" s="202"/>
      <c r="U589" s="202"/>
      <c r="V589" s="202"/>
      <c r="W589" s="202"/>
      <c r="X589" s="202"/>
      <c r="Y589" s="202"/>
      <c r="Z589" s="202"/>
      <c r="AA589" s="202"/>
    </row>
    <row r="590" spans="1:27" s="100" customFormat="1" ht="16.5" customHeight="1">
      <c r="A590" s="481"/>
      <c r="B590" s="480"/>
      <c r="C590" s="204"/>
      <c r="D590" s="204"/>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c r="AA590" s="202"/>
    </row>
    <row r="591" spans="1:27" s="100" customFormat="1" ht="19.5" customHeight="1">
      <c r="A591" s="481"/>
      <c r="B591" s="480"/>
      <c r="C591" s="204"/>
      <c r="D591" s="204"/>
      <c r="E591" s="529" t="s">
        <v>777</v>
      </c>
      <c r="F591" s="202"/>
      <c r="G591" s="202"/>
      <c r="H591" s="202"/>
      <c r="I591" s="202"/>
      <c r="J591" s="202"/>
      <c r="K591" s="202"/>
      <c r="L591" s="202"/>
      <c r="M591" s="202"/>
      <c r="S591" s="202"/>
      <c r="T591" s="202"/>
      <c r="U591" s="202"/>
      <c r="V591" s="202"/>
      <c r="W591" s="202"/>
      <c r="X591" s="202"/>
      <c r="Y591" s="202"/>
      <c r="Z591" s="202"/>
      <c r="AA591" s="202"/>
    </row>
    <row r="592" spans="1:27" s="100" customFormat="1" ht="16.5" customHeight="1">
      <c r="A592" s="481"/>
      <c r="B592" s="480"/>
      <c r="C592" s="204"/>
      <c r="D592" s="204"/>
      <c r="E592" s="1209" t="s">
        <v>703</v>
      </c>
      <c r="F592" s="1209"/>
      <c r="G592" s="479" t="s">
        <v>98</v>
      </c>
      <c r="H592" s="1209" t="s">
        <v>486</v>
      </c>
      <c r="I592" s="1209"/>
      <c r="L592" s="202"/>
      <c r="M592" s="202"/>
      <c r="S592" s="202"/>
      <c r="T592" s="202"/>
      <c r="U592" s="202"/>
      <c r="V592" s="202"/>
      <c r="W592" s="202"/>
      <c r="X592" s="202"/>
      <c r="Y592" s="202"/>
      <c r="Z592" s="202"/>
      <c r="AA592" s="202"/>
    </row>
    <row r="593" spans="1:27" s="100" customFormat="1" ht="16.5" customHeight="1">
      <c r="A593" s="481"/>
      <c r="B593" s="480"/>
      <c r="C593" s="204"/>
      <c r="D593" s="204"/>
      <c r="E593" s="500" t="s">
        <v>778</v>
      </c>
      <c r="F593" s="497"/>
      <c r="G593" s="504">
        <v>0.12</v>
      </c>
      <c r="H593" s="507" t="s">
        <v>779</v>
      </c>
      <c r="I593" s="507"/>
      <c r="L593" s="202"/>
      <c r="M593" s="202"/>
      <c r="S593" s="202"/>
      <c r="T593" s="202"/>
      <c r="U593" s="202"/>
      <c r="V593" s="202"/>
      <c r="W593" s="202"/>
      <c r="X593" s="202"/>
      <c r="Y593" s="202"/>
      <c r="Z593" s="202"/>
      <c r="AA593" s="202"/>
    </row>
    <row r="594" spans="1:27" s="100" customFormat="1" ht="16.5" customHeight="1">
      <c r="A594" s="481"/>
      <c r="B594" s="480"/>
      <c r="C594" s="204"/>
      <c r="D594" s="204"/>
      <c r="E594" s="500" t="s">
        <v>780</v>
      </c>
      <c r="F594" s="497"/>
      <c r="G594" s="504">
        <v>0.08</v>
      </c>
      <c r="H594" s="507" t="s">
        <v>779</v>
      </c>
      <c r="I594" s="507"/>
      <c r="L594" s="202"/>
      <c r="M594" s="202"/>
      <c r="S594" s="202"/>
      <c r="T594" s="202"/>
      <c r="U594" s="202"/>
      <c r="V594" s="202"/>
      <c r="W594" s="202"/>
      <c r="X594" s="202"/>
      <c r="Y594" s="202"/>
      <c r="Z594" s="202"/>
      <c r="AA594" s="202"/>
    </row>
    <row r="595" spans="1:27" s="100" customFormat="1">
      <c r="A595" s="481"/>
      <c r="B595" s="480"/>
      <c r="C595" s="204"/>
      <c r="D595" s="204"/>
      <c r="E595" s="500" t="s">
        <v>781</v>
      </c>
      <c r="F595" s="497"/>
      <c r="G595" s="504">
        <v>0.21</v>
      </c>
      <c r="H595" s="507" t="s">
        <v>779</v>
      </c>
      <c r="I595" s="507"/>
      <c r="L595" s="202"/>
      <c r="M595" s="202"/>
      <c r="N595" s="202"/>
      <c r="O595" s="202"/>
      <c r="P595" s="202"/>
      <c r="Q595" s="202"/>
      <c r="R595" s="202"/>
      <c r="S595" s="202"/>
      <c r="T595" s="202"/>
      <c r="U595" s="202"/>
      <c r="V595" s="202"/>
      <c r="W595" s="202"/>
      <c r="X595" s="202"/>
      <c r="Y595" s="202"/>
      <c r="Z595" s="202"/>
      <c r="AA595" s="202"/>
    </row>
    <row r="596" spans="1:27" s="100" customFormat="1">
      <c r="A596" s="481"/>
      <c r="B596" s="480"/>
      <c r="C596" s="204"/>
      <c r="D596" s="204"/>
      <c r="E596" s="202" t="s">
        <v>782</v>
      </c>
      <c r="F596" s="202"/>
      <c r="G596" s="202"/>
      <c r="H596" s="202"/>
      <c r="I596" s="202"/>
      <c r="L596" s="202"/>
      <c r="M596" s="202"/>
      <c r="N596" s="202"/>
      <c r="O596" s="202"/>
      <c r="P596" s="202"/>
      <c r="Q596" s="202"/>
      <c r="R596" s="202"/>
      <c r="S596" s="202"/>
      <c r="T596" s="202"/>
      <c r="U596" s="202"/>
      <c r="V596" s="202"/>
      <c r="W596" s="202"/>
      <c r="X596" s="202"/>
      <c r="Y596" s="202"/>
      <c r="Z596" s="202"/>
      <c r="AA596" s="202"/>
    </row>
    <row r="597" spans="1:27" s="100" customFormat="1">
      <c r="A597" s="481"/>
      <c r="B597" s="480"/>
      <c r="C597" s="204"/>
      <c r="D597" s="204"/>
      <c r="E597" s="202" t="s">
        <v>783</v>
      </c>
      <c r="F597" s="202"/>
      <c r="G597" s="202"/>
      <c r="H597" s="202"/>
      <c r="I597" s="202"/>
      <c r="L597" s="202"/>
      <c r="M597" s="202"/>
      <c r="N597" s="202"/>
      <c r="O597" s="202"/>
      <c r="P597" s="202"/>
      <c r="Q597" s="202"/>
      <c r="R597" s="202"/>
      <c r="S597" s="202"/>
      <c r="T597" s="202"/>
      <c r="U597" s="202"/>
      <c r="V597" s="202"/>
      <c r="W597" s="202"/>
      <c r="X597" s="202"/>
      <c r="Y597" s="202"/>
      <c r="Z597" s="202"/>
      <c r="AA597" s="202"/>
    </row>
    <row r="598" spans="1:27" s="100" customFormat="1" ht="16.5" customHeight="1">
      <c r="A598" s="481"/>
      <c r="B598" s="480"/>
      <c r="C598" s="204"/>
      <c r="D598" s="204"/>
      <c r="E598" s="681" t="s">
        <v>784</v>
      </c>
      <c r="F598" s="681"/>
      <c r="G598" s="681"/>
      <c r="H598" s="681"/>
      <c r="I598" s="681"/>
      <c r="J598" s="681"/>
      <c r="K598" s="681"/>
      <c r="L598" s="681"/>
      <c r="M598" s="681"/>
      <c r="N598" s="681"/>
      <c r="O598" s="681"/>
      <c r="P598" s="681"/>
      <c r="Q598" s="681"/>
      <c r="R598" s="681"/>
      <c r="S598" s="681"/>
      <c r="T598" s="681"/>
      <c r="U598" s="202"/>
      <c r="V598" s="202"/>
      <c r="W598" s="202"/>
      <c r="X598" s="202"/>
      <c r="Y598" s="202"/>
      <c r="Z598" s="202"/>
      <c r="AA598" s="202"/>
    </row>
    <row r="599" spans="1:27" s="100" customFormat="1" ht="16.5" customHeight="1">
      <c r="A599" s="481"/>
      <c r="B599" s="480"/>
      <c r="C599" s="204"/>
      <c r="D599" s="204"/>
      <c r="E599" s="1267" t="s">
        <v>722</v>
      </c>
      <c r="F599" s="1267"/>
      <c r="G599" s="1267"/>
      <c r="H599" s="1267"/>
      <c r="I599" s="668"/>
      <c r="J599" s="668"/>
      <c r="K599" s="668"/>
      <c r="L599" s="668"/>
      <c r="M599" s="668"/>
      <c r="N599" s="668"/>
      <c r="O599" s="668"/>
      <c r="P599" s="668"/>
      <c r="Q599" s="668"/>
      <c r="R599" s="668"/>
      <c r="S599" s="668"/>
      <c r="T599" s="668"/>
      <c r="U599" s="202"/>
      <c r="V599" s="202"/>
      <c r="W599" s="202"/>
      <c r="X599" s="202"/>
      <c r="Y599" s="202"/>
      <c r="Z599" s="202"/>
      <c r="AA599" s="202"/>
    </row>
    <row r="600" spans="1:27" s="100" customFormat="1" ht="16.5" customHeight="1">
      <c r="A600" s="481"/>
      <c r="B600" s="480"/>
      <c r="C600" s="204"/>
      <c r="D600" s="204"/>
      <c r="E600" s="877" t="s">
        <v>785</v>
      </c>
      <c r="F600" s="668"/>
      <c r="G600" s="668"/>
      <c r="H600" s="668"/>
      <c r="I600" s="668"/>
      <c r="J600" s="668"/>
      <c r="K600" s="668"/>
      <c r="L600" s="668"/>
      <c r="M600" s="668"/>
      <c r="N600" s="668"/>
      <c r="O600" s="668"/>
      <c r="P600" s="668"/>
      <c r="Q600" s="668"/>
      <c r="R600" s="668"/>
      <c r="S600" s="668"/>
      <c r="T600" s="668"/>
      <c r="U600" s="202"/>
      <c r="V600" s="202"/>
      <c r="W600" s="202"/>
      <c r="X600" s="202"/>
      <c r="Y600" s="202"/>
      <c r="Z600" s="202"/>
      <c r="AA600" s="202"/>
    </row>
    <row r="601" spans="1:27" s="100" customFormat="1" ht="16.5" customHeight="1">
      <c r="A601" s="481"/>
      <c r="B601" s="480"/>
      <c r="C601" s="204"/>
      <c r="D601" s="204"/>
      <c r="E601" s="681"/>
      <c r="F601" s="668"/>
      <c r="G601" s="668"/>
      <c r="H601" s="668"/>
      <c r="I601" s="668"/>
      <c r="J601" s="668"/>
      <c r="K601" s="668"/>
      <c r="L601" s="668"/>
      <c r="M601" s="668"/>
      <c r="N601" s="668"/>
      <c r="O601" s="668"/>
      <c r="P601" s="668"/>
      <c r="Q601" s="668"/>
      <c r="R601" s="668"/>
      <c r="S601" s="668"/>
      <c r="T601" s="668"/>
      <c r="U601" s="202"/>
      <c r="V601" s="202"/>
      <c r="W601" s="202"/>
      <c r="X601" s="202"/>
      <c r="Y601" s="202"/>
      <c r="Z601" s="202"/>
      <c r="AA601" s="202"/>
    </row>
    <row r="602" spans="1:27" s="100" customFormat="1" ht="16.5" customHeight="1">
      <c r="A602" s="481"/>
      <c r="B602" s="480"/>
      <c r="C602" s="204"/>
      <c r="D602" s="204"/>
      <c r="E602" s="529" t="s">
        <v>786</v>
      </c>
      <c r="F602" s="202"/>
      <c r="G602" s="202"/>
      <c r="H602" s="202"/>
      <c r="I602" s="202"/>
      <c r="J602" s="202"/>
      <c r="K602" s="202"/>
      <c r="L602" s="202"/>
      <c r="M602" s="202"/>
      <c r="N602" s="202"/>
      <c r="O602" s="202"/>
      <c r="P602" s="202"/>
      <c r="Q602" s="202"/>
      <c r="R602" s="202"/>
      <c r="S602" s="202"/>
      <c r="T602" s="202"/>
      <c r="U602" s="202"/>
      <c r="V602" s="202"/>
      <c r="W602" s="202"/>
      <c r="X602" s="202"/>
      <c r="Y602" s="202"/>
      <c r="Z602" s="202"/>
      <c r="AA602" s="202"/>
    </row>
    <row r="603" spans="1:27" s="100" customFormat="1" ht="16.5" customHeight="1">
      <c r="A603" s="481"/>
      <c r="B603" s="480"/>
      <c r="C603" s="204"/>
      <c r="D603" s="204"/>
      <c r="E603" s="479" t="s">
        <v>139</v>
      </c>
      <c r="F603" s="479">
        <v>2007</v>
      </c>
      <c r="G603" s="479">
        <v>2008</v>
      </c>
      <c r="H603" s="479">
        <v>2009</v>
      </c>
      <c r="I603" s="479">
        <v>2010</v>
      </c>
      <c r="J603" s="479">
        <v>2011</v>
      </c>
      <c r="K603" s="479">
        <v>2012</v>
      </c>
      <c r="L603" s="479">
        <v>2013</v>
      </c>
      <c r="M603" s="479">
        <v>2014</v>
      </c>
      <c r="N603" s="479">
        <v>2015</v>
      </c>
      <c r="O603" s="479">
        <v>2016</v>
      </c>
      <c r="P603" s="479">
        <v>2017</v>
      </c>
      <c r="Q603" s="479">
        <v>2018</v>
      </c>
      <c r="R603" s="479">
        <v>2019</v>
      </c>
      <c r="S603" s="479">
        <v>2020</v>
      </c>
      <c r="T603" s="479">
        <v>2021</v>
      </c>
      <c r="U603" s="479">
        <v>2022</v>
      </c>
      <c r="V603" s="479">
        <v>2023</v>
      </c>
      <c r="W603" s="479">
        <v>2024</v>
      </c>
      <c r="X603" s="202"/>
      <c r="Y603" s="202"/>
      <c r="Z603" s="202"/>
      <c r="AA603" s="202"/>
    </row>
    <row r="604" spans="1:27" s="100" customFormat="1" ht="16.5" customHeight="1">
      <c r="A604" s="481"/>
      <c r="B604" s="480"/>
      <c r="C604" s="204"/>
      <c r="D604" s="204"/>
      <c r="E604" s="506" t="s">
        <v>626</v>
      </c>
      <c r="F604" s="504">
        <v>0.28000000000000003</v>
      </c>
      <c r="G604" s="504">
        <v>0.28000000000000003</v>
      </c>
      <c r="H604" s="504">
        <v>0.25</v>
      </c>
      <c r="I604" s="504">
        <v>0.26</v>
      </c>
      <c r="J604" s="504">
        <v>0.26</v>
      </c>
      <c r="K604" s="504">
        <v>0.28000000000000003</v>
      </c>
      <c r="L604" s="504">
        <v>0.28000000000000003</v>
      </c>
      <c r="M604" s="504">
        <v>0.28000000000000003</v>
      </c>
      <c r="N604" s="504">
        <v>0.28000000000000003</v>
      </c>
      <c r="O604" s="504">
        <v>0.27</v>
      </c>
      <c r="P604" s="504">
        <v>0.28000000000000003</v>
      </c>
      <c r="Q604" s="504">
        <v>0.27</v>
      </c>
      <c r="R604" s="504">
        <v>0.26</v>
      </c>
      <c r="S604" s="504">
        <v>0.26</v>
      </c>
      <c r="T604" s="504">
        <v>0.24</v>
      </c>
      <c r="U604" s="504">
        <v>0.23</v>
      </c>
      <c r="V604" s="504">
        <v>0.22</v>
      </c>
      <c r="W604" s="504">
        <v>0.25</v>
      </c>
      <c r="X604" s="202"/>
      <c r="Y604" s="202"/>
      <c r="Z604" s="202"/>
      <c r="AA604" s="202"/>
    </row>
    <row r="605" spans="1:27" s="100" customFormat="1" ht="16.5" customHeight="1">
      <c r="A605" s="481"/>
      <c r="B605" s="480"/>
      <c r="C605" s="204"/>
      <c r="D605" s="204"/>
      <c r="E605" s="506" t="s">
        <v>627</v>
      </c>
      <c r="F605" s="504">
        <v>0.28000000000000003</v>
      </c>
      <c r="G605" s="504">
        <v>0.28000000000000003</v>
      </c>
      <c r="H605" s="504">
        <v>0.27</v>
      </c>
      <c r="I605" s="504">
        <v>0.28000000000000003</v>
      </c>
      <c r="J605" s="504">
        <v>0.27</v>
      </c>
      <c r="K605" s="504">
        <v>0.27</v>
      </c>
      <c r="L605" s="504">
        <v>0.27</v>
      </c>
      <c r="M605" s="504">
        <v>0.26</v>
      </c>
      <c r="N605" s="504">
        <v>0.23</v>
      </c>
      <c r="O605" s="504">
        <v>0.23</v>
      </c>
      <c r="P605" s="504">
        <v>0.22</v>
      </c>
      <c r="Q605" s="504">
        <v>0.22</v>
      </c>
      <c r="R605" s="504">
        <v>0.22</v>
      </c>
      <c r="S605" s="504">
        <v>0.21</v>
      </c>
      <c r="T605" s="504">
        <v>0.2</v>
      </c>
      <c r="U605" s="504">
        <v>0.21</v>
      </c>
      <c r="V605" s="504">
        <v>0.2</v>
      </c>
      <c r="W605" s="504">
        <v>0.21</v>
      </c>
      <c r="X605" s="202"/>
      <c r="Y605" s="202"/>
      <c r="Z605" s="202"/>
      <c r="AA605" s="202"/>
    </row>
    <row r="606" spans="1:27" s="100" customFormat="1" ht="16.5" customHeight="1">
      <c r="A606" s="481"/>
      <c r="B606" s="480"/>
      <c r="C606" s="204"/>
      <c r="D606" s="204"/>
      <c r="E606" s="506" t="s">
        <v>628</v>
      </c>
      <c r="F606" s="504">
        <v>0.24</v>
      </c>
      <c r="G606" s="504">
        <v>0.23</v>
      </c>
      <c r="H606" s="504">
        <v>0.23</v>
      </c>
      <c r="I606" s="504">
        <v>0.23</v>
      </c>
      <c r="J606" s="504">
        <v>0.23</v>
      </c>
      <c r="K606" s="504">
        <v>0.23</v>
      </c>
      <c r="L606" s="504">
        <v>0.23</v>
      </c>
      <c r="M606" s="504">
        <v>0.23</v>
      </c>
      <c r="N606" s="504">
        <v>0.23</v>
      </c>
      <c r="O606" s="504">
        <v>0.22</v>
      </c>
      <c r="P606" s="504">
        <v>0.21</v>
      </c>
      <c r="Q606" s="504">
        <v>0.2</v>
      </c>
      <c r="R606" s="504">
        <v>0.2</v>
      </c>
      <c r="S606" s="504">
        <v>0.19</v>
      </c>
      <c r="T606" s="504">
        <v>0.18</v>
      </c>
      <c r="U606" s="504">
        <v>0.17</v>
      </c>
      <c r="V606" s="504">
        <v>0.17</v>
      </c>
      <c r="W606" s="504">
        <v>0.16</v>
      </c>
      <c r="X606" s="202"/>
      <c r="Y606" s="202"/>
      <c r="Z606" s="202"/>
      <c r="AA606" s="202"/>
    </row>
    <row r="607" spans="1:27" s="100" customFormat="1" ht="16.5" customHeight="1">
      <c r="A607" s="481"/>
      <c r="B607" s="480"/>
      <c r="C607" s="204"/>
      <c r="D607" s="204"/>
      <c r="E607" s="506" t="s">
        <v>629</v>
      </c>
      <c r="F607" s="504">
        <v>0.24</v>
      </c>
      <c r="G607" s="504">
        <v>0.23</v>
      </c>
      <c r="H607" s="504">
        <v>0.22</v>
      </c>
      <c r="I607" s="504">
        <v>0.21</v>
      </c>
      <c r="J607" s="504">
        <v>0.2</v>
      </c>
      <c r="K607" s="504">
        <v>0.2</v>
      </c>
      <c r="L607" s="504">
        <v>0.2</v>
      </c>
      <c r="M607" s="504">
        <v>0.2</v>
      </c>
      <c r="N607" s="504">
        <v>0.2</v>
      </c>
      <c r="O607" s="504">
        <v>0.2</v>
      </c>
      <c r="P607" s="504">
        <v>0.21</v>
      </c>
      <c r="Q607" s="504">
        <v>0.2</v>
      </c>
      <c r="R607" s="504">
        <v>0.2</v>
      </c>
      <c r="S607" s="504">
        <v>0.2</v>
      </c>
      <c r="T607" s="504">
        <v>0.2</v>
      </c>
      <c r="U607" s="504">
        <v>0.2</v>
      </c>
      <c r="V607" s="504">
        <v>0.2</v>
      </c>
      <c r="W607" s="504">
        <v>0.2</v>
      </c>
      <c r="X607" s="202"/>
      <c r="Y607" s="202"/>
      <c r="Z607" s="202"/>
      <c r="AA607" s="202"/>
    </row>
    <row r="608" spans="1:27" s="100" customFormat="1" ht="16.5" customHeight="1">
      <c r="A608" s="481"/>
      <c r="B608" s="480"/>
      <c r="C608" s="204"/>
      <c r="D608" s="204"/>
      <c r="E608" s="506" t="s">
        <v>630</v>
      </c>
      <c r="F608" s="504">
        <v>0.24</v>
      </c>
      <c r="G608" s="504">
        <v>0.23</v>
      </c>
      <c r="H608" s="504">
        <v>0.21</v>
      </c>
      <c r="I608" s="504">
        <v>0.2</v>
      </c>
      <c r="J608" s="504">
        <v>0.2</v>
      </c>
      <c r="K608" s="504">
        <v>0.2</v>
      </c>
      <c r="L608" s="504">
        <v>0.2</v>
      </c>
      <c r="M608" s="504">
        <v>0.2</v>
      </c>
      <c r="N608" s="504">
        <v>0.2</v>
      </c>
      <c r="O608" s="504">
        <v>0.2</v>
      </c>
      <c r="P608" s="504">
        <v>0.2</v>
      </c>
      <c r="Q608" s="504">
        <v>0.2</v>
      </c>
      <c r="R608" s="504">
        <v>0.2</v>
      </c>
      <c r="S608" s="504">
        <v>0.2</v>
      </c>
      <c r="T608" s="504">
        <v>0.2</v>
      </c>
      <c r="U608" s="504">
        <v>0.2</v>
      </c>
      <c r="V608" s="504">
        <v>0.2</v>
      </c>
      <c r="W608" s="504">
        <v>0.2</v>
      </c>
      <c r="X608" s="202"/>
      <c r="Y608" s="202"/>
      <c r="Z608" s="202"/>
      <c r="AA608" s="202"/>
    </row>
    <row r="609" spans="1:27" s="100" customFormat="1" ht="16.5" customHeight="1">
      <c r="A609" s="481"/>
      <c r="B609" s="480"/>
      <c r="C609" s="204"/>
      <c r="D609" s="204"/>
      <c r="E609" s="506" t="s">
        <v>631</v>
      </c>
      <c r="F609" s="504">
        <v>0.24</v>
      </c>
      <c r="G609" s="504">
        <v>0.23</v>
      </c>
      <c r="H609" s="504">
        <v>0.22</v>
      </c>
      <c r="I609" s="504">
        <v>0.22</v>
      </c>
      <c r="J609" s="504">
        <v>0.21</v>
      </c>
      <c r="K609" s="504">
        <v>0.21</v>
      </c>
      <c r="L609" s="504">
        <v>0.21</v>
      </c>
      <c r="M609" s="504">
        <v>0.21</v>
      </c>
      <c r="N609" s="504">
        <v>0.21</v>
      </c>
      <c r="O609" s="504">
        <v>0.21</v>
      </c>
      <c r="P609" s="504">
        <v>0.2</v>
      </c>
      <c r="Q609" s="504">
        <v>0.2</v>
      </c>
      <c r="R609" s="504">
        <v>0.2</v>
      </c>
      <c r="S609" s="504">
        <v>0.2</v>
      </c>
      <c r="T609" s="504">
        <v>0.19</v>
      </c>
      <c r="U609" s="504">
        <v>0.19</v>
      </c>
      <c r="V609" s="504">
        <v>0.19</v>
      </c>
      <c r="W609" s="504">
        <v>0.19</v>
      </c>
      <c r="X609" s="202"/>
      <c r="Y609" s="202"/>
      <c r="Z609" s="202"/>
      <c r="AA609" s="202"/>
    </row>
    <row r="610" spans="1:27" s="100" customFormat="1" ht="16.5" customHeight="1">
      <c r="A610" s="481"/>
      <c r="B610" s="480"/>
      <c r="C610" s="204"/>
      <c r="D610" s="204"/>
      <c r="E610" s="506" t="s">
        <v>632</v>
      </c>
      <c r="F610" s="504">
        <v>0.24</v>
      </c>
      <c r="G610" s="504">
        <v>0.23</v>
      </c>
      <c r="H610" s="504">
        <v>0.24</v>
      </c>
      <c r="I610" s="504">
        <v>0.23</v>
      </c>
      <c r="J610" s="504">
        <v>0.23</v>
      </c>
      <c r="K610" s="504">
        <v>0.23</v>
      </c>
      <c r="L610" s="504">
        <v>0.23</v>
      </c>
      <c r="M610" s="504">
        <v>0.23</v>
      </c>
      <c r="N610" s="504">
        <v>0.23</v>
      </c>
      <c r="O610" s="504">
        <v>0.22</v>
      </c>
      <c r="P610" s="504">
        <v>0.22</v>
      </c>
      <c r="Q610" s="504">
        <v>0.2</v>
      </c>
      <c r="R610" s="504">
        <v>0.2</v>
      </c>
      <c r="S610" s="504">
        <v>0.19</v>
      </c>
      <c r="T610" s="504">
        <v>0.18</v>
      </c>
      <c r="U610" s="504">
        <v>0.18</v>
      </c>
      <c r="V610" s="504">
        <v>0.17</v>
      </c>
      <c r="W610" s="504">
        <v>0.18</v>
      </c>
      <c r="X610" s="202"/>
      <c r="Y610" s="202"/>
      <c r="Z610" s="202"/>
      <c r="AA610" s="202"/>
    </row>
    <row r="611" spans="1:27" s="100" customFormat="1" ht="16.5" customHeight="1">
      <c r="A611" s="481"/>
      <c r="B611" s="480"/>
      <c r="C611" s="204"/>
      <c r="D611" s="204"/>
      <c r="E611" s="506" t="s">
        <v>633</v>
      </c>
      <c r="F611" s="504">
        <v>0.23</v>
      </c>
      <c r="G611" s="504">
        <v>0.23</v>
      </c>
      <c r="H611" s="504">
        <v>0.22</v>
      </c>
      <c r="I611" s="504">
        <v>0.21</v>
      </c>
      <c r="J611" s="504">
        <v>0.21</v>
      </c>
      <c r="K611" s="504">
        <v>0.2</v>
      </c>
      <c r="L611" s="504">
        <v>0.2</v>
      </c>
      <c r="M611" s="504">
        <v>0.2</v>
      </c>
      <c r="N611" s="504">
        <v>0.2</v>
      </c>
      <c r="O611" s="504">
        <v>0.21</v>
      </c>
      <c r="P611" s="504">
        <v>0.21</v>
      </c>
      <c r="Q611" s="504">
        <v>0.2</v>
      </c>
      <c r="R611" s="504">
        <v>0.2</v>
      </c>
      <c r="S611" s="504">
        <v>0.2</v>
      </c>
      <c r="T611" s="504">
        <v>0.2</v>
      </c>
      <c r="U611" s="504">
        <v>0.2</v>
      </c>
      <c r="V611" s="504">
        <v>0.2</v>
      </c>
      <c r="W611" s="504">
        <v>0.2</v>
      </c>
      <c r="X611" s="202"/>
      <c r="Y611" s="202"/>
      <c r="Z611" s="202"/>
      <c r="AA611" s="202"/>
    </row>
    <row r="612" spans="1:27" s="100" customFormat="1" ht="16.5" customHeight="1">
      <c r="A612" s="481"/>
      <c r="B612" s="480"/>
      <c r="C612" s="204"/>
      <c r="D612" s="204"/>
      <c r="E612" s="506" t="s">
        <v>634</v>
      </c>
      <c r="F612" s="504">
        <v>0.28000000000000003</v>
      </c>
      <c r="G612" s="504">
        <v>0.28000000000000003</v>
      </c>
      <c r="H612" s="504">
        <v>0.27</v>
      </c>
      <c r="I612" s="504">
        <v>0.26</v>
      </c>
      <c r="J612" s="504">
        <v>0.25</v>
      </c>
      <c r="K612" s="504">
        <v>0.25</v>
      </c>
      <c r="L612" s="504">
        <v>0.25</v>
      </c>
      <c r="M612" s="504">
        <v>0.25</v>
      </c>
      <c r="N612" s="504">
        <v>0.25</v>
      </c>
      <c r="O612" s="504">
        <v>0.24</v>
      </c>
      <c r="P612" s="504">
        <v>0.23</v>
      </c>
      <c r="Q612" s="504">
        <v>0.22</v>
      </c>
      <c r="R612" s="504">
        <v>0.22</v>
      </c>
      <c r="S612" s="504">
        <v>0.21</v>
      </c>
      <c r="T612" s="504">
        <v>0.19</v>
      </c>
      <c r="U612" s="504">
        <v>0.18</v>
      </c>
      <c r="V612" s="504">
        <v>0.19</v>
      </c>
      <c r="W612" s="504">
        <v>0.17</v>
      </c>
      <c r="X612" s="202"/>
      <c r="Y612" s="202"/>
      <c r="Z612" s="202"/>
      <c r="AA612" s="202"/>
    </row>
    <row r="613" spans="1:27" s="100" customFormat="1" ht="16.5" customHeight="1">
      <c r="A613" s="481"/>
      <c r="B613" s="480"/>
      <c r="C613" s="204"/>
      <c r="D613" s="204"/>
      <c r="E613" s="506" t="s">
        <v>635</v>
      </c>
      <c r="F613" s="504">
        <v>0.28000000000000003</v>
      </c>
      <c r="G613" s="504">
        <v>0.28000000000000003</v>
      </c>
      <c r="H613" s="504">
        <v>0.28000000000000003</v>
      </c>
      <c r="I613" s="504">
        <v>0.27</v>
      </c>
      <c r="J613" s="504">
        <v>0.27</v>
      </c>
      <c r="K613" s="504">
        <v>0.27</v>
      </c>
      <c r="L613" s="504">
        <v>0.28000000000000003</v>
      </c>
      <c r="M613" s="504">
        <v>0.28000000000000003</v>
      </c>
      <c r="N613" s="504">
        <v>0.27</v>
      </c>
      <c r="O613" s="504">
        <v>0.28000000000000003</v>
      </c>
      <c r="P613" s="504">
        <v>0.28000000000000003</v>
      </c>
      <c r="Q613" s="504">
        <v>0.28000000000000003</v>
      </c>
      <c r="R613" s="504">
        <v>0.28000000000000003</v>
      </c>
      <c r="S613" s="504">
        <v>0.28000000000000003</v>
      </c>
      <c r="T613" s="504">
        <v>0.28000000000000003</v>
      </c>
      <c r="U613" s="504">
        <v>0.28999999999999998</v>
      </c>
      <c r="V613" s="504">
        <v>0.28000000000000003</v>
      </c>
      <c r="W613" s="504">
        <v>0.28000000000000003</v>
      </c>
      <c r="X613" s="202"/>
      <c r="Y613" s="202"/>
      <c r="Z613" s="202"/>
      <c r="AA613" s="202"/>
    </row>
    <row r="614" spans="1:27" s="100" customFormat="1" ht="16.5" customHeight="1">
      <c r="A614" s="481"/>
      <c r="B614" s="480"/>
      <c r="C614" s="204"/>
      <c r="D614" s="204"/>
      <c r="E614" s="506" t="s">
        <v>636</v>
      </c>
      <c r="F614" s="504">
        <v>0.24</v>
      </c>
      <c r="G614" s="504">
        <v>0.24</v>
      </c>
      <c r="H614" s="504">
        <v>0.23</v>
      </c>
      <c r="I614" s="504">
        <v>0.23</v>
      </c>
      <c r="J614" s="504">
        <v>0.22</v>
      </c>
      <c r="K614" s="504">
        <v>0.22</v>
      </c>
      <c r="L614" s="504">
        <v>0.22</v>
      </c>
      <c r="M614" s="504">
        <v>0.22</v>
      </c>
      <c r="N614" s="504">
        <v>0.22</v>
      </c>
      <c r="O614" s="504">
        <v>0.22</v>
      </c>
      <c r="P614" s="504">
        <v>0.21</v>
      </c>
      <c r="Q614" s="504">
        <v>0.2</v>
      </c>
      <c r="R614" s="504">
        <v>0.19</v>
      </c>
      <c r="S614" s="504">
        <v>0.19</v>
      </c>
      <c r="T614" s="504">
        <v>0.18</v>
      </c>
      <c r="U614" s="504">
        <v>0.18</v>
      </c>
      <c r="V614" s="504">
        <v>0.18</v>
      </c>
      <c r="W614" s="504">
        <v>0.18</v>
      </c>
      <c r="X614" s="202"/>
      <c r="Y614" s="202"/>
      <c r="Z614" s="202"/>
      <c r="AA614" s="202"/>
    </row>
    <row r="615" spans="1:27" s="100" customFormat="1" ht="16.5" customHeight="1">
      <c r="A615" s="481"/>
      <c r="B615" s="480"/>
      <c r="C615" s="204"/>
      <c r="D615" s="204"/>
      <c r="E615" s="506" t="s">
        <v>637</v>
      </c>
      <c r="F615" s="504">
        <v>0.24</v>
      </c>
      <c r="G615" s="504">
        <v>0.23</v>
      </c>
      <c r="H615" s="504">
        <v>0.22</v>
      </c>
      <c r="I615" s="504">
        <v>0.22</v>
      </c>
      <c r="J615" s="504">
        <v>0.19</v>
      </c>
      <c r="K615" s="504">
        <v>0.19</v>
      </c>
      <c r="L615" s="504">
        <v>0.19</v>
      </c>
      <c r="M615" s="504">
        <v>0.19</v>
      </c>
      <c r="N615" s="504">
        <v>0.19</v>
      </c>
      <c r="O615" s="504">
        <v>0.18</v>
      </c>
      <c r="P615" s="504">
        <v>0.19</v>
      </c>
      <c r="Q615" s="504">
        <v>0.18</v>
      </c>
      <c r="R615" s="504">
        <v>0.18</v>
      </c>
      <c r="S615" s="504">
        <v>0.18</v>
      </c>
      <c r="T615" s="504">
        <v>0.18</v>
      </c>
      <c r="U615" s="504">
        <v>0.18</v>
      </c>
      <c r="V615" s="504">
        <v>0.17</v>
      </c>
      <c r="W615" s="504">
        <v>0.18</v>
      </c>
      <c r="X615" s="202"/>
      <c r="Y615" s="202"/>
      <c r="Z615" s="202"/>
      <c r="AA615" s="202"/>
    </row>
    <row r="616" spans="1:27" s="100" customFormat="1" ht="16.5" customHeight="1">
      <c r="A616" s="481"/>
      <c r="B616" s="480"/>
      <c r="C616" s="204"/>
      <c r="D616" s="204"/>
      <c r="E616" s="506" t="s">
        <v>638</v>
      </c>
      <c r="F616" s="504">
        <v>0.25</v>
      </c>
      <c r="G616" s="504">
        <v>0.24</v>
      </c>
      <c r="H616" s="504">
        <v>0.23</v>
      </c>
      <c r="I616" s="504">
        <v>0.22</v>
      </c>
      <c r="J616" s="504">
        <v>0.21</v>
      </c>
      <c r="K616" s="504">
        <v>0.21</v>
      </c>
      <c r="L616" s="504">
        <v>0.21</v>
      </c>
      <c r="M616" s="504">
        <v>0.2</v>
      </c>
      <c r="N616" s="504">
        <v>0.21</v>
      </c>
      <c r="O616" s="504">
        <v>0.21</v>
      </c>
      <c r="P616" s="504">
        <v>0.21</v>
      </c>
      <c r="Q616" s="504">
        <v>0.2</v>
      </c>
      <c r="R616" s="504">
        <v>0.2</v>
      </c>
      <c r="S616" s="504">
        <v>0.2</v>
      </c>
      <c r="T616" s="504">
        <v>0.2</v>
      </c>
      <c r="U616" s="504">
        <v>0.2</v>
      </c>
      <c r="V616" s="504">
        <v>0.19</v>
      </c>
      <c r="W616" s="504">
        <v>0.19</v>
      </c>
      <c r="X616" s="202"/>
      <c r="Y616" s="202"/>
      <c r="Z616" s="202"/>
      <c r="AA616" s="202"/>
    </row>
    <row r="617" spans="1:27" s="100" customFormat="1" ht="16.5" customHeight="1">
      <c r="A617" s="481"/>
      <c r="B617" s="480"/>
      <c r="C617" s="204"/>
      <c r="D617" s="204"/>
      <c r="E617" s="506" t="s">
        <v>639</v>
      </c>
      <c r="F617" s="504">
        <v>0.23</v>
      </c>
      <c r="G617" s="504">
        <v>0.22</v>
      </c>
      <c r="H617" s="504">
        <v>0.21</v>
      </c>
      <c r="I617" s="504">
        <v>0.2</v>
      </c>
      <c r="J617" s="504">
        <v>0.19</v>
      </c>
      <c r="K617" s="504">
        <v>0.21</v>
      </c>
      <c r="L617" s="504">
        <v>0.2</v>
      </c>
      <c r="M617" s="504">
        <v>0.2</v>
      </c>
      <c r="N617" s="504">
        <v>0.2</v>
      </c>
      <c r="O617" s="504">
        <v>0.21</v>
      </c>
      <c r="P617" s="504">
        <v>0.21</v>
      </c>
      <c r="Q617" s="504">
        <v>0.21</v>
      </c>
      <c r="R617" s="504">
        <v>0.21</v>
      </c>
      <c r="S617" s="504">
        <v>0.21</v>
      </c>
      <c r="T617" s="504">
        <v>0.21</v>
      </c>
      <c r="U617" s="504">
        <v>0.21</v>
      </c>
      <c r="V617" s="504">
        <v>0.21</v>
      </c>
      <c r="W617" s="504">
        <v>0.21</v>
      </c>
      <c r="X617" s="202"/>
      <c r="Y617" s="202"/>
      <c r="Z617" s="202"/>
      <c r="AA617" s="202"/>
    </row>
    <row r="618" spans="1:27" s="100" customFormat="1" ht="16.5" customHeight="1">
      <c r="A618" s="481"/>
      <c r="B618" s="480"/>
      <c r="C618" s="204"/>
      <c r="D618" s="204"/>
      <c r="E618" s="506" t="s">
        <v>640</v>
      </c>
      <c r="F618" s="504">
        <v>0.28999999999999998</v>
      </c>
      <c r="G618" s="504">
        <v>0.28999999999999998</v>
      </c>
      <c r="H618" s="504">
        <v>0.28999999999999998</v>
      </c>
      <c r="I618" s="504">
        <v>0.28000000000000003</v>
      </c>
      <c r="J618" s="504">
        <v>0.27</v>
      </c>
      <c r="K618" s="504">
        <v>0.26</v>
      </c>
      <c r="L618" s="504">
        <v>0.25</v>
      </c>
      <c r="M618" s="504">
        <v>0.26</v>
      </c>
      <c r="N618" s="504">
        <v>0.26</v>
      </c>
      <c r="O618" s="504">
        <v>0.25</v>
      </c>
      <c r="P618" s="504">
        <v>0.24</v>
      </c>
      <c r="Q618" s="504">
        <v>0.23</v>
      </c>
      <c r="R618" s="504">
        <v>0.23</v>
      </c>
      <c r="S618" s="504">
        <v>0.22</v>
      </c>
      <c r="T618" s="504">
        <v>0.22</v>
      </c>
      <c r="U618" s="504">
        <v>0.22</v>
      </c>
      <c r="V618" s="504">
        <v>0.21</v>
      </c>
      <c r="W618" s="504">
        <v>0.2</v>
      </c>
      <c r="X618" s="202"/>
      <c r="Y618" s="202"/>
      <c r="Z618" s="202"/>
      <c r="AA618" s="202"/>
    </row>
    <row r="619" spans="1:27" s="100" customFormat="1" ht="16.5" customHeight="1">
      <c r="A619" s="481"/>
      <c r="B619" s="480"/>
      <c r="C619" s="204"/>
      <c r="D619" s="204"/>
      <c r="E619" s="506" t="s">
        <v>641</v>
      </c>
      <c r="F619" s="504">
        <v>0.21</v>
      </c>
      <c r="G619" s="504">
        <v>0.21</v>
      </c>
      <c r="H619" s="504">
        <v>0.2</v>
      </c>
      <c r="I619" s="504">
        <v>0.19</v>
      </c>
      <c r="J619" s="504">
        <v>0.18</v>
      </c>
      <c r="K619" s="504">
        <v>0.18</v>
      </c>
      <c r="L619" s="504">
        <v>0.18</v>
      </c>
      <c r="M619" s="504">
        <v>0.18</v>
      </c>
      <c r="N619" s="504">
        <v>0.18</v>
      </c>
      <c r="O619" s="504">
        <v>0.17</v>
      </c>
      <c r="P619" s="504">
        <v>0.18</v>
      </c>
      <c r="Q619" s="504">
        <v>0.18</v>
      </c>
      <c r="R619" s="504">
        <v>0.18</v>
      </c>
      <c r="S619" s="504">
        <v>0.18</v>
      </c>
      <c r="T619" s="504">
        <v>0.18</v>
      </c>
      <c r="U619" s="504">
        <v>0.18</v>
      </c>
      <c r="V619" s="504">
        <v>0.18</v>
      </c>
      <c r="W619" s="504">
        <v>0.18</v>
      </c>
      <c r="X619" s="202"/>
      <c r="Y619" s="202"/>
      <c r="Z619" s="202"/>
      <c r="AA619" s="202"/>
    </row>
    <row r="620" spans="1:27" s="100" customFormat="1" ht="16.5" customHeight="1">
      <c r="A620" s="481"/>
      <c r="B620" s="480"/>
      <c r="C620" s="204"/>
      <c r="D620" s="204"/>
      <c r="E620" s="506" t="s">
        <v>642</v>
      </c>
      <c r="F620" s="504">
        <v>0.24</v>
      </c>
      <c r="G620" s="504">
        <v>0.23</v>
      </c>
      <c r="H620" s="504">
        <v>0.23</v>
      </c>
      <c r="I620" s="504">
        <v>0.22</v>
      </c>
      <c r="J620" s="504">
        <v>0.22</v>
      </c>
      <c r="K620" s="504">
        <v>0.23</v>
      </c>
      <c r="L620" s="504">
        <v>0.22</v>
      </c>
      <c r="M620" s="504">
        <v>0.22</v>
      </c>
      <c r="N620" s="504">
        <v>0.22</v>
      </c>
      <c r="O620" s="504">
        <v>0.22</v>
      </c>
      <c r="P620" s="504">
        <v>0.22</v>
      </c>
      <c r="Q620" s="504">
        <v>0.22</v>
      </c>
      <c r="R620" s="504">
        <v>0.22</v>
      </c>
      <c r="S620" s="504">
        <v>0.21</v>
      </c>
      <c r="T620" s="504">
        <v>0.21</v>
      </c>
      <c r="U620" s="504">
        <v>0.21</v>
      </c>
      <c r="V620" s="504">
        <v>0.2</v>
      </c>
      <c r="W620" s="504">
        <v>0.21</v>
      </c>
      <c r="X620" s="202"/>
      <c r="Y620" s="202"/>
      <c r="Z620" s="202"/>
      <c r="AA620" s="202"/>
    </row>
    <row r="621" spans="1:27" s="100" customFormat="1" ht="16.5" customHeight="1">
      <c r="A621" s="481"/>
      <c r="B621" s="480"/>
      <c r="C621" s="204"/>
      <c r="D621" s="204"/>
      <c r="E621" s="506" t="s">
        <v>643</v>
      </c>
      <c r="F621" s="504">
        <v>0.25</v>
      </c>
      <c r="G621" s="504">
        <v>0.24</v>
      </c>
      <c r="H621" s="504">
        <v>0.23</v>
      </c>
      <c r="I621" s="504">
        <v>0.22</v>
      </c>
      <c r="J621" s="504">
        <v>0.22</v>
      </c>
      <c r="K621" s="504">
        <v>0.22</v>
      </c>
      <c r="L621" s="504">
        <v>0.23</v>
      </c>
      <c r="M621" s="504">
        <v>0.23</v>
      </c>
      <c r="N621" s="504">
        <v>0.23</v>
      </c>
      <c r="O621" s="504">
        <v>0.23</v>
      </c>
      <c r="P621" s="504">
        <v>0.22</v>
      </c>
      <c r="Q621" s="504">
        <v>0.22</v>
      </c>
      <c r="R621" s="504">
        <v>0.21</v>
      </c>
      <c r="S621" s="504">
        <v>0.21</v>
      </c>
      <c r="T621" s="504">
        <v>0.21</v>
      </c>
      <c r="U621" s="504">
        <v>0.21</v>
      </c>
      <c r="V621" s="504">
        <v>0.21</v>
      </c>
      <c r="W621" s="504">
        <v>0.21</v>
      </c>
      <c r="X621" s="202"/>
      <c r="Y621" s="202"/>
      <c r="Z621" s="202"/>
      <c r="AA621" s="202"/>
    </row>
    <row r="622" spans="1:27" s="100" customFormat="1" ht="16.5" customHeight="1">
      <c r="A622" s="481"/>
      <c r="B622" s="480"/>
      <c r="C622" s="204"/>
      <c r="D622" s="204"/>
      <c r="E622" s="506" t="s">
        <v>644</v>
      </c>
      <c r="F622" s="504">
        <v>0.22</v>
      </c>
      <c r="G622" s="504">
        <v>0.21</v>
      </c>
      <c r="H622" s="504">
        <v>0.21</v>
      </c>
      <c r="I622" s="504">
        <v>0.2</v>
      </c>
      <c r="J622" s="504">
        <v>0.2</v>
      </c>
      <c r="K622" s="504">
        <v>0.2</v>
      </c>
      <c r="L622" s="504">
        <v>0.2</v>
      </c>
      <c r="M622" s="504">
        <v>0.2</v>
      </c>
      <c r="N622" s="504">
        <v>0.2</v>
      </c>
      <c r="O622" s="504">
        <v>0.2</v>
      </c>
      <c r="P622" s="504">
        <v>0.2</v>
      </c>
      <c r="Q622" s="504">
        <v>0.19</v>
      </c>
      <c r="R622" s="504">
        <v>0.19</v>
      </c>
      <c r="S622" s="504">
        <v>0.19</v>
      </c>
      <c r="T622" s="504">
        <v>0.19</v>
      </c>
      <c r="U622" s="504">
        <v>0.19</v>
      </c>
      <c r="V622" s="504">
        <v>0.18</v>
      </c>
      <c r="W622" s="504">
        <v>0.18</v>
      </c>
      <c r="X622" s="202"/>
      <c r="Y622" s="202"/>
      <c r="Z622" s="202"/>
      <c r="AA622" s="202"/>
    </row>
    <row r="623" spans="1:27" s="100" customFormat="1" ht="16.5" customHeight="1">
      <c r="A623" s="481"/>
      <c r="B623" s="480"/>
      <c r="C623" s="204"/>
      <c r="D623" s="204"/>
      <c r="E623" s="506" t="s">
        <v>645</v>
      </c>
      <c r="F623" s="504">
        <v>0.24</v>
      </c>
      <c r="G623" s="504">
        <v>0.23</v>
      </c>
      <c r="H623" s="504">
        <v>0.22</v>
      </c>
      <c r="I623" s="504">
        <v>0.21</v>
      </c>
      <c r="J623" s="504">
        <v>0.2</v>
      </c>
      <c r="K623" s="504">
        <v>0.2</v>
      </c>
      <c r="L623" s="504">
        <v>0.2</v>
      </c>
      <c r="M623" s="504">
        <v>0.2</v>
      </c>
      <c r="N623" s="504">
        <v>0.2</v>
      </c>
      <c r="O623" s="504">
        <v>0.2</v>
      </c>
      <c r="P623" s="504">
        <v>0.21</v>
      </c>
      <c r="Q623" s="504">
        <v>0.21</v>
      </c>
      <c r="R623" s="504">
        <v>0.21</v>
      </c>
      <c r="S623" s="504">
        <v>0.21</v>
      </c>
      <c r="T623" s="504">
        <v>0.2</v>
      </c>
      <c r="U623" s="504">
        <v>0.2</v>
      </c>
      <c r="V623" s="504">
        <v>0.2</v>
      </c>
      <c r="W623" s="504">
        <v>0.21</v>
      </c>
      <c r="X623" s="202"/>
      <c r="Y623" s="202"/>
      <c r="Z623" s="202"/>
      <c r="AA623" s="202"/>
    </row>
    <row r="624" spans="1:27" s="100" customFormat="1" ht="16.5" customHeight="1">
      <c r="A624" s="481"/>
      <c r="B624" s="480"/>
      <c r="C624" s="204"/>
      <c r="D624" s="204"/>
      <c r="E624" s="506" t="s">
        <v>646</v>
      </c>
      <c r="F624" s="504">
        <v>0.25</v>
      </c>
      <c r="G624" s="504">
        <v>0.25</v>
      </c>
      <c r="H624" s="504">
        <v>0.24</v>
      </c>
      <c r="I624" s="504">
        <v>0.24</v>
      </c>
      <c r="J624" s="504">
        <v>0.24</v>
      </c>
      <c r="K624" s="504">
        <v>0.24</v>
      </c>
      <c r="L624" s="504">
        <v>0.24</v>
      </c>
      <c r="M624" s="504">
        <v>0.24</v>
      </c>
      <c r="N624" s="504">
        <v>0.24</v>
      </c>
      <c r="O624" s="504">
        <v>0.23</v>
      </c>
      <c r="P624" s="504">
        <v>0.23</v>
      </c>
      <c r="Q624" s="504">
        <v>0.22</v>
      </c>
      <c r="R624" s="504">
        <v>0.21</v>
      </c>
      <c r="S624" s="504">
        <v>0.21</v>
      </c>
      <c r="T624" s="504">
        <v>0.2</v>
      </c>
      <c r="U624" s="504">
        <v>0.19</v>
      </c>
      <c r="V624" s="504">
        <v>0.19</v>
      </c>
      <c r="W624" s="504">
        <v>0.19</v>
      </c>
      <c r="X624" s="202"/>
      <c r="Y624" s="202"/>
      <c r="Z624" s="202"/>
      <c r="AA624" s="202"/>
    </row>
    <row r="625" spans="1:27" s="100" customFormat="1" ht="16.5" customHeight="1">
      <c r="A625" s="481"/>
      <c r="B625" s="480"/>
      <c r="C625" s="204"/>
      <c r="D625" s="204"/>
      <c r="E625" s="506" t="s">
        <v>647</v>
      </c>
      <c r="F625" s="504">
        <v>0.24</v>
      </c>
      <c r="G625" s="504">
        <v>0.23</v>
      </c>
      <c r="H625" s="504">
        <v>0.23</v>
      </c>
      <c r="I625" s="504">
        <v>0.22</v>
      </c>
      <c r="J625" s="504">
        <v>0.21</v>
      </c>
      <c r="K625" s="504">
        <v>0.22</v>
      </c>
      <c r="L625" s="504">
        <v>0.21</v>
      </c>
      <c r="M625" s="504">
        <v>0.21</v>
      </c>
      <c r="N625" s="504">
        <v>0.21</v>
      </c>
      <c r="O625" s="504">
        <v>0.21</v>
      </c>
      <c r="P625" s="504">
        <v>0.21</v>
      </c>
      <c r="Q625" s="504">
        <v>0.2</v>
      </c>
      <c r="R625" s="504">
        <v>0.2</v>
      </c>
      <c r="S625" s="504">
        <v>0.19</v>
      </c>
      <c r="T625" s="504">
        <v>0.19</v>
      </c>
      <c r="U625" s="504">
        <v>0.18</v>
      </c>
      <c r="V625" s="504">
        <v>0.17</v>
      </c>
      <c r="W625" s="504">
        <v>0.18</v>
      </c>
      <c r="X625" s="202"/>
      <c r="Y625" s="202"/>
      <c r="Z625" s="202"/>
      <c r="AA625" s="202"/>
    </row>
    <row r="626" spans="1:27" s="100" customFormat="1" ht="16.5" customHeight="1">
      <c r="A626" s="481"/>
      <c r="B626" s="480"/>
      <c r="C626" s="204"/>
      <c r="D626" s="204"/>
      <c r="E626" s="506" t="s">
        <v>648</v>
      </c>
      <c r="F626" s="504">
        <v>0.27</v>
      </c>
      <c r="G626" s="504">
        <v>0.27</v>
      </c>
      <c r="H626" s="504">
        <v>0.26</v>
      </c>
      <c r="I626" s="504">
        <v>0.26</v>
      </c>
      <c r="J626" s="504">
        <v>0.24</v>
      </c>
      <c r="K626" s="504">
        <v>0.21</v>
      </c>
      <c r="L626" s="504">
        <v>0.21</v>
      </c>
      <c r="M626" s="504">
        <v>0.21</v>
      </c>
      <c r="N626" s="504">
        <v>0.21</v>
      </c>
      <c r="O626" s="504">
        <v>0.21</v>
      </c>
      <c r="P626" s="504">
        <v>0.22</v>
      </c>
      <c r="Q626" s="504">
        <v>0.23</v>
      </c>
      <c r="R626" s="504">
        <v>0.24</v>
      </c>
      <c r="S626" s="504">
        <v>0.24</v>
      </c>
      <c r="T626" s="504">
        <v>0.25</v>
      </c>
      <c r="U626" s="504">
        <v>0.26</v>
      </c>
      <c r="V626" s="504">
        <v>0.27</v>
      </c>
      <c r="W626" s="504">
        <v>0.28000000000000003</v>
      </c>
      <c r="X626" s="202"/>
      <c r="Y626" s="202"/>
      <c r="Z626" s="202"/>
      <c r="AA626" s="202"/>
    </row>
    <row r="627" spans="1:27" s="100" customFormat="1" ht="16.5" customHeight="1">
      <c r="A627" s="481"/>
      <c r="B627" s="480"/>
      <c r="C627" s="204"/>
      <c r="D627" s="204"/>
      <c r="E627" s="506" t="s">
        <v>649</v>
      </c>
      <c r="F627" s="504">
        <v>0.22</v>
      </c>
      <c r="G627" s="504">
        <v>0.23</v>
      </c>
      <c r="H627" s="504">
        <v>0.23</v>
      </c>
      <c r="I627" s="504">
        <v>0.23</v>
      </c>
      <c r="J627" s="504">
        <v>0.23</v>
      </c>
      <c r="K627" s="504">
        <v>0.23</v>
      </c>
      <c r="L627" s="504">
        <v>0.23</v>
      </c>
      <c r="M627" s="504">
        <v>0.22</v>
      </c>
      <c r="N627" s="504">
        <v>0.22</v>
      </c>
      <c r="O627" s="504">
        <v>0.22</v>
      </c>
      <c r="P627" s="504">
        <v>0.22</v>
      </c>
      <c r="Q627" s="504">
        <v>0.2</v>
      </c>
      <c r="R627" s="504">
        <v>0.2</v>
      </c>
      <c r="S627" s="504">
        <v>0.2</v>
      </c>
      <c r="T627" s="504">
        <v>0.19</v>
      </c>
      <c r="U627" s="504">
        <v>0.18</v>
      </c>
      <c r="V627" s="504">
        <v>0.18</v>
      </c>
      <c r="W627" s="504">
        <v>0.18</v>
      </c>
      <c r="X627" s="202"/>
      <c r="Y627" s="202"/>
      <c r="Z627" s="202"/>
      <c r="AA627" s="202"/>
    </row>
    <row r="628" spans="1:27" s="100" customFormat="1" ht="16.5" customHeight="1">
      <c r="A628" s="481"/>
      <c r="B628" s="480"/>
      <c r="C628" s="204"/>
      <c r="D628" s="204"/>
      <c r="E628" s="506" t="s">
        <v>650</v>
      </c>
      <c r="F628" s="504">
        <v>0.26</v>
      </c>
      <c r="G628" s="504">
        <v>0.25</v>
      </c>
      <c r="H628" s="504">
        <v>0.24</v>
      </c>
      <c r="I628" s="504">
        <v>0.24</v>
      </c>
      <c r="J628" s="504">
        <v>0.23</v>
      </c>
      <c r="K628" s="504">
        <v>0.23</v>
      </c>
      <c r="L628" s="504">
        <v>0.23</v>
      </c>
      <c r="M628" s="504">
        <v>0.23</v>
      </c>
      <c r="N628" s="504">
        <v>0.23</v>
      </c>
      <c r="O628" s="504">
        <v>0.22</v>
      </c>
      <c r="P628" s="504">
        <v>0.21</v>
      </c>
      <c r="Q628" s="504">
        <v>0.2</v>
      </c>
      <c r="R628" s="504">
        <v>0.19</v>
      </c>
      <c r="S628" s="504">
        <v>0.18</v>
      </c>
      <c r="T628" s="504">
        <v>0.18</v>
      </c>
      <c r="U628" s="504">
        <v>0.17</v>
      </c>
      <c r="V628" s="504">
        <v>0.16</v>
      </c>
      <c r="W628" s="504">
        <v>0.16</v>
      </c>
      <c r="X628" s="202"/>
      <c r="Y628" s="202"/>
      <c r="Z628" s="202"/>
      <c r="AA628" s="202"/>
    </row>
    <row r="629" spans="1:27" s="100" customFormat="1" ht="16.5" customHeight="1">
      <c r="A629" s="481"/>
      <c r="B629" s="480"/>
      <c r="C629" s="204"/>
      <c r="D629" s="204"/>
      <c r="E629" s="506" t="s">
        <v>651</v>
      </c>
      <c r="F629" s="504">
        <v>0.24</v>
      </c>
      <c r="G629" s="504">
        <v>0.23</v>
      </c>
      <c r="H629" s="504">
        <v>0.23</v>
      </c>
      <c r="I629" s="504">
        <v>0.22</v>
      </c>
      <c r="J629" s="504">
        <v>0.21</v>
      </c>
      <c r="K629" s="504">
        <v>0.22</v>
      </c>
      <c r="L629" s="504">
        <v>0.22</v>
      </c>
      <c r="M629" s="504">
        <v>0.21</v>
      </c>
      <c r="N629" s="504">
        <v>0.21</v>
      </c>
      <c r="O629" s="504">
        <v>0.21</v>
      </c>
      <c r="P629" s="504">
        <v>0.2</v>
      </c>
      <c r="Q629" s="504">
        <v>0.2</v>
      </c>
      <c r="R629" s="504">
        <v>0.19</v>
      </c>
      <c r="S629" s="504">
        <v>0.19</v>
      </c>
      <c r="T629" s="504">
        <v>0.19</v>
      </c>
      <c r="U629" s="504">
        <v>0.18</v>
      </c>
      <c r="V629" s="504">
        <v>0.17</v>
      </c>
      <c r="W629" s="504">
        <v>0.17</v>
      </c>
      <c r="X629" s="202"/>
      <c r="Y629" s="202"/>
      <c r="Z629" s="202"/>
      <c r="AA629" s="202"/>
    </row>
    <row r="630" spans="1:27" s="100" customFormat="1" ht="16.5" customHeight="1">
      <c r="A630" s="481"/>
      <c r="B630" s="480"/>
      <c r="C630" s="204"/>
      <c r="D630" s="204"/>
      <c r="E630" s="506" t="s">
        <v>652</v>
      </c>
      <c r="F630" s="504">
        <v>0.22</v>
      </c>
      <c r="G630" s="504">
        <v>0.22</v>
      </c>
      <c r="H630" s="504">
        <v>0.21</v>
      </c>
      <c r="I630" s="504">
        <v>0.21</v>
      </c>
      <c r="J630" s="504">
        <v>0.21</v>
      </c>
      <c r="K630" s="504">
        <v>0.2</v>
      </c>
      <c r="L630" s="504">
        <v>0.2</v>
      </c>
      <c r="M630" s="504">
        <v>0.2</v>
      </c>
      <c r="N630" s="504">
        <v>0.2</v>
      </c>
      <c r="O630" s="504">
        <v>0.21</v>
      </c>
      <c r="P630" s="504">
        <v>0.2</v>
      </c>
      <c r="Q630" s="504">
        <v>0.2</v>
      </c>
      <c r="R630" s="504">
        <v>0.2</v>
      </c>
      <c r="S630" s="504">
        <v>0.2</v>
      </c>
      <c r="T630" s="504">
        <v>0.2</v>
      </c>
      <c r="U630" s="504">
        <v>0.2</v>
      </c>
      <c r="V630" s="504">
        <v>0.2</v>
      </c>
      <c r="W630" s="504">
        <v>0.2</v>
      </c>
      <c r="X630" s="202"/>
      <c r="Y630" s="202"/>
      <c r="Z630" s="202"/>
      <c r="AA630" s="202"/>
    </row>
    <row r="631" spans="1:27" s="100" customFormat="1" ht="16.5" customHeight="1">
      <c r="A631" s="481"/>
      <c r="B631" s="480"/>
      <c r="C631" s="204"/>
      <c r="D631" s="204"/>
      <c r="E631" s="506" t="s">
        <v>653</v>
      </c>
      <c r="F631" s="504">
        <v>0.26</v>
      </c>
      <c r="G631" s="504">
        <v>0.26</v>
      </c>
      <c r="H631" s="504">
        <v>0.26</v>
      </c>
      <c r="I631" s="504">
        <v>0.25</v>
      </c>
      <c r="J631" s="504">
        <v>0.25</v>
      </c>
      <c r="K631" s="504">
        <v>0.25</v>
      </c>
      <c r="L631" s="504">
        <v>0.24</v>
      </c>
      <c r="M631" s="504">
        <v>0.24</v>
      </c>
      <c r="N631" s="504">
        <v>0.24</v>
      </c>
      <c r="O631" s="504">
        <v>0.23</v>
      </c>
      <c r="P631" s="504">
        <v>0.22</v>
      </c>
      <c r="Q631" s="504">
        <v>0.22</v>
      </c>
      <c r="R631" s="504">
        <v>0.21</v>
      </c>
      <c r="S631" s="504">
        <v>0.2</v>
      </c>
      <c r="T631" s="504">
        <v>0.2</v>
      </c>
      <c r="U631" s="504">
        <v>0.19</v>
      </c>
      <c r="V631" s="504">
        <v>0.18</v>
      </c>
      <c r="W631" s="504">
        <v>0.19</v>
      </c>
      <c r="X631" s="202"/>
      <c r="Y631" s="202"/>
      <c r="Z631" s="202"/>
      <c r="AA631" s="202"/>
    </row>
    <row r="632" spans="1:27" s="100" customFormat="1" ht="16.5" customHeight="1">
      <c r="A632" s="481"/>
      <c r="B632" s="480"/>
      <c r="C632" s="204"/>
      <c r="D632" s="204"/>
      <c r="E632" s="506" t="s">
        <v>654</v>
      </c>
      <c r="F632" s="504">
        <v>0.23</v>
      </c>
      <c r="G632" s="504">
        <v>0.22</v>
      </c>
      <c r="H632" s="504">
        <v>0.21</v>
      </c>
      <c r="I632" s="504">
        <v>0.2</v>
      </c>
      <c r="J632" s="504">
        <v>0.21</v>
      </c>
      <c r="K632" s="504">
        <v>0.21</v>
      </c>
      <c r="L632" s="504">
        <v>0.21</v>
      </c>
      <c r="M632" s="504">
        <v>0.21</v>
      </c>
      <c r="N632" s="504">
        <v>0.21</v>
      </c>
      <c r="O632" s="504">
        <v>0.21</v>
      </c>
      <c r="P632" s="504">
        <v>0.21</v>
      </c>
      <c r="Q632" s="504">
        <v>0.21</v>
      </c>
      <c r="R632" s="504">
        <v>0.21</v>
      </c>
      <c r="S632" s="504">
        <v>0.21</v>
      </c>
      <c r="T632" s="504">
        <v>0.2</v>
      </c>
      <c r="U632" s="504">
        <v>0.2</v>
      </c>
      <c r="V632" s="504">
        <v>0.2</v>
      </c>
      <c r="W632" s="504">
        <v>0.2</v>
      </c>
      <c r="X632" s="202"/>
      <c r="Y632" s="202"/>
      <c r="Z632" s="202"/>
      <c r="AA632" s="202"/>
    </row>
    <row r="633" spans="1:27" s="100" customFormat="1" ht="16.5" customHeight="1">
      <c r="A633" s="481"/>
      <c r="B633" s="480"/>
      <c r="C633" s="204"/>
      <c r="D633" s="204"/>
      <c r="E633" s="506" t="s">
        <v>655</v>
      </c>
      <c r="F633" s="504">
        <v>0.24</v>
      </c>
      <c r="G633" s="504">
        <v>0.23</v>
      </c>
      <c r="H633" s="504">
        <v>0.22</v>
      </c>
      <c r="I633" s="504">
        <v>0.21</v>
      </c>
      <c r="J633" s="504">
        <v>0.2</v>
      </c>
      <c r="K633" s="504">
        <v>0.2</v>
      </c>
      <c r="L633" s="504">
        <v>0.19</v>
      </c>
      <c r="M633" s="504">
        <v>0.19</v>
      </c>
      <c r="N633" s="504">
        <v>0.19</v>
      </c>
      <c r="O633" s="504">
        <v>0.19</v>
      </c>
      <c r="P633" s="504">
        <v>0.19</v>
      </c>
      <c r="Q633" s="504">
        <v>0.2</v>
      </c>
      <c r="R633" s="504">
        <v>0.2</v>
      </c>
      <c r="S633" s="504">
        <v>0.2</v>
      </c>
      <c r="T633" s="504">
        <v>0.2</v>
      </c>
      <c r="U633" s="504">
        <v>0.2</v>
      </c>
      <c r="V633" s="504">
        <v>0.2</v>
      </c>
      <c r="W633" s="504">
        <v>0.21</v>
      </c>
      <c r="X633" s="202"/>
      <c r="Y633" s="202"/>
      <c r="Z633" s="202"/>
      <c r="AA633" s="202"/>
    </row>
    <row r="634" spans="1:27" s="100" customFormat="1" ht="16.5" customHeight="1">
      <c r="A634" s="481"/>
      <c r="B634" s="480"/>
      <c r="C634" s="204"/>
      <c r="D634" s="204"/>
      <c r="E634" s="506" t="s">
        <v>656</v>
      </c>
      <c r="F634" s="504">
        <v>0.25</v>
      </c>
      <c r="G634" s="504">
        <v>0.24</v>
      </c>
      <c r="H634" s="504">
        <v>0.23</v>
      </c>
      <c r="I634" s="504">
        <v>0.22</v>
      </c>
      <c r="J634" s="504">
        <v>0.22</v>
      </c>
      <c r="K634" s="504">
        <v>0.23</v>
      </c>
      <c r="L634" s="504">
        <v>0.22</v>
      </c>
      <c r="M634" s="504">
        <v>0.22</v>
      </c>
      <c r="N634" s="504">
        <v>0.22</v>
      </c>
      <c r="O634" s="504">
        <v>0.22</v>
      </c>
      <c r="P634" s="504">
        <v>0.21</v>
      </c>
      <c r="Q634" s="504">
        <v>0.2</v>
      </c>
      <c r="R634" s="504">
        <v>0.2</v>
      </c>
      <c r="S634" s="504">
        <v>0.19</v>
      </c>
      <c r="T634" s="504">
        <v>0.19</v>
      </c>
      <c r="U634" s="504">
        <v>0.18</v>
      </c>
      <c r="V634" s="504">
        <v>0.18</v>
      </c>
      <c r="W634" s="504">
        <v>0.18</v>
      </c>
      <c r="X634" s="202"/>
      <c r="Y634" s="202"/>
      <c r="Z634" s="202"/>
      <c r="AA634" s="202"/>
    </row>
    <row r="635" spans="1:27" s="100" customFormat="1" ht="16.5" customHeight="1">
      <c r="A635" s="481"/>
      <c r="B635" s="480"/>
      <c r="C635" s="204"/>
      <c r="D635" s="204"/>
      <c r="E635" s="506" t="s">
        <v>657</v>
      </c>
      <c r="F635" s="504">
        <v>0.25</v>
      </c>
      <c r="G635" s="504">
        <v>0.25</v>
      </c>
      <c r="H635" s="504">
        <v>0.24</v>
      </c>
      <c r="I635" s="504">
        <v>0.24</v>
      </c>
      <c r="J635" s="504">
        <v>0.23</v>
      </c>
      <c r="K635" s="504">
        <v>0.23</v>
      </c>
      <c r="L635" s="504">
        <v>0.23</v>
      </c>
      <c r="M635" s="504">
        <v>0.23</v>
      </c>
      <c r="N635" s="504">
        <v>0.23</v>
      </c>
      <c r="O635" s="504">
        <v>0.22</v>
      </c>
      <c r="P635" s="504">
        <v>0.21</v>
      </c>
      <c r="Q635" s="504">
        <v>0.21</v>
      </c>
      <c r="R635" s="504">
        <v>0.2</v>
      </c>
      <c r="S635" s="504">
        <v>0.19</v>
      </c>
      <c r="T635" s="504">
        <v>0.18</v>
      </c>
      <c r="U635" s="504">
        <v>0.18</v>
      </c>
      <c r="V635" s="504">
        <v>0.17</v>
      </c>
      <c r="W635" s="504">
        <v>0.17</v>
      </c>
      <c r="X635" s="202"/>
      <c r="Y635" s="202"/>
      <c r="Z635" s="202"/>
      <c r="AA635" s="202"/>
    </row>
    <row r="636" spans="1:27" s="100" customFormat="1" ht="16.5" customHeight="1">
      <c r="A636" s="481"/>
      <c r="B636" s="480"/>
      <c r="C636" s="204"/>
      <c r="D636" s="204"/>
      <c r="E636" s="506" t="s">
        <v>658</v>
      </c>
      <c r="F636" s="504">
        <v>0.26</v>
      </c>
      <c r="G636" s="504">
        <v>0.26</v>
      </c>
      <c r="H636" s="504">
        <v>0.25</v>
      </c>
      <c r="I636" s="504">
        <v>0.25</v>
      </c>
      <c r="J636" s="504">
        <v>0.24</v>
      </c>
      <c r="K636" s="504">
        <v>0.25</v>
      </c>
      <c r="L636" s="504">
        <v>0.25</v>
      </c>
      <c r="M636" s="504">
        <v>0.25</v>
      </c>
      <c r="N636" s="504">
        <v>0.25</v>
      </c>
      <c r="O636" s="504">
        <v>0.24</v>
      </c>
      <c r="P636" s="504">
        <v>0.24</v>
      </c>
      <c r="Q636" s="504">
        <v>0.23</v>
      </c>
      <c r="R636" s="504">
        <v>0.23</v>
      </c>
      <c r="S636" s="504">
        <v>0.22</v>
      </c>
      <c r="T636" s="504">
        <v>0.22</v>
      </c>
      <c r="U636" s="504">
        <v>0.22</v>
      </c>
      <c r="V636" s="504">
        <v>0.21</v>
      </c>
      <c r="W636" s="504">
        <v>0.21</v>
      </c>
      <c r="X636" s="202"/>
      <c r="Y636" s="202"/>
      <c r="Z636" s="202"/>
      <c r="AA636" s="202"/>
    </row>
    <row r="637" spans="1:27" s="100" customFormat="1" ht="16.5" customHeight="1">
      <c r="A637" s="481"/>
      <c r="B637" s="480"/>
      <c r="C637" s="204"/>
      <c r="D637" s="204"/>
      <c r="E637" s="506" t="s">
        <v>659</v>
      </c>
      <c r="F637" s="504">
        <v>0.23</v>
      </c>
      <c r="G637" s="504">
        <v>0.24</v>
      </c>
      <c r="H637" s="504">
        <v>0.24</v>
      </c>
      <c r="I637" s="504">
        <v>0.24</v>
      </c>
      <c r="J637" s="504">
        <v>0.24</v>
      </c>
      <c r="K637" s="504">
        <v>0.24</v>
      </c>
      <c r="L637" s="504">
        <v>0.24</v>
      </c>
      <c r="M637" s="504">
        <v>0.24</v>
      </c>
      <c r="N637" s="504">
        <v>0.24</v>
      </c>
      <c r="O637" s="504">
        <v>0.24</v>
      </c>
      <c r="P637" s="504">
        <v>0.23</v>
      </c>
      <c r="Q637" s="504">
        <v>0.23</v>
      </c>
      <c r="R637" s="504">
        <v>0.24</v>
      </c>
      <c r="S637" s="504">
        <v>0.23</v>
      </c>
      <c r="T637" s="504">
        <v>0.23</v>
      </c>
      <c r="U637" s="504">
        <v>0.23</v>
      </c>
      <c r="V637" s="504">
        <v>0.22</v>
      </c>
      <c r="W637" s="504">
        <v>0.22</v>
      </c>
      <c r="X637" s="202"/>
      <c r="Y637" s="202"/>
      <c r="Z637" s="202"/>
      <c r="AA637" s="202"/>
    </row>
    <row r="638" spans="1:27" s="100" customFormat="1" ht="16.5" customHeight="1">
      <c r="A638" s="481"/>
      <c r="B638" s="480"/>
      <c r="C638" s="204"/>
      <c r="D638" s="204"/>
      <c r="E638" s="506" t="s">
        <v>660</v>
      </c>
      <c r="F638" s="504">
        <v>0.22</v>
      </c>
      <c r="G638" s="504">
        <v>0.21</v>
      </c>
      <c r="H638" s="504">
        <v>0.21</v>
      </c>
      <c r="I638" s="504">
        <v>0.2</v>
      </c>
      <c r="J638" s="504">
        <v>0.2</v>
      </c>
      <c r="K638" s="504">
        <v>0.2</v>
      </c>
      <c r="L638" s="504">
        <v>0.2</v>
      </c>
      <c r="M638" s="504">
        <v>0.2</v>
      </c>
      <c r="N638" s="504">
        <v>0.2</v>
      </c>
      <c r="O638" s="504">
        <v>0.21</v>
      </c>
      <c r="P638" s="504">
        <v>0.21</v>
      </c>
      <c r="Q638" s="504">
        <v>0.2</v>
      </c>
      <c r="R638" s="504">
        <v>0.2</v>
      </c>
      <c r="S638" s="504">
        <v>0.2</v>
      </c>
      <c r="T638" s="504">
        <v>0.2</v>
      </c>
      <c r="U638" s="504">
        <v>0.2</v>
      </c>
      <c r="V638" s="504">
        <v>0.2</v>
      </c>
      <c r="W638" s="504">
        <v>0.2</v>
      </c>
      <c r="X638" s="202"/>
      <c r="Y638" s="202"/>
      <c r="Z638" s="202"/>
      <c r="AA638" s="202"/>
    </row>
    <row r="639" spans="1:27" s="100" customFormat="1" ht="16.5" customHeight="1">
      <c r="A639" s="481"/>
      <c r="B639" s="480"/>
      <c r="C639" s="204"/>
      <c r="D639" s="204"/>
      <c r="E639" s="506" t="s">
        <v>661</v>
      </c>
      <c r="F639" s="504">
        <v>0.21</v>
      </c>
      <c r="G639" s="504">
        <v>0.22</v>
      </c>
      <c r="H639" s="504">
        <v>0.21</v>
      </c>
      <c r="I639" s="504">
        <v>0.21</v>
      </c>
      <c r="J639" s="504">
        <v>0.2</v>
      </c>
      <c r="K639" s="504">
        <v>0.2</v>
      </c>
      <c r="L639" s="504">
        <v>0.2</v>
      </c>
      <c r="M639" s="504">
        <v>0.2</v>
      </c>
      <c r="N639" s="504">
        <v>0.2</v>
      </c>
      <c r="O639" s="504">
        <v>0.21</v>
      </c>
      <c r="P639" s="504">
        <v>0.21</v>
      </c>
      <c r="Q639" s="504">
        <v>0.22</v>
      </c>
      <c r="R639" s="504">
        <v>0.22</v>
      </c>
      <c r="S639" s="504">
        <v>0.22</v>
      </c>
      <c r="T639" s="504">
        <v>0.23</v>
      </c>
      <c r="U639" s="504">
        <v>0.23</v>
      </c>
      <c r="V639" s="504">
        <v>0.23</v>
      </c>
      <c r="W639" s="504">
        <v>0.23</v>
      </c>
      <c r="X639" s="202"/>
      <c r="Y639" s="202"/>
      <c r="Z639" s="202"/>
      <c r="AA639" s="202"/>
    </row>
    <row r="640" spans="1:27" s="100" customFormat="1" ht="16.5" customHeight="1">
      <c r="A640" s="481"/>
      <c r="B640" s="480"/>
      <c r="C640" s="204"/>
      <c r="D640" s="204"/>
      <c r="E640" s="506" t="s">
        <v>662</v>
      </c>
      <c r="F640" s="504">
        <v>0.28000000000000003</v>
      </c>
      <c r="G640" s="504">
        <v>0.27</v>
      </c>
      <c r="H640" s="504">
        <v>0.27</v>
      </c>
      <c r="I640" s="504">
        <v>0.27</v>
      </c>
      <c r="J640" s="504">
        <v>0.27</v>
      </c>
      <c r="K640" s="504">
        <v>0.26</v>
      </c>
      <c r="L640" s="504">
        <v>0.27</v>
      </c>
      <c r="M640" s="504">
        <v>0.26</v>
      </c>
      <c r="N640" s="504">
        <v>0.27</v>
      </c>
      <c r="O640" s="504">
        <v>0.27</v>
      </c>
      <c r="P640" s="504">
        <v>0.27</v>
      </c>
      <c r="Q640" s="504">
        <v>0.26</v>
      </c>
      <c r="R640" s="504">
        <v>0.27</v>
      </c>
      <c r="S640" s="504">
        <v>0.26</v>
      </c>
      <c r="T640" s="504">
        <v>0.26</v>
      </c>
      <c r="U640" s="504">
        <v>0.26</v>
      </c>
      <c r="V640" s="504">
        <v>0.25</v>
      </c>
      <c r="W640" s="504">
        <v>0.24</v>
      </c>
      <c r="X640" s="202"/>
      <c r="Y640" s="202"/>
      <c r="Z640" s="202"/>
      <c r="AA640" s="202"/>
    </row>
    <row r="641" spans="1:27" s="100" customFormat="1" ht="16.5" customHeight="1">
      <c r="A641" s="481"/>
      <c r="B641" s="480"/>
      <c r="C641" s="204"/>
      <c r="D641" s="204"/>
      <c r="E641" s="506" t="s">
        <v>663</v>
      </c>
      <c r="F641" s="504">
        <v>0.26</v>
      </c>
      <c r="G641" s="504">
        <v>0.25</v>
      </c>
      <c r="H641" s="504">
        <v>0.25</v>
      </c>
      <c r="I641" s="504">
        <v>0.25</v>
      </c>
      <c r="J641" s="504">
        <v>0.23</v>
      </c>
      <c r="K641" s="504">
        <v>0.23</v>
      </c>
      <c r="L641" s="504">
        <v>0.23</v>
      </c>
      <c r="M641" s="504">
        <v>0.23</v>
      </c>
      <c r="N641" s="504">
        <v>0.23</v>
      </c>
      <c r="O641" s="504">
        <v>0.25</v>
      </c>
      <c r="P641" s="504">
        <v>0.24</v>
      </c>
      <c r="Q641" s="504">
        <v>0.23</v>
      </c>
      <c r="R641" s="504">
        <v>0.22</v>
      </c>
      <c r="S641" s="504">
        <v>0.22</v>
      </c>
      <c r="T641" s="504">
        <v>0.22</v>
      </c>
      <c r="U641" s="504">
        <v>0.23</v>
      </c>
      <c r="V641" s="504">
        <v>0.21</v>
      </c>
      <c r="W641" s="504">
        <v>0.21</v>
      </c>
      <c r="X641" s="202"/>
      <c r="Y641" s="202"/>
      <c r="Z641" s="202"/>
      <c r="AA641" s="202"/>
    </row>
    <row r="642" spans="1:27" s="100" customFormat="1" ht="16.5" customHeight="1">
      <c r="A642" s="481"/>
      <c r="B642" s="480"/>
      <c r="C642" s="204"/>
      <c r="D642" s="204"/>
      <c r="E642" s="506" t="s">
        <v>664</v>
      </c>
      <c r="F642" s="504">
        <v>0.24</v>
      </c>
      <c r="G642" s="504">
        <v>0.24</v>
      </c>
      <c r="H642" s="504">
        <v>0.24</v>
      </c>
      <c r="I642" s="504">
        <v>0.24</v>
      </c>
      <c r="J642" s="504">
        <v>0.22</v>
      </c>
      <c r="K642" s="504">
        <v>0.24</v>
      </c>
      <c r="L642" s="504">
        <v>0.23</v>
      </c>
      <c r="M642" s="504">
        <v>0.23</v>
      </c>
      <c r="N642" s="504">
        <v>0.23</v>
      </c>
      <c r="O642" s="504">
        <v>0.22</v>
      </c>
      <c r="P642" s="504">
        <v>0.21</v>
      </c>
      <c r="Q642" s="504">
        <v>0.2</v>
      </c>
      <c r="R642" s="504">
        <v>0.2</v>
      </c>
      <c r="S642" s="504">
        <v>0.19</v>
      </c>
      <c r="T642" s="504">
        <v>0.18</v>
      </c>
      <c r="U642" s="504">
        <v>0.18</v>
      </c>
      <c r="V642" s="504">
        <v>0.17</v>
      </c>
      <c r="W642" s="504">
        <v>0.18</v>
      </c>
      <c r="X642" s="202"/>
      <c r="Y642" s="202"/>
      <c r="Z642" s="202"/>
      <c r="AA642" s="202"/>
    </row>
    <row r="643" spans="1:27" s="100" customFormat="1" ht="16.5" customHeight="1">
      <c r="A643" s="481"/>
      <c r="B643" s="480"/>
      <c r="C643" s="204"/>
      <c r="D643" s="204"/>
      <c r="E643" s="506" t="s">
        <v>665</v>
      </c>
      <c r="F643" s="504">
        <v>0.25</v>
      </c>
      <c r="G643" s="504">
        <v>0.24</v>
      </c>
      <c r="H643" s="504">
        <v>0.24</v>
      </c>
      <c r="I643" s="504">
        <v>0.23</v>
      </c>
      <c r="J643" s="504">
        <v>0.23</v>
      </c>
      <c r="K643" s="504">
        <v>0.23</v>
      </c>
      <c r="L643" s="504">
        <v>0.22</v>
      </c>
      <c r="M643" s="504">
        <v>0.22</v>
      </c>
      <c r="N643" s="504">
        <v>0.22</v>
      </c>
      <c r="O643" s="504">
        <v>0.23</v>
      </c>
      <c r="P643" s="504">
        <v>0.23</v>
      </c>
      <c r="Q643" s="504">
        <v>0.23</v>
      </c>
      <c r="R643" s="504">
        <v>0.23</v>
      </c>
      <c r="S643" s="504">
        <v>0.23</v>
      </c>
      <c r="T643" s="504">
        <v>0.22</v>
      </c>
      <c r="U643" s="504">
        <v>0.22</v>
      </c>
      <c r="V643" s="504">
        <v>0.22</v>
      </c>
      <c r="W643" s="504">
        <v>0.23</v>
      </c>
      <c r="X643" s="202"/>
      <c r="Y643" s="202"/>
      <c r="Z643" s="202"/>
      <c r="AA643" s="202"/>
    </row>
    <row r="644" spans="1:27" s="100" customFormat="1" ht="16.5" customHeight="1">
      <c r="A644" s="481"/>
      <c r="B644" s="480"/>
      <c r="C644" s="204"/>
      <c r="D644" s="204"/>
      <c r="E644" s="506" t="s">
        <v>666</v>
      </c>
      <c r="F644" s="504">
        <v>0.25</v>
      </c>
      <c r="G644" s="504">
        <v>0.24</v>
      </c>
      <c r="H644" s="504">
        <v>0.24</v>
      </c>
      <c r="I644" s="504">
        <v>0.23</v>
      </c>
      <c r="J644" s="504">
        <v>0.22</v>
      </c>
      <c r="K644" s="504">
        <v>0.22</v>
      </c>
      <c r="L644" s="504">
        <v>0.22</v>
      </c>
      <c r="M644" s="504">
        <v>0.22</v>
      </c>
      <c r="N644" s="504">
        <v>0.22</v>
      </c>
      <c r="O644" s="504">
        <v>0.21</v>
      </c>
      <c r="P644" s="504">
        <v>0.21</v>
      </c>
      <c r="Q644" s="504">
        <v>0.2</v>
      </c>
      <c r="R644" s="504">
        <v>0.19</v>
      </c>
      <c r="S644" s="504">
        <v>0.19</v>
      </c>
      <c r="T644" s="504">
        <v>0.18</v>
      </c>
      <c r="U644" s="504">
        <v>0.18</v>
      </c>
      <c r="V644" s="504">
        <v>0.17</v>
      </c>
      <c r="W644" s="504">
        <v>0.17</v>
      </c>
      <c r="X644" s="202"/>
      <c r="Y644" s="202"/>
      <c r="Z644" s="202"/>
      <c r="AA644" s="202"/>
    </row>
    <row r="645" spans="1:27" s="100" customFormat="1" ht="16.5" customHeight="1">
      <c r="A645" s="481"/>
      <c r="B645" s="480"/>
      <c r="C645" s="204"/>
      <c r="D645" s="204"/>
      <c r="E645" s="506" t="s">
        <v>667</v>
      </c>
      <c r="F645" s="504">
        <v>0.24</v>
      </c>
      <c r="G645" s="504">
        <v>0.24</v>
      </c>
      <c r="H645" s="504">
        <v>0.24</v>
      </c>
      <c r="I645" s="504">
        <v>0.23</v>
      </c>
      <c r="J645" s="504">
        <v>0.23</v>
      </c>
      <c r="K645" s="504">
        <v>0.24</v>
      </c>
      <c r="L645" s="504">
        <v>0.24</v>
      </c>
      <c r="M645" s="504">
        <v>0.24</v>
      </c>
      <c r="N645" s="504">
        <v>0.24</v>
      </c>
      <c r="O645" s="504">
        <v>0.23</v>
      </c>
      <c r="P645" s="504">
        <v>0.23</v>
      </c>
      <c r="Q645" s="504">
        <v>0.23</v>
      </c>
      <c r="R645" s="504">
        <v>0.22</v>
      </c>
      <c r="S645" s="504">
        <v>0.22</v>
      </c>
      <c r="T645" s="504">
        <v>0.22</v>
      </c>
      <c r="U645" s="504">
        <v>0.21</v>
      </c>
      <c r="V645" s="504">
        <v>0.21</v>
      </c>
      <c r="W645" s="504">
        <v>0.21</v>
      </c>
      <c r="X645" s="202"/>
      <c r="Y645" s="202"/>
      <c r="Z645" s="202"/>
      <c r="AA645" s="202"/>
    </row>
    <row r="646" spans="1:27" s="100" customFormat="1" ht="16.5" customHeight="1">
      <c r="A646" s="481"/>
      <c r="B646" s="480"/>
      <c r="C646" s="204"/>
      <c r="D646" s="204"/>
      <c r="E646" s="506" t="s">
        <v>668</v>
      </c>
      <c r="F646" s="504">
        <v>0.25</v>
      </c>
      <c r="G646" s="504">
        <v>0.25</v>
      </c>
      <c r="H646" s="504">
        <v>0.24</v>
      </c>
      <c r="I646" s="504">
        <v>0.24</v>
      </c>
      <c r="J646" s="504">
        <v>0.23</v>
      </c>
      <c r="K646" s="504">
        <v>0.23</v>
      </c>
      <c r="L646" s="504">
        <v>0.23</v>
      </c>
      <c r="M646" s="504">
        <v>0.23</v>
      </c>
      <c r="N646" s="504">
        <v>0.23</v>
      </c>
      <c r="O646" s="504">
        <v>0.22</v>
      </c>
      <c r="P646" s="504">
        <v>0.21</v>
      </c>
      <c r="Q646" s="504">
        <v>0.2</v>
      </c>
      <c r="R646" s="504">
        <v>0.19</v>
      </c>
      <c r="S646" s="504">
        <v>0.18</v>
      </c>
      <c r="T646" s="504">
        <v>0.17</v>
      </c>
      <c r="U646" s="504">
        <v>0.16</v>
      </c>
      <c r="V646" s="504">
        <v>0.15</v>
      </c>
      <c r="W646" s="504">
        <v>0.15</v>
      </c>
      <c r="X646" s="202"/>
      <c r="Y646" s="202"/>
      <c r="Z646" s="202"/>
      <c r="AA646" s="202"/>
    </row>
    <row r="647" spans="1:27" s="100" customFormat="1" ht="16.5" customHeight="1">
      <c r="A647" s="481"/>
      <c r="B647" s="480"/>
      <c r="C647" s="204"/>
      <c r="D647" s="204"/>
      <c r="E647" s="506" t="s">
        <v>669</v>
      </c>
      <c r="F647" s="504">
        <v>0.28999999999999998</v>
      </c>
      <c r="G647" s="504">
        <v>0.28999999999999998</v>
      </c>
      <c r="H647" s="504">
        <v>0.28000000000000003</v>
      </c>
      <c r="I647" s="504">
        <v>0.28999999999999998</v>
      </c>
      <c r="J647" s="504">
        <v>0.28999999999999998</v>
      </c>
      <c r="K647" s="504">
        <v>0.28999999999999998</v>
      </c>
      <c r="L647" s="504">
        <v>0.28999999999999998</v>
      </c>
      <c r="M647" s="504">
        <v>0.28999999999999998</v>
      </c>
      <c r="N647" s="504">
        <v>0.28999999999999998</v>
      </c>
      <c r="O647" s="504">
        <v>0.28999999999999998</v>
      </c>
      <c r="P647" s="504">
        <v>0.28000000000000003</v>
      </c>
      <c r="Q647" s="504">
        <v>0.28000000000000003</v>
      </c>
      <c r="R647" s="504">
        <v>0.27</v>
      </c>
      <c r="S647" s="504">
        <v>0.26</v>
      </c>
      <c r="T647" s="504">
        <v>0.26</v>
      </c>
      <c r="U647" s="504">
        <v>0.25</v>
      </c>
      <c r="V647" s="504">
        <v>0.25</v>
      </c>
      <c r="W647" s="504">
        <v>0.24</v>
      </c>
      <c r="X647" s="202"/>
      <c r="Y647" s="202"/>
      <c r="Z647" s="202"/>
      <c r="AA647" s="202"/>
    </row>
    <row r="648" spans="1:27" s="100" customFormat="1" ht="16.5" customHeight="1">
      <c r="A648" s="481"/>
      <c r="B648" s="480"/>
      <c r="C648" s="204"/>
      <c r="D648" s="204"/>
      <c r="E648" s="506" t="s">
        <v>670</v>
      </c>
      <c r="F648" s="504">
        <v>0.28000000000000003</v>
      </c>
      <c r="G648" s="504">
        <v>0.28000000000000003</v>
      </c>
      <c r="H648" s="504">
        <v>0.27</v>
      </c>
      <c r="I648" s="504">
        <v>0.27</v>
      </c>
      <c r="J648" s="504">
        <v>0.26</v>
      </c>
      <c r="K648" s="504">
        <v>0.26</v>
      </c>
      <c r="L648" s="504">
        <v>0.26</v>
      </c>
      <c r="M648" s="504">
        <v>0.26</v>
      </c>
      <c r="N648" s="504">
        <v>0.26</v>
      </c>
      <c r="O648" s="504">
        <v>0.25</v>
      </c>
      <c r="P648" s="504">
        <v>0.24</v>
      </c>
      <c r="Q648" s="504">
        <v>0.23</v>
      </c>
      <c r="R648" s="504">
        <v>0.22</v>
      </c>
      <c r="S648" s="504">
        <v>0.2</v>
      </c>
      <c r="T648" s="504">
        <v>0.2</v>
      </c>
      <c r="U648" s="504">
        <v>0.2</v>
      </c>
      <c r="V648" s="504">
        <v>0.18</v>
      </c>
      <c r="W648" s="504">
        <v>0.18</v>
      </c>
      <c r="X648" s="202"/>
      <c r="Y648" s="202"/>
      <c r="Z648" s="202"/>
      <c r="AA648" s="202"/>
    </row>
    <row r="649" spans="1:27" s="100" customFormat="1" ht="16.5" customHeight="1">
      <c r="A649" s="481"/>
      <c r="B649" s="480"/>
      <c r="C649" s="204"/>
      <c r="D649" s="204"/>
      <c r="E649" s="506" t="s">
        <v>671</v>
      </c>
      <c r="F649" s="504">
        <v>0.25</v>
      </c>
      <c r="G649" s="504">
        <v>0.25</v>
      </c>
      <c r="H649" s="504">
        <v>0.23</v>
      </c>
      <c r="I649" s="504">
        <v>0.22</v>
      </c>
      <c r="J649" s="504">
        <v>0.21</v>
      </c>
      <c r="K649" s="504">
        <v>0.21</v>
      </c>
      <c r="L649" s="504">
        <v>0.21</v>
      </c>
      <c r="M649" s="504">
        <v>0.21</v>
      </c>
      <c r="N649" s="504">
        <v>0.21</v>
      </c>
      <c r="O649" s="504">
        <v>0.2</v>
      </c>
      <c r="P649" s="504">
        <v>0.2</v>
      </c>
      <c r="Q649" s="504">
        <v>0.2</v>
      </c>
      <c r="R649" s="504">
        <v>0.2</v>
      </c>
      <c r="S649" s="504">
        <v>0.19</v>
      </c>
      <c r="T649" s="504">
        <v>0.19</v>
      </c>
      <c r="U649" s="504">
        <v>0.19</v>
      </c>
      <c r="V649" s="504">
        <v>0.19</v>
      </c>
      <c r="W649" s="504">
        <v>0.19</v>
      </c>
      <c r="X649" s="202"/>
      <c r="Y649" s="202"/>
      <c r="Z649" s="202"/>
      <c r="AA649" s="202"/>
    </row>
    <row r="650" spans="1:27" s="100" customFormat="1" ht="16.5" customHeight="1">
      <c r="A650" s="481"/>
      <c r="B650" s="480"/>
      <c r="C650" s="204"/>
      <c r="D650" s="204"/>
      <c r="E650" s="506" t="s">
        <v>672</v>
      </c>
      <c r="F650" s="504">
        <v>0.28000000000000003</v>
      </c>
      <c r="G650" s="504">
        <v>0.27</v>
      </c>
      <c r="H650" s="504">
        <v>0.25</v>
      </c>
      <c r="I650" s="504">
        <v>0.25</v>
      </c>
      <c r="J650" s="504">
        <v>0.24</v>
      </c>
      <c r="K650" s="504">
        <v>0.24</v>
      </c>
      <c r="L650" s="504">
        <v>0.24</v>
      </c>
      <c r="M650" s="504">
        <v>0.24</v>
      </c>
      <c r="N650" s="504">
        <v>0.24</v>
      </c>
      <c r="O650" s="504">
        <v>0.23</v>
      </c>
      <c r="P650" s="504">
        <v>0.22</v>
      </c>
      <c r="Q650" s="504">
        <v>0.22</v>
      </c>
      <c r="R650" s="504">
        <v>0.22</v>
      </c>
      <c r="S650" s="504">
        <v>0.22</v>
      </c>
      <c r="T650" s="504">
        <v>0.22</v>
      </c>
      <c r="U650" s="504">
        <v>0.22</v>
      </c>
      <c r="V650" s="504">
        <v>0.21</v>
      </c>
      <c r="W650" s="504">
        <v>0.21</v>
      </c>
      <c r="X650" s="202"/>
      <c r="Y650" s="202"/>
      <c r="Z650" s="202"/>
      <c r="AA650" s="202"/>
    </row>
    <row r="651" spans="1:27" s="100" customFormat="1" ht="16.5" customHeight="1">
      <c r="A651" s="481"/>
      <c r="B651" s="480"/>
      <c r="C651" s="204"/>
      <c r="D651" s="204"/>
      <c r="E651" s="506" t="s">
        <v>673</v>
      </c>
      <c r="F651" s="504">
        <v>0.28000000000000003</v>
      </c>
      <c r="G651" s="504">
        <v>0.27</v>
      </c>
      <c r="H651" s="504">
        <v>0.26</v>
      </c>
      <c r="I651" s="504">
        <v>0.27</v>
      </c>
      <c r="J651" s="504">
        <v>0.26</v>
      </c>
      <c r="K651" s="504">
        <v>0.27</v>
      </c>
      <c r="L651" s="504">
        <v>0.27</v>
      </c>
      <c r="M651" s="504">
        <v>0.27</v>
      </c>
      <c r="N651" s="504">
        <v>0.27</v>
      </c>
      <c r="O651" s="504">
        <v>0.27</v>
      </c>
      <c r="P651" s="504">
        <v>0.27</v>
      </c>
      <c r="Q651" s="504">
        <v>0.27</v>
      </c>
      <c r="R651" s="504">
        <v>0.27</v>
      </c>
      <c r="S651" s="504">
        <v>0.26</v>
      </c>
      <c r="T651" s="504">
        <v>0.27</v>
      </c>
      <c r="U651" s="504">
        <v>0.27</v>
      </c>
      <c r="V651" s="504">
        <v>0.26</v>
      </c>
      <c r="W651" s="504">
        <v>0.26</v>
      </c>
      <c r="X651" s="202"/>
      <c r="Y651" s="202"/>
      <c r="Z651" s="202"/>
      <c r="AA651" s="202"/>
    </row>
    <row r="652" spans="1:27" s="100" customFormat="1" ht="16.5" customHeight="1">
      <c r="A652" s="481"/>
      <c r="B652" s="480"/>
      <c r="C652" s="204"/>
      <c r="D652" s="204"/>
      <c r="E652" s="506" t="s">
        <v>674</v>
      </c>
      <c r="F652" s="504">
        <v>0.22</v>
      </c>
      <c r="G652" s="504">
        <v>0.21</v>
      </c>
      <c r="H652" s="504">
        <v>0.21</v>
      </c>
      <c r="I652" s="504">
        <v>0.21</v>
      </c>
      <c r="J652" s="504">
        <v>0.2</v>
      </c>
      <c r="K652" s="504">
        <v>0.2</v>
      </c>
      <c r="L652" s="504">
        <v>0.2</v>
      </c>
      <c r="M652" s="504">
        <v>0.2</v>
      </c>
      <c r="N652" s="504">
        <v>0.2</v>
      </c>
      <c r="O652" s="504">
        <v>0.2</v>
      </c>
      <c r="P652" s="504">
        <v>0.2</v>
      </c>
      <c r="Q652" s="504">
        <v>0.2</v>
      </c>
      <c r="R652" s="504">
        <v>0.19</v>
      </c>
      <c r="S652" s="504">
        <v>0.19</v>
      </c>
      <c r="T652" s="504">
        <v>0.18</v>
      </c>
      <c r="U652" s="504">
        <v>0.18</v>
      </c>
      <c r="V652" s="504">
        <v>0.18</v>
      </c>
      <c r="W652" s="504">
        <v>0.18</v>
      </c>
      <c r="X652" s="202"/>
      <c r="Y652" s="202"/>
      <c r="Z652" s="202"/>
      <c r="AA652" s="202"/>
    </row>
    <row r="653" spans="1:27" s="100" customFormat="1" ht="16.5" customHeight="1">
      <c r="A653" s="481"/>
      <c r="B653" s="480"/>
      <c r="C653" s="204"/>
      <c r="D653" s="204"/>
      <c r="E653" s="506" t="s">
        <v>675</v>
      </c>
      <c r="F653" s="504">
        <v>0.27</v>
      </c>
      <c r="G653" s="504">
        <v>0.27</v>
      </c>
      <c r="H653" s="504">
        <v>0.26</v>
      </c>
      <c r="I653" s="504">
        <v>0.26</v>
      </c>
      <c r="J653" s="504">
        <v>0.25</v>
      </c>
      <c r="K653" s="504">
        <v>0.25</v>
      </c>
      <c r="L653" s="504">
        <v>0.25</v>
      </c>
      <c r="M653" s="504">
        <v>0.25</v>
      </c>
      <c r="N653" s="504">
        <v>0.24</v>
      </c>
      <c r="O653" s="504">
        <v>0.24</v>
      </c>
      <c r="P653" s="504">
        <v>0.23</v>
      </c>
      <c r="Q653" s="504">
        <v>0.22</v>
      </c>
      <c r="R653" s="504">
        <v>0.21</v>
      </c>
      <c r="S653" s="504">
        <v>0.2</v>
      </c>
      <c r="T653" s="504">
        <v>0.2</v>
      </c>
      <c r="U653" s="504">
        <v>0.17</v>
      </c>
      <c r="V653" s="504">
        <v>0.17</v>
      </c>
      <c r="W653" s="504">
        <v>0.17</v>
      </c>
      <c r="X653" s="202"/>
      <c r="Y653" s="202"/>
      <c r="Z653" s="202"/>
      <c r="AA653" s="202"/>
    </row>
    <row r="654" spans="1:27" s="100" customFormat="1" ht="16.5" customHeight="1">
      <c r="A654" s="481"/>
      <c r="B654" s="480"/>
      <c r="C654" s="204"/>
      <c r="D654" s="204"/>
      <c r="E654" s="506" t="s">
        <v>676</v>
      </c>
      <c r="F654" s="504">
        <v>0.25</v>
      </c>
      <c r="G654" s="504">
        <v>0.25</v>
      </c>
      <c r="H654" s="504">
        <v>0.24</v>
      </c>
      <c r="I654" s="504">
        <v>0.24</v>
      </c>
      <c r="J654" s="504">
        <v>0.23</v>
      </c>
      <c r="K654" s="504">
        <v>0.23</v>
      </c>
      <c r="L654" s="504">
        <v>0.23</v>
      </c>
      <c r="M654" s="504">
        <v>0.23</v>
      </c>
      <c r="N654" s="504">
        <v>0.23</v>
      </c>
      <c r="O654" s="504">
        <v>0.23</v>
      </c>
      <c r="P654" s="504">
        <v>0.22</v>
      </c>
      <c r="Q654" s="504">
        <v>0.22</v>
      </c>
      <c r="R654" s="504">
        <v>0.21</v>
      </c>
      <c r="S654" s="504">
        <v>0.21</v>
      </c>
      <c r="T654" s="504">
        <v>0.2</v>
      </c>
      <c r="U654" s="504">
        <v>0.2</v>
      </c>
      <c r="V654" s="504">
        <v>0.19</v>
      </c>
      <c r="W654" s="504">
        <v>0.19</v>
      </c>
      <c r="X654" s="202"/>
      <c r="Y654" s="202"/>
      <c r="Z654" s="202"/>
      <c r="AA654" s="202"/>
    </row>
    <row r="655" spans="1:27" s="100" customFormat="1" ht="16.5" customHeight="1">
      <c r="A655" s="481"/>
      <c r="B655" s="480"/>
      <c r="C655" s="204"/>
      <c r="D655" s="204"/>
      <c r="E655" s="202" t="s">
        <v>787</v>
      </c>
      <c r="F655" s="202"/>
      <c r="G655" s="202"/>
      <c r="H655" s="202"/>
      <c r="I655" s="202"/>
      <c r="J655" s="202"/>
      <c r="K655" s="202"/>
      <c r="L655" s="202"/>
      <c r="M655" s="202"/>
      <c r="N655" s="202"/>
      <c r="O655" s="202"/>
      <c r="P655" s="202"/>
      <c r="Q655" s="202"/>
      <c r="R655" s="202"/>
      <c r="S655" s="202"/>
      <c r="T655" s="202"/>
      <c r="U655" s="202"/>
      <c r="V655" s="202"/>
      <c r="W655" s="202"/>
      <c r="X655" s="202"/>
      <c r="Y655" s="202"/>
      <c r="Z655" s="202"/>
      <c r="AA655" s="202"/>
    </row>
    <row r="656" spans="1:27" s="100" customFormat="1" ht="16.5" customHeight="1">
      <c r="A656" s="481"/>
      <c r="B656" s="480"/>
      <c r="C656" s="204"/>
      <c r="D656" s="204"/>
      <c r="E656" s="202" t="s">
        <v>788</v>
      </c>
      <c r="F656" s="202"/>
      <c r="G656" s="202"/>
      <c r="H656" s="202"/>
      <c r="I656" s="202"/>
      <c r="J656" s="202"/>
      <c r="K656" s="202"/>
      <c r="L656" s="202"/>
      <c r="M656" s="202"/>
      <c r="N656" s="202"/>
      <c r="O656" s="202"/>
      <c r="P656" s="202"/>
      <c r="Q656" s="202"/>
      <c r="R656" s="202"/>
      <c r="S656" s="202"/>
      <c r="T656" s="202"/>
      <c r="U656" s="202"/>
      <c r="V656" s="202"/>
      <c r="W656" s="202"/>
      <c r="X656" s="202"/>
      <c r="Y656" s="202"/>
      <c r="Z656" s="202"/>
      <c r="AA656" s="202"/>
    </row>
    <row r="657" spans="1:27" s="100" customFormat="1" ht="16.5" customHeight="1">
      <c r="A657" s="481"/>
      <c r="B657" s="480"/>
      <c r="C657" s="204"/>
      <c r="D657" s="204"/>
      <c r="E657" s="202" t="s">
        <v>789</v>
      </c>
      <c r="F657" s="202"/>
      <c r="G657" s="202"/>
      <c r="H657" s="202"/>
      <c r="I657" s="202"/>
      <c r="J657" s="202"/>
      <c r="K657" s="202"/>
      <c r="L657" s="202"/>
      <c r="M657" s="202"/>
      <c r="N657" s="202"/>
      <c r="O657" s="202"/>
      <c r="P657" s="202"/>
      <c r="Q657" s="202"/>
      <c r="R657" s="202"/>
      <c r="S657" s="202"/>
      <c r="T657" s="202"/>
      <c r="U657" s="202"/>
      <c r="V657" s="202"/>
      <c r="W657" s="202"/>
      <c r="X657" s="202"/>
      <c r="Y657" s="202"/>
      <c r="Z657" s="202"/>
      <c r="AA657" s="202"/>
    </row>
    <row r="658" spans="1:27" s="100" customFormat="1" ht="16.5" customHeight="1">
      <c r="A658" s="481"/>
      <c r="B658" s="480"/>
      <c r="C658" s="204"/>
      <c r="D658" s="204"/>
      <c r="F658" s="668"/>
      <c r="G658" s="668"/>
      <c r="H658" s="668"/>
      <c r="I658" s="668"/>
      <c r="J658" s="668"/>
      <c r="K658" s="668"/>
      <c r="L658" s="668"/>
      <c r="M658" s="668"/>
      <c r="N658" s="668"/>
      <c r="O658" s="668"/>
      <c r="P658" s="668"/>
      <c r="Q658" s="668"/>
      <c r="R658" s="668"/>
      <c r="S658" s="668"/>
      <c r="T658" s="668"/>
      <c r="U658" s="202"/>
      <c r="V658" s="202"/>
      <c r="W658" s="202"/>
      <c r="X658" s="202"/>
      <c r="Y658" s="202"/>
      <c r="Z658" s="202"/>
      <c r="AA658" s="202"/>
    </row>
    <row r="659" spans="1:27" s="100" customFormat="1" ht="16.5" customHeight="1">
      <c r="A659" s="481"/>
      <c r="B659" s="480"/>
      <c r="C659" s="204"/>
      <c r="D659" s="204"/>
      <c r="E659" s="529" t="s">
        <v>790</v>
      </c>
      <c r="F659" s="202"/>
      <c r="G659" s="202"/>
      <c r="H659" s="202"/>
      <c r="I659" s="202"/>
      <c r="J659" s="202"/>
      <c r="K659" s="202"/>
      <c r="L659" s="202"/>
      <c r="M659" s="202"/>
      <c r="N659" s="202"/>
      <c r="O659" s="202"/>
      <c r="P659" s="202"/>
      <c r="Q659" s="202"/>
      <c r="R659" s="202"/>
      <c r="S659" s="202"/>
      <c r="T659" s="202"/>
      <c r="U659" s="202"/>
      <c r="V659" s="202"/>
      <c r="W659" s="202"/>
      <c r="X659" s="202"/>
      <c r="Y659" s="202"/>
      <c r="Z659" s="202"/>
      <c r="AA659" s="202"/>
    </row>
    <row r="660" spans="1:27" s="100" customFormat="1" ht="16.5" customHeight="1">
      <c r="A660" s="481"/>
      <c r="B660" s="480"/>
      <c r="C660" s="204"/>
      <c r="D660" s="204"/>
      <c r="E660" s="479" t="s">
        <v>139</v>
      </c>
      <c r="F660" s="479">
        <v>2007</v>
      </c>
      <c r="G660" s="479">
        <v>2008</v>
      </c>
      <c r="H660" s="479">
        <v>2009</v>
      </c>
      <c r="I660" s="479">
        <v>2010</v>
      </c>
      <c r="J660" s="479">
        <v>2011</v>
      </c>
      <c r="K660" s="479">
        <v>2012</v>
      </c>
      <c r="L660" s="479">
        <v>2013</v>
      </c>
      <c r="M660" s="479">
        <v>2014</v>
      </c>
      <c r="N660" s="479">
        <v>2015</v>
      </c>
      <c r="O660" s="479">
        <v>2016</v>
      </c>
      <c r="P660" s="479">
        <v>2017</v>
      </c>
      <c r="Q660" s="479">
        <v>2018</v>
      </c>
      <c r="R660" s="479">
        <v>2019</v>
      </c>
      <c r="S660" s="479">
        <v>2020</v>
      </c>
      <c r="T660" s="479">
        <v>2021</v>
      </c>
      <c r="U660" s="479">
        <v>2022</v>
      </c>
      <c r="V660" s="479">
        <v>2023</v>
      </c>
      <c r="W660" s="479">
        <v>2024</v>
      </c>
      <c r="X660" s="202"/>
      <c r="Y660" s="202"/>
      <c r="Z660" s="202"/>
      <c r="AA660" s="202"/>
    </row>
    <row r="661" spans="1:27" s="100" customFormat="1" ht="16.5" customHeight="1">
      <c r="A661" s="481"/>
      <c r="B661" s="480"/>
      <c r="C661" s="204"/>
      <c r="D661" s="204"/>
      <c r="E661" s="506" t="s">
        <v>626</v>
      </c>
      <c r="F661" s="504">
        <v>0.11</v>
      </c>
      <c r="G661" s="504">
        <v>0.11</v>
      </c>
      <c r="H661" s="504">
        <v>0.11</v>
      </c>
      <c r="I661" s="504">
        <v>0.11</v>
      </c>
      <c r="J661" s="504">
        <v>0.11</v>
      </c>
      <c r="K661" s="504">
        <v>0.11</v>
      </c>
      <c r="L661" s="504">
        <v>0.11</v>
      </c>
      <c r="M661" s="504">
        <v>0.11</v>
      </c>
      <c r="N661" s="504">
        <v>0.12</v>
      </c>
      <c r="O661" s="504">
        <v>0.12</v>
      </c>
      <c r="P661" s="504">
        <v>0.12</v>
      </c>
      <c r="Q661" s="504">
        <v>0.12</v>
      </c>
      <c r="R661" s="504">
        <v>0.11</v>
      </c>
      <c r="S661" s="504">
        <v>0.11</v>
      </c>
      <c r="T661" s="504">
        <v>0.12</v>
      </c>
      <c r="U661" s="504">
        <v>0.12</v>
      </c>
      <c r="V661" s="504">
        <v>0.11</v>
      </c>
      <c r="W661" s="504">
        <v>0.11</v>
      </c>
      <c r="X661" s="202"/>
      <c r="Y661" s="202"/>
      <c r="Z661" s="202"/>
      <c r="AA661" s="202"/>
    </row>
    <row r="662" spans="1:27" s="100" customFormat="1" ht="16.5" customHeight="1">
      <c r="A662" s="481"/>
      <c r="B662" s="480"/>
      <c r="C662" s="204"/>
      <c r="D662" s="204"/>
      <c r="E662" s="506" t="s">
        <v>627</v>
      </c>
      <c r="F662" s="504">
        <v>0.1</v>
      </c>
      <c r="G662" s="504">
        <v>0.1</v>
      </c>
      <c r="H662" s="504">
        <v>0.1</v>
      </c>
      <c r="I662" s="504">
        <v>0.1</v>
      </c>
      <c r="J662" s="504">
        <v>0.1</v>
      </c>
      <c r="K662" s="504">
        <v>0.1</v>
      </c>
      <c r="L662" s="504">
        <v>0.1</v>
      </c>
      <c r="M662" s="504">
        <v>0.1</v>
      </c>
      <c r="N662" s="504">
        <v>0.1</v>
      </c>
      <c r="O662" s="504">
        <v>0.1</v>
      </c>
      <c r="P662" s="504">
        <v>0.1</v>
      </c>
      <c r="Q662" s="504">
        <v>0.11</v>
      </c>
      <c r="R662" s="504">
        <v>0.1</v>
      </c>
      <c r="S662" s="504">
        <v>0.1</v>
      </c>
      <c r="T662" s="504">
        <v>0.1</v>
      </c>
      <c r="U662" s="504">
        <v>0.1</v>
      </c>
      <c r="V662" s="504">
        <v>0.1</v>
      </c>
      <c r="W662" s="504">
        <v>0.1</v>
      </c>
      <c r="X662" s="202"/>
      <c r="Y662" s="202"/>
      <c r="Z662" s="202"/>
      <c r="AA662" s="202"/>
    </row>
    <row r="663" spans="1:27" s="100" customFormat="1" ht="16.5" customHeight="1">
      <c r="A663" s="481"/>
      <c r="B663" s="480"/>
      <c r="C663" s="204"/>
      <c r="D663" s="204"/>
      <c r="E663" s="506" t="s">
        <v>628</v>
      </c>
      <c r="F663" s="504">
        <v>0.1</v>
      </c>
      <c r="G663" s="504">
        <v>0.1</v>
      </c>
      <c r="H663" s="504">
        <v>0.1</v>
      </c>
      <c r="I663" s="504">
        <v>0.1</v>
      </c>
      <c r="J663" s="504">
        <v>0.1</v>
      </c>
      <c r="K663" s="504">
        <v>0.1</v>
      </c>
      <c r="L663" s="504">
        <v>0.1</v>
      </c>
      <c r="M663" s="504">
        <v>0.1</v>
      </c>
      <c r="N663" s="504">
        <v>0.1</v>
      </c>
      <c r="O663" s="504">
        <v>0.1</v>
      </c>
      <c r="P663" s="504">
        <v>0.1</v>
      </c>
      <c r="Q663" s="504">
        <v>0.11</v>
      </c>
      <c r="R663" s="504">
        <v>0.1</v>
      </c>
      <c r="S663" s="504">
        <v>0.1</v>
      </c>
      <c r="T663" s="504">
        <v>0.1</v>
      </c>
      <c r="U663" s="504">
        <v>0.1</v>
      </c>
      <c r="V663" s="504">
        <v>0.1</v>
      </c>
      <c r="W663" s="504">
        <v>0.1</v>
      </c>
      <c r="X663" s="202"/>
      <c r="Y663" s="202"/>
      <c r="Z663" s="202"/>
      <c r="AA663" s="202"/>
    </row>
    <row r="664" spans="1:27" s="100" customFormat="1" ht="16.5" customHeight="1">
      <c r="A664" s="481"/>
      <c r="B664" s="480"/>
      <c r="C664" s="204"/>
      <c r="D664" s="204"/>
      <c r="E664" s="506" t="s">
        <v>629</v>
      </c>
      <c r="F664" s="504">
        <v>0.12</v>
      </c>
      <c r="G664" s="504">
        <v>0.12</v>
      </c>
      <c r="H664" s="504">
        <v>0.12</v>
      </c>
      <c r="I664" s="504">
        <v>0.12</v>
      </c>
      <c r="J664" s="504">
        <v>0.12</v>
      </c>
      <c r="K664" s="504">
        <v>0.12</v>
      </c>
      <c r="L664" s="504">
        <v>0.13</v>
      </c>
      <c r="M664" s="504">
        <v>0.13</v>
      </c>
      <c r="N664" s="504">
        <v>0.13</v>
      </c>
      <c r="O664" s="504">
        <v>0.13</v>
      </c>
      <c r="P664" s="504">
        <v>0.13</v>
      </c>
      <c r="Q664" s="504">
        <v>0.13</v>
      </c>
      <c r="R664" s="504">
        <v>0.13</v>
      </c>
      <c r="S664" s="504">
        <v>0.13</v>
      </c>
      <c r="T664" s="504">
        <v>0.13</v>
      </c>
      <c r="U664" s="504">
        <v>0.13</v>
      </c>
      <c r="V664" s="504">
        <v>0.13</v>
      </c>
      <c r="W664" s="504">
        <v>0.13</v>
      </c>
      <c r="X664" s="202"/>
      <c r="Y664" s="202"/>
      <c r="Z664" s="202"/>
      <c r="AA664" s="202"/>
    </row>
    <row r="665" spans="1:27" s="100" customFormat="1" ht="16.5" customHeight="1">
      <c r="A665" s="481"/>
      <c r="B665" s="480"/>
      <c r="C665" s="204"/>
      <c r="D665" s="204"/>
      <c r="E665" s="506" t="s">
        <v>630</v>
      </c>
      <c r="F665" s="504">
        <v>0.08</v>
      </c>
      <c r="G665" s="504">
        <v>0.09</v>
      </c>
      <c r="H665" s="504">
        <v>0.09</v>
      </c>
      <c r="I665" s="504">
        <v>0.09</v>
      </c>
      <c r="J665" s="504">
        <v>0.09</v>
      </c>
      <c r="K665" s="504">
        <v>0.09</v>
      </c>
      <c r="L665" s="504">
        <v>0.09</v>
      </c>
      <c r="M665" s="504">
        <v>0.09</v>
      </c>
      <c r="N665" s="504">
        <v>0.09</v>
      </c>
      <c r="O665" s="504">
        <v>0.09</v>
      </c>
      <c r="P665" s="504">
        <v>0.09</v>
      </c>
      <c r="Q665" s="504">
        <v>0.1</v>
      </c>
      <c r="R665" s="504">
        <v>0.09</v>
      </c>
      <c r="S665" s="504">
        <v>0.09</v>
      </c>
      <c r="T665" s="504">
        <v>0.09</v>
      </c>
      <c r="U665" s="504">
        <v>0.08</v>
      </c>
      <c r="V665" s="504">
        <v>0.09</v>
      </c>
      <c r="W665" s="504">
        <v>0.09</v>
      </c>
      <c r="X665" s="202"/>
      <c r="Y665" s="202"/>
      <c r="Z665" s="202"/>
      <c r="AA665" s="202"/>
    </row>
    <row r="666" spans="1:27" s="100" customFormat="1" ht="16.5" customHeight="1">
      <c r="A666" s="481"/>
      <c r="B666" s="480"/>
      <c r="C666" s="204"/>
      <c r="D666" s="204"/>
      <c r="E666" s="506" t="s">
        <v>631</v>
      </c>
      <c r="F666" s="504">
        <v>0.08</v>
      </c>
      <c r="G666" s="504">
        <v>0.08</v>
      </c>
      <c r="H666" s="504">
        <v>0.08</v>
      </c>
      <c r="I666" s="504">
        <v>0.09</v>
      </c>
      <c r="J666" s="504">
        <v>0.08</v>
      </c>
      <c r="K666" s="504">
        <v>0.08</v>
      </c>
      <c r="L666" s="504">
        <v>0.08</v>
      </c>
      <c r="M666" s="504">
        <v>0.08</v>
      </c>
      <c r="N666" s="504">
        <v>0.08</v>
      </c>
      <c r="O666" s="504">
        <v>0.08</v>
      </c>
      <c r="P666" s="504">
        <v>0.08</v>
      </c>
      <c r="Q666" s="504">
        <v>0.08</v>
      </c>
      <c r="R666" s="504">
        <v>0.08</v>
      </c>
      <c r="S666" s="504">
        <v>0.08</v>
      </c>
      <c r="T666" s="504">
        <v>0.08</v>
      </c>
      <c r="U666" s="504">
        <v>7.0000000000000007E-2</v>
      </c>
      <c r="V666" s="504">
        <v>0.08</v>
      </c>
      <c r="W666" s="504">
        <v>0.08</v>
      </c>
      <c r="X666" s="202"/>
      <c r="Y666" s="202"/>
      <c r="Z666" s="202"/>
      <c r="AA666" s="202"/>
    </row>
    <row r="667" spans="1:27" s="100" customFormat="1" ht="16.5" customHeight="1">
      <c r="A667" s="481"/>
      <c r="B667" s="480"/>
      <c r="C667" s="204"/>
      <c r="D667" s="204"/>
      <c r="E667" s="506" t="s">
        <v>632</v>
      </c>
      <c r="F667" s="504">
        <v>0.08</v>
      </c>
      <c r="G667" s="504">
        <v>0.08</v>
      </c>
      <c r="H667" s="504">
        <v>7.0000000000000007E-2</v>
      </c>
      <c r="I667" s="504">
        <v>0.08</v>
      </c>
      <c r="J667" s="504">
        <v>0.08</v>
      </c>
      <c r="K667" s="504">
        <v>7.0000000000000007E-2</v>
      </c>
      <c r="L667" s="504">
        <v>0.08</v>
      </c>
      <c r="M667" s="504">
        <v>0.08</v>
      </c>
      <c r="N667" s="504">
        <v>0.08</v>
      </c>
      <c r="O667" s="504">
        <v>0.08</v>
      </c>
      <c r="P667" s="504">
        <v>0.08</v>
      </c>
      <c r="Q667" s="504">
        <v>0.08</v>
      </c>
      <c r="R667" s="504">
        <v>0.08</v>
      </c>
      <c r="S667" s="504">
        <v>7.0000000000000007E-2</v>
      </c>
      <c r="T667" s="504">
        <v>0.08</v>
      </c>
      <c r="U667" s="504">
        <v>7.0000000000000007E-2</v>
      </c>
      <c r="V667" s="504">
        <v>0.08</v>
      </c>
      <c r="W667" s="504">
        <v>0.08</v>
      </c>
      <c r="X667" s="202"/>
      <c r="Y667" s="202"/>
      <c r="Z667" s="202"/>
      <c r="AA667" s="202"/>
    </row>
    <row r="668" spans="1:27" s="100" customFormat="1" ht="16.5" customHeight="1">
      <c r="A668" s="481"/>
      <c r="B668" s="480"/>
      <c r="C668" s="204"/>
      <c r="D668" s="204"/>
      <c r="E668" s="506" t="s">
        <v>633</v>
      </c>
      <c r="F668" s="504">
        <v>0.11</v>
      </c>
      <c r="G668" s="504">
        <v>0.11</v>
      </c>
      <c r="H668" s="504">
        <v>0.11</v>
      </c>
      <c r="I668" s="504">
        <v>0.12</v>
      </c>
      <c r="J668" s="504">
        <v>0.11</v>
      </c>
      <c r="K668" s="504">
        <v>0.11</v>
      </c>
      <c r="L668" s="504">
        <v>0.11</v>
      </c>
      <c r="M668" s="504">
        <v>0.12</v>
      </c>
      <c r="N668" s="504">
        <v>0.12</v>
      </c>
      <c r="O668" s="504">
        <v>0.12</v>
      </c>
      <c r="P668" s="504">
        <v>0.12</v>
      </c>
      <c r="Q668" s="504">
        <v>0.13</v>
      </c>
      <c r="R668" s="504">
        <v>0.12</v>
      </c>
      <c r="S668" s="504">
        <v>0.12</v>
      </c>
      <c r="T668" s="504">
        <v>0.12</v>
      </c>
      <c r="U668" s="504">
        <v>0.12</v>
      </c>
      <c r="V668" s="504">
        <v>0.11</v>
      </c>
      <c r="W668" s="504">
        <v>0.11</v>
      </c>
      <c r="X668" s="202"/>
      <c r="Y668" s="202"/>
      <c r="Z668" s="202"/>
      <c r="AA668" s="202"/>
    </row>
    <row r="669" spans="1:27" s="100" customFormat="1" ht="16.5" customHeight="1">
      <c r="A669" s="481"/>
      <c r="B669" s="480"/>
      <c r="C669" s="204"/>
      <c r="D669" s="204"/>
      <c r="E669" s="506" t="s">
        <v>634</v>
      </c>
      <c r="F669" s="504">
        <v>0.12</v>
      </c>
      <c r="G669" s="504">
        <v>0.12</v>
      </c>
      <c r="H669" s="504">
        <v>0.12</v>
      </c>
      <c r="I669" s="504">
        <v>0.12</v>
      </c>
      <c r="J669" s="504">
        <v>0.12</v>
      </c>
      <c r="K669" s="504">
        <v>0.12</v>
      </c>
      <c r="L669" s="504">
        <v>0.11</v>
      </c>
      <c r="M669" s="504">
        <v>0.12</v>
      </c>
      <c r="N669" s="504">
        <v>0.13</v>
      </c>
      <c r="O669" s="504">
        <v>0.13</v>
      </c>
      <c r="P669" s="504">
        <v>0.12</v>
      </c>
      <c r="Q669" s="504">
        <v>0.13</v>
      </c>
      <c r="R669" s="504">
        <v>0.12</v>
      </c>
      <c r="S669" s="504">
        <v>0.12</v>
      </c>
      <c r="T669" s="504">
        <v>0.13</v>
      </c>
      <c r="U669" s="504">
        <v>0.13</v>
      </c>
      <c r="V669" s="504">
        <v>0.12</v>
      </c>
      <c r="W669" s="504">
        <v>0.12</v>
      </c>
      <c r="X669" s="202"/>
      <c r="Y669" s="202"/>
      <c r="Z669" s="202"/>
      <c r="AA669" s="202"/>
    </row>
    <row r="670" spans="1:27" s="100" customFormat="1" ht="16.5" customHeight="1">
      <c r="A670" s="481"/>
      <c r="B670" s="480"/>
      <c r="C670" s="204"/>
      <c r="D670" s="204"/>
      <c r="E670" s="506" t="s">
        <v>635</v>
      </c>
      <c r="F670" s="504">
        <v>0.08</v>
      </c>
      <c r="G670" s="504">
        <v>0.09</v>
      </c>
      <c r="H670" s="504">
        <v>0.08</v>
      </c>
      <c r="I670" s="504">
        <v>0.09</v>
      </c>
      <c r="J670" s="504">
        <v>0.09</v>
      </c>
      <c r="K670" s="504">
        <v>0.09</v>
      </c>
      <c r="L670" s="504">
        <v>0.09</v>
      </c>
      <c r="M670" s="504">
        <v>0.09</v>
      </c>
      <c r="N670" s="504">
        <v>0.09</v>
      </c>
      <c r="O670" s="504">
        <v>0.09</v>
      </c>
      <c r="P670" s="504">
        <v>0.09</v>
      </c>
      <c r="Q670" s="504">
        <v>0.1</v>
      </c>
      <c r="R670" s="504">
        <v>0.09</v>
      </c>
      <c r="S670" s="504">
        <v>0.09</v>
      </c>
      <c r="T670" s="504">
        <v>0.09</v>
      </c>
      <c r="U670" s="504">
        <v>0.08</v>
      </c>
      <c r="V670" s="504">
        <v>0.09</v>
      </c>
      <c r="W670" s="504">
        <v>0.09</v>
      </c>
      <c r="X670" s="202"/>
      <c r="Y670" s="202"/>
      <c r="Z670" s="202"/>
      <c r="AA670" s="202"/>
    </row>
    <row r="671" spans="1:27" s="100" customFormat="1" ht="16.5" customHeight="1">
      <c r="A671" s="481"/>
      <c r="B671" s="480"/>
      <c r="C671" s="204"/>
      <c r="D671" s="204"/>
      <c r="E671" s="506" t="s">
        <v>636</v>
      </c>
      <c r="F671" s="504">
        <v>0.12</v>
      </c>
      <c r="G671" s="504">
        <v>0.13</v>
      </c>
      <c r="H671" s="504">
        <v>0.12</v>
      </c>
      <c r="I671" s="504">
        <v>0.13</v>
      </c>
      <c r="J671" s="504">
        <v>0.11</v>
      </c>
      <c r="K671" s="504">
        <v>0.11</v>
      </c>
      <c r="L671" s="504">
        <v>0.12</v>
      </c>
      <c r="M671" s="504">
        <v>0.12</v>
      </c>
      <c r="N671" s="504">
        <v>0.12</v>
      </c>
      <c r="O671" s="504">
        <v>0.12</v>
      </c>
      <c r="P671" s="504">
        <v>0.12</v>
      </c>
      <c r="Q671" s="504">
        <v>0.12</v>
      </c>
      <c r="R671" s="504">
        <v>0.12</v>
      </c>
      <c r="S671" s="504">
        <v>0.12</v>
      </c>
      <c r="T671" s="504">
        <v>0.12</v>
      </c>
      <c r="U671" s="504">
        <v>0.12</v>
      </c>
      <c r="V671" s="504">
        <v>0.12</v>
      </c>
      <c r="W671" s="504">
        <v>0.12</v>
      </c>
      <c r="X671" s="202"/>
      <c r="Y671" s="202"/>
      <c r="Z671" s="202"/>
      <c r="AA671" s="202"/>
    </row>
    <row r="672" spans="1:27" s="100" customFormat="1" ht="16.5" customHeight="1">
      <c r="A672" s="481"/>
      <c r="B672" s="480"/>
      <c r="C672" s="204"/>
      <c r="D672" s="204"/>
      <c r="E672" s="506" t="s">
        <v>637</v>
      </c>
      <c r="F672" s="504">
        <v>7.0000000000000007E-2</v>
      </c>
      <c r="G672" s="504">
        <v>7.0000000000000007E-2</v>
      </c>
      <c r="H672" s="504">
        <v>7.0000000000000007E-2</v>
      </c>
      <c r="I672" s="504">
        <v>0.08</v>
      </c>
      <c r="J672" s="504">
        <v>7.0000000000000007E-2</v>
      </c>
      <c r="K672" s="504">
        <v>7.0000000000000007E-2</v>
      </c>
      <c r="L672" s="504">
        <v>7.0000000000000007E-2</v>
      </c>
      <c r="M672" s="504">
        <v>7.0000000000000007E-2</v>
      </c>
      <c r="N672" s="504">
        <v>7.0000000000000007E-2</v>
      </c>
      <c r="O672" s="504">
        <v>7.0000000000000007E-2</v>
      </c>
      <c r="P672" s="504">
        <v>0.08</v>
      </c>
      <c r="Q672" s="504">
        <v>0.08</v>
      </c>
      <c r="R672" s="504">
        <v>7.0000000000000007E-2</v>
      </c>
      <c r="S672" s="504">
        <v>7.0000000000000007E-2</v>
      </c>
      <c r="T672" s="504">
        <v>7.0000000000000007E-2</v>
      </c>
      <c r="U672" s="504">
        <v>7.0000000000000007E-2</v>
      </c>
      <c r="V672" s="504">
        <v>7.0000000000000007E-2</v>
      </c>
      <c r="W672" s="504">
        <v>7.0000000000000007E-2</v>
      </c>
      <c r="X672" s="202"/>
      <c r="Y672" s="202"/>
      <c r="Z672" s="202"/>
      <c r="AA672" s="202"/>
    </row>
    <row r="673" spans="1:27" s="100" customFormat="1" ht="16.5" customHeight="1">
      <c r="A673" s="481"/>
      <c r="B673" s="480"/>
      <c r="C673" s="204"/>
      <c r="D673" s="204"/>
      <c r="E673" s="506" t="s">
        <v>638</v>
      </c>
      <c r="F673" s="504">
        <v>0.11</v>
      </c>
      <c r="G673" s="504">
        <v>0.11</v>
      </c>
      <c r="H673" s="504">
        <v>0.11</v>
      </c>
      <c r="I673" s="504">
        <v>0.11</v>
      </c>
      <c r="J673" s="504">
        <v>0.11</v>
      </c>
      <c r="K673" s="504">
        <v>0.11</v>
      </c>
      <c r="L673" s="504">
        <v>0.11</v>
      </c>
      <c r="M673" s="504">
        <v>0.11</v>
      </c>
      <c r="N673" s="504">
        <v>0.12</v>
      </c>
      <c r="O673" s="504">
        <v>0.12</v>
      </c>
      <c r="P673" s="504">
        <v>0.12</v>
      </c>
      <c r="Q673" s="504">
        <v>0.12</v>
      </c>
      <c r="R673" s="504">
        <v>0.11</v>
      </c>
      <c r="S673" s="504">
        <v>0.11</v>
      </c>
      <c r="T673" s="504">
        <v>0.12</v>
      </c>
      <c r="U673" s="504">
        <v>0.12</v>
      </c>
      <c r="V673" s="504">
        <v>0.12</v>
      </c>
      <c r="W673" s="504">
        <v>0.12</v>
      </c>
      <c r="X673" s="202"/>
      <c r="Y673" s="202"/>
      <c r="Z673" s="202"/>
      <c r="AA673" s="202"/>
    </row>
    <row r="674" spans="1:27" s="100" customFormat="1" ht="16.5" customHeight="1">
      <c r="A674" s="481"/>
      <c r="B674" s="480"/>
      <c r="C674" s="204"/>
      <c r="D674" s="204"/>
      <c r="E674" s="506" t="s">
        <v>639</v>
      </c>
      <c r="F674" s="504">
        <v>0.08</v>
      </c>
      <c r="G674" s="504">
        <v>0.09</v>
      </c>
      <c r="H674" s="504">
        <v>0.09</v>
      </c>
      <c r="I674" s="504">
        <v>0.09</v>
      </c>
      <c r="J674" s="504">
        <v>0.09</v>
      </c>
      <c r="K674" s="504">
        <v>0.09</v>
      </c>
      <c r="L674" s="504">
        <v>0.09</v>
      </c>
      <c r="M674" s="504">
        <v>0.09</v>
      </c>
      <c r="N674" s="504">
        <v>0.09</v>
      </c>
      <c r="O674" s="504">
        <v>0.09</v>
      </c>
      <c r="P674" s="504">
        <v>0.09</v>
      </c>
      <c r="Q674" s="504">
        <v>0.1</v>
      </c>
      <c r="R674" s="504">
        <v>0.09</v>
      </c>
      <c r="S674" s="504">
        <v>0.09</v>
      </c>
      <c r="T674" s="504">
        <v>0.09</v>
      </c>
      <c r="U674" s="504">
        <v>0.08</v>
      </c>
      <c r="V674" s="504">
        <v>0.09</v>
      </c>
      <c r="W674" s="504">
        <v>0.09</v>
      </c>
      <c r="X674" s="202"/>
      <c r="Y674" s="202"/>
      <c r="Z674" s="202"/>
      <c r="AA674" s="202"/>
    </row>
    <row r="675" spans="1:27" s="100" customFormat="1" ht="16.5" customHeight="1">
      <c r="A675" s="481"/>
      <c r="B675" s="480"/>
      <c r="C675" s="204"/>
      <c r="D675" s="204"/>
      <c r="E675" s="506" t="s">
        <v>640</v>
      </c>
      <c r="F675" s="504">
        <v>0.1</v>
      </c>
      <c r="G675" s="504">
        <v>0.1</v>
      </c>
      <c r="H675" s="504">
        <v>0.1</v>
      </c>
      <c r="I675" s="504">
        <v>0.1</v>
      </c>
      <c r="J675" s="504">
        <v>0.1</v>
      </c>
      <c r="K675" s="504">
        <v>0.1</v>
      </c>
      <c r="L675" s="504">
        <v>0.1</v>
      </c>
      <c r="M675" s="504">
        <v>0.1</v>
      </c>
      <c r="N675" s="504">
        <v>0.1</v>
      </c>
      <c r="O675" s="504">
        <v>0.1</v>
      </c>
      <c r="P675" s="504">
        <v>0.1</v>
      </c>
      <c r="Q675" s="504">
        <v>0.11</v>
      </c>
      <c r="R675" s="504">
        <v>0.1</v>
      </c>
      <c r="S675" s="504">
        <v>0.1</v>
      </c>
      <c r="T675" s="504">
        <v>0.1</v>
      </c>
      <c r="U675" s="504">
        <v>0.1</v>
      </c>
      <c r="V675" s="504">
        <v>0.1</v>
      </c>
      <c r="W675" s="504">
        <v>0.1</v>
      </c>
      <c r="X675" s="202"/>
      <c r="Y675" s="202"/>
      <c r="Z675" s="202"/>
      <c r="AA675" s="202"/>
    </row>
    <row r="676" spans="1:27" s="100" customFormat="1" ht="16.5" customHeight="1">
      <c r="A676" s="481"/>
      <c r="B676" s="480"/>
      <c r="C676" s="204"/>
      <c r="D676" s="204"/>
      <c r="E676" s="506" t="s">
        <v>641</v>
      </c>
      <c r="F676" s="504">
        <v>0.11</v>
      </c>
      <c r="G676" s="504">
        <v>0.11</v>
      </c>
      <c r="H676" s="504">
        <v>0.11</v>
      </c>
      <c r="I676" s="504">
        <v>0.11</v>
      </c>
      <c r="J676" s="504">
        <v>0.11</v>
      </c>
      <c r="K676" s="504">
        <v>0.11</v>
      </c>
      <c r="L676" s="504">
        <v>0.11</v>
      </c>
      <c r="M676" s="504">
        <v>0.12</v>
      </c>
      <c r="N676" s="504">
        <v>0.12</v>
      </c>
      <c r="O676" s="504">
        <v>0.12</v>
      </c>
      <c r="P676" s="504">
        <v>0.12</v>
      </c>
      <c r="Q676" s="504">
        <v>0.12</v>
      </c>
      <c r="R676" s="504">
        <v>0.12</v>
      </c>
      <c r="S676" s="504">
        <v>0.11</v>
      </c>
      <c r="T676" s="504">
        <v>0.12</v>
      </c>
      <c r="U676" s="504">
        <v>0.12</v>
      </c>
      <c r="V676" s="504">
        <v>0.11</v>
      </c>
      <c r="W676" s="504">
        <v>0.11</v>
      </c>
      <c r="X676" s="202"/>
      <c r="Y676" s="202"/>
      <c r="Z676" s="202"/>
      <c r="AA676" s="202"/>
    </row>
    <row r="677" spans="1:27" s="100" customFormat="1" ht="16.5" customHeight="1">
      <c r="A677" s="481"/>
      <c r="B677" s="480"/>
      <c r="C677" s="204"/>
      <c r="D677" s="204"/>
      <c r="E677" s="506" t="s">
        <v>642</v>
      </c>
      <c r="F677" s="504">
        <v>0.12</v>
      </c>
      <c r="G677" s="504">
        <v>0.12</v>
      </c>
      <c r="H677" s="504">
        <v>0.12</v>
      </c>
      <c r="I677" s="504">
        <v>0.12</v>
      </c>
      <c r="J677" s="504">
        <v>0.12</v>
      </c>
      <c r="K677" s="504">
        <v>0.12</v>
      </c>
      <c r="L677" s="504">
        <v>0.12</v>
      </c>
      <c r="M677" s="504">
        <v>0.12</v>
      </c>
      <c r="N677" s="504">
        <v>0.12</v>
      </c>
      <c r="O677" s="504">
        <v>0.12</v>
      </c>
      <c r="P677" s="504">
        <v>0.12</v>
      </c>
      <c r="Q677" s="504">
        <v>0.13</v>
      </c>
      <c r="R677" s="504">
        <v>0.12</v>
      </c>
      <c r="S677" s="504">
        <v>0.12</v>
      </c>
      <c r="T677" s="504">
        <v>0.12</v>
      </c>
      <c r="U677" s="504">
        <v>0.12</v>
      </c>
      <c r="V677" s="504">
        <v>0.12</v>
      </c>
      <c r="W677" s="504">
        <v>0.12</v>
      </c>
      <c r="X677" s="202"/>
      <c r="Y677" s="202"/>
      <c r="Z677" s="202"/>
      <c r="AA677" s="202"/>
    </row>
    <row r="678" spans="1:27" s="100" customFormat="1" ht="16.5" customHeight="1">
      <c r="A678" s="481"/>
      <c r="B678" s="480"/>
      <c r="C678" s="204"/>
      <c r="D678" s="204"/>
      <c r="E678" s="506" t="s">
        <v>643</v>
      </c>
      <c r="F678" s="504">
        <v>0.08</v>
      </c>
      <c r="G678" s="504">
        <v>0.09</v>
      </c>
      <c r="H678" s="504">
        <v>0.08</v>
      </c>
      <c r="I678" s="504">
        <v>0.09</v>
      </c>
      <c r="J678" s="504">
        <v>0.09</v>
      </c>
      <c r="K678" s="504">
        <v>0.09</v>
      </c>
      <c r="L678" s="504">
        <v>0.09</v>
      </c>
      <c r="M678" s="504">
        <v>0.09</v>
      </c>
      <c r="N678" s="504">
        <v>0.09</v>
      </c>
      <c r="O678" s="504">
        <v>0.09</v>
      </c>
      <c r="P678" s="504">
        <v>0.09</v>
      </c>
      <c r="Q678" s="504">
        <v>0.1</v>
      </c>
      <c r="R678" s="504">
        <v>0.09</v>
      </c>
      <c r="S678" s="504">
        <v>0.09</v>
      </c>
      <c r="T678" s="504">
        <v>0.09</v>
      </c>
      <c r="U678" s="504">
        <v>0.08</v>
      </c>
      <c r="V678" s="504">
        <v>0.09</v>
      </c>
      <c r="W678" s="504">
        <v>0.09</v>
      </c>
      <c r="X678" s="202"/>
      <c r="Y678" s="202"/>
      <c r="Z678" s="202"/>
      <c r="AA678" s="202"/>
    </row>
    <row r="679" spans="1:27" s="100" customFormat="1" ht="16.5" customHeight="1">
      <c r="A679" s="481"/>
      <c r="B679" s="480"/>
      <c r="C679" s="204"/>
      <c r="D679" s="204"/>
      <c r="E679" s="506" t="s">
        <v>644</v>
      </c>
      <c r="F679" s="504">
        <v>0.12</v>
      </c>
      <c r="G679" s="504">
        <v>0.12</v>
      </c>
      <c r="H679" s="504">
        <v>0.12</v>
      </c>
      <c r="I679" s="504">
        <v>0.12</v>
      </c>
      <c r="J679" s="504">
        <v>0.12</v>
      </c>
      <c r="K679" s="504">
        <v>0.12</v>
      </c>
      <c r="L679" s="504">
        <v>0.13</v>
      </c>
      <c r="M679" s="504">
        <v>0.13</v>
      </c>
      <c r="N679" s="504">
        <v>0.13</v>
      </c>
      <c r="O679" s="504">
        <v>0.13</v>
      </c>
      <c r="P679" s="504">
        <v>0.13</v>
      </c>
      <c r="Q679" s="504">
        <v>0.13</v>
      </c>
      <c r="R679" s="504">
        <v>0.13</v>
      </c>
      <c r="S679" s="504">
        <v>0.12</v>
      </c>
      <c r="T679" s="504">
        <v>0.13</v>
      </c>
      <c r="U679" s="504">
        <v>0.13</v>
      </c>
      <c r="V679" s="504">
        <v>0.13</v>
      </c>
      <c r="W679" s="504">
        <v>0.13</v>
      </c>
      <c r="X679" s="202"/>
      <c r="Y679" s="202"/>
      <c r="Z679" s="202"/>
      <c r="AA679" s="202"/>
    </row>
    <row r="680" spans="1:27" s="100" customFormat="1" ht="16.5" customHeight="1">
      <c r="A680" s="481"/>
      <c r="B680" s="480"/>
      <c r="C680" s="204"/>
      <c r="D680" s="204"/>
      <c r="E680" s="506" t="s">
        <v>645</v>
      </c>
      <c r="F680" s="504">
        <v>0.08</v>
      </c>
      <c r="G680" s="504">
        <v>0.09</v>
      </c>
      <c r="H680" s="504">
        <v>0.08</v>
      </c>
      <c r="I680" s="504">
        <v>0.09</v>
      </c>
      <c r="J680" s="504">
        <v>0.09</v>
      </c>
      <c r="K680" s="504">
        <v>0.09</v>
      </c>
      <c r="L680" s="504">
        <v>0.09</v>
      </c>
      <c r="M680" s="504">
        <v>0.09</v>
      </c>
      <c r="N680" s="504">
        <v>0.09</v>
      </c>
      <c r="O680" s="504">
        <v>0.09</v>
      </c>
      <c r="P680" s="504">
        <v>0.09</v>
      </c>
      <c r="Q680" s="504">
        <v>0.1</v>
      </c>
      <c r="R680" s="504">
        <v>0.09</v>
      </c>
      <c r="S680" s="504">
        <v>0.09</v>
      </c>
      <c r="T680" s="504">
        <v>0.09</v>
      </c>
      <c r="U680" s="504">
        <v>0.08</v>
      </c>
      <c r="V680" s="504">
        <v>0.09</v>
      </c>
      <c r="W680" s="504">
        <v>0.09</v>
      </c>
      <c r="X680" s="202"/>
      <c r="Y680" s="202"/>
      <c r="Z680" s="202"/>
      <c r="AA680" s="202"/>
    </row>
    <row r="681" spans="1:27" s="100" customFormat="1" ht="16.5" customHeight="1">
      <c r="A681" s="481"/>
      <c r="B681" s="480"/>
      <c r="C681" s="204"/>
      <c r="D681" s="204"/>
      <c r="E681" s="506" t="s">
        <v>646</v>
      </c>
      <c r="F681" s="504">
        <v>0.08</v>
      </c>
      <c r="G681" s="504">
        <v>0.08</v>
      </c>
      <c r="H681" s="504">
        <v>0.08</v>
      </c>
      <c r="I681" s="504">
        <v>0.08</v>
      </c>
      <c r="J681" s="504">
        <v>7.0000000000000007E-2</v>
      </c>
      <c r="K681" s="504">
        <v>0.06</v>
      </c>
      <c r="L681" s="504">
        <v>0.05</v>
      </c>
      <c r="M681" s="504">
        <v>7.0000000000000007E-2</v>
      </c>
      <c r="N681" s="504">
        <v>0.08</v>
      </c>
      <c r="O681" s="504">
        <v>0.08</v>
      </c>
      <c r="P681" s="504">
        <v>0.08</v>
      </c>
      <c r="Q681" s="504">
        <v>0.08</v>
      </c>
      <c r="R681" s="504">
        <v>0.08</v>
      </c>
      <c r="S681" s="504">
        <v>7.0000000000000007E-2</v>
      </c>
      <c r="T681" s="504">
        <v>0.08</v>
      </c>
      <c r="U681" s="504">
        <v>7.0000000000000007E-2</v>
      </c>
      <c r="V681" s="504">
        <v>0.06</v>
      </c>
      <c r="W681" s="504">
        <v>0.06</v>
      </c>
      <c r="X681" s="202"/>
      <c r="Y681" s="202"/>
      <c r="Z681" s="202"/>
      <c r="AA681" s="202"/>
    </row>
    <row r="682" spans="1:27" s="100" customFormat="1" ht="16.5" customHeight="1">
      <c r="A682" s="481"/>
      <c r="B682" s="480"/>
      <c r="C682" s="204"/>
      <c r="D682" s="204"/>
      <c r="E682" s="506" t="s">
        <v>647</v>
      </c>
      <c r="F682" s="504">
        <v>0.11</v>
      </c>
      <c r="G682" s="504">
        <v>0.11</v>
      </c>
      <c r="H682" s="504">
        <v>0.11</v>
      </c>
      <c r="I682" s="504">
        <v>0.11</v>
      </c>
      <c r="J682" s="504">
        <v>0.11</v>
      </c>
      <c r="K682" s="504">
        <v>0.11</v>
      </c>
      <c r="L682" s="504">
        <v>0.11</v>
      </c>
      <c r="M682" s="504">
        <v>0.11</v>
      </c>
      <c r="N682" s="504">
        <v>0.11</v>
      </c>
      <c r="O682" s="504">
        <v>0.11</v>
      </c>
      <c r="P682" s="504">
        <v>0.12</v>
      </c>
      <c r="Q682" s="504">
        <v>0.12</v>
      </c>
      <c r="R682" s="504">
        <v>0.11</v>
      </c>
      <c r="S682" s="504">
        <v>0.11</v>
      </c>
      <c r="T682" s="504">
        <v>0.12</v>
      </c>
      <c r="U682" s="504">
        <v>0.12</v>
      </c>
      <c r="V682" s="504">
        <v>0.11</v>
      </c>
      <c r="W682" s="504">
        <v>0.11</v>
      </c>
      <c r="X682" s="202"/>
      <c r="Y682" s="202"/>
      <c r="Z682" s="202"/>
      <c r="AA682" s="202"/>
    </row>
    <row r="683" spans="1:27" s="100" customFormat="1" ht="16.5" customHeight="1">
      <c r="A683" s="481"/>
      <c r="B683" s="480"/>
      <c r="C683" s="204"/>
      <c r="D683" s="204"/>
      <c r="E683" s="506" t="s">
        <v>648</v>
      </c>
      <c r="F683" s="504">
        <v>0.12</v>
      </c>
      <c r="G683" s="504">
        <v>0.12</v>
      </c>
      <c r="H683" s="504">
        <v>0.12</v>
      </c>
      <c r="I683" s="504">
        <v>0.12</v>
      </c>
      <c r="J683" s="504">
        <v>0.12</v>
      </c>
      <c r="K683" s="504">
        <v>0.12</v>
      </c>
      <c r="L683" s="504">
        <v>0.13</v>
      </c>
      <c r="M683" s="504">
        <v>0.13</v>
      </c>
      <c r="N683" s="504">
        <v>0.13</v>
      </c>
      <c r="O683" s="504">
        <v>0.13</v>
      </c>
      <c r="P683" s="504">
        <v>0.13</v>
      </c>
      <c r="Q683" s="504">
        <v>0.13</v>
      </c>
      <c r="R683" s="504">
        <v>0.13</v>
      </c>
      <c r="S683" s="504">
        <v>0.12</v>
      </c>
      <c r="T683" s="504">
        <v>0.13</v>
      </c>
      <c r="U683" s="504">
        <v>0.13</v>
      </c>
      <c r="V683" s="504">
        <v>0.13</v>
      </c>
      <c r="W683" s="504">
        <v>0.13</v>
      </c>
      <c r="X683" s="202"/>
      <c r="Y683" s="202"/>
      <c r="Z683" s="202"/>
      <c r="AA683" s="202"/>
    </row>
    <row r="684" spans="1:27" s="100" customFormat="1" ht="16.5" customHeight="1">
      <c r="A684" s="481"/>
      <c r="B684" s="480"/>
      <c r="C684" s="204"/>
      <c r="D684" s="204"/>
      <c r="E684" s="506" t="s">
        <v>649</v>
      </c>
      <c r="F684" s="504">
        <v>7.0000000000000007E-2</v>
      </c>
      <c r="G684" s="504">
        <v>7.0000000000000007E-2</v>
      </c>
      <c r="H684" s="504">
        <v>7.0000000000000007E-2</v>
      </c>
      <c r="I684" s="504">
        <v>0.08</v>
      </c>
      <c r="J684" s="504">
        <v>7.0000000000000007E-2</v>
      </c>
      <c r="K684" s="504">
        <v>7.0000000000000007E-2</v>
      </c>
      <c r="L684" s="504">
        <v>0.08</v>
      </c>
      <c r="M684" s="504">
        <v>0.08</v>
      </c>
      <c r="N684" s="504">
        <v>0.08</v>
      </c>
      <c r="O684" s="504">
        <v>0.08</v>
      </c>
      <c r="P684" s="504">
        <v>0.08</v>
      </c>
      <c r="Q684" s="504">
        <v>0.08</v>
      </c>
      <c r="R684" s="504">
        <v>0.08</v>
      </c>
      <c r="S684" s="504">
        <v>7.0000000000000007E-2</v>
      </c>
      <c r="T684" s="504">
        <v>0.08</v>
      </c>
      <c r="U684" s="504">
        <v>7.0000000000000007E-2</v>
      </c>
      <c r="V684" s="504">
        <v>7.0000000000000007E-2</v>
      </c>
      <c r="W684" s="504">
        <v>7.0000000000000007E-2</v>
      </c>
      <c r="X684" s="202"/>
      <c r="Y684" s="202"/>
      <c r="Z684" s="202"/>
      <c r="AA684" s="202"/>
    </row>
    <row r="685" spans="1:27" s="100" customFormat="1" ht="16.5" customHeight="1">
      <c r="A685" s="481"/>
      <c r="B685" s="480"/>
      <c r="C685" s="204"/>
      <c r="D685" s="204"/>
      <c r="E685" s="506" t="s">
        <v>650</v>
      </c>
      <c r="F685" s="504">
        <v>0.1</v>
      </c>
      <c r="G685" s="504">
        <v>0.1</v>
      </c>
      <c r="H685" s="504">
        <v>0.1</v>
      </c>
      <c r="I685" s="504">
        <v>0.11</v>
      </c>
      <c r="J685" s="504">
        <v>0.1</v>
      </c>
      <c r="K685" s="504">
        <v>0.1</v>
      </c>
      <c r="L685" s="504">
        <v>0.1</v>
      </c>
      <c r="M685" s="504">
        <v>0.1</v>
      </c>
      <c r="N685" s="504">
        <v>0.11</v>
      </c>
      <c r="O685" s="504">
        <v>0.11</v>
      </c>
      <c r="P685" s="504">
        <v>0.11</v>
      </c>
      <c r="Q685" s="504">
        <v>0.11</v>
      </c>
      <c r="R685" s="504">
        <v>0.11</v>
      </c>
      <c r="S685" s="504">
        <v>0.1</v>
      </c>
      <c r="T685" s="504">
        <v>0.11</v>
      </c>
      <c r="U685" s="504">
        <v>0.11</v>
      </c>
      <c r="V685" s="504">
        <v>0.11</v>
      </c>
      <c r="W685" s="504">
        <v>0.11</v>
      </c>
      <c r="X685" s="202"/>
      <c r="Y685" s="202"/>
      <c r="Z685" s="202"/>
      <c r="AA685" s="202"/>
    </row>
    <row r="686" spans="1:27" s="100" customFormat="1" ht="16.5" customHeight="1">
      <c r="A686" s="481"/>
      <c r="B686" s="480"/>
      <c r="C686" s="204"/>
      <c r="D686" s="204"/>
      <c r="E686" s="506" t="s">
        <v>651</v>
      </c>
      <c r="F686" s="504">
        <v>0.11</v>
      </c>
      <c r="G686" s="504">
        <v>0.11</v>
      </c>
      <c r="H686" s="504">
        <v>0.11</v>
      </c>
      <c r="I686" s="504">
        <v>0.11</v>
      </c>
      <c r="J686" s="504">
        <v>0.11</v>
      </c>
      <c r="K686" s="504">
        <v>0.11</v>
      </c>
      <c r="L686" s="504">
        <v>0.11</v>
      </c>
      <c r="M686" s="504">
        <v>0.11</v>
      </c>
      <c r="N686" s="504">
        <v>0.11</v>
      </c>
      <c r="O686" s="504">
        <v>0.11</v>
      </c>
      <c r="P686" s="504">
        <v>0.11</v>
      </c>
      <c r="Q686" s="504">
        <v>0.12</v>
      </c>
      <c r="R686" s="504">
        <v>0.11</v>
      </c>
      <c r="S686" s="504">
        <v>0.11</v>
      </c>
      <c r="T686" s="504">
        <v>0.11</v>
      </c>
      <c r="U686" s="504">
        <v>0.11</v>
      </c>
      <c r="V686" s="504">
        <v>0.12</v>
      </c>
      <c r="W686" s="504">
        <v>0.12</v>
      </c>
      <c r="X686" s="202"/>
      <c r="Y686" s="202"/>
      <c r="Z686" s="202"/>
      <c r="AA686" s="202"/>
    </row>
    <row r="687" spans="1:27" s="100" customFormat="1" ht="16.5" customHeight="1">
      <c r="A687" s="481"/>
      <c r="B687" s="480"/>
      <c r="C687" s="204"/>
      <c r="D687" s="204"/>
      <c r="E687" s="506" t="s">
        <v>652</v>
      </c>
      <c r="F687" s="504">
        <v>7.0000000000000007E-2</v>
      </c>
      <c r="G687" s="504">
        <v>7.0000000000000007E-2</v>
      </c>
      <c r="H687" s="504">
        <v>7.0000000000000007E-2</v>
      </c>
      <c r="I687" s="504">
        <v>0.08</v>
      </c>
      <c r="J687" s="504">
        <v>7.0000000000000007E-2</v>
      </c>
      <c r="K687" s="504">
        <v>7.0000000000000007E-2</v>
      </c>
      <c r="L687" s="504">
        <v>7.0000000000000007E-2</v>
      </c>
      <c r="M687" s="504">
        <v>7.0000000000000007E-2</v>
      </c>
      <c r="N687" s="504">
        <v>7.0000000000000007E-2</v>
      </c>
      <c r="O687" s="504">
        <v>7.0000000000000007E-2</v>
      </c>
      <c r="P687" s="504">
        <v>7.0000000000000007E-2</v>
      </c>
      <c r="Q687" s="504">
        <v>7.0000000000000007E-2</v>
      </c>
      <c r="R687" s="504">
        <v>7.0000000000000007E-2</v>
      </c>
      <c r="S687" s="504">
        <v>0.06</v>
      </c>
      <c r="T687" s="504">
        <v>7.0000000000000007E-2</v>
      </c>
      <c r="U687" s="504">
        <v>0.06</v>
      </c>
      <c r="V687" s="504">
        <v>7.0000000000000007E-2</v>
      </c>
      <c r="W687" s="504">
        <v>7.0000000000000007E-2</v>
      </c>
      <c r="X687" s="202"/>
      <c r="Y687" s="202"/>
      <c r="Z687" s="202"/>
      <c r="AA687" s="202"/>
    </row>
    <row r="688" spans="1:27" s="100" customFormat="1" ht="16.5" customHeight="1">
      <c r="A688" s="481"/>
      <c r="B688" s="480"/>
      <c r="C688" s="204"/>
      <c r="D688" s="204"/>
      <c r="E688" s="506" t="s">
        <v>653</v>
      </c>
      <c r="F688" s="504">
        <v>0.1</v>
      </c>
      <c r="G688" s="504">
        <v>0.11</v>
      </c>
      <c r="H688" s="504">
        <v>0.11</v>
      </c>
      <c r="I688" s="504">
        <v>0.11</v>
      </c>
      <c r="J688" s="504">
        <v>0.1</v>
      </c>
      <c r="K688" s="504">
        <v>0.1</v>
      </c>
      <c r="L688" s="504">
        <v>0.1</v>
      </c>
      <c r="M688" s="504">
        <v>0.11</v>
      </c>
      <c r="N688" s="504">
        <v>0.11</v>
      </c>
      <c r="O688" s="504">
        <v>0.11</v>
      </c>
      <c r="P688" s="504">
        <v>0.1</v>
      </c>
      <c r="Q688" s="504">
        <v>0.11</v>
      </c>
      <c r="R688" s="504">
        <v>0.11</v>
      </c>
      <c r="S688" s="504">
        <v>0.1</v>
      </c>
      <c r="T688" s="504">
        <v>0.11</v>
      </c>
      <c r="U688" s="504">
        <v>0.11</v>
      </c>
      <c r="V688" s="504">
        <v>0.1</v>
      </c>
      <c r="W688" s="504">
        <v>0.1</v>
      </c>
      <c r="X688" s="202"/>
      <c r="Y688" s="202"/>
      <c r="Z688" s="202"/>
      <c r="AA688" s="202"/>
    </row>
    <row r="689" spans="1:27" s="100" customFormat="1" ht="16.5" customHeight="1">
      <c r="A689" s="481"/>
      <c r="B689" s="480"/>
      <c r="C689" s="204"/>
      <c r="D689" s="204"/>
      <c r="E689" s="506" t="s">
        <v>654</v>
      </c>
      <c r="F689" s="504">
        <v>0.08</v>
      </c>
      <c r="G689" s="504">
        <v>0.09</v>
      </c>
      <c r="H689" s="504">
        <v>0.09</v>
      </c>
      <c r="I689" s="504">
        <v>0.09</v>
      </c>
      <c r="J689" s="504">
        <v>0.09</v>
      </c>
      <c r="K689" s="504">
        <v>0.09</v>
      </c>
      <c r="L689" s="504">
        <v>0.09</v>
      </c>
      <c r="M689" s="504">
        <v>0.09</v>
      </c>
      <c r="N689" s="504">
        <v>0.09</v>
      </c>
      <c r="O689" s="504">
        <v>0.09</v>
      </c>
      <c r="P689" s="504">
        <v>0.09</v>
      </c>
      <c r="Q689" s="504">
        <v>0.1</v>
      </c>
      <c r="R689" s="504">
        <v>0.09</v>
      </c>
      <c r="S689" s="504">
        <v>0.09</v>
      </c>
      <c r="T689" s="504">
        <v>0.09</v>
      </c>
      <c r="U689" s="504">
        <v>0.08</v>
      </c>
      <c r="V689" s="504">
        <v>0.09</v>
      </c>
      <c r="W689" s="504">
        <v>0.09</v>
      </c>
      <c r="X689" s="202"/>
      <c r="Y689" s="202"/>
      <c r="Z689" s="202"/>
      <c r="AA689" s="202"/>
    </row>
    <row r="690" spans="1:27" s="100" customFormat="1" ht="16.5" customHeight="1">
      <c r="A690" s="481"/>
      <c r="B690" s="480"/>
      <c r="C690" s="204"/>
      <c r="D690" s="204"/>
      <c r="E690" s="506" t="s">
        <v>655</v>
      </c>
      <c r="F690" s="504">
        <v>0.11</v>
      </c>
      <c r="G690" s="504">
        <v>0.11</v>
      </c>
      <c r="H690" s="504">
        <v>0.11</v>
      </c>
      <c r="I690" s="504">
        <v>0.11</v>
      </c>
      <c r="J690" s="504">
        <v>0.11</v>
      </c>
      <c r="K690" s="504">
        <v>0.11</v>
      </c>
      <c r="L690" s="504">
        <v>0.12</v>
      </c>
      <c r="M690" s="504">
        <v>0.12</v>
      </c>
      <c r="N690" s="504">
        <v>0.12</v>
      </c>
      <c r="O690" s="504">
        <v>0.12</v>
      </c>
      <c r="P690" s="504">
        <v>0.12</v>
      </c>
      <c r="Q690" s="504">
        <v>0.12</v>
      </c>
      <c r="R690" s="504">
        <v>0.12</v>
      </c>
      <c r="S690" s="504">
        <v>0.12</v>
      </c>
      <c r="T690" s="504">
        <v>0.12</v>
      </c>
      <c r="U690" s="504">
        <v>0.12</v>
      </c>
      <c r="V690" s="504">
        <v>0.12</v>
      </c>
      <c r="W690" s="504">
        <v>0.12</v>
      </c>
      <c r="X690" s="202"/>
      <c r="Y690" s="202"/>
      <c r="Z690" s="202"/>
      <c r="AA690" s="202"/>
    </row>
    <row r="691" spans="1:27" s="100" customFormat="1" ht="16.5" customHeight="1">
      <c r="A691" s="481"/>
      <c r="B691" s="480"/>
      <c r="C691" s="204"/>
      <c r="D691" s="204"/>
      <c r="E691" s="506" t="s">
        <v>656</v>
      </c>
      <c r="F691" s="504">
        <v>0.11</v>
      </c>
      <c r="G691" s="504">
        <v>0.11</v>
      </c>
      <c r="H691" s="504">
        <v>0.11</v>
      </c>
      <c r="I691" s="504">
        <v>0.11</v>
      </c>
      <c r="J691" s="504">
        <v>0.11</v>
      </c>
      <c r="K691" s="504">
        <v>0.11</v>
      </c>
      <c r="L691" s="504">
        <v>0.11</v>
      </c>
      <c r="M691" s="504">
        <v>0.11</v>
      </c>
      <c r="N691" s="504">
        <v>0.12</v>
      </c>
      <c r="O691" s="504">
        <v>0.12</v>
      </c>
      <c r="P691" s="504">
        <v>0.1</v>
      </c>
      <c r="Q691" s="504">
        <v>0.12</v>
      </c>
      <c r="R691" s="504">
        <v>0.12</v>
      </c>
      <c r="S691" s="504">
        <v>0.11</v>
      </c>
      <c r="T691" s="504">
        <v>0.12</v>
      </c>
      <c r="U691" s="504">
        <v>0.12</v>
      </c>
      <c r="V691" s="504">
        <v>0.12</v>
      </c>
      <c r="W691" s="504">
        <v>0.12</v>
      </c>
      <c r="X691" s="202"/>
      <c r="Y691" s="202"/>
      <c r="Z691" s="202"/>
      <c r="AA691" s="202"/>
    </row>
    <row r="692" spans="1:27" s="100" customFormat="1" ht="16.5" customHeight="1">
      <c r="A692" s="481"/>
      <c r="B692" s="480"/>
      <c r="C692" s="204"/>
      <c r="D692" s="204"/>
      <c r="E692" s="506" t="s">
        <v>657</v>
      </c>
      <c r="F692" s="504">
        <v>0.1</v>
      </c>
      <c r="G692" s="504">
        <v>0.1</v>
      </c>
      <c r="H692" s="504">
        <v>0.1</v>
      </c>
      <c r="I692" s="504">
        <v>0.1</v>
      </c>
      <c r="J692" s="504">
        <v>0.1</v>
      </c>
      <c r="K692" s="504">
        <v>0.1</v>
      </c>
      <c r="L692" s="504">
        <v>0.1</v>
      </c>
      <c r="M692" s="504">
        <v>0.1</v>
      </c>
      <c r="N692" s="504">
        <v>0.1</v>
      </c>
      <c r="O692" s="504">
        <v>0.1</v>
      </c>
      <c r="P692" s="504">
        <v>0.1</v>
      </c>
      <c r="Q692" s="504">
        <v>0.11</v>
      </c>
      <c r="R692" s="504">
        <v>0.1</v>
      </c>
      <c r="S692" s="504">
        <v>0.1</v>
      </c>
      <c r="T692" s="504">
        <v>0.1</v>
      </c>
      <c r="U692" s="504">
        <v>0.1</v>
      </c>
      <c r="V692" s="504">
        <v>0.1</v>
      </c>
      <c r="W692" s="504">
        <v>0.1</v>
      </c>
      <c r="X692" s="202"/>
      <c r="Y692" s="202"/>
      <c r="Z692" s="202"/>
      <c r="AA692" s="202"/>
    </row>
    <row r="693" spans="1:27" s="100" customFormat="1" ht="16.5" customHeight="1">
      <c r="A693" s="481"/>
      <c r="B693" s="480"/>
      <c r="C693" s="204"/>
      <c r="D693" s="204"/>
      <c r="E693" s="506" t="s">
        <v>658</v>
      </c>
      <c r="F693" s="504">
        <v>0.11</v>
      </c>
      <c r="G693" s="504">
        <v>0.11</v>
      </c>
      <c r="H693" s="504">
        <v>0.11</v>
      </c>
      <c r="I693" s="504">
        <v>0.11</v>
      </c>
      <c r="J693" s="504">
        <v>0.11</v>
      </c>
      <c r="K693" s="504">
        <v>0.11</v>
      </c>
      <c r="L693" s="504">
        <v>0.11</v>
      </c>
      <c r="M693" s="504">
        <v>0.11</v>
      </c>
      <c r="N693" s="504">
        <v>0.11</v>
      </c>
      <c r="O693" s="504">
        <v>0.11</v>
      </c>
      <c r="P693" s="504">
        <v>0.12</v>
      </c>
      <c r="Q693" s="504">
        <v>0.12</v>
      </c>
      <c r="R693" s="504">
        <v>0.11</v>
      </c>
      <c r="S693" s="504">
        <v>0.11</v>
      </c>
      <c r="T693" s="504">
        <v>0.11</v>
      </c>
      <c r="U693" s="504">
        <v>0.12</v>
      </c>
      <c r="V693" s="504">
        <v>0.11</v>
      </c>
      <c r="W693" s="504">
        <v>0.11</v>
      </c>
      <c r="X693" s="202"/>
      <c r="Y693" s="202"/>
      <c r="Z693" s="202"/>
      <c r="AA693" s="202"/>
    </row>
    <row r="694" spans="1:27" s="100" customFormat="1" ht="16.5" customHeight="1">
      <c r="A694" s="481"/>
      <c r="B694" s="480"/>
      <c r="C694" s="204"/>
      <c r="D694" s="204"/>
      <c r="E694" s="506" t="s">
        <v>659</v>
      </c>
      <c r="F694" s="504">
        <v>0.08</v>
      </c>
      <c r="G694" s="504">
        <v>0.08</v>
      </c>
      <c r="H694" s="504">
        <v>0.08</v>
      </c>
      <c r="I694" s="504">
        <v>0.09</v>
      </c>
      <c r="J694" s="504">
        <v>0.09</v>
      </c>
      <c r="K694" s="504">
        <v>0.09</v>
      </c>
      <c r="L694" s="504">
        <v>0.09</v>
      </c>
      <c r="M694" s="504">
        <v>0.09</v>
      </c>
      <c r="N694" s="504">
        <v>0.09</v>
      </c>
      <c r="O694" s="504">
        <v>0.09</v>
      </c>
      <c r="P694" s="504">
        <v>0.09</v>
      </c>
      <c r="Q694" s="504">
        <v>0.09</v>
      </c>
      <c r="R694" s="504">
        <v>0.09</v>
      </c>
      <c r="S694" s="504">
        <v>0.08</v>
      </c>
      <c r="T694" s="504">
        <v>0.09</v>
      </c>
      <c r="U694" s="504">
        <v>0.08</v>
      </c>
      <c r="V694" s="504">
        <v>0.09</v>
      </c>
      <c r="W694" s="504">
        <v>0.09</v>
      </c>
      <c r="X694" s="202"/>
      <c r="Y694" s="202"/>
      <c r="Z694" s="202"/>
      <c r="AA694" s="202"/>
    </row>
    <row r="695" spans="1:27" s="100" customFormat="1" ht="16.5" customHeight="1">
      <c r="A695" s="481"/>
      <c r="B695" s="480"/>
      <c r="C695" s="204"/>
      <c r="D695" s="204"/>
      <c r="E695" s="506" t="s">
        <v>660</v>
      </c>
      <c r="F695" s="504">
        <v>0.12</v>
      </c>
      <c r="G695" s="504">
        <v>0.12</v>
      </c>
      <c r="H695" s="504">
        <v>0.12</v>
      </c>
      <c r="I695" s="504">
        <v>0.12</v>
      </c>
      <c r="J695" s="504">
        <v>0.11</v>
      </c>
      <c r="K695" s="504">
        <v>0.11</v>
      </c>
      <c r="L695" s="504">
        <v>0.11</v>
      </c>
      <c r="M695" s="504">
        <v>0.11</v>
      </c>
      <c r="N695" s="504">
        <v>0.11</v>
      </c>
      <c r="O695" s="504">
        <v>0.11</v>
      </c>
      <c r="P695" s="504">
        <v>0.12</v>
      </c>
      <c r="Q695" s="504">
        <v>0.12</v>
      </c>
      <c r="R695" s="504">
        <v>0.11</v>
      </c>
      <c r="S695" s="504">
        <v>0.11</v>
      </c>
      <c r="T695" s="504">
        <v>0.11</v>
      </c>
      <c r="U695" s="504">
        <v>0.12</v>
      </c>
      <c r="V695" s="504">
        <v>0.12</v>
      </c>
      <c r="W695" s="504">
        <v>0.12</v>
      </c>
      <c r="X695" s="202"/>
      <c r="Y695" s="202"/>
      <c r="Z695" s="202"/>
      <c r="AA695" s="202"/>
    </row>
    <row r="696" spans="1:27" s="100" customFormat="1" ht="16.5" customHeight="1">
      <c r="A696" s="481"/>
      <c r="B696" s="480"/>
      <c r="C696" s="204"/>
      <c r="D696" s="204"/>
      <c r="E696" s="506" t="s">
        <v>661</v>
      </c>
      <c r="F696" s="504">
        <v>0.1</v>
      </c>
      <c r="G696" s="504">
        <v>0.1</v>
      </c>
      <c r="H696" s="504">
        <v>0.1</v>
      </c>
      <c r="I696" s="504">
        <v>0.1</v>
      </c>
      <c r="J696" s="504">
        <v>0.1</v>
      </c>
      <c r="K696" s="504">
        <v>0.1</v>
      </c>
      <c r="L696" s="504">
        <v>0.1</v>
      </c>
      <c r="M696" s="504">
        <v>0.1</v>
      </c>
      <c r="N696" s="504">
        <v>0.1</v>
      </c>
      <c r="O696" s="504">
        <v>0.1</v>
      </c>
      <c r="P696" s="504">
        <v>0.1</v>
      </c>
      <c r="Q696" s="504">
        <v>0.11</v>
      </c>
      <c r="R696" s="504">
        <v>0.1</v>
      </c>
      <c r="S696" s="504">
        <v>0.1</v>
      </c>
      <c r="T696" s="504">
        <v>0.1</v>
      </c>
      <c r="U696" s="504">
        <v>0.1</v>
      </c>
      <c r="V696" s="504">
        <v>0.1</v>
      </c>
      <c r="W696" s="504">
        <v>0.1</v>
      </c>
      <c r="X696" s="202"/>
      <c r="Y696" s="202"/>
      <c r="Z696" s="202"/>
      <c r="AA696" s="202"/>
    </row>
    <row r="697" spans="1:27" s="100" customFormat="1" ht="16.5" customHeight="1">
      <c r="A697" s="481"/>
      <c r="B697" s="480"/>
      <c r="C697" s="204"/>
      <c r="D697" s="204"/>
      <c r="E697" s="506" t="s">
        <v>662</v>
      </c>
      <c r="F697" s="504">
        <v>0.08</v>
      </c>
      <c r="G697" s="504">
        <v>0.08</v>
      </c>
      <c r="H697" s="504">
        <v>0.08</v>
      </c>
      <c r="I697" s="504">
        <v>0.09</v>
      </c>
      <c r="J697" s="504">
        <v>0.09</v>
      </c>
      <c r="K697" s="504">
        <v>0.09</v>
      </c>
      <c r="L697" s="504">
        <v>0.09</v>
      </c>
      <c r="M697" s="504">
        <v>0.09</v>
      </c>
      <c r="N697" s="504">
        <v>0.09</v>
      </c>
      <c r="O697" s="504">
        <v>0.09</v>
      </c>
      <c r="P697" s="504">
        <v>0.09</v>
      </c>
      <c r="Q697" s="504">
        <v>0.1</v>
      </c>
      <c r="R697" s="504">
        <v>0.09</v>
      </c>
      <c r="S697" s="504">
        <v>0.09</v>
      </c>
      <c r="T697" s="504">
        <v>0.09</v>
      </c>
      <c r="U697" s="504">
        <v>0.08</v>
      </c>
      <c r="V697" s="504">
        <v>0.09</v>
      </c>
      <c r="W697" s="504">
        <v>0.09</v>
      </c>
      <c r="X697" s="202"/>
      <c r="Y697" s="202"/>
      <c r="Z697" s="202"/>
      <c r="AA697" s="202"/>
    </row>
    <row r="698" spans="1:27" s="100" customFormat="1" ht="16.5" customHeight="1">
      <c r="A698" s="481"/>
      <c r="B698" s="480"/>
      <c r="C698" s="204"/>
      <c r="D698" s="204"/>
      <c r="E698" s="506" t="s">
        <v>663</v>
      </c>
      <c r="F698" s="504">
        <v>0.11</v>
      </c>
      <c r="G698" s="504">
        <v>0.12</v>
      </c>
      <c r="H698" s="504">
        <v>0.11</v>
      </c>
      <c r="I698" s="504">
        <v>0.11</v>
      </c>
      <c r="J698" s="504">
        <v>0.11</v>
      </c>
      <c r="K698" s="504">
        <v>0.11</v>
      </c>
      <c r="L698" s="504">
        <v>0.11</v>
      </c>
      <c r="M698" s="504">
        <v>0.12</v>
      </c>
      <c r="N698" s="504">
        <v>0.12</v>
      </c>
      <c r="O698" s="504">
        <v>0.12</v>
      </c>
      <c r="P698" s="504">
        <v>0.12</v>
      </c>
      <c r="Q698" s="504">
        <v>0.12</v>
      </c>
      <c r="R698" s="504">
        <v>0.11</v>
      </c>
      <c r="S698" s="504">
        <v>0.11</v>
      </c>
      <c r="T698" s="504">
        <v>0.12</v>
      </c>
      <c r="U698" s="504">
        <v>0.12</v>
      </c>
      <c r="V698" s="504">
        <v>0.12</v>
      </c>
      <c r="W698" s="504">
        <v>0.12</v>
      </c>
      <c r="X698" s="202"/>
      <c r="Y698" s="202"/>
      <c r="Z698" s="202"/>
      <c r="AA698" s="202"/>
    </row>
    <row r="699" spans="1:27" s="100" customFormat="1" ht="16.5" customHeight="1">
      <c r="A699" s="481"/>
      <c r="B699" s="480"/>
      <c r="C699" s="204"/>
      <c r="D699" s="204"/>
      <c r="E699" s="506" t="s">
        <v>664</v>
      </c>
      <c r="F699" s="504">
        <v>0.08</v>
      </c>
      <c r="G699" s="504">
        <v>0.08</v>
      </c>
      <c r="H699" s="504">
        <v>0.08</v>
      </c>
      <c r="I699" s="504">
        <v>0.09</v>
      </c>
      <c r="J699" s="504">
        <v>7.0000000000000007E-2</v>
      </c>
      <c r="K699" s="504">
        <v>7.0000000000000007E-2</v>
      </c>
      <c r="L699" s="504">
        <v>7.0000000000000007E-2</v>
      </c>
      <c r="M699" s="504">
        <v>7.0000000000000007E-2</v>
      </c>
      <c r="N699" s="504">
        <v>0.08</v>
      </c>
      <c r="O699" s="504">
        <v>7.0000000000000007E-2</v>
      </c>
      <c r="P699" s="504">
        <v>0.08</v>
      </c>
      <c r="Q699" s="504">
        <v>0.08</v>
      </c>
      <c r="R699" s="504">
        <v>7.0000000000000007E-2</v>
      </c>
      <c r="S699" s="504">
        <v>7.0000000000000007E-2</v>
      </c>
      <c r="T699" s="504">
        <v>0.08</v>
      </c>
      <c r="U699" s="504">
        <v>7.0000000000000007E-2</v>
      </c>
      <c r="V699" s="504">
        <v>7.0000000000000007E-2</v>
      </c>
      <c r="W699" s="504">
        <v>7.0000000000000007E-2</v>
      </c>
      <c r="X699" s="202"/>
      <c r="Y699" s="202"/>
      <c r="Z699" s="202"/>
      <c r="AA699" s="202"/>
    </row>
    <row r="700" spans="1:27" s="100" customFormat="1" ht="16.5" customHeight="1">
      <c r="A700" s="481"/>
      <c r="B700" s="480"/>
      <c r="C700" s="204"/>
      <c r="D700" s="204"/>
      <c r="E700" s="506" t="s">
        <v>665</v>
      </c>
      <c r="F700" s="504">
        <v>7.0000000000000007E-2</v>
      </c>
      <c r="G700" s="504">
        <v>7.0000000000000007E-2</v>
      </c>
      <c r="H700" s="504">
        <v>7.0000000000000007E-2</v>
      </c>
      <c r="I700" s="504">
        <v>7.0000000000000007E-2</v>
      </c>
      <c r="J700" s="504">
        <v>7.0000000000000007E-2</v>
      </c>
      <c r="K700" s="504">
        <v>7.0000000000000007E-2</v>
      </c>
      <c r="L700" s="504">
        <v>7.0000000000000007E-2</v>
      </c>
      <c r="M700" s="504">
        <v>7.0000000000000007E-2</v>
      </c>
      <c r="N700" s="504">
        <v>7.0000000000000007E-2</v>
      </c>
      <c r="O700" s="504">
        <v>7.0000000000000007E-2</v>
      </c>
      <c r="P700" s="504">
        <v>7.0000000000000007E-2</v>
      </c>
      <c r="Q700" s="504">
        <v>0.08</v>
      </c>
      <c r="R700" s="504">
        <v>7.0000000000000007E-2</v>
      </c>
      <c r="S700" s="504">
        <v>7.0000000000000007E-2</v>
      </c>
      <c r="T700" s="504">
        <v>7.0000000000000007E-2</v>
      </c>
      <c r="U700" s="504">
        <v>0.06</v>
      </c>
      <c r="V700" s="504">
        <v>7.0000000000000007E-2</v>
      </c>
      <c r="W700" s="504">
        <v>7.0000000000000007E-2</v>
      </c>
      <c r="X700" s="202"/>
      <c r="Y700" s="202"/>
      <c r="Z700" s="202"/>
      <c r="AA700" s="202"/>
    </row>
    <row r="701" spans="1:27" s="100" customFormat="1" ht="16.5" customHeight="1">
      <c r="A701" s="481"/>
      <c r="B701" s="480"/>
      <c r="C701" s="204"/>
      <c r="D701" s="204"/>
      <c r="E701" s="506" t="s">
        <v>666</v>
      </c>
      <c r="F701" s="504">
        <v>0.12</v>
      </c>
      <c r="G701" s="504">
        <v>0.12</v>
      </c>
      <c r="H701" s="504">
        <v>0.12</v>
      </c>
      <c r="I701" s="504">
        <v>0.12</v>
      </c>
      <c r="J701" s="504">
        <v>0.11</v>
      </c>
      <c r="K701" s="504">
        <v>0.11</v>
      </c>
      <c r="L701" s="504">
        <v>0.12</v>
      </c>
      <c r="M701" s="504">
        <v>0.12</v>
      </c>
      <c r="N701" s="504">
        <v>0.12</v>
      </c>
      <c r="O701" s="504">
        <v>0.12</v>
      </c>
      <c r="P701" s="504">
        <v>0.12</v>
      </c>
      <c r="Q701" s="504">
        <v>0.12</v>
      </c>
      <c r="R701" s="504">
        <v>0.12</v>
      </c>
      <c r="S701" s="504">
        <v>0.11</v>
      </c>
      <c r="T701" s="504">
        <v>0.12</v>
      </c>
      <c r="U701" s="504">
        <v>0.12</v>
      </c>
      <c r="V701" s="504">
        <v>0.12</v>
      </c>
      <c r="W701" s="504">
        <v>0.12</v>
      </c>
      <c r="X701" s="202"/>
      <c r="Y701" s="202"/>
      <c r="Z701" s="202"/>
      <c r="AA701" s="202"/>
    </row>
    <row r="702" spans="1:27" s="100" customFormat="1" ht="16.5" customHeight="1">
      <c r="A702" s="481"/>
      <c r="B702" s="480"/>
      <c r="C702" s="204"/>
      <c r="D702" s="204"/>
      <c r="E702" s="506" t="s">
        <v>667</v>
      </c>
      <c r="F702" s="504">
        <v>0.11</v>
      </c>
      <c r="G702" s="504">
        <v>0.11</v>
      </c>
      <c r="H702" s="504">
        <v>0.11</v>
      </c>
      <c r="I702" s="504">
        <v>0.11</v>
      </c>
      <c r="J702" s="504">
        <v>0.1</v>
      </c>
      <c r="K702" s="504">
        <v>0.1</v>
      </c>
      <c r="L702" s="504">
        <v>0.1</v>
      </c>
      <c r="M702" s="504">
        <v>0.1</v>
      </c>
      <c r="N702" s="504">
        <v>0.11</v>
      </c>
      <c r="O702" s="504">
        <v>0.11</v>
      </c>
      <c r="P702" s="504">
        <v>0.12</v>
      </c>
      <c r="Q702" s="504">
        <v>0.11</v>
      </c>
      <c r="R702" s="504">
        <v>0.11</v>
      </c>
      <c r="S702" s="504">
        <v>0.1</v>
      </c>
      <c r="T702" s="504">
        <v>0.11</v>
      </c>
      <c r="U702" s="504">
        <v>0.11</v>
      </c>
      <c r="V702" s="504">
        <v>0.11</v>
      </c>
      <c r="W702" s="504">
        <v>0.11</v>
      </c>
      <c r="X702" s="202"/>
      <c r="Y702" s="202"/>
      <c r="Z702" s="202"/>
      <c r="AA702" s="202"/>
    </row>
    <row r="703" spans="1:27" s="100" customFormat="1" ht="16.5" customHeight="1">
      <c r="A703" s="481"/>
      <c r="B703" s="480"/>
      <c r="C703" s="204"/>
      <c r="D703" s="204"/>
      <c r="E703" s="506" t="s">
        <v>668</v>
      </c>
      <c r="F703" s="504">
        <v>0.12</v>
      </c>
      <c r="G703" s="504">
        <v>0.13</v>
      </c>
      <c r="H703" s="504">
        <v>0.12</v>
      </c>
      <c r="I703" s="504">
        <v>0.13</v>
      </c>
      <c r="J703" s="504">
        <v>0.11</v>
      </c>
      <c r="K703" s="504">
        <v>0.11</v>
      </c>
      <c r="L703" s="504">
        <v>0.12</v>
      </c>
      <c r="M703" s="504">
        <v>0.12</v>
      </c>
      <c r="N703" s="504">
        <v>0.12</v>
      </c>
      <c r="O703" s="504">
        <v>0.12</v>
      </c>
      <c r="P703" s="504">
        <v>0.12</v>
      </c>
      <c r="Q703" s="504">
        <v>0.12</v>
      </c>
      <c r="R703" s="504">
        <v>0.12</v>
      </c>
      <c r="S703" s="504">
        <v>0.12</v>
      </c>
      <c r="T703" s="504">
        <v>0.12</v>
      </c>
      <c r="U703" s="504">
        <v>0.12</v>
      </c>
      <c r="V703" s="504">
        <v>0.12</v>
      </c>
      <c r="W703" s="504">
        <v>0.12</v>
      </c>
      <c r="X703" s="202"/>
      <c r="Y703" s="202"/>
      <c r="Z703" s="202"/>
      <c r="AA703" s="202"/>
    </row>
    <row r="704" spans="1:27" s="100" customFormat="1" ht="16.5" customHeight="1">
      <c r="A704" s="481"/>
      <c r="B704" s="480"/>
      <c r="C704" s="204"/>
      <c r="D704" s="204"/>
      <c r="E704" s="506" t="s">
        <v>669</v>
      </c>
      <c r="F704" s="504">
        <v>0.1</v>
      </c>
      <c r="G704" s="504">
        <v>0.1</v>
      </c>
      <c r="H704" s="504">
        <v>0.1</v>
      </c>
      <c r="I704" s="504">
        <v>0.11</v>
      </c>
      <c r="J704" s="504">
        <v>0.08</v>
      </c>
      <c r="K704" s="504">
        <v>0.08</v>
      </c>
      <c r="L704" s="504">
        <v>0.08</v>
      </c>
      <c r="M704" s="504">
        <v>0.09</v>
      </c>
      <c r="N704" s="504">
        <v>0.09</v>
      </c>
      <c r="O704" s="504">
        <v>0.09</v>
      </c>
      <c r="P704" s="504">
        <v>0.12</v>
      </c>
      <c r="Q704" s="504">
        <v>0.1</v>
      </c>
      <c r="R704" s="504">
        <v>0.09</v>
      </c>
      <c r="S704" s="504">
        <v>0.09</v>
      </c>
      <c r="T704" s="504">
        <v>0.09</v>
      </c>
      <c r="U704" s="504">
        <v>0.1</v>
      </c>
      <c r="V704" s="504">
        <v>0.08</v>
      </c>
      <c r="W704" s="504">
        <v>0.08</v>
      </c>
      <c r="X704" s="202"/>
      <c r="Y704" s="202"/>
      <c r="Z704" s="202"/>
      <c r="AA704" s="202"/>
    </row>
    <row r="705" spans="1:27" s="100" customFormat="1" ht="16.5" customHeight="1">
      <c r="A705" s="481"/>
      <c r="B705" s="480"/>
      <c r="C705" s="204"/>
      <c r="D705" s="204"/>
      <c r="E705" s="506" t="s">
        <v>670</v>
      </c>
      <c r="F705" s="504">
        <v>0.12</v>
      </c>
      <c r="G705" s="504">
        <v>0.12</v>
      </c>
      <c r="H705" s="504">
        <v>0.12</v>
      </c>
      <c r="I705" s="504">
        <v>0.12</v>
      </c>
      <c r="J705" s="504">
        <v>0.12</v>
      </c>
      <c r="K705" s="504">
        <v>0.12</v>
      </c>
      <c r="L705" s="504">
        <v>0.12</v>
      </c>
      <c r="M705" s="504">
        <v>0.12</v>
      </c>
      <c r="N705" s="504">
        <v>0.12</v>
      </c>
      <c r="O705" s="504">
        <v>0.12</v>
      </c>
      <c r="P705" s="504">
        <v>0.12</v>
      </c>
      <c r="Q705" s="504">
        <v>0.13</v>
      </c>
      <c r="R705" s="504">
        <v>0.12</v>
      </c>
      <c r="S705" s="504">
        <v>0.12</v>
      </c>
      <c r="T705" s="504">
        <v>0.12</v>
      </c>
      <c r="U705" s="504">
        <v>0.12</v>
      </c>
      <c r="V705" s="504">
        <v>0.12</v>
      </c>
      <c r="W705" s="504">
        <v>0.12</v>
      </c>
      <c r="X705" s="202"/>
      <c r="Y705" s="202"/>
      <c r="Z705" s="202"/>
      <c r="AA705" s="202"/>
    </row>
    <row r="706" spans="1:27" s="100" customFormat="1" ht="16.5" customHeight="1">
      <c r="A706" s="481"/>
      <c r="B706" s="480"/>
      <c r="C706" s="204"/>
      <c r="D706" s="204"/>
      <c r="E706" s="506" t="s">
        <v>671</v>
      </c>
      <c r="F706" s="504">
        <v>0.11</v>
      </c>
      <c r="G706" s="504">
        <v>0.12</v>
      </c>
      <c r="H706" s="504">
        <v>0.11</v>
      </c>
      <c r="I706" s="504">
        <v>0.12</v>
      </c>
      <c r="J706" s="504">
        <v>0.12</v>
      </c>
      <c r="K706" s="504">
        <v>0.11</v>
      </c>
      <c r="L706" s="504">
        <v>0.12</v>
      </c>
      <c r="M706" s="504">
        <v>0.12</v>
      </c>
      <c r="N706" s="504">
        <v>0.12</v>
      </c>
      <c r="O706" s="504">
        <v>0.12</v>
      </c>
      <c r="P706" s="504">
        <v>0.12</v>
      </c>
      <c r="Q706" s="504">
        <v>0.13</v>
      </c>
      <c r="R706" s="504">
        <v>0.12</v>
      </c>
      <c r="S706" s="504">
        <v>0.12</v>
      </c>
      <c r="T706" s="504">
        <v>0.12</v>
      </c>
      <c r="U706" s="504">
        <v>0.12</v>
      </c>
      <c r="V706" s="504">
        <v>0.12</v>
      </c>
      <c r="W706" s="504">
        <v>0.12</v>
      </c>
      <c r="X706" s="202"/>
      <c r="Y706" s="202"/>
      <c r="Z706" s="202"/>
      <c r="AA706" s="202"/>
    </row>
    <row r="707" spans="1:27" s="100" customFormat="1" ht="16.5" customHeight="1">
      <c r="A707" s="481"/>
      <c r="B707" s="480"/>
      <c r="C707" s="204"/>
      <c r="D707" s="204"/>
      <c r="E707" s="506" t="s">
        <v>672</v>
      </c>
      <c r="F707" s="504">
        <v>0.1</v>
      </c>
      <c r="G707" s="504">
        <v>0.1</v>
      </c>
      <c r="H707" s="504">
        <v>0.1</v>
      </c>
      <c r="I707" s="504">
        <v>0.1</v>
      </c>
      <c r="J707" s="504">
        <v>0.1</v>
      </c>
      <c r="K707" s="504">
        <v>0.1</v>
      </c>
      <c r="L707" s="504">
        <v>0.1</v>
      </c>
      <c r="M707" s="504">
        <v>0.1</v>
      </c>
      <c r="N707" s="504">
        <v>0.1</v>
      </c>
      <c r="O707" s="504">
        <v>0.1</v>
      </c>
      <c r="P707" s="504">
        <v>0.1</v>
      </c>
      <c r="Q707" s="504">
        <v>0.1</v>
      </c>
      <c r="R707" s="504">
        <v>0.1</v>
      </c>
      <c r="S707" s="504">
        <v>0.1</v>
      </c>
      <c r="T707" s="504">
        <v>0.1</v>
      </c>
      <c r="U707" s="504">
        <v>0.1</v>
      </c>
      <c r="V707" s="504">
        <v>0.1</v>
      </c>
      <c r="W707" s="504">
        <v>0.1</v>
      </c>
      <c r="X707" s="202"/>
      <c r="Y707" s="202"/>
      <c r="Z707" s="202"/>
      <c r="AA707" s="202"/>
    </row>
    <row r="708" spans="1:27" s="100" customFormat="1" ht="16.5" customHeight="1">
      <c r="A708" s="481"/>
      <c r="B708" s="480"/>
      <c r="C708" s="204"/>
      <c r="D708" s="204"/>
      <c r="E708" s="506" t="s">
        <v>673</v>
      </c>
      <c r="F708" s="504">
        <v>0.12</v>
      </c>
      <c r="G708" s="504">
        <v>0.12</v>
      </c>
      <c r="H708" s="504">
        <v>0.12</v>
      </c>
      <c r="I708" s="504">
        <v>0.12</v>
      </c>
      <c r="J708" s="504">
        <v>0.11</v>
      </c>
      <c r="K708" s="504">
        <v>0.11</v>
      </c>
      <c r="L708" s="504">
        <v>0.11</v>
      </c>
      <c r="M708" s="504">
        <v>0.11</v>
      </c>
      <c r="N708" s="504">
        <v>0.11</v>
      </c>
      <c r="O708" s="504">
        <v>0.11</v>
      </c>
      <c r="P708" s="504">
        <v>0.11</v>
      </c>
      <c r="Q708" s="504">
        <v>0.12</v>
      </c>
      <c r="R708" s="504">
        <v>0.11</v>
      </c>
      <c r="S708" s="504">
        <v>0.11</v>
      </c>
      <c r="T708" s="504">
        <v>0.11</v>
      </c>
      <c r="U708" s="504">
        <v>0.12</v>
      </c>
      <c r="V708" s="504">
        <v>0.11</v>
      </c>
      <c r="W708" s="504">
        <v>0.11</v>
      </c>
      <c r="X708" s="202"/>
      <c r="Y708" s="202"/>
      <c r="Z708" s="202"/>
      <c r="AA708" s="202"/>
    </row>
    <row r="709" spans="1:27" s="100" customFormat="1" ht="16.5" customHeight="1">
      <c r="A709" s="481"/>
      <c r="B709" s="480"/>
      <c r="C709" s="204"/>
      <c r="D709" s="204"/>
      <c r="E709" s="506" t="s">
        <v>674</v>
      </c>
      <c r="F709" s="504">
        <v>0.08</v>
      </c>
      <c r="G709" s="504">
        <v>0.08</v>
      </c>
      <c r="H709" s="504">
        <v>0.08</v>
      </c>
      <c r="I709" s="504">
        <v>0.09</v>
      </c>
      <c r="J709" s="504">
        <v>7.0000000000000007E-2</v>
      </c>
      <c r="K709" s="504">
        <v>7.0000000000000007E-2</v>
      </c>
      <c r="L709" s="504">
        <v>7.0000000000000007E-2</v>
      </c>
      <c r="M709" s="504">
        <v>7.0000000000000007E-2</v>
      </c>
      <c r="N709" s="504">
        <v>0.08</v>
      </c>
      <c r="O709" s="504">
        <v>7.0000000000000007E-2</v>
      </c>
      <c r="P709" s="504">
        <v>0.08</v>
      </c>
      <c r="Q709" s="504">
        <v>0.08</v>
      </c>
      <c r="R709" s="504">
        <v>0.08</v>
      </c>
      <c r="S709" s="504">
        <v>7.0000000000000007E-2</v>
      </c>
      <c r="T709" s="504">
        <v>0.08</v>
      </c>
      <c r="U709" s="504">
        <v>7.0000000000000007E-2</v>
      </c>
      <c r="V709" s="504">
        <v>0.08</v>
      </c>
      <c r="W709" s="504">
        <v>0.08</v>
      </c>
      <c r="X709" s="202"/>
      <c r="Y709" s="202"/>
      <c r="Z709" s="202"/>
      <c r="AA709" s="202"/>
    </row>
    <row r="710" spans="1:27" s="100" customFormat="1" ht="16.5" customHeight="1">
      <c r="A710" s="481"/>
      <c r="B710" s="480"/>
      <c r="C710" s="204"/>
      <c r="D710" s="204"/>
      <c r="E710" s="506" t="s">
        <v>675</v>
      </c>
      <c r="F710" s="504">
        <v>0.11</v>
      </c>
      <c r="G710" s="504">
        <v>0.11</v>
      </c>
      <c r="H710" s="504">
        <v>0.11</v>
      </c>
      <c r="I710" s="504">
        <v>0.11</v>
      </c>
      <c r="J710" s="504">
        <v>0.11</v>
      </c>
      <c r="K710" s="504">
        <v>0.11</v>
      </c>
      <c r="L710" s="504">
        <v>0.11</v>
      </c>
      <c r="M710" s="504">
        <v>0.11</v>
      </c>
      <c r="N710" s="504">
        <v>0.11</v>
      </c>
      <c r="O710" s="504">
        <v>0.11</v>
      </c>
      <c r="P710" s="504">
        <v>0.11</v>
      </c>
      <c r="Q710" s="504">
        <v>0.12</v>
      </c>
      <c r="R710" s="504">
        <v>0.11</v>
      </c>
      <c r="S710" s="504">
        <v>0.11</v>
      </c>
      <c r="T710" s="504">
        <v>0.11</v>
      </c>
      <c r="U710" s="504">
        <v>0.11</v>
      </c>
      <c r="V710" s="504">
        <v>0.11</v>
      </c>
      <c r="W710" s="504">
        <v>0.11</v>
      </c>
      <c r="X710" s="202"/>
      <c r="Y710" s="202"/>
      <c r="Z710" s="202"/>
      <c r="AA710" s="202"/>
    </row>
    <row r="711" spans="1:27" s="100" customFormat="1" ht="16.5" customHeight="1">
      <c r="A711" s="481"/>
      <c r="B711" s="480"/>
      <c r="C711" s="204"/>
      <c r="D711" s="204"/>
      <c r="E711" s="506" t="s">
        <v>676</v>
      </c>
      <c r="F711" s="504">
        <v>0.11</v>
      </c>
      <c r="G711" s="504">
        <v>0.11</v>
      </c>
      <c r="H711" s="504">
        <v>0.1</v>
      </c>
      <c r="I711" s="504">
        <v>0.11</v>
      </c>
      <c r="J711" s="504">
        <v>0.1</v>
      </c>
      <c r="K711" s="504">
        <v>0.1</v>
      </c>
      <c r="L711" s="504">
        <v>0.1</v>
      </c>
      <c r="M711" s="504">
        <v>0.11</v>
      </c>
      <c r="N711" s="504">
        <v>0.11</v>
      </c>
      <c r="O711" s="504">
        <v>0.11</v>
      </c>
      <c r="P711" s="504">
        <v>0.11</v>
      </c>
      <c r="Q711" s="504">
        <v>0.11</v>
      </c>
      <c r="R711" s="504">
        <v>0.11</v>
      </c>
      <c r="S711" s="504">
        <v>0.1</v>
      </c>
      <c r="T711" s="504">
        <v>0.11</v>
      </c>
      <c r="U711" s="504">
        <v>0.11</v>
      </c>
      <c r="V711" s="504">
        <v>0.11</v>
      </c>
      <c r="W711" s="504">
        <v>0.11</v>
      </c>
      <c r="X711" s="202"/>
      <c r="Y711" s="202"/>
      <c r="Z711" s="202"/>
      <c r="AA711" s="202"/>
    </row>
    <row r="712" spans="1:27" s="100" customFormat="1" ht="16.5" customHeight="1">
      <c r="A712" s="481"/>
      <c r="B712" s="480"/>
      <c r="C712" s="204"/>
      <c r="D712" s="204"/>
      <c r="E712" s="683" t="s">
        <v>787</v>
      </c>
      <c r="F712" s="202"/>
      <c r="G712" s="202"/>
      <c r="H712" s="202"/>
      <c r="I712" s="202"/>
      <c r="J712" s="202"/>
      <c r="K712" s="202"/>
      <c r="L712" s="202"/>
      <c r="M712" s="202"/>
      <c r="N712" s="202"/>
      <c r="O712" s="202"/>
      <c r="P712" s="202"/>
      <c r="Q712" s="202"/>
      <c r="R712" s="202"/>
      <c r="S712" s="202"/>
      <c r="T712" s="202"/>
      <c r="U712" s="202"/>
      <c r="V712" s="202"/>
      <c r="W712" s="202"/>
      <c r="X712" s="202"/>
      <c r="Y712" s="202"/>
      <c r="Z712" s="202"/>
      <c r="AA712" s="202"/>
    </row>
    <row r="713" spans="1:27" s="100" customFormat="1" ht="16.5" customHeight="1">
      <c r="A713" s="481"/>
      <c r="B713" s="480"/>
      <c r="C713" s="204"/>
      <c r="D713" s="204"/>
      <c r="E713" s="683" t="s">
        <v>788</v>
      </c>
      <c r="F713" s="683"/>
      <c r="G713" s="683"/>
      <c r="H713" s="683"/>
      <c r="I713" s="683"/>
      <c r="J713" s="683"/>
      <c r="K713" s="683"/>
      <c r="L713" s="683"/>
      <c r="M713" s="683"/>
      <c r="N713" s="683"/>
      <c r="O713" s="683"/>
      <c r="P713" s="683"/>
      <c r="Q713" s="683"/>
      <c r="R713" s="683"/>
      <c r="S713" s="683"/>
      <c r="T713" s="683"/>
      <c r="U713" s="683"/>
      <c r="V713" s="683"/>
      <c r="W713" s="202"/>
      <c r="X713" s="202"/>
      <c r="Y713" s="202"/>
      <c r="Z713" s="202"/>
      <c r="AA713" s="202"/>
    </row>
    <row r="714" spans="1:27" s="100" customFormat="1" ht="16.5" customHeight="1">
      <c r="A714" s="481"/>
      <c r="B714" s="480"/>
      <c r="C714" s="204"/>
      <c r="D714" s="204"/>
      <c r="E714" s="202" t="s">
        <v>789</v>
      </c>
      <c r="F714" s="202"/>
      <c r="G714" s="202"/>
      <c r="H714" s="202"/>
      <c r="I714" s="202"/>
      <c r="J714" s="202"/>
      <c r="K714" s="202"/>
      <c r="L714" s="202"/>
      <c r="M714" s="202"/>
      <c r="N714" s="202"/>
      <c r="O714" s="202"/>
      <c r="P714" s="202"/>
      <c r="Q714" s="202"/>
      <c r="R714" s="202"/>
      <c r="S714" s="202"/>
      <c r="T714" s="202"/>
      <c r="U714" s="202"/>
      <c r="V714" s="202"/>
      <c r="W714" s="202"/>
      <c r="X714" s="202"/>
      <c r="Y714" s="202"/>
      <c r="Z714" s="202"/>
      <c r="AA714" s="202"/>
    </row>
    <row r="715" spans="1:27" s="100" customFormat="1" ht="16.5" customHeight="1">
      <c r="A715" s="481"/>
      <c r="B715" s="480"/>
      <c r="C715" s="204"/>
      <c r="D715" s="204"/>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c r="AA715" s="202"/>
    </row>
    <row r="716" spans="1:27" s="100" customFormat="1" ht="19.5" customHeight="1">
      <c r="A716" s="481"/>
      <c r="B716" s="480"/>
      <c r="C716" s="204"/>
      <c r="D716" s="204"/>
      <c r="E716" s="529" t="s">
        <v>791</v>
      </c>
      <c r="F716" s="202"/>
      <c r="G716" s="202"/>
      <c r="H716" s="202"/>
      <c r="I716" s="202"/>
      <c r="J716" s="202"/>
      <c r="K716" s="202"/>
      <c r="L716" s="202"/>
      <c r="M716" s="202"/>
      <c r="N716" s="202"/>
      <c r="O716" s="202"/>
      <c r="P716" s="202"/>
      <c r="Q716" s="202"/>
      <c r="R716" s="202"/>
      <c r="S716" s="202"/>
      <c r="T716" s="202"/>
      <c r="U716" s="202"/>
      <c r="V716" s="202"/>
      <c r="W716" s="202"/>
      <c r="X716" s="202"/>
      <c r="Y716" s="202"/>
      <c r="Z716" s="202"/>
      <c r="AA716" s="202"/>
    </row>
    <row r="717" spans="1:27" s="100" customFormat="1" ht="16.5" customHeight="1">
      <c r="A717" s="481"/>
      <c r="B717" s="480"/>
      <c r="C717" s="204"/>
      <c r="D717" s="204"/>
      <c r="E717" s="479" t="s">
        <v>139</v>
      </c>
      <c r="F717" s="479">
        <v>2007</v>
      </c>
      <c r="G717" s="479">
        <v>2008</v>
      </c>
      <c r="H717" s="479">
        <v>2009</v>
      </c>
      <c r="I717" s="479">
        <v>2010</v>
      </c>
      <c r="J717" s="479">
        <v>2011</v>
      </c>
      <c r="K717" s="479">
        <v>2012</v>
      </c>
      <c r="L717" s="479">
        <v>2013</v>
      </c>
      <c r="M717" s="479">
        <v>2014</v>
      </c>
      <c r="N717" s="479">
        <v>2015</v>
      </c>
      <c r="O717" s="479">
        <v>2016</v>
      </c>
      <c r="P717" s="479">
        <v>2017</v>
      </c>
      <c r="Q717" s="479">
        <v>2018</v>
      </c>
      <c r="R717" s="479">
        <v>2019</v>
      </c>
      <c r="S717" s="479">
        <v>2020</v>
      </c>
      <c r="T717" s="479">
        <v>2021</v>
      </c>
      <c r="U717" s="479">
        <v>2022</v>
      </c>
      <c r="V717" s="479">
        <v>2023</v>
      </c>
      <c r="W717" s="479">
        <v>2024</v>
      </c>
      <c r="X717" s="202"/>
      <c r="Y717" s="202"/>
      <c r="Z717" s="202"/>
      <c r="AA717" s="202"/>
    </row>
    <row r="718" spans="1:27" s="100" customFormat="1" ht="16.5" customHeight="1">
      <c r="A718" s="481"/>
      <c r="B718" s="480"/>
      <c r="C718" s="204"/>
      <c r="D718" s="204"/>
      <c r="E718" s="506" t="s">
        <v>626</v>
      </c>
      <c r="F718" s="504">
        <v>0.06</v>
      </c>
      <c r="G718" s="504">
        <v>0.06</v>
      </c>
      <c r="H718" s="504">
        <v>0.06</v>
      </c>
      <c r="I718" s="504">
        <v>0.06</v>
      </c>
      <c r="J718" s="504">
        <v>0.06</v>
      </c>
      <c r="K718" s="504">
        <v>0.06</v>
      </c>
      <c r="L718" s="504">
        <v>0.06</v>
      </c>
      <c r="M718" s="504">
        <v>0.06</v>
      </c>
      <c r="N718" s="504">
        <v>0.06</v>
      </c>
      <c r="O718" s="504">
        <v>0.06</v>
      </c>
      <c r="P718" s="504">
        <v>7.0000000000000007E-2</v>
      </c>
      <c r="Q718" s="504">
        <v>7.0000000000000007E-2</v>
      </c>
      <c r="R718" s="504">
        <v>7.0000000000000007E-2</v>
      </c>
      <c r="S718" s="504">
        <v>7.0000000000000007E-2</v>
      </c>
      <c r="T718" s="504">
        <v>7.0000000000000007E-2</v>
      </c>
      <c r="U718" s="504">
        <v>7.0000000000000007E-2</v>
      </c>
      <c r="V718" s="504">
        <v>7.0000000000000007E-2</v>
      </c>
      <c r="W718" s="504">
        <v>7.0000000000000007E-2</v>
      </c>
      <c r="X718" s="202"/>
      <c r="Y718" s="202"/>
      <c r="Z718" s="202"/>
      <c r="AA718" s="202"/>
    </row>
    <row r="719" spans="1:27" s="100" customFormat="1" ht="16.5" customHeight="1">
      <c r="A719" s="481"/>
      <c r="B719" s="480"/>
      <c r="C719" s="204"/>
      <c r="D719" s="204"/>
      <c r="E719" s="506" t="s">
        <v>627</v>
      </c>
      <c r="F719" s="504">
        <v>0.11</v>
      </c>
      <c r="G719" s="504">
        <v>0.11</v>
      </c>
      <c r="H719" s="504">
        <v>0.11</v>
      </c>
      <c r="I719" s="504">
        <v>0.11</v>
      </c>
      <c r="J719" s="504">
        <v>0.11</v>
      </c>
      <c r="K719" s="504">
        <v>0.11</v>
      </c>
      <c r="L719" s="504">
        <v>0.11</v>
      </c>
      <c r="M719" s="504">
        <v>0.11</v>
      </c>
      <c r="N719" s="504">
        <v>0.11</v>
      </c>
      <c r="O719" s="504">
        <v>0.11</v>
      </c>
      <c r="P719" s="504">
        <v>0.11</v>
      </c>
      <c r="Q719" s="504">
        <v>0.11</v>
      </c>
      <c r="R719" s="504">
        <v>0.12</v>
      </c>
      <c r="S719" s="504">
        <v>0.12</v>
      </c>
      <c r="T719" s="504">
        <v>0.12</v>
      </c>
      <c r="U719" s="504">
        <v>0.12</v>
      </c>
      <c r="V719" s="504">
        <v>0.11</v>
      </c>
      <c r="W719" s="504">
        <v>0.11</v>
      </c>
      <c r="X719" s="202"/>
      <c r="Y719" s="202"/>
      <c r="Z719" s="202"/>
      <c r="AA719" s="202"/>
    </row>
    <row r="720" spans="1:27" s="100" customFormat="1" ht="16.5" customHeight="1">
      <c r="A720" s="481"/>
      <c r="B720" s="480"/>
      <c r="C720" s="204"/>
      <c r="D720" s="204"/>
      <c r="E720" s="506" t="s">
        <v>628</v>
      </c>
      <c r="F720" s="504">
        <v>0.04</v>
      </c>
      <c r="G720" s="504">
        <v>0.04</v>
      </c>
      <c r="H720" s="504">
        <v>0.04</v>
      </c>
      <c r="I720" s="504">
        <v>0.04</v>
      </c>
      <c r="J720" s="504">
        <v>0.05</v>
      </c>
      <c r="K720" s="504">
        <v>0.05</v>
      </c>
      <c r="L720" s="504">
        <v>0.05</v>
      </c>
      <c r="M720" s="504">
        <v>0.04</v>
      </c>
      <c r="N720" s="504">
        <v>0.04</v>
      </c>
      <c r="O720" s="504">
        <v>0.05</v>
      </c>
      <c r="P720" s="504">
        <v>0.04</v>
      </c>
      <c r="Q720" s="504">
        <v>0.04</v>
      </c>
      <c r="R720" s="504">
        <v>0.04</v>
      </c>
      <c r="S720" s="504">
        <v>0.04</v>
      </c>
      <c r="T720" s="504">
        <v>0.04</v>
      </c>
      <c r="U720" s="504">
        <v>0.04</v>
      </c>
      <c r="V720" s="504">
        <v>0.04</v>
      </c>
      <c r="W720" s="504">
        <v>0.04</v>
      </c>
      <c r="X720" s="202"/>
      <c r="Y720" s="202"/>
      <c r="Z720" s="202"/>
      <c r="AA720" s="202"/>
    </row>
    <row r="721" spans="1:27" s="100" customFormat="1" ht="16.5" customHeight="1">
      <c r="A721" s="481"/>
      <c r="B721" s="480"/>
      <c r="C721" s="204"/>
      <c r="D721" s="204"/>
      <c r="E721" s="506" t="s">
        <v>629</v>
      </c>
      <c r="F721" s="504">
        <v>0.05</v>
      </c>
      <c r="G721" s="504">
        <v>0.05</v>
      </c>
      <c r="H721" s="504">
        <v>0.05</v>
      </c>
      <c r="I721" s="504">
        <v>0.05</v>
      </c>
      <c r="J721" s="504">
        <v>0.05</v>
      </c>
      <c r="K721" s="504">
        <v>0.05</v>
      </c>
      <c r="L721" s="504">
        <v>0.05</v>
      </c>
      <c r="M721" s="504">
        <v>0.05</v>
      </c>
      <c r="N721" s="504">
        <v>0.05</v>
      </c>
      <c r="O721" s="504">
        <v>0.05</v>
      </c>
      <c r="P721" s="504">
        <v>0.05</v>
      </c>
      <c r="Q721" s="504">
        <v>0.05</v>
      </c>
      <c r="R721" s="504">
        <v>0.05</v>
      </c>
      <c r="S721" s="504">
        <v>0.05</v>
      </c>
      <c r="T721" s="504">
        <v>0.05</v>
      </c>
      <c r="U721" s="504">
        <v>0.05</v>
      </c>
      <c r="V721" s="504">
        <v>0.05</v>
      </c>
      <c r="W721" s="504">
        <v>0.05</v>
      </c>
      <c r="X721" s="202"/>
      <c r="Y721" s="202"/>
      <c r="Z721" s="202"/>
      <c r="AA721" s="202"/>
    </row>
    <row r="722" spans="1:27" s="100" customFormat="1" ht="16.5" customHeight="1">
      <c r="A722" s="481"/>
      <c r="B722" s="480"/>
      <c r="C722" s="204"/>
      <c r="D722" s="204"/>
      <c r="E722" s="506" t="s">
        <v>630</v>
      </c>
      <c r="F722" s="504">
        <v>0.22</v>
      </c>
      <c r="G722" s="504">
        <v>0.22</v>
      </c>
      <c r="H722" s="504">
        <v>0.22</v>
      </c>
      <c r="I722" s="504">
        <v>0.22</v>
      </c>
      <c r="J722" s="504">
        <v>0.22</v>
      </c>
      <c r="K722" s="504">
        <v>0.22</v>
      </c>
      <c r="L722" s="504">
        <v>0.22</v>
      </c>
      <c r="M722" s="504">
        <v>0.22</v>
      </c>
      <c r="N722" s="504">
        <v>0.22</v>
      </c>
      <c r="O722" s="504">
        <v>0.22</v>
      </c>
      <c r="P722" s="504">
        <v>0.22</v>
      </c>
      <c r="Q722" s="504">
        <v>0.22</v>
      </c>
      <c r="R722" s="504">
        <v>0.22</v>
      </c>
      <c r="S722" s="504">
        <v>0.22</v>
      </c>
      <c r="T722" s="504">
        <v>0.22</v>
      </c>
      <c r="U722" s="504">
        <v>0.22</v>
      </c>
      <c r="V722" s="504">
        <v>0.22</v>
      </c>
      <c r="W722" s="504">
        <v>0.22</v>
      </c>
      <c r="X722" s="202"/>
      <c r="Y722" s="202"/>
      <c r="Z722" s="202"/>
      <c r="AA722" s="202"/>
    </row>
    <row r="723" spans="1:27" s="100" customFormat="1" ht="16.5" customHeight="1">
      <c r="A723" s="481"/>
      <c r="B723" s="480"/>
      <c r="C723" s="204"/>
      <c r="D723" s="204"/>
      <c r="E723" s="506" t="s">
        <v>631</v>
      </c>
      <c r="F723" s="504">
        <v>0.08</v>
      </c>
      <c r="G723" s="504">
        <v>0.08</v>
      </c>
      <c r="H723" s="504">
        <v>0.08</v>
      </c>
      <c r="I723" s="504">
        <v>0.08</v>
      </c>
      <c r="J723" s="504">
        <v>0.08</v>
      </c>
      <c r="K723" s="504">
        <v>0.08</v>
      </c>
      <c r="L723" s="504">
        <v>0.08</v>
      </c>
      <c r="M723" s="504">
        <v>0.08</v>
      </c>
      <c r="N723" s="504">
        <v>0.08</v>
      </c>
      <c r="O723" s="504">
        <v>0.08</v>
      </c>
      <c r="P723" s="504">
        <v>0.08</v>
      </c>
      <c r="Q723" s="504">
        <v>0.08</v>
      </c>
      <c r="R723" s="504">
        <v>0.08</v>
      </c>
      <c r="S723" s="504">
        <v>0.08</v>
      </c>
      <c r="T723" s="504">
        <v>0.08</v>
      </c>
      <c r="U723" s="504">
        <v>0.08</v>
      </c>
      <c r="V723" s="504">
        <v>0.08</v>
      </c>
      <c r="W723" s="504">
        <v>0.08</v>
      </c>
      <c r="X723" s="202"/>
      <c r="Y723" s="202"/>
      <c r="Z723" s="202"/>
      <c r="AA723" s="202"/>
    </row>
    <row r="724" spans="1:27" s="100" customFormat="1" ht="16.5" customHeight="1">
      <c r="A724" s="481"/>
      <c r="B724" s="480"/>
      <c r="C724" s="204"/>
      <c r="D724" s="204"/>
      <c r="E724" s="506" t="s">
        <v>632</v>
      </c>
      <c r="F724" s="504">
        <v>0.03</v>
      </c>
      <c r="G724" s="504">
        <v>0.03</v>
      </c>
      <c r="H724" s="504">
        <v>0.03</v>
      </c>
      <c r="I724" s="504">
        <v>0.03</v>
      </c>
      <c r="J724" s="504">
        <v>0.03</v>
      </c>
      <c r="K724" s="504">
        <v>0.03</v>
      </c>
      <c r="L724" s="504">
        <v>0.03</v>
      </c>
      <c r="M724" s="504">
        <v>0.03</v>
      </c>
      <c r="N724" s="504">
        <v>0.03</v>
      </c>
      <c r="O724" s="504">
        <v>0.03</v>
      </c>
      <c r="P724" s="504">
        <v>0.03</v>
      </c>
      <c r="Q724" s="504">
        <v>0.03</v>
      </c>
      <c r="R724" s="504">
        <v>0.03</v>
      </c>
      <c r="S724" s="504">
        <v>0.03</v>
      </c>
      <c r="T724" s="504">
        <v>0.03</v>
      </c>
      <c r="U724" s="504">
        <v>0.03</v>
      </c>
      <c r="V724" s="504">
        <v>0.03</v>
      </c>
      <c r="W724" s="504">
        <v>0.03</v>
      </c>
      <c r="X724" s="202"/>
      <c r="Y724" s="202"/>
      <c r="Z724" s="202"/>
      <c r="AA724" s="202"/>
    </row>
    <row r="725" spans="1:27" s="100" customFormat="1" ht="16.5" customHeight="1">
      <c r="A725" s="481"/>
      <c r="B725" s="480"/>
      <c r="C725" s="204"/>
      <c r="D725" s="204"/>
      <c r="E725" s="506" t="s">
        <v>633</v>
      </c>
      <c r="F725" s="504">
        <v>0.02</v>
      </c>
      <c r="G725" s="504">
        <v>0.02</v>
      </c>
      <c r="H725" s="504">
        <v>0.02</v>
      </c>
      <c r="I725" s="504">
        <v>0.02</v>
      </c>
      <c r="J725" s="504">
        <v>0.02</v>
      </c>
      <c r="K725" s="504">
        <v>0.02</v>
      </c>
      <c r="L725" s="504">
        <v>0.02</v>
      </c>
      <c r="M725" s="504">
        <v>0.02</v>
      </c>
      <c r="N725" s="504">
        <v>0.02</v>
      </c>
      <c r="O725" s="504">
        <v>0.02</v>
      </c>
      <c r="P725" s="504">
        <v>0.02</v>
      </c>
      <c r="Q725" s="504">
        <v>0.02</v>
      </c>
      <c r="R725" s="504">
        <v>0.02</v>
      </c>
      <c r="S725" s="504">
        <v>0.02</v>
      </c>
      <c r="T725" s="504">
        <v>0.02</v>
      </c>
      <c r="U725" s="504">
        <v>0.02</v>
      </c>
      <c r="V725" s="504">
        <v>0.02</v>
      </c>
      <c r="W725" s="504">
        <v>0.02</v>
      </c>
      <c r="X725" s="202"/>
      <c r="Y725" s="202"/>
      <c r="Z725" s="202"/>
      <c r="AA725" s="202"/>
    </row>
    <row r="726" spans="1:27" s="100" customFormat="1" ht="16.5" customHeight="1">
      <c r="A726" s="481"/>
      <c r="B726" s="480"/>
      <c r="C726" s="204"/>
      <c r="D726" s="204"/>
      <c r="E726" s="506" t="s">
        <v>634</v>
      </c>
      <c r="F726" s="504">
        <v>0.02</v>
      </c>
      <c r="G726" s="504">
        <v>0.02</v>
      </c>
      <c r="H726" s="504">
        <v>0.02</v>
      </c>
      <c r="I726" s="504">
        <v>0.02</v>
      </c>
      <c r="J726" s="504">
        <v>0.02</v>
      </c>
      <c r="K726" s="504">
        <v>0.02</v>
      </c>
      <c r="L726" s="504">
        <v>0.02</v>
      </c>
      <c r="M726" s="504">
        <v>0.02</v>
      </c>
      <c r="N726" s="504">
        <v>0.02</v>
      </c>
      <c r="O726" s="504">
        <v>0.02</v>
      </c>
      <c r="P726" s="504">
        <v>0.02</v>
      </c>
      <c r="Q726" s="504">
        <v>0.02</v>
      </c>
      <c r="R726" s="504">
        <v>0.02</v>
      </c>
      <c r="S726" s="504">
        <v>0.02</v>
      </c>
      <c r="T726" s="504">
        <v>0.02</v>
      </c>
      <c r="U726" s="504">
        <v>0.02</v>
      </c>
      <c r="V726" s="504">
        <v>0.02</v>
      </c>
      <c r="W726" s="504">
        <v>0.02</v>
      </c>
      <c r="X726" s="202"/>
      <c r="Y726" s="202"/>
      <c r="Z726" s="202"/>
      <c r="AA726" s="202"/>
    </row>
    <row r="727" spans="1:27" s="100" customFormat="1" ht="16.5" customHeight="1">
      <c r="A727" s="481"/>
      <c r="B727" s="480"/>
      <c r="C727" s="204"/>
      <c r="D727" s="204"/>
      <c r="E727" s="506" t="s">
        <v>635</v>
      </c>
      <c r="F727" s="504">
        <v>0.2</v>
      </c>
      <c r="G727" s="504">
        <v>0.2</v>
      </c>
      <c r="H727" s="504">
        <v>0.2</v>
      </c>
      <c r="I727" s="504">
        <v>0.2</v>
      </c>
      <c r="J727" s="504">
        <v>0.2</v>
      </c>
      <c r="K727" s="504">
        <v>0.2</v>
      </c>
      <c r="L727" s="504">
        <v>0.2</v>
      </c>
      <c r="M727" s="504">
        <v>0.2</v>
      </c>
      <c r="N727" s="504">
        <v>0.2</v>
      </c>
      <c r="O727" s="504">
        <v>0.2</v>
      </c>
      <c r="P727" s="504">
        <v>0.2</v>
      </c>
      <c r="Q727" s="504">
        <v>0.2</v>
      </c>
      <c r="R727" s="504">
        <v>0.2</v>
      </c>
      <c r="S727" s="504">
        <v>0.2</v>
      </c>
      <c r="T727" s="504">
        <v>0.2</v>
      </c>
      <c r="U727" s="504">
        <v>0.2</v>
      </c>
      <c r="V727" s="504">
        <v>0.2</v>
      </c>
      <c r="W727" s="504">
        <v>0.2</v>
      </c>
      <c r="X727" s="202"/>
      <c r="Y727" s="202"/>
      <c r="Z727" s="202"/>
      <c r="AA727" s="202"/>
    </row>
    <row r="728" spans="1:27" s="100" customFormat="1" ht="16.5" customHeight="1">
      <c r="A728" s="481"/>
      <c r="B728" s="480"/>
      <c r="C728" s="204"/>
      <c r="D728" s="204"/>
      <c r="E728" s="506" t="s">
        <v>636</v>
      </c>
      <c r="F728" s="504">
        <v>0.02</v>
      </c>
      <c r="G728" s="504">
        <v>0.02</v>
      </c>
      <c r="H728" s="504">
        <v>0.02</v>
      </c>
      <c r="I728" s="504">
        <v>0.02</v>
      </c>
      <c r="J728" s="504">
        <v>0.02</v>
      </c>
      <c r="K728" s="504">
        <v>0.02</v>
      </c>
      <c r="L728" s="504">
        <v>0.02</v>
      </c>
      <c r="M728" s="504">
        <v>0.02</v>
      </c>
      <c r="N728" s="504">
        <v>0.02</v>
      </c>
      <c r="O728" s="504">
        <v>0.02</v>
      </c>
      <c r="P728" s="504">
        <v>0.02</v>
      </c>
      <c r="Q728" s="504">
        <v>0.02</v>
      </c>
      <c r="R728" s="504">
        <v>0.02</v>
      </c>
      <c r="S728" s="504">
        <v>0.02</v>
      </c>
      <c r="T728" s="504">
        <v>0.02</v>
      </c>
      <c r="U728" s="504">
        <v>0.02</v>
      </c>
      <c r="V728" s="504">
        <v>0.02</v>
      </c>
      <c r="W728" s="504">
        <v>0.02</v>
      </c>
      <c r="X728" s="202"/>
      <c r="Y728" s="202"/>
      <c r="Z728" s="202"/>
      <c r="AA728" s="202"/>
    </row>
    <row r="729" spans="1:27" s="100" customFormat="1" ht="16.5" customHeight="1">
      <c r="A729" s="481"/>
      <c r="B729" s="480"/>
      <c r="C729" s="204"/>
      <c r="D729" s="204"/>
      <c r="E729" s="506" t="s">
        <v>637</v>
      </c>
      <c r="F729" s="504">
        <v>0.1</v>
      </c>
      <c r="G729" s="504">
        <v>0.1</v>
      </c>
      <c r="H729" s="504">
        <v>0.1</v>
      </c>
      <c r="I729" s="504">
        <v>0.1</v>
      </c>
      <c r="J729" s="504">
        <v>0.1</v>
      </c>
      <c r="K729" s="504">
        <v>0.1</v>
      </c>
      <c r="L729" s="504">
        <v>0.1</v>
      </c>
      <c r="M729" s="504">
        <v>0.1</v>
      </c>
      <c r="N729" s="504">
        <v>0.1</v>
      </c>
      <c r="O729" s="504">
        <v>0.1</v>
      </c>
      <c r="P729" s="504">
        <v>0.1</v>
      </c>
      <c r="Q729" s="504">
        <v>0.1</v>
      </c>
      <c r="R729" s="504">
        <v>0.1</v>
      </c>
      <c r="S729" s="504">
        <v>0.1</v>
      </c>
      <c r="T729" s="504">
        <v>0.1</v>
      </c>
      <c r="U729" s="504">
        <v>0.1</v>
      </c>
      <c r="V729" s="504">
        <v>0.1</v>
      </c>
      <c r="W729" s="504">
        <v>0.1</v>
      </c>
      <c r="X729" s="202"/>
      <c r="Y729" s="202"/>
      <c r="Z729" s="202"/>
      <c r="AA729" s="202"/>
    </row>
    <row r="730" spans="1:27" s="100" customFormat="1" ht="16.5" customHeight="1">
      <c r="A730" s="481"/>
      <c r="B730" s="480"/>
      <c r="C730" s="204"/>
      <c r="D730" s="204"/>
      <c r="E730" s="506" t="s">
        <v>638</v>
      </c>
      <c r="F730" s="504">
        <v>0.09</v>
      </c>
      <c r="G730" s="504">
        <v>0.09</v>
      </c>
      <c r="H730" s="504">
        <v>0.09</v>
      </c>
      <c r="I730" s="504">
        <v>0.09</v>
      </c>
      <c r="J730" s="504">
        <v>0.09</v>
      </c>
      <c r="K730" s="504">
        <v>0.09</v>
      </c>
      <c r="L730" s="504">
        <v>0.09</v>
      </c>
      <c r="M730" s="504">
        <v>0.09</v>
      </c>
      <c r="N730" s="504">
        <v>0.09</v>
      </c>
      <c r="O730" s="504">
        <v>0.09</v>
      </c>
      <c r="P730" s="504">
        <v>0.09</v>
      </c>
      <c r="Q730" s="504">
        <v>0.09</v>
      </c>
      <c r="R730" s="504">
        <v>0.09</v>
      </c>
      <c r="S730" s="504">
        <v>0.09</v>
      </c>
      <c r="T730" s="504">
        <v>0.09</v>
      </c>
      <c r="U730" s="504">
        <v>0.09</v>
      </c>
      <c r="V730" s="504">
        <v>0.09</v>
      </c>
      <c r="W730" s="504">
        <v>0.09</v>
      </c>
      <c r="X730" s="202"/>
      <c r="Y730" s="202"/>
      <c r="Z730" s="202"/>
      <c r="AA730" s="202"/>
    </row>
    <row r="731" spans="1:27" s="100" customFormat="1" ht="16.5" customHeight="1">
      <c r="A731" s="481"/>
      <c r="B731" s="480"/>
      <c r="C731" s="204"/>
      <c r="D731" s="204"/>
      <c r="E731" s="506" t="s">
        <v>639</v>
      </c>
      <c r="F731" s="504">
        <v>0.21</v>
      </c>
      <c r="G731" s="504">
        <v>0.21</v>
      </c>
      <c r="H731" s="504">
        <v>0.21</v>
      </c>
      <c r="I731" s="504">
        <v>0.21</v>
      </c>
      <c r="J731" s="504">
        <v>0.21</v>
      </c>
      <c r="K731" s="504">
        <v>0.21</v>
      </c>
      <c r="L731" s="504">
        <v>0.21</v>
      </c>
      <c r="M731" s="504">
        <v>0.21</v>
      </c>
      <c r="N731" s="504">
        <v>0.21</v>
      </c>
      <c r="O731" s="504">
        <v>0.21</v>
      </c>
      <c r="P731" s="504">
        <v>0.21</v>
      </c>
      <c r="Q731" s="504">
        <v>0.21</v>
      </c>
      <c r="R731" s="504">
        <v>0.21</v>
      </c>
      <c r="S731" s="504">
        <v>0.21</v>
      </c>
      <c r="T731" s="504">
        <v>0.21</v>
      </c>
      <c r="U731" s="504">
        <v>0.21</v>
      </c>
      <c r="V731" s="504">
        <v>0.21</v>
      </c>
      <c r="W731" s="504">
        <v>0.21</v>
      </c>
      <c r="X731" s="202"/>
      <c r="Y731" s="202"/>
      <c r="Z731" s="202"/>
      <c r="AA731" s="202"/>
    </row>
    <row r="732" spans="1:27" s="100" customFormat="1" ht="16.5" customHeight="1">
      <c r="A732" s="481"/>
      <c r="B732" s="480"/>
      <c r="C732" s="204"/>
      <c r="D732" s="204"/>
      <c r="E732" s="506" t="s">
        <v>640</v>
      </c>
      <c r="F732" s="504">
        <v>0.06</v>
      </c>
      <c r="G732" s="504">
        <v>7.0000000000000007E-2</v>
      </c>
      <c r="H732" s="504">
        <v>7.0000000000000007E-2</v>
      </c>
      <c r="I732" s="504">
        <v>7.0000000000000007E-2</v>
      </c>
      <c r="J732" s="504">
        <v>7.0000000000000007E-2</v>
      </c>
      <c r="K732" s="504">
        <v>7.0000000000000007E-2</v>
      </c>
      <c r="L732" s="504">
        <v>7.0000000000000007E-2</v>
      </c>
      <c r="M732" s="504">
        <v>0.08</v>
      </c>
      <c r="N732" s="504">
        <v>7.0000000000000007E-2</v>
      </c>
      <c r="O732" s="504">
        <v>7.0000000000000007E-2</v>
      </c>
      <c r="P732" s="504">
        <v>0.08</v>
      </c>
      <c r="Q732" s="504">
        <v>7.0000000000000007E-2</v>
      </c>
      <c r="R732" s="504">
        <v>0.06</v>
      </c>
      <c r="S732" s="504">
        <v>0.06</v>
      </c>
      <c r="T732" s="504">
        <v>0.06</v>
      </c>
      <c r="U732" s="504">
        <v>0.06</v>
      </c>
      <c r="V732" s="504">
        <v>0.06</v>
      </c>
      <c r="W732" s="504">
        <v>0.06</v>
      </c>
      <c r="X732" s="202"/>
      <c r="Y732" s="202"/>
      <c r="Z732" s="202"/>
      <c r="AA732" s="202"/>
    </row>
    <row r="733" spans="1:27" s="100" customFormat="1" ht="16.5" customHeight="1">
      <c r="A733" s="481"/>
      <c r="B733" s="480"/>
      <c r="C733" s="204"/>
      <c r="D733" s="204"/>
      <c r="E733" s="506" t="s">
        <v>641</v>
      </c>
      <c r="F733" s="504">
        <v>0.05</v>
      </c>
      <c r="G733" s="504">
        <v>0.05</v>
      </c>
      <c r="H733" s="504">
        <v>0.05</v>
      </c>
      <c r="I733" s="504">
        <v>0.05</v>
      </c>
      <c r="J733" s="504">
        <v>0.05</v>
      </c>
      <c r="K733" s="504">
        <v>0.05</v>
      </c>
      <c r="L733" s="504">
        <v>0.04</v>
      </c>
      <c r="M733" s="504">
        <v>0.04</v>
      </c>
      <c r="N733" s="504">
        <v>0.05</v>
      </c>
      <c r="O733" s="504">
        <v>0.05</v>
      </c>
      <c r="P733" s="504">
        <v>0.05</v>
      </c>
      <c r="Q733" s="504">
        <v>0.05</v>
      </c>
      <c r="R733" s="504">
        <v>0.05</v>
      </c>
      <c r="S733" s="504">
        <v>0.05</v>
      </c>
      <c r="T733" s="504">
        <v>0.05</v>
      </c>
      <c r="U733" s="504">
        <v>0.05</v>
      </c>
      <c r="V733" s="504">
        <v>0.05</v>
      </c>
      <c r="W733" s="504">
        <v>0.05</v>
      </c>
      <c r="X733" s="202"/>
      <c r="Y733" s="202"/>
      <c r="Z733" s="202"/>
      <c r="AA733" s="202"/>
    </row>
    <row r="734" spans="1:27" s="100" customFormat="1" ht="16.5" customHeight="1">
      <c r="A734" s="481"/>
      <c r="B734" s="480"/>
      <c r="C734" s="204"/>
      <c r="D734" s="204"/>
      <c r="E734" s="506" t="s">
        <v>642</v>
      </c>
      <c r="F734" s="504">
        <v>7.0000000000000007E-2</v>
      </c>
      <c r="G734" s="504">
        <v>7.0000000000000007E-2</v>
      </c>
      <c r="H734" s="504">
        <v>7.0000000000000007E-2</v>
      </c>
      <c r="I734" s="504">
        <v>7.0000000000000007E-2</v>
      </c>
      <c r="J734" s="504">
        <v>7.0000000000000007E-2</v>
      </c>
      <c r="K734" s="504">
        <v>7.0000000000000007E-2</v>
      </c>
      <c r="L734" s="504">
        <v>7.0000000000000007E-2</v>
      </c>
      <c r="M734" s="504">
        <v>7.0000000000000007E-2</v>
      </c>
      <c r="N734" s="504">
        <v>7.0000000000000007E-2</v>
      </c>
      <c r="O734" s="504">
        <v>7.0000000000000007E-2</v>
      </c>
      <c r="P734" s="504">
        <v>7.0000000000000007E-2</v>
      </c>
      <c r="Q734" s="504">
        <v>7.0000000000000007E-2</v>
      </c>
      <c r="R734" s="504">
        <v>7.0000000000000007E-2</v>
      </c>
      <c r="S734" s="504">
        <v>7.0000000000000007E-2</v>
      </c>
      <c r="T734" s="504">
        <v>7.0000000000000007E-2</v>
      </c>
      <c r="U734" s="504">
        <v>7.0000000000000007E-2</v>
      </c>
      <c r="V734" s="504">
        <v>7.0000000000000007E-2</v>
      </c>
      <c r="W734" s="504">
        <v>7.0000000000000007E-2</v>
      </c>
      <c r="X734" s="202"/>
      <c r="Y734" s="202"/>
      <c r="Z734" s="202"/>
      <c r="AA734" s="202"/>
    </row>
    <row r="735" spans="1:27" s="100" customFormat="1" ht="16.5" customHeight="1">
      <c r="A735" s="481"/>
      <c r="B735" s="480"/>
      <c r="C735" s="204"/>
      <c r="D735" s="204"/>
      <c r="E735" s="506" t="s">
        <v>643</v>
      </c>
      <c r="F735" s="504">
        <v>0.25</v>
      </c>
      <c r="G735" s="504">
        <v>0.25</v>
      </c>
      <c r="H735" s="504">
        <v>0.25</v>
      </c>
      <c r="I735" s="504">
        <v>0.25</v>
      </c>
      <c r="J735" s="504">
        <v>0.25</v>
      </c>
      <c r="K735" s="504">
        <v>0.25</v>
      </c>
      <c r="L735" s="504">
        <v>0.25</v>
      </c>
      <c r="M735" s="504">
        <v>0.25</v>
      </c>
      <c r="N735" s="504">
        <v>0.25</v>
      </c>
      <c r="O735" s="504">
        <v>0.25</v>
      </c>
      <c r="P735" s="504">
        <v>0.25</v>
      </c>
      <c r="Q735" s="504">
        <v>0.25</v>
      </c>
      <c r="R735" s="504">
        <v>0.25</v>
      </c>
      <c r="S735" s="504">
        <v>0.25</v>
      </c>
      <c r="T735" s="504">
        <v>0.25</v>
      </c>
      <c r="U735" s="504">
        <v>0.25</v>
      </c>
      <c r="V735" s="504">
        <v>0.25</v>
      </c>
      <c r="W735" s="504">
        <v>0.25</v>
      </c>
      <c r="X735" s="202"/>
      <c r="Y735" s="202"/>
      <c r="Z735" s="202"/>
      <c r="AA735" s="202"/>
    </row>
    <row r="736" spans="1:27" s="100" customFormat="1" ht="16.5" customHeight="1">
      <c r="A736" s="481"/>
      <c r="B736" s="480"/>
      <c r="C736" s="204"/>
      <c r="D736" s="204"/>
      <c r="E736" s="506" t="s">
        <v>644</v>
      </c>
      <c r="F736" s="504">
        <v>0.01</v>
      </c>
      <c r="G736" s="504">
        <v>0.01</v>
      </c>
      <c r="H736" s="504">
        <v>0.01</v>
      </c>
      <c r="I736" s="504">
        <v>0.02</v>
      </c>
      <c r="J736" s="504">
        <v>0.02</v>
      </c>
      <c r="K736" s="504">
        <v>0.02</v>
      </c>
      <c r="L736" s="504">
        <v>0.02</v>
      </c>
      <c r="M736" s="504">
        <v>0.01</v>
      </c>
      <c r="N736" s="504">
        <v>0.02</v>
      </c>
      <c r="O736" s="504">
        <v>0.02</v>
      </c>
      <c r="P736" s="504">
        <v>0.01</v>
      </c>
      <c r="Q736" s="504">
        <v>0.02</v>
      </c>
      <c r="R736" s="504">
        <v>0.02</v>
      </c>
      <c r="S736" s="504">
        <v>0.02</v>
      </c>
      <c r="T736" s="504">
        <v>0.02</v>
      </c>
      <c r="U736" s="504">
        <v>0.02</v>
      </c>
      <c r="V736" s="504">
        <v>0.02</v>
      </c>
      <c r="W736" s="504">
        <v>0.02</v>
      </c>
      <c r="X736" s="202"/>
      <c r="Y736" s="202"/>
      <c r="Z736" s="202"/>
      <c r="AA736" s="202"/>
    </row>
    <row r="737" spans="1:27" s="100" customFormat="1" ht="16.5" customHeight="1">
      <c r="A737" s="481"/>
      <c r="B737" s="480"/>
      <c r="C737" s="204"/>
      <c r="D737" s="204"/>
      <c r="E737" s="506" t="s">
        <v>645</v>
      </c>
      <c r="F737" s="504">
        <v>0.23</v>
      </c>
      <c r="G737" s="504">
        <v>0.23</v>
      </c>
      <c r="H737" s="504">
        <v>0.23</v>
      </c>
      <c r="I737" s="504">
        <v>0.23</v>
      </c>
      <c r="J737" s="504">
        <v>0.23</v>
      </c>
      <c r="K737" s="504">
        <v>0.23</v>
      </c>
      <c r="L737" s="504">
        <v>0.23</v>
      </c>
      <c r="M737" s="504">
        <v>0.23</v>
      </c>
      <c r="N737" s="504">
        <v>0.23</v>
      </c>
      <c r="O737" s="504">
        <v>0.23</v>
      </c>
      <c r="P737" s="504">
        <v>0.23</v>
      </c>
      <c r="Q737" s="504">
        <v>0.23</v>
      </c>
      <c r="R737" s="504">
        <v>0.23</v>
      </c>
      <c r="S737" s="504">
        <v>0.23</v>
      </c>
      <c r="T737" s="504">
        <v>0.23</v>
      </c>
      <c r="U737" s="504">
        <v>0.23</v>
      </c>
      <c r="V737" s="504">
        <v>0.23</v>
      </c>
      <c r="W737" s="504">
        <v>0.23</v>
      </c>
      <c r="X737" s="202"/>
      <c r="Y737" s="202"/>
      <c r="Z737" s="202"/>
      <c r="AA737" s="202"/>
    </row>
    <row r="738" spans="1:27" s="100" customFormat="1" ht="16.5" customHeight="1">
      <c r="A738" s="481"/>
      <c r="B738" s="480"/>
      <c r="C738" s="204"/>
      <c r="D738" s="204"/>
      <c r="E738" s="506" t="s">
        <v>646</v>
      </c>
      <c r="F738" s="504">
        <v>0.06</v>
      </c>
      <c r="G738" s="504">
        <v>0.06</v>
      </c>
      <c r="H738" s="504">
        <v>0.06</v>
      </c>
      <c r="I738" s="504">
        <v>0.06</v>
      </c>
      <c r="J738" s="504">
        <v>0.06</v>
      </c>
      <c r="K738" s="504">
        <v>0.06</v>
      </c>
      <c r="L738" s="504">
        <v>0.06</v>
      </c>
      <c r="M738" s="504">
        <v>7.0000000000000007E-2</v>
      </c>
      <c r="N738" s="504">
        <v>7.0000000000000007E-2</v>
      </c>
      <c r="O738" s="504">
        <v>7.0000000000000007E-2</v>
      </c>
      <c r="P738" s="504">
        <v>0.08</v>
      </c>
      <c r="Q738" s="504">
        <v>7.0000000000000007E-2</v>
      </c>
      <c r="R738" s="504">
        <v>7.0000000000000007E-2</v>
      </c>
      <c r="S738" s="504">
        <v>7.0000000000000007E-2</v>
      </c>
      <c r="T738" s="504">
        <v>7.0000000000000007E-2</v>
      </c>
      <c r="U738" s="504">
        <v>7.0000000000000007E-2</v>
      </c>
      <c r="V738" s="504">
        <v>7.0000000000000007E-2</v>
      </c>
      <c r="W738" s="504">
        <v>7.0000000000000007E-2</v>
      </c>
      <c r="X738" s="202"/>
      <c r="Y738" s="202"/>
      <c r="Z738" s="202"/>
      <c r="AA738" s="202"/>
    </row>
    <row r="739" spans="1:27" s="100" customFormat="1" ht="16.5" customHeight="1">
      <c r="A739" s="481"/>
      <c r="B739" s="480"/>
      <c r="C739" s="204"/>
      <c r="D739" s="204"/>
      <c r="E739" s="506" t="s">
        <v>647</v>
      </c>
      <c r="F739" s="504">
        <v>7.0000000000000007E-2</v>
      </c>
      <c r="G739" s="504">
        <v>7.0000000000000007E-2</v>
      </c>
      <c r="H739" s="504">
        <v>0.06</v>
      </c>
      <c r="I739" s="504">
        <v>7.0000000000000007E-2</v>
      </c>
      <c r="J739" s="504">
        <v>0.06</v>
      </c>
      <c r="K739" s="504">
        <v>0.06</v>
      </c>
      <c r="L739" s="504">
        <v>0.06</v>
      </c>
      <c r="M739" s="504">
        <v>0.06</v>
      </c>
      <c r="N739" s="504">
        <v>0.06</v>
      </c>
      <c r="O739" s="504">
        <v>0.06</v>
      </c>
      <c r="P739" s="504">
        <v>0.05</v>
      </c>
      <c r="Q739" s="504">
        <v>0.05</v>
      </c>
      <c r="R739" s="504">
        <v>0.05</v>
      </c>
      <c r="S739" s="504">
        <v>0.05</v>
      </c>
      <c r="T739" s="504">
        <v>0.05</v>
      </c>
      <c r="U739" s="504">
        <v>0.05</v>
      </c>
      <c r="V739" s="504">
        <v>0.05</v>
      </c>
      <c r="W739" s="504">
        <v>0.05</v>
      </c>
      <c r="X739" s="202"/>
      <c r="Y739" s="202"/>
      <c r="Z739" s="202"/>
      <c r="AA739" s="202"/>
    </row>
    <row r="740" spans="1:27" s="100" customFormat="1" ht="16.5" customHeight="1">
      <c r="A740" s="481"/>
      <c r="B740" s="480"/>
      <c r="C740" s="204"/>
      <c r="D740" s="204"/>
      <c r="E740" s="506" t="s">
        <v>648</v>
      </c>
      <c r="F740" s="504">
        <v>0.01</v>
      </c>
      <c r="G740" s="504">
        <v>0.01</v>
      </c>
      <c r="H740" s="504">
        <v>0.01</v>
      </c>
      <c r="I740" s="504">
        <v>0.01</v>
      </c>
      <c r="J740" s="504">
        <v>0.01</v>
      </c>
      <c r="K740" s="504">
        <v>0.01</v>
      </c>
      <c r="L740" s="504">
        <v>0.01</v>
      </c>
      <c r="M740" s="504">
        <v>0.01</v>
      </c>
      <c r="N740" s="504">
        <v>0.01</v>
      </c>
      <c r="O740" s="504">
        <v>0.01</v>
      </c>
      <c r="P740" s="504">
        <v>0.01</v>
      </c>
      <c r="Q740" s="504">
        <v>0.01</v>
      </c>
      <c r="R740" s="504">
        <v>0.01</v>
      </c>
      <c r="S740" s="504">
        <v>0.01</v>
      </c>
      <c r="T740" s="504">
        <v>0.01</v>
      </c>
      <c r="U740" s="504">
        <v>0.01</v>
      </c>
      <c r="V740" s="504">
        <v>0.01</v>
      </c>
      <c r="W740" s="504">
        <v>0.01</v>
      </c>
      <c r="X740" s="202"/>
      <c r="Y740" s="202"/>
      <c r="Z740" s="202"/>
      <c r="AA740" s="202"/>
    </row>
    <row r="741" spans="1:27" s="100" customFormat="1" ht="16.5" customHeight="1">
      <c r="A741" s="481"/>
      <c r="B741" s="480"/>
      <c r="C741" s="204"/>
      <c r="D741" s="204"/>
      <c r="E741" s="506" t="s">
        <v>649</v>
      </c>
      <c r="F741" s="504">
        <v>0.08</v>
      </c>
      <c r="G741" s="504">
        <v>0.08</v>
      </c>
      <c r="H741" s="504">
        <v>0.08</v>
      </c>
      <c r="I741" s="504">
        <v>0.08</v>
      </c>
      <c r="J741" s="504">
        <v>0.08</v>
      </c>
      <c r="K741" s="504">
        <v>0.08</v>
      </c>
      <c r="L741" s="504">
        <v>0.08</v>
      </c>
      <c r="M741" s="504">
        <v>0.08</v>
      </c>
      <c r="N741" s="504">
        <v>0.08</v>
      </c>
      <c r="O741" s="504">
        <v>0.08</v>
      </c>
      <c r="P741" s="504">
        <v>0.08</v>
      </c>
      <c r="Q741" s="504">
        <v>0.08</v>
      </c>
      <c r="R741" s="504">
        <v>0.08</v>
      </c>
      <c r="S741" s="504">
        <v>0.08</v>
      </c>
      <c r="T741" s="504">
        <v>0.08</v>
      </c>
      <c r="U741" s="504">
        <v>0.08</v>
      </c>
      <c r="V741" s="504">
        <v>0.08</v>
      </c>
      <c r="W741" s="504">
        <v>0.08</v>
      </c>
      <c r="X741" s="202"/>
      <c r="Y741" s="202"/>
      <c r="Z741" s="202"/>
      <c r="AA741" s="202"/>
    </row>
    <row r="742" spans="1:27" s="100" customFormat="1" ht="16.5" customHeight="1">
      <c r="A742" s="481"/>
      <c r="B742" s="480"/>
      <c r="C742" s="204"/>
      <c r="D742" s="204"/>
      <c r="E742" s="506" t="s">
        <v>650</v>
      </c>
      <c r="F742" s="504">
        <v>0.09</v>
      </c>
      <c r="G742" s="504">
        <v>0.1</v>
      </c>
      <c r="H742" s="504">
        <v>0.09</v>
      </c>
      <c r="I742" s="504">
        <v>0.09</v>
      </c>
      <c r="J742" s="504">
        <v>0.09</v>
      </c>
      <c r="K742" s="504">
        <v>0.09</v>
      </c>
      <c r="L742" s="504">
        <v>0.09</v>
      </c>
      <c r="M742" s="504">
        <v>0.1</v>
      </c>
      <c r="N742" s="504">
        <v>0.1</v>
      </c>
      <c r="O742" s="504">
        <v>0.09</v>
      </c>
      <c r="P742" s="504">
        <v>0.1</v>
      </c>
      <c r="Q742" s="504">
        <v>0.1</v>
      </c>
      <c r="R742" s="504">
        <v>0.1</v>
      </c>
      <c r="S742" s="504">
        <v>0.1</v>
      </c>
      <c r="T742" s="504">
        <v>0.11</v>
      </c>
      <c r="U742" s="504">
        <v>0.11</v>
      </c>
      <c r="V742" s="504">
        <v>0.1</v>
      </c>
      <c r="W742" s="504">
        <v>0.1</v>
      </c>
      <c r="X742" s="202"/>
      <c r="Y742" s="202"/>
      <c r="Z742" s="202"/>
      <c r="AA742" s="202"/>
    </row>
    <row r="743" spans="1:27" s="100" customFormat="1" ht="16.5" customHeight="1">
      <c r="A743" s="481"/>
      <c r="B743" s="480"/>
      <c r="C743" s="204"/>
      <c r="D743" s="204"/>
      <c r="E743" s="506" t="s">
        <v>651</v>
      </c>
      <c r="F743" s="504">
        <v>7.0000000000000007E-2</v>
      </c>
      <c r="G743" s="504">
        <v>7.0000000000000007E-2</v>
      </c>
      <c r="H743" s="504">
        <v>7.0000000000000007E-2</v>
      </c>
      <c r="I743" s="504">
        <v>7.0000000000000007E-2</v>
      </c>
      <c r="J743" s="504">
        <v>7.0000000000000007E-2</v>
      </c>
      <c r="K743" s="504">
        <v>7.0000000000000007E-2</v>
      </c>
      <c r="L743" s="504">
        <v>0.1</v>
      </c>
      <c r="M743" s="504">
        <v>0.1</v>
      </c>
      <c r="N743" s="504">
        <v>0.1</v>
      </c>
      <c r="O743" s="504">
        <v>0.1</v>
      </c>
      <c r="P743" s="504">
        <v>0.1</v>
      </c>
      <c r="Q743" s="504">
        <v>0.1</v>
      </c>
      <c r="R743" s="504">
        <v>0.09</v>
      </c>
      <c r="S743" s="504">
        <v>0.09</v>
      </c>
      <c r="T743" s="504">
        <v>0.09</v>
      </c>
      <c r="U743" s="504">
        <v>0.09</v>
      </c>
      <c r="V743" s="504">
        <v>0.09</v>
      </c>
      <c r="W743" s="504">
        <v>0.09</v>
      </c>
      <c r="X743" s="202"/>
      <c r="Y743" s="202"/>
      <c r="Z743" s="202"/>
      <c r="AA743" s="202"/>
    </row>
    <row r="744" spans="1:27" s="100" customFormat="1" ht="16.5" customHeight="1">
      <c r="A744" s="481"/>
      <c r="B744" s="480"/>
      <c r="C744" s="204"/>
      <c r="D744" s="204"/>
      <c r="E744" s="506" t="s">
        <v>652</v>
      </c>
      <c r="F744" s="504">
        <v>7.0000000000000007E-2</v>
      </c>
      <c r="G744" s="504">
        <v>0.08</v>
      </c>
      <c r="H744" s="504">
        <v>0.08</v>
      </c>
      <c r="I744" s="504">
        <v>0.08</v>
      </c>
      <c r="J744" s="504">
        <v>0.08</v>
      </c>
      <c r="K744" s="504">
        <v>0.08</v>
      </c>
      <c r="L744" s="504">
        <v>0.08</v>
      </c>
      <c r="M744" s="504">
        <v>0.08</v>
      </c>
      <c r="N744" s="504">
        <v>0.08</v>
      </c>
      <c r="O744" s="504">
        <v>0.08</v>
      </c>
      <c r="P744" s="504">
        <v>0.09</v>
      </c>
      <c r="Q744" s="504">
        <v>7.0000000000000007E-2</v>
      </c>
      <c r="R744" s="504">
        <v>7.0000000000000007E-2</v>
      </c>
      <c r="S744" s="504">
        <v>7.0000000000000007E-2</v>
      </c>
      <c r="T744" s="504">
        <v>7.0000000000000007E-2</v>
      </c>
      <c r="U744" s="504">
        <v>7.0000000000000007E-2</v>
      </c>
      <c r="V744" s="504">
        <v>7.0000000000000007E-2</v>
      </c>
      <c r="W744" s="504">
        <v>7.0000000000000007E-2</v>
      </c>
      <c r="X744" s="202"/>
      <c r="Y744" s="202"/>
      <c r="Z744" s="202"/>
      <c r="AA744" s="202"/>
    </row>
    <row r="745" spans="1:27" s="100" customFormat="1" ht="16.5" customHeight="1">
      <c r="A745" s="481"/>
      <c r="B745" s="480"/>
      <c r="C745" s="204"/>
      <c r="D745" s="204"/>
      <c r="E745" s="506" t="s">
        <v>653</v>
      </c>
      <c r="F745" s="504">
        <v>0.09</v>
      </c>
      <c r="G745" s="504">
        <v>0.09</v>
      </c>
      <c r="H745" s="504">
        <v>0.09</v>
      </c>
      <c r="I745" s="504">
        <v>0.09</v>
      </c>
      <c r="J745" s="504">
        <v>0.09</v>
      </c>
      <c r="K745" s="504">
        <v>0.09</v>
      </c>
      <c r="L745" s="504">
        <v>0.09</v>
      </c>
      <c r="M745" s="504">
        <v>0.09</v>
      </c>
      <c r="N745" s="504">
        <v>0.09</v>
      </c>
      <c r="O745" s="504">
        <v>0.09</v>
      </c>
      <c r="P745" s="504">
        <v>0.1</v>
      </c>
      <c r="Q745" s="504">
        <v>0.09</v>
      </c>
      <c r="R745" s="504">
        <v>0.09</v>
      </c>
      <c r="S745" s="504">
        <v>0.1</v>
      </c>
      <c r="T745" s="504">
        <v>0.1</v>
      </c>
      <c r="U745" s="504">
        <v>0.1</v>
      </c>
      <c r="V745" s="504">
        <v>0.1</v>
      </c>
      <c r="W745" s="504">
        <v>0.1</v>
      </c>
      <c r="X745" s="202"/>
      <c r="Y745" s="202"/>
      <c r="Z745" s="202"/>
      <c r="AA745" s="202"/>
    </row>
    <row r="746" spans="1:27" s="100" customFormat="1" ht="16.5" customHeight="1">
      <c r="A746" s="481"/>
      <c r="B746" s="480"/>
      <c r="C746" s="204"/>
      <c r="D746" s="204"/>
      <c r="E746" s="506" t="s">
        <v>654</v>
      </c>
      <c r="F746" s="504">
        <v>0.2</v>
      </c>
      <c r="G746" s="504">
        <v>0.2</v>
      </c>
      <c r="H746" s="504">
        <v>0.2</v>
      </c>
      <c r="I746" s="504">
        <v>0.2</v>
      </c>
      <c r="J746" s="504">
        <v>0.2</v>
      </c>
      <c r="K746" s="504">
        <v>0.2</v>
      </c>
      <c r="L746" s="504">
        <v>0.2</v>
      </c>
      <c r="M746" s="504">
        <v>0.2</v>
      </c>
      <c r="N746" s="504">
        <v>0.2</v>
      </c>
      <c r="O746" s="504">
        <v>0.2</v>
      </c>
      <c r="P746" s="504">
        <v>0.2</v>
      </c>
      <c r="Q746" s="504">
        <v>0.2</v>
      </c>
      <c r="R746" s="504">
        <v>0.2</v>
      </c>
      <c r="S746" s="504">
        <v>0.2</v>
      </c>
      <c r="T746" s="504">
        <v>0.2</v>
      </c>
      <c r="U746" s="504">
        <v>0.2</v>
      </c>
      <c r="V746" s="504">
        <v>0.2</v>
      </c>
      <c r="W746" s="504">
        <v>0.2</v>
      </c>
      <c r="X746" s="202"/>
      <c r="Y746" s="202"/>
      <c r="Z746" s="202"/>
      <c r="AA746" s="202"/>
    </row>
    <row r="747" spans="1:27" s="100" customFormat="1" ht="16.5" customHeight="1">
      <c r="A747" s="481"/>
      <c r="B747" s="480"/>
      <c r="C747" s="204"/>
      <c r="D747" s="204"/>
      <c r="E747" s="506" t="s">
        <v>655</v>
      </c>
      <c r="F747" s="504">
        <v>0.03</v>
      </c>
      <c r="G747" s="504">
        <v>0.03</v>
      </c>
      <c r="H747" s="504">
        <v>0.03</v>
      </c>
      <c r="I747" s="504">
        <v>0.03</v>
      </c>
      <c r="J747" s="504">
        <v>0.03</v>
      </c>
      <c r="K747" s="504">
        <v>0.03</v>
      </c>
      <c r="L747" s="504">
        <v>0.03</v>
      </c>
      <c r="M747" s="504">
        <v>0.03</v>
      </c>
      <c r="N747" s="504">
        <v>0.03</v>
      </c>
      <c r="O747" s="504">
        <v>0.03</v>
      </c>
      <c r="P747" s="504">
        <v>0.03</v>
      </c>
      <c r="Q747" s="504">
        <v>0.03</v>
      </c>
      <c r="R747" s="504">
        <v>0.03</v>
      </c>
      <c r="S747" s="504">
        <v>0.03</v>
      </c>
      <c r="T747" s="504">
        <v>0.03</v>
      </c>
      <c r="U747" s="504">
        <v>0.03</v>
      </c>
      <c r="V747" s="504">
        <v>0.03</v>
      </c>
      <c r="W747" s="504">
        <v>0.03</v>
      </c>
      <c r="X747" s="202"/>
      <c r="Y747" s="202"/>
      <c r="Z747" s="202"/>
      <c r="AA747" s="202"/>
    </row>
    <row r="748" spans="1:27" s="100" customFormat="1" ht="16.5" customHeight="1">
      <c r="A748" s="481"/>
      <c r="B748" s="480"/>
      <c r="C748" s="204"/>
      <c r="D748" s="204"/>
      <c r="E748" s="506" t="s">
        <v>656</v>
      </c>
      <c r="F748" s="504">
        <v>0.08</v>
      </c>
      <c r="G748" s="504">
        <v>0.08</v>
      </c>
      <c r="H748" s="504">
        <v>0.08</v>
      </c>
      <c r="I748" s="504">
        <v>0.08</v>
      </c>
      <c r="J748" s="504">
        <v>0.08</v>
      </c>
      <c r="K748" s="504">
        <v>0.08</v>
      </c>
      <c r="L748" s="504">
        <v>0.08</v>
      </c>
      <c r="M748" s="504">
        <v>0.08</v>
      </c>
      <c r="N748" s="504">
        <v>0.08</v>
      </c>
      <c r="O748" s="504">
        <v>0.08</v>
      </c>
      <c r="P748" s="504">
        <v>0.08</v>
      </c>
      <c r="Q748" s="504">
        <v>0.08</v>
      </c>
      <c r="R748" s="504">
        <v>0.08</v>
      </c>
      <c r="S748" s="504">
        <v>0.08</v>
      </c>
      <c r="T748" s="504">
        <v>0.08</v>
      </c>
      <c r="U748" s="504">
        <v>0.08</v>
      </c>
      <c r="V748" s="504">
        <v>0.08</v>
      </c>
      <c r="W748" s="504">
        <v>0.08</v>
      </c>
      <c r="X748" s="202"/>
      <c r="Y748" s="202"/>
      <c r="Z748" s="202"/>
      <c r="AA748" s="202"/>
    </row>
    <row r="749" spans="1:27" s="100" customFormat="1" ht="16.5" customHeight="1">
      <c r="A749" s="481"/>
      <c r="B749" s="480"/>
      <c r="C749" s="204"/>
      <c r="D749" s="204"/>
      <c r="E749" s="506" t="s">
        <v>657</v>
      </c>
      <c r="F749" s="504">
        <v>0.08</v>
      </c>
      <c r="G749" s="504">
        <v>0.08</v>
      </c>
      <c r="H749" s="504">
        <v>0.09</v>
      </c>
      <c r="I749" s="504">
        <v>0.09</v>
      </c>
      <c r="J749" s="504">
        <v>0.1</v>
      </c>
      <c r="K749" s="504">
        <v>0.1</v>
      </c>
      <c r="L749" s="504">
        <v>0.09</v>
      </c>
      <c r="M749" s="504">
        <v>0.11</v>
      </c>
      <c r="N749" s="504">
        <v>0.09</v>
      </c>
      <c r="O749" s="504">
        <v>0.11</v>
      </c>
      <c r="P749" s="504">
        <v>0.11</v>
      </c>
      <c r="Q749" s="504">
        <v>0.1</v>
      </c>
      <c r="R749" s="504">
        <v>0.11</v>
      </c>
      <c r="S749" s="504">
        <v>0.1</v>
      </c>
      <c r="T749" s="504">
        <v>0.1</v>
      </c>
      <c r="U749" s="504">
        <v>0.11</v>
      </c>
      <c r="V749" s="504">
        <v>0.11</v>
      </c>
      <c r="W749" s="504">
        <v>0.11</v>
      </c>
      <c r="X749" s="202"/>
      <c r="Y749" s="202"/>
      <c r="Z749" s="202"/>
      <c r="AA749" s="202"/>
    </row>
    <row r="750" spans="1:27" s="100" customFormat="1" ht="16.5" customHeight="1">
      <c r="A750" s="481"/>
      <c r="B750" s="480"/>
      <c r="C750" s="204"/>
      <c r="D750" s="204"/>
      <c r="E750" s="506" t="s">
        <v>658</v>
      </c>
      <c r="F750" s="504">
        <v>7.0000000000000007E-2</v>
      </c>
      <c r="G750" s="504">
        <v>7.0000000000000007E-2</v>
      </c>
      <c r="H750" s="504">
        <v>7.0000000000000007E-2</v>
      </c>
      <c r="I750" s="504">
        <v>7.0000000000000007E-2</v>
      </c>
      <c r="J750" s="504">
        <v>7.0000000000000007E-2</v>
      </c>
      <c r="K750" s="504">
        <v>7.0000000000000007E-2</v>
      </c>
      <c r="L750" s="504">
        <v>0.08</v>
      </c>
      <c r="M750" s="504">
        <v>7.0000000000000007E-2</v>
      </c>
      <c r="N750" s="504">
        <v>7.0000000000000007E-2</v>
      </c>
      <c r="O750" s="504">
        <v>7.0000000000000007E-2</v>
      </c>
      <c r="P750" s="504">
        <v>7.0000000000000007E-2</v>
      </c>
      <c r="Q750" s="504">
        <v>0.08</v>
      </c>
      <c r="R750" s="504">
        <v>0.08</v>
      </c>
      <c r="S750" s="504">
        <v>0.08</v>
      </c>
      <c r="T750" s="504">
        <v>0.08</v>
      </c>
      <c r="U750" s="504">
        <v>0.08</v>
      </c>
      <c r="V750" s="504">
        <v>0.08</v>
      </c>
      <c r="W750" s="504">
        <v>0.08</v>
      </c>
      <c r="X750" s="202"/>
      <c r="Y750" s="202"/>
      <c r="Z750" s="202"/>
      <c r="AA750" s="202"/>
    </row>
    <row r="751" spans="1:27" s="100" customFormat="1" ht="16.5" customHeight="1">
      <c r="A751" s="481"/>
      <c r="B751" s="480"/>
      <c r="C751" s="204"/>
      <c r="D751" s="204"/>
      <c r="E751" s="506" t="s">
        <v>659</v>
      </c>
      <c r="F751" s="504">
        <v>0.17</v>
      </c>
      <c r="G751" s="504">
        <v>0.17</v>
      </c>
      <c r="H751" s="504">
        <v>0.17</v>
      </c>
      <c r="I751" s="504">
        <v>0.17</v>
      </c>
      <c r="J751" s="504">
        <v>0.17</v>
      </c>
      <c r="K751" s="504">
        <v>0.17</v>
      </c>
      <c r="L751" s="504">
        <v>0.17</v>
      </c>
      <c r="M751" s="504">
        <v>0.17</v>
      </c>
      <c r="N751" s="504">
        <v>0.17</v>
      </c>
      <c r="O751" s="504">
        <v>0.17</v>
      </c>
      <c r="P751" s="504">
        <v>0.17</v>
      </c>
      <c r="Q751" s="504">
        <v>0.17</v>
      </c>
      <c r="R751" s="504">
        <v>0.17</v>
      </c>
      <c r="S751" s="504">
        <v>0.17</v>
      </c>
      <c r="T751" s="504">
        <v>0.17</v>
      </c>
      <c r="U751" s="504">
        <v>0.17</v>
      </c>
      <c r="V751" s="504">
        <v>0.17</v>
      </c>
      <c r="W751" s="504">
        <v>0.17</v>
      </c>
      <c r="X751" s="202"/>
      <c r="Y751" s="202"/>
      <c r="Z751" s="202"/>
      <c r="AA751" s="202"/>
    </row>
    <row r="752" spans="1:27" s="100" customFormat="1" ht="16.5" customHeight="1">
      <c r="A752" s="481"/>
      <c r="B752" s="480"/>
      <c r="C752" s="204"/>
      <c r="D752" s="204"/>
      <c r="E752" s="506" t="s">
        <v>660</v>
      </c>
      <c r="F752" s="504">
        <v>0.04</v>
      </c>
      <c r="G752" s="504">
        <v>0.04</v>
      </c>
      <c r="H752" s="504">
        <v>0.04</v>
      </c>
      <c r="I752" s="504">
        <v>0.04</v>
      </c>
      <c r="J752" s="504">
        <v>0.04</v>
      </c>
      <c r="K752" s="504">
        <v>0.04</v>
      </c>
      <c r="L752" s="504">
        <v>0.04</v>
      </c>
      <c r="M752" s="504">
        <v>0.04</v>
      </c>
      <c r="N752" s="504">
        <v>0.04</v>
      </c>
      <c r="O752" s="504">
        <v>0.04</v>
      </c>
      <c r="P752" s="504">
        <v>0.04</v>
      </c>
      <c r="Q752" s="504">
        <v>0.04</v>
      </c>
      <c r="R752" s="504">
        <v>0.04</v>
      </c>
      <c r="S752" s="504">
        <v>0.04</v>
      </c>
      <c r="T752" s="504">
        <v>0.04</v>
      </c>
      <c r="U752" s="504">
        <v>0.04</v>
      </c>
      <c r="V752" s="504">
        <v>0.04</v>
      </c>
      <c r="W752" s="504">
        <v>0.04</v>
      </c>
      <c r="X752" s="202"/>
      <c r="Y752" s="202"/>
      <c r="Z752" s="202"/>
      <c r="AA752" s="202"/>
    </row>
    <row r="753" spans="1:27" s="100" customFormat="1" ht="16.5" customHeight="1">
      <c r="A753" s="481"/>
      <c r="B753" s="480"/>
      <c r="C753" s="204"/>
      <c r="D753" s="204"/>
      <c r="E753" s="506" t="s">
        <v>661</v>
      </c>
      <c r="F753" s="504">
        <v>0.01</v>
      </c>
      <c r="G753" s="504">
        <v>0.01</v>
      </c>
      <c r="H753" s="504">
        <v>0.01</v>
      </c>
      <c r="I753" s="504">
        <v>0.01</v>
      </c>
      <c r="J753" s="504">
        <v>0.01</v>
      </c>
      <c r="K753" s="504">
        <v>0.01</v>
      </c>
      <c r="L753" s="504">
        <v>0.01</v>
      </c>
      <c r="M753" s="504">
        <v>0.01</v>
      </c>
      <c r="N753" s="504">
        <v>0.01</v>
      </c>
      <c r="O753" s="504">
        <v>0.01</v>
      </c>
      <c r="P753" s="504">
        <v>0.01</v>
      </c>
      <c r="Q753" s="504">
        <v>0.01</v>
      </c>
      <c r="R753" s="504">
        <v>0.01</v>
      </c>
      <c r="S753" s="504">
        <v>0.01</v>
      </c>
      <c r="T753" s="504">
        <v>0.02</v>
      </c>
      <c r="U753" s="504">
        <v>0.02</v>
      </c>
      <c r="V753" s="504">
        <v>0.02</v>
      </c>
      <c r="W753" s="504">
        <v>0.02</v>
      </c>
      <c r="X753" s="202"/>
      <c r="Y753" s="202"/>
      <c r="Z753" s="202"/>
      <c r="AA753" s="202"/>
    </row>
    <row r="754" spans="1:27" s="100" customFormat="1" ht="16.5" customHeight="1">
      <c r="A754" s="481"/>
      <c r="B754" s="480"/>
      <c r="C754" s="204"/>
      <c r="D754" s="204"/>
      <c r="E754" s="506" t="s">
        <v>662</v>
      </c>
      <c r="F754" s="504">
        <v>0.26</v>
      </c>
      <c r="G754" s="504">
        <v>0.26</v>
      </c>
      <c r="H754" s="504">
        <v>0.26</v>
      </c>
      <c r="I754" s="504">
        <v>0.26</v>
      </c>
      <c r="J754" s="504">
        <v>0.26</v>
      </c>
      <c r="K754" s="504">
        <v>0.26</v>
      </c>
      <c r="L754" s="504">
        <v>0.26</v>
      </c>
      <c r="M754" s="504">
        <v>0.26</v>
      </c>
      <c r="N754" s="504">
        <v>0.26</v>
      </c>
      <c r="O754" s="504">
        <v>0.26</v>
      </c>
      <c r="P754" s="504">
        <v>0.26</v>
      </c>
      <c r="Q754" s="504">
        <v>0.26</v>
      </c>
      <c r="R754" s="504">
        <v>0.26</v>
      </c>
      <c r="S754" s="504">
        <v>0.26</v>
      </c>
      <c r="T754" s="504">
        <v>0.26</v>
      </c>
      <c r="U754" s="504">
        <v>0.26</v>
      </c>
      <c r="V754" s="504">
        <v>0.26</v>
      </c>
      <c r="W754" s="504">
        <v>0.26</v>
      </c>
      <c r="X754" s="202"/>
      <c r="Y754" s="202"/>
      <c r="Z754" s="202"/>
      <c r="AA754" s="202"/>
    </row>
    <row r="755" spans="1:27" s="100" customFormat="1" ht="16.5" customHeight="1">
      <c r="A755" s="481"/>
      <c r="B755" s="480"/>
      <c r="C755" s="204"/>
      <c r="D755" s="204"/>
      <c r="E755" s="506" t="s">
        <v>663</v>
      </c>
      <c r="F755" s="504">
        <v>0.05</v>
      </c>
      <c r="G755" s="504">
        <v>0.05</v>
      </c>
      <c r="H755" s="504">
        <v>0.05</v>
      </c>
      <c r="I755" s="504">
        <v>0.06</v>
      </c>
      <c r="J755" s="504">
        <v>0.05</v>
      </c>
      <c r="K755" s="504">
        <v>0.06</v>
      </c>
      <c r="L755" s="504">
        <v>0.06</v>
      </c>
      <c r="M755" s="504">
        <v>0.06</v>
      </c>
      <c r="N755" s="504">
        <v>0.06</v>
      </c>
      <c r="O755" s="504">
        <v>0.06</v>
      </c>
      <c r="P755" s="504">
        <v>0.06</v>
      </c>
      <c r="Q755" s="504">
        <v>0.06</v>
      </c>
      <c r="R755" s="504">
        <v>0.06</v>
      </c>
      <c r="S755" s="504">
        <v>0.06</v>
      </c>
      <c r="T755" s="504">
        <v>0.06</v>
      </c>
      <c r="U755" s="504">
        <v>0.06</v>
      </c>
      <c r="V755" s="504">
        <v>7.0000000000000007E-2</v>
      </c>
      <c r="W755" s="504">
        <v>7.0000000000000007E-2</v>
      </c>
      <c r="X755" s="202"/>
      <c r="Y755" s="202"/>
      <c r="Z755" s="202"/>
      <c r="AA755" s="202"/>
    </row>
    <row r="756" spans="1:27" s="100" customFormat="1" ht="16.5" customHeight="1">
      <c r="A756" s="481"/>
      <c r="B756" s="480"/>
      <c r="C756" s="204"/>
      <c r="D756" s="204"/>
      <c r="E756" s="506" t="s">
        <v>664</v>
      </c>
      <c r="F756" s="504">
        <v>0.04</v>
      </c>
      <c r="G756" s="504">
        <v>0.04</v>
      </c>
      <c r="H756" s="504">
        <v>0.04</v>
      </c>
      <c r="I756" s="504">
        <v>0.04</v>
      </c>
      <c r="J756" s="504">
        <v>0.04</v>
      </c>
      <c r="K756" s="504">
        <v>0.04</v>
      </c>
      <c r="L756" s="504">
        <v>0.04</v>
      </c>
      <c r="M756" s="504">
        <v>0.04</v>
      </c>
      <c r="N756" s="504">
        <v>0.04</v>
      </c>
      <c r="O756" s="504">
        <v>0.04</v>
      </c>
      <c r="P756" s="504">
        <v>0.04</v>
      </c>
      <c r="Q756" s="504">
        <v>0.04</v>
      </c>
      <c r="R756" s="504">
        <v>0.04</v>
      </c>
      <c r="S756" s="504">
        <v>0.04</v>
      </c>
      <c r="T756" s="504">
        <v>0.04</v>
      </c>
      <c r="U756" s="504">
        <v>0.04</v>
      </c>
      <c r="V756" s="504">
        <v>0.04</v>
      </c>
      <c r="W756" s="504">
        <v>0.04</v>
      </c>
      <c r="X756" s="202"/>
      <c r="Y756" s="202"/>
      <c r="Z756" s="202"/>
      <c r="AA756" s="202"/>
    </row>
    <row r="757" spans="1:27" s="100" customFormat="1" ht="16.5" customHeight="1">
      <c r="A757" s="481"/>
      <c r="B757" s="480"/>
      <c r="C757" s="204"/>
      <c r="D757" s="204"/>
      <c r="E757" s="506" t="s">
        <v>665</v>
      </c>
      <c r="F757" s="504">
        <v>0.06</v>
      </c>
      <c r="G757" s="504">
        <v>0.06</v>
      </c>
      <c r="H757" s="504">
        <v>0.06</v>
      </c>
      <c r="I757" s="504">
        <v>0.06</v>
      </c>
      <c r="J757" s="504">
        <v>0.06</v>
      </c>
      <c r="K757" s="504">
        <v>0.06</v>
      </c>
      <c r="L757" s="504">
        <v>0.06</v>
      </c>
      <c r="M757" s="504">
        <v>0.06</v>
      </c>
      <c r="N757" s="504">
        <v>0.06</v>
      </c>
      <c r="O757" s="504">
        <v>0.06</v>
      </c>
      <c r="P757" s="504">
        <v>0.06</v>
      </c>
      <c r="Q757" s="504">
        <v>0.06</v>
      </c>
      <c r="R757" s="504">
        <v>0.06</v>
      </c>
      <c r="S757" s="504">
        <v>0.06</v>
      </c>
      <c r="T757" s="504">
        <v>0.06</v>
      </c>
      <c r="U757" s="504">
        <v>0.06</v>
      </c>
      <c r="V757" s="504">
        <v>0.06</v>
      </c>
      <c r="W757" s="504">
        <v>0.06</v>
      </c>
      <c r="X757" s="202"/>
      <c r="Y757" s="202"/>
      <c r="Z757" s="202"/>
      <c r="AA757" s="202"/>
    </row>
    <row r="758" spans="1:27" s="100" customFormat="1" ht="16.5" customHeight="1">
      <c r="A758" s="481"/>
      <c r="B758" s="480"/>
      <c r="C758" s="204"/>
      <c r="D758" s="204"/>
      <c r="E758" s="506" t="s">
        <v>666</v>
      </c>
      <c r="F758" s="504">
        <v>0.02</v>
      </c>
      <c r="G758" s="504">
        <v>0.02</v>
      </c>
      <c r="H758" s="504">
        <v>0.02</v>
      </c>
      <c r="I758" s="504">
        <v>0.01</v>
      </c>
      <c r="J758" s="504">
        <v>0.01</v>
      </c>
      <c r="K758" s="504">
        <v>0.01</v>
      </c>
      <c r="L758" s="504">
        <v>0.01</v>
      </c>
      <c r="M758" s="504">
        <v>0.01</v>
      </c>
      <c r="N758" s="504">
        <v>0.01</v>
      </c>
      <c r="O758" s="504">
        <v>0.01</v>
      </c>
      <c r="P758" s="504">
        <v>0.02</v>
      </c>
      <c r="Q758" s="504">
        <v>0.02</v>
      </c>
      <c r="R758" s="504">
        <v>0.01</v>
      </c>
      <c r="S758" s="504">
        <v>0.02</v>
      </c>
      <c r="T758" s="504">
        <v>0.01</v>
      </c>
      <c r="U758" s="504">
        <v>0.01</v>
      </c>
      <c r="V758" s="504">
        <v>0.01</v>
      </c>
      <c r="W758" s="504">
        <v>0.01</v>
      </c>
      <c r="X758" s="202"/>
      <c r="Y758" s="202"/>
      <c r="Z758" s="202"/>
      <c r="AA758" s="202"/>
    </row>
    <row r="759" spans="1:27" s="100" customFormat="1" ht="16.5" customHeight="1">
      <c r="A759" s="481"/>
      <c r="B759" s="480"/>
      <c r="C759" s="204"/>
      <c r="D759" s="204"/>
      <c r="E759" s="506" t="s">
        <v>667</v>
      </c>
      <c r="F759" s="504">
        <v>0.08</v>
      </c>
      <c r="G759" s="504">
        <v>0.08</v>
      </c>
      <c r="H759" s="504">
        <v>0.08</v>
      </c>
      <c r="I759" s="504">
        <v>0.08</v>
      </c>
      <c r="J759" s="504">
        <v>0.08</v>
      </c>
      <c r="K759" s="504">
        <v>0.08</v>
      </c>
      <c r="L759" s="504">
        <v>0.08</v>
      </c>
      <c r="M759" s="504">
        <v>0.08</v>
      </c>
      <c r="N759" s="504">
        <v>0.09</v>
      </c>
      <c r="O759" s="504">
        <v>0.09</v>
      </c>
      <c r="P759" s="504">
        <v>7.0000000000000007E-2</v>
      </c>
      <c r="Q759" s="504">
        <v>0.08</v>
      </c>
      <c r="R759" s="504">
        <v>0.08</v>
      </c>
      <c r="S759" s="504">
        <v>0.08</v>
      </c>
      <c r="T759" s="504">
        <v>0.08</v>
      </c>
      <c r="U759" s="504">
        <v>0.08</v>
      </c>
      <c r="V759" s="504">
        <v>0.08</v>
      </c>
      <c r="W759" s="504">
        <v>0.08</v>
      </c>
      <c r="X759" s="202"/>
      <c r="Y759" s="202"/>
      <c r="Z759" s="202"/>
      <c r="AA759" s="202"/>
    </row>
    <row r="760" spans="1:27" s="100" customFormat="1" ht="16.5" customHeight="1">
      <c r="A760" s="481"/>
      <c r="B760" s="480"/>
      <c r="C760" s="204"/>
      <c r="D760" s="204"/>
      <c r="E760" s="506" t="s">
        <v>668</v>
      </c>
      <c r="F760" s="504">
        <v>0.01</v>
      </c>
      <c r="G760" s="504">
        <v>0.01</v>
      </c>
      <c r="H760" s="504">
        <v>0.01</v>
      </c>
      <c r="I760" s="504">
        <v>0.01</v>
      </c>
      <c r="J760" s="504">
        <v>0.01</v>
      </c>
      <c r="K760" s="504">
        <v>0.01</v>
      </c>
      <c r="L760" s="504">
        <v>0.01</v>
      </c>
      <c r="M760" s="504">
        <v>0.01</v>
      </c>
      <c r="N760" s="504">
        <v>0.01</v>
      </c>
      <c r="O760" s="504">
        <v>0.01</v>
      </c>
      <c r="P760" s="504">
        <v>0.01</v>
      </c>
      <c r="Q760" s="504">
        <v>0.01</v>
      </c>
      <c r="R760" s="504">
        <v>0.01</v>
      </c>
      <c r="S760" s="504">
        <v>0.01</v>
      </c>
      <c r="T760" s="504">
        <v>0.01</v>
      </c>
      <c r="U760" s="504">
        <v>0.01</v>
      </c>
      <c r="V760" s="504">
        <v>0.01</v>
      </c>
      <c r="W760" s="504">
        <v>0.01</v>
      </c>
      <c r="X760" s="202"/>
      <c r="Y760" s="202"/>
      <c r="Z760" s="202"/>
      <c r="AA760" s="202"/>
    </row>
    <row r="761" spans="1:27" s="100" customFormat="1" ht="16.5" customHeight="1">
      <c r="A761" s="481"/>
      <c r="B761" s="480"/>
      <c r="C761" s="204"/>
      <c r="D761" s="204"/>
      <c r="E761" s="506" t="s">
        <v>669</v>
      </c>
      <c r="F761" s="504">
        <v>7.0000000000000007E-2</v>
      </c>
      <c r="G761" s="504">
        <v>7.0000000000000007E-2</v>
      </c>
      <c r="H761" s="504">
        <v>7.0000000000000007E-2</v>
      </c>
      <c r="I761" s="504">
        <v>7.0000000000000007E-2</v>
      </c>
      <c r="J761" s="504">
        <v>0.08</v>
      </c>
      <c r="K761" s="504">
        <v>0.08</v>
      </c>
      <c r="L761" s="504">
        <v>0.08</v>
      </c>
      <c r="M761" s="504">
        <v>0.08</v>
      </c>
      <c r="N761" s="504">
        <v>0.08</v>
      </c>
      <c r="O761" s="504">
        <v>0.08</v>
      </c>
      <c r="P761" s="504">
        <v>0.06</v>
      </c>
      <c r="Q761" s="504">
        <v>0.08</v>
      </c>
      <c r="R761" s="504">
        <v>0.08</v>
      </c>
      <c r="S761" s="504">
        <v>0.08</v>
      </c>
      <c r="T761" s="504">
        <v>0.08</v>
      </c>
      <c r="U761" s="504">
        <v>0.09</v>
      </c>
      <c r="V761" s="504">
        <v>0.08</v>
      </c>
      <c r="W761" s="504">
        <v>0.08</v>
      </c>
      <c r="X761" s="202"/>
      <c r="Y761" s="202"/>
      <c r="Z761" s="202"/>
      <c r="AA761" s="202"/>
    </row>
    <row r="762" spans="1:27" s="100" customFormat="1" ht="16.5" customHeight="1">
      <c r="A762" s="481"/>
      <c r="B762" s="480"/>
      <c r="C762" s="204"/>
      <c r="D762" s="204"/>
      <c r="E762" s="506" t="s">
        <v>670</v>
      </c>
      <c r="F762" s="504">
        <v>0.02</v>
      </c>
      <c r="G762" s="504">
        <v>0.02</v>
      </c>
      <c r="H762" s="504">
        <v>0.01</v>
      </c>
      <c r="I762" s="504">
        <v>0.01</v>
      </c>
      <c r="J762" s="504">
        <v>0.02</v>
      </c>
      <c r="K762" s="504">
        <v>0.01</v>
      </c>
      <c r="L762" s="504">
        <v>0.01</v>
      </c>
      <c r="M762" s="504">
        <v>0.01</v>
      </c>
      <c r="N762" s="504">
        <v>0.01</v>
      </c>
      <c r="O762" s="504">
        <v>0.01</v>
      </c>
      <c r="P762" s="504">
        <v>0.01</v>
      </c>
      <c r="Q762" s="504">
        <v>0.02</v>
      </c>
      <c r="R762" s="504">
        <v>0.02</v>
      </c>
      <c r="S762" s="504">
        <v>0.02</v>
      </c>
      <c r="T762" s="504">
        <v>0.02</v>
      </c>
      <c r="U762" s="504">
        <v>0.02</v>
      </c>
      <c r="V762" s="504">
        <v>0.02</v>
      </c>
      <c r="W762" s="504">
        <v>0.02</v>
      </c>
      <c r="X762" s="202"/>
      <c r="Y762" s="202"/>
      <c r="Z762" s="202"/>
      <c r="AA762" s="202"/>
    </row>
    <row r="763" spans="1:27" s="100" customFormat="1" ht="16.5" customHeight="1">
      <c r="A763" s="481"/>
      <c r="B763" s="480"/>
      <c r="C763" s="204"/>
      <c r="D763" s="204"/>
      <c r="E763" s="506" t="s">
        <v>671</v>
      </c>
      <c r="F763" s="504">
        <v>0.03</v>
      </c>
      <c r="G763" s="504">
        <v>0.03</v>
      </c>
      <c r="H763" s="504">
        <v>0.03</v>
      </c>
      <c r="I763" s="504">
        <v>0.03</v>
      </c>
      <c r="J763" s="504">
        <v>0.02</v>
      </c>
      <c r="K763" s="504">
        <v>0.02</v>
      </c>
      <c r="L763" s="504">
        <v>0.02</v>
      </c>
      <c r="M763" s="504">
        <v>0.02</v>
      </c>
      <c r="N763" s="504">
        <v>0.02</v>
      </c>
      <c r="O763" s="504">
        <v>0.02</v>
      </c>
      <c r="P763" s="504">
        <v>0.03</v>
      </c>
      <c r="Q763" s="504">
        <v>0.03</v>
      </c>
      <c r="R763" s="504">
        <v>0.03</v>
      </c>
      <c r="S763" s="504">
        <v>0.03</v>
      </c>
      <c r="T763" s="504">
        <v>0.03</v>
      </c>
      <c r="U763" s="504">
        <v>0.03</v>
      </c>
      <c r="V763" s="504">
        <v>0.03</v>
      </c>
      <c r="W763" s="504">
        <v>0.03</v>
      </c>
      <c r="X763" s="202"/>
      <c r="Y763" s="202"/>
      <c r="Z763" s="202"/>
      <c r="AA763" s="202"/>
    </row>
    <row r="764" spans="1:27" s="100" customFormat="1" ht="16.5" customHeight="1">
      <c r="A764" s="481"/>
      <c r="B764" s="480"/>
      <c r="C764" s="204"/>
      <c r="D764" s="204"/>
      <c r="E764" s="506" t="s">
        <v>672</v>
      </c>
      <c r="F764" s="504">
        <v>0.13</v>
      </c>
      <c r="G764" s="504">
        <v>0.13</v>
      </c>
      <c r="H764" s="504">
        <v>0.14000000000000001</v>
      </c>
      <c r="I764" s="504">
        <v>0.14000000000000001</v>
      </c>
      <c r="J764" s="504">
        <v>0.14000000000000001</v>
      </c>
      <c r="K764" s="504">
        <v>0.13</v>
      </c>
      <c r="L764" s="504">
        <v>0.13</v>
      </c>
      <c r="M764" s="504">
        <v>0.13</v>
      </c>
      <c r="N764" s="504">
        <v>0.13</v>
      </c>
      <c r="O764" s="504">
        <v>0.13</v>
      </c>
      <c r="P764" s="504">
        <v>0.12</v>
      </c>
      <c r="Q764" s="504">
        <v>0.13</v>
      </c>
      <c r="R764" s="504">
        <v>0.13</v>
      </c>
      <c r="S764" s="504">
        <v>0.13</v>
      </c>
      <c r="T764" s="504">
        <v>0.12</v>
      </c>
      <c r="U764" s="504">
        <v>0.13</v>
      </c>
      <c r="V764" s="504">
        <v>0.12</v>
      </c>
      <c r="W764" s="504">
        <v>0.12</v>
      </c>
      <c r="X764" s="202"/>
      <c r="Y764" s="202"/>
      <c r="Z764" s="202"/>
      <c r="AA764" s="202"/>
    </row>
    <row r="765" spans="1:27" s="100" customFormat="1" ht="16.5" customHeight="1">
      <c r="A765" s="481"/>
      <c r="B765" s="480"/>
      <c r="C765" s="204"/>
      <c r="D765" s="204"/>
      <c r="E765" s="506" t="s">
        <v>673</v>
      </c>
      <c r="F765" s="504">
        <v>0.05</v>
      </c>
      <c r="G765" s="504">
        <v>0.05</v>
      </c>
      <c r="H765" s="504">
        <v>0.05</v>
      </c>
      <c r="I765" s="504">
        <v>0.05</v>
      </c>
      <c r="J765" s="504">
        <v>0.05</v>
      </c>
      <c r="K765" s="504">
        <v>0.05</v>
      </c>
      <c r="L765" s="504">
        <v>0.05</v>
      </c>
      <c r="M765" s="504">
        <v>0.05</v>
      </c>
      <c r="N765" s="504">
        <v>0.05</v>
      </c>
      <c r="O765" s="504">
        <v>0.05</v>
      </c>
      <c r="P765" s="504">
        <v>0.05</v>
      </c>
      <c r="Q765" s="504">
        <v>0.05</v>
      </c>
      <c r="R765" s="504">
        <v>0.05</v>
      </c>
      <c r="S765" s="504">
        <v>0.05</v>
      </c>
      <c r="T765" s="504">
        <v>0.05</v>
      </c>
      <c r="U765" s="504">
        <v>0.05</v>
      </c>
      <c r="V765" s="504">
        <v>0.05</v>
      </c>
      <c r="W765" s="504">
        <v>0.05</v>
      </c>
      <c r="X765" s="202"/>
      <c r="Y765" s="202"/>
      <c r="Z765" s="202"/>
      <c r="AA765" s="202"/>
    </row>
    <row r="766" spans="1:27" s="100" customFormat="1" ht="16.5" customHeight="1">
      <c r="A766" s="481"/>
      <c r="B766" s="480"/>
      <c r="C766" s="204"/>
      <c r="D766" s="204"/>
      <c r="E766" s="506" t="s">
        <v>674</v>
      </c>
      <c r="F766" s="504">
        <v>0.03</v>
      </c>
      <c r="G766" s="504">
        <v>0.03</v>
      </c>
      <c r="H766" s="504">
        <v>0.03</v>
      </c>
      <c r="I766" s="504">
        <v>0.03</v>
      </c>
      <c r="J766" s="504">
        <v>0.03</v>
      </c>
      <c r="K766" s="504">
        <v>0.03</v>
      </c>
      <c r="L766" s="504">
        <v>0.03</v>
      </c>
      <c r="M766" s="504">
        <v>0.03</v>
      </c>
      <c r="N766" s="504">
        <v>0.03</v>
      </c>
      <c r="O766" s="504">
        <v>0.03</v>
      </c>
      <c r="P766" s="504">
        <v>0.03</v>
      </c>
      <c r="Q766" s="504">
        <v>0.03</v>
      </c>
      <c r="R766" s="504">
        <v>0.03</v>
      </c>
      <c r="S766" s="504">
        <v>0.03</v>
      </c>
      <c r="T766" s="504">
        <v>0.03</v>
      </c>
      <c r="U766" s="504">
        <v>0.03</v>
      </c>
      <c r="V766" s="504">
        <v>0.03</v>
      </c>
      <c r="W766" s="504">
        <v>0.03</v>
      </c>
      <c r="X766" s="202"/>
      <c r="Y766" s="202"/>
      <c r="Z766" s="202"/>
      <c r="AA766" s="202"/>
    </row>
    <row r="767" spans="1:27" s="100" customFormat="1" ht="16.5" customHeight="1">
      <c r="A767" s="481"/>
      <c r="B767" s="480"/>
      <c r="C767" s="204"/>
      <c r="D767" s="204"/>
      <c r="E767" s="506" t="s">
        <v>675</v>
      </c>
      <c r="F767" s="504">
        <v>0.06</v>
      </c>
      <c r="G767" s="504">
        <v>0.06</v>
      </c>
      <c r="H767" s="504">
        <v>0.06</v>
      </c>
      <c r="I767" s="504">
        <v>0.06</v>
      </c>
      <c r="J767" s="504">
        <v>0.06</v>
      </c>
      <c r="K767" s="504">
        <v>0.06</v>
      </c>
      <c r="L767" s="504">
        <v>0.08</v>
      </c>
      <c r="M767" s="504">
        <v>0.08</v>
      </c>
      <c r="N767" s="504">
        <v>0.08</v>
      </c>
      <c r="O767" s="504">
        <v>7.0000000000000007E-2</v>
      </c>
      <c r="P767" s="504">
        <v>0.06</v>
      </c>
      <c r="Q767" s="504">
        <v>7.0000000000000007E-2</v>
      </c>
      <c r="R767" s="504">
        <v>7.0000000000000007E-2</v>
      </c>
      <c r="S767" s="504">
        <v>7.0000000000000007E-2</v>
      </c>
      <c r="T767" s="504">
        <v>7.0000000000000007E-2</v>
      </c>
      <c r="U767" s="504">
        <v>7.0000000000000007E-2</v>
      </c>
      <c r="V767" s="504">
        <v>0.06</v>
      </c>
      <c r="W767" s="504">
        <v>0.06</v>
      </c>
      <c r="X767" s="202"/>
      <c r="Y767" s="202"/>
      <c r="Z767" s="202"/>
      <c r="AA767" s="202"/>
    </row>
    <row r="768" spans="1:27" s="100" customFormat="1" ht="16.5" customHeight="1">
      <c r="A768" s="481"/>
      <c r="B768" s="480"/>
      <c r="C768" s="204"/>
      <c r="D768" s="204"/>
      <c r="E768" s="506" t="s">
        <v>676</v>
      </c>
      <c r="F768" s="504">
        <v>0.08</v>
      </c>
      <c r="G768" s="504">
        <v>0.08</v>
      </c>
      <c r="H768" s="504">
        <v>0.08</v>
      </c>
      <c r="I768" s="504">
        <v>0.08</v>
      </c>
      <c r="J768" s="504">
        <v>0.08</v>
      </c>
      <c r="K768" s="504">
        <v>0.08</v>
      </c>
      <c r="L768" s="504">
        <v>0.08</v>
      </c>
      <c r="M768" s="504">
        <v>0.08</v>
      </c>
      <c r="N768" s="504">
        <v>0.08</v>
      </c>
      <c r="O768" s="504">
        <v>0.08</v>
      </c>
      <c r="P768" s="504">
        <v>0.08</v>
      </c>
      <c r="Q768" s="504">
        <v>0.08</v>
      </c>
      <c r="R768" s="504">
        <v>0.08</v>
      </c>
      <c r="S768" s="504">
        <v>0.08</v>
      </c>
      <c r="T768" s="504">
        <v>0.08</v>
      </c>
      <c r="U768" s="504">
        <v>0.08</v>
      </c>
      <c r="V768" s="504">
        <v>0.08</v>
      </c>
      <c r="W768" s="504">
        <v>0.08</v>
      </c>
      <c r="X768" s="202"/>
      <c r="Y768" s="202"/>
      <c r="Z768" s="202"/>
      <c r="AA768" s="202"/>
    </row>
    <row r="769" spans="1:27" s="100" customFormat="1" ht="16.5" customHeight="1">
      <c r="A769" s="481"/>
      <c r="B769" s="480"/>
      <c r="C769" s="204"/>
      <c r="D769" s="204"/>
      <c r="E769" s="202" t="s">
        <v>792</v>
      </c>
      <c r="F769" s="202"/>
      <c r="G769" s="202"/>
      <c r="H769" s="202"/>
      <c r="I769" s="202"/>
      <c r="J769" s="202"/>
      <c r="K769" s="202"/>
      <c r="L769" s="202"/>
      <c r="M769" s="202"/>
      <c r="N769" s="202"/>
      <c r="O769" s="202"/>
      <c r="P769" s="202"/>
      <c r="Q769" s="202"/>
      <c r="R769" s="202"/>
      <c r="S769" s="202"/>
      <c r="T769" s="202"/>
      <c r="U769" s="202"/>
      <c r="V769" s="202"/>
      <c r="W769" s="202"/>
      <c r="X769" s="202"/>
      <c r="Y769" s="202"/>
      <c r="Z769" s="202"/>
      <c r="AA769" s="202"/>
    </row>
    <row r="770" spans="1:27" s="100" customFormat="1" ht="16.5" customHeight="1">
      <c r="A770" s="481"/>
      <c r="B770" s="480"/>
      <c r="C770" s="204"/>
      <c r="D770" s="204"/>
      <c r="E770" s="683" t="s">
        <v>788</v>
      </c>
      <c r="F770" s="683"/>
      <c r="G770" s="683"/>
      <c r="H770" s="683"/>
      <c r="I770" s="683"/>
      <c r="J770" s="683"/>
      <c r="K770" s="683"/>
      <c r="L770" s="683"/>
      <c r="M770" s="683"/>
      <c r="N770" s="683"/>
      <c r="O770" s="683"/>
      <c r="P770" s="683"/>
      <c r="Q770" s="683"/>
      <c r="R770" s="683"/>
      <c r="S770" s="683"/>
      <c r="T770" s="683"/>
      <c r="U770" s="683"/>
      <c r="V770" s="683"/>
      <c r="W770" s="683"/>
      <c r="X770" s="202"/>
      <c r="Y770" s="202"/>
      <c r="Z770" s="202"/>
      <c r="AA770" s="202"/>
    </row>
    <row r="771" spans="1:27" s="100" customFormat="1" ht="16.5" customHeight="1">
      <c r="A771" s="481"/>
      <c r="B771" s="480"/>
      <c r="C771" s="204"/>
      <c r="D771" s="204"/>
      <c r="E771" s="202" t="s">
        <v>793</v>
      </c>
      <c r="F771" s="202"/>
      <c r="G771" s="202"/>
      <c r="H771" s="202"/>
      <c r="I771" s="202"/>
      <c r="J771" s="202"/>
      <c r="K771" s="202"/>
      <c r="L771" s="202"/>
      <c r="M771" s="202"/>
      <c r="N771" s="202"/>
      <c r="O771" s="202"/>
      <c r="P771" s="202"/>
      <c r="Q771" s="202"/>
      <c r="R771" s="202"/>
      <c r="S771" s="202"/>
      <c r="T771" s="202"/>
      <c r="U771" s="202"/>
      <c r="V771" s="202"/>
      <c r="W771" s="202"/>
      <c r="X771" s="202"/>
      <c r="Y771" s="202"/>
      <c r="Z771" s="202"/>
      <c r="AA771" s="202"/>
    </row>
    <row r="772" spans="1:27" s="100" customFormat="1" ht="16.5" customHeight="1">
      <c r="A772" s="481"/>
      <c r="B772" s="480"/>
      <c r="C772" s="204"/>
      <c r="D772" s="204"/>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c r="AA772" s="202"/>
    </row>
    <row r="773" spans="1:27" s="100" customFormat="1" ht="16.5" customHeight="1">
      <c r="A773" s="481"/>
      <c r="B773" s="480"/>
      <c r="C773" s="204"/>
      <c r="D773" s="204"/>
      <c r="E773" s="213" t="s">
        <v>794</v>
      </c>
      <c r="F773" s="202"/>
      <c r="G773" s="202"/>
      <c r="H773" s="202"/>
      <c r="I773" s="202"/>
      <c r="J773" s="202"/>
      <c r="K773" s="202"/>
      <c r="L773" s="202"/>
      <c r="M773" s="202"/>
      <c r="N773" s="202"/>
      <c r="O773" s="202"/>
      <c r="P773" s="202"/>
      <c r="Q773" s="202"/>
      <c r="R773" s="202"/>
      <c r="S773" s="202"/>
      <c r="T773" s="202"/>
      <c r="U773" s="202"/>
      <c r="V773" s="202"/>
      <c r="W773" s="202"/>
      <c r="X773" s="202"/>
      <c r="Y773" s="202"/>
      <c r="Z773" s="202"/>
      <c r="AA773" s="202"/>
    </row>
    <row r="774" spans="1:27" s="100" customFormat="1" ht="16.5" customHeight="1">
      <c r="A774" s="481"/>
      <c r="B774" s="480"/>
      <c r="C774" s="204"/>
      <c r="D774" s="204"/>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c r="AA774" s="202"/>
    </row>
    <row r="775" spans="1:27" s="100" customFormat="1" ht="16.5" customHeight="1">
      <c r="A775" s="481"/>
      <c r="B775" s="480"/>
      <c r="C775" s="204"/>
      <c r="D775" s="204"/>
      <c r="E775" s="529" t="s">
        <v>795</v>
      </c>
      <c r="F775" s="202"/>
      <c r="G775" s="202"/>
      <c r="H775" s="202"/>
      <c r="I775" s="202"/>
      <c r="J775" s="202"/>
      <c r="K775" s="202"/>
      <c r="L775" s="202"/>
      <c r="M775" s="202"/>
      <c r="N775" s="202"/>
      <c r="O775" s="202"/>
      <c r="P775" s="202"/>
      <c r="Q775" s="202"/>
      <c r="R775" s="202"/>
      <c r="S775" s="202"/>
      <c r="T775" s="202"/>
      <c r="U775" s="202"/>
      <c r="V775" s="202"/>
      <c r="W775" s="202"/>
      <c r="X775" s="202"/>
      <c r="Y775" s="202"/>
      <c r="Z775" s="202"/>
      <c r="AA775" s="202"/>
    </row>
    <row r="776" spans="1:27" s="100" customFormat="1" ht="16.5" customHeight="1">
      <c r="A776" s="481"/>
      <c r="B776" s="480"/>
      <c r="C776" s="204"/>
      <c r="D776" s="204"/>
      <c r="E776" s="1233" t="s">
        <v>796</v>
      </c>
      <c r="F776" s="1235"/>
      <c r="G776" s="479" t="s">
        <v>98</v>
      </c>
      <c r="H776" s="1233" t="s">
        <v>486</v>
      </c>
      <c r="I776" s="1235"/>
      <c r="J776" s="202"/>
      <c r="K776" s="202"/>
      <c r="L776" s="202"/>
      <c r="M776" s="202"/>
      <c r="N776" s="202"/>
      <c r="O776" s="202"/>
      <c r="P776" s="202"/>
      <c r="Q776" s="202"/>
      <c r="R776" s="202"/>
      <c r="S776" s="202"/>
      <c r="T776" s="202"/>
      <c r="U776" s="202"/>
      <c r="V776" s="202"/>
      <c r="W776" s="202"/>
      <c r="X776" s="202"/>
      <c r="Y776" s="202"/>
      <c r="Z776" s="202"/>
      <c r="AA776" s="202"/>
    </row>
    <row r="777" spans="1:27" s="100" customFormat="1" ht="16.5" customHeight="1">
      <c r="A777" s="481"/>
      <c r="B777" s="480"/>
      <c r="C777" s="204"/>
      <c r="D777" s="204"/>
      <c r="E777" s="505" t="s">
        <v>797</v>
      </c>
      <c r="F777" s="497"/>
      <c r="G777" s="583">
        <v>0.2</v>
      </c>
      <c r="H777" s="517" t="s">
        <v>798</v>
      </c>
      <c r="I777" s="497"/>
      <c r="J777" s="202"/>
      <c r="K777" s="202"/>
      <c r="L777" s="202"/>
      <c r="M777" s="202"/>
      <c r="N777" s="202"/>
      <c r="O777" s="202"/>
      <c r="P777" s="202"/>
      <c r="Q777" s="202"/>
      <c r="R777" s="202"/>
      <c r="S777" s="202"/>
      <c r="T777" s="202"/>
      <c r="U777" s="202"/>
      <c r="V777" s="202"/>
      <c r="W777" s="202"/>
      <c r="X777" s="202"/>
      <c r="Y777" s="202"/>
      <c r="Z777" s="202"/>
      <c r="AA777" s="202"/>
    </row>
    <row r="778" spans="1:27" s="100" customFormat="1" ht="16.5" customHeight="1">
      <c r="A778" s="481"/>
      <c r="B778" s="480"/>
      <c r="C778" s="204"/>
      <c r="D778" s="204"/>
      <c r="E778" s="505" t="s">
        <v>799</v>
      </c>
      <c r="F778" s="497"/>
      <c r="G778" s="583">
        <v>60.06</v>
      </c>
      <c r="H778" s="517" t="s">
        <v>800</v>
      </c>
      <c r="I778" s="497"/>
      <c r="J778" s="202"/>
      <c r="K778" s="202"/>
      <c r="L778" s="202"/>
      <c r="M778" s="202"/>
      <c r="N778" s="202"/>
      <c r="O778" s="202"/>
      <c r="P778" s="202"/>
      <c r="Q778" s="202"/>
      <c r="R778" s="202"/>
      <c r="S778" s="202"/>
      <c r="T778" s="202"/>
      <c r="U778" s="202"/>
      <c r="V778" s="202"/>
      <c r="W778" s="202"/>
      <c r="X778" s="202"/>
      <c r="Y778" s="202"/>
      <c r="Z778" s="202"/>
      <c r="AA778" s="202"/>
    </row>
    <row r="779" spans="1:27" s="100" customFormat="1" ht="16.5" customHeight="1">
      <c r="A779" s="481"/>
      <c r="B779" s="480"/>
      <c r="C779" s="204"/>
      <c r="D779" s="204"/>
      <c r="E779" s="516" t="s">
        <v>801</v>
      </c>
      <c r="F779" s="497"/>
      <c r="G779" s="583">
        <v>28.013400000000001</v>
      </c>
      <c r="H779" s="517" t="s">
        <v>800</v>
      </c>
      <c r="I779" s="497"/>
      <c r="J779" s="202"/>
      <c r="K779" s="202"/>
      <c r="L779" s="202"/>
      <c r="M779" s="202"/>
      <c r="N779" s="202"/>
      <c r="O779" s="202"/>
      <c r="P779" s="202"/>
      <c r="Q779" s="202"/>
      <c r="R779" s="202"/>
      <c r="S779" s="202"/>
      <c r="T779" s="202"/>
      <c r="U779" s="202"/>
      <c r="V779" s="202"/>
      <c r="W779" s="202"/>
      <c r="X779" s="202"/>
      <c r="Y779" s="202"/>
      <c r="Z779" s="202"/>
      <c r="AA779" s="202"/>
    </row>
    <row r="780" spans="1:27" s="100" customFormat="1" ht="16.5" customHeight="1">
      <c r="A780" s="481"/>
      <c r="B780" s="480"/>
      <c r="C780" s="204"/>
      <c r="D780" s="204"/>
      <c r="E780" s="1211" t="s">
        <v>802</v>
      </c>
      <c r="F780" s="1211"/>
      <c r="G780" s="1211"/>
      <c r="H780" s="1211"/>
      <c r="I780" s="1211"/>
      <c r="J780" s="1211"/>
      <c r="K780" s="1211"/>
      <c r="L780" s="1211"/>
      <c r="M780" s="202"/>
      <c r="N780" s="202"/>
      <c r="O780" s="202"/>
      <c r="P780" s="202"/>
      <c r="Q780" s="202"/>
      <c r="R780" s="202"/>
      <c r="S780" s="202"/>
      <c r="T780" s="202"/>
      <c r="U780" s="202"/>
      <c r="V780" s="202"/>
      <c r="W780" s="202"/>
      <c r="X780" s="202"/>
      <c r="Y780" s="202"/>
      <c r="Z780" s="202"/>
      <c r="AA780" s="202"/>
    </row>
    <row r="781" spans="1:27" s="100" customFormat="1" ht="16.5" customHeight="1">
      <c r="A781" s="481"/>
      <c r="B781" s="480"/>
      <c r="C781" s="204"/>
      <c r="D781" s="204"/>
      <c r="E781" s="202" t="s">
        <v>803</v>
      </c>
      <c r="F781" s="202"/>
      <c r="G781" s="202"/>
      <c r="H781" s="202"/>
      <c r="I781" s="202"/>
      <c r="J781" s="202"/>
      <c r="K781" s="202"/>
      <c r="L781" s="202"/>
      <c r="M781" s="202"/>
      <c r="N781" s="202"/>
      <c r="O781" s="202"/>
      <c r="P781" s="202"/>
      <c r="Q781" s="202"/>
      <c r="R781" s="202"/>
      <c r="S781" s="202"/>
      <c r="T781" s="202"/>
      <c r="U781" s="202"/>
      <c r="V781" s="202"/>
      <c r="W781" s="202"/>
      <c r="X781" s="202"/>
      <c r="Y781" s="202"/>
      <c r="Z781" s="202"/>
      <c r="AA781" s="202"/>
    </row>
    <row r="782" spans="1:27" s="100" customFormat="1" ht="16.5" customHeight="1">
      <c r="A782" s="481"/>
      <c r="B782" s="480"/>
      <c r="C782" s="204"/>
      <c r="D782" s="204"/>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c r="AA782" s="202"/>
    </row>
    <row r="783" spans="1:27" s="100" customFormat="1" ht="16.5" customHeight="1">
      <c r="A783" s="481"/>
      <c r="B783" s="480"/>
      <c r="C783" s="204"/>
      <c r="D783" s="204"/>
      <c r="E783" s="213" t="s">
        <v>804</v>
      </c>
      <c r="F783" s="202"/>
      <c r="G783" s="202"/>
      <c r="H783" s="202"/>
      <c r="I783" s="202"/>
      <c r="J783" s="202"/>
      <c r="K783" s="202"/>
      <c r="L783" s="202"/>
      <c r="M783" s="202"/>
      <c r="N783" s="202"/>
      <c r="O783" s="202"/>
      <c r="P783" s="202"/>
      <c r="Q783" s="202"/>
      <c r="R783" s="202"/>
      <c r="S783" s="202"/>
      <c r="T783" s="202"/>
      <c r="U783" s="202"/>
      <c r="V783" s="202"/>
      <c r="W783" s="202"/>
      <c r="X783" s="202"/>
      <c r="Y783" s="202"/>
      <c r="Z783" s="202"/>
      <c r="AA783" s="202"/>
    </row>
    <row r="784" spans="1:27" s="100" customFormat="1" ht="16.5" customHeight="1">
      <c r="A784" s="481"/>
      <c r="B784" s="480"/>
      <c r="C784" s="204"/>
      <c r="D784" s="204"/>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c r="AA784" s="202"/>
    </row>
    <row r="785" spans="1:43" s="100" customFormat="1" ht="16.5" customHeight="1">
      <c r="A785" s="481"/>
      <c r="B785" s="480"/>
      <c r="C785" s="204"/>
      <c r="D785" s="204"/>
      <c r="E785" s="479" t="s">
        <v>805</v>
      </c>
      <c r="F785" s="479">
        <v>2007</v>
      </c>
      <c r="G785" s="479">
        <v>2008</v>
      </c>
      <c r="H785" s="479">
        <v>2009</v>
      </c>
      <c r="I785" s="479">
        <v>2010</v>
      </c>
      <c r="J785" s="479">
        <v>2011</v>
      </c>
      <c r="K785" s="479">
        <v>2012</v>
      </c>
      <c r="L785" s="479">
        <v>2013</v>
      </c>
      <c r="M785" s="479">
        <v>2014</v>
      </c>
      <c r="N785" s="479">
        <v>2015</v>
      </c>
      <c r="O785" s="479">
        <v>2016</v>
      </c>
      <c r="P785" s="479">
        <v>2017</v>
      </c>
      <c r="Q785" s="479">
        <v>2018</v>
      </c>
      <c r="R785" s="479">
        <v>2019</v>
      </c>
      <c r="S785" s="479">
        <v>2020</v>
      </c>
      <c r="T785" s="479">
        <v>2021</v>
      </c>
      <c r="U785" s="479">
        <v>2022</v>
      </c>
      <c r="V785" s="479">
        <v>2023</v>
      </c>
      <c r="W785" s="479">
        <v>2024</v>
      </c>
      <c r="X785" s="202"/>
      <c r="Y785" s="202"/>
      <c r="Z785" s="202"/>
      <c r="AA785" s="202"/>
    </row>
    <row r="786" spans="1:43" s="100" customFormat="1" ht="16.5" customHeight="1">
      <c r="A786" s="481"/>
      <c r="B786" s="480"/>
      <c r="C786" s="204"/>
      <c r="D786" s="204"/>
      <c r="E786" s="515" t="s">
        <v>806</v>
      </c>
      <c r="F786" s="514">
        <v>192.66</v>
      </c>
      <c r="G786" s="514">
        <v>195.56</v>
      </c>
      <c r="H786" s="514">
        <v>191.5</v>
      </c>
      <c r="I786" s="514">
        <v>198.41</v>
      </c>
      <c r="J786" s="514">
        <v>197.66</v>
      </c>
      <c r="K786" s="514">
        <v>196.75</v>
      </c>
      <c r="L786" s="514">
        <v>199.49</v>
      </c>
      <c r="M786" s="514">
        <v>198.39</v>
      </c>
      <c r="N786" s="514">
        <v>197.53</v>
      </c>
      <c r="O786" s="514">
        <v>198.02</v>
      </c>
      <c r="P786" s="514">
        <v>200.91</v>
      </c>
      <c r="Q786" s="514">
        <v>197.84</v>
      </c>
      <c r="R786" s="514">
        <v>197.98</v>
      </c>
      <c r="S786" s="514">
        <v>197.85</v>
      </c>
      <c r="T786" s="514">
        <v>195.23</v>
      </c>
      <c r="U786" s="514">
        <v>197.61</v>
      </c>
      <c r="V786" s="514">
        <v>201.79</v>
      </c>
      <c r="W786" s="514">
        <v>201.79</v>
      </c>
      <c r="X786" s="202"/>
      <c r="Y786" s="202"/>
      <c r="Z786" s="202"/>
      <c r="AA786" s="202"/>
    </row>
    <row r="787" spans="1:43" s="100" customFormat="1" ht="16.5" customHeight="1">
      <c r="A787" s="481"/>
      <c r="B787" s="480"/>
      <c r="C787" s="204"/>
      <c r="D787" s="204"/>
      <c r="E787" s="1253" t="s">
        <v>807</v>
      </c>
      <c r="F787" s="1253"/>
      <c r="G787" s="1253"/>
      <c r="H787" s="1253"/>
      <c r="I787" s="1253"/>
      <c r="J787" s="1253"/>
      <c r="K787" s="1253"/>
      <c r="L787" s="1253"/>
      <c r="M787" s="810"/>
      <c r="N787" s="810"/>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row>
    <row r="788" spans="1:43" s="100" customFormat="1" ht="16.5" customHeight="1">
      <c r="A788" s="481"/>
      <c r="B788" s="480"/>
      <c r="C788" s="204"/>
      <c r="D788" s="204"/>
      <c r="E788" s="202" t="s">
        <v>808</v>
      </c>
      <c r="G788" s="202"/>
      <c r="H788" s="202"/>
      <c r="I788" s="202"/>
      <c r="J788" s="202"/>
      <c r="K788" s="202"/>
      <c r="L788" s="202"/>
      <c r="M788" s="202"/>
      <c r="N788" s="202"/>
      <c r="O788" s="202"/>
      <c r="P788" s="202"/>
      <c r="Q788" s="202"/>
      <c r="R788" s="202"/>
      <c r="S788" s="202"/>
      <c r="T788" s="202"/>
      <c r="U788" s="202"/>
      <c r="V788" s="202"/>
      <c r="W788" s="202"/>
      <c r="X788" s="202"/>
      <c r="Y788" s="202"/>
      <c r="Z788" s="202"/>
      <c r="AA788" s="202"/>
    </row>
    <row r="789" spans="1:43" s="100" customFormat="1" ht="16.5" customHeight="1">
      <c r="A789" s="481"/>
      <c r="B789" s="480"/>
      <c r="C789" s="204"/>
      <c r="D789" s="204"/>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c r="AA789" s="202"/>
    </row>
    <row r="790" spans="1:43" s="100" customFormat="1" ht="16.5" customHeight="1">
      <c r="A790" s="481"/>
      <c r="B790" s="480"/>
      <c r="C790" s="204"/>
      <c r="D790" s="204"/>
      <c r="E790" s="213" t="s">
        <v>809</v>
      </c>
      <c r="F790" s="202"/>
      <c r="G790" s="202"/>
      <c r="H790" s="202"/>
      <c r="I790" s="202"/>
      <c r="J790" s="202"/>
      <c r="K790" s="202"/>
      <c r="L790" s="202"/>
      <c r="M790" s="202"/>
      <c r="N790" s="202"/>
      <c r="O790" s="202"/>
      <c r="P790" s="202"/>
      <c r="Q790" s="202"/>
      <c r="R790" s="202"/>
      <c r="S790" s="202"/>
      <c r="T790" s="202"/>
      <c r="U790" s="202"/>
      <c r="V790" s="202"/>
      <c r="W790" s="202"/>
      <c r="X790" s="202"/>
      <c r="Y790" s="202"/>
      <c r="Z790" s="202"/>
      <c r="AA790" s="202"/>
    </row>
    <row r="791" spans="1:43" s="100" customFormat="1" ht="16.5" customHeight="1">
      <c r="A791" s="481"/>
      <c r="B791" s="480"/>
      <c r="C791" s="204"/>
      <c r="D791" s="204"/>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c r="AA791" s="202"/>
    </row>
    <row r="792" spans="1:43" s="100" customFormat="1" ht="16.5" customHeight="1">
      <c r="A792" s="481"/>
      <c r="B792" s="480"/>
      <c r="C792" s="204"/>
      <c r="D792" s="204"/>
      <c r="E792" s="529" t="s">
        <v>29</v>
      </c>
      <c r="F792" s="202"/>
      <c r="G792" s="202"/>
      <c r="H792" s="202"/>
      <c r="I792" s="202"/>
      <c r="J792" s="202"/>
      <c r="K792" s="202"/>
      <c r="L792" s="202"/>
      <c r="M792" s="202"/>
      <c r="N792" s="202"/>
      <c r="O792" s="202"/>
      <c r="P792" s="202"/>
      <c r="Q792" s="202"/>
      <c r="R792" s="202"/>
      <c r="S792" s="202"/>
      <c r="T792" s="202"/>
      <c r="U792" s="202"/>
      <c r="V792" s="202"/>
      <c r="W792" s="202"/>
      <c r="X792" s="202"/>
      <c r="Y792" s="202"/>
      <c r="Z792" s="202"/>
      <c r="AA792" s="202"/>
    </row>
    <row r="793" spans="1:43" s="100" customFormat="1" ht="16.5" customHeight="1">
      <c r="A793" s="481"/>
      <c r="B793" s="480"/>
      <c r="C793" s="204"/>
      <c r="D793" s="204"/>
      <c r="E793" s="503" t="s">
        <v>244</v>
      </c>
      <c r="F793" s="479" t="s">
        <v>810</v>
      </c>
      <c r="G793" s="1233" t="s">
        <v>486</v>
      </c>
      <c r="H793" s="1235"/>
      <c r="J793" s="202"/>
      <c r="M793" s="202"/>
      <c r="N793" s="202"/>
      <c r="O793" s="202"/>
      <c r="P793" s="202"/>
      <c r="Q793" s="202"/>
      <c r="R793" s="202"/>
      <c r="S793" s="202"/>
      <c r="T793" s="202"/>
      <c r="U793" s="202"/>
      <c r="V793" s="202"/>
      <c r="W793" s="202"/>
      <c r="X793" s="202"/>
      <c r="Y793" s="202"/>
      <c r="Z793" s="202"/>
      <c r="AA793" s="202"/>
    </row>
    <row r="794" spans="1:43" s="100" customFormat="1" ht="28.5" customHeight="1">
      <c r="A794" s="481"/>
      <c r="B794" s="480"/>
      <c r="C794" s="204"/>
      <c r="D794" s="204"/>
      <c r="E794" s="584" t="s">
        <v>811</v>
      </c>
      <c r="F794" s="215">
        <v>0.12</v>
      </c>
      <c r="G794" s="500" t="s">
        <v>812</v>
      </c>
      <c r="H794" s="497"/>
      <c r="J794" s="202"/>
      <c r="N794" s="202"/>
      <c r="O794" s="202"/>
      <c r="P794" s="202"/>
      <c r="Q794" s="202"/>
      <c r="R794" s="202"/>
      <c r="S794" s="202"/>
      <c r="T794" s="202"/>
      <c r="U794" s="202"/>
      <c r="V794" s="202"/>
      <c r="W794" s="202"/>
      <c r="X794" s="202"/>
      <c r="Y794" s="202"/>
      <c r="Z794" s="202"/>
      <c r="AA794" s="202"/>
    </row>
    <row r="795" spans="1:43" s="100" customFormat="1" ht="28.5" customHeight="1">
      <c r="A795" s="481"/>
      <c r="B795" s="480"/>
      <c r="C795" s="204"/>
      <c r="D795" s="204"/>
      <c r="E795" s="585" t="s">
        <v>813</v>
      </c>
      <c r="F795" s="215">
        <v>0.13</v>
      </c>
      <c r="G795" s="500" t="s">
        <v>812</v>
      </c>
      <c r="H795" s="497"/>
      <c r="J795" s="202"/>
      <c r="N795" s="202"/>
      <c r="O795" s="202"/>
      <c r="P795" s="202"/>
      <c r="Q795" s="202"/>
      <c r="R795" s="202"/>
      <c r="S795" s="202"/>
      <c r="T795" s="202"/>
      <c r="U795" s="202"/>
      <c r="V795" s="202"/>
      <c r="W795" s="202"/>
      <c r="X795" s="202"/>
      <c r="Y795" s="202"/>
      <c r="Z795" s="202"/>
      <c r="AA795" s="202"/>
    </row>
    <row r="796" spans="1:43" s="100" customFormat="1" ht="16.5" customHeight="1">
      <c r="A796" s="481"/>
      <c r="B796" s="480"/>
      <c r="C796" s="204"/>
      <c r="D796" s="204"/>
      <c r="E796" s="1211" t="s">
        <v>814</v>
      </c>
      <c r="F796" s="1211"/>
      <c r="G796" s="1211"/>
      <c r="H796" s="1211"/>
      <c r="I796" s="1211"/>
      <c r="J796" s="1211"/>
      <c r="K796" s="1211"/>
      <c r="L796" s="1211"/>
      <c r="M796" s="1211"/>
      <c r="N796" s="202"/>
      <c r="O796" s="202"/>
      <c r="P796" s="202"/>
      <c r="Q796" s="202"/>
      <c r="R796" s="202"/>
      <c r="S796" s="202"/>
      <c r="T796" s="202"/>
      <c r="U796" s="202"/>
      <c r="V796" s="202"/>
      <c r="W796" s="202"/>
      <c r="X796" s="202"/>
      <c r="Y796" s="202"/>
      <c r="Z796" s="202"/>
      <c r="AA796" s="202"/>
    </row>
    <row r="797" spans="1:43" s="100" customFormat="1" ht="16.5" customHeight="1">
      <c r="A797" s="481"/>
      <c r="B797" s="480"/>
      <c r="C797" s="204"/>
      <c r="D797" s="204"/>
      <c r="E797" s="202" t="s">
        <v>803</v>
      </c>
      <c r="F797" s="202"/>
      <c r="G797" s="202"/>
      <c r="H797" s="202"/>
      <c r="I797" s="202"/>
      <c r="J797" s="202"/>
      <c r="K797" s="202"/>
      <c r="L797" s="202"/>
      <c r="M797" s="202"/>
      <c r="N797" s="202"/>
      <c r="O797" s="202"/>
      <c r="P797" s="202"/>
      <c r="Q797" s="202"/>
      <c r="R797" s="202"/>
      <c r="S797" s="202"/>
      <c r="T797" s="202"/>
      <c r="U797" s="202"/>
      <c r="V797" s="202"/>
      <c r="W797" s="202"/>
      <c r="X797" s="202"/>
      <c r="Y797" s="202"/>
      <c r="Z797" s="202"/>
      <c r="AA797" s="202"/>
    </row>
    <row r="798" spans="1:43" s="100" customFormat="1" ht="16.5" customHeight="1">
      <c r="A798" s="481"/>
      <c r="B798" s="480"/>
      <c r="C798" s="204"/>
      <c r="D798" s="204"/>
      <c r="E798" s="202"/>
      <c r="F798" s="202"/>
      <c r="G798" s="202"/>
      <c r="H798" s="202"/>
      <c r="I798" s="202"/>
      <c r="J798" s="202"/>
      <c r="K798" s="202"/>
      <c r="L798" s="202"/>
      <c r="P798" s="202"/>
      <c r="Q798" s="202"/>
      <c r="R798" s="202"/>
      <c r="S798" s="202"/>
      <c r="T798" s="202"/>
      <c r="U798" s="202"/>
      <c r="V798" s="202"/>
      <c r="W798" s="202"/>
      <c r="X798" s="202"/>
      <c r="Y798" s="202"/>
      <c r="Z798" s="202"/>
      <c r="AA798" s="202"/>
    </row>
    <row r="799" spans="1:43" s="100" customFormat="1" ht="16.5" customHeight="1">
      <c r="A799" s="481"/>
      <c r="B799" s="480"/>
      <c r="C799" s="204"/>
      <c r="D799" s="204"/>
      <c r="E799" s="213" t="s">
        <v>815</v>
      </c>
      <c r="F799" s="202"/>
      <c r="G799" s="202"/>
      <c r="H799" s="202"/>
      <c r="I799" s="202"/>
      <c r="J799" s="202"/>
      <c r="K799" s="202"/>
      <c r="L799" s="202"/>
      <c r="P799" s="202"/>
      <c r="Q799" s="202"/>
      <c r="R799" s="202"/>
      <c r="S799" s="202"/>
      <c r="T799" s="202"/>
      <c r="U799" s="202"/>
      <c r="V799" s="202"/>
      <c r="W799" s="202"/>
      <c r="X799" s="202"/>
      <c r="Y799" s="202"/>
      <c r="Z799" s="202"/>
      <c r="AA799" s="202"/>
    </row>
    <row r="800" spans="1:43" s="100" customFormat="1" ht="16.5" customHeight="1">
      <c r="A800" s="481"/>
      <c r="B800" s="480"/>
      <c r="C800" s="204"/>
      <c r="D800" s="204"/>
      <c r="E800" s="213"/>
      <c r="F800" s="202"/>
      <c r="G800" s="202"/>
      <c r="H800" s="202"/>
      <c r="I800" s="202"/>
      <c r="J800" s="202"/>
      <c r="K800" s="202"/>
      <c r="L800" s="202"/>
      <c r="P800" s="202"/>
      <c r="Q800" s="202"/>
      <c r="R800" s="202"/>
      <c r="S800" s="202"/>
      <c r="T800" s="202"/>
      <c r="U800" s="202"/>
      <c r="V800" s="202"/>
      <c r="W800" s="202"/>
      <c r="X800" s="202"/>
      <c r="Y800" s="202"/>
      <c r="Z800" s="202"/>
      <c r="AA800" s="202"/>
    </row>
    <row r="801" spans="1:27" s="100" customFormat="1" ht="16.5" customHeight="1">
      <c r="A801" s="481"/>
      <c r="B801" s="480"/>
      <c r="C801" s="204"/>
      <c r="D801" s="204"/>
      <c r="E801" s="529" t="s">
        <v>795</v>
      </c>
      <c r="F801" s="202"/>
      <c r="G801" s="202"/>
      <c r="H801" s="202"/>
      <c r="I801" s="202"/>
      <c r="J801" s="202"/>
      <c r="K801" s="202"/>
      <c r="L801" s="202"/>
      <c r="M801" s="202"/>
      <c r="V801" s="202"/>
      <c r="W801" s="202"/>
      <c r="X801" s="202"/>
      <c r="Y801" s="202"/>
      <c r="Z801" s="202"/>
      <c r="AA801" s="202"/>
    </row>
    <row r="802" spans="1:27" s="100" customFormat="1" ht="16.5" customHeight="1">
      <c r="A802" s="481"/>
      <c r="B802" s="480"/>
      <c r="C802" s="204"/>
      <c r="D802" s="204"/>
      <c r="E802" s="1209" t="s">
        <v>796</v>
      </c>
      <c r="F802" s="1209"/>
      <c r="G802" s="479" t="s">
        <v>98</v>
      </c>
      <c r="H802" s="1209" t="s">
        <v>486</v>
      </c>
      <c r="I802" s="1209"/>
      <c r="J802" s="202"/>
      <c r="K802" s="202"/>
      <c r="L802" s="202"/>
      <c r="M802" s="202"/>
      <c r="V802" s="202"/>
      <c r="W802" s="202"/>
      <c r="X802" s="202"/>
      <c r="Y802" s="202"/>
      <c r="Z802" s="202"/>
      <c r="AA802" s="202"/>
    </row>
    <row r="803" spans="1:27" s="100" customFormat="1" ht="16.5" customHeight="1">
      <c r="A803" s="481"/>
      <c r="B803" s="480"/>
      <c r="C803" s="204"/>
      <c r="D803" s="204"/>
      <c r="E803" s="507" t="s">
        <v>816</v>
      </c>
      <c r="F803" s="507"/>
      <c r="G803" s="496">
        <v>0.12</v>
      </c>
      <c r="H803" s="1264" t="s">
        <v>812</v>
      </c>
      <c r="I803" s="1265"/>
      <c r="J803" s="202"/>
      <c r="K803" s="202"/>
      <c r="L803" s="202"/>
      <c r="M803" s="202"/>
      <c r="V803" s="202"/>
      <c r="W803" s="202"/>
      <c r="X803" s="202"/>
      <c r="Y803" s="202"/>
      <c r="Z803" s="202"/>
      <c r="AA803" s="202"/>
    </row>
    <row r="804" spans="1:27" s="100" customFormat="1">
      <c r="A804" s="481"/>
      <c r="B804" s="480"/>
      <c r="C804" s="204"/>
      <c r="D804" s="204"/>
      <c r="E804" s="507" t="s">
        <v>817</v>
      </c>
      <c r="F804" s="507"/>
      <c r="G804" s="513">
        <v>23</v>
      </c>
      <c r="H804" s="1264" t="s">
        <v>818</v>
      </c>
      <c r="I804" s="1265"/>
      <c r="J804" s="202"/>
      <c r="K804" s="202"/>
      <c r="L804" s="202"/>
      <c r="M804" s="202"/>
      <c r="N804" s="202"/>
      <c r="O804" s="202"/>
      <c r="P804" s="202"/>
      <c r="Q804" s="202"/>
      <c r="R804" s="202"/>
      <c r="S804" s="202"/>
      <c r="T804" s="202"/>
      <c r="U804" s="202"/>
      <c r="V804" s="202"/>
      <c r="W804" s="202"/>
      <c r="X804" s="202"/>
      <c r="Y804" s="202"/>
      <c r="Z804" s="202"/>
      <c r="AA804" s="202"/>
    </row>
    <row r="805" spans="1:27" s="100" customFormat="1" ht="16.5" customHeight="1">
      <c r="A805" s="481"/>
      <c r="B805" s="480"/>
      <c r="C805" s="204"/>
      <c r="D805" s="204"/>
      <c r="E805" s="789" t="s">
        <v>819</v>
      </c>
      <c r="F805" s="789"/>
      <c r="G805" s="789"/>
      <c r="H805" s="789"/>
      <c r="I805" s="789"/>
      <c r="J805" s="789"/>
      <c r="K805" s="789"/>
      <c r="L805" s="789"/>
      <c r="M805" s="789"/>
      <c r="N805" s="797"/>
      <c r="O805" s="202"/>
      <c r="P805" s="202"/>
      <c r="Q805" s="202"/>
      <c r="R805" s="202"/>
      <c r="S805" s="202"/>
      <c r="T805" s="202"/>
      <c r="U805" s="202"/>
      <c r="V805" s="202"/>
      <c r="W805" s="202"/>
      <c r="X805" s="202"/>
      <c r="Y805" s="202"/>
      <c r="Z805" s="202"/>
      <c r="AA805" s="202"/>
    </row>
    <row r="806" spans="1:27" s="100" customFormat="1" ht="16.5" customHeight="1">
      <c r="A806" s="481"/>
      <c r="B806" s="480"/>
      <c r="C806" s="204"/>
      <c r="D806" s="204"/>
      <c r="E806" s="202" t="s">
        <v>803</v>
      </c>
      <c r="F806" s="202"/>
      <c r="G806" s="202"/>
      <c r="H806" s="202"/>
      <c r="I806" s="202"/>
      <c r="J806" s="202"/>
      <c r="K806" s="202"/>
      <c r="L806" s="202"/>
      <c r="M806" s="202"/>
      <c r="N806" s="202"/>
      <c r="O806" s="202"/>
      <c r="P806" s="202"/>
      <c r="Q806" s="202"/>
      <c r="R806" s="202"/>
      <c r="S806" s="202"/>
      <c r="T806" s="202"/>
      <c r="U806" s="202"/>
      <c r="V806" s="202"/>
      <c r="W806" s="202"/>
      <c r="X806" s="202"/>
      <c r="Y806" s="202"/>
      <c r="Z806" s="202"/>
      <c r="AA806" s="202"/>
    </row>
    <row r="807" spans="1:27" s="100" customFormat="1" ht="16.5" customHeight="1">
      <c r="A807" s="481"/>
      <c r="B807" s="480"/>
      <c r="C807" s="204"/>
      <c r="D807" s="204"/>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c r="AA807" s="202"/>
    </row>
    <row r="808" spans="1:27" s="100" customFormat="1" ht="16.5" customHeight="1">
      <c r="A808" s="481"/>
      <c r="B808" s="480"/>
      <c r="C808" s="204"/>
      <c r="D808" s="204"/>
      <c r="E808" s="213" t="s">
        <v>820</v>
      </c>
      <c r="F808" s="202"/>
      <c r="G808" s="202"/>
      <c r="H808" s="202"/>
      <c r="I808" s="202"/>
      <c r="J808" s="202"/>
      <c r="K808" s="202"/>
      <c r="L808" s="202"/>
      <c r="M808" s="202"/>
      <c r="N808" s="202"/>
      <c r="O808" s="202"/>
      <c r="P808" s="202"/>
      <c r="Q808" s="202"/>
      <c r="R808" s="202"/>
      <c r="S808" s="202"/>
      <c r="T808" s="202"/>
      <c r="U808" s="202"/>
      <c r="V808" s="202"/>
      <c r="W808" s="202"/>
      <c r="X808" s="202"/>
      <c r="Y808" s="202"/>
      <c r="Z808" s="202"/>
      <c r="AA808" s="202"/>
    </row>
    <row r="809" spans="1:27" s="100" customFormat="1" ht="16.5" customHeight="1">
      <c r="A809" s="481"/>
      <c r="B809" s="480"/>
      <c r="C809" s="204"/>
      <c r="D809" s="204"/>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c r="AA809" s="202"/>
    </row>
    <row r="810" spans="1:27" s="100" customFormat="1" ht="16.5" customHeight="1">
      <c r="A810" s="481"/>
      <c r="B810" s="480"/>
      <c r="C810" s="204"/>
      <c r="D810" s="204"/>
      <c r="E810" s="529" t="s">
        <v>795</v>
      </c>
      <c r="F810" s="202"/>
      <c r="G810" s="202"/>
      <c r="H810" s="202"/>
      <c r="I810" s="202"/>
      <c r="J810" s="202"/>
      <c r="K810" s="202"/>
      <c r="L810" s="202"/>
      <c r="M810" s="202"/>
      <c r="N810" s="202"/>
      <c r="O810" s="202"/>
      <c r="P810" s="202"/>
      <c r="Q810" s="202"/>
      <c r="R810" s="202"/>
      <c r="S810" s="202"/>
      <c r="T810" s="202"/>
      <c r="U810" s="202"/>
      <c r="V810" s="202"/>
      <c r="W810" s="202"/>
      <c r="X810" s="202"/>
      <c r="Y810" s="202"/>
      <c r="Z810" s="202"/>
      <c r="AA810" s="202"/>
    </row>
    <row r="811" spans="1:27" s="100" customFormat="1" ht="16.5" customHeight="1">
      <c r="A811" s="481"/>
      <c r="B811" s="480"/>
      <c r="C811" s="204"/>
      <c r="D811" s="204"/>
      <c r="E811" s="202" t="s">
        <v>821</v>
      </c>
      <c r="F811" s="202"/>
      <c r="G811" s="202"/>
      <c r="H811" s="202"/>
      <c r="I811" s="202"/>
      <c r="J811" s="202"/>
      <c r="K811" s="202"/>
      <c r="L811" s="202"/>
      <c r="M811" s="202"/>
      <c r="N811" s="202"/>
      <c r="O811" s="202"/>
      <c r="P811" s="202"/>
      <c r="Q811" s="202"/>
      <c r="R811" s="202"/>
      <c r="S811" s="202"/>
      <c r="T811" s="202"/>
      <c r="U811" s="202"/>
      <c r="V811" s="202"/>
      <c r="W811" s="202"/>
      <c r="X811" s="202"/>
      <c r="Y811" s="202"/>
      <c r="Z811" s="202"/>
      <c r="AA811" s="202"/>
    </row>
    <row r="812" spans="1:27" s="100" customFormat="1" ht="16.5" customHeight="1">
      <c r="A812" s="481"/>
      <c r="B812" s="480"/>
      <c r="C812" s="204"/>
      <c r="D812" s="204"/>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c r="AA812" s="202"/>
    </row>
    <row r="813" spans="1:27" s="100" customFormat="1" ht="16.5" customHeight="1">
      <c r="A813" s="481"/>
      <c r="B813" s="480"/>
      <c r="C813" s="204"/>
      <c r="D813" s="204"/>
      <c r="E813" s="529" t="s">
        <v>29</v>
      </c>
      <c r="F813" s="202"/>
      <c r="G813" s="202"/>
      <c r="H813" s="202"/>
      <c r="I813" s="202"/>
      <c r="J813" s="202"/>
      <c r="K813" s="202"/>
      <c r="L813" s="202"/>
      <c r="M813" s="202"/>
      <c r="N813" s="202"/>
      <c r="O813" s="202"/>
      <c r="P813" s="202"/>
      <c r="Q813" s="202"/>
      <c r="R813" s="202"/>
      <c r="S813" s="202"/>
      <c r="T813" s="202"/>
      <c r="U813" s="202"/>
      <c r="V813" s="202"/>
      <c r="W813" s="202"/>
      <c r="X813" s="202"/>
      <c r="Y813" s="202"/>
      <c r="Z813" s="202"/>
      <c r="AA813" s="202"/>
    </row>
    <row r="814" spans="1:27" s="100" customFormat="1" ht="16.5" customHeight="1">
      <c r="A814" s="481"/>
      <c r="B814" s="480"/>
      <c r="C814" s="204"/>
      <c r="D814" s="204"/>
      <c r="E814" s="1242" t="s">
        <v>160</v>
      </c>
      <c r="F814" s="1233" t="s">
        <v>822</v>
      </c>
      <c r="G814" s="1235"/>
      <c r="H814" s="202"/>
      <c r="I814" s="202"/>
      <c r="J814" s="202"/>
      <c r="K814" s="202"/>
      <c r="L814" s="202"/>
      <c r="M814" s="202"/>
      <c r="N814" s="202"/>
      <c r="O814" s="202"/>
      <c r="P814" s="202"/>
      <c r="Q814" s="202"/>
      <c r="R814" s="202"/>
      <c r="S814" s="202"/>
      <c r="T814" s="202"/>
      <c r="U814" s="202"/>
      <c r="V814" s="202"/>
      <c r="W814" s="202"/>
      <c r="X814" s="202"/>
      <c r="Y814" s="202"/>
      <c r="Z814" s="202"/>
      <c r="AA814" s="202"/>
    </row>
    <row r="815" spans="1:27" s="100" customFormat="1" ht="31.5" customHeight="1">
      <c r="A815" s="481"/>
      <c r="B815" s="480"/>
      <c r="C815" s="204"/>
      <c r="D815" s="204"/>
      <c r="E815" s="1243"/>
      <c r="F815" s="586" t="s">
        <v>823</v>
      </c>
      <c r="G815" s="586" t="s">
        <v>824</v>
      </c>
      <c r="H815" s="202"/>
      <c r="I815" s="202"/>
      <c r="J815" s="202"/>
      <c r="K815" s="202"/>
      <c r="L815" s="202"/>
      <c r="M815" s="202"/>
      <c r="N815" s="202"/>
      <c r="O815" s="202"/>
      <c r="P815" s="202"/>
      <c r="Q815" s="202"/>
      <c r="R815" s="202"/>
      <c r="S815" s="202"/>
      <c r="T815" s="202"/>
      <c r="U815" s="202"/>
      <c r="V815" s="202"/>
      <c r="W815" s="202"/>
      <c r="X815" s="202"/>
      <c r="Y815" s="202"/>
      <c r="Z815" s="202"/>
      <c r="AA815" s="202"/>
    </row>
    <row r="816" spans="1:27" s="100" customFormat="1" ht="16.5" customHeight="1">
      <c r="A816" s="481"/>
      <c r="B816" s="480"/>
      <c r="C816" s="204"/>
      <c r="D816" s="204"/>
      <c r="E816" s="505" t="s">
        <v>739</v>
      </c>
      <c r="F816" s="504">
        <v>2.7</v>
      </c>
      <c r="G816" s="504">
        <v>7.0000000000000007E-2</v>
      </c>
      <c r="H816" s="202"/>
      <c r="I816" s="202"/>
      <c r="J816" s="202"/>
      <c r="K816" s="202"/>
      <c r="L816" s="202"/>
      <c r="M816" s="202"/>
      <c r="N816" s="202"/>
      <c r="O816" s="202"/>
      <c r="P816" s="202"/>
      <c r="Q816" s="202"/>
      <c r="R816" s="202"/>
      <c r="S816" s="202"/>
      <c r="T816" s="202"/>
      <c r="U816" s="202"/>
      <c r="V816" s="202"/>
      <c r="W816" s="202"/>
      <c r="X816" s="202"/>
      <c r="Y816" s="202"/>
      <c r="Z816" s="202"/>
      <c r="AA816" s="202"/>
    </row>
    <row r="817" spans="1:27" s="100" customFormat="1" ht="16.5" customHeight="1">
      <c r="A817" s="481"/>
      <c r="B817" s="480"/>
      <c r="C817" s="204"/>
      <c r="D817" s="204"/>
      <c r="E817" s="505" t="s">
        <v>740</v>
      </c>
      <c r="F817" s="504">
        <v>2.7</v>
      </c>
      <c r="G817" s="504">
        <v>7.0000000000000007E-2</v>
      </c>
      <c r="H817" s="202"/>
      <c r="I817" s="202"/>
      <c r="J817" s="202"/>
      <c r="K817" s="202"/>
      <c r="L817" s="202"/>
      <c r="M817" s="202"/>
      <c r="N817" s="202"/>
      <c r="O817" s="202"/>
      <c r="P817" s="202"/>
      <c r="Q817" s="202"/>
      <c r="R817" s="202"/>
      <c r="S817" s="202"/>
      <c r="T817" s="202"/>
      <c r="U817" s="202"/>
      <c r="V817" s="202"/>
      <c r="W817" s="202"/>
      <c r="X817" s="202"/>
      <c r="Y817" s="202"/>
      <c r="Z817" s="202"/>
      <c r="AA817" s="202"/>
    </row>
    <row r="818" spans="1:27" s="100" customFormat="1" ht="16.5" customHeight="1">
      <c r="A818" s="481"/>
      <c r="B818" s="480"/>
      <c r="C818" s="204"/>
      <c r="D818" s="204"/>
      <c r="E818" s="505" t="s">
        <v>741</v>
      </c>
      <c r="F818" s="504">
        <v>2.7</v>
      </c>
      <c r="G818" s="504">
        <v>7.0000000000000007E-2</v>
      </c>
      <c r="H818" s="202"/>
      <c r="I818" s="202"/>
      <c r="J818" s="202"/>
      <c r="K818" s="202"/>
      <c r="L818" s="202"/>
      <c r="M818" s="202"/>
      <c r="N818" s="202"/>
      <c r="O818" s="202"/>
      <c r="P818" s="202"/>
      <c r="Q818" s="202"/>
      <c r="R818" s="202"/>
      <c r="S818" s="202"/>
      <c r="T818" s="202"/>
      <c r="U818" s="202"/>
      <c r="V818" s="202"/>
      <c r="W818" s="202"/>
      <c r="X818" s="202"/>
      <c r="Y818" s="202"/>
      <c r="Z818" s="202"/>
      <c r="AA818" s="202"/>
    </row>
    <row r="819" spans="1:27" s="100" customFormat="1" ht="16.5" customHeight="1">
      <c r="A819" s="481"/>
      <c r="B819" s="480"/>
      <c r="C819" s="204"/>
      <c r="D819" s="204"/>
      <c r="E819" s="505" t="s">
        <v>742</v>
      </c>
      <c r="F819" s="504">
        <v>2.7</v>
      </c>
      <c r="G819" s="504">
        <v>7.0000000000000007E-2</v>
      </c>
      <c r="H819" s="202"/>
      <c r="I819" s="202"/>
      <c r="J819" s="202"/>
      <c r="K819" s="202"/>
      <c r="L819" s="202"/>
      <c r="M819" s="202"/>
      <c r="N819" s="202"/>
      <c r="O819" s="202"/>
      <c r="P819" s="202"/>
      <c r="Q819" s="202"/>
      <c r="R819" s="202"/>
      <c r="S819" s="202"/>
      <c r="T819" s="202"/>
      <c r="U819" s="202"/>
      <c r="V819" s="202"/>
      <c r="W819" s="202"/>
      <c r="X819" s="202"/>
      <c r="Y819" s="202"/>
      <c r="Z819" s="202"/>
      <c r="AA819" s="202"/>
    </row>
    <row r="820" spans="1:27" s="100" customFormat="1" ht="16.5" customHeight="1">
      <c r="A820" s="481"/>
      <c r="B820" s="480"/>
      <c r="C820" s="204"/>
      <c r="D820" s="204"/>
      <c r="E820" s="505" t="s">
        <v>743</v>
      </c>
      <c r="F820" s="504">
        <v>2.7</v>
      </c>
      <c r="G820" s="504">
        <v>7.0000000000000007E-2</v>
      </c>
      <c r="H820" s="202"/>
      <c r="I820" s="202"/>
      <c r="J820" s="202"/>
      <c r="S820" s="202"/>
      <c r="T820" s="202"/>
      <c r="U820" s="202"/>
      <c r="V820" s="202"/>
      <c r="W820" s="202"/>
      <c r="X820" s="202"/>
      <c r="Y820" s="202"/>
      <c r="Z820" s="202"/>
      <c r="AA820" s="202"/>
    </row>
    <row r="821" spans="1:27" s="100" customFormat="1" ht="16.5" customHeight="1">
      <c r="A821" s="481"/>
      <c r="B821" s="480"/>
      <c r="C821" s="204"/>
      <c r="D821" s="204"/>
      <c r="E821" s="505" t="s">
        <v>744</v>
      </c>
      <c r="F821" s="504">
        <v>2.7</v>
      </c>
      <c r="G821" s="504">
        <v>7.0000000000000007E-2</v>
      </c>
      <c r="H821" s="202"/>
      <c r="I821" s="202"/>
      <c r="J821" s="202"/>
      <c r="S821" s="202"/>
      <c r="T821" s="202"/>
      <c r="U821" s="202"/>
      <c r="V821" s="202"/>
      <c r="W821" s="202"/>
      <c r="X821" s="202"/>
      <c r="Y821" s="202"/>
      <c r="Z821" s="202"/>
      <c r="AA821" s="202"/>
    </row>
    <row r="822" spans="1:27" s="100" customFormat="1" ht="16.5" customHeight="1">
      <c r="A822" s="481"/>
      <c r="B822" s="480"/>
      <c r="C822" s="204"/>
      <c r="D822" s="204"/>
      <c r="E822" s="505" t="s">
        <v>746</v>
      </c>
      <c r="F822" s="504">
        <v>2.7</v>
      </c>
      <c r="G822" s="504">
        <v>7.0000000000000007E-2</v>
      </c>
      <c r="H822" s="202"/>
      <c r="I822" s="202"/>
      <c r="J822" s="202"/>
      <c r="S822" s="202"/>
      <c r="T822" s="202"/>
      <c r="U822" s="202"/>
      <c r="V822" s="202"/>
      <c r="W822" s="202"/>
      <c r="X822" s="202"/>
      <c r="Y822" s="202"/>
      <c r="Z822" s="202"/>
      <c r="AA822" s="202"/>
    </row>
    <row r="823" spans="1:27" s="100" customFormat="1" ht="16.5" customHeight="1">
      <c r="A823" s="481"/>
      <c r="B823" s="480"/>
      <c r="C823" s="204"/>
      <c r="D823" s="204"/>
      <c r="E823" s="505" t="s">
        <v>747</v>
      </c>
      <c r="F823" s="504">
        <v>2.7</v>
      </c>
      <c r="G823" s="504">
        <v>7.0000000000000007E-2</v>
      </c>
      <c r="H823" s="202"/>
      <c r="I823" s="202"/>
      <c r="J823" s="202"/>
      <c r="K823" s="202"/>
      <c r="L823" s="202"/>
      <c r="M823" s="202"/>
      <c r="N823" s="202"/>
      <c r="O823" s="202"/>
      <c r="P823" s="202"/>
      <c r="Q823" s="202"/>
      <c r="R823" s="202"/>
      <c r="S823" s="202"/>
      <c r="T823" s="202"/>
      <c r="U823" s="202"/>
      <c r="V823" s="202"/>
      <c r="W823" s="202"/>
      <c r="X823" s="202"/>
      <c r="Y823" s="202"/>
      <c r="Z823" s="202"/>
      <c r="AA823" s="202"/>
    </row>
    <row r="824" spans="1:27" s="100" customFormat="1" ht="16.5" customHeight="1">
      <c r="A824" s="481"/>
      <c r="B824" s="480"/>
      <c r="C824" s="204"/>
      <c r="D824" s="204"/>
      <c r="E824" s="505" t="s">
        <v>749</v>
      </c>
      <c r="F824" s="504">
        <v>2.7</v>
      </c>
      <c r="G824" s="504">
        <v>7.0000000000000007E-2</v>
      </c>
      <c r="H824" s="202"/>
      <c r="I824" s="202"/>
      <c r="J824" s="202"/>
      <c r="K824" s="202"/>
      <c r="L824" s="202"/>
      <c r="M824" s="202"/>
      <c r="N824" s="202"/>
      <c r="O824" s="202"/>
      <c r="P824" s="202"/>
      <c r="Q824" s="202"/>
      <c r="R824" s="202"/>
      <c r="S824" s="202"/>
      <c r="T824" s="202"/>
      <c r="U824" s="202"/>
      <c r="V824" s="202"/>
      <c r="W824" s="202"/>
      <c r="X824" s="202"/>
      <c r="Y824" s="202"/>
      <c r="Z824" s="202"/>
      <c r="AA824" s="202"/>
    </row>
    <row r="825" spans="1:27" s="100" customFormat="1" ht="16.5" customHeight="1">
      <c r="A825" s="481"/>
      <c r="B825" s="480"/>
      <c r="C825" s="204"/>
      <c r="D825" s="204"/>
      <c r="E825" s="505" t="s">
        <v>751</v>
      </c>
      <c r="F825" s="504">
        <v>2.7</v>
      </c>
      <c r="G825" s="504">
        <v>7.0000000000000007E-2</v>
      </c>
      <c r="H825" s="202"/>
      <c r="I825" s="202"/>
      <c r="J825" s="202"/>
      <c r="K825" s="202"/>
      <c r="L825" s="202"/>
      <c r="M825" s="202"/>
      <c r="N825" s="202"/>
      <c r="O825" s="202"/>
      <c r="P825" s="202"/>
      <c r="Q825" s="202"/>
      <c r="R825" s="202"/>
      <c r="S825" s="202"/>
      <c r="T825" s="202"/>
      <c r="U825" s="202"/>
      <c r="V825" s="202"/>
      <c r="W825" s="202"/>
      <c r="X825" s="202"/>
      <c r="Y825" s="202"/>
      <c r="Z825" s="202"/>
      <c r="AA825" s="202"/>
    </row>
    <row r="826" spans="1:27" s="100" customFormat="1" ht="16.5" customHeight="1">
      <c r="A826" s="481"/>
      <c r="B826" s="480"/>
      <c r="C826" s="204"/>
      <c r="D826" s="204"/>
      <c r="E826" s="505" t="s">
        <v>753</v>
      </c>
      <c r="F826" s="504">
        <v>2.7</v>
      </c>
      <c r="G826" s="504">
        <v>7.0000000000000007E-2</v>
      </c>
      <c r="H826" s="202"/>
      <c r="I826" s="202"/>
      <c r="J826" s="202"/>
      <c r="K826" s="202"/>
      <c r="L826" s="202"/>
      <c r="M826" s="202"/>
      <c r="N826" s="202"/>
      <c r="O826" s="202"/>
      <c r="P826" s="202"/>
      <c r="Q826" s="202"/>
      <c r="R826" s="202"/>
      <c r="S826" s="202"/>
      <c r="T826" s="202"/>
      <c r="U826" s="202"/>
      <c r="V826" s="202"/>
      <c r="W826" s="202"/>
      <c r="X826" s="202"/>
      <c r="Y826" s="202"/>
      <c r="Z826" s="202"/>
      <c r="AA826" s="202"/>
    </row>
    <row r="827" spans="1:27" s="100" customFormat="1" ht="16.5" customHeight="1">
      <c r="A827" s="481"/>
      <c r="B827" s="480"/>
      <c r="C827" s="204"/>
      <c r="D827" s="204"/>
      <c r="E827" s="505" t="s">
        <v>755</v>
      </c>
      <c r="F827" s="504">
        <v>2.7</v>
      </c>
      <c r="G827" s="504">
        <v>7.0000000000000007E-2</v>
      </c>
      <c r="H827" s="202"/>
      <c r="I827" s="202"/>
      <c r="J827" s="202"/>
      <c r="K827" s="202"/>
      <c r="L827" s="202"/>
      <c r="M827" s="202"/>
      <c r="N827" s="202"/>
      <c r="O827" s="202"/>
      <c r="P827" s="202"/>
      <c r="Q827" s="202"/>
      <c r="R827" s="202"/>
      <c r="S827" s="202"/>
      <c r="T827" s="202"/>
      <c r="U827" s="202"/>
      <c r="V827" s="202"/>
      <c r="W827" s="202"/>
      <c r="X827" s="202"/>
      <c r="Y827" s="202"/>
      <c r="Z827" s="202"/>
      <c r="AA827" s="202"/>
    </row>
    <row r="828" spans="1:27" s="100" customFormat="1" ht="16.5" customHeight="1">
      <c r="A828" s="481"/>
      <c r="B828" s="480"/>
      <c r="C828" s="204"/>
      <c r="D828" s="204"/>
      <c r="E828" s="505" t="s">
        <v>756</v>
      </c>
      <c r="F828" s="504">
        <v>2.7</v>
      </c>
      <c r="G828" s="504">
        <v>7.0000000000000007E-2</v>
      </c>
      <c r="H828" s="202"/>
      <c r="I828" s="202"/>
      <c r="J828" s="202"/>
      <c r="K828" s="202"/>
      <c r="L828" s="202"/>
      <c r="M828" s="202"/>
      <c r="N828" s="202"/>
      <c r="O828" s="202"/>
      <c r="P828" s="202"/>
      <c r="Q828" s="202"/>
      <c r="R828" s="202"/>
      <c r="S828" s="202"/>
      <c r="T828" s="202"/>
      <c r="U828" s="202"/>
      <c r="V828" s="202"/>
      <c r="W828" s="202"/>
      <c r="X828" s="202"/>
      <c r="Y828" s="202"/>
      <c r="Z828" s="202"/>
      <c r="AA828" s="202"/>
    </row>
    <row r="829" spans="1:27" s="100" customFormat="1" ht="16.5" customHeight="1">
      <c r="A829" s="481"/>
      <c r="B829" s="480"/>
      <c r="C829" s="204"/>
      <c r="D829" s="204"/>
      <c r="E829" s="505" t="s">
        <v>758</v>
      </c>
      <c r="F829" s="504">
        <v>2.7</v>
      </c>
      <c r="G829" s="504">
        <v>7.0000000000000007E-2</v>
      </c>
      <c r="H829" s="202"/>
      <c r="I829" s="202"/>
      <c r="J829" s="202"/>
      <c r="K829" s="202"/>
      <c r="L829" s="202"/>
      <c r="M829" s="202"/>
      <c r="N829" s="202"/>
      <c r="O829" s="202"/>
      <c r="P829" s="202"/>
      <c r="Q829" s="202"/>
      <c r="R829" s="202"/>
      <c r="S829" s="202"/>
      <c r="T829" s="202"/>
      <c r="U829" s="202"/>
      <c r="V829" s="202"/>
      <c r="W829" s="202"/>
      <c r="X829" s="202"/>
      <c r="Y829" s="202"/>
      <c r="Z829" s="202"/>
      <c r="AA829" s="202"/>
    </row>
    <row r="830" spans="1:27" s="100" customFormat="1" ht="16.5" customHeight="1">
      <c r="A830" s="481"/>
      <c r="B830" s="480"/>
      <c r="C830" s="204"/>
      <c r="D830" s="204"/>
      <c r="E830" s="505" t="s">
        <v>759</v>
      </c>
      <c r="F830" s="504">
        <v>2</v>
      </c>
      <c r="G830" s="504">
        <v>0.15</v>
      </c>
      <c r="H830" s="202"/>
      <c r="I830" s="202"/>
      <c r="J830" s="202"/>
      <c r="K830" s="202"/>
      <c r="L830" s="202"/>
      <c r="M830" s="202"/>
      <c r="N830" s="202"/>
      <c r="O830" s="202"/>
      <c r="P830" s="202"/>
      <c r="Q830" s="202"/>
      <c r="R830" s="202"/>
      <c r="S830" s="202"/>
      <c r="T830" s="202"/>
      <c r="U830" s="202"/>
      <c r="V830" s="202"/>
      <c r="W830" s="202"/>
      <c r="X830" s="202"/>
      <c r="Y830" s="202"/>
      <c r="Z830" s="202"/>
      <c r="AA830" s="202"/>
    </row>
    <row r="831" spans="1:27" s="100" customFormat="1" ht="16.5" customHeight="1">
      <c r="A831" s="481"/>
      <c r="B831" s="480"/>
      <c r="C831" s="204"/>
      <c r="D831" s="204"/>
      <c r="E831" s="505" t="s">
        <v>760</v>
      </c>
      <c r="F831" s="504">
        <v>0.8</v>
      </c>
      <c r="G831" s="504">
        <v>0.15</v>
      </c>
      <c r="H831" s="202"/>
      <c r="I831" s="202"/>
      <c r="J831" s="202"/>
      <c r="K831" s="202"/>
      <c r="L831" s="202"/>
      <c r="M831" s="202"/>
      <c r="N831" s="202"/>
      <c r="O831" s="202"/>
      <c r="P831" s="202"/>
      <c r="Q831" s="202"/>
      <c r="R831" s="202"/>
      <c r="S831" s="202"/>
      <c r="T831" s="202"/>
      <c r="U831" s="202"/>
      <c r="V831" s="202"/>
      <c r="W831" s="202"/>
      <c r="X831" s="202"/>
      <c r="Y831" s="202"/>
      <c r="Z831" s="202"/>
      <c r="AA831" s="202"/>
    </row>
    <row r="832" spans="1:27" s="100" customFormat="1" ht="16.5" customHeight="1">
      <c r="A832" s="481"/>
      <c r="B832" s="480"/>
      <c r="C832" s="204"/>
      <c r="D832" s="204"/>
      <c r="E832" s="505" t="s">
        <v>761</v>
      </c>
      <c r="F832" s="504">
        <v>1</v>
      </c>
      <c r="G832" s="504">
        <v>0.15</v>
      </c>
      <c r="H832" s="202"/>
      <c r="I832" s="202"/>
      <c r="J832" s="202"/>
      <c r="K832" s="202"/>
      <c r="L832" s="202"/>
      <c r="M832" s="202"/>
      <c r="N832" s="202"/>
      <c r="O832" s="202"/>
      <c r="P832" s="202"/>
      <c r="Q832" s="202"/>
      <c r="R832" s="202"/>
      <c r="S832" s="202"/>
      <c r="T832" s="202"/>
      <c r="U832" s="202"/>
      <c r="V832" s="202"/>
      <c r="W832" s="202"/>
      <c r="X832" s="202"/>
      <c r="Y832" s="202"/>
      <c r="Z832" s="202"/>
      <c r="AA832" s="202"/>
    </row>
    <row r="833" spans="1:70" s="100" customFormat="1" ht="16.5" customHeight="1">
      <c r="A833" s="481"/>
      <c r="B833" s="480"/>
      <c r="C833" s="204"/>
      <c r="D833" s="204"/>
      <c r="E833" s="505" t="s">
        <v>762</v>
      </c>
      <c r="F833" s="504">
        <v>1.5</v>
      </c>
      <c r="G833" s="504">
        <v>0.15</v>
      </c>
      <c r="H833" s="202"/>
      <c r="I833" s="202"/>
      <c r="J833" s="202"/>
      <c r="K833" s="202"/>
      <c r="L833" s="202"/>
      <c r="M833" s="202"/>
      <c r="N833" s="202"/>
      <c r="O833" s="202"/>
      <c r="P833" s="202"/>
      <c r="Q833" s="202"/>
      <c r="R833" s="202"/>
      <c r="S833" s="202"/>
      <c r="T833" s="202"/>
      <c r="U833" s="202"/>
      <c r="V833" s="202"/>
      <c r="W833" s="202"/>
      <c r="X833" s="202"/>
      <c r="Y833" s="202"/>
      <c r="Z833" s="202"/>
      <c r="AA833" s="202"/>
    </row>
    <row r="834" spans="1:70" s="100" customFormat="1" ht="16.5" customHeight="1">
      <c r="A834" s="481"/>
      <c r="B834" s="480"/>
      <c r="C834" s="204"/>
      <c r="D834" s="204"/>
      <c r="E834" s="505" t="s">
        <v>763</v>
      </c>
      <c r="F834" s="504">
        <v>1.2</v>
      </c>
      <c r="G834" s="504">
        <v>0.15</v>
      </c>
      <c r="H834" s="202"/>
      <c r="I834" s="202"/>
      <c r="J834" s="202"/>
      <c r="K834" s="202"/>
      <c r="L834" s="202"/>
      <c r="M834" s="202"/>
      <c r="N834" s="202"/>
      <c r="O834" s="202"/>
      <c r="P834" s="202"/>
      <c r="Q834" s="202"/>
      <c r="R834" s="202"/>
      <c r="S834" s="202"/>
      <c r="T834" s="202"/>
      <c r="U834" s="202"/>
      <c r="V834" s="202"/>
      <c r="W834" s="202"/>
      <c r="X834" s="202"/>
      <c r="Y834" s="202"/>
      <c r="Z834" s="202"/>
      <c r="AA834" s="202"/>
    </row>
    <row r="835" spans="1:70" s="100" customFormat="1" ht="16.5" customHeight="1">
      <c r="A835" s="481"/>
      <c r="B835" s="480"/>
      <c r="C835" s="204"/>
      <c r="D835" s="204"/>
      <c r="E835" s="505" t="s">
        <v>765</v>
      </c>
      <c r="F835" s="504">
        <v>2.7</v>
      </c>
      <c r="G835" s="504">
        <v>7.0000000000000007E-2</v>
      </c>
      <c r="H835" s="202"/>
      <c r="I835" s="202"/>
      <c r="J835" s="202"/>
      <c r="K835" s="202"/>
      <c r="L835" s="202"/>
      <c r="M835" s="202"/>
      <c r="N835" s="202"/>
      <c r="O835" s="202"/>
      <c r="P835" s="202"/>
      <c r="Q835" s="202"/>
      <c r="R835" s="202"/>
      <c r="S835" s="202"/>
      <c r="T835" s="202"/>
      <c r="U835" s="202"/>
      <c r="V835" s="202"/>
      <c r="W835" s="202"/>
      <c r="X835" s="202"/>
      <c r="Y835" s="202"/>
      <c r="Z835" s="202"/>
      <c r="AA835" s="202"/>
    </row>
    <row r="836" spans="1:70" s="100" customFormat="1" ht="16.5" customHeight="1">
      <c r="A836" s="481"/>
      <c r="B836" s="480"/>
      <c r="C836" s="204"/>
      <c r="D836" s="204"/>
      <c r="E836" s="1212" t="s">
        <v>825</v>
      </c>
      <c r="F836" s="1212"/>
      <c r="G836" s="1212"/>
      <c r="H836" s="1212"/>
      <c r="I836" s="1212"/>
      <c r="J836" s="1212"/>
      <c r="K836" s="1212"/>
      <c r="L836" s="1212"/>
      <c r="M836" s="1212"/>
      <c r="N836" s="1212"/>
      <c r="O836" s="1212"/>
      <c r="P836" s="1212"/>
      <c r="Q836" s="202"/>
      <c r="R836" s="202"/>
      <c r="S836" s="202"/>
      <c r="T836" s="202"/>
      <c r="U836" s="202"/>
      <c r="V836" s="202"/>
      <c r="W836" s="202"/>
      <c r="X836" s="202"/>
      <c r="Y836" s="202"/>
      <c r="Z836" s="202"/>
      <c r="AA836" s="202"/>
    </row>
    <row r="837" spans="1:70" s="100" customFormat="1" ht="16.5" customHeight="1">
      <c r="A837" s="481"/>
      <c r="B837" s="480"/>
      <c r="C837" s="204"/>
      <c r="D837" s="204"/>
      <c r="E837" s="1212" t="s">
        <v>826</v>
      </c>
      <c r="F837" s="1212"/>
      <c r="G837" s="1212"/>
      <c r="H837" s="1212"/>
      <c r="I837" s="1212"/>
      <c r="J837" s="1212"/>
      <c r="K837" s="1212"/>
      <c r="L837" s="1212"/>
      <c r="M837" s="1212"/>
      <c r="N837" s="1212"/>
      <c r="O837" s="1212"/>
      <c r="P837" s="1212"/>
      <c r="Q837" s="202"/>
      <c r="R837" s="202"/>
      <c r="S837" s="202"/>
      <c r="T837" s="202"/>
      <c r="U837" s="202"/>
      <c r="V837" s="202"/>
      <c r="W837" s="202"/>
      <c r="X837" s="202"/>
      <c r="Y837" s="202"/>
      <c r="Z837" s="202"/>
      <c r="AA837" s="202"/>
    </row>
    <row r="838" spans="1:70" s="100" customFormat="1" ht="16.5" customHeight="1">
      <c r="A838" s="481"/>
      <c r="B838" s="480"/>
      <c r="C838" s="204"/>
      <c r="D838" s="204"/>
      <c r="E838" s="202" t="s">
        <v>827</v>
      </c>
      <c r="F838" s="202"/>
      <c r="G838" s="202"/>
      <c r="H838" s="202"/>
      <c r="I838" s="202"/>
      <c r="J838" s="202"/>
      <c r="K838" s="202"/>
      <c r="L838" s="202"/>
      <c r="M838" s="202"/>
      <c r="N838" s="202"/>
      <c r="O838" s="202"/>
      <c r="P838" s="202"/>
      <c r="Q838" s="202"/>
      <c r="R838" s="202"/>
      <c r="S838" s="202"/>
      <c r="T838" s="202"/>
      <c r="U838" s="202"/>
      <c r="V838" s="202"/>
      <c r="W838" s="202"/>
      <c r="X838" s="202"/>
      <c r="Y838" s="202"/>
      <c r="Z838" s="202"/>
      <c r="AA838" s="202"/>
    </row>
    <row r="839" spans="1:70" s="100" customFormat="1" ht="16.5" customHeight="1">
      <c r="A839" s="481"/>
      <c r="B839" s="480"/>
      <c r="C839" s="204"/>
      <c r="D839" s="204"/>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c r="AA839" s="202"/>
    </row>
    <row r="840" spans="1:70" ht="16.5" customHeight="1">
      <c r="A840" s="481"/>
      <c r="B840" s="474"/>
      <c r="D840" s="1247" t="s">
        <v>828</v>
      </c>
      <c r="E840" s="1247"/>
      <c r="F840" s="1247"/>
      <c r="G840" s="1248"/>
      <c r="H840" s="1248"/>
      <c r="I840" s="1248"/>
      <c r="J840" s="1248"/>
      <c r="K840" s="1248"/>
      <c r="L840" s="1248"/>
      <c r="M840" s="1248"/>
      <c r="N840" s="1248"/>
      <c r="O840" s="1248"/>
      <c r="P840" s="1248"/>
      <c r="Q840" s="1248"/>
      <c r="R840" s="1248"/>
      <c r="S840" s="1248"/>
      <c r="T840" s="1248"/>
      <c r="U840" s="1248"/>
      <c r="V840" s="1248"/>
      <c r="W840" s="1248"/>
      <c r="X840" s="1248"/>
      <c r="Y840" s="1248"/>
      <c r="Z840" s="1248"/>
      <c r="AA840" s="1248"/>
      <c r="AB840" s="1248"/>
      <c r="AC840" s="1248"/>
      <c r="AD840" s="1248"/>
      <c r="AE840" s="1248"/>
      <c r="AF840" s="1248"/>
      <c r="AG840" s="1248"/>
      <c r="AH840" s="1248"/>
      <c r="AI840" s="1248"/>
      <c r="AJ840" s="1248"/>
      <c r="AK840" s="1248"/>
      <c r="AL840" s="1248"/>
      <c r="AM840" s="1248"/>
      <c r="AN840" s="1248"/>
      <c r="AO840" s="1248"/>
      <c r="AP840" s="1248"/>
      <c r="AQ840" s="1248"/>
      <c r="AR840" s="1248"/>
      <c r="AS840" s="1248"/>
      <c r="AT840" s="1248"/>
      <c r="AU840" s="1248"/>
      <c r="AV840" s="1248"/>
      <c r="AW840" s="1248"/>
      <c r="AX840" s="1248"/>
      <c r="AY840" s="1248"/>
      <c r="AZ840" s="1248"/>
      <c r="BA840" s="1248"/>
      <c r="BB840" s="1248"/>
      <c r="BC840" s="1248"/>
      <c r="BD840" s="1248"/>
      <c r="BE840" s="1248"/>
      <c r="BF840" s="1248"/>
      <c r="BG840" s="1248"/>
      <c r="BH840" s="1248"/>
      <c r="BI840" s="1248"/>
      <c r="BJ840" s="1248"/>
      <c r="BK840" s="1248"/>
      <c r="BL840" s="1248"/>
      <c r="BM840" s="1248"/>
      <c r="BN840" s="1248"/>
      <c r="BO840" s="1248"/>
      <c r="BP840" s="1248"/>
      <c r="BQ840" s="1248"/>
      <c r="BR840" s="1248"/>
    </row>
    <row r="841" spans="1:70" ht="16.5" customHeight="1">
      <c r="A841" s="481"/>
      <c r="B841" s="474"/>
      <c r="E841" s="100"/>
      <c r="F841" s="100"/>
      <c r="G841" s="669"/>
      <c r="H841" s="669"/>
      <c r="I841" s="669"/>
      <c r="J841" s="669"/>
      <c r="K841" s="669"/>
      <c r="L841" s="669"/>
      <c r="M841" s="669"/>
      <c r="N841" s="669"/>
      <c r="O841" s="669"/>
      <c r="P841" s="669"/>
      <c r="Q841" s="669"/>
      <c r="R841" s="669"/>
      <c r="S841" s="669"/>
      <c r="T841" s="669"/>
      <c r="U841" s="669"/>
      <c r="V841" s="669"/>
      <c r="W841" s="669"/>
      <c r="X841" s="669"/>
      <c r="Y841" s="669"/>
      <c r="Z841" s="669"/>
      <c r="AA841" s="669"/>
      <c r="AB841" s="669"/>
      <c r="AC841" s="669"/>
      <c r="AD841" s="669"/>
      <c r="AE841" s="669"/>
      <c r="AF841" s="669"/>
      <c r="AG841" s="669"/>
      <c r="AH841" s="669"/>
      <c r="AI841" s="669"/>
      <c r="AJ841" s="669"/>
      <c r="AK841" s="669"/>
      <c r="AL841" s="669"/>
      <c r="AM841" s="669"/>
      <c r="AN841" s="669"/>
      <c r="AO841" s="669"/>
      <c r="AP841" s="669"/>
      <c r="AQ841" s="669"/>
      <c r="AR841" s="669"/>
      <c r="AS841" s="669"/>
      <c r="AT841" s="669"/>
      <c r="AU841" s="669"/>
      <c r="AV841" s="669"/>
      <c r="AW841" s="669"/>
      <c r="AX841" s="669"/>
      <c r="AY841" s="669"/>
      <c r="AZ841" s="669"/>
      <c r="BA841" s="669"/>
      <c r="BB841" s="669"/>
      <c r="BC841" s="669"/>
      <c r="BD841" s="669"/>
      <c r="BE841" s="669"/>
      <c r="BF841" s="669"/>
      <c r="BG841" s="669"/>
      <c r="BH841" s="669"/>
      <c r="BI841" s="669"/>
      <c r="BJ841" s="669"/>
      <c r="BK841" s="669"/>
      <c r="BL841" s="669"/>
      <c r="BM841" s="669"/>
      <c r="BN841" s="669"/>
      <c r="BO841" s="669"/>
      <c r="BP841" s="669"/>
      <c r="BQ841" s="669"/>
      <c r="BR841" s="669"/>
    </row>
    <row r="842" spans="1:70" ht="16.5" customHeight="1">
      <c r="A842" s="481"/>
      <c r="B842" s="474"/>
      <c r="E842" s="529" t="s">
        <v>829</v>
      </c>
      <c r="F842" s="100"/>
      <c r="G842" s="669"/>
      <c r="H842" s="669"/>
      <c r="I842" s="669"/>
      <c r="J842" s="669"/>
      <c r="K842" s="669"/>
      <c r="L842" s="669"/>
      <c r="M842" s="669"/>
      <c r="N842" s="669"/>
      <c r="O842" s="669"/>
      <c r="P842" s="669"/>
      <c r="Q842" s="669"/>
      <c r="R842" s="669"/>
      <c r="S842" s="669"/>
      <c r="T842" s="669"/>
      <c r="U842" s="669"/>
      <c r="V842" s="669"/>
      <c r="W842" s="669"/>
      <c r="X842" s="669"/>
      <c r="Y842" s="669"/>
      <c r="Z842" s="669"/>
      <c r="AA842" s="669"/>
      <c r="AB842" s="669"/>
      <c r="AC842" s="669"/>
      <c r="AD842" s="669"/>
      <c r="AE842" s="669"/>
      <c r="AF842" s="669"/>
      <c r="AG842" s="669"/>
      <c r="AH842" s="669"/>
      <c r="AI842" s="669"/>
      <c r="AJ842" s="669"/>
      <c r="AK842" s="669"/>
      <c r="AL842" s="669"/>
      <c r="AM842" s="669"/>
      <c r="AN842" s="669"/>
      <c r="AO842" s="669"/>
      <c r="AP842" s="669"/>
      <c r="AQ842" s="669"/>
      <c r="AR842" s="669"/>
      <c r="AS842" s="669"/>
      <c r="AT842" s="669"/>
      <c r="AU842" s="669"/>
      <c r="AV842" s="669"/>
      <c r="AW842" s="669"/>
      <c r="AX842" s="669"/>
      <c r="AY842" s="669"/>
      <c r="AZ842" s="669"/>
      <c r="BA842" s="669"/>
      <c r="BB842" s="669"/>
      <c r="BC842" s="669"/>
      <c r="BD842" s="669"/>
      <c r="BE842" s="669"/>
      <c r="BF842" s="669"/>
      <c r="BG842" s="669"/>
      <c r="BH842" s="669"/>
      <c r="BI842" s="669"/>
      <c r="BJ842" s="669"/>
      <c r="BK842" s="669"/>
      <c r="BL842" s="669"/>
      <c r="BM842" s="669"/>
      <c r="BN842" s="669"/>
      <c r="BO842" s="669"/>
      <c r="BP842" s="669"/>
      <c r="BQ842" s="669"/>
      <c r="BR842" s="669"/>
    </row>
    <row r="843" spans="1:70" ht="16.5" customHeight="1">
      <c r="A843" s="481"/>
      <c r="B843" s="474"/>
      <c r="E843" s="100"/>
      <c r="F843" s="100"/>
      <c r="G843" s="669"/>
      <c r="H843" s="669"/>
      <c r="I843" s="669"/>
      <c r="J843" s="669"/>
      <c r="K843" s="669"/>
      <c r="L843" s="669"/>
      <c r="M843" s="669"/>
      <c r="N843" s="669"/>
      <c r="O843" s="669"/>
      <c r="P843" s="669"/>
      <c r="Q843" s="669"/>
      <c r="R843" s="669"/>
      <c r="S843" s="669"/>
      <c r="T843" s="669"/>
      <c r="U843" s="669"/>
      <c r="V843" s="669"/>
      <c r="W843" s="669"/>
      <c r="X843" s="669"/>
      <c r="Y843" s="669"/>
      <c r="Z843" s="669"/>
      <c r="AA843" s="669"/>
      <c r="AB843" s="669"/>
      <c r="AC843" s="669"/>
      <c r="AD843" s="669"/>
      <c r="AE843" s="669"/>
      <c r="AF843" s="669"/>
      <c r="AG843" s="669"/>
      <c r="AH843" s="669"/>
      <c r="AI843" s="669"/>
      <c r="AJ843" s="669"/>
      <c r="AK843" s="669"/>
      <c r="AL843" s="669"/>
      <c r="AM843" s="669"/>
      <c r="AN843" s="669"/>
      <c r="AO843" s="669"/>
      <c r="AP843" s="669"/>
      <c r="AQ843" s="669"/>
      <c r="AR843" s="669"/>
      <c r="AS843" s="669"/>
      <c r="AT843" s="669"/>
      <c r="AU843" s="669"/>
      <c r="AV843" s="669"/>
      <c r="AW843" s="669"/>
      <c r="AX843" s="669"/>
      <c r="AY843" s="669"/>
      <c r="AZ843" s="669"/>
      <c r="BA843" s="669"/>
      <c r="BB843" s="669"/>
      <c r="BC843" s="669"/>
      <c r="BD843" s="669"/>
      <c r="BE843" s="669"/>
      <c r="BF843" s="669"/>
      <c r="BG843" s="669"/>
      <c r="BH843" s="669"/>
      <c r="BI843" s="669"/>
      <c r="BJ843" s="669"/>
      <c r="BK843" s="669"/>
      <c r="BL843" s="669"/>
      <c r="BM843" s="669"/>
      <c r="BN843" s="669"/>
      <c r="BO843" s="669"/>
      <c r="BP843" s="669"/>
      <c r="BQ843" s="669"/>
      <c r="BR843" s="669"/>
    </row>
    <row r="844" spans="1:70" ht="16.5" customHeight="1">
      <c r="A844" s="481"/>
      <c r="B844" s="474"/>
      <c r="E844" s="100"/>
      <c r="F844" s="100"/>
      <c r="G844" s="384">
        <v>2007</v>
      </c>
      <c r="H844" s="384">
        <v>2008</v>
      </c>
      <c r="I844" s="384">
        <v>2009</v>
      </c>
      <c r="J844" s="384">
        <v>2010</v>
      </c>
      <c r="K844" s="384">
        <v>2011</v>
      </c>
      <c r="L844" s="384">
        <v>2012</v>
      </c>
      <c r="M844" s="384">
        <v>2013</v>
      </c>
      <c r="N844" s="384">
        <v>2014</v>
      </c>
      <c r="O844" s="384">
        <v>2015</v>
      </c>
      <c r="P844" s="384">
        <v>2016</v>
      </c>
      <c r="Q844" s="384">
        <v>2017</v>
      </c>
      <c r="R844" s="384">
        <v>2018</v>
      </c>
      <c r="S844" s="384">
        <v>2019</v>
      </c>
      <c r="T844" s="384">
        <v>2020</v>
      </c>
      <c r="U844" s="384">
        <v>2021</v>
      </c>
      <c r="V844" s="384">
        <v>2022</v>
      </c>
      <c r="W844" s="384">
        <v>2023</v>
      </c>
      <c r="X844" s="384">
        <v>2024</v>
      </c>
      <c r="Y844" s="669"/>
      <c r="Z844" s="669"/>
      <c r="AA844" s="669"/>
      <c r="AB844" s="669"/>
      <c r="AC844" s="669"/>
      <c r="AD844" s="669"/>
      <c r="AE844" s="669"/>
      <c r="AF844" s="669"/>
      <c r="AG844" s="669"/>
      <c r="AH844" s="669"/>
      <c r="AI844" s="669"/>
      <c r="AJ844" s="669"/>
      <c r="AK844" s="669"/>
      <c r="AL844" s="669"/>
      <c r="AM844" s="669"/>
      <c r="AN844" s="669"/>
      <c r="AO844" s="669"/>
      <c r="AP844" s="669"/>
      <c r="AQ844" s="669"/>
      <c r="AR844" s="669"/>
      <c r="AS844" s="669"/>
      <c r="AT844" s="669"/>
      <c r="AU844" s="669"/>
      <c r="AV844" s="669"/>
      <c r="AW844" s="669"/>
      <c r="AX844" s="669"/>
      <c r="AY844" s="669"/>
      <c r="AZ844" s="669"/>
      <c r="BA844" s="669"/>
      <c r="BB844" s="669"/>
      <c r="BC844" s="669"/>
      <c r="BD844" s="669"/>
      <c r="BE844" s="669"/>
      <c r="BF844" s="669"/>
      <c r="BG844" s="669"/>
      <c r="BH844" s="669"/>
      <c r="BI844" s="669"/>
      <c r="BJ844" s="669"/>
      <c r="BK844" s="669"/>
      <c r="BL844" s="669"/>
      <c r="BM844" s="669"/>
      <c r="BN844" s="669"/>
      <c r="BO844" s="669"/>
      <c r="BP844" s="669"/>
      <c r="BQ844" s="669"/>
      <c r="BR844" s="669"/>
    </row>
    <row r="845" spans="1:70" ht="16.5" customHeight="1">
      <c r="A845" s="481"/>
      <c r="B845" s="474"/>
      <c r="E845" s="1218" t="s">
        <v>830</v>
      </c>
      <c r="F845" s="1219"/>
      <c r="G845" s="689">
        <v>2.8980000000000001</v>
      </c>
      <c r="H845" s="689">
        <v>2.8980000000000001</v>
      </c>
      <c r="I845" s="689">
        <v>2.8980000000000001</v>
      </c>
      <c r="J845" s="689">
        <v>2.8980000000000001</v>
      </c>
      <c r="K845" s="689">
        <v>2.8980000000000001</v>
      </c>
      <c r="L845" s="689">
        <v>2.8980000000000001</v>
      </c>
      <c r="M845" s="689">
        <v>2.8980000000000001</v>
      </c>
      <c r="N845" s="689">
        <v>2.8980000000000001</v>
      </c>
      <c r="O845" s="689">
        <v>2.8980000000000001</v>
      </c>
      <c r="P845" s="689">
        <v>2.8980000000000001</v>
      </c>
      <c r="Q845" s="689">
        <v>2.8980000000000001</v>
      </c>
      <c r="R845" s="689">
        <v>2.8980000000000001</v>
      </c>
      <c r="S845" s="689">
        <v>2.8980000000000001</v>
      </c>
      <c r="T845" s="689">
        <v>2.8980000000000001</v>
      </c>
      <c r="U845" s="689">
        <v>2.8980000000000001</v>
      </c>
      <c r="V845" s="689">
        <v>2.8980000000000001</v>
      </c>
      <c r="W845" s="689">
        <v>2.8980000000000001</v>
      </c>
      <c r="X845" s="689">
        <v>2.8980000000000001</v>
      </c>
      <c r="Y845" s="669"/>
      <c r="Z845" s="669"/>
      <c r="AA845" s="669"/>
      <c r="AB845" s="669"/>
      <c r="AC845" s="669"/>
      <c r="AD845" s="669"/>
      <c r="AE845" s="669"/>
      <c r="AF845" s="669"/>
      <c r="AG845" s="669"/>
      <c r="AH845" s="669"/>
      <c r="AI845" s="669"/>
      <c r="AJ845" s="669"/>
      <c r="AK845" s="669"/>
      <c r="AL845" s="669"/>
      <c r="AM845" s="669"/>
      <c r="AN845" s="669"/>
      <c r="AO845" s="669"/>
      <c r="AP845" s="669"/>
      <c r="AQ845" s="669"/>
      <c r="AR845" s="669"/>
      <c r="AS845" s="669"/>
      <c r="AT845" s="669"/>
      <c r="AU845" s="669"/>
      <c r="AV845" s="669"/>
      <c r="AW845" s="669"/>
      <c r="AX845" s="669"/>
      <c r="AY845" s="669"/>
      <c r="AZ845" s="669"/>
      <c r="BA845" s="669"/>
      <c r="BB845" s="669"/>
      <c r="BC845" s="669"/>
      <c r="BD845" s="669"/>
      <c r="BE845" s="669"/>
      <c r="BF845" s="669"/>
      <c r="BG845" s="669"/>
      <c r="BH845" s="669"/>
      <c r="BI845" s="669"/>
      <c r="BJ845" s="669"/>
      <c r="BK845" s="669"/>
      <c r="BL845" s="669"/>
      <c r="BM845" s="669"/>
      <c r="BN845" s="669"/>
      <c r="BO845" s="669"/>
      <c r="BP845" s="669"/>
      <c r="BQ845" s="669"/>
      <c r="BR845" s="669"/>
    </row>
    <row r="846" spans="1:70" ht="16.5" customHeight="1">
      <c r="A846" s="481"/>
      <c r="B846" s="474"/>
      <c r="E846" s="1218" t="s">
        <v>831</v>
      </c>
      <c r="F846" s="1219"/>
      <c r="G846" s="689">
        <v>2.7370000000000001</v>
      </c>
      <c r="H846" s="689">
        <v>2.7370000000000001</v>
      </c>
      <c r="I846" s="689">
        <v>2.7370000000000001</v>
      </c>
      <c r="J846" s="689">
        <v>2.7370000000000001</v>
      </c>
      <c r="K846" s="689">
        <v>2.7370000000000001</v>
      </c>
      <c r="L846" s="689">
        <v>2.7370000000000001</v>
      </c>
      <c r="M846" s="689">
        <v>2.7370000000000001</v>
      </c>
      <c r="N846" s="689">
        <v>2.7370000000000001</v>
      </c>
      <c r="O846" s="689">
        <v>2.7370000000000001</v>
      </c>
      <c r="P846" s="689">
        <v>2.7370000000000001</v>
      </c>
      <c r="Q846" s="689">
        <v>2.7370000000000001</v>
      </c>
      <c r="R846" s="689">
        <v>2.7370000000000001</v>
      </c>
      <c r="S846" s="689">
        <v>2.7370000000000001</v>
      </c>
      <c r="T846" s="689">
        <v>2.7370000000000001</v>
      </c>
      <c r="U846" s="689">
        <v>2.7370000000000001</v>
      </c>
      <c r="V846" s="689">
        <v>2.7370000000000001</v>
      </c>
      <c r="W846" s="689">
        <v>2.7370000000000001</v>
      </c>
      <c r="X846" s="689">
        <v>2.7370000000000001</v>
      </c>
      <c r="Y846" s="669"/>
      <c r="Z846" s="669"/>
      <c r="AA846" s="669"/>
      <c r="AB846" s="669"/>
      <c r="AC846" s="669"/>
      <c r="AD846" s="669"/>
      <c r="AE846" s="669"/>
      <c r="AF846" s="669"/>
      <c r="AG846" s="669"/>
      <c r="AH846" s="669"/>
      <c r="AI846" s="669"/>
      <c r="AJ846" s="669"/>
      <c r="AK846" s="669"/>
      <c r="AL846" s="669"/>
      <c r="AM846" s="669"/>
      <c r="AN846" s="669"/>
      <c r="AO846" s="669"/>
      <c r="AP846" s="669"/>
      <c r="AQ846" s="669"/>
      <c r="AR846" s="669"/>
      <c r="AS846" s="669"/>
      <c r="AT846" s="669"/>
      <c r="AU846" s="669"/>
      <c r="AV846" s="669"/>
      <c r="AW846" s="669"/>
      <c r="AX846" s="669"/>
      <c r="AY846" s="669"/>
      <c r="AZ846" s="669"/>
      <c r="BA846" s="669"/>
      <c r="BB846" s="669"/>
      <c r="BC846" s="669"/>
      <c r="BD846" s="669"/>
      <c r="BE846" s="669"/>
      <c r="BF846" s="669"/>
      <c r="BG846" s="669"/>
      <c r="BH846" s="669"/>
      <c r="BI846" s="669"/>
      <c r="BJ846" s="669"/>
      <c r="BK846" s="669"/>
      <c r="BL846" s="669"/>
      <c r="BM846" s="669"/>
      <c r="BN846" s="669"/>
      <c r="BO846" s="669"/>
      <c r="BP846" s="669"/>
      <c r="BQ846" s="669"/>
      <c r="BR846" s="669"/>
    </row>
    <row r="847" spans="1:70" ht="16.5" customHeight="1">
      <c r="A847" s="481"/>
      <c r="B847" s="474"/>
      <c r="E847" s="1218" t="s">
        <v>832</v>
      </c>
      <c r="F847" s="1219"/>
      <c r="G847" s="689">
        <v>0.182</v>
      </c>
      <c r="H847" s="689">
        <v>0.183</v>
      </c>
      <c r="I847" s="689">
        <v>0.184</v>
      </c>
      <c r="J847" s="689">
        <v>0.183</v>
      </c>
      <c r="K847" s="689">
        <v>0.183</v>
      </c>
      <c r="L847" s="689">
        <v>0.183</v>
      </c>
      <c r="M847" s="689">
        <v>0.182</v>
      </c>
      <c r="N847" s="689">
        <v>0.183</v>
      </c>
      <c r="O847" s="689">
        <v>0.184</v>
      </c>
      <c r="P847" s="689">
        <v>0.183</v>
      </c>
      <c r="Q847" s="689">
        <v>0.183</v>
      </c>
      <c r="R847" s="689">
        <v>0.182</v>
      </c>
      <c r="S847" s="689">
        <v>0.182</v>
      </c>
      <c r="T847" s="689">
        <v>0.182</v>
      </c>
      <c r="U847" s="689">
        <v>0.182</v>
      </c>
      <c r="V847" s="689">
        <v>0.182</v>
      </c>
      <c r="W847" s="689">
        <v>0.182</v>
      </c>
      <c r="X847" s="689">
        <v>0.182</v>
      </c>
      <c r="Y847" s="669"/>
      <c r="Z847" s="669"/>
      <c r="AA847" s="669"/>
      <c r="AB847" s="669"/>
      <c r="AC847" s="669"/>
      <c r="AD847" s="669"/>
      <c r="AE847" s="669"/>
      <c r="AF847" s="669"/>
      <c r="AG847" s="669"/>
      <c r="AH847" s="669"/>
      <c r="AI847" s="669"/>
      <c r="AJ847" s="669"/>
      <c r="AK847" s="669"/>
      <c r="AL847" s="669"/>
      <c r="AM847" s="669"/>
      <c r="AN847" s="669"/>
      <c r="AO847" s="669"/>
      <c r="AP847" s="669"/>
      <c r="AQ847" s="669"/>
      <c r="AR847" s="669"/>
      <c r="AS847" s="669"/>
      <c r="AT847" s="669"/>
      <c r="AU847" s="669"/>
      <c r="AV847" s="669"/>
      <c r="AW847" s="669"/>
      <c r="AX847" s="669"/>
      <c r="AY847" s="669"/>
      <c r="AZ847" s="669"/>
      <c r="BA847" s="669"/>
      <c r="BB847" s="669"/>
      <c r="BC847" s="669"/>
      <c r="BD847" s="669"/>
      <c r="BE847" s="669"/>
      <c r="BF847" s="669"/>
      <c r="BG847" s="669"/>
      <c r="BH847" s="669"/>
      <c r="BI847" s="669"/>
      <c r="BJ847" s="669"/>
      <c r="BK847" s="669"/>
      <c r="BL847" s="669"/>
      <c r="BM847" s="669"/>
      <c r="BN847" s="669"/>
      <c r="BO847" s="669"/>
      <c r="BP847" s="669"/>
      <c r="BQ847" s="669"/>
      <c r="BR847" s="669"/>
    </row>
    <row r="848" spans="1:70" ht="16.5" customHeight="1">
      <c r="A848" s="481"/>
      <c r="B848" s="474"/>
      <c r="E848" s="1218" t="s">
        <v>833</v>
      </c>
      <c r="F848" s="1219"/>
      <c r="G848" s="689">
        <v>3.0310000000000001</v>
      </c>
      <c r="H848" s="689">
        <v>3.0310000000000001</v>
      </c>
      <c r="I848" s="689">
        <v>3.0310000000000001</v>
      </c>
      <c r="J848" s="689">
        <v>3.0310000000000001</v>
      </c>
      <c r="K848" s="689">
        <v>3.0310000000000001</v>
      </c>
      <c r="L848" s="689">
        <v>3.0310000000000001</v>
      </c>
      <c r="M848" s="689">
        <v>3.0310000000000001</v>
      </c>
      <c r="N848" s="689">
        <v>3.0310000000000001</v>
      </c>
      <c r="O848" s="689">
        <v>3.0310000000000001</v>
      </c>
      <c r="P848" s="689">
        <v>3.0310000000000001</v>
      </c>
      <c r="Q848" s="689">
        <v>3.0310000000000001</v>
      </c>
      <c r="R848" s="689">
        <v>3.0310000000000001</v>
      </c>
      <c r="S848" s="689">
        <v>3.0310000000000001</v>
      </c>
      <c r="T848" s="689">
        <v>3.0310000000000001</v>
      </c>
      <c r="U848" s="689">
        <v>3.0310000000000001</v>
      </c>
      <c r="V848" s="689">
        <v>3.0310000000000001</v>
      </c>
      <c r="W848" s="689">
        <v>3.0310000000000001</v>
      </c>
      <c r="X848" s="689">
        <v>3.0310000000000001</v>
      </c>
      <c r="Y848" s="669"/>
      <c r="Z848" s="669"/>
      <c r="AA848" s="669"/>
      <c r="AB848" s="669"/>
      <c r="AC848" s="669"/>
      <c r="AD848" s="669"/>
      <c r="AE848" s="669"/>
      <c r="AF848" s="669"/>
      <c r="AG848" s="669"/>
      <c r="AH848" s="669"/>
      <c r="AI848" s="669"/>
      <c r="AJ848" s="669"/>
      <c r="AK848" s="669"/>
      <c r="AL848" s="669"/>
      <c r="AM848" s="669"/>
      <c r="AN848" s="669"/>
      <c r="AO848" s="669"/>
      <c r="AP848" s="669"/>
      <c r="AQ848" s="669"/>
      <c r="AR848" s="669"/>
      <c r="AS848" s="669"/>
      <c r="AT848" s="669"/>
      <c r="AU848" s="669"/>
      <c r="AV848" s="669"/>
      <c r="AW848" s="669"/>
      <c r="AX848" s="669"/>
      <c r="AY848" s="669"/>
      <c r="AZ848" s="669"/>
      <c r="BA848" s="669"/>
      <c r="BB848" s="669"/>
      <c r="BC848" s="669"/>
      <c r="BD848" s="669"/>
      <c r="BE848" s="669"/>
      <c r="BF848" s="669"/>
      <c r="BG848" s="669"/>
      <c r="BH848" s="669"/>
      <c r="BI848" s="669"/>
      <c r="BJ848" s="669"/>
      <c r="BK848" s="669"/>
      <c r="BL848" s="669"/>
      <c r="BM848" s="669"/>
      <c r="BN848" s="669"/>
      <c r="BO848" s="669"/>
      <c r="BP848" s="669"/>
      <c r="BQ848" s="669"/>
      <c r="BR848" s="669"/>
    </row>
    <row r="849" spans="1:70" ht="16.5" customHeight="1">
      <c r="A849" s="481"/>
      <c r="B849" s="474"/>
      <c r="E849" s="1218" t="s">
        <v>834</v>
      </c>
      <c r="F849" s="1219"/>
      <c r="G849" s="689">
        <v>1.5449999999999999</v>
      </c>
      <c r="H849" s="689">
        <v>1.5449999999999999</v>
      </c>
      <c r="I849" s="689">
        <v>1.5449999999999999</v>
      </c>
      <c r="J849" s="689">
        <v>1.5449999999999999</v>
      </c>
      <c r="K849" s="689">
        <v>1.5449999999999999</v>
      </c>
      <c r="L849" s="689">
        <v>1.5449999999999999</v>
      </c>
      <c r="M849" s="689">
        <v>1.5449999999999999</v>
      </c>
      <c r="N849" s="689">
        <v>1.5449999999999999</v>
      </c>
      <c r="O849" s="689">
        <v>1.5449999999999999</v>
      </c>
      <c r="P849" s="689">
        <v>1.5449999999999999</v>
      </c>
      <c r="Q849" s="689">
        <v>1.5449999999999999</v>
      </c>
      <c r="R849" s="689">
        <v>1.5449999999999999</v>
      </c>
      <c r="S849" s="689">
        <v>1.5449999999999999</v>
      </c>
      <c r="T849" s="689">
        <v>1.5449999999999999</v>
      </c>
      <c r="U849" s="689">
        <v>1.5449999999999999</v>
      </c>
      <c r="V849" s="689">
        <v>1.5449999999999999</v>
      </c>
      <c r="W849" s="689">
        <v>1.5449999999999999</v>
      </c>
      <c r="X849" s="689">
        <v>1.5449999999999999</v>
      </c>
      <c r="Y849" s="669"/>
      <c r="Z849" s="669"/>
      <c r="AA849" s="669"/>
      <c r="AB849" s="669"/>
      <c r="AC849" s="669"/>
      <c r="AD849" s="669"/>
      <c r="AE849" s="669"/>
      <c r="AF849" s="669"/>
      <c r="AG849" s="669"/>
      <c r="AH849" s="669"/>
      <c r="AI849" s="669"/>
      <c r="AJ849" s="669"/>
      <c r="AK849" s="669"/>
      <c r="AL849" s="669"/>
      <c r="AM849" s="669"/>
      <c r="AN849" s="669"/>
      <c r="AO849" s="669"/>
      <c r="AP849" s="669"/>
      <c r="AQ849" s="669"/>
      <c r="AR849" s="669"/>
      <c r="AS849" s="669"/>
      <c r="AT849" s="669"/>
      <c r="AU849" s="669"/>
      <c r="AV849" s="669"/>
      <c r="AW849" s="669"/>
      <c r="AX849" s="669"/>
      <c r="AY849" s="669"/>
      <c r="AZ849" s="669"/>
      <c r="BA849" s="669"/>
      <c r="BB849" s="669"/>
      <c r="BC849" s="669"/>
      <c r="BD849" s="669"/>
      <c r="BE849" s="669"/>
      <c r="BF849" s="669"/>
      <c r="BG849" s="669"/>
      <c r="BH849" s="669"/>
      <c r="BI849" s="669"/>
      <c r="BJ849" s="669"/>
      <c r="BK849" s="669"/>
      <c r="BL849" s="669"/>
      <c r="BM849" s="669"/>
      <c r="BN849" s="669"/>
      <c r="BO849" s="669"/>
      <c r="BP849" s="669"/>
      <c r="BQ849" s="669"/>
      <c r="BR849" s="669"/>
    </row>
    <row r="850" spans="1:70" ht="16.5" customHeight="1">
      <c r="A850" s="481"/>
      <c r="B850" s="474"/>
      <c r="E850" s="724" t="s">
        <v>835</v>
      </c>
      <c r="F850" s="725"/>
      <c r="G850" s="689">
        <v>2.5</v>
      </c>
      <c r="H850" s="689">
        <v>2.5</v>
      </c>
      <c r="I850" s="689">
        <v>2.5</v>
      </c>
      <c r="J850" s="689">
        <v>2.5</v>
      </c>
      <c r="K850" s="689">
        <v>2.5</v>
      </c>
      <c r="L850" s="689">
        <v>2.5</v>
      </c>
      <c r="M850" s="689">
        <v>2.5</v>
      </c>
      <c r="N850" s="689">
        <v>2.5</v>
      </c>
      <c r="O850" s="689">
        <v>2.5</v>
      </c>
      <c r="P850" s="689">
        <v>2.5</v>
      </c>
      <c r="Q850" s="689">
        <v>2.5</v>
      </c>
      <c r="R850" s="689">
        <v>2.5</v>
      </c>
      <c r="S850" s="689">
        <v>2.5</v>
      </c>
      <c r="T850" s="689">
        <v>2.5</v>
      </c>
      <c r="U850" s="689">
        <v>2.5</v>
      </c>
      <c r="V850" s="689">
        <v>2.5</v>
      </c>
      <c r="W850" s="689">
        <v>2.5</v>
      </c>
      <c r="X850" s="689">
        <v>2.5</v>
      </c>
      <c r="Y850" s="669"/>
      <c r="Z850" s="669"/>
      <c r="AA850" s="669"/>
      <c r="AB850" s="669"/>
      <c r="AC850" s="669"/>
      <c r="AD850" s="669"/>
      <c r="AE850" s="669"/>
      <c r="AF850" s="669"/>
      <c r="AG850" s="669"/>
      <c r="AH850" s="669"/>
      <c r="AI850" s="669"/>
      <c r="AJ850" s="669"/>
      <c r="AK850" s="669"/>
      <c r="AL850" s="669"/>
      <c r="AM850" s="669"/>
      <c r="AN850" s="669"/>
      <c r="AO850" s="669"/>
      <c r="AP850" s="669"/>
      <c r="AQ850" s="669"/>
      <c r="AR850" s="669"/>
      <c r="AS850" s="669"/>
      <c r="AT850" s="669"/>
      <c r="AU850" s="669"/>
      <c r="AV850" s="669"/>
      <c r="AW850" s="669"/>
      <c r="AX850" s="669"/>
      <c r="AY850" s="669"/>
      <c r="AZ850" s="669"/>
      <c r="BA850" s="669"/>
      <c r="BB850" s="669"/>
      <c r="BC850" s="669"/>
      <c r="BD850" s="669"/>
      <c r="BE850" s="669"/>
      <c r="BF850" s="669"/>
      <c r="BG850" s="669"/>
      <c r="BH850" s="669"/>
      <c r="BI850" s="669"/>
      <c r="BJ850" s="669"/>
      <c r="BK850" s="669"/>
      <c r="BL850" s="669"/>
      <c r="BM850" s="669"/>
      <c r="BN850" s="669"/>
      <c r="BO850" s="669"/>
      <c r="BP850" s="669"/>
      <c r="BQ850" s="669"/>
      <c r="BR850" s="669"/>
    </row>
    <row r="851" spans="1:70" ht="16.5" customHeight="1">
      <c r="A851" s="481"/>
      <c r="B851" s="474"/>
      <c r="E851" s="1218" t="s">
        <v>836</v>
      </c>
      <c r="F851" s="1219"/>
      <c r="G851" s="689">
        <v>2.9660000000000002</v>
      </c>
      <c r="H851" s="689">
        <v>2.9660000000000002</v>
      </c>
      <c r="I851" s="689">
        <v>2.9660000000000002</v>
      </c>
      <c r="J851" s="689">
        <v>2.9660000000000002</v>
      </c>
      <c r="K851" s="689">
        <v>2.9660000000000002</v>
      </c>
      <c r="L851" s="689">
        <v>2.9660000000000002</v>
      </c>
      <c r="M851" s="689">
        <v>2.9660000000000002</v>
      </c>
      <c r="N851" s="689">
        <v>2.9660000000000002</v>
      </c>
      <c r="O851" s="689">
        <v>2.9660000000000002</v>
      </c>
      <c r="P851" s="689">
        <v>2.9660000000000002</v>
      </c>
      <c r="Q851" s="689">
        <v>2.9660000000000002</v>
      </c>
      <c r="R851" s="689">
        <v>2.9660000000000002</v>
      </c>
      <c r="S851" s="689">
        <v>2.9660000000000002</v>
      </c>
      <c r="T851" s="689">
        <v>2.9660000000000002</v>
      </c>
      <c r="U851" s="689">
        <v>2.9660000000000002</v>
      </c>
      <c r="V851" s="689">
        <v>2.9660000000000002</v>
      </c>
      <c r="W851" s="689">
        <v>2.9660000000000002</v>
      </c>
      <c r="X851" s="689">
        <v>2.9660000000000002</v>
      </c>
      <c r="Y851" s="669"/>
      <c r="Z851" s="669"/>
      <c r="AA851" s="669"/>
      <c r="AB851" s="669"/>
      <c r="AC851" s="669"/>
      <c r="AD851" s="669"/>
      <c r="AE851" s="669"/>
      <c r="AF851" s="669"/>
      <c r="AG851" s="669"/>
      <c r="AH851" s="669"/>
      <c r="AI851" s="669"/>
      <c r="AJ851" s="669"/>
      <c r="AK851" s="669"/>
      <c r="AL851" s="669"/>
      <c r="AM851" s="669"/>
      <c r="AN851" s="669"/>
      <c r="AO851" s="669"/>
      <c r="AP851" s="669"/>
      <c r="AQ851" s="669"/>
      <c r="AR851" s="669"/>
      <c r="AS851" s="669"/>
      <c r="AT851" s="669"/>
      <c r="AU851" s="669"/>
      <c r="AV851" s="669"/>
      <c r="AW851" s="669"/>
      <c r="AX851" s="669"/>
      <c r="AY851" s="669"/>
      <c r="AZ851" s="669"/>
      <c r="BA851" s="669"/>
      <c r="BB851" s="669"/>
      <c r="BC851" s="669"/>
      <c r="BD851" s="669"/>
      <c r="BE851" s="669"/>
      <c r="BF851" s="669"/>
      <c r="BG851" s="669"/>
      <c r="BH851" s="669"/>
      <c r="BI851" s="669"/>
      <c r="BJ851" s="669"/>
      <c r="BK851" s="669"/>
      <c r="BL851" s="669"/>
      <c r="BM851" s="669"/>
      <c r="BN851" s="669"/>
      <c r="BO851" s="669"/>
      <c r="BP851" s="669"/>
      <c r="BQ851" s="669"/>
      <c r="BR851" s="669"/>
    </row>
    <row r="852" spans="1:70" ht="16.5" customHeight="1">
      <c r="A852" s="481"/>
      <c r="B852" s="474"/>
      <c r="E852" s="1218" t="s">
        <v>837</v>
      </c>
      <c r="F852" s="1219"/>
      <c r="G852" s="689">
        <v>2.996</v>
      </c>
      <c r="H852" s="689">
        <v>2.996</v>
      </c>
      <c r="I852" s="689">
        <v>2.996</v>
      </c>
      <c r="J852" s="689">
        <v>2.996</v>
      </c>
      <c r="K852" s="689">
        <v>2.996</v>
      </c>
      <c r="L852" s="689">
        <v>2.996</v>
      </c>
      <c r="M852" s="689">
        <v>2.996</v>
      </c>
      <c r="N852" s="689">
        <v>2.996</v>
      </c>
      <c r="O852" s="689">
        <v>2.996</v>
      </c>
      <c r="P852" s="689">
        <v>2.996</v>
      </c>
      <c r="Q852" s="689">
        <v>2.996</v>
      </c>
      <c r="R852" s="689">
        <v>2.996</v>
      </c>
      <c r="S852" s="689">
        <v>2.996</v>
      </c>
      <c r="T852" s="689">
        <v>2.996</v>
      </c>
      <c r="U852" s="689">
        <v>2.996</v>
      </c>
      <c r="V852" s="689">
        <v>2.996</v>
      </c>
      <c r="W852" s="689">
        <v>2.996</v>
      </c>
      <c r="X852" s="689">
        <v>2.996</v>
      </c>
      <c r="Y852" s="669"/>
      <c r="Z852" s="669"/>
      <c r="AA852" s="669"/>
      <c r="AB852" s="669"/>
      <c r="AC852" s="669"/>
      <c r="AD852" s="669"/>
      <c r="AE852" s="669"/>
      <c r="AF852" s="669"/>
      <c r="AG852" s="669"/>
      <c r="AH852" s="669"/>
      <c r="AI852" s="669"/>
      <c r="AJ852" s="669"/>
      <c r="AK852" s="669"/>
      <c r="AL852" s="669"/>
      <c r="AM852" s="669"/>
      <c r="AN852" s="669"/>
      <c r="AO852" s="669"/>
      <c r="AP852" s="669"/>
      <c r="AQ852" s="669"/>
      <c r="AR852" s="669"/>
      <c r="AS852" s="669"/>
      <c r="AT852" s="669"/>
      <c r="AU852" s="669"/>
      <c r="AV852" s="669"/>
      <c r="AW852" s="669"/>
      <c r="AX852" s="669"/>
      <c r="AY852" s="669"/>
      <c r="AZ852" s="669"/>
      <c r="BA852" s="669"/>
      <c r="BB852" s="669"/>
      <c r="BC852" s="669"/>
      <c r="BD852" s="669"/>
      <c r="BE852" s="669"/>
      <c r="BF852" s="669"/>
      <c r="BG852" s="669"/>
      <c r="BH852" s="669"/>
      <c r="BI852" s="669"/>
      <c r="BJ852" s="669"/>
      <c r="BK852" s="669"/>
      <c r="BL852" s="669"/>
      <c r="BM852" s="669"/>
      <c r="BN852" s="669"/>
      <c r="BO852" s="669"/>
      <c r="BP852" s="669"/>
      <c r="BQ852" s="669"/>
      <c r="BR852" s="669"/>
    </row>
    <row r="853" spans="1:70" ht="16.5" customHeight="1">
      <c r="A853" s="481"/>
      <c r="B853" s="474"/>
      <c r="E853" s="1218" t="s">
        <v>838</v>
      </c>
      <c r="F853" s="1219"/>
      <c r="G853" s="689">
        <v>0.88100000000000001</v>
      </c>
      <c r="H853" s="689">
        <v>0.88100000000000001</v>
      </c>
      <c r="I853" s="689">
        <v>0.88100000000000001</v>
      </c>
      <c r="J853" s="689">
        <v>0.88100000000000001</v>
      </c>
      <c r="K853" s="689">
        <v>0.88100000000000001</v>
      </c>
      <c r="L853" s="689">
        <v>0.88100000000000001</v>
      </c>
      <c r="M853" s="689">
        <v>0.88100000000000001</v>
      </c>
      <c r="N853" s="689">
        <v>0.88100000000000001</v>
      </c>
      <c r="O853" s="689">
        <v>0.88100000000000001</v>
      </c>
      <c r="P853" s="689">
        <v>0.88100000000000001</v>
      </c>
      <c r="Q853" s="689">
        <v>0.88100000000000001</v>
      </c>
      <c r="R853" s="689">
        <v>0.88100000000000001</v>
      </c>
      <c r="S853" s="689">
        <v>0.88100000000000001</v>
      </c>
      <c r="T853" s="689">
        <v>0.88100000000000001</v>
      </c>
      <c r="U853" s="689">
        <v>0.88100000000000001</v>
      </c>
      <c r="V853" s="689">
        <v>0.88100000000000001</v>
      </c>
      <c r="W853" s="689">
        <v>0.88100000000000001</v>
      </c>
      <c r="X853" s="689">
        <v>0.88100000000000001</v>
      </c>
      <c r="Y853" s="669"/>
      <c r="Z853" s="669"/>
      <c r="AA853" s="669"/>
      <c r="AB853" s="669"/>
      <c r="AC853" s="669"/>
      <c r="AD853" s="669"/>
      <c r="AE853" s="669"/>
      <c r="AF853" s="669"/>
      <c r="AG853" s="669"/>
      <c r="AH853" s="669"/>
      <c r="AI853" s="669"/>
      <c r="AJ853" s="669"/>
      <c r="AK853" s="669"/>
      <c r="AL853" s="669"/>
      <c r="AM853" s="669"/>
      <c r="AN853" s="669"/>
      <c r="AO853" s="669"/>
      <c r="AP853" s="669"/>
      <c r="AQ853" s="669"/>
      <c r="AR853" s="669"/>
      <c r="AS853" s="669"/>
      <c r="AT853" s="669"/>
      <c r="AU853" s="669"/>
      <c r="AV853" s="669"/>
      <c r="AW853" s="669"/>
      <c r="AX853" s="669"/>
      <c r="AY853" s="669"/>
      <c r="AZ853" s="669"/>
      <c r="BA853" s="669"/>
      <c r="BB853" s="669"/>
      <c r="BC853" s="669"/>
      <c r="BD853" s="669"/>
      <c r="BE853" s="669"/>
      <c r="BF853" s="669"/>
      <c r="BG853" s="669"/>
      <c r="BH853" s="669"/>
      <c r="BI853" s="669"/>
      <c r="BJ853" s="669"/>
      <c r="BK853" s="669"/>
      <c r="BL853" s="669"/>
      <c r="BM853" s="669"/>
      <c r="BN853" s="669"/>
      <c r="BO853" s="669"/>
      <c r="BP853" s="669"/>
      <c r="BQ853" s="669"/>
      <c r="BR853" s="669"/>
    </row>
    <row r="854" spans="1:70" ht="16.5" customHeight="1">
      <c r="A854" s="481"/>
      <c r="B854" s="474"/>
      <c r="E854" s="1218" t="s">
        <v>839</v>
      </c>
      <c r="F854" s="1219"/>
      <c r="G854" s="689">
        <v>2E-3</v>
      </c>
      <c r="H854" s="689">
        <v>2E-3</v>
      </c>
      <c r="I854" s="689">
        <v>2E-3</v>
      </c>
      <c r="J854" s="689">
        <v>2E-3</v>
      </c>
      <c r="K854" s="689">
        <v>2E-3</v>
      </c>
      <c r="L854" s="689">
        <v>2E-3</v>
      </c>
      <c r="M854" s="689">
        <v>2E-3</v>
      </c>
      <c r="N854" s="689">
        <v>2E-3</v>
      </c>
      <c r="O854" s="689">
        <v>2E-3</v>
      </c>
      <c r="P854" s="689">
        <v>2E-3</v>
      </c>
      <c r="Q854" s="689">
        <v>2E-3</v>
      </c>
      <c r="R854" s="689">
        <v>2E-3</v>
      </c>
      <c r="S854" s="689">
        <v>2E-3</v>
      </c>
      <c r="T854" s="689">
        <v>2E-3</v>
      </c>
      <c r="U854" s="689">
        <v>2E-3</v>
      </c>
      <c r="V854" s="689">
        <v>2E-3</v>
      </c>
      <c r="W854" s="689">
        <v>2E-3</v>
      </c>
      <c r="X854" s="689">
        <v>2E-3</v>
      </c>
      <c r="Y854" s="669"/>
      <c r="Z854" s="669"/>
      <c r="AA854" s="669"/>
      <c r="AB854" s="669"/>
      <c r="AC854" s="669"/>
      <c r="AD854" s="669"/>
      <c r="AE854" s="669"/>
      <c r="AF854" s="669"/>
      <c r="AG854" s="669"/>
      <c r="AH854" s="669"/>
      <c r="AI854" s="669"/>
      <c r="AJ854" s="669"/>
      <c r="AK854" s="669"/>
      <c r="AL854" s="669"/>
      <c r="AM854" s="669"/>
      <c r="AN854" s="669"/>
      <c r="AO854" s="669"/>
      <c r="AP854" s="669"/>
      <c r="AQ854" s="669"/>
      <c r="AR854" s="669"/>
      <c r="AS854" s="669"/>
      <c r="AT854" s="669"/>
      <c r="AU854" s="669"/>
      <c r="AV854" s="669"/>
      <c r="AW854" s="669"/>
      <c r="AX854" s="669"/>
      <c r="AY854" s="669"/>
      <c r="AZ854" s="669"/>
      <c r="BA854" s="669"/>
      <c r="BB854" s="669"/>
      <c r="BC854" s="669"/>
      <c r="BD854" s="669"/>
      <c r="BE854" s="669"/>
      <c r="BF854" s="669"/>
      <c r="BG854" s="669"/>
      <c r="BH854" s="669"/>
      <c r="BI854" s="669"/>
      <c r="BJ854" s="669"/>
      <c r="BK854" s="669"/>
      <c r="BL854" s="669"/>
      <c r="BM854" s="669"/>
      <c r="BN854" s="669"/>
      <c r="BO854" s="669"/>
      <c r="BP854" s="669"/>
      <c r="BQ854" s="669"/>
      <c r="BR854" s="669"/>
    </row>
    <row r="855" spans="1:70" ht="16.5" customHeight="1">
      <c r="A855" s="481"/>
      <c r="B855" s="474"/>
      <c r="E855" s="1218" t="s">
        <v>840</v>
      </c>
      <c r="F855" s="1219"/>
      <c r="G855" s="689">
        <v>0.13700000000000001</v>
      </c>
      <c r="H855" s="689">
        <v>0.13700000000000001</v>
      </c>
      <c r="I855" s="689">
        <v>0.13700000000000001</v>
      </c>
      <c r="J855" s="689">
        <v>0.13700000000000001</v>
      </c>
      <c r="K855" s="689">
        <v>0.13700000000000001</v>
      </c>
      <c r="L855" s="689">
        <v>0.13700000000000001</v>
      </c>
      <c r="M855" s="689">
        <v>0.13700000000000001</v>
      </c>
      <c r="N855" s="689">
        <v>0.13700000000000001</v>
      </c>
      <c r="O855" s="689">
        <v>0.13700000000000001</v>
      </c>
      <c r="P855" s="689">
        <v>0.13700000000000001</v>
      </c>
      <c r="Q855" s="689">
        <v>0.13700000000000001</v>
      </c>
      <c r="R855" s="689">
        <v>0.13700000000000001</v>
      </c>
      <c r="S855" s="689">
        <v>0.13700000000000001</v>
      </c>
      <c r="T855" s="689">
        <v>0.13700000000000001</v>
      </c>
      <c r="U855" s="689">
        <v>0.13700000000000001</v>
      </c>
      <c r="V855" s="689">
        <v>0.13700000000000001</v>
      </c>
      <c r="W855" s="689">
        <v>0.13700000000000001</v>
      </c>
      <c r="X855" s="689">
        <v>0.13700000000000001</v>
      </c>
      <c r="Y855" s="669"/>
      <c r="Z855" s="669"/>
      <c r="AA855" s="669"/>
      <c r="AB855" s="669"/>
      <c r="AC855" s="669"/>
      <c r="AD855" s="669"/>
      <c r="AE855" s="669"/>
      <c r="AF855" s="669"/>
      <c r="AG855" s="669"/>
      <c r="AH855" s="669"/>
      <c r="AI855" s="669"/>
      <c r="AJ855" s="669"/>
      <c r="AK855" s="669"/>
      <c r="AL855" s="669"/>
      <c r="AM855" s="669"/>
      <c r="AN855" s="669"/>
      <c r="AO855" s="669"/>
      <c r="AP855" s="669"/>
      <c r="AQ855" s="669"/>
      <c r="AR855" s="669"/>
      <c r="AS855" s="669"/>
      <c r="AT855" s="669"/>
      <c r="AU855" s="669"/>
      <c r="AV855" s="669"/>
      <c r="AW855" s="669"/>
      <c r="AX855" s="669"/>
      <c r="AY855" s="669"/>
      <c r="AZ855" s="669"/>
      <c r="BA855" s="669"/>
      <c r="BB855" s="669"/>
      <c r="BC855" s="669"/>
      <c r="BD855" s="669"/>
      <c r="BE855" s="669"/>
      <c r="BF855" s="669"/>
      <c r="BG855" s="669"/>
      <c r="BH855" s="669"/>
      <c r="BI855" s="669"/>
      <c r="BJ855" s="669"/>
      <c r="BK855" s="669"/>
      <c r="BL855" s="669"/>
      <c r="BM855" s="669"/>
      <c r="BN855" s="669"/>
      <c r="BO855" s="669"/>
      <c r="BP855" s="669"/>
      <c r="BQ855" s="669"/>
      <c r="BR855" s="669"/>
    </row>
    <row r="856" spans="1:70" ht="16.5" customHeight="1">
      <c r="A856" s="481"/>
      <c r="B856" s="474"/>
      <c r="E856" s="1218" t="s">
        <v>841</v>
      </c>
      <c r="F856" s="1219"/>
      <c r="G856" s="689">
        <v>0.17100000000000001</v>
      </c>
      <c r="H856" s="689">
        <v>0.17100000000000001</v>
      </c>
      <c r="I856" s="689">
        <v>0.17100000000000001</v>
      </c>
      <c r="J856" s="689">
        <v>0.17100000000000001</v>
      </c>
      <c r="K856" s="689">
        <v>0.17100000000000001</v>
      </c>
      <c r="L856" s="689">
        <v>0.17100000000000001</v>
      </c>
      <c r="M856" s="689">
        <v>0.17100000000000001</v>
      </c>
      <c r="N856" s="689">
        <v>0.17100000000000001</v>
      </c>
      <c r="O856" s="689">
        <v>0.17100000000000001</v>
      </c>
      <c r="P856" s="689">
        <v>0.17100000000000001</v>
      </c>
      <c r="Q856" s="689">
        <v>0.17100000000000001</v>
      </c>
      <c r="R856" s="689">
        <v>0.17100000000000001</v>
      </c>
      <c r="S856" s="689">
        <v>0.17100000000000001</v>
      </c>
      <c r="T856" s="689">
        <v>0.17100000000000001</v>
      </c>
      <c r="U856" s="689">
        <v>0.17100000000000001</v>
      </c>
      <c r="V856" s="689">
        <v>0.17100000000000001</v>
      </c>
      <c r="W856" s="689">
        <v>0.17100000000000001</v>
      </c>
      <c r="X856" s="689">
        <v>0.17100000000000001</v>
      </c>
      <c r="Y856" s="669"/>
      <c r="Z856" s="669"/>
      <c r="AA856" s="669"/>
      <c r="AB856" s="669"/>
      <c r="AC856" s="669"/>
      <c r="AD856" s="669"/>
      <c r="AE856" s="669"/>
      <c r="AF856" s="669"/>
      <c r="AG856" s="669"/>
      <c r="AH856" s="669"/>
      <c r="AI856" s="669"/>
      <c r="AJ856" s="669"/>
      <c r="AK856" s="669"/>
      <c r="AL856" s="669"/>
      <c r="AM856" s="669"/>
      <c r="AN856" s="669"/>
      <c r="AO856" s="669"/>
      <c r="AP856" s="669"/>
      <c r="AQ856" s="669"/>
      <c r="AR856" s="669"/>
      <c r="AS856" s="669"/>
      <c r="AT856" s="669"/>
      <c r="AU856" s="669"/>
      <c r="AV856" s="669"/>
      <c r="AW856" s="669"/>
      <c r="AX856" s="669"/>
      <c r="AY856" s="669"/>
      <c r="AZ856" s="669"/>
      <c r="BA856" s="669"/>
      <c r="BB856" s="669"/>
      <c r="BC856" s="669"/>
      <c r="BD856" s="669"/>
      <c r="BE856" s="669"/>
      <c r="BF856" s="669"/>
      <c r="BG856" s="669"/>
      <c r="BH856" s="669"/>
      <c r="BI856" s="669"/>
      <c r="BJ856" s="669"/>
      <c r="BK856" s="669"/>
      <c r="BL856" s="669"/>
      <c r="BM856" s="669"/>
      <c r="BN856" s="669"/>
      <c r="BO856" s="669"/>
      <c r="BP856" s="669"/>
      <c r="BQ856" s="669"/>
      <c r="BR856" s="669"/>
    </row>
    <row r="857" spans="1:70" ht="16.5" customHeight="1">
      <c r="A857" s="481"/>
      <c r="B857" s="474"/>
      <c r="E857" s="1218" t="s">
        <v>842</v>
      </c>
      <c r="F857" s="1219"/>
      <c r="G857" s="689">
        <v>0.14299999999999999</v>
      </c>
      <c r="H857" s="689">
        <v>0.14299999999999999</v>
      </c>
      <c r="I857" s="689">
        <v>0.14299999999999999</v>
      </c>
      <c r="J857" s="689">
        <v>0.14299999999999999</v>
      </c>
      <c r="K857" s="689">
        <v>0.14299999999999999</v>
      </c>
      <c r="L857" s="689">
        <v>0.14299999999999999</v>
      </c>
      <c r="M857" s="689">
        <v>0.14299999999999999</v>
      </c>
      <c r="N857" s="689">
        <v>0.14299999999999999</v>
      </c>
      <c r="O857" s="689">
        <v>0.14299999999999999</v>
      </c>
      <c r="P857" s="689">
        <v>0.14299999999999999</v>
      </c>
      <c r="Q857" s="689">
        <v>0.14299999999999999</v>
      </c>
      <c r="R857" s="689">
        <v>0.14299999999999999</v>
      </c>
      <c r="S857" s="689">
        <v>0.14299999999999999</v>
      </c>
      <c r="T857" s="689">
        <v>0.14299999999999999</v>
      </c>
      <c r="U857" s="689">
        <v>0.14299999999999999</v>
      </c>
      <c r="V857" s="689">
        <v>0.14299999999999999</v>
      </c>
      <c r="W857" s="689">
        <v>0.14299999999999999</v>
      </c>
      <c r="X857" s="689">
        <v>0.14299999999999999</v>
      </c>
      <c r="Y857" s="669"/>
      <c r="Z857" s="669"/>
      <c r="AA857" s="669"/>
      <c r="AB857" s="669"/>
      <c r="AC857" s="669"/>
      <c r="AD857" s="669"/>
      <c r="AE857" s="669"/>
      <c r="AF857" s="669"/>
      <c r="AG857" s="669"/>
      <c r="AH857" s="669"/>
      <c r="AI857" s="669"/>
      <c r="AJ857" s="669"/>
      <c r="AK857" s="669"/>
      <c r="AL857" s="669"/>
      <c r="AM857" s="669"/>
      <c r="AN857" s="669"/>
      <c r="AO857" s="669"/>
      <c r="AP857" s="669"/>
      <c r="AQ857" s="669"/>
      <c r="AR857" s="669"/>
      <c r="AS857" s="669"/>
      <c r="AT857" s="669"/>
      <c r="AU857" s="669"/>
      <c r="AV857" s="669"/>
      <c r="AW857" s="669"/>
      <c r="AX857" s="669"/>
      <c r="AY857" s="669"/>
      <c r="AZ857" s="669"/>
      <c r="BA857" s="669"/>
      <c r="BB857" s="669"/>
      <c r="BC857" s="669"/>
      <c r="BD857" s="669"/>
      <c r="BE857" s="669"/>
      <c r="BF857" s="669"/>
      <c r="BG857" s="669"/>
      <c r="BH857" s="669"/>
      <c r="BI857" s="669"/>
      <c r="BJ857" s="669"/>
      <c r="BK857" s="669"/>
      <c r="BL857" s="669"/>
      <c r="BM857" s="669"/>
      <c r="BN857" s="669"/>
      <c r="BO857" s="669"/>
      <c r="BP857" s="669"/>
      <c r="BQ857" s="669"/>
      <c r="BR857" s="669"/>
    </row>
    <row r="858" spans="1:70" ht="16.5" customHeight="1">
      <c r="A858" s="481"/>
      <c r="B858" s="474"/>
      <c r="E858" s="1218" t="s">
        <v>843</v>
      </c>
      <c r="F858" s="1219"/>
      <c r="G858" s="689">
        <v>0.15</v>
      </c>
      <c r="H858" s="689">
        <v>0.15</v>
      </c>
      <c r="I858" s="689">
        <v>0.15</v>
      </c>
      <c r="J858" s="689">
        <v>0.15</v>
      </c>
      <c r="K858" s="689">
        <v>0.15</v>
      </c>
      <c r="L858" s="689">
        <v>0.15</v>
      </c>
      <c r="M858" s="689">
        <v>0.15</v>
      </c>
      <c r="N858" s="689">
        <v>0.15</v>
      </c>
      <c r="O858" s="689">
        <v>0.15</v>
      </c>
      <c r="P858" s="689">
        <v>0.15</v>
      </c>
      <c r="Q858" s="689">
        <v>0.15</v>
      </c>
      <c r="R858" s="689">
        <v>0.15</v>
      </c>
      <c r="S858" s="689">
        <v>0.15</v>
      </c>
      <c r="T858" s="689">
        <v>0.15</v>
      </c>
      <c r="U858" s="689">
        <v>0.15</v>
      </c>
      <c r="V858" s="689">
        <v>0.15</v>
      </c>
      <c r="W858" s="689">
        <v>0.15</v>
      </c>
      <c r="X858" s="689">
        <v>0.15</v>
      </c>
      <c r="Y858" s="669"/>
      <c r="Z858" s="669"/>
      <c r="AA858" s="669"/>
      <c r="AB858" s="669"/>
      <c r="AC858" s="669"/>
      <c r="AD858" s="669"/>
      <c r="AE858" s="669"/>
      <c r="AF858" s="669"/>
      <c r="AG858" s="669"/>
      <c r="AH858" s="669"/>
      <c r="AI858" s="669"/>
      <c r="AJ858" s="669"/>
      <c r="AK858" s="669"/>
      <c r="AL858" s="669"/>
      <c r="AM858" s="669"/>
      <c r="AN858" s="669"/>
      <c r="AO858" s="669"/>
      <c r="AP858" s="669"/>
      <c r="AQ858" s="669"/>
      <c r="AR858" s="669"/>
      <c r="AS858" s="669"/>
      <c r="AT858" s="669"/>
      <c r="AU858" s="669"/>
      <c r="AV858" s="669"/>
      <c r="AW858" s="669"/>
      <c r="AX858" s="669"/>
      <c r="AY858" s="669"/>
      <c r="AZ858" s="669"/>
      <c r="BA858" s="669"/>
      <c r="BB858" s="669"/>
      <c r="BC858" s="669"/>
      <c r="BD858" s="669"/>
      <c r="BE858" s="669"/>
      <c r="BF858" s="669"/>
      <c r="BG858" s="669"/>
      <c r="BH858" s="669"/>
      <c r="BI858" s="669"/>
      <c r="BJ858" s="669"/>
      <c r="BK858" s="669"/>
      <c r="BL858" s="669"/>
      <c r="BM858" s="669"/>
      <c r="BN858" s="669"/>
      <c r="BO858" s="669"/>
      <c r="BP858" s="669"/>
      <c r="BQ858" s="669"/>
      <c r="BR858" s="669"/>
    </row>
    <row r="859" spans="1:70" ht="16.5" customHeight="1">
      <c r="A859" s="481"/>
      <c r="B859" s="474"/>
      <c r="E859" s="1218" t="s">
        <v>844</v>
      </c>
      <c r="F859" s="1219"/>
      <c r="G859" s="689">
        <v>0.14699999999999999</v>
      </c>
      <c r="H859" s="689">
        <v>0.14699999999999999</v>
      </c>
      <c r="I859" s="689">
        <v>0.14699999999999999</v>
      </c>
      <c r="J859" s="689">
        <v>0.14699999999999999</v>
      </c>
      <c r="K859" s="689">
        <v>0.14699999999999999</v>
      </c>
      <c r="L859" s="689">
        <v>0.14699999999999999</v>
      </c>
      <c r="M859" s="689">
        <v>0.14699999999999999</v>
      </c>
      <c r="N859" s="689">
        <v>0.14699999999999999</v>
      </c>
      <c r="O859" s="689">
        <v>0.14699999999999999</v>
      </c>
      <c r="P859" s="689">
        <v>0.14699999999999999</v>
      </c>
      <c r="Q859" s="689">
        <v>0.14699999999999999</v>
      </c>
      <c r="R859" s="689">
        <v>0.14699999999999999</v>
      </c>
      <c r="S859" s="689">
        <v>0.14699999999999999</v>
      </c>
      <c r="T859" s="689">
        <v>0.14699999999999999</v>
      </c>
      <c r="U859" s="689">
        <v>0.14699999999999999</v>
      </c>
      <c r="V859" s="689">
        <v>0.14699999999999999</v>
      </c>
      <c r="W859" s="689">
        <v>0.14699999999999999</v>
      </c>
      <c r="X859" s="689">
        <v>0.14699999999999999</v>
      </c>
      <c r="Y859" s="669"/>
      <c r="Z859" s="669"/>
      <c r="AA859" s="669"/>
      <c r="AB859" s="669"/>
      <c r="AC859" s="669"/>
      <c r="AD859" s="669"/>
      <c r="AE859" s="669"/>
      <c r="AF859" s="669"/>
      <c r="AG859" s="669"/>
      <c r="AH859" s="669"/>
      <c r="AI859" s="669"/>
      <c r="AJ859" s="669"/>
      <c r="AK859" s="669"/>
      <c r="AL859" s="669"/>
      <c r="AM859" s="669"/>
      <c r="AN859" s="669"/>
      <c r="AO859" s="669"/>
      <c r="AP859" s="669"/>
      <c r="AQ859" s="669"/>
      <c r="AR859" s="669"/>
      <c r="AS859" s="669"/>
      <c r="AT859" s="669"/>
      <c r="AU859" s="669"/>
      <c r="AV859" s="669"/>
      <c r="AW859" s="669"/>
      <c r="AX859" s="669"/>
      <c r="AY859" s="669"/>
      <c r="AZ859" s="669"/>
      <c r="BA859" s="669"/>
      <c r="BB859" s="669"/>
      <c r="BC859" s="669"/>
      <c r="BD859" s="669"/>
      <c r="BE859" s="669"/>
      <c r="BF859" s="669"/>
      <c r="BG859" s="669"/>
      <c r="BH859" s="669"/>
      <c r="BI859" s="669"/>
      <c r="BJ859" s="669"/>
      <c r="BK859" s="669"/>
      <c r="BL859" s="669"/>
      <c r="BM859" s="669"/>
      <c r="BN859" s="669"/>
      <c r="BO859" s="669"/>
      <c r="BP859" s="669"/>
      <c r="BQ859" s="669"/>
      <c r="BR859" s="669"/>
    </row>
    <row r="860" spans="1:70" ht="16.5" customHeight="1">
      <c r="A860" s="481"/>
      <c r="B860" s="474"/>
      <c r="E860" s="1218" t="s">
        <v>845</v>
      </c>
      <c r="F860" s="1219"/>
      <c r="G860" s="689">
        <v>0.153</v>
      </c>
      <c r="H860" s="689">
        <v>0.153</v>
      </c>
      <c r="I860" s="689">
        <v>0.153</v>
      </c>
      <c r="J860" s="689">
        <v>0.153</v>
      </c>
      <c r="K860" s="689">
        <v>0.153</v>
      </c>
      <c r="L860" s="689">
        <v>0.153</v>
      </c>
      <c r="M860" s="689">
        <v>0.153</v>
      </c>
      <c r="N860" s="689">
        <v>0.153</v>
      </c>
      <c r="O860" s="689">
        <v>0.153</v>
      </c>
      <c r="P860" s="689">
        <v>0.153</v>
      </c>
      <c r="Q860" s="689">
        <v>0.153</v>
      </c>
      <c r="R860" s="689">
        <v>0.153</v>
      </c>
      <c r="S860" s="689">
        <v>0.153</v>
      </c>
      <c r="T860" s="689">
        <v>0.153</v>
      </c>
      <c r="U860" s="689">
        <v>0.153</v>
      </c>
      <c r="V860" s="689">
        <v>0.153</v>
      </c>
      <c r="W860" s="689">
        <v>0.153</v>
      </c>
      <c r="X860" s="689">
        <v>0.153</v>
      </c>
      <c r="Y860" s="669"/>
      <c r="Z860" s="669"/>
      <c r="AA860" s="669"/>
      <c r="AB860" s="669"/>
      <c r="AC860" s="669"/>
      <c r="AD860" s="669"/>
      <c r="AE860" s="669"/>
      <c r="AF860" s="669"/>
      <c r="AG860" s="669"/>
      <c r="AH860" s="669"/>
      <c r="AI860" s="669"/>
      <c r="AJ860" s="669"/>
      <c r="AK860" s="669"/>
      <c r="AL860" s="669"/>
      <c r="AM860" s="669"/>
      <c r="AN860" s="669"/>
      <c r="AO860" s="669"/>
      <c r="AP860" s="669"/>
      <c r="AQ860" s="669"/>
      <c r="AR860" s="669"/>
      <c r="AS860" s="669"/>
      <c r="AT860" s="669"/>
      <c r="AU860" s="669"/>
      <c r="AV860" s="669"/>
      <c r="AW860" s="669"/>
      <c r="AX860" s="669"/>
      <c r="AY860" s="669"/>
      <c r="AZ860" s="669"/>
      <c r="BA860" s="669"/>
      <c r="BB860" s="669"/>
      <c r="BC860" s="669"/>
      <c r="BD860" s="669"/>
      <c r="BE860" s="669"/>
      <c r="BF860" s="669"/>
      <c r="BG860" s="669"/>
      <c r="BH860" s="669"/>
      <c r="BI860" s="669"/>
      <c r="BJ860" s="669"/>
      <c r="BK860" s="669"/>
      <c r="BL860" s="669"/>
      <c r="BM860" s="669"/>
      <c r="BN860" s="669"/>
      <c r="BO860" s="669"/>
      <c r="BP860" s="669"/>
      <c r="BQ860" s="669"/>
      <c r="BR860" s="669"/>
    </row>
    <row r="861" spans="1:70" ht="16.5" customHeight="1">
      <c r="A861" s="481"/>
      <c r="B861" s="474"/>
      <c r="E861" s="1218" t="s">
        <v>846</v>
      </c>
      <c r="F861" s="1219"/>
      <c r="G861" s="689">
        <v>0.184</v>
      </c>
      <c r="H861" s="689">
        <v>0.184</v>
      </c>
      <c r="I861" s="689">
        <v>0.184</v>
      </c>
      <c r="J861" s="689">
        <v>0.184</v>
      </c>
      <c r="K861" s="689">
        <v>0.184</v>
      </c>
      <c r="L861" s="689">
        <v>0.184</v>
      </c>
      <c r="M861" s="689">
        <v>0.184</v>
      </c>
      <c r="N861" s="689">
        <v>0.184</v>
      </c>
      <c r="O861" s="689">
        <v>0.184</v>
      </c>
      <c r="P861" s="689">
        <v>0.184</v>
      </c>
      <c r="Q861" s="689">
        <v>0.184</v>
      </c>
      <c r="R861" s="689">
        <v>0.184</v>
      </c>
      <c r="S861" s="689">
        <v>0.184</v>
      </c>
      <c r="T861" s="689">
        <v>0.184</v>
      </c>
      <c r="U861" s="689">
        <v>0.184</v>
      </c>
      <c r="V861" s="689">
        <v>0.184</v>
      </c>
      <c r="W861" s="689">
        <v>0.184</v>
      </c>
      <c r="X861" s="689">
        <v>0.184</v>
      </c>
      <c r="Y861" s="669"/>
      <c r="Z861" s="669"/>
      <c r="AA861" s="669"/>
      <c r="AB861" s="669"/>
      <c r="AC861" s="669"/>
      <c r="AD861" s="669"/>
      <c r="AE861" s="669"/>
      <c r="AF861" s="669"/>
      <c r="AG861" s="669"/>
      <c r="AH861" s="669"/>
      <c r="AI861" s="669"/>
      <c r="AJ861" s="669"/>
      <c r="AK861" s="669"/>
      <c r="AL861" s="669"/>
      <c r="AM861" s="669"/>
      <c r="AN861" s="669"/>
      <c r="AO861" s="669"/>
      <c r="AP861" s="669"/>
      <c r="AQ861" s="669"/>
      <c r="AR861" s="669"/>
      <c r="AS861" s="669"/>
      <c r="AT861" s="669"/>
      <c r="AU861" s="669"/>
      <c r="AV861" s="669"/>
      <c r="AW861" s="669"/>
      <c r="AX861" s="669"/>
      <c r="AY861" s="669"/>
      <c r="AZ861" s="669"/>
      <c r="BA861" s="669"/>
      <c r="BB861" s="669"/>
      <c r="BC861" s="669"/>
      <c r="BD861" s="669"/>
      <c r="BE861" s="669"/>
      <c r="BF861" s="669"/>
      <c r="BG861" s="669"/>
      <c r="BH861" s="669"/>
      <c r="BI861" s="669"/>
      <c r="BJ861" s="669"/>
      <c r="BK861" s="669"/>
      <c r="BL861" s="669"/>
      <c r="BM861" s="669"/>
      <c r="BN861" s="669"/>
      <c r="BO861" s="669"/>
      <c r="BP861" s="669"/>
      <c r="BQ861" s="669"/>
      <c r="BR861" s="669"/>
    </row>
    <row r="862" spans="1:70" ht="16.5" customHeight="1">
      <c r="A862" s="481"/>
      <c r="B862" s="474"/>
      <c r="E862" s="1218" t="s">
        <v>847</v>
      </c>
      <c r="F862" s="1219"/>
      <c r="G862" s="689">
        <v>3.1840000000000002</v>
      </c>
      <c r="H862" s="689">
        <v>3.1840000000000002</v>
      </c>
      <c r="I862" s="689">
        <v>3.1840000000000002</v>
      </c>
      <c r="J862" s="689">
        <v>3.1840000000000002</v>
      </c>
      <c r="K862" s="689">
        <v>3.1840000000000002</v>
      </c>
      <c r="L862" s="689">
        <v>3.1840000000000002</v>
      </c>
      <c r="M862" s="689">
        <v>3.1840000000000002</v>
      </c>
      <c r="N862" s="689">
        <v>3.1840000000000002</v>
      </c>
      <c r="O862" s="689">
        <v>3.1840000000000002</v>
      </c>
      <c r="P862" s="689">
        <v>3.1840000000000002</v>
      </c>
      <c r="Q862" s="689">
        <v>3.1840000000000002</v>
      </c>
      <c r="R862" s="689">
        <v>3.1840000000000002</v>
      </c>
      <c r="S862" s="689">
        <v>3.1840000000000002</v>
      </c>
      <c r="T862" s="689">
        <v>3.1840000000000002</v>
      </c>
      <c r="U862" s="689">
        <v>3.1840000000000002</v>
      </c>
      <c r="V862" s="689">
        <v>3.1840000000000002</v>
      </c>
      <c r="W862" s="689">
        <v>3.1840000000000002</v>
      </c>
      <c r="X862" s="689">
        <v>3.1840000000000002</v>
      </c>
      <c r="Y862" s="669"/>
      <c r="Z862" s="669"/>
      <c r="AA862" s="669"/>
      <c r="AB862" s="669"/>
      <c r="AC862" s="669"/>
      <c r="AD862" s="669"/>
      <c r="AE862" s="669"/>
      <c r="AF862" s="669"/>
      <c r="AG862" s="669"/>
      <c r="AH862" s="669"/>
      <c r="AI862" s="669"/>
      <c r="AJ862" s="669"/>
      <c r="AK862" s="669"/>
      <c r="AL862" s="669"/>
      <c r="AM862" s="669"/>
      <c r="AN862" s="669"/>
      <c r="AO862" s="669"/>
      <c r="AP862" s="669"/>
      <c r="AQ862" s="669"/>
      <c r="AR862" s="669"/>
      <c r="AS862" s="669"/>
      <c r="AT862" s="669"/>
      <c r="AU862" s="669"/>
      <c r="AV862" s="669"/>
      <c r="AW862" s="669"/>
      <c r="AX862" s="669"/>
      <c r="AY862" s="669"/>
      <c r="AZ862" s="669"/>
      <c r="BA862" s="669"/>
      <c r="BB862" s="669"/>
      <c r="BC862" s="669"/>
      <c r="BD862" s="669"/>
      <c r="BE862" s="669"/>
      <c r="BF862" s="669"/>
      <c r="BG862" s="669"/>
      <c r="BH862" s="669"/>
      <c r="BI862" s="669"/>
      <c r="BJ862" s="669"/>
      <c r="BK862" s="669"/>
      <c r="BL862" s="669"/>
      <c r="BM862" s="669"/>
      <c r="BN862" s="669"/>
      <c r="BO862" s="669"/>
      <c r="BP862" s="669"/>
      <c r="BQ862" s="669"/>
      <c r="BR862" s="669"/>
    </row>
    <row r="863" spans="1:70" ht="16.5" customHeight="1">
      <c r="A863" s="481"/>
      <c r="B863" s="474"/>
      <c r="E863" s="1218" t="s">
        <v>848</v>
      </c>
      <c r="F863" s="1219"/>
      <c r="G863" s="689">
        <v>3.036</v>
      </c>
      <c r="H863" s="689">
        <v>3.036</v>
      </c>
      <c r="I863" s="689">
        <v>3.036</v>
      </c>
      <c r="J863" s="689">
        <v>3.036</v>
      </c>
      <c r="K863" s="689">
        <v>3.036</v>
      </c>
      <c r="L863" s="689">
        <v>3.036</v>
      </c>
      <c r="M863" s="689">
        <v>3.036</v>
      </c>
      <c r="N863" s="689">
        <v>3.036</v>
      </c>
      <c r="O863" s="689">
        <v>3.036</v>
      </c>
      <c r="P863" s="689">
        <v>3.036</v>
      </c>
      <c r="Q863" s="689">
        <v>3.036</v>
      </c>
      <c r="R863" s="689">
        <v>3.036</v>
      </c>
      <c r="S863" s="689">
        <v>3.036</v>
      </c>
      <c r="T863" s="689">
        <v>3.036</v>
      </c>
      <c r="U863" s="689">
        <v>3.036</v>
      </c>
      <c r="V863" s="689">
        <v>3.036</v>
      </c>
      <c r="W863" s="689">
        <v>3.036</v>
      </c>
      <c r="X863" s="689">
        <v>3.036</v>
      </c>
      <c r="Y863" s="669"/>
      <c r="Z863" s="669"/>
      <c r="AA863" s="669"/>
      <c r="AB863" s="669"/>
      <c r="AC863" s="669"/>
      <c r="AD863" s="669"/>
      <c r="AE863" s="669"/>
      <c r="AF863" s="669"/>
      <c r="AG863" s="669"/>
      <c r="AH863" s="669"/>
      <c r="AI863" s="669"/>
      <c r="AJ863" s="669"/>
      <c r="AK863" s="669"/>
      <c r="AL863" s="669"/>
      <c r="AM863" s="669"/>
      <c r="AN863" s="669"/>
      <c r="AO863" s="669"/>
      <c r="AP863" s="669"/>
      <c r="AQ863" s="669"/>
      <c r="AR863" s="669"/>
      <c r="AS863" s="669"/>
      <c r="AT863" s="669"/>
      <c r="AU863" s="669"/>
      <c r="AV863" s="669"/>
      <c r="AW863" s="669"/>
      <c r="AX863" s="669"/>
      <c r="AY863" s="669"/>
      <c r="AZ863" s="669"/>
      <c r="BA863" s="669"/>
      <c r="BB863" s="669"/>
      <c r="BC863" s="669"/>
      <c r="BD863" s="669"/>
      <c r="BE863" s="669"/>
      <c r="BF863" s="669"/>
      <c r="BG863" s="669"/>
      <c r="BH863" s="669"/>
      <c r="BI863" s="669"/>
      <c r="BJ863" s="669"/>
      <c r="BK863" s="669"/>
      <c r="BL863" s="669"/>
      <c r="BM863" s="669"/>
      <c r="BN863" s="669"/>
      <c r="BO863" s="669"/>
      <c r="BP863" s="669"/>
      <c r="BQ863" s="669"/>
      <c r="BR863" s="669"/>
    </row>
    <row r="864" spans="1:70" ht="16.5" customHeight="1">
      <c r="A864" s="481"/>
      <c r="B864" s="474"/>
      <c r="E864" s="1218" t="s">
        <v>849</v>
      </c>
      <c r="F864" s="1219"/>
      <c r="G864" s="689">
        <v>3.1379999999999999</v>
      </c>
      <c r="H864" s="689">
        <v>3.1379999999999999</v>
      </c>
      <c r="I864" s="689">
        <v>3.1379999999999999</v>
      </c>
      <c r="J864" s="689">
        <v>3.1379999999999999</v>
      </c>
      <c r="K864" s="689">
        <v>3.1379999999999999</v>
      </c>
      <c r="L864" s="689">
        <v>3.1379999999999999</v>
      </c>
      <c r="M864" s="689">
        <v>3.1379999999999999</v>
      </c>
      <c r="N864" s="689">
        <v>3.1379999999999999</v>
      </c>
      <c r="O864" s="689">
        <v>3.1379999999999999</v>
      </c>
      <c r="P864" s="689">
        <v>3.1379999999999999</v>
      </c>
      <c r="Q864" s="689">
        <v>3.1379999999999999</v>
      </c>
      <c r="R864" s="689">
        <v>3.1379999999999999</v>
      </c>
      <c r="S864" s="689">
        <v>3.1379999999999999</v>
      </c>
      <c r="T864" s="689">
        <v>3.1379999999999999</v>
      </c>
      <c r="U864" s="689">
        <v>3.1379999999999999</v>
      </c>
      <c r="V864" s="689">
        <v>3.1379999999999999</v>
      </c>
      <c r="W864" s="689">
        <v>3.1379999999999999</v>
      </c>
      <c r="X864" s="689">
        <v>3.1379999999999999</v>
      </c>
      <c r="Y864" s="669"/>
      <c r="Z864" s="669"/>
      <c r="AA864" s="669"/>
      <c r="AB864" s="669"/>
      <c r="AC864" s="669"/>
      <c r="AD864" s="669"/>
      <c r="AE864" s="669"/>
      <c r="AF864" s="669"/>
      <c r="AG864" s="669"/>
      <c r="AH864" s="669"/>
      <c r="AI864" s="669"/>
      <c r="AJ864" s="669"/>
      <c r="AK864" s="669"/>
      <c r="AL864" s="669"/>
      <c r="AM864" s="669"/>
      <c r="AN864" s="669"/>
      <c r="AO864" s="669"/>
      <c r="AP864" s="669"/>
      <c r="AQ864" s="669"/>
      <c r="AR864" s="669"/>
      <c r="AS864" s="669"/>
      <c r="AT864" s="669"/>
      <c r="AU864" s="669"/>
      <c r="AV864" s="669"/>
      <c r="AW864" s="669"/>
      <c r="AX864" s="669"/>
      <c r="AY864" s="669"/>
      <c r="AZ864" s="669"/>
      <c r="BA864" s="669"/>
      <c r="BB864" s="669"/>
      <c r="BC864" s="669"/>
      <c r="BD864" s="669"/>
      <c r="BE864" s="669"/>
      <c r="BF864" s="669"/>
      <c r="BG864" s="669"/>
      <c r="BH864" s="669"/>
      <c r="BI864" s="669"/>
      <c r="BJ864" s="669"/>
      <c r="BK864" s="669"/>
      <c r="BL864" s="669"/>
      <c r="BM864" s="669"/>
      <c r="BN864" s="669"/>
      <c r="BO864" s="669"/>
      <c r="BP864" s="669"/>
      <c r="BQ864" s="669"/>
      <c r="BR864" s="669"/>
    </row>
    <row r="865" spans="1:70" ht="16.5" customHeight="1">
      <c r="A865" s="481"/>
      <c r="B865" s="474"/>
      <c r="E865" s="1218" t="s">
        <v>850</v>
      </c>
      <c r="F865" s="1219"/>
      <c r="G865" s="689">
        <v>1.34</v>
      </c>
      <c r="H865" s="689">
        <v>1.34</v>
      </c>
      <c r="I865" s="689">
        <v>1.34</v>
      </c>
      <c r="J865" s="689">
        <v>1.34</v>
      </c>
      <c r="K865" s="689">
        <v>1.34</v>
      </c>
      <c r="L865" s="689">
        <v>1.34</v>
      </c>
      <c r="M865" s="689">
        <v>1.34</v>
      </c>
      <c r="N865" s="689">
        <v>1.34</v>
      </c>
      <c r="O865" s="689">
        <v>1.34</v>
      </c>
      <c r="P865" s="689">
        <v>1.34</v>
      </c>
      <c r="Q865" s="689">
        <v>1.34</v>
      </c>
      <c r="R865" s="689">
        <v>1.34</v>
      </c>
      <c r="S865" s="689">
        <v>1.34</v>
      </c>
      <c r="T865" s="689">
        <v>1.34</v>
      </c>
      <c r="U865" s="689">
        <v>1.34</v>
      </c>
      <c r="V865" s="689">
        <v>1.34</v>
      </c>
      <c r="W865" s="689">
        <v>1.34</v>
      </c>
      <c r="X865" s="689">
        <v>1.34</v>
      </c>
      <c r="Y865" s="669"/>
      <c r="Z865" s="669"/>
      <c r="AA865" s="669"/>
      <c r="AB865" s="669"/>
      <c r="AC865" s="669"/>
      <c r="AD865" s="669"/>
      <c r="AE865" s="669"/>
      <c r="AF865" s="669"/>
      <c r="AG865" s="669"/>
      <c r="AH865" s="669"/>
      <c r="AI865" s="669"/>
      <c r="AJ865" s="669"/>
      <c r="AK865" s="669"/>
      <c r="AL865" s="669"/>
      <c r="AM865" s="669"/>
      <c r="AN865" s="669"/>
      <c r="AO865" s="669"/>
      <c r="AP865" s="669"/>
      <c r="AQ865" s="669"/>
      <c r="AR865" s="669"/>
      <c r="AS865" s="669"/>
      <c r="AT865" s="669"/>
      <c r="AU865" s="669"/>
      <c r="AV865" s="669"/>
      <c r="AW865" s="669"/>
      <c r="AX865" s="669"/>
      <c r="AY865" s="669"/>
      <c r="AZ865" s="669"/>
      <c r="BA865" s="669"/>
      <c r="BB865" s="669"/>
      <c r="BC865" s="669"/>
      <c r="BD865" s="669"/>
      <c r="BE865" s="669"/>
      <c r="BF865" s="669"/>
      <c r="BG865" s="669"/>
      <c r="BH865" s="669"/>
      <c r="BI865" s="669"/>
      <c r="BJ865" s="669"/>
      <c r="BK865" s="669"/>
      <c r="BL865" s="669"/>
      <c r="BM865" s="669"/>
      <c r="BN865" s="669"/>
      <c r="BO865" s="669"/>
      <c r="BP865" s="669"/>
      <c r="BQ865" s="669"/>
      <c r="BR865" s="669"/>
    </row>
    <row r="866" spans="1:70" ht="16.5" customHeight="1">
      <c r="A866" s="481"/>
      <c r="B866" s="474"/>
      <c r="E866" s="724" t="s">
        <v>851</v>
      </c>
      <c r="F866" s="729"/>
      <c r="G866" s="689">
        <v>2.6949999999999998</v>
      </c>
      <c r="H866" s="689">
        <v>2.6949999999999998</v>
      </c>
      <c r="I866" s="689">
        <v>2.6949999999999998</v>
      </c>
      <c r="J866" s="689">
        <v>2.6949999999999998</v>
      </c>
      <c r="K866" s="689">
        <v>2.5430000000000001</v>
      </c>
      <c r="L866" s="689">
        <v>2.5169999999999999</v>
      </c>
      <c r="M866" s="689">
        <v>2.5910000000000002</v>
      </c>
      <c r="N866" s="689">
        <v>2.5910000000000002</v>
      </c>
      <c r="O866" s="689">
        <v>2.5910000000000002</v>
      </c>
      <c r="P866" s="689">
        <v>2.5859999999999999</v>
      </c>
      <c r="Q866" s="689">
        <v>2.5680000000000001</v>
      </c>
      <c r="R866" s="689">
        <v>2.5430000000000001</v>
      </c>
      <c r="S866" s="689" t="s">
        <v>546</v>
      </c>
      <c r="T866" s="689" t="s">
        <v>546</v>
      </c>
      <c r="U866" s="689" t="s">
        <v>546</v>
      </c>
      <c r="V866" s="689" t="s">
        <v>546</v>
      </c>
      <c r="W866" s="689" t="s">
        <v>546</v>
      </c>
      <c r="X866" s="689" t="s">
        <v>546</v>
      </c>
      <c r="Y866" s="669"/>
      <c r="Z866" s="669"/>
      <c r="AA866" s="669"/>
      <c r="AB866" s="669"/>
      <c r="AC866" s="669"/>
      <c r="AD866" s="669"/>
      <c r="AE866" s="669"/>
      <c r="AF866" s="669"/>
      <c r="AG866" s="669"/>
      <c r="AH866" s="669"/>
      <c r="AI866" s="669"/>
      <c r="AJ866" s="669"/>
      <c r="AK866" s="669"/>
      <c r="AL866" s="669"/>
      <c r="AM866" s="669"/>
      <c r="AN866" s="669"/>
      <c r="AO866" s="669"/>
      <c r="AP866" s="669"/>
      <c r="AQ866" s="669"/>
      <c r="AR866" s="669"/>
      <c r="AS866" s="669"/>
      <c r="AT866" s="669"/>
      <c r="AU866" s="669"/>
      <c r="AV866" s="669"/>
      <c r="AW866" s="669"/>
      <c r="AX866" s="669"/>
      <c r="AY866" s="669"/>
      <c r="AZ866" s="669"/>
      <c r="BA866" s="669"/>
      <c r="BB866" s="669"/>
      <c r="BC866" s="669"/>
      <c r="BD866" s="669"/>
      <c r="BE866" s="669"/>
      <c r="BF866" s="669"/>
      <c r="BG866" s="669"/>
      <c r="BH866" s="669"/>
      <c r="BI866" s="669"/>
      <c r="BJ866" s="669"/>
      <c r="BK866" s="669"/>
      <c r="BL866" s="669"/>
      <c r="BM866" s="669"/>
      <c r="BN866" s="669"/>
      <c r="BO866" s="669"/>
      <c r="BP866" s="669"/>
      <c r="BQ866" s="669"/>
      <c r="BR866" s="669"/>
    </row>
    <row r="867" spans="1:70" ht="16.5" customHeight="1">
      <c r="A867" s="481"/>
      <c r="B867" s="474"/>
      <c r="E867" s="724" t="s">
        <v>852</v>
      </c>
      <c r="F867" s="729"/>
      <c r="G867" s="689" t="s">
        <v>546</v>
      </c>
      <c r="H867" s="689" t="s">
        <v>546</v>
      </c>
      <c r="I867" s="689" t="s">
        <v>546</v>
      </c>
      <c r="J867" s="689" t="s">
        <v>546</v>
      </c>
      <c r="K867" s="689" t="s">
        <v>546</v>
      </c>
      <c r="L867" s="689" t="s">
        <v>546</v>
      </c>
      <c r="M867" s="689" t="s">
        <v>546</v>
      </c>
      <c r="N867" s="689" t="s">
        <v>546</v>
      </c>
      <c r="O867" s="689" t="s">
        <v>546</v>
      </c>
      <c r="P867" s="689" t="s">
        <v>546</v>
      </c>
      <c r="Q867" s="689" t="s">
        <v>546</v>
      </c>
      <c r="R867" s="689" t="s">
        <v>546</v>
      </c>
      <c r="S867" s="689">
        <v>2.5169999999999999</v>
      </c>
      <c r="T867" s="689">
        <v>2.5169999999999999</v>
      </c>
      <c r="U867" s="689">
        <v>2.516</v>
      </c>
      <c r="V867" s="689">
        <v>2.516</v>
      </c>
      <c r="W867" s="689">
        <v>2.5169999999999999</v>
      </c>
      <c r="X867" s="689">
        <v>2.5169999999999999</v>
      </c>
      <c r="Y867" s="669"/>
      <c r="Z867" s="669"/>
      <c r="AA867" s="669"/>
      <c r="AB867" s="669"/>
      <c r="AC867" s="669"/>
      <c r="AD867" s="669"/>
      <c r="AE867" s="669"/>
      <c r="AF867" s="669"/>
      <c r="AG867" s="669"/>
      <c r="AH867" s="669"/>
      <c r="AI867" s="669"/>
      <c r="AJ867" s="669"/>
      <c r="AK867" s="669"/>
      <c r="AL867" s="669"/>
      <c r="AM867" s="669"/>
      <c r="AN867" s="669"/>
      <c r="AO867" s="669"/>
      <c r="AP867" s="669"/>
      <c r="AQ867" s="669"/>
      <c r="AR867" s="669"/>
      <c r="AS867" s="669"/>
      <c r="AT867" s="669"/>
      <c r="AU867" s="669"/>
      <c r="AV867" s="669"/>
      <c r="AW867" s="669"/>
      <c r="AX867" s="669"/>
      <c r="AY867" s="669"/>
      <c r="AZ867" s="669"/>
      <c r="BA867" s="669"/>
      <c r="BB867" s="669"/>
      <c r="BC867" s="669"/>
      <c r="BD867" s="669"/>
      <c r="BE867" s="669"/>
      <c r="BF867" s="669"/>
      <c r="BG867" s="669"/>
      <c r="BH867" s="669"/>
      <c r="BI867" s="669"/>
      <c r="BJ867" s="669"/>
      <c r="BK867" s="669"/>
      <c r="BL867" s="669"/>
      <c r="BM867" s="669"/>
      <c r="BN867" s="669"/>
      <c r="BO867" s="669"/>
      <c r="BP867" s="669"/>
      <c r="BQ867" s="669"/>
      <c r="BR867" s="669"/>
    </row>
    <row r="868" spans="1:70" ht="16.5" customHeight="1">
      <c r="A868" s="481"/>
      <c r="B868" s="474"/>
      <c r="E868" s="724" t="s">
        <v>853</v>
      </c>
      <c r="F868" s="729"/>
      <c r="G868" s="689" t="s">
        <v>546</v>
      </c>
      <c r="H868" s="689" t="s">
        <v>546</v>
      </c>
      <c r="I868" s="689" t="s">
        <v>546</v>
      </c>
      <c r="J868" s="689" t="s">
        <v>546</v>
      </c>
      <c r="K868" s="689" t="s">
        <v>546</v>
      </c>
      <c r="L868" s="689" t="s">
        <v>546</v>
      </c>
      <c r="M868" s="689" t="s">
        <v>546</v>
      </c>
      <c r="N868" s="689" t="s">
        <v>546</v>
      </c>
      <c r="O868" s="689" t="s">
        <v>546</v>
      </c>
      <c r="P868" s="689" t="s">
        <v>546</v>
      </c>
      <c r="Q868" s="689" t="s">
        <v>546</v>
      </c>
      <c r="R868" s="689" t="s">
        <v>546</v>
      </c>
      <c r="S868" s="689">
        <v>2.4409999999999998</v>
      </c>
      <c r="T868" s="689">
        <v>2.4409999999999998</v>
      </c>
      <c r="U868" s="689">
        <v>2.4390000000000001</v>
      </c>
      <c r="V868" s="689">
        <v>2.4390000000000001</v>
      </c>
      <c r="W868" s="689">
        <v>2.4409999999999998</v>
      </c>
      <c r="X868" s="689">
        <v>2.4409999999999998</v>
      </c>
      <c r="Y868" s="669"/>
      <c r="Z868" s="669"/>
      <c r="AA868" s="669"/>
      <c r="AB868" s="669"/>
      <c r="AC868" s="669"/>
      <c r="AD868" s="669"/>
      <c r="AE868" s="669"/>
      <c r="AF868" s="669"/>
      <c r="AG868" s="669"/>
      <c r="AH868" s="669"/>
      <c r="AI868" s="669"/>
      <c r="AJ868" s="669"/>
      <c r="AK868" s="669"/>
      <c r="AL868" s="669"/>
      <c r="AM868" s="669"/>
      <c r="AN868" s="669"/>
      <c r="AO868" s="669"/>
      <c r="AP868" s="669"/>
      <c r="AQ868" s="669"/>
      <c r="AR868" s="669"/>
      <c r="AS868" s="669"/>
      <c r="AT868" s="669"/>
      <c r="AU868" s="669"/>
      <c r="AV868" s="669"/>
      <c r="AW868" s="669"/>
      <c r="AX868" s="669"/>
      <c r="AY868" s="669"/>
      <c r="AZ868" s="669"/>
      <c r="BA868" s="669"/>
      <c r="BB868" s="669"/>
      <c r="BC868" s="669"/>
      <c r="BD868" s="669"/>
      <c r="BE868" s="669"/>
      <c r="BF868" s="669"/>
      <c r="BG868" s="669"/>
      <c r="BH868" s="669"/>
      <c r="BI868" s="669"/>
      <c r="BJ868" s="669"/>
      <c r="BK868" s="669"/>
      <c r="BL868" s="669"/>
      <c r="BM868" s="669"/>
      <c r="BN868" s="669"/>
      <c r="BO868" s="669"/>
      <c r="BP868" s="669"/>
      <c r="BQ868" s="669"/>
      <c r="BR868" s="669"/>
    </row>
    <row r="869" spans="1:70" ht="16.5" customHeight="1">
      <c r="A869" s="481"/>
      <c r="B869" s="474"/>
      <c r="E869" s="724" t="s">
        <v>854</v>
      </c>
      <c r="F869" s="729"/>
      <c r="G869" s="689" t="s">
        <v>546</v>
      </c>
      <c r="H869" s="689" t="s">
        <v>546</v>
      </c>
      <c r="I869" s="689" t="s">
        <v>546</v>
      </c>
      <c r="J869" s="689" t="s">
        <v>546</v>
      </c>
      <c r="K869" s="689" t="s">
        <v>546</v>
      </c>
      <c r="L869" s="689" t="s">
        <v>546</v>
      </c>
      <c r="M869" s="689" t="s">
        <v>546</v>
      </c>
      <c r="N869" s="689" t="s">
        <v>546</v>
      </c>
      <c r="O869" s="689" t="s">
        <v>546</v>
      </c>
      <c r="P869" s="689" t="s">
        <v>546</v>
      </c>
      <c r="Q869" s="689" t="s">
        <v>546</v>
      </c>
      <c r="R869" s="689" t="s">
        <v>546</v>
      </c>
      <c r="S869" s="689">
        <v>2.1869999999999998</v>
      </c>
      <c r="T869" s="689">
        <v>2.1869999999999998</v>
      </c>
      <c r="U869" s="689">
        <v>2.1829999999999998</v>
      </c>
      <c r="V869" s="689">
        <v>2.1829999999999998</v>
      </c>
      <c r="W869" s="689">
        <v>2.1869999999999998</v>
      </c>
      <c r="X869" s="689">
        <v>2.1869999999999998</v>
      </c>
      <c r="Y869" s="669"/>
      <c r="Z869" s="669"/>
      <c r="AA869" s="669"/>
      <c r="AB869" s="669"/>
      <c r="AC869" s="669"/>
      <c r="AD869" s="669"/>
      <c r="AE869" s="669"/>
      <c r="AF869" s="669"/>
      <c r="AG869" s="669"/>
      <c r="AH869" s="669"/>
      <c r="AI869" s="669"/>
      <c r="AJ869" s="669"/>
      <c r="AK869" s="669"/>
      <c r="AL869" s="669"/>
      <c r="AM869" s="669"/>
      <c r="AN869" s="669"/>
      <c r="AO869" s="669"/>
      <c r="AP869" s="669"/>
      <c r="AQ869" s="669"/>
      <c r="AR869" s="669"/>
      <c r="AS869" s="669"/>
      <c r="AT869" s="669"/>
      <c r="AU869" s="669"/>
      <c r="AV869" s="669"/>
      <c r="AW869" s="669"/>
      <c r="AX869" s="669"/>
      <c r="AY869" s="669"/>
      <c r="AZ869" s="669"/>
      <c r="BA869" s="669"/>
      <c r="BB869" s="669"/>
      <c r="BC869" s="669"/>
      <c r="BD869" s="669"/>
      <c r="BE869" s="669"/>
      <c r="BF869" s="669"/>
      <c r="BG869" s="669"/>
      <c r="BH869" s="669"/>
      <c r="BI869" s="669"/>
      <c r="BJ869" s="669"/>
      <c r="BK869" s="669"/>
      <c r="BL869" s="669"/>
      <c r="BM869" s="669"/>
      <c r="BN869" s="669"/>
      <c r="BO869" s="669"/>
      <c r="BP869" s="669"/>
      <c r="BQ869" s="669"/>
      <c r="BR869" s="669"/>
    </row>
    <row r="870" spans="1:70" ht="16.5" customHeight="1">
      <c r="A870" s="481"/>
      <c r="B870" s="474"/>
      <c r="E870" s="724" t="s">
        <v>855</v>
      </c>
      <c r="F870" s="729"/>
      <c r="G870" s="689" t="s">
        <v>546</v>
      </c>
      <c r="H870" s="689" t="s">
        <v>546</v>
      </c>
      <c r="I870" s="689" t="s">
        <v>546</v>
      </c>
      <c r="J870" s="689" t="s">
        <v>546</v>
      </c>
      <c r="K870" s="689" t="s">
        <v>546</v>
      </c>
      <c r="L870" s="689" t="s">
        <v>546</v>
      </c>
      <c r="M870" s="689" t="s">
        <v>546</v>
      </c>
      <c r="N870" s="689" t="s">
        <v>546</v>
      </c>
      <c r="O870" s="689" t="s">
        <v>546</v>
      </c>
      <c r="P870" s="689" t="s">
        <v>546</v>
      </c>
      <c r="Q870" s="689" t="s">
        <v>546</v>
      </c>
      <c r="R870" s="689" t="s">
        <v>546</v>
      </c>
      <c r="S870" s="689">
        <v>1.9330000000000001</v>
      </c>
      <c r="T870" s="689">
        <v>1.9319999999999999</v>
      </c>
      <c r="U870" s="689">
        <v>1.927</v>
      </c>
      <c r="V870" s="689">
        <v>1.927</v>
      </c>
      <c r="W870" s="689">
        <v>1.9319999999999999</v>
      </c>
      <c r="X870" s="689">
        <v>1.9319999999999999</v>
      </c>
      <c r="Y870" s="669"/>
      <c r="Z870" s="669"/>
      <c r="AA870" s="669"/>
      <c r="AB870" s="669"/>
      <c r="AC870" s="669"/>
      <c r="AD870" s="669"/>
      <c r="AE870" s="669"/>
      <c r="AF870" s="669"/>
      <c r="AG870" s="669"/>
      <c r="AH870" s="669"/>
      <c r="AI870" s="669"/>
      <c r="AJ870" s="669"/>
      <c r="AK870" s="669"/>
      <c r="AL870" s="669"/>
      <c r="AM870" s="669"/>
      <c r="AN870" s="669"/>
      <c r="AO870" s="669"/>
      <c r="AP870" s="669"/>
      <c r="AQ870" s="669"/>
      <c r="AR870" s="669"/>
      <c r="AS870" s="669"/>
      <c r="AT870" s="669"/>
      <c r="AU870" s="669"/>
      <c r="AV870" s="669"/>
      <c r="AW870" s="669"/>
      <c r="AX870" s="669"/>
      <c r="AY870" s="669"/>
      <c r="AZ870" s="669"/>
      <c r="BA870" s="669"/>
      <c r="BB870" s="669"/>
      <c r="BC870" s="669"/>
      <c r="BD870" s="669"/>
      <c r="BE870" s="669"/>
      <c r="BF870" s="669"/>
      <c r="BG870" s="669"/>
      <c r="BH870" s="669"/>
      <c r="BI870" s="669"/>
      <c r="BJ870" s="669"/>
      <c r="BK870" s="669"/>
      <c r="BL870" s="669"/>
      <c r="BM870" s="669"/>
      <c r="BN870" s="669"/>
      <c r="BO870" s="669"/>
      <c r="BP870" s="669"/>
      <c r="BQ870" s="669"/>
      <c r="BR870" s="669"/>
    </row>
    <row r="871" spans="1:70" ht="16.5" customHeight="1">
      <c r="A871" s="481"/>
      <c r="B871" s="474"/>
      <c r="E871" s="724" t="s">
        <v>856</v>
      </c>
      <c r="F871" s="729"/>
      <c r="G871" s="689" t="s">
        <v>546</v>
      </c>
      <c r="H871" s="689" t="s">
        <v>546</v>
      </c>
      <c r="I871" s="689" t="s">
        <v>546</v>
      </c>
      <c r="J871" s="689" t="s">
        <v>546</v>
      </c>
      <c r="K871" s="689" t="s">
        <v>546</v>
      </c>
      <c r="L871" s="689" t="s">
        <v>546</v>
      </c>
      <c r="M871" s="689" t="s">
        <v>546</v>
      </c>
      <c r="N871" s="689" t="s">
        <v>546</v>
      </c>
      <c r="O871" s="689" t="s">
        <v>546</v>
      </c>
      <c r="P871" s="689" t="s">
        <v>546</v>
      </c>
      <c r="Q871" s="689" t="s">
        <v>546</v>
      </c>
      <c r="R871" s="689" t="s">
        <v>546</v>
      </c>
      <c r="S871" s="689">
        <v>0.153</v>
      </c>
      <c r="T871" s="689">
        <v>0.152</v>
      </c>
      <c r="U871" s="689">
        <v>0.13600000000000001</v>
      </c>
      <c r="V871" s="689">
        <v>0.13300000000000001</v>
      </c>
      <c r="W871" s="689">
        <v>0.152</v>
      </c>
      <c r="X871" s="689">
        <v>0.152</v>
      </c>
      <c r="Y871" s="669"/>
      <c r="Z871" s="669"/>
      <c r="AA871" s="669"/>
      <c r="AB871" s="669"/>
      <c r="AC871" s="669"/>
      <c r="AD871" s="669"/>
      <c r="AE871" s="669"/>
      <c r="AF871" s="669"/>
      <c r="AG871" s="669"/>
      <c r="AH871" s="669"/>
      <c r="AI871" s="669"/>
      <c r="AJ871" s="669"/>
      <c r="AK871" s="669"/>
      <c r="AL871" s="669"/>
      <c r="AM871" s="669"/>
      <c r="AN871" s="669"/>
      <c r="AO871" s="669"/>
      <c r="AP871" s="669"/>
      <c r="AQ871" s="669"/>
      <c r="AR871" s="669"/>
      <c r="AS871" s="669"/>
      <c r="AT871" s="669"/>
      <c r="AU871" s="669"/>
      <c r="AV871" s="669"/>
      <c r="AW871" s="669"/>
      <c r="AX871" s="669"/>
      <c r="AY871" s="669"/>
      <c r="AZ871" s="669"/>
      <c r="BA871" s="669"/>
      <c r="BB871" s="669"/>
      <c r="BC871" s="669"/>
      <c r="BD871" s="669"/>
      <c r="BE871" s="669"/>
      <c r="BF871" s="669"/>
      <c r="BG871" s="669"/>
      <c r="BH871" s="669"/>
      <c r="BI871" s="669"/>
      <c r="BJ871" s="669"/>
      <c r="BK871" s="669"/>
      <c r="BL871" s="669"/>
      <c r="BM871" s="669"/>
      <c r="BN871" s="669"/>
      <c r="BO871" s="669"/>
      <c r="BP871" s="669"/>
      <c r="BQ871" s="669"/>
      <c r="BR871" s="669"/>
    </row>
    <row r="872" spans="1:70" ht="16.5" customHeight="1">
      <c r="A872" s="481"/>
      <c r="B872" s="474"/>
      <c r="E872" s="724" t="s">
        <v>857</v>
      </c>
      <c r="F872" s="729"/>
      <c r="G872" s="689">
        <v>2.1880000000000002</v>
      </c>
      <c r="H872" s="689">
        <v>2.1880000000000002</v>
      </c>
      <c r="I872" s="689">
        <v>2.1880000000000002</v>
      </c>
      <c r="J872" s="689">
        <v>2.1880000000000002</v>
      </c>
      <c r="K872" s="689">
        <v>2.1030000000000002</v>
      </c>
      <c r="L872" s="689">
        <v>2.0990000000000002</v>
      </c>
      <c r="M872" s="689">
        <v>2.1030000000000002</v>
      </c>
      <c r="N872" s="689">
        <v>2.1030000000000002</v>
      </c>
      <c r="O872" s="689">
        <v>2.1030000000000002</v>
      </c>
      <c r="P872" s="689">
        <v>2.0950000000000002</v>
      </c>
      <c r="Q872" s="689">
        <v>2.0790000000000002</v>
      </c>
      <c r="R872" s="689">
        <v>2.0579999999999998</v>
      </c>
      <c r="S872" s="689" t="s">
        <v>546</v>
      </c>
      <c r="T872" s="689" t="s">
        <v>546</v>
      </c>
      <c r="U872" s="689" t="s">
        <v>546</v>
      </c>
      <c r="V872" s="689" t="s">
        <v>546</v>
      </c>
      <c r="W872" s="689" t="s">
        <v>546</v>
      </c>
      <c r="X872" s="689" t="s">
        <v>546</v>
      </c>
      <c r="Y872" s="669"/>
      <c r="Z872" s="669"/>
      <c r="AA872" s="669"/>
      <c r="AB872" s="669"/>
      <c r="AC872" s="669"/>
      <c r="AD872" s="669"/>
      <c r="AE872" s="669"/>
      <c r="AF872" s="669"/>
      <c r="AG872" s="669"/>
      <c r="AH872" s="669"/>
      <c r="AI872" s="669"/>
      <c r="AJ872" s="669"/>
      <c r="AK872" s="669"/>
      <c r="AL872" s="669"/>
      <c r="AM872" s="669"/>
      <c r="AN872" s="669"/>
      <c r="AO872" s="669"/>
      <c r="AP872" s="669"/>
      <c r="AQ872" s="669"/>
      <c r="AR872" s="669"/>
      <c r="AS872" s="669"/>
      <c r="AT872" s="669"/>
      <c r="AU872" s="669"/>
      <c r="AV872" s="669"/>
      <c r="AW872" s="669"/>
      <c r="AX872" s="669"/>
      <c r="AY872" s="669"/>
      <c r="AZ872" s="669"/>
      <c r="BA872" s="669"/>
      <c r="BB872" s="669"/>
      <c r="BC872" s="669"/>
      <c r="BD872" s="669"/>
      <c r="BE872" s="669"/>
      <c r="BF872" s="669"/>
      <c r="BG872" s="669"/>
      <c r="BH872" s="669"/>
      <c r="BI872" s="669"/>
      <c r="BJ872" s="669"/>
      <c r="BK872" s="669"/>
      <c r="BL872" s="669"/>
      <c r="BM872" s="669"/>
      <c r="BN872" s="669"/>
      <c r="BO872" s="669"/>
      <c r="BP872" s="669"/>
      <c r="BQ872" s="669"/>
      <c r="BR872" s="669"/>
    </row>
    <row r="873" spans="1:70" ht="16.5" customHeight="1">
      <c r="A873" s="481"/>
      <c r="B873" s="474"/>
      <c r="E873" s="724" t="s">
        <v>858</v>
      </c>
      <c r="F873" s="729"/>
      <c r="G873" s="689" t="s">
        <v>546</v>
      </c>
      <c r="H873" s="689" t="s">
        <v>546</v>
      </c>
      <c r="I873" s="689" t="s">
        <v>546</v>
      </c>
      <c r="J873" s="689" t="s">
        <v>546</v>
      </c>
      <c r="K873" s="689" t="s">
        <v>546</v>
      </c>
      <c r="L873" s="689" t="s">
        <v>546</v>
      </c>
      <c r="M873" s="689" t="s">
        <v>546</v>
      </c>
      <c r="N873" s="689" t="s">
        <v>546</v>
      </c>
      <c r="O873" s="689" t="s">
        <v>546</v>
      </c>
      <c r="P873" s="689" t="s">
        <v>546</v>
      </c>
      <c r="Q873" s="689" t="s">
        <v>546</v>
      </c>
      <c r="R873" s="689" t="s">
        <v>546</v>
      </c>
      <c r="S873" s="689">
        <v>2.0790000000000002</v>
      </c>
      <c r="T873" s="689">
        <v>2.0790000000000002</v>
      </c>
      <c r="U873" s="689">
        <v>2.0790000000000002</v>
      </c>
      <c r="V873" s="689">
        <v>2.0790000000000002</v>
      </c>
      <c r="W873" s="689">
        <v>2.0790000000000002</v>
      </c>
      <c r="X873" s="689">
        <v>2.0790000000000002</v>
      </c>
      <c r="Y873" s="669"/>
      <c r="Z873" s="669"/>
      <c r="AA873" s="669"/>
      <c r="AB873" s="669"/>
      <c r="AC873" s="669"/>
      <c r="AD873" s="669"/>
      <c r="AE873" s="669"/>
      <c r="AF873" s="669"/>
      <c r="AG873" s="669"/>
      <c r="AH873" s="669"/>
      <c r="AI873" s="669"/>
      <c r="AJ873" s="669"/>
      <c r="AK873" s="669"/>
      <c r="AL873" s="669"/>
      <c r="AM873" s="669"/>
      <c r="AN873" s="669"/>
      <c r="AO873" s="669"/>
      <c r="AP873" s="669"/>
      <c r="AQ873" s="669"/>
      <c r="AR873" s="669"/>
      <c r="AS873" s="669"/>
      <c r="AT873" s="669"/>
      <c r="AU873" s="669"/>
      <c r="AV873" s="669"/>
      <c r="AW873" s="669"/>
      <c r="AX873" s="669"/>
      <c r="AY873" s="669"/>
      <c r="AZ873" s="669"/>
      <c r="BA873" s="669"/>
      <c r="BB873" s="669"/>
      <c r="BC873" s="669"/>
      <c r="BD873" s="669"/>
      <c r="BE873" s="669"/>
      <c r="BF873" s="669"/>
      <c r="BG873" s="669"/>
      <c r="BH873" s="669"/>
      <c r="BI873" s="669"/>
      <c r="BJ873" s="669"/>
      <c r="BK873" s="669"/>
      <c r="BL873" s="669"/>
      <c r="BM873" s="669"/>
      <c r="BN873" s="669"/>
      <c r="BO873" s="669"/>
      <c r="BP873" s="669"/>
      <c r="BQ873" s="669"/>
      <c r="BR873" s="669"/>
    </row>
    <row r="874" spans="1:70" ht="16.5" customHeight="1">
      <c r="A874" s="481"/>
      <c r="B874" s="474"/>
      <c r="E874" s="724" t="s">
        <v>859</v>
      </c>
      <c r="F874" s="729"/>
      <c r="G874" s="689" t="s">
        <v>546</v>
      </c>
      <c r="H874" s="689" t="s">
        <v>546</v>
      </c>
      <c r="I874" s="689" t="s">
        <v>546</v>
      </c>
      <c r="J874" s="689" t="s">
        <v>546</v>
      </c>
      <c r="K874" s="689" t="s">
        <v>546</v>
      </c>
      <c r="L874" s="689" t="s">
        <v>546</v>
      </c>
      <c r="M874" s="689" t="s">
        <v>546</v>
      </c>
      <c r="N874" s="689" t="s">
        <v>546</v>
      </c>
      <c r="O874" s="689" t="s">
        <v>546</v>
      </c>
      <c r="P874" s="689" t="s">
        <v>546</v>
      </c>
      <c r="Q874" s="689" t="s">
        <v>546</v>
      </c>
      <c r="R874" s="689" t="s">
        <v>546</v>
      </c>
      <c r="S874" s="689">
        <v>1.9710000000000001</v>
      </c>
      <c r="T874" s="689">
        <v>1.9710000000000001</v>
      </c>
      <c r="U874" s="689">
        <v>1.9710000000000001</v>
      </c>
      <c r="V874" s="689">
        <v>1.9710000000000001</v>
      </c>
      <c r="W874" s="689">
        <v>1.9710000000000001</v>
      </c>
      <c r="X874" s="689">
        <v>1.9710000000000001</v>
      </c>
      <c r="Y874" s="669"/>
      <c r="Z874" s="669"/>
      <c r="AA874" s="669"/>
      <c r="AB874" s="669"/>
      <c r="AC874" s="669"/>
      <c r="AD874" s="669"/>
      <c r="AE874" s="669"/>
      <c r="AF874" s="669"/>
      <c r="AG874" s="669"/>
      <c r="AH874" s="669"/>
      <c r="AI874" s="669"/>
      <c r="AJ874" s="669"/>
      <c r="AK874" s="669"/>
      <c r="AL874" s="669"/>
      <c r="AM874" s="669"/>
      <c r="AN874" s="669"/>
      <c r="AO874" s="669"/>
      <c r="AP874" s="669"/>
      <c r="AQ874" s="669"/>
      <c r="AR874" s="669"/>
      <c r="AS874" s="669"/>
      <c r="AT874" s="669"/>
      <c r="AU874" s="669"/>
      <c r="AV874" s="669"/>
      <c r="AW874" s="669"/>
      <c r="AX874" s="669"/>
      <c r="AY874" s="669"/>
      <c r="AZ874" s="669"/>
      <c r="BA874" s="669"/>
      <c r="BB874" s="669"/>
      <c r="BC874" s="669"/>
      <c r="BD874" s="669"/>
      <c r="BE874" s="669"/>
      <c r="BF874" s="669"/>
      <c r="BG874" s="669"/>
      <c r="BH874" s="669"/>
      <c r="BI874" s="669"/>
      <c r="BJ874" s="669"/>
      <c r="BK874" s="669"/>
      <c r="BL874" s="669"/>
      <c r="BM874" s="669"/>
      <c r="BN874" s="669"/>
      <c r="BO874" s="669"/>
      <c r="BP874" s="669"/>
      <c r="BQ874" s="669"/>
      <c r="BR874" s="669"/>
    </row>
    <row r="875" spans="1:70" ht="16.5" customHeight="1">
      <c r="A875" s="481"/>
      <c r="B875" s="474"/>
      <c r="E875" s="724" t="s">
        <v>860</v>
      </c>
      <c r="F875" s="729"/>
      <c r="G875" s="689" t="s">
        <v>546</v>
      </c>
      <c r="H875" s="689" t="s">
        <v>546</v>
      </c>
      <c r="I875" s="689" t="s">
        <v>546</v>
      </c>
      <c r="J875" s="689" t="s">
        <v>546</v>
      </c>
      <c r="K875" s="689" t="s">
        <v>546</v>
      </c>
      <c r="L875" s="689" t="s">
        <v>546</v>
      </c>
      <c r="M875" s="689" t="s">
        <v>546</v>
      </c>
      <c r="N875" s="689" t="s">
        <v>546</v>
      </c>
      <c r="O875" s="689" t="s">
        <v>546</v>
      </c>
      <c r="P875" s="689" t="s">
        <v>546</v>
      </c>
      <c r="Q875" s="689" t="s">
        <v>546</v>
      </c>
      <c r="R875" s="689" t="s">
        <v>546</v>
      </c>
      <c r="S875" s="689">
        <v>0.34</v>
      </c>
      <c r="T875" s="689">
        <v>0.34</v>
      </c>
      <c r="U875" s="689">
        <v>0.34</v>
      </c>
      <c r="V875" s="689">
        <v>0.34</v>
      </c>
      <c r="W875" s="689">
        <v>0.34</v>
      </c>
      <c r="X875" s="689">
        <v>0.34</v>
      </c>
      <c r="Y875" s="669"/>
      <c r="Z875" s="669"/>
      <c r="AA875" s="669"/>
      <c r="AB875" s="669"/>
      <c r="AC875" s="669"/>
      <c r="AD875" s="669"/>
      <c r="AE875" s="669"/>
      <c r="AF875" s="669"/>
      <c r="AG875" s="669"/>
      <c r="AH875" s="669"/>
      <c r="AI875" s="669"/>
      <c r="AJ875" s="669"/>
      <c r="AK875" s="669"/>
      <c r="AL875" s="669"/>
      <c r="AM875" s="669"/>
      <c r="AN875" s="669"/>
      <c r="AO875" s="669"/>
      <c r="AP875" s="669"/>
      <c r="AQ875" s="669"/>
      <c r="AR875" s="669"/>
      <c r="AS875" s="669"/>
      <c r="AT875" s="669"/>
      <c r="AU875" s="669"/>
      <c r="AV875" s="669"/>
      <c r="AW875" s="669"/>
      <c r="AX875" s="669"/>
      <c r="AY875" s="669"/>
      <c r="AZ875" s="669"/>
      <c r="BA875" s="669"/>
      <c r="BB875" s="669"/>
      <c r="BC875" s="669"/>
      <c r="BD875" s="669"/>
      <c r="BE875" s="669"/>
      <c r="BF875" s="669"/>
      <c r="BG875" s="669"/>
      <c r="BH875" s="669"/>
      <c r="BI875" s="669"/>
      <c r="BJ875" s="669"/>
      <c r="BK875" s="669"/>
      <c r="BL875" s="669"/>
      <c r="BM875" s="669"/>
      <c r="BN875" s="669"/>
      <c r="BO875" s="669"/>
      <c r="BP875" s="669"/>
      <c r="BQ875" s="669"/>
      <c r="BR875" s="669"/>
    </row>
    <row r="876" spans="1:70" ht="16.5" customHeight="1">
      <c r="A876" s="481"/>
      <c r="B876" s="474"/>
      <c r="E876" s="724" t="s">
        <v>861</v>
      </c>
      <c r="F876" s="729"/>
      <c r="G876" s="689" t="s">
        <v>546</v>
      </c>
      <c r="H876" s="689" t="s">
        <v>546</v>
      </c>
      <c r="I876" s="689" t="s">
        <v>546</v>
      </c>
      <c r="J876" s="689" t="s">
        <v>546</v>
      </c>
      <c r="K876" s="689" t="s">
        <v>546</v>
      </c>
      <c r="L876" s="689" t="s">
        <v>546</v>
      </c>
      <c r="M876" s="689" t="s">
        <v>546</v>
      </c>
      <c r="N876" s="689" t="s">
        <v>546</v>
      </c>
      <c r="O876" s="689" t="s">
        <v>546</v>
      </c>
      <c r="P876" s="689" t="s">
        <v>546</v>
      </c>
      <c r="Q876" s="689" t="s">
        <v>546</v>
      </c>
      <c r="R876" s="689" t="s">
        <v>546</v>
      </c>
      <c r="S876" s="689">
        <v>1.4E-2</v>
      </c>
      <c r="T876" s="689">
        <v>1.4E-2</v>
      </c>
      <c r="U876" s="689">
        <v>1.4E-2</v>
      </c>
      <c r="V876" s="689">
        <v>1.4E-2</v>
      </c>
      <c r="W876" s="689">
        <v>1.4E-2</v>
      </c>
      <c r="X876" s="689">
        <v>1.4E-2</v>
      </c>
      <c r="Y876" s="669"/>
      <c r="Z876" s="669"/>
      <c r="AA876" s="669"/>
      <c r="AB876" s="669"/>
      <c r="AC876" s="669"/>
      <c r="AD876" s="669"/>
      <c r="AE876" s="669"/>
      <c r="AF876" s="669"/>
      <c r="AG876" s="669"/>
      <c r="AH876" s="669"/>
      <c r="AI876" s="669"/>
      <c r="AJ876" s="669"/>
      <c r="AK876" s="669"/>
      <c r="AL876" s="669"/>
      <c r="AM876" s="669"/>
      <c r="AN876" s="669"/>
      <c r="AO876" s="669"/>
      <c r="AP876" s="669"/>
      <c r="AQ876" s="669"/>
      <c r="AR876" s="669"/>
      <c r="AS876" s="669"/>
      <c r="AT876" s="669"/>
      <c r="AU876" s="669"/>
      <c r="AV876" s="669"/>
      <c r="AW876" s="669"/>
      <c r="AX876" s="669"/>
      <c r="AY876" s="669"/>
      <c r="AZ876" s="669"/>
      <c r="BA876" s="669"/>
      <c r="BB876" s="669"/>
      <c r="BC876" s="669"/>
      <c r="BD876" s="669"/>
      <c r="BE876" s="669"/>
      <c r="BF876" s="669"/>
      <c r="BG876" s="669"/>
      <c r="BH876" s="669"/>
      <c r="BI876" s="669"/>
      <c r="BJ876" s="669"/>
      <c r="BK876" s="669"/>
      <c r="BL876" s="669"/>
      <c r="BM876" s="669"/>
      <c r="BN876" s="669"/>
      <c r="BO876" s="669"/>
      <c r="BP876" s="669"/>
      <c r="BQ876" s="669"/>
      <c r="BR876" s="669"/>
    </row>
    <row r="877" spans="1:70" ht="16.5" customHeight="1">
      <c r="A877" s="481"/>
      <c r="B877" s="474"/>
      <c r="E877" s="1269" t="s">
        <v>862</v>
      </c>
      <c r="F877" s="1269"/>
      <c r="G877" s="1269"/>
      <c r="H877" s="1269"/>
      <c r="I877" s="1269"/>
      <c r="J877" s="1269"/>
      <c r="K877" s="1269"/>
      <c r="L877" s="1269"/>
      <c r="M877" s="1269"/>
      <c r="N877" s="1269"/>
      <c r="O877" s="1269"/>
      <c r="P877" s="1269"/>
      <c r="Q877" s="1269"/>
      <c r="R877" s="1269"/>
      <c r="S877" s="1269"/>
      <c r="T877" s="1269"/>
      <c r="U877" s="1269"/>
      <c r="V877" s="1269"/>
      <c r="W877" s="669"/>
      <c r="X877" s="669"/>
      <c r="Y877" s="669"/>
      <c r="Z877" s="669"/>
      <c r="AA877" s="669"/>
      <c r="AB877" s="669"/>
      <c r="AC877" s="669"/>
      <c r="AD877" s="669"/>
      <c r="AE877" s="669"/>
      <c r="AF877" s="669"/>
      <c r="AG877" s="669"/>
      <c r="AH877" s="669"/>
      <c r="AI877" s="669"/>
      <c r="AJ877" s="669"/>
      <c r="AK877" s="669"/>
      <c r="AL877" s="669"/>
      <c r="AM877" s="669"/>
      <c r="AN877" s="669"/>
      <c r="AO877" s="669"/>
      <c r="AP877" s="669"/>
      <c r="AQ877" s="669"/>
      <c r="AR877" s="669"/>
      <c r="AS877" s="669"/>
      <c r="AT877" s="669"/>
      <c r="AU877" s="669"/>
      <c r="AV877" s="669"/>
      <c r="AW877" s="669"/>
      <c r="AX877" s="669"/>
      <c r="AY877" s="669"/>
      <c r="AZ877" s="669"/>
      <c r="BA877" s="669"/>
      <c r="BB877" s="669"/>
      <c r="BC877" s="669"/>
      <c r="BD877" s="669"/>
      <c r="BE877" s="669"/>
      <c r="BF877" s="669"/>
      <c r="BG877" s="669"/>
      <c r="BH877" s="669"/>
      <c r="BI877" s="669"/>
      <c r="BJ877" s="669"/>
      <c r="BK877" s="669"/>
      <c r="BL877" s="669"/>
      <c r="BM877" s="669"/>
      <c r="BN877" s="669"/>
      <c r="BO877" s="669"/>
      <c r="BP877" s="669"/>
      <c r="BQ877" s="669"/>
      <c r="BR877" s="669"/>
    </row>
    <row r="878" spans="1:70" ht="16.5" customHeight="1">
      <c r="A878" s="481"/>
      <c r="B878" s="474"/>
      <c r="E878" s="377" t="s">
        <v>863</v>
      </c>
      <c r="F878" s="318"/>
      <c r="G878" s="318"/>
      <c r="H878" s="318"/>
      <c r="I878" s="318"/>
      <c r="J878" s="318"/>
      <c r="K878" s="318"/>
      <c r="L878" s="318"/>
      <c r="M878" s="318"/>
      <c r="N878" s="318"/>
      <c r="O878" s="318"/>
      <c r="P878" s="318"/>
      <c r="Q878" s="318"/>
      <c r="R878" s="318"/>
      <c r="S878" s="318"/>
      <c r="T878" s="318"/>
      <c r="U878" s="318"/>
      <c r="V878" s="318"/>
      <c r="W878" s="669"/>
      <c r="X878" s="669"/>
      <c r="Y878" s="669"/>
      <c r="Z878" s="669"/>
      <c r="AA878" s="669"/>
      <c r="AB878" s="669"/>
      <c r="AC878" s="669"/>
      <c r="AD878" s="669"/>
      <c r="AE878" s="669"/>
      <c r="AF878" s="669"/>
      <c r="AG878" s="669"/>
      <c r="AH878" s="669"/>
      <c r="AI878" s="669"/>
      <c r="AJ878" s="669"/>
      <c r="AK878" s="669"/>
      <c r="AL878" s="669"/>
      <c r="AM878" s="669"/>
      <c r="AN878" s="669"/>
      <c r="AO878" s="669"/>
      <c r="AP878" s="669"/>
      <c r="AQ878" s="669"/>
      <c r="AR878" s="669"/>
      <c r="AS878" s="669"/>
      <c r="AT878" s="669"/>
      <c r="AU878" s="669"/>
      <c r="AV878" s="669"/>
      <c r="AW878" s="669"/>
      <c r="AX878" s="669"/>
      <c r="AY878" s="669"/>
      <c r="AZ878" s="669"/>
      <c r="BA878" s="669"/>
      <c r="BB878" s="669"/>
      <c r="BC878" s="669"/>
      <c r="BD878" s="669"/>
      <c r="BE878" s="669"/>
      <c r="BF878" s="669"/>
      <c r="BG878" s="669"/>
      <c r="BH878" s="669"/>
      <c r="BI878" s="669"/>
      <c r="BJ878" s="669"/>
      <c r="BK878" s="669"/>
      <c r="BL878" s="669"/>
      <c r="BM878" s="669"/>
      <c r="BN878" s="669"/>
      <c r="BO878" s="669"/>
      <c r="BP878" s="669"/>
      <c r="BQ878" s="669"/>
      <c r="BR878" s="669"/>
    </row>
    <row r="879" spans="1:70" ht="16.5" customHeight="1">
      <c r="A879" s="481"/>
      <c r="B879" s="474"/>
      <c r="E879" s="318"/>
      <c r="F879" s="318"/>
      <c r="G879" s="318"/>
      <c r="H879" s="318"/>
      <c r="I879" s="318"/>
      <c r="J879" s="318"/>
      <c r="K879" s="318"/>
      <c r="L879" s="318"/>
      <c r="M879" s="318"/>
      <c r="N879" s="318"/>
      <c r="O879" s="318"/>
      <c r="P879" s="318"/>
      <c r="Q879" s="318"/>
      <c r="R879" s="318"/>
      <c r="S879" s="318"/>
      <c r="T879" s="318"/>
      <c r="U879" s="318"/>
      <c r="V879" s="318"/>
      <c r="W879" s="669"/>
      <c r="X879" s="669"/>
      <c r="Y879" s="669"/>
      <c r="Z879" s="669"/>
      <c r="AA879" s="669"/>
      <c r="AB879" s="669"/>
      <c r="AC879" s="669"/>
      <c r="AD879" s="669"/>
      <c r="AE879" s="669"/>
      <c r="AF879" s="669"/>
      <c r="AG879" s="669"/>
      <c r="AH879" s="669"/>
      <c r="AI879" s="669"/>
      <c r="AJ879" s="669"/>
      <c r="AK879" s="669"/>
      <c r="AL879" s="669"/>
      <c r="AM879" s="669"/>
      <c r="AN879" s="669"/>
      <c r="AO879" s="669"/>
      <c r="AP879" s="669"/>
      <c r="AQ879" s="669"/>
      <c r="AR879" s="669"/>
      <c r="AS879" s="669"/>
      <c r="AT879" s="669"/>
      <c r="AU879" s="669"/>
      <c r="AV879" s="669"/>
      <c r="AW879" s="669"/>
      <c r="AX879" s="669"/>
      <c r="AY879" s="669"/>
      <c r="AZ879" s="669"/>
      <c r="BA879" s="669"/>
      <c r="BB879" s="669"/>
      <c r="BC879" s="669"/>
      <c r="BD879" s="669"/>
      <c r="BE879" s="669"/>
      <c r="BF879" s="669"/>
      <c r="BG879" s="669"/>
      <c r="BH879" s="669"/>
      <c r="BI879" s="669"/>
      <c r="BJ879" s="669"/>
      <c r="BK879" s="669"/>
      <c r="BL879" s="669"/>
      <c r="BM879" s="669"/>
      <c r="BN879" s="669"/>
      <c r="BO879" s="669"/>
      <c r="BP879" s="669"/>
      <c r="BQ879" s="669"/>
      <c r="BR879" s="669"/>
    </row>
    <row r="880" spans="1:70" ht="16.5" customHeight="1">
      <c r="A880" s="481"/>
      <c r="B880" s="474"/>
      <c r="E880" s="685" t="s">
        <v>864</v>
      </c>
      <c r="F880" s="125"/>
      <c r="G880" s="125"/>
      <c r="H880" s="125"/>
      <c r="I880" s="125"/>
      <c r="J880" s="125"/>
      <c r="K880" s="125"/>
      <c r="L880" s="125"/>
      <c r="M880" s="125"/>
      <c r="N880" s="125"/>
      <c r="O880" s="125"/>
      <c r="P880" s="125"/>
      <c r="Q880" s="125"/>
      <c r="R880" s="125"/>
      <c r="S880" s="125"/>
      <c r="T880" s="125"/>
      <c r="U880" s="125"/>
      <c r="V880" s="125"/>
      <c r="W880" s="669"/>
      <c r="X880" s="669"/>
      <c r="Y880" s="669"/>
      <c r="Z880" s="669"/>
      <c r="AA880" s="669"/>
      <c r="AB880" s="669"/>
      <c r="AC880" s="669"/>
      <c r="AD880" s="669"/>
      <c r="AE880" s="669"/>
      <c r="AF880" s="669"/>
      <c r="AG880" s="669"/>
      <c r="AH880" s="669"/>
      <c r="AI880" s="669"/>
      <c r="AJ880" s="669"/>
      <c r="AK880" s="669"/>
      <c r="AL880" s="669"/>
      <c r="AM880" s="669"/>
      <c r="AN880" s="669"/>
      <c r="AO880" s="669"/>
      <c r="AP880" s="669"/>
      <c r="AQ880" s="669"/>
      <c r="AR880" s="669"/>
      <c r="AS880" s="669"/>
      <c r="AT880" s="669"/>
      <c r="AU880" s="669"/>
      <c r="AV880" s="669"/>
      <c r="AW880" s="669"/>
      <c r="AX880" s="669"/>
      <c r="AY880" s="669"/>
      <c r="AZ880" s="669"/>
      <c r="BA880" s="669"/>
      <c r="BB880" s="669"/>
      <c r="BC880" s="669"/>
      <c r="BD880" s="669"/>
      <c r="BE880" s="669"/>
      <c r="BF880" s="669"/>
      <c r="BG880" s="669"/>
      <c r="BH880" s="669"/>
      <c r="BI880" s="669"/>
      <c r="BJ880" s="669"/>
      <c r="BK880" s="669"/>
      <c r="BL880" s="669"/>
      <c r="BM880" s="669"/>
      <c r="BN880" s="669"/>
      <c r="BO880" s="669"/>
      <c r="BP880" s="669"/>
      <c r="BQ880" s="669"/>
      <c r="BR880" s="669"/>
    </row>
    <row r="881" spans="1:70" ht="16.5" customHeight="1">
      <c r="A881" s="481"/>
      <c r="B881" s="474"/>
      <c r="E881" s="125" t="s">
        <v>865</v>
      </c>
      <c r="F881" s="125"/>
      <c r="G881" s="125"/>
      <c r="H881" s="125"/>
      <c r="I881" s="125"/>
      <c r="J881" s="125"/>
      <c r="K881" s="125"/>
      <c r="L881" s="125"/>
      <c r="M881" s="125"/>
      <c r="N881" s="125"/>
      <c r="O881" s="125"/>
      <c r="P881" s="125"/>
      <c r="Q881" s="125"/>
      <c r="R881" s="125"/>
      <c r="S881" s="125"/>
      <c r="T881" s="125"/>
      <c r="U881" s="125"/>
      <c r="V881" s="125"/>
      <c r="W881" s="669"/>
      <c r="X881" s="669"/>
      <c r="Y881" s="669"/>
      <c r="Z881" s="669"/>
      <c r="AA881" s="669"/>
      <c r="AB881" s="669"/>
      <c r="AC881" s="669"/>
      <c r="AD881" s="669"/>
      <c r="AE881" s="669"/>
      <c r="AF881" s="669"/>
      <c r="AG881" s="669"/>
      <c r="AH881" s="669"/>
      <c r="AI881" s="669"/>
      <c r="AJ881" s="669"/>
      <c r="AK881" s="669"/>
      <c r="AL881" s="669"/>
      <c r="AM881" s="669"/>
      <c r="AN881" s="669"/>
      <c r="AO881" s="669"/>
      <c r="AP881" s="669"/>
      <c r="AQ881" s="669"/>
      <c r="AR881" s="669"/>
      <c r="AS881" s="669"/>
      <c r="AT881" s="669"/>
      <c r="AU881" s="669"/>
      <c r="AV881" s="669"/>
      <c r="AW881" s="669"/>
      <c r="AX881" s="669"/>
      <c r="AY881" s="669"/>
      <c r="AZ881" s="669"/>
      <c r="BA881" s="669"/>
      <c r="BB881" s="669"/>
      <c r="BC881" s="669"/>
      <c r="BD881" s="669"/>
      <c r="BE881" s="669"/>
      <c r="BF881" s="669"/>
      <c r="BG881" s="669"/>
      <c r="BH881" s="669"/>
      <c r="BI881" s="669"/>
      <c r="BJ881" s="669"/>
      <c r="BK881" s="669"/>
      <c r="BL881" s="669"/>
      <c r="BM881" s="669"/>
      <c r="BN881" s="669"/>
      <c r="BO881" s="669"/>
      <c r="BP881" s="669"/>
      <c r="BQ881" s="669"/>
      <c r="BR881" s="669"/>
    </row>
    <row r="882" spans="1:70" ht="16.5" customHeight="1">
      <c r="A882" s="481"/>
      <c r="B882" s="474"/>
      <c r="E882" s="125" t="s">
        <v>866</v>
      </c>
      <c r="F882" s="125"/>
      <c r="G882" s="125"/>
      <c r="H882" s="125"/>
      <c r="I882" s="125"/>
      <c r="J882" s="125"/>
      <c r="K882" s="125"/>
      <c r="L882" s="125"/>
      <c r="M882" s="125"/>
      <c r="N882" s="125"/>
      <c r="O882" s="125"/>
      <c r="P882" s="125"/>
      <c r="Q882" s="125"/>
      <c r="R882" s="125"/>
      <c r="S882" s="125"/>
      <c r="T882" s="125"/>
      <c r="U882" s="125"/>
      <c r="V882" s="125"/>
      <c r="W882" s="669"/>
      <c r="X882" s="669"/>
      <c r="Y882" s="669"/>
      <c r="Z882" s="669"/>
      <c r="AA882" s="669"/>
      <c r="AB882" s="669"/>
      <c r="AC882" s="669"/>
      <c r="AD882" s="669"/>
      <c r="AE882" s="669"/>
      <c r="AF882" s="669"/>
      <c r="AG882" s="669"/>
      <c r="AH882" s="669"/>
      <c r="AI882" s="669"/>
      <c r="AJ882" s="669"/>
      <c r="AK882" s="669"/>
      <c r="AL882" s="669"/>
      <c r="AM882" s="669"/>
      <c r="AN882" s="669"/>
      <c r="AO882" s="669"/>
      <c r="AP882" s="669"/>
      <c r="AQ882" s="669"/>
      <c r="AR882" s="669"/>
      <c r="AS882" s="669"/>
      <c r="AT882" s="669"/>
      <c r="AU882" s="669"/>
      <c r="AV882" s="669"/>
      <c r="AW882" s="669"/>
      <c r="AX882" s="669"/>
      <c r="AY882" s="669"/>
      <c r="AZ882" s="669"/>
      <c r="BA882" s="669"/>
      <c r="BB882" s="669"/>
      <c r="BC882" s="669"/>
      <c r="BD882" s="669"/>
      <c r="BE882" s="669"/>
      <c r="BF882" s="669"/>
      <c r="BG882" s="669"/>
      <c r="BH882" s="669"/>
      <c r="BI882" s="669"/>
      <c r="BJ882" s="669"/>
      <c r="BK882" s="669"/>
      <c r="BL882" s="669"/>
      <c r="BM882" s="669"/>
      <c r="BN882" s="669"/>
      <c r="BO882" s="669"/>
      <c r="BP882" s="669"/>
      <c r="BQ882" s="669"/>
      <c r="BR882" s="669"/>
    </row>
    <row r="883" spans="1:70" ht="16.5" customHeight="1">
      <c r="A883" s="481"/>
      <c r="B883" s="474"/>
      <c r="E883" s="125" t="s">
        <v>867</v>
      </c>
      <c r="F883" s="125"/>
      <c r="G883" s="125"/>
      <c r="H883" s="125"/>
      <c r="I883" s="125"/>
      <c r="J883" s="125"/>
      <c r="K883" s="125"/>
      <c r="L883" s="125"/>
      <c r="M883" s="125"/>
      <c r="N883" s="125"/>
      <c r="O883" s="125"/>
      <c r="P883" s="125"/>
      <c r="Q883" s="125"/>
      <c r="R883" s="125"/>
      <c r="S883" s="125"/>
      <c r="T883" s="125"/>
      <c r="U883" s="125"/>
      <c r="V883" s="125"/>
      <c r="W883" s="669"/>
      <c r="X883" s="669"/>
      <c r="Y883" s="669"/>
      <c r="Z883" s="669"/>
      <c r="AA883" s="669"/>
      <c r="AB883" s="669"/>
      <c r="AC883" s="669"/>
      <c r="AD883" s="669"/>
      <c r="AE883" s="669"/>
      <c r="AF883" s="669"/>
      <c r="AG883" s="669"/>
      <c r="AH883" s="669"/>
      <c r="AI883" s="669"/>
      <c r="AJ883" s="669"/>
      <c r="AK883" s="669"/>
      <c r="AL883" s="669"/>
      <c r="AM883" s="669"/>
      <c r="AN883" s="669"/>
      <c r="AO883" s="669"/>
      <c r="AP883" s="669"/>
      <c r="AQ883" s="669"/>
      <c r="AR883" s="669"/>
      <c r="AS883" s="669"/>
      <c r="AT883" s="669"/>
      <c r="AU883" s="669"/>
      <c r="AV883" s="669"/>
      <c r="AW883" s="669"/>
      <c r="AX883" s="669"/>
      <c r="AY883" s="669"/>
      <c r="AZ883" s="669"/>
      <c r="BA883" s="669"/>
      <c r="BB883" s="669"/>
      <c r="BC883" s="669"/>
      <c r="BD883" s="669"/>
      <c r="BE883" s="669"/>
      <c r="BF883" s="669"/>
      <c r="BG883" s="669"/>
      <c r="BH883" s="669"/>
      <c r="BI883" s="669"/>
      <c r="BJ883" s="669"/>
      <c r="BK883" s="669"/>
      <c r="BL883" s="669"/>
      <c r="BM883" s="669"/>
      <c r="BN883" s="669"/>
      <c r="BO883" s="669"/>
      <c r="BP883" s="669"/>
      <c r="BQ883" s="669"/>
      <c r="BR883" s="669"/>
    </row>
    <row r="884" spans="1:70" ht="16.5" customHeight="1">
      <c r="A884" s="481"/>
      <c r="B884" s="474"/>
      <c r="E884" s="685" t="s">
        <v>868</v>
      </c>
      <c r="F884" s="125"/>
      <c r="G884" s="125"/>
      <c r="H884" s="125"/>
      <c r="I884" s="125"/>
      <c r="J884" s="125"/>
      <c r="K884" s="125"/>
      <c r="L884" s="125"/>
      <c r="M884" s="125"/>
      <c r="N884" s="125"/>
      <c r="O884" s="125"/>
      <c r="P884" s="125"/>
      <c r="Q884" s="125"/>
      <c r="R884" s="125"/>
      <c r="S884" s="125"/>
      <c r="T884" s="125"/>
      <c r="U884" s="125"/>
      <c r="V884" s="125"/>
      <c r="W884" s="669"/>
      <c r="X884" s="669"/>
      <c r="Y884" s="669"/>
      <c r="Z884" s="669"/>
      <c r="AA884" s="669"/>
      <c r="AB884" s="669"/>
      <c r="AC884" s="669"/>
      <c r="AD884" s="669"/>
      <c r="AE884" s="669"/>
      <c r="AF884" s="669"/>
      <c r="AG884" s="669"/>
      <c r="AH884" s="669"/>
      <c r="AI884" s="669"/>
      <c r="AJ884" s="669"/>
      <c r="AK884" s="669"/>
      <c r="AL884" s="669"/>
      <c r="AM884" s="669"/>
      <c r="AN884" s="669"/>
      <c r="AO884" s="669"/>
      <c r="AP884" s="669"/>
      <c r="AQ884" s="669"/>
      <c r="AR884" s="669"/>
      <c r="AS884" s="669"/>
      <c r="AT884" s="669"/>
      <c r="AU884" s="669"/>
      <c r="AV884" s="669"/>
      <c r="AW884" s="669"/>
      <c r="AX884" s="669"/>
      <c r="AY884" s="669"/>
      <c r="AZ884" s="669"/>
      <c r="BA884" s="669"/>
      <c r="BB884" s="669"/>
      <c r="BC884" s="669"/>
      <c r="BD884" s="669"/>
      <c r="BE884" s="669"/>
      <c r="BF884" s="669"/>
      <c r="BG884" s="669"/>
      <c r="BH884" s="669"/>
      <c r="BI884" s="669"/>
      <c r="BJ884" s="669"/>
      <c r="BK884" s="669"/>
      <c r="BL884" s="669"/>
      <c r="BM884" s="669"/>
      <c r="BN884" s="669"/>
      <c r="BO884" s="669"/>
      <c r="BP884" s="669"/>
      <c r="BQ884" s="669"/>
      <c r="BR884" s="669"/>
    </row>
    <row r="885" spans="1:70" ht="16.5" customHeight="1">
      <c r="A885" s="481"/>
      <c r="B885" s="474"/>
      <c r="E885" s="686" t="s">
        <v>869</v>
      </c>
      <c r="F885" s="125"/>
      <c r="G885" s="125"/>
      <c r="H885" s="125"/>
      <c r="I885" s="125"/>
      <c r="J885" s="125"/>
      <c r="K885" s="125"/>
      <c r="L885" s="125"/>
      <c r="M885" s="125"/>
      <c r="N885" s="125"/>
      <c r="O885" s="125"/>
      <c r="P885" s="125"/>
      <c r="Q885" s="125"/>
      <c r="R885" s="125"/>
      <c r="S885" s="125"/>
      <c r="T885" s="125"/>
      <c r="U885" s="125"/>
      <c r="V885" s="125"/>
      <c r="W885" s="669"/>
      <c r="X885" s="669"/>
      <c r="Y885" s="669"/>
      <c r="Z885" s="669"/>
      <c r="AA885" s="669"/>
      <c r="AB885" s="669"/>
      <c r="AC885" s="669"/>
      <c r="AD885" s="669"/>
      <c r="AE885" s="669"/>
      <c r="AF885" s="669"/>
      <c r="AG885" s="669"/>
      <c r="AH885" s="669"/>
      <c r="AI885" s="669"/>
      <c r="AJ885" s="669"/>
      <c r="AK885" s="669"/>
      <c r="AL885" s="669"/>
      <c r="AM885" s="669"/>
      <c r="AN885" s="669"/>
      <c r="AO885" s="669"/>
      <c r="AP885" s="669"/>
      <c r="AQ885" s="669"/>
      <c r="AR885" s="669"/>
      <c r="AS885" s="669"/>
      <c r="AT885" s="669"/>
      <c r="AU885" s="669"/>
      <c r="AV885" s="669"/>
      <c r="AW885" s="669"/>
      <c r="AX885" s="669"/>
      <c r="AY885" s="669"/>
      <c r="AZ885" s="669"/>
      <c r="BA885" s="669"/>
      <c r="BB885" s="669"/>
      <c r="BC885" s="669"/>
      <c r="BD885" s="669"/>
      <c r="BE885" s="669"/>
      <c r="BF885" s="669"/>
      <c r="BG885" s="669"/>
      <c r="BH885" s="669"/>
      <c r="BI885" s="669"/>
      <c r="BJ885" s="669"/>
      <c r="BK885" s="669"/>
      <c r="BL885" s="669"/>
      <c r="BM885" s="669"/>
      <c r="BN885" s="669"/>
      <c r="BO885" s="669"/>
      <c r="BP885" s="669"/>
      <c r="BQ885" s="669"/>
      <c r="BR885" s="669"/>
    </row>
    <row r="886" spans="1:70" ht="16.5" customHeight="1">
      <c r="A886" s="481"/>
      <c r="B886" s="474"/>
      <c r="E886" s="1268" t="s">
        <v>870</v>
      </c>
      <c r="F886" s="1268"/>
      <c r="G886" s="1268"/>
      <c r="H886" s="1268"/>
      <c r="I886" s="1268"/>
      <c r="J886" s="1268"/>
      <c r="W886" s="669"/>
      <c r="X886" s="669"/>
      <c r="Y886" s="669"/>
      <c r="Z886" s="669"/>
      <c r="AA886" s="669"/>
      <c r="AB886" s="669"/>
      <c r="AC886" s="669"/>
      <c r="AD886" s="669"/>
      <c r="AE886" s="669"/>
      <c r="AF886" s="669"/>
      <c r="AG886" s="669"/>
      <c r="AH886" s="669"/>
      <c r="AI886" s="669"/>
      <c r="AJ886" s="669"/>
      <c r="AK886" s="669"/>
      <c r="AL886" s="669"/>
      <c r="AM886" s="669"/>
      <c r="AN886" s="669"/>
      <c r="AO886" s="669"/>
      <c r="AP886" s="669"/>
      <c r="AQ886" s="669"/>
      <c r="AR886" s="669"/>
      <c r="AS886" s="669"/>
      <c r="AT886" s="669"/>
      <c r="AU886" s="669"/>
      <c r="AV886" s="669"/>
      <c r="AW886" s="669"/>
      <c r="AX886" s="669"/>
      <c r="AY886" s="669"/>
      <c r="AZ886" s="669"/>
      <c r="BA886" s="669"/>
      <c r="BB886" s="669"/>
      <c r="BC886" s="669"/>
      <c r="BD886" s="669"/>
      <c r="BE886" s="669"/>
      <c r="BF886" s="669"/>
      <c r="BG886" s="669"/>
      <c r="BH886" s="669"/>
      <c r="BI886" s="669"/>
      <c r="BJ886" s="669"/>
      <c r="BK886" s="669"/>
      <c r="BL886" s="669"/>
      <c r="BM886" s="669"/>
      <c r="BN886" s="669"/>
      <c r="BO886" s="669"/>
      <c r="BP886" s="669"/>
      <c r="BQ886" s="669"/>
      <c r="BR886" s="669"/>
    </row>
    <row r="887" spans="1:70" ht="16.5" customHeight="1">
      <c r="A887" s="481"/>
      <c r="B887" s="474"/>
      <c r="E887" s="686" t="s">
        <v>871</v>
      </c>
      <c r="W887" s="669"/>
      <c r="X887" s="669"/>
      <c r="Y887" s="669"/>
      <c r="Z887" s="669"/>
      <c r="AA887" s="669"/>
      <c r="AB887" s="669"/>
      <c r="AC887" s="669"/>
      <c r="AD887" s="669"/>
      <c r="AE887" s="669"/>
      <c r="AF887" s="669"/>
      <c r="AG887" s="669"/>
      <c r="AH887" s="669"/>
      <c r="AI887" s="669"/>
      <c r="AJ887" s="669"/>
      <c r="AK887" s="669"/>
      <c r="AL887" s="669"/>
      <c r="AM887" s="669"/>
      <c r="AN887" s="669"/>
      <c r="AO887" s="669"/>
      <c r="AP887" s="669"/>
      <c r="AQ887" s="669"/>
      <c r="AR887" s="669"/>
      <c r="AS887" s="669"/>
      <c r="AT887" s="669"/>
      <c r="AU887" s="669"/>
      <c r="AV887" s="669"/>
      <c r="AW887" s="669"/>
      <c r="AX887" s="669"/>
      <c r="AY887" s="669"/>
      <c r="AZ887" s="669"/>
      <c r="BA887" s="669"/>
      <c r="BB887" s="669"/>
      <c r="BC887" s="669"/>
      <c r="BD887" s="669"/>
      <c r="BE887" s="669"/>
      <c r="BF887" s="669"/>
      <c r="BG887" s="669"/>
      <c r="BH887" s="669"/>
      <c r="BI887" s="669"/>
      <c r="BJ887" s="669"/>
      <c r="BK887" s="669"/>
      <c r="BL887" s="669"/>
      <c r="BM887" s="669"/>
      <c r="BN887" s="669"/>
      <c r="BO887" s="669"/>
      <c r="BP887" s="669"/>
      <c r="BQ887" s="669"/>
      <c r="BR887" s="669"/>
    </row>
    <row r="888" spans="1:70" ht="16.5" customHeight="1">
      <c r="A888" s="481"/>
      <c r="B888" s="474"/>
      <c r="E888" s="685" t="s">
        <v>872</v>
      </c>
      <c r="W888" s="669"/>
      <c r="X888" s="669"/>
      <c r="Y888" s="669"/>
      <c r="Z888" s="669"/>
      <c r="AA888" s="669"/>
      <c r="AB888" s="669"/>
      <c r="AC888" s="669"/>
      <c r="AD888" s="669"/>
      <c r="AE888" s="669"/>
      <c r="AF888" s="669"/>
      <c r="AG888" s="669"/>
      <c r="AH888" s="669"/>
      <c r="AI888" s="669"/>
      <c r="AJ888" s="669"/>
      <c r="AK888" s="669"/>
      <c r="AL888" s="669"/>
      <c r="AM888" s="669"/>
      <c r="AN888" s="669"/>
      <c r="AO888" s="669"/>
      <c r="AP888" s="669"/>
      <c r="AQ888" s="669"/>
      <c r="AR888" s="669"/>
      <c r="AS888" s="669"/>
      <c r="AT888" s="669"/>
      <c r="AU888" s="669"/>
      <c r="AV888" s="669"/>
      <c r="AW888" s="669"/>
      <c r="AX888" s="669"/>
      <c r="AY888" s="669"/>
      <c r="AZ888" s="669"/>
      <c r="BA888" s="669"/>
      <c r="BB888" s="669"/>
      <c r="BC888" s="669"/>
      <c r="BD888" s="669"/>
      <c r="BE888" s="669"/>
      <c r="BF888" s="669"/>
      <c r="BG888" s="669"/>
      <c r="BH888" s="669"/>
      <c r="BI888" s="669"/>
      <c r="BJ888" s="669"/>
      <c r="BK888" s="669"/>
      <c r="BL888" s="669"/>
      <c r="BM888" s="669"/>
      <c r="BN888" s="669"/>
      <c r="BO888" s="669"/>
      <c r="BP888" s="669"/>
      <c r="BQ888" s="669"/>
      <c r="BR888" s="669"/>
    </row>
    <row r="889" spans="1:70" ht="16.5" customHeight="1">
      <c r="A889" s="481"/>
      <c r="B889" s="474"/>
      <c r="E889" s="172" t="s">
        <v>873</v>
      </c>
      <c r="W889" s="669"/>
      <c r="X889" s="669"/>
      <c r="Y889" s="669"/>
      <c r="Z889" s="669"/>
      <c r="AA889" s="669"/>
      <c r="AB889" s="669"/>
      <c r="AC889" s="669"/>
      <c r="AD889" s="669"/>
      <c r="AE889" s="669"/>
      <c r="AF889" s="669"/>
      <c r="AG889" s="669"/>
      <c r="AH889" s="669"/>
      <c r="AI889" s="669"/>
      <c r="AJ889" s="669"/>
      <c r="AK889" s="669"/>
      <c r="AL889" s="669"/>
      <c r="AM889" s="669"/>
      <c r="AN889" s="669"/>
      <c r="AO889" s="669"/>
      <c r="AP889" s="669"/>
      <c r="AQ889" s="669"/>
      <c r="AR889" s="669"/>
      <c r="AS889" s="669"/>
      <c r="AT889" s="669"/>
      <c r="AU889" s="669"/>
      <c r="AV889" s="669"/>
      <c r="AW889" s="669"/>
      <c r="AX889" s="669"/>
      <c r="AY889" s="669"/>
      <c r="AZ889" s="669"/>
      <c r="BA889" s="669"/>
      <c r="BB889" s="669"/>
      <c r="BC889" s="669"/>
      <c r="BD889" s="669"/>
      <c r="BE889" s="669"/>
      <c r="BF889" s="669"/>
      <c r="BG889" s="669"/>
      <c r="BH889" s="669"/>
      <c r="BI889" s="669"/>
      <c r="BJ889" s="669"/>
      <c r="BK889" s="669"/>
      <c r="BL889" s="669"/>
      <c r="BM889" s="669"/>
      <c r="BN889" s="669"/>
      <c r="BO889" s="669"/>
      <c r="BP889" s="669"/>
      <c r="BQ889" s="669"/>
      <c r="BR889" s="669"/>
    </row>
    <row r="890" spans="1:70" ht="16.5" customHeight="1">
      <c r="A890" s="481"/>
      <c r="B890" s="474"/>
      <c r="E890" s="1263" t="s">
        <v>874</v>
      </c>
      <c r="F890" s="1263"/>
      <c r="G890" s="1263"/>
      <c r="W890" s="669"/>
      <c r="X890" s="669"/>
      <c r="Y890" s="669"/>
      <c r="Z890" s="669"/>
      <c r="AA890" s="669"/>
      <c r="AB890" s="669"/>
      <c r="AC890" s="669"/>
      <c r="AD890" s="669"/>
      <c r="AE890" s="669"/>
      <c r="AF890" s="669"/>
      <c r="AG890" s="669"/>
      <c r="AH890" s="669"/>
      <c r="AI890" s="669"/>
      <c r="AJ890" s="669"/>
      <c r="AK890" s="669"/>
      <c r="AL890" s="669"/>
      <c r="AM890" s="669"/>
      <c r="AN890" s="669"/>
      <c r="AO890" s="669"/>
      <c r="AP890" s="669"/>
      <c r="AQ890" s="669"/>
      <c r="AR890" s="669"/>
      <c r="AS890" s="669"/>
      <c r="AT890" s="669"/>
      <c r="AU890" s="669"/>
      <c r="AV890" s="669"/>
      <c r="AW890" s="669"/>
      <c r="AX890" s="669"/>
      <c r="AY890" s="669"/>
      <c r="AZ890" s="669"/>
      <c r="BA890" s="669"/>
      <c r="BB890" s="669"/>
      <c r="BC890" s="669"/>
      <c r="BD890" s="669"/>
      <c r="BE890" s="669"/>
      <c r="BF890" s="669"/>
      <c r="BG890" s="669"/>
      <c r="BH890" s="669"/>
      <c r="BI890" s="669"/>
      <c r="BJ890" s="669"/>
      <c r="BK890" s="669"/>
      <c r="BL890" s="669"/>
      <c r="BM890" s="669"/>
      <c r="BN890" s="669"/>
      <c r="BO890" s="669"/>
      <c r="BP890" s="669"/>
      <c r="BQ890" s="669"/>
      <c r="BR890" s="669"/>
    </row>
    <row r="891" spans="1:70" ht="16.5" customHeight="1">
      <c r="A891" s="481"/>
      <c r="B891" s="474"/>
      <c r="E891" s="687" t="s">
        <v>875</v>
      </c>
      <c r="F891" s="878"/>
      <c r="G891" s="846"/>
      <c r="W891" s="669"/>
      <c r="X891" s="669"/>
      <c r="Y891" s="669"/>
      <c r="Z891" s="669"/>
      <c r="AA891" s="669"/>
      <c r="AB891" s="669"/>
      <c r="AC891" s="669"/>
      <c r="AD891" s="669"/>
      <c r="AE891" s="669"/>
      <c r="AF891" s="669"/>
      <c r="AG891" s="669"/>
      <c r="AH891" s="669"/>
      <c r="AI891" s="669"/>
      <c r="AJ891" s="669"/>
      <c r="AK891" s="669"/>
      <c r="AL891" s="669"/>
      <c r="AM891" s="669"/>
      <c r="AN891" s="669"/>
      <c r="AO891" s="669"/>
      <c r="AP891" s="669"/>
      <c r="AQ891" s="669"/>
      <c r="AR891" s="669"/>
      <c r="AS891" s="669"/>
      <c r="AT891" s="669"/>
      <c r="AU891" s="669"/>
      <c r="AV891" s="669"/>
      <c r="AW891" s="669"/>
      <c r="AX891" s="669"/>
      <c r="AY891" s="669"/>
      <c r="AZ891" s="669"/>
      <c r="BA891" s="669"/>
      <c r="BB891" s="669"/>
      <c r="BC891" s="669"/>
      <c r="BD891" s="669"/>
      <c r="BE891" s="669"/>
      <c r="BF891" s="669"/>
      <c r="BG891" s="669"/>
      <c r="BH891" s="669"/>
      <c r="BI891" s="669"/>
      <c r="BJ891" s="669"/>
      <c r="BK891" s="669"/>
      <c r="BL891" s="669"/>
      <c r="BM891" s="669"/>
      <c r="BN891" s="669"/>
      <c r="BO891" s="669"/>
      <c r="BP891" s="669"/>
      <c r="BQ891" s="669"/>
      <c r="BR891" s="669"/>
    </row>
    <row r="892" spans="1:70" ht="16.5" customHeight="1">
      <c r="A892" s="481"/>
      <c r="B892" s="474"/>
      <c r="E892" s="687" t="s">
        <v>876</v>
      </c>
      <c r="F892" s="878"/>
      <c r="G892" s="846"/>
      <c r="W892" s="669"/>
      <c r="X892" s="669"/>
      <c r="Y892" s="669"/>
      <c r="Z892" s="669"/>
      <c r="AA892" s="669"/>
      <c r="AB892" s="669"/>
      <c r="AC892" s="669"/>
      <c r="AD892" s="669"/>
      <c r="AE892" s="669"/>
      <c r="AF892" s="669"/>
      <c r="AG892" s="669"/>
      <c r="AH892" s="669"/>
      <c r="AI892" s="669"/>
      <c r="AJ892" s="669"/>
      <c r="AK892" s="669"/>
      <c r="AL892" s="669"/>
      <c r="AM892" s="669"/>
      <c r="AN892" s="669"/>
      <c r="AO892" s="669"/>
      <c r="AP892" s="669"/>
      <c r="AQ892" s="669"/>
      <c r="AR892" s="669"/>
      <c r="AS892" s="669"/>
      <c r="AT892" s="669"/>
      <c r="AU892" s="669"/>
      <c r="AV892" s="669"/>
      <c r="AW892" s="669"/>
      <c r="AX892" s="669"/>
      <c r="AY892" s="669"/>
      <c r="AZ892" s="669"/>
      <c r="BA892" s="669"/>
      <c r="BB892" s="669"/>
      <c r="BC892" s="669"/>
      <c r="BD892" s="669"/>
      <c r="BE892" s="669"/>
      <c r="BF892" s="669"/>
      <c r="BG892" s="669"/>
      <c r="BH892" s="669"/>
      <c r="BI892" s="669"/>
      <c r="BJ892" s="669"/>
      <c r="BK892" s="669"/>
      <c r="BL892" s="669"/>
      <c r="BM892" s="669"/>
      <c r="BN892" s="669"/>
      <c r="BO892" s="669"/>
      <c r="BP892" s="669"/>
      <c r="BQ892" s="669"/>
      <c r="BR892" s="669"/>
    </row>
    <row r="893" spans="1:70" ht="16.5" customHeight="1">
      <c r="A893" s="481"/>
      <c r="B893" s="474"/>
      <c r="E893" s="172" t="s">
        <v>877</v>
      </c>
      <c r="F893" s="191"/>
      <c r="G893" s="191"/>
      <c r="H893" s="191"/>
      <c r="W893" s="669"/>
      <c r="X893" s="669"/>
      <c r="Y893" s="669"/>
      <c r="Z893" s="669"/>
      <c r="AA893" s="669"/>
      <c r="AB893" s="669"/>
      <c r="AC893" s="669"/>
      <c r="AD893" s="669"/>
      <c r="AE893" s="669"/>
      <c r="AF893" s="669"/>
      <c r="AG893" s="669"/>
      <c r="AH893" s="669"/>
      <c r="AI893" s="669"/>
      <c r="AJ893" s="669"/>
      <c r="AK893" s="669"/>
      <c r="AL893" s="669"/>
      <c r="AM893" s="669"/>
      <c r="AN893" s="669"/>
      <c r="AO893" s="669"/>
      <c r="AP893" s="669"/>
      <c r="AQ893" s="669"/>
      <c r="AR893" s="669"/>
      <c r="AS893" s="669"/>
      <c r="AT893" s="669"/>
      <c r="AU893" s="669"/>
      <c r="AV893" s="669"/>
      <c r="AW893" s="669"/>
      <c r="AX893" s="669"/>
      <c r="AY893" s="669"/>
      <c r="AZ893" s="669"/>
      <c r="BA893" s="669"/>
      <c r="BB893" s="669"/>
      <c r="BC893" s="669"/>
      <c r="BD893" s="669"/>
      <c r="BE893" s="669"/>
      <c r="BF893" s="669"/>
      <c r="BG893" s="669"/>
      <c r="BH893" s="669"/>
      <c r="BI893" s="669"/>
      <c r="BJ893" s="669"/>
      <c r="BK893" s="669"/>
      <c r="BL893" s="669"/>
      <c r="BM893" s="669"/>
      <c r="BN893" s="669"/>
      <c r="BO893" s="669"/>
      <c r="BP893" s="669"/>
      <c r="BQ893" s="669"/>
      <c r="BR893" s="669"/>
    </row>
    <row r="894" spans="1:70" ht="16.5" customHeight="1">
      <c r="A894" s="481"/>
      <c r="B894" s="474"/>
      <c r="E894" s="172" t="s">
        <v>878</v>
      </c>
      <c r="F894" s="846"/>
      <c r="W894" s="669"/>
      <c r="X894" s="669"/>
      <c r="Y894" s="669"/>
      <c r="Z894" s="669"/>
      <c r="AA894" s="669"/>
      <c r="AB894" s="669"/>
      <c r="AC894" s="669"/>
      <c r="AD894" s="669"/>
      <c r="AE894" s="669"/>
      <c r="AF894" s="669"/>
      <c r="AG894" s="669"/>
      <c r="AH894" s="669"/>
      <c r="AI894" s="669"/>
      <c r="AJ894" s="669"/>
      <c r="AK894" s="669"/>
      <c r="AL894" s="669"/>
      <c r="AM894" s="669"/>
      <c r="AN894" s="669"/>
      <c r="AO894" s="669"/>
      <c r="AP894" s="669"/>
      <c r="AQ894" s="669"/>
      <c r="AR894" s="669"/>
      <c r="AS894" s="669"/>
      <c r="AT894" s="669"/>
      <c r="AU894" s="669"/>
      <c r="AV894" s="669"/>
      <c r="AW894" s="669"/>
      <c r="AX894" s="669"/>
      <c r="AY894" s="669"/>
      <c r="AZ894" s="669"/>
      <c r="BA894" s="669"/>
      <c r="BB894" s="669"/>
      <c r="BC894" s="669"/>
      <c r="BD894" s="669"/>
      <c r="BE894" s="669"/>
      <c r="BF894" s="669"/>
      <c r="BG894" s="669"/>
      <c r="BH894" s="669"/>
      <c r="BI894" s="669"/>
      <c r="BJ894" s="669"/>
      <c r="BK894" s="669"/>
      <c r="BL894" s="669"/>
      <c r="BM894" s="669"/>
      <c r="BN894" s="669"/>
      <c r="BO894" s="669"/>
      <c r="BP894" s="669"/>
      <c r="BQ894" s="669"/>
      <c r="BR894" s="669"/>
    </row>
    <row r="895" spans="1:70" ht="16.5" customHeight="1">
      <c r="A895" s="481"/>
      <c r="B895" s="474"/>
      <c r="E895" s="1263" t="s">
        <v>879</v>
      </c>
      <c r="F895" s="1263"/>
      <c r="G895" s="1263"/>
      <c r="H895" s="1263"/>
      <c r="W895" s="669"/>
      <c r="X895" s="669"/>
      <c r="Y895" s="669"/>
      <c r="Z895" s="669"/>
      <c r="AA895" s="669"/>
      <c r="AB895" s="669"/>
      <c r="AC895" s="669"/>
      <c r="AD895" s="669"/>
      <c r="AE895" s="669"/>
      <c r="AF895" s="669"/>
      <c r="AG895" s="669"/>
      <c r="AH895" s="669"/>
      <c r="AI895" s="669"/>
      <c r="AJ895" s="669"/>
      <c r="AK895" s="669"/>
      <c r="AL895" s="669"/>
      <c r="AM895" s="669"/>
      <c r="AN895" s="669"/>
      <c r="AO895" s="669"/>
      <c r="AP895" s="669"/>
      <c r="AQ895" s="669"/>
      <c r="AR895" s="669"/>
      <c r="AS895" s="669"/>
      <c r="AT895" s="669"/>
      <c r="AU895" s="669"/>
      <c r="AV895" s="669"/>
      <c r="AW895" s="669"/>
      <c r="AX895" s="669"/>
      <c r="AY895" s="669"/>
      <c r="AZ895" s="669"/>
      <c r="BA895" s="669"/>
      <c r="BB895" s="669"/>
      <c r="BC895" s="669"/>
      <c r="BD895" s="669"/>
      <c r="BE895" s="669"/>
      <c r="BF895" s="669"/>
      <c r="BG895" s="669"/>
      <c r="BH895" s="669"/>
      <c r="BI895" s="669"/>
      <c r="BJ895" s="669"/>
      <c r="BK895" s="669"/>
      <c r="BL895" s="669"/>
      <c r="BM895" s="669"/>
      <c r="BN895" s="669"/>
      <c r="BO895" s="669"/>
      <c r="BP895" s="669"/>
      <c r="BQ895" s="669"/>
      <c r="BR895" s="669"/>
    </row>
    <row r="896" spans="1:70" ht="16.5" customHeight="1">
      <c r="A896" s="481"/>
      <c r="B896" s="474"/>
      <c r="E896" s="864" t="s">
        <v>880</v>
      </c>
      <c r="G896" s="846"/>
      <c r="H896" s="846"/>
      <c r="W896" s="669"/>
      <c r="X896" s="669"/>
      <c r="Y896" s="669"/>
      <c r="Z896" s="669"/>
      <c r="AA896" s="669"/>
      <c r="AB896" s="669"/>
      <c r="AC896" s="669"/>
      <c r="AD896" s="669"/>
      <c r="AE896" s="669"/>
      <c r="AF896" s="669"/>
      <c r="AG896" s="669"/>
      <c r="AH896" s="669"/>
      <c r="AI896" s="669"/>
      <c r="AJ896" s="669"/>
      <c r="AK896" s="669"/>
      <c r="AL896" s="669"/>
      <c r="AM896" s="669"/>
      <c r="AN896" s="669"/>
      <c r="AO896" s="669"/>
      <c r="AP896" s="669"/>
      <c r="AQ896" s="669"/>
      <c r="AR896" s="669"/>
      <c r="AS896" s="669"/>
      <c r="AT896" s="669"/>
      <c r="AU896" s="669"/>
      <c r="AV896" s="669"/>
      <c r="AW896" s="669"/>
      <c r="AX896" s="669"/>
      <c r="AY896" s="669"/>
      <c r="AZ896" s="669"/>
      <c r="BA896" s="669"/>
      <c r="BB896" s="669"/>
      <c r="BC896" s="669"/>
      <c r="BD896" s="669"/>
      <c r="BE896" s="669"/>
      <c r="BF896" s="669"/>
      <c r="BG896" s="669"/>
      <c r="BH896" s="669"/>
      <c r="BI896" s="669"/>
      <c r="BJ896" s="669"/>
      <c r="BK896" s="669"/>
      <c r="BL896" s="669"/>
      <c r="BM896" s="669"/>
      <c r="BN896" s="669"/>
      <c r="BO896" s="669"/>
      <c r="BP896" s="669"/>
      <c r="BQ896" s="669"/>
      <c r="BR896" s="669"/>
    </row>
    <row r="897" spans="1:102" ht="16.5" customHeight="1">
      <c r="A897" s="481"/>
      <c r="B897" s="474"/>
      <c r="E897" s="696" t="s">
        <v>881</v>
      </c>
      <c r="G897" s="846"/>
      <c r="H897" s="846"/>
      <c r="W897" s="669"/>
      <c r="X897" s="669"/>
      <c r="Y897" s="669"/>
      <c r="Z897" s="669"/>
      <c r="AA897" s="669"/>
      <c r="AB897" s="669"/>
      <c r="AC897" s="669"/>
      <c r="AD897" s="669"/>
      <c r="AE897" s="669"/>
      <c r="AF897" s="669"/>
      <c r="AG897" s="669"/>
      <c r="AH897" s="669"/>
      <c r="AI897" s="669"/>
      <c r="AJ897" s="669"/>
      <c r="AK897" s="669"/>
      <c r="AL897" s="669"/>
      <c r="AM897" s="669"/>
      <c r="AN897" s="669"/>
      <c r="AO897" s="669"/>
      <c r="AP897" s="669"/>
      <c r="AQ897" s="669"/>
      <c r="AR897" s="669"/>
      <c r="AS897" s="669"/>
      <c r="AT897" s="669"/>
      <c r="AU897" s="669"/>
      <c r="AV897" s="669"/>
      <c r="AW897" s="669"/>
      <c r="AX897" s="669"/>
      <c r="AY897" s="669"/>
      <c r="AZ897" s="669"/>
      <c r="BA897" s="669"/>
      <c r="BB897" s="669"/>
      <c r="BC897" s="669"/>
      <c r="BD897" s="669"/>
      <c r="BE897" s="669"/>
      <c r="BF897" s="669"/>
      <c r="BG897" s="669"/>
      <c r="BH897" s="669"/>
      <c r="BI897" s="669"/>
      <c r="BJ897" s="669"/>
      <c r="BK897" s="669"/>
      <c r="BL897" s="669"/>
      <c r="BM897" s="669"/>
      <c r="BN897" s="669"/>
      <c r="BO897" s="669"/>
      <c r="BP897" s="669"/>
      <c r="BQ897" s="669"/>
      <c r="BR897" s="669"/>
    </row>
    <row r="898" spans="1:102" ht="16.5" customHeight="1">
      <c r="A898" s="481"/>
      <c r="B898" s="474"/>
      <c r="E898" s="846" t="s">
        <v>874</v>
      </c>
      <c r="F898" s="846"/>
      <c r="G898" s="840"/>
      <c r="H898" s="846"/>
      <c r="W898" s="669"/>
      <c r="X898" s="669"/>
      <c r="Y898" s="669"/>
      <c r="Z898" s="669"/>
      <c r="AA898" s="669"/>
      <c r="AB898" s="669"/>
      <c r="AC898" s="669"/>
      <c r="AD898" s="669"/>
      <c r="AE898" s="669"/>
      <c r="AF898" s="669"/>
      <c r="AG898" s="669"/>
      <c r="AH898" s="669"/>
      <c r="AI898" s="669"/>
      <c r="AJ898" s="669"/>
      <c r="AK898" s="669"/>
      <c r="AL898" s="669"/>
      <c r="AM898" s="669"/>
      <c r="AN898" s="669"/>
      <c r="AO898" s="669"/>
      <c r="AP898" s="669"/>
      <c r="AQ898" s="669"/>
      <c r="AR898" s="669"/>
      <c r="AS898" s="669"/>
      <c r="AT898" s="669"/>
      <c r="AU898" s="669"/>
      <c r="AV898" s="669"/>
      <c r="AW898" s="669"/>
      <c r="AX898" s="669"/>
      <c r="AY898" s="669"/>
      <c r="AZ898" s="669"/>
      <c r="BA898" s="669"/>
      <c r="BB898" s="669"/>
      <c r="BC898" s="669"/>
      <c r="BD898" s="669"/>
      <c r="BE898" s="669"/>
      <c r="BF898" s="669"/>
      <c r="BG898" s="669"/>
      <c r="BH898" s="669"/>
      <c r="BI898" s="669"/>
      <c r="BJ898" s="669"/>
      <c r="BK898" s="669"/>
      <c r="BL898" s="669"/>
      <c r="BM898" s="669"/>
      <c r="BN898" s="669"/>
      <c r="BO898" s="669"/>
      <c r="BP898" s="669"/>
      <c r="BQ898" s="669"/>
      <c r="BR898" s="669"/>
    </row>
    <row r="899" spans="1:102" ht="16.5" customHeight="1">
      <c r="A899" s="481"/>
      <c r="B899" s="474"/>
      <c r="E899" s="687" t="s">
        <v>882</v>
      </c>
      <c r="W899" s="669"/>
      <c r="X899" s="669"/>
      <c r="Y899" s="669"/>
      <c r="Z899" s="669"/>
      <c r="AA899" s="669"/>
      <c r="AB899" s="669"/>
      <c r="AC899" s="669"/>
      <c r="AD899" s="669"/>
      <c r="AE899" s="669"/>
      <c r="AF899" s="669"/>
      <c r="AG899" s="669"/>
      <c r="AH899" s="669"/>
      <c r="AI899" s="669"/>
      <c r="AJ899" s="669"/>
      <c r="AK899" s="669"/>
      <c r="AL899" s="669"/>
      <c r="AM899" s="669"/>
      <c r="AN899" s="669"/>
      <c r="AO899" s="669"/>
      <c r="AP899" s="669"/>
      <c r="AQ899" s="669"/>
      <c r="AR899" s="669"/>
      <c r="AS899" s="669"/>
      <c r="AT899" s="669"/>
      <c r="AU899" s="669"/>
      <c r="AV899" s="669"/>
      <c r="AW899" s="669"/>
      <c r="AX899" s="669"/>
      <c r="AY899" s="669"/>
      <c r="AZ899" s="669"/>
      <c r="BA899" s="669"/>
      <c r="BB899" s="669"/>
      <c r="BC899" s="669"/>
      <c r="BD899" s="669"/>
      <c r="BE899" s="669"/>
      <c r="BF899" s="669"/>
      <c r="BG899" s="669"/>
      <c r="BH899" s="669"/>
      <c r="BI899" s="669"/>
      <c r="BJ899" s="669"/>
      <c r="BK899" s="669"/>
      <c r="BL899" s="669"/>
      <c r="BM899" s="669"/>
      <c r="BN899" s="669"/>
      <c r="BO899" s="669"/>
      <c r="BP899" s="669"/>
      <c r="BQ899" s="669"/>
      <c r="BR899" s="669"/>
    </row>
    <row r="900" spans="1:102" ht="16.5" customHeight="1">
      <c r="A900" s="481"/>
      <c r="B900" s="474"/>
      <c r="E900" s="687" t="s">
        <v>883</v>
      </c>
      <c r="W900" s="669"/>
      <c r="X900" s="669"/>
      <c r="Y900" s="669"/>
      <c r="Z900" s="669"/>
      <c r="AA900" s="669"/>
      <c r="AB900" s="669"/>
      <c r="AC900" s="669"/>
      <c r="AD900" s="669"/>
      <c r="AE900" s="669"/>
      <c r="AF900" s="669"/>
      <c r="AG900" s="669"/>
      <c r="AH900" s="669"/>
      <c r="AI900" s="669"/>
      <c r="AJ900" s="669"/>
      <c r="AK900" s="669"/>
      <c r="AL900" s="669"/>
      <c r="AM900" s="669"/>
      <c r="AN900" s="669"/>
      <c r="AO900" s="669"/>
      <c r="AP900" s="669"/>
      <c r="AQ900" s="669"/>
      <c r="AR900" s="669"/>
      <c r="AS900" s="669"/>
      <c r="AT900" s="669"/>
      <c r="AU900" s="669"/>
      <c r="AV900" s="669"/>
      <c r="AW900" s="669"/>
      <c r="AX900" s="669"/>
      <c r="AY900" s="669"/>
      <c r="AZ900" s="669"/>
      <c r="BA900" s="669"/>
      <c r="BB900" s="669"/>
      <c r="BC900" s="669"/>
      <c r="BD900" s="669"/>
      <c r="BE900" s="669"/>
      <c r="BF900" s="669"/>
      <c r="BG900" s="669"/>
      <c r="BH900" s="669"/>
      <c r="BI900" s="669"/>
      <c r="BJ900" s="669"/>
      <c r="BK900" s="669"/>
      <c r="BL900" s="669"/>
      <c r="BM900" s="669"/>
      <c r="BN900" s="669"/>
      <c r="BO900" s="669"/>
      <c r="BP900" s="669"/>
      <c r="BQ900" s="669"/>
      <c r="BR900" s="669"/>
    </row>
    <row r="901" spans="1:102" ht="16.5" customHeight="1">
      <c r="A901" s="481"/>
      <c r="B901" s="474"/>
      <c r="E901" s="172" t="s">
        <v>884</v>
      </c>
      <c r="F901" s="846"/>
      <c r="W901" s="669"/>
      <c r="X901" s="669"/>
      <c r="Y901" s="669"/>
      <c r="Z901" s="669"/>
      <c r="AA901" s="669"/>
      <c r="AB901" s="669"/>
      <c r="AC901" s="669"/>
      <c r="AD901" s="669"/>
      <c r="AE901" s="669"/>
      <c r="AF901" s="669"/>
      <c r="AG901" s="669"/>
      <c r="AH901" s="669"/>
      <c r="AI901" s="669"/>
      <c r="AJ901" s="669"/>
      <c r="AK901" s="669"/>
      <c r="AL901" s="669"/>
      <c r="AM901" s="669"/>
      <c r="AN901" s="669"/>
      <c r="AO901" s="669"/>
      <c r="AP901" s="669"/>
      <c r="AQ901" s="669"/>
      <c r="AR901" s="669"/>
      <c r="AS901" s="669"/>
      <c r="AT901" s="669"/>
      <c r="AU901" s="669"/>
      <c r="AV901" s="669"/>
      <c r="AW901" s="669"/>
      <c r="AX901" s="669"/>
      <c r="AY901" s="669"/>
      <c r="AZ901" s="669"/>
      <c r="BA901" s="669"/>
      <c r="BB901" s="669"/>
      <c r="BC901" s="669"/>
      <c r="BD901" s="669"/>
      <c r="BE901" s="669"/>
      <c r="BF901" s="669"/>
      <c r="BG901" s="669"/>
      <c r="BH901" s="669"/>
      <c r="BI901" s="669"/>
      <c r="BJ901" s="669"/>
      <c r="BK901" s="669"/>
      <c r="BL901" s="669"/>
      <c r="BM901" s="669"/>
      <c r="BN901" s="669"/>
      <c r="BO901" s="669"/>
      <c r="BP901" s="669"/>
      <c r="BQ901" s="669"/>
      <c r="BR901" s="669"/>
    </row>
    <row r="902" spans="1:102" ht="16.5" customHeight="1">
      <c r="A902" s="481"/>
      <c r="B902" s="474"/>
      <c r="E902" s="1263" t="s">
        <v>885</v>
      </c>
      <c r="F902" s="1263"/>
      <c r="G902" s="1263"/>
      <c r="H902" s="1263"/>
      <c r="W902" s="669"/>
      <c r="X902" s="669"/>
      <c r="Y902" s="669"/>
      <c r="Z902" s="669"/>
      <c r="AA902" s="669"/>
      <c r="AB902" s="669"/>
      <c r="AC902" s="669"/>
      <c r="AD902" s="669"/>
      <c r="AE902" s="669"/>
      <c r="AF902" s="669"/>
      <c r="AG902" s="669"/>
      <c r="AH902" s="669"/>
      <c r="AI902" s="669"/>
      <c r="AJ902" s="669"/>
      <c r="AK902" s="669"/>
      <c r="AL902" s="669"/>
      <c r="AM902" s="669"/>
      <c r="AN902" s="669"/>
      <c r="AO902" s="669"/>
      <c r="AP902" s="669"/>
      <c r="AQ902" s="669"/>
      <c r="AR902" s="669"/>
      <c r="AS902" s="669"/>
      <c r="AT902" s="669"/>
      <c r="AU902" s="669"/>
      <c r="AV902" s="669"/>
      <c r="AW902" s="669"/>
      <c r="AX902" s="669"/>
      <c r="AY902" s="669"/>
      <c r="AZ902" s="669"/>
      <c r="BA902" s="669"/>
      <c r="BB902" s="669"/>
      <c r="BC902" s="669"/>
      <c r="BD902" s="669"/>
      <c r="BE902" s="669"/>
      <c r="BF902" s="669"/>
      <c r="BG902" s="669"/>
      <c r="BH902" s="669"/>
      <c r="BI902" s="669"/>
      <c r="BJ902" s="669"/>
      <c r="BK902" s="669"/>
      <c r="BL902" s="669"/>
      <c r="BM902" s="669"/>
      <c r="BN902" s="669"/>
      <c r="BO902" s="669"/>
      <c r="BP902" s="669"/>
      <c r="BQ902" s="669"/>
      <c r="BR902" s="669"/>
    </row>
    <row r="903" spans="1:102" ht="16.5" customHeight="1">
      <c r="A903" s="481"/>
      <c r="B903" s="474"/>
      <c r="E903" s="100"/>
      <c r="F903" s="100"/>
      <c r="G903" s="669"/>
      <c r="H903" s="669"/>
      <c r="I903" s="669"/>
      <c r="J903" s="669"/>
      <c r="K903" s="669"/>
      <c r="L903" s="669"/>
      <c r="M903" s="669"/>
      <c r="N903" s="669"/>
      <c r="O903" s="669"/>
      <c r="P903" s="669"/>
      <c r="Q903" s="669"/>
      <c r="R903" s="669"/>
      <c r="S903" s="669"/>
      <c r="T903" s="669"/>
      <c r="U903" s="669"/>
      <c r="V903" s="669"/>
      <c r="W903" s="669"/>
      <c r="X903" s="669"/>
      <c r="Y903" s="669"/>
      <c r="Z903" s="669"/>
      <c r="AA903" s="669"/>
      <c r="AB903" s="669"/>
      <c r="AC903" s="669"/>
      <c r="AD903" s="669"/>
      <c r="AE903" s="669"/>
      <c r="AF903" s="669"/>
      <c r="AG903" s="669"/>
      <c r="AH903" s="669"/>
      <c r="AI903" s="669"/>
      <c r="AJ903" s="669"/>
      <c r="AK903" s="669"/>
      <c r="AL903" s="669"/>
      <c r="AM903" s="669"/>
      <c r="AN903" s="669"/>
      <c r="AO903" s="669"/>
      <c r="AP903" s="669"/>
      <c r="AQ903" s="669"/>
      <c r="AR903" s="669"/>
      <c r="AS903" s="669"/>
      <c r="AT903" s="669"/>
      <c r="AU903" s="669"/>
      <c r="AV903" s="669"/>
      <c r="AW903" s="669"/>
      <c r="AX903" s="669"/>
      <c r="AY903" s="669"/>
      <c r="AZ903" s="669"/>
      <c r="BA903" s="669"/>
      <c r="BB903" s="669"/>
      <c r="BC903" s="669"/>
      <c r="BD903" s="669"/>
      <c r="BE903" s="669"/>
      <c r="BF903" s="669"/>
      <c r="BG903" s="669"/>
      <c r="BH903" s="669"/>
      <c r="BI903" s="669"/>
      <c r="BJ903" s="669"/>
      <c r="BK903" s="669"/>
      <c r="BL903" s="669"/>
      <c r="BM903" s="669"/>
      <c r="BN903" s="669"/>
      <c r="BO903" s="669"/>
      <c r="BP903" s="669"/>
      <c r="BQ903" s="669"/>
      <c r="BR903" s="669"/>
    </row>
    <row r="904" spans="1:102" ht="16.5" customHeight="1">
      <c r="A904" s="481"/>
      <c r="B904" s="474"/>
      <c r="D904" s="125"/>
      <c r="E904" s="529" t="s">
        <v>886</v>
      </c>
      <c r="F904" s="100"/>
      <c r="G904" s="100"/>
      <c r="H904" s="100"/>
      <c r="I904" s="100"/>
      <c r="J904" s="100"/>
      <c r="K904" s="100"/>
      <c r="L904" s="100"/>
      <c r="M904" s="100"/>
      <c r="N904" s="100"/>
      <c r="O904" s="100"/>
      <c r="P904" s="100"/>
      <c r="Q904" s="100"/>
      <c r="R904" s="100"/>
      <c r="S904" s="100"/>
      <c r="T904" s="100"/>
      <c r="U904" s="100"/>
      <c r="V904" s="100"/>
      <c r="W904" s="100"/>
      <c r="X904" s="100"/>
      <c r="Y904" s="100"/>
      <c r="Z904" s="100"/>
      <c r="BB904" s="383"/>
    </row>
    <row r="905" spans="1:102" ht="16.5" customHeight="1">
      <c r="A905" s="481"/>
      <c r="B905" s="474"/>
      <c r="E905" s="100"/>
      <c r="F905" s="100"/>
      <c r="G905" s="1225">
        <v>2007</v>
      </c>
      <c r="H905" s="1225"/>
      <c r="I905" s="1225"/>
      <c r="J905" s="1227">
        <v>2008</v>
      </c>
      <c r="K905" s="1228"/>
      <c r="L905" s="1229"/>
      <c r="M905" s="1225">
        <v>2009</v>
      </c>
      <c r="N905" s="1225"/>
      <c r="O905" s="1225"/>
      <c r="P905" s="1225">
        <v>2010</v>
      </c>
      <c r="Q905" s="1225"/>
      <c r="R905" s="1225"/>
      <c r="S905" s="1225">
        <v>2011</v>
      </c>
      <c r="T905" s="1225"/>
      <c r="U905" s="1225"/>
      <c r="V905" s="1225">
        <v>2012</v>
      </c>
      <c r="W905" s="1225"/>
      <c r="X905" s="1225"/>
      <c r="Y905" s="1225">
        <v>2013</v>
      </c>
      <c r="Z905" s="1225"/>
      <c r="AA905" s="1225"/>
      <c r="AB905" s="1225">
        <v>2014</v>
      </c>
      <c r="AC905" s="1225"/>
      <c r="AD905" s="1225"/>
      <c r="AE905" s="1225">
        <v>2015</v>
      </c>
      <c r="AF905" s="1225"/>
      <c r="AG905" s="1225"/>
      <c r="AH905" s="1225">
        <v>2016</v>
      </c>
      <c r="AI905" s="1225"/>
      <c r="AJ905" s="1225"/>
      <c r="AK905" s="1225">
        <v>2017</v>
      </c>
      <c r="AL905" s="1225"/>
      <c r="AM905" s="1225"/>
      <c r="AN905" s="1225">
        <v>2018</v>
      </c>
      <c r="AO905" s="1225"/>
      <c r="AP905" s="1225"/>
      <c r="AQ905" s="1225">
        <v>2019</v>
      </c>
      <c r="AR905" s="1225"/>
      <c r="AS905" s="1225"/>
      <c r="AT905" s="1225">
        <v>2020</v>
      </c>
      <c r="AU905" s="1225"/>
      <c r="AV905" s="1225"/>
      <c r="AW905" s="1225">
        <v>2021</v>
      </c>
      <c r="AX905" s="1225"/>
      <c r="AY905" s="1225"/>
      <c r="AZ905" s="1225">
        <v>2022</v>
      </c>
      <c r="BA905" s="1225"/>
      <c r="BB905" s="1225"/>
      <c r="BC905" s="1225">
        <v>2023</v>
      </c>
      <c r="BD905" s="1225"/>
      <c r="BE905" s="1225"/>
      <c r="BF905" s="1225">
        <v>2024</v>
      </c>
      <c r="BG905" s="1225"/>
      <c r="BH905" s="1225"/>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row>
    <row r="906" spans="1:102" ht="16.5" customHeight="1">
      <c r="A906" s="481"/>
      <c r="B906" s="474"/>
      <c r="E906" s="100"/>
      <c r="F906" s="100"/>
      <c r="G906" s="384" t="s">
        <v>887</v>
      </c>
      <c r="H906" s="384" t="s">
        <v>888</v>
      </c>
      <c r="I906" s="384" t="s">
        <v>889</v>
      </c>
      <c r="J906" s="384" t="s">
        <v>887</v>
      </c>
      <c r="K906" s="384" t="s">
        <v>888</v>
      </c>
      <c r="L906" s="384" t="s">
        <v>889</v>
      </c>
      <c r="M906" s="384" t="s">
        <v>887</v>
      </c>
      <c r="N906" s="384" t="s">
        <v>888</v>
      </c>
      <c r="O906" s="384" t="s">
        <v>889</v>
      </c>
      <c r="P906" s="384" t="s">
        <v>887</v>
      </c>
      <c r="Q906" s="384" t="s">
        <v>888</v>
      </c>
      <c r="R906" s="384" t="s">
        <v>889</v>
      </c>
      <c r="S906" s="384" t="s">
        <v>887</v>
      </c>
      <c r="T906" s="384" t="s">
        <v>888</v>
      </c>
      <c r="U906" s="384" t="s">
        <v>889</v>
      </c>
      <c r="V906" s="384" t="s">
        <v>887</v>
      </c>
      <c r="W906" s="384" t="s">
        <v>888</v>
      </c>
      <c r="X906" s="384" t="s">
        <v>889</v>
      </c>
      <c r="Y906" s="384" t="s">
        <v>887</v>
      </c>
      <c r="Z906" s="384" t="s">
        <v>888</v>
      </c>
      <c r="AA906" s="384" t="s">
        <v>889</v>
      </c>
      <c r="AB906" s="384" t="s">
        <v>887</v>
      </c>
      <c r="AC906" s="384" t="s">
        <v>888</v>
      </c>
      <c r="AD906" s="384" t="s">
        <v>889</v>
      </c>
      <c r="AE906" s="384" t="s">
        <v>887</v>
      </c>
      <c r="AF906" s="384" t="s">
        <v>888</v>
      </c>
      <c r="AG906" s="384" t="s">
        <v>889</v>
      </c>
      <c r="AH906" s="384" t="s">
        <v>887</v>
      </c>
      <c r="AI906" s="384" t="s">
        <v>888</v>
      </c>
      <c r="AJ906" s="384" t="s">
        <v>889</v>
      </c>
      <c r="AK906" s="384" t="s">
        <v>887</v>
      </c>
      <c r="AL906" s="384" t="s">
        <v>888</v>
      </c>
      <c r="AM906" s="384" t="s">
        <v>889</v>
      </c>
      <c r="AN906" s="384" t="s">
        <v>887</v>
      </c>
      <c r="AO906" s="384" t="s">
        <v>888</v>
      </c>
      <c r="AP906" s="384" t="s">
        <v>889</v>
      </c>
      <c r="AQ906" s="384" t="s">
        <v>887</v>
      </c>
      <c r="AR906" s="384" t="s">
        <v>888</v>
      </c>
      <c r="AS906" s="384" t="s">
        <v>889</v>
      </c>
      <c r="AT906" s="384" t="s">
        <v>887</v>
      </c>
      <c r="AU906" s="384" t="s">
        <v>888</v>
      </c>
      <c r="AV906" s="384" t="s">
        <v>889</v>
      </c>
      <c r="AW906" s="384" t="s">
        <v>887</v>
      </c>
      <c r="AX906" s="384" t="s">
        <v>888</v>
      </c>
      <c r="AY906" s="384" t="s">
        <v>889</v>
      </c>
      <c r="AZ906" s="384" t="s">
        <v>887</v>
      </c>
      <c r="BA906" s="384" t="s">
        <v>888</v>
      </c>
      <c r="BB906" s="384" t="s">
        <v>889</v>
      </c>
      <c r="BC906" s="384" t="s">
        <v>887</v>
      </c>
      <c r="BD906" s="384" t="s">
        <v>888</v>
      </c>
      <c r="BE906" s="384" t="s">
        <v>889</v>
      </c>
      <c r="BF906" s="384" t="s">
        <v>887</v>
      </c>
      <c r="BG906" s="384" t="s">
        <v>888</v>
      </c>
      <c r="BH906" s="384" t="s">
        <v>889</v>
      </c>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row>
    <row r="907" spans="1:102" ht="16.5" customHeight="1">
      <c r="A907" s="481"/>
      <c r="B907" s="474"/>
      <c r="E907" s="1218" t="s">
        <v>830</v>
      </c>
      <c r="F907" s="1219"/>
      <c r="G907" s="689">
        <v>2.8809999999999998</v>
      </c>
      <c r="H907" s="689">
        <v>0.38900000000000001</v>
      </c>
      <c r="I907" s="689">
        <v>2.3E-2</v>
      </c>
      <c r="J907" s="689">
        <v>2.8809999999999998</v>
      </c>
      <c r="K907" s="689">
        <v>0.38900000000000001</v>
      </c>
      <c r="L907" s="689">
        <v>2.3E-2</v>
      </c>
      <c r="M907" s="689">
        <v>2.8809999999999998</v>
      </c>
      <c r="N907" s="689">
        <v>0.38900000000000001</v>
      </c>
      <c r="O907" s="689">
        <v>2.3E-2</v>
      </c>
      <c r="P907" s="689">
        <v>2.8809999999999998</v>
      </c>
      <c r="Q907" s="689">
        <v>0.38900000000000001</v>
      </c>
      <c r="R907" s="689">
        <v>2.3E-2</v>
      </c>
      <c r="S907" s="689">
        <v>2.8809999999999998</v>
      </c>
      <c r="T907" s="689">
        <v>0.38900000000000001</v>
      </c>
      <c r="U907" s="689">
        <v>2.3E-2</v>
      </c>
      <c r="V907" s="689">
        <v>2.8809999999999998</v>
      </c>
      <c r="W907" s="689">
        <v>0.38900000000000001</v>
      </c>
      <c r="X907" s="689">
        <v>2.3E-2</v>
      </c>
      <c r="Y907" s="689">
        <v>2.8809999999999998</v>
      </c>
      <c r="Z907" s="689">
        <v>0.38900000000000001</v>
      </c>
      <c r="AA907" s="689">
        <v>2.3E-2</v>
      </c>
      <c r="AB907" s="689">
        <v>2.8809999999999998</v>
      </c>
      <c r="AC907" s="689">
        <v>0.38900000000000001</v>
      </c>
      <c r="AD907" s="689">
        <v>2.3E-2</v>
      </c>
      <c r="AE907" s="689">
        <v>2.8809999999999998</v>
      </c>
      <c r="AF907" s="689">
        <v>0.38900000000000001</v>
      </c>
      <c r="AG907" s="689">
        <v>2.3E-2</v>
      </c>
      <c r="AH907" s="689">
        <v>2.8809999999999998</v>
      </c>
      <c r="AI907" s="689">
        <v>0.38900000000000001</v>
      </c>
      <c r="AJ907" s="689">
        <v>2.3E-2</v>
      </c>
      <c r="AK907" s="689">
        <v>2.8809999999999998</v>
      </c>
      <c r="AL907" s="689">
        <v>0.38900000000000001</v>
      </c>
      <c r="AM907" s="689">
        <v>2.3E-2</v>
      </c>
      <c r="AN907" s="689">
        <v>2.8809999999999998</v>
      </c>
      <c r="AO907" s="689">
        <v>0.38900000000000001</v>
      </c>
      <c r="AP907" s="689">
        <v>2.3E-2</v>
      </c>
      <c r="AQ907" s="689">
        <v>2.8809999999999998</v>
      </c>
      <c r="AR907" s="689">
        <v>0.38900000000000001</v>
      </c>
      <c r="AS907" s="689">
        <v>2.3E-2</v>
      </c>
      <c r="AT907" s="689">
        <v>2.8809999999999998</v>
      </c>
      <c r="AU907" s="689">
        <v>0.38900000000000001</v>
      </c>
      <c r="AV907" s="689">
        <v>2.3E-2</v>
      </c>
      <c r="AW907" s="689">
        <v>2.8809999999999998</v>
      </c>
      <c r="AX907" s="689">
        <v>0.38900000000000001</v>
      </c>
      <c r="AY907" s="689">
        <v>2.3E-2</v>
      </c>
      <c r="AZ907" s="689">
        <v>2.8809999999999998</v>
      </c>
      <c r="BA907" s="689">
        <v>0.38900000000000001</v>
      </c>
      <c r="BB907" s="689">
        <v>2.3E-2</v>
      </c>
      <c r="BC907" s="689">
        <v>2.8809999999999998</v>
      </c>
      <c r="BD907" s="689">
        <v>0.38900000000000001</v>
      </c>
      <c r="BE907" s="689">
        <v>2.3E-2</v>
      </c>
      <c r="BF907" s="689">
        <v>2.8809999999999998</v>
      </c>
      <c r="BG907" s="689">
        <v>0.38900000000000001</v>
      </c>
      <c r="BH907" s="689">
        <v>2.3E-2</v>
      </c>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row>
    <row r="908" spans="1:102" ht="16.5" customHeight="1">
      <c r="A908" s="481"/>
      <c r="B908" s="474"/>
      <c r="E908" s="1218" t="s">
        <v>831</v>
      </c>
      <c r="F908" s="1219"/>
      <c r="G908" s="689">
        <v>2.7210000000000001</v>
      </c>
      <c r="H908" s="689">
        <v>0.36699999999999999</v>
      </c>
      <c r="I908" s="689">
        <v>2.1999999999999999E-2</v>
      </c>
      <c r="J908" s="689">
        <v>2.7210000000000001</v>
      </c>
      <c r="K908" s="689">
        <v>0.36699999999999999</v>
      </c>
      <c r="L908" s="689">
        <v>2.1999999999999999E-2</v>
      </c>
      <c r="M908" s="689">
        <v>2.7210000000000001</v>
      </c>
      <c r="N908" s="689">
        <v>0.36699999999999999</v>
      </c>
      <c r="O908" s="689">
        <v>2.1999999999999999E-2</v>
      </c>
      <c r="P908" s="689">
        <v>2.7210000000000001</v>
      </c>
      <c r="Q908" s="689">
        <v>0.36699999999999999</v>
      </c>
      <c r="R908" s="689">
        <v>2.1999999999999999E-2</v>
      </c>
      <c r="S908" s="689">
        <v>2.7210000000000001</v>
      </c>
      <c r="T908" s="689">
        <v>0.36699999999999999</v>
      </c>
      <c r="U908" s="689">
        <v>2.1999999999999999E-2</v>
      </c>
      <c r="V908" s="689">
        <v>2.7210000000000001</v>
      </c>
      <c r="W908" s="689">
        <v>0.36699999999999999</v>
      </c>
      <c r="X908" s="689">
        <v>2.1999999999999999E-2</v>
      </c>
      <c r="Y908" s="689">
        <v>2.7210000000000001</v>
      </c>
      <c r="Z908" s="689">
        <v>0.36699999999999999</v>
      </c>
      <c r="AA908" s="689">
        <v>2.1999999999999999E-2</v>
      </c>
      <c r="AB908" s="689">
        <v>2.7210000000000001</v>
      </c>
      <c r="AC908" s="689">
        <v>0.36699999999999999</v>
      </c>
      <c r="AD908" s="689">
        <v>2.1999999999999999E-2</v>
      </c>
      <c r="AE908" s="689">
        <v>2.7210000000000001</v>
      </c>
      <c r="AF908" s="689">
        <v>0.36699999999999999</v>
      </c>
      <c r="AG908" s="689">
        <v>2.1999999999999999E-2</v>
      </c>
      <c r="AH908" s="689">
        <v>2.7210000000000001</v>
      </c>
      <c r="AI908" s="689">
        <v>0.36699999999999999</v>
      </c>
      <c r="AJ908" s="689">
        <v>2.1999999999999999E-2</v>
      </c>
      <c r="AK908" s="689">
        <v>2.7210000000000001</v>
      </c>
      <c r="AL908" s="689">
        <v>0.36699999999999999</v>
      </c>
      <c r="AM908" s="689">
        <v>2.1999999999999999E-2</v>
      </c>
      <c r="AN908" s="689">
        <v>2.7210000000000001</v>
      </c>
      <c r="AO908" s="689">
        <v>0.36699999999999999</v>
      </c>
      <c r="AP908" s="689">
        <v>2.1999999999999999E-2</v>
      </c>
      <c r="AQ908" s="689">
        <v>2.7210000000000001</v>
      </c>
      <c r="AR908" s="689">
        <v>0.36699999999999999</v>
      </c>
      <c r="AS908" s="689">
        <v>2.1999999999999999E-2</v>
      </c>
      <c r="AT908" s="689">
        <v>2.7210000000000001</v>
      </c>
      <c r="AU908" s="689">
        <v>0.36699999999999999</v>
      </c>
      <c r="AV908" s="689">
        <v>2.1999999999999999E-2</v>
      </c>
      <c r="AW908" s="689">
        <v>2.7210000000000001</v>
      </c>
      <c r="AX908" s="689">
        <v>0.36699999999999999</v>
      </c>
      <c r="AY908" s="689">
        <v>2.1999999999999999E-2</v>
      </c>
      <c r="AZ908" s="689">
        <v>2.7210000000000001</v>
      </c>
      <c r="BA908" s="689">
        <v>0.36699999999999999</v>
      </c>
      <c r="BB908" s="689">
        <v>2.1999999999999999E-2</v>
      </c>
      <c r="BC908" s="689">
        <v>2.7210000000000001</v>
      </c>
      <c r="BD908" s="689">
        <v>0.36699999999999999</v>
      </c>
      <c r="BE908" s="689">
        <v>2.1999999999999999E-2</v>
      </c>
      <c r="BF908" s="689">
        <v>2.7210000000000001</v>
      </c>
      <c r="BG908" s="689">
        <v>0.36699999999999999</v>
      </c>
      <c r="BH908" s="689">
        <v>2.1999999999999999E-2</v>
      </c>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row>
    <row r="909" spans="1:102" ht="16.5" customHeight="1">
      <c r="A909" s="481"/>
      <c r="B909" s="474"/>
      <c r="E909" s="1218" t="s">
        <v>832</v>
      </c>
      <c r="F909" s="1219"/>
      <c r="G909" s="689">
        <v>0.182</v>
      </c>
      <c r="H909" s="689">
        <v>1.6E-2</v>
      </c>
      <c r="I909" s="689">
        <v>0</v>
      </c>
      <c r="J909" s="689">
        <v>0.183</v>
      </c>
      <c r="K909" s="689">
        <v>1.6E-2</v>
      </c>
      <c r="L909" s="689">
        <v>0</v>
      </c>
      <c r="M909" s="689">
        <v>0.184</v>
      </c>
      <c r="N909" s="689">
        <v>1.6E-2</v>
      </c>
      <c r="O909" s="689">
        <v>0</v>
      </c>
      <c r="P909" s="689">
        <v>0.183</v>
      </c>
      <c r="Q909" s="689">
        <v>1.6E-2</v>
      </c>
      <c r="R909" s="689">
        <v>0</v>
      </c>
      <c r="S909" s="689">
        <v>0.183</v>
      </c>
      <c r="T909" s="689">
        <v>1.6E-2</v>
      </c>
      <c r="U909" s="689">
        <v>0</v>
      </c>
      <c r="V909" s="689">
        <v>0.183</v>
      </c>
      <c r="W909" s="689">
        <v>1.6E-2</v>
      </c>
      <c r="X909" s="689">
        <v>0</v>
      </c>
      <c r="Y909" s="689">
        <v>0.182</v>
      </c>
      <c r="Z909" s="689">
        <v>1.6E-2</v>
      </c>
      <c r="AA909" s="689">
        <v>0</v>
      </c>
      <c r="AB909" s="689">
        <v>0.183</v>
      </c>
      <c r="AC909" s="689">
        <v>1.6E-2</v>
      </c>
      <c r="AD909" s="689">
        <v>0</v>
      </c>
      <c r="AE909" s="689">
        <v>0.184</v>
      </c>
      <c r="AF909" s="689">
        <v>1.6E-2</v>
      </c>
      <c r="AG909" s="689">
        <v>0</v>
      </c>
      <c r="AH909" s="689">
        <v>0.183</v>
      </c>
      <c r="AI909" s="689">
        <v>1.6E-2</v>
      </c>
      <c r="AJ909" s="689">
        <v>0</v>
      </c>
      <c r="AK909" s="689">
        <v>0.183</v>
      </c>
      <c r="AL909" s="689">
        <v>1.6E-2</v>
      </c>
      <c r="AM909" s="689">
        <v>0</v>
      </c>
      <c r="AN909" s="689">
        <v>0.182</v>
      </c>
      <c r="AO909" s="689">
        <v>1.6E-2</v>
      </c>
      <c r="AP909" s="689">
        <v>0</v>
      </c>
      <c r="AQ909" s="689">
        <v>0.182</v>
      </c>
      <c r="AR909" s="689">
        <v>1.6E-2</v>
      </c>
      <c r="AS909" s="689">
        <v>0</v>
      </c>
      <c r="AT909" s="689">
        <v>0.182</v>
      </c>
      <c r="AU909" s="689">
        <v>1.6E-2</v>
      </c>
      <c r="AV909" s="689">
        <v>0</v>
      </c>
      <c r="AW909" s="689">
        <v>0.182</v>
      </c>
      <c r="AX909" s="689">
        <v>1.6E-2</v>
      </c>
      <c r="AY909" s="689">
        <v>0</v>
      </c>
      <c r="AZ909" s="689">
        <v>0.182</v>
      </c>
      <c r="BA909" s="689">
        <v>1.6E-2</v>
      </c>
      <c r="BB909" s="689">
        <v>0</v>
      </c>
      <c r="BC909" s="689">
        <v>0.182</v>
      </c>
      <c r="BD909" s="689">
        <v>1.6E-2</v>
      </c>
      <c r="BE909" s="689">
        <v>0</v>
      </c>
      <c r="BF909" s="689">
        <v>0.182</v>
      </c>
      <c r="BG909" s="689">
        <v>1.6E-2</v>
      </c>
      <c r="BH909" s="689">
        <v>0</v>
      </c>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row>
    <row r="910" spans="1:102" ht="16.5" customHeight="1">
      <c r="A910" s="481"/>
      <c r="B910" s="474"/>
      <c r="E910" s="1218" t="s">
        <v>833</v>
      </c>
      <c r="F910" s="1219"/>
      <c r="G910" s="689">
        <v>3.0169999999999999</v>
      </c>
      <c r="H910" s="689">
        <v>0.39</v>
      </c>
      <c r="I910" s="689">
        <v>1.2E-2</v>
      </c>
      <c r="J910" s="689">
        <v>3.0169999999999999</v>
      </c>
      <c r="K910" s="689">
        <v>0.39</v>
      </c>
      <c r="L910" s="689">
        <v>1.2E-2</v>
      </c>
      <c r="M910" s="689">
        <v>3.0169999999999999</v>
      </c>
      <c r="N910" s="689">
        <v>0.39</v>
      </c>
      <c r="O910" s="689">
        <v>1.2E-2</v>
      </c>
      <c r="P910" s="689">
        <v>3.0169999999999999</v>
      </c>
      <c r="Q910" s="689">
        <v>0.39</v>
      </c>
      <c r="R910" s="689">
        <v>1.2E-2</v>
      </c>
      <c r="S910" s="689">
        <v>3.0169999999999999</v>
      </c>
      <c r="T910" s="689">
        <v>0.39</v>
      </c>
      <c r="U910" s="689">
        <v>1.2E-2</v>
      </c>
      <c r="V910" s="689">
        <v>3.0169999999999999</v>
      </c>
      <c r="W910" s="689">
        <v>0.39</v>
      </c>
      <c r="X910" s="689">
        <v>1.2E-2</v>
      </c>
      <c r="Y910" s="689">
        <v>3.0169999999999999</v>
      </c>
      <c r="Z910" s="689">
        <v>0.39</v>
      </c>
      <c r="AA910" s="689">
        <v>1.2E-2</v>
      </c>
      <c r="AB910" s="689">
        <v>3.0169999999999999</v>
      </c>
      <c r="AC910" s="689">
        <v>0.39</v>
      </c>
      <c r="AD910" s="689">
        <v>1.2E-2</v>
      </c>
      <c r="AE910" s="689">
        <v>3.0169999999999999</v>
      </c>
      <c r="AF910" s="689">
        <v>0.39</v>
      </c>
      <c r="AG910" s="689">
        <v>1.2E-2</v>
      </c>
      <c r="AH910" s="689">
        <v>3.0169999999999999</v>
      </c>
      <c r="AI910" s="689">
        <v>0.39</v>
      </c>
      <c r="AJ910" s="689">
        <v>1.2E-2</v>
      </c>
      <c r="AK910" s="689">
        <v>3.0169999999999999</v>
      </c>
      <c r="AL910" s="689">
        <v>0.39</v>
      </c>
      <c r="AM910" s="689">
        <v>1.2E-2</v>
      </c>
      <c r="AN910" s="689">
        <v>3.0169999999999999</v>
      </c>
      <c r="AO910" s="689">
        <v>0.39</v>
      </c>
      <c r="AP910" s="689">
        <v>1.2E-2</v>
      </c>
      <c r="AQ910" s="689">
        <v>3.0169999999999999</v>
      </c>
      <c r="AR910" s="689">
        <v>0.39</v>
      </c>
      <c r="AS910" s="689">
        <v>1.2E-2</v>
      </c>
      <c r="AT910" s="689">
        <v>3.0169999999999999</v>
      </c>
      <c r="AU910" s="689">
        <v>0.39</v>
      </c>
      <c r="AV910" s="689">
        <v>1.2E-2</v>
      </c>
      <c r="AW910" s="689">
        <v>3.0169999999999999</v>
      </c>
      <c r="AX910" s="689">
        <v>0.39</v>
      </c>
      <c r="AY910" s="689">
        <v>1.2E-2</v>
      </c>
      <c r="AZ910" s="689">
        <v>3.0169999999999999</v>
      </c>
      <c r="BA910" s="689">
        <v>0.39</v>
      </c>
      <c r="BB910" s="689">
        <v>1.2E-2</v>
      </c>
      <c r="BC910" s="689">
        <v>3.0169999999999999</v>
      </c>
      <c r="BD910" s="689">
        <v>0.39</v>
      </c>
      <c r="BE910" s="689">
        <v>1.2E-2</v>
      </c>
      <c r="BF910" s="689">
        <v>3.0169999999999999</v>
      </c>
      <c r="BG910" s="689">
        <v>0.39</v>
      </c>
      <c r="BH910" s="689">
        <v>1.2E-2</v>
      </c>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row>
    <row r="911" spans="1:102" ht="16.5" customHeight="1">
      <c r="A911" s="481"/>
      <c r="B911" s="474"/>
      <c r="E911" s="1218" t="s">
        <v>834</v>
      </c>
      <c r="F911" s="1219"/>
      <c r="G911" s="689">
        <v>1.5409999999999999</v>
      </c>
      <c r="H911" s="689">
        <v>0.122</v>
      </c>
      <c r="I911" s="689">
        <v>2E-3</v>
      </c>
      <c r="J911" s="689">
        <v>1.5409999999999999</v>
      </c>
      <c r="K911" s="689">
        <v>0.122</v>
      </c>
      <c r="L911" s="689">
        <v>2E-3</v>
      </c>
      <c r="M911" s="689">
        <v>1.5409999999999999</v>
      </c>
      <c r="N911" s="689">
        <v>0.122</v>
      </c>
      <c r="O911" s="689">
        <v>2E-3</v>
      </c>
      <c r="P911" s="689">
        <v>1.5409999999999999</v>
      </c>
      <c r="Q911" s="689">
        <v>0.122</v>
      </c>
      <c r="R911" s="689">
        <v>2E-3</v>
      </c>
      <c r="S911" s="689">
        <v>1.5409999999999999</v>
      </c>
      <c r="T911" s="689">
        <v>0.122</v>
      </c>
      <c r="U911" s="689">
        <v>2E-3</v>
      </c>
      <c r="V911" s="689">
        <v>1.5409999999999999</v>
      </c>
      <c r="W911" s="689">
        <v>0.122</v>
      </c>
      <c r="X911" s="689">
        <v>2E-3</v>
      </c>
      <c r="Y911" s="689">
        <v>1.5409999999999999</v>
      </c>
      <c r="Z911" s="689">
        <v>0.122</v>
      </c>
      <c r="AA911" s="689">
        <v>2E-3</v>
      </c>
      <c r="AB911" s="689">
        <v>1.5409999999999999</v>
      </c>
      <c r="AC911" s="689">
        <v>0.122</v>
      </c>
      <c r="AD911" s="689">
        <v>2E-3</v>
      </c>
      <c r="AE911" s="689">
        <v>1.5409999999999999</v>
      </c>
      <c r="AF911" s="689">
        <v>0.122</v>
      </c>
      <c r="AG911" s="689">
        <v>2E-3</v>
      </c>
      <c r="AH911" s="689">
        <v>1.5409999999999999</v>
      </c>
      <c r="AI911" s="689">
        <v>0.122</v>
      </c>
      <c r="AJ911" s="689">
        <v>2E-3</v>
      </c>
      <c r="AK911" s="689">
        <v>1.5409999999999999</v>
      </c>
      <c r="AL911" s="689">
        <v>0.122</v>
      </c>
      <c r="AM911" s="689">
        <v>2E-3</v>
      </c>
      <c r="AN911" s="689">
        <v>1.5409999999999999</v>
      </c>
      <c r="AO911" s="689">
        <v>0.122</v>
      </c>
      <c r="AP911" s="689">
        <v>2E-3</v>
      </c>
      <c r="AQ911" s="689">
        <v>1.5409999999999999</v>
      </c>
      <c r="AR911" s="689">
        <v>0.122</v>
      </c>
      <c r="AS911" s="689">
        <v>2E-3</v>
      </c>
      <c r="AT911" s="689">
        <v>1.5409999999999999</v>
      </c>
      <c r="AU911" s="689">
        <v>0.122</v>
      </c>
      <c r="AV911" s="689">
        <v>2E-3</v>
      </c>
      <c r="AW911" s="689">
        <v>1.5409999999999999</v>
      </c>
      <c r="AX911" s="689">
        <v>0.122</v>
      </c>
      <c r="AY911" s="689">
        <v>2E-3</v>
      </c>
      <c r="AZ911" s="689">
        <v>1.5409999999999999</v>
      </c>
      <c r="BA911" s="689">
        <v>0.122</v>
      </c>
      <c r="BB911" s="689">
        <v>2E-3</v>
      </c>
      <c r="BC911" s="689">
        <v>1.5409999999999999</v>
      </c>
      <c r="BD911" s="689">
        <v>0.122</v>
      </c>
      <c r="BE911" s="689">
        <v>2E-3</v>
      </c>
      <c r="BF911" s="689">
        <v>1.5409999999999999</v>
      </c>
      <c r="BG911" s="689">
        <v>0.122</v>
      </c>
      <c r="BH911" s="689">
        <v>2E-3</v>
      </c>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row>
    <row r="912" spans="1:102" ht="16.5" customHeight="1">
      <c r="A912" s="481"/>
      <c r="B912" s="474"/>
      <c r="E912" s="724" t="s">
        <v>835</v>
      </c>
      <c r="F912" s="725"/>
      <c r="G912" s="689">
        <v>2.4849999999999999</v>
      </c>
      <c r="H912" s="689">
        <v>0.34599999999999997</v>
      </c>
      <c r="I912" s="689">
        <v>2.1000000000000001E-2</v>
      </c>
      <c r="J912" s="689">
        <v>2.4849999999999999</v>
      </c>
      <c r="K912" s="689">
        <v>0.34599999999999997</v>
      </c>
      <c r="L912" s="689">
        <v>2.1000000000000001E-2</v>
      </c>
      <c r="M912" s="689">
        <v>2.4849999999999999</v>
      </c>
      <c r="N912" s="689">
        <v>0.34599999999999997</v>
      </c>
      <c r="O912" s="689">
        <v>2.1000000000000001E-2</v>
      </c>
      <c r="P912" s="689">
        <v>2.4849999999999999</v>
      </c>
      <c r="Q912" s="689">
        <v>0.34599999999999997</v>
      </c>
      <c r="R912" s="689">
        <v>2.1000000000000001E-2</v>
      </c>
      <c r="S912" s="689">
        <v>2.4849999999999999</v>
      </c>
      <c r="T912" s="689">
        <v>0.34599999999999997</v>
      </c>
      <c r="U912" s="689">
        <v>2.1000000000000001E-2</v>
      </c>
      <c r="V912" s="689">
        <v>2.4849999999999999</v>
      </c>
      <c r="W912" s="689">
        <v>0.34599999999999997</v>
      </c>
      <c r="X912" s="689">
        <v>2.1000000000000001E-2</v>
      </c>
      <c r="Y912" s="689">
        <v>2.4849999999999999</v>
      </c>
      <c r="Z912" s="689">
        <v>0.34599999999999997</v>
      </c>
      <c r="AA912" s="689">
        <v>2.1000000000000001E-2</v>
      </c>
      <c r="AB912" s="689">
        <v>2.4849999999999999</v>
      </c>
      <c r="AC912" s="689">
        <v>0.34599999999999997</v>
      </c>
      <c r="AD912" s="689">
        <v>2.1000000000000001E-2</v>
      </c>
      <c r="AE912" s="689">
        <v>2.4849999999999999</v>
      </c>
      <c r="AF912" s="689">
        <v>0.34599999999999997</v>
      </c>
      <c r="AG912" s="689">
        <v>2.1000000000000001E-2</v>
      </c>
      <c r="AH912" s="689">
        <v>2.4849999999999999</v>
      </c>
      <c r="AI912" s="689">
        <v>0.34599999999999997</v>
      </c>
      <c r="AJ912" s="689">
        <v>2.1000000000000001E-2</v>
      </c>
      <c r="AK912" s="689">
        <v>2.4849999999999999</v>
      </c>
      <c r="AL912" s="689">
        <v>0.34599999999999997</v>
      </c>
      <c r="AM912" s="689">
        <v>2.1000000000000001E-2</v>
      </c>
      <c r="AN912" s="689">
        <v>2.4849999999999999</v>
      </c>
      <c r="AO912" s="689">
        <v>0.34599999999999997</v>
      </c>
      <c r="AP912" s="689">
        <v>2.1000000000000001E-2</v>
      </c>
      <c r="AQ912" s="689">
        <v>2.4849999999999999</v>
      </c>
      <c r="AR912" s="689">
        <v>0.34599999999999997</v>
      </c>
      <c r="AS912" s="689">
        <v>2.1000000000000001E-2</v>
      </c>
      <c r="AT912" s="689">
        <v>2.4849999999999999</v>
      </c>
      <c r="AU912" s="689">
        <v>0.34599999999999997</v>
      </c>
      <c r="AV912" s="689">
        <v>2.1000000000000001E-2</v>
      </c>
      <c r="AW912" s="689">
        <v>2.4849999999999999</v>
      </c>
      <c r="AX912" s="689">
        <v>0.34599999999999997</v>
      </c>
      <c r="AY912" s="689">
        <v>2.1000000000000001E-2</v>
      </c>
      <c r="AZ912" s="689">
        <v>2.4849999999999999</v>
      </c>
      <c r="BA912" s="689">
        <v>0.34599999999999997</v>
      </c>
      <c r="BB912" s="689">
        <v>2.1000000000000001E-2</v>
      </c>
      <c r="BC912" s="689">
        <v>2.4849999999999999</v>
      </c>
      <c r="BD912" s="689">
        <v>0.34599999999999997</v>
      </c>
      <c r="BE912" s="689">
        <v>2.1000000000000001E-2</v>
      </c>
      <c r="BF912" s="689">
        <v>2.4849999999999999</v>
      </c>
      <c r="BG912" s="689">
        <v>0.34599999999999997</v>
      </c>
      <c r="BH912" s="689">
        <v>2.1000000000000001E-2</v>
      </c>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row>
    <row r="913" spans="1:100" ht="16.5" customHeight="1">
      <c r="A913" s="481"/>
      <c r="B913" s="474"/>
      <c r="E913" s="1218" t="s">
        <v>836</v>
      </c>
      <c r="F913" s="1219"/>
      <c r="G913" s="689">
        <v>2.9660000000000002</v>
      </c>
      <c r="H913" s="689" t="s">
        <v>546</v>
      </c>
      <c r="I913" s="689" t="s">
        <v>546</v>
      </c>
      <c r="J913" s="689">
        <v>2.9660000000000002</v>
      </c>
      <c r="K913" s="689" t="s">
        <v>546</v>
      </c>
      <c r="L913" s="689" t="s">
        <v>546</v>
      </c>
      <c r="M913" s="689">
        <v>2.9660000000000002</v>
      </c>
      <c r="N913" s="689" t="s">
        <v>546</v>
      </c>
      <c r="O913" s="689" t="s">
        <v>546</v>
      </c>
      <c r="P913" s="689">
        <v>2.9660000000000002</v>
      </c>
      <c r="Q913" s="689" t="s">
        <v>546</v>
      </c>
      <c r="R913" s="689" t="s">
        <v>546</v>
      </c>
      <c r="S913" s="689">
        <v>2.9660000000000002</v>
      </c>
      <c r="T913" s="689" t="s">
        <v>546</v>
      </c>
      <c r="U913" s="689" t="s">
        <v>546</v>
      </c>
      <c r="V913" s="689">
        <v>2.9660000000000002</v>
      </c>
      <c r="W913" s="689" t="s">
        <v>546</v>
      </c>
      <c r="X913" s="689" t="s">
        <v>546</v>
      </c>
      <c r="Y913" s="689">
        <v>2.9660000000000002</v>
      </c>
      <c r="Z913" s="689" t="s">
        <v>546</v>
      </c>
      <c r="AA913" s="689" t="s">
        <v>546</v>
      </c>
      <c r="AB913" s="689">
        <v>2.9660000000000002</v>
      </c>
      <c r="AC913" s="689" t="s">
        <v>546</v>
      </c>
      <c r="AD913" s="689" t="s">
        <v>546</v>
      </c>
      <c r="AE913" s="689">
        <v>2.9660000000000002</v>
      </c>
      <c r="AF913" s="689" t="s">
        <v>546</v>
      </c>
      <c r="AG913" s="689" t="s">
        <v>546</v>
      </c>
      <c r="AH913" s="689">
        <v>2.9660000000000002</v>
      </c>
      <c r="AI913" s="689" t="s">
        <v>546</v>
      </c>
      <c r="AJ913" s="689" t="s">
        <v>546</v>
      </c>
      <c r="AK913" s="689">
        <v>2.9660000000000002</v>
      </c>
      <c r="AL913" s="689" t="s">
        <v>546</v>
      </c>
      <c r="AM913" s="689" t="s">
        <v>546</v>
      </c>
      <c r="AN913" s="689">
        <v>2.9660000000000002</v>
      </c>
      <c r="AO913" s="689" t="s">
        <v>546</v>
      </c>
      <c r="AP913" s="689" t="s">
        <v>546</v>
      </c>
      <c r="AQ913" s="689">
        <v>2.9660000000000002</v>
      </c>
      <c r="AR913" s="689" t="s">
        <v>546</v>
      </c>
      <c r="AS913" s="689" t="s">
        <v>546</v>
      </c>
      <c r="AT913" s="689">
        <v>2.9660000000000002</v>
      </c>
      <c r="AU913" s="689" t="s">
        <v>546</v>
      </c>
      <c r="AV913" s="689" t="s">
        <v>546</v>
      </c>
      <c r="AW913" s="689">
        <v>2.9660000000000002</v>
      </c>
      <c r="AX913" s="689" t="s">
        <v>546</v>
      </c>
      <c r="AY913" s="689" t="s">
        <v>546</v>
      </c>
      <c r="AZ913" s="689">
        <v>2.9660000000000002</v>
      </c>
      <c r="BA913" s="689" t="s">
        <v>546</v>
      </c>
      <c r="BB913" s="689" t="s">
        <v>546</v>
      </c>
      <c r="BC913" s="689">
        <v>2.9660000000000002</v>
      </c>
      <c r="BD913" s="689" t="s">
        <v>546</v>
      </c>
      <c r="BE913" s="689" t="s">
        <v>546</v>
      </c>
      <c r="BF913" s="689">
        <v>2.9660000000000002</v>
      </c>
      <c r="BG913" s="689" t="s">
        <v>546</v>
      </c>
      <c r="BH913" s="689" t="s">
        <v>546</v>
      </c>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row>
    <row r="914" spans="1:100" ht="16.5" customHeight="1">
      <c r="A914" s="481"/>
      <c r="B914" s="474"/>
      <c r="E914" s="1218" t="s">
        <v>837</v>
      </c>
      <c r="F914" s="1219"/>
      <c r="G914" s="689">
        <v>2.996</v>
      </c>
      <c r="H914" s="689" t="s">
        <v>546</v>
      </c>
      <c r="I914" s="689" t="s">
        <v>546</v>
      </c>
      <c r="J914" s="689">
        <v>2.996</v>
      </c>
      <c r="K914" s="689" t="s">
        <v>546</v>
      </c>
      <c r="L914" s="689" t="s">
        <v>546</v>
      </c>
      <c r="M914" s="689">
        <v>2.996</v>
      </c>
      <c r="N914" s="689" t="s">
        <v>546</v>
      </c>
      <c r="O914" s="689" t="s">
        <v>546</v>
      </c>
      <c r="P914" s="689">
        <v>2.996</v>
      </c>
      <c r="Q914" s="689" t="s">
        <v>546</v>
      </c>
      <c r="R914" s="689" t="s">
        <v>546</v>
      </c>
      <c r="S914" s="689">
        <v>2.996</v>
      </c>
      <c r="T914" s="689" t="s">
        <v>546</v>
      </c>
      <c r="U914" s="689" t="s">
        <v>546</v>
      </c>
      <c r="V914" s="689">
        <v>2.996</v>
      </c>
      <c r="W914" s="689" t="s">
        <v>546</v>
      </c>
      <c r="X914" s="689" t="s">
        <v>546</v>
      </c>
      <c r="Y914" s="689">
        <v>2.996</v>
      </c>
      <c r="Z914" s="689" t="s">
        <v>546</v>
      </c>
      <c r="AA914" s="689" t="s">
        <v>546</v>
      </c>
      <c r="AB914" s="689">
        <v>2.996</v>
      </c>
      <c r="AC914" s="689" t="s">
        <v>546</v>
      </c>
      <c r="AD914" s="689" t="s">
        <v>546</v>
      </c>
      <c r="AE914" s="689">
        <v>2.996</v>
      </c>
      <c r="AF914" s="689" t="s">
        <v>546</v>
      </c>
      <c r="AG914" s="689" t="s">
        <v>546</v>
      </c>
      <c r="AH914" s="689">
        <v>2.996</v>
      </c>
      <c r="AI914" s="689" t="s">
        <v>546</v>
      </c>
      <c r="AJ914" s="689" t="s">
        <v>546</v>
      </c>
      <c r="AK914" s="689">
        <v>2.996</v>
      </c>
      <c r="AL914" s="689" t="s">
        <v>546</v>
      </c>
      <c r="AM914" s="689" t="s">
        <v>546</v>
      </c>
      <c r="AN914" s="689">
        <v>2.996</v>
      </c>
      <c r="AO914" s="689" t="s">
        <v>546</v>
      </c>
      <c r="AP914" s="689" t="s">
        <v>546</v>
      </c>
      <c r="AQ914" s="689">
        <v>2.996</v>
      </c>
      <c r="AR914" s="689" t="s">
        <v>546</v>
      </c>
      <c r="AS914" s="689" t="s">
        <v>546</v>
      </c>
      <c r="AT914" s="689">
        <v>2.996</v>
      </c>
      <c r="AU914" s="689" t="s">
        <v>546</v>
      </c>
      <c r="AV914" s="689" t="s">
        <v>546</v>
      </c>
      <c r="AW914" s="689">
        <v>2.996</v>
      </c>
      <c r="AX914" s="689" t="s">
        <v>546</v>
      </c>
      <c r="AY914" s="689" t="s">
        <v>546</v>
      </c>
      <c r="AZ914" s="689">
        <v>2.996</v>
      </c>
      <c r="BA914" s="689" t="s">
        <v>546</v>
      </c>
      <c r="BB914" s="689" t="s">
        <v>546</v>
      </c>
      <c r="BC914" s="689">
        <v>2.996</v>
      </c>
      <c r="BD914" s="689" t="s">
        <v>546</v>
      </c>
      <c r="BE914" s="689" t="s">
        <v>546</v>
      </c>
      <c r="BF914" s="689">
        <v>2.996</v>
      </c>
      <c r="BG914" s="689" t="s">
        <v>546</v>
      </c>
      <c r="BH914" s="689" t="s">
        <v>546</v>
      </c>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row>
    <row r="915" spans="1:100" ht="16.5" customHeight="1">
      <c r="A915" s="481"/>
      <c r="B915" s="474"/>
      <c r="E915" s="1218" t="s">
        <v>838</v>
      </c>
      <c r="F915" s="1219"/>
      <c r="G915" s="689">
        <v>0.878</v>
      </c>
      <c r="H915" s="689">
        <v>9.9000000000000005E-2</v>
      </c>
      <c r="I915" s="689">
        <v>2E-3</v>
      </c>
      <c r="J915" s="689">
        <v>0.878</v>
      </c>
      <c r="K915" s="689">
        <v>9.9000000000000005E-2</v>
      </c>
      <c r="L915" s="689">
        <v>2E-3</v>
      </c>
      <c r="M915" s="689">
        <v>0.878</v>
      </c>
      <c r="N915" s="689">
        <v>9.9000000000000005E-2</v>
      </c>
      <c r="O915" s="689">
        <v>2E-3</v>
      </c>
      <c r="P915" s="689">
        <v>0.878</v>
      </c>
      <c r="Q915" s="689">
        <v>9.9000000000000005E-2</v>
      </c>
      <c r="R915" s="689">
        <v>2E-3</v>
      </c>
      <c r="S915" s="689">
        <v>0.878</v>
      </c>
      <c r="T915" s="689">
        <v>9.9000000000000005E-2</v>
      </c>
      <c r="U915" s="689">
        <v>2E-3</v>
      </c>
      <c r="V915" s="689">
        <v>0.878</v>
      </c>
      <c r="W915" s="689">
        <v>9.9000000000000005E-2</v>
      </c>
      <c r="X915" s="689">
        <v>2E-3</v>
      </c>
      <c r="Y915" s="689">
        <v>0.878</v>
      </c>
      <c r="Z915" s="689">
        <v>9.9000000000000005E-2</v>
      </c>
      <c r="AA915" s="689">
        <v>2E-3</v>
      </c>
      <c r="AB915" s="689">
        <v>0.878</v>
      </c>
      <c r="AC915" s="689">
        <v>9.9000000000000005E-2</v>
      </c>
      <c r="AD915" s="689">
        <v>2E-3</v>
      </c>
      <c r="AE915" s="689">
        <v>0.878</v>
      </c>
      <c r="AF915" s="689">
        <v>9.9000000000000005E-2</v>
      </c>
      <c r="AG915" s="689">
        <v>2E-3</v>
      </c>
      <c r="AH915" s="689">
        <v>0.878</v>
      </c>
      <c r="AI915" s="689">
        <v>9.9000000000000005E-2</v>
      </c>
      <c r="AJ915" s="689">
        <v>2E-3</v>
      </c>
      <c r="AK915" s="689">
        <v>0.878</v>
      </c>
      <c r="AL915" s="689">
        <v>9.9000000000000005E-2</v>
      </c>
      <c r="AM915" s="689">
        <v>2E-3</v>
      </c>
      <c r="AN915" s="689">
        <v>0.878</v>
      </c>
      <c r="AO915" s="689">
        <v>9.9000000000000005E-2</v>
      </c>
      <c r="AP915" s="689">
        <v>2E-3</v>
      </c>
      <c r="AQ915" s="689">
        <v>0.878</v>
      </c>
      <c r="AR915" s="689">
        <v>9.9000000000000005E-2</v>
      </c>
      <c r="AS915" s="689">
        <v>2E-3</v>
      </c>
      <c r="AT915" s="689">
        <v>0.878</v>
      </c>
      <c r="AU915" s="689">
        <v>9.9000000000000005E-2</v>
      </c>
      <c r="AV915" s="689">
        <v>2E-3</v>
      </c>
      <c r="AW915" s="689">
        <v>0.878</v>
      </c>
      <c r="AX915" s="689">
        <v>9.9000000000000005E-2</v>
      </c>
      <c r="AY915" s="689">
        <v>2E-3</v>
      </c>
      <c r="AZ915" s="689">
        <v>0.878</v>
      </c>
      <c r="BA915" s="689">
        <v>9.9000000000000005E-2</v>
      </c>
      <c r="BB915" s="689">
        <v>2E-3</v>
      </c>
      <c r="BC915" s="689">
        <v>0.878</v>
      </c>
      <c r="BD915" s="689">
        <v>9.9000000000000005E-2</v>
      </c>
      <c r="BE915" s="689">
        <v>2E-3</v>
      </c>
      <c r="BF915" s="689">
        <v>0.878</v>
      </c>
      <c r="BG915" s="689">
        <v>9.9000000000000005E-2</v>
      </c>
      <c r="BH915" s="689">
        <v>2E-3</v>
      </c>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row>
    <row r="916" spans="1:100" ht="16.5" customHeight="1">
      <c r="A916" s="481"/>
      <c r="B916" s="474"/>
      <c r="E916" s="1218" t="s">
        <v>839</v>
      </c>
      <c r="F916" s="1219"/>
      <c r="G916" s="689">
        <v>0</v>
      </c>
      <c r="H916" s="689">
        <v>2.5000000000000001E-2</v>
      </c>
      <c r="I916" s="689">
        <v>3.0000000000000001E-3</v>
      </c>
      <c r="J916" s="689">
        <v>0</v>
      </c>
      <c r="K916" s="689">
        <v>2.5000000000000001E-2</v>
      </c>
      <c r="L916" s="689">
        <v>3.0000000000000001E-3</v>
      </c>
      <c r="M916" s="689">
        <v>0</v>
      </c>
      <c r="N916" s="689">
        <v>2.5000000000000001E-2</v>
      </c>
      <c r="O916" s="689">
        <v>3.0000000000000001E-3</v>
      </c>
      <c r="P916" s="689">
        <v>0</v>
      </c>
      <c r="Q916" s="689">
        <v>2.5000000000000001E-2</v>
      </c>
      <c r="R916" s="689">
        <v>3.0000000000000001E-3</v>
      </c>
      <c r="S916" s="689">
        <v>0</v>
      </c>
      <c r="T916" s="689">
        <v>2.5000000000000001E-2</v>
      </c>
      <c r="U916" s="689">
        <v>3.0000000000000001E-3</v>
      </c>
      <c r="V916" s="689">
        <v>0</v>
      </c>
      <c r="W916" s="689">
        <v>2.5000000000000001E-2</v>
      </c>
      <c r="X916" s="689">
        <v>3.0000000000000001E-3</v>
      </c>
      <c r="Y916" s="689">
        <v>0</v>
      </c>
      <c r="Z916" s="689">
        <v>2.5000000000000001E-2</v>
      </c>
      <c r="AA916" s="689">
        <v>3.0000000000000001E-3</v>
      </c>
      <c r="AB916" s="689">
        <v>0</v>
      </c>
      <c r="AC916" s="689">
        <v>2.5000000000000001E-2</v>
      </c>
      <c r="AD916" s="689">
        <v>3.0000000000000001E-3</v>
      </c>
      <c r="AE916" s="689">
        <v>0</v>
      </c>
      <c r="AF916" s="689">
        <v>2.5000000000000001E-2</v>
      </c>
      <c r="AG916" s="689">
        <v>3.0000000000000001E-3</v>
      </c>
      <c r="AH916" s="689">
        <v>0</v>
      </c>
      <c r="AI916" s="689">
        <v>2.5000000000000001E-2</v>
      </c>
      <c r="AJ916" s="689">
        <v>3.0000000000000001E-3</v>
      </c>
      <c r="AK916" s="689">
        <v>0</v>
      </c>
      <c r="AL916" s="689">
        <v>2.5000000000000001E-2</v>
      </c>
      <c r="AM916" s="689">
        <v>3.0000000000000001E-3</v>
      </c>
      <c r="AN916" s="689">
        <v>0</v>
      </c>
      <c r="AO916" s="689">
        <v>2.5000000000000001E-2</v>
      </c>
      <c r="AP916" s="689">
        <v>3.0000000000000001E-3</v>
      </c>
      <c r="AQ916" s="689">
        <v>0</v>
      </c>
      <c r="AR916" s="689">
        <v>2.5000000000000001E-2</v>
      </c>
      <c r="AS916" s="689">
        <v>3.0000000000000001E-3</v>
      </c>
      <c r="AT916" s="689">
        <v>0</v>
      </c>
      <c r="AU916" s="689">
        <v>2.5000000000000001E-2</v>
      </c>
      <c r="AV916" s="689">
        <v>3.0000000000000001E-3</v>
      </c>
      <c r="AW916" s="689">
        <v>0</v>
      </c>
      <c r="AX916" s="689">
        <v>2.5000000000000001E-2</v>
      </c>
      <c r="AY916" s="689">
        <v>3.0000000000000001E-3</v>
      </c>
      <c r="AZ916" s="689">
        <v>0</v>
      </c>
      <c r="BA916" s="689">
        <v>2.5000000000000001E-2</v>
      </c>
      <c r="BB916" s="689">
        <v>3.0000000000000001E-3</v>
      </c>
      <c r="BC916" s="689">
        <v>0</v>
      </c>
      <c r="BD916" s="689">
        <v>2.5000000000000001E-2</v>
      </c>
      <c r="BE916" s="689">
        <v>3.0000000000000001E-3</v>
      </c>
      <c r="BF916" s="689">
        <v>0</v>
      </c>
      <c r="BG916" s="689">
        <v>2.5000000000000001E-2</v>
      </c>
      <c r="BH916" s="689">
        <v>3.0000000000000001E-3</v>
      </c>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row>
    <row r="917" spans="1:100" ht="16.5" customHeight="1">
      <c r="A917" s="481"/>
      <c r="B917" s="474"/>
      <c r="E917" s="1218" t="s">
        <v>840</v>
      </c>
      <c r="F917" s="1219"/>
      <c r="G917" s="689">
        <v>0</v>
      </c>
      <c r="H917" s="689">
        <v>4.3319999999999999</v>
      </c>
      <c r="I917" s="689">
        <v>5.8000000000000003E-2</v>
      </c>
      <c r="J917" s="689">
        <v>0</v>
      </c>
      <c r="K917" s="689">
        <v>4.3319999999999999</v>
      </c>
      <c r="L917" s="689">
        <v>5.8000000000000003E-2</v>
      </c>
      <c r="M917" s="689">
        <v>0</v>
      </c>
      <c r="N917" s="689">
        <v>4.3319999999999999</v>
      </c>
      <c r="O917" s="689">
        <v>5.8000000000000003E-2</v>
      </c>
      <c r="P917" s="689">
        <v>0</v>
      </c>
      <c r="Q917" s="689">
        <v>4.3319999999999999</v>
      </c>
      <c r="R917" s="689">
        <v>5.8000000000000003E-2</v>
      </c>
      <c r="S917" s="689">
        <v>0</v>
      </c>
      <c r="T917" s="689">
        <v>4.3319999999999999</v>
      </c>
      <c r="U917" s="689">
        <v>5.8000000000000003E-2</v>
      </c>
      <c r="V917" s="689">
        <v>0</v>
      </c>
      <c r="W917" s="689">
        <v>4.3319999999999999</v>
      </c>
      <c r="X917" s="689">
        <v>5.8000000000000003E-2</v>
      </c>
      <c r="Y917" s="689">
        <v>0</v>
      </c>
      <c r="Z917" s="689">
        <v>4.3319999999999999</v>
      </c>
      <c r="AA917" s="689">
        <v>5.8000000000000003E-2</v>
      </c>
      <c r="AB917" s="689">
        <v>0</v>
      </c>
      <c r="AC917" s="689">
        <v>4.3319999999999999</v>
      </c>
      <c r="AD917" s="689">
        <v>5.8000000000000003E-2</v>
      </c>
      <c r="AE917" s="689">
        <v>0</v>
      </c>
      <c r="AF917" s="689">
        <v>4.3319999999999999</v>
      </c>
      <c r="AG917" s="689">
        <v>5.8000000000000003E-2</v>
      </c>
      <c r="AH917" s="689">
        <v>0</v>
      </c>
      <c r="AI917" s="689">
        <v>4.3319999999999999</v>
      </c>
      <c r="AJ917" s="689">
        <v>5.8000000000000003E-2</v>
      </c>
      <c r="AK917" s="689">
        <v>0</v>
      </c>
      <c r="AL917" s="689">
        <v>4.3319999999999999</v>
      </c>
      <c r="AM917" s="689">
        <v>5.8000000000000003E-2</v>
      </c>
      <c r="AN917" s="689">
        <v>0</v>
      </c>
      <c r="AO917" s="689">
        <v>4.3319999999999999</v>
      </c>
      <c r="AP917" s="689">
        <v>5.8000000000000003E-2</v>
      </c>
      <c r="AQ917" s="689">
        <v>0</v>
      </c>
      <c r="AR917" s="689">
        <v>4.3319999999999999</v>
      </c>
      <c r="AS917" s="689">
        <v>5.8000000000000003E-2</v>
      </c>
      <c r="AT917" s="689">
        <v>0</v>
      </c>
      <c r="AU917" s="689">
        <v>4.3319999999999999</v>
      </c>
      <c r="AV917" s="689">
        <v>5.8000000000000003E-2</v>
      </c>
      <c r="AW917" s="689">
        <v>0</v>
      </c>
      <c r="AX917" s="689">
        <v>4.3319999999999999</v>
      </c>
      <c r="AY917" s="689">
        <v>5.8000000000000003E-2</v>
      </c>
      <c r="AZ917" s="689">
        <v>0</v>
      </c>
      <c r="BA917" s="689">
        <v>4.3319999999999999</v>
      </c>
      <c r="BB917" s="689">
        <v>5.8000000000000003E-2</v>
      </c>
      <c r="BC917" s="689">
        <v>0</v>
      </c>
      <c r="BD917" s="689">
        <v>4.3319999999999999</v>
      </c>
      <c r="BE917" s="689">
        <v>5.8000000000000003E-2</v>
      </c>
      <c r="BF917" s="689">
        <v>0</v>
      </c>
      <c r="BG917" s="689">
        <v>4.3319999999999999</v>
      </c>
      <c r="BH917" s="689">
        <v>5.8000000000000003E-2</v>
      </c>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row>
    <row r="918" spans="1:100" ht="16.5" customHeight="1">
      <c r="A918" s="481"/>
      <c r="B918" s="474"/>
      <c r="E918" s="1218" t="s">
        <v>841</v>
      </c>
      <c r="F918" s="1219"/>
      <c r="G918" s="689">
        <v>0</v>
      </c>
      <c r="H918" s="689">
        <v>5.4240000000000004</v>
      </c>
      <c r="I918" s="689">
        <v>7.1999999999999995E-2</v>
      </c>
      <c r="J918" s="689">
        <v>0</v>
      </c>
      <c r="K918" s="689">
        <v>5.4240000000000004</v>
      </c>
      <c r="L918" s="689">
        <v>7.1999999999999995E-2</v>
      </c>
      <c r="M918" s="689">
        <v>0</v>
      </c>
      <c r="N918" s="689">
        <v>5.4240000000000004</v>
      </c>
      <c r="O918" s="689">
        <v>7.1999999999999995E-2</v>
      </c>
      <c r="P918" s="689">
        <v>0</v>
      </c>
      <c r="Q918" s="689">
        <v>5.4240000000000004</v>
      </c>
      <c r="R918" s="689">
        <v>7.1999999999999995E-2</v>
      </c>
      <c r="S918" s="689">
        <v>0</v>
      </c>
      <c r="T918" s="689">
        <v>5.4240000000000004</v>
      </c>
      <c r="U918" s="689">
        <v>7.1999999999999995E-2</v>
      </c>
      <c r="V918" s="689">
        <v>0</v>
      </c>
      <c r="W918" s="689">
        <v>5.4240000000000004</v>
      </c>
      <c r="X918" s="689">
        <v>7.1999999999999995E-2</v>
      </c>
      <c r="Y918" s="689">
        <v>0</v>
      </c>
      <c r="Z918" s="689">
        <v>5.4240000000000004</v>
      </c>
      <c r="AA918" s="689">
        <v>7.1999999999999995E-2</v>
      </c>
      <c r="AB918" s="689">
        <v>0</v>
      </c>
      <c r="AC918" s="689">
        <v>5.4240000000000004</v>
      </c>
      <c r="AD918" s="689">
        <v>7.1999999999999995E-2</v>
      </c>
      <c r="AE918" s="689">
        <v>0</v>
      </c>
      <c r="AF918" s="689">
        <v>5.4240000000000004</v>
      </c>
      <c r="AG918" s="689">
        <v>7.1999999999999995E-2</v>
      </c>
      <c r="AH918" s="689">
        <v>0</v>
      </c>
      <c r="AI918" s="689">
        <v>5.4240000000000004</v>
      </c>
      <c r="AJ918" s="689">
        <v>7.1999999999999995E-2</v>
      </c>
      <c r="AK918" s="689">
        <v>0</v>
      </c>
      <c r="AL918" s="689">
        <v>5.4240000000000004</v>
      </c>
      <c r="AM918" s="689">
        <v>7.1999999999999995E-2</v>
      </c>
      <c r="AN918" s="689">
        <v>0</v>
      </c>
      <c r="AO918" s="689">
        <v>5.4240000000000004</v>
      </c>
      <c r="AP918" s="689">
        <v>7.1999999999999995E-2</v>
      </c>
      <c r="AQ918" s="689">
        <v>0</v>
      </c>
      <c r="AR918" s="689">
        <v>5.4240000000000004</v>
      </c>
      <c r="AS918" s="689">
        <v>7.1999999999999995E-2</v>
      </c>
      <c r="AT918" s="689">
        <v>0</v>
      </c>
      <c r="AU918" s="689">
        <v>5.4240000000000004</v>
      </c>
      <c r="AV918" s="689">
        <v>7.1999999999999995E-2</v>
      </c>
      <c r="AW918" s="689">
        <v>0</v>
      </c>
      <c r="AX918" s="689">
        <v>5.4240000000000004</v>
      </c>
      <c r="AY918" s="689">
        <v>7.1999999999999995E-2</v>
      </c>
      <c r="AZ918" s="689">
        <v>0</v>
      </c>
      <c r="BA918" s="689">
        <v>5.4240000000000004</v>
      </c>
      <c r="BB918" s="689">
        <v>7.1999999999999995E-2</v>
      </c>
      <c r="BC918" s="689">
        <v>0</v>
      </c>
      <c r="BD918" s="689">
        <v>5.4240000000000004</v>
      </c>
      <c r="BE918" s="689">
        <v>7.1999999999999995E-2</v>
      </c>
      <c r="BF918" s="689">
        <v>0</v>
      </c>
      <c r="BG918" s="689">
        <v>5.4240000000000004</v>
      </c>
      <c r="BH918" s="689">
        <v>7.1999999999999995E-2</v>
      </c>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row>
    <row r="919" spans="1:100" ht="16.5" customHeight="1">
      <c r="A919" s="481"/>
      <c r="B919" s="474"/>
      <c r="E919" s="1218" t="s">
        <v>842</v>
      </c>
      <c r="F919" s="1219"/>
      <c r="G919" s="689">
        <v>0</v>
      </c>
      <c r="H919" s="689">
        <v>4.5330000000000004</v>
      </c>
      <c r="I919" s="689">
        <v>0.06</v>
      </c>
      <c r="J919" s="689">
        <v>0</v>
      </c>
      <c r="K919" s="689">
        <v>4.5330000000000004</v>
      </c>
      <c r="L919" s="689">
        <v>0.06</v>
      </c>
      <c r="M919" s="689">
        <v>0</v>
      </c>
      <c r="N919" s="689">
        <v>4.5330000000000004</v>
      </c>
      <c r="O919" s="689">
        <v>0.06</v>
      </c>
      <c r="P919" s="689">
        <v>0</v>
      </c>
      <c r="Q919" s="689">
        <v>4.5330000000000004</v>
      </c>
      <c r="R919" s="689">
        <v>0.06</v>
      </c>
      <c r="S919" s="689">
        <v>0</v>
      </c>
      <c r="T919" s="689">
        <v>4.5330000000000004</v>
      </c>
      <c r="U919" s="689">
        <v>0.06</v>
      </c>
      <c r="V919" s="689">
        <v>0</v>
      </c>
      <c r="W919" s="689">
        <v>4.5330000000000004</v>
      </c>
      <c r="X919" s="689">
        <v>0.06</v>
      </c>
      <c r="Y919" s="689">
        <v>0</v>
      </c>
      <c r="Z919" s="689">
        <v>4.5330000000000004</v>
      </c>
      <c r="AA919" s="689">
        <v>0.06</v>
      </c>
      <c r="AB919" s="689">
        <v>0</v>
      </c>
      <c r="AC919" s="689">
        <v>4.5330000000000004</v>
      </c>
      <c r="AD919" s="689">
        <v>0.06</v>
      </c>
      <c r="AE919" s="689">
        <v>0</v>
      </c>
      <c r="AF919" s="689">
        <v>4.5330000000000004</v>
      </c>
      <c r="AG919" s="689">
        <v>0.06</v>
      </c>
      <c r="AH919" s="689">
        <v>0</v>
      </c>
      <c r="AI919" s="689">
        <v>4.5330000000000004</v>
      </c>
      <c r="AJ919" s="689">
        <v>0.06</v>
      </c>
      <c r="AK919" s="689">
        <v>0</v>
      </c>
      <c r="AL919" s="689">
        <v>4.5330000000000004</v>
      </c>
      <c r="AM919" s="689">
        <v>0.06</v>
      </c>
      <c r="AN919" s="689">
        <v>0</v>
      </c>
      <c r="AO919" s="689">
        <v>4.5330000000000004</v>
      </c>
      <c r="AP919" s="689">
        <v>0.06</v>
      </c>
      <c r="AQ919" s="689">
        <v>0</v>
      </c>
      <c r="AR919" s="689">
        <v>4.5330000000000004</v>
      </c>
      <c r="AS919" s="689">
        <v>0.06</v>
      </c>
      <c r="AT919" s="689">
        <v>0</v>
      </c>
      <c r="AU919" s="689">
        <v>4.5330000000000004</v>
      </c>
      <c r="AV919" s="689">
        <v>0.06</v>
      </c>
      <c r="AW919" s="689">
        <v>0</v>
      </c>
      <c r="AX919" s="689">
        <v>4.5330000000000004</v>
      </c>
      <c r="AY919" s="689">
        <v>0.06</v>
      </c>
      <c r="AZ919" s="689">
        <v>0</v>
      </c>
      <c r="BA919" s="689">
        <v>4.5330000000000004</v>
      </c>
      <c r="BB919" s="689">
        <v>0.06</v>
      </c>
      <c r="BC919" s="689">
        <v>0</v>
      </c>
      <c r="BD919" s="689">
        <v>4.5330000000000004</v>
      </c>
      <c r="BE919" s="689">
        <v>0.06</v>
      </c>
      <c r="BF919" s="689">
        <v>0</v>
      </c>
      <c r="BG919" s="689">
        <v>4.5330000000000004</v>
      </c>
      <c r="BH919" s="689">
        <v>0.06</v>
      </c>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row>
    <row r="920" spans="1:100" ht="16.5" customHeight="1">
      <c r="A920" s="481"/>
      <c r="B920" s="474"/>
      <c r="E920" s="1218" t="s">
        <v>843</v>
      </c>
      <c r="F920" s="1219"/>
      <c r="G920" s="689">
        <v>0</v>
      </c>
      <c r="H920" s="689">
        <v>4.7489999999999997</v>
      </c>
      <c r="I920" s="689">
        <v>6.3E-2</v>
      </c>
      <c r="J920" s="689">
        <v>0</v>
      </c>
      <c r="K920" s="689">
        <v>4.7489999999999997</v>
      </c>
      <c r="L920" s="689">
        <v>6.3E-2</v>
      </c>
      <c r="M920" s="689">
        <v>0</v>
      </c>
      <c r="N920" s="689">
        <v>4.7489999999999997</v>
      </c>
      <c r="O920" s="689">
        <v>6.3E-2</v>
      </c>
      <c r="P920" s="689">
        <v>0</v>
      </c>
      <c r="Q920" s="689">
        <v>4.7489999999999997</v>
      </c>
      <c r="R920" s="689">
        <v>6.3E-2</v>
      </c>
      <c r="S920" s="689">
        <v>0</v>
      </c>
      <c r="T920" s="689">
        <v>4.7489999999999997</v>
      </c>
      <c r="U920" s="689">
        <v>6.3E-2</v>
      </c>
      <c r="V920" s="689">
        <v>0</v>
      </c>
      <c r="W920" s="689">
        <v>4.7489999999999997</v>
      </c>
      <c r="X920" s="689">
        <v>6.3E-2</v>
      </c>
      <c r="Y920" s="689">
        <v>0</v>
      </c>
      <c r="Z920" s="689">
        <v>4.7489999999999997</v>
      </c>
      <c r="AA920" s="689">
        <v>6.3E-2</v>
      </c>
      <c r="AB920" s="689">
        <v>0</v>
      </c>
      <c r="AC920" s="689">
        <v>4.7489999999999997</v>
      </c>
      <c r="AD920" s="689">
        <v>6.3E-2</v>
      </c>
      <c r="AE920" s="689">
        <v>0</v>
      </c>
      <c r="AF920" s="689">
        <v>4.7489999999999997</v>
      </c>
      <c r="AG920" s="689">
        <v>6.3E-2</v>
      </c>
      <c r="AH920" s="689">
        <v>0</v>
      </c>
      <c r="AI920" s="689">
        <v>4.7489999999999997</v>
      </c>
      <c r="AJ920" s="689">
        <v>6.3E-2</v>
      </c>
      <c r="AK920" s="689">
        <v>0</v>
      </c>
      <c r="AL920" s="689">
        <v>4.7489999999999997</v>
      </c>
      <c r="AM920" s="689">
        <v>6.3E-2</v>
      </c>
      <c r="AN920" s="689">
        <v>0</v>
      </c>
      <c r="AO920" s="689">
        <v>4.7489999999999997</v>
      </c>
      <c r="AP920" s="689">
        <v>6.3E-2</v>
      </c>
      <c r="AQ920" s="689">
        <v>0</v>
      </c>
      <c r="AR920" s="689">
        <v>4.7489999999999997</v>
      </c>
      <c r="AS920" s="689">
        <v>6.3E-2</v>
      </c>
      <c r="AT920" s="689">
        <v>0</v>
      </c>
      <c r="AU920" s="689">
        <v>4.7489999999999997</v>
      </c>
      <c r="AV920" s="689">
        <v>6.3E-2</v>
      </c>
      <c r="AW920" s="689">
        <v>0</v>
      </c>
      <c r="AX920" s="689">
        <v>4.7489999999999997</v>
      </c>
      <c r="AY920" s="689">
        <v>6.3E-2</v>
      </c>
      <c r="AZ920" s="689">
        <v>0</v>
      </c>
      <c r="BA920" s="689">
        <v>4.7489999999999997</v>
      </c>
      <c r="BB920" s="689">
        <v>6.3E-2</v>
      </c>
      <c r="BC920" s="689">
        <v>0</v>
      </c>
      <c r="BD920" s="689">
        <v>4.7489999999999997</v>
      </c>
      <c r="BE920" s="689">
        <v>6.3E-2</v>
      </c>
      <c r="BF920" s="689">
        <v>0</v>
      </c>
      <c r="BG920" s="689">
        <v>4.7489999999999997</v>
      </c>
      <c r="BH920" s="689">
        <v>6.3E-2</v>
      </c>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row>
    <row r="921" spans="1:100" ht="16.5" customHeight="1">
      <c r="A921" s="481"/>
      <c r="B921" s="474"/>
      <c r="E921" s="1218" t="s">
        <v>844</v>
      </c>
      <c r="F921" s="1219"/>
      <c r="G921" s="689">
        <v>0</v>
      </c>
      <c r="H921" s="689">
        <v>4.665</v>
      </c>
      <c r="I921" s="689">
        <v>6.2E-2</v>
      </c>
      <c r="J921" s="689">
        <v>0</v>
      </c>
      <c r="K921" s="689">
        <v>4.665</v>
      </c>
      <c r="L921" s="689">
        <v>6.2E-2</v>
      </c>
      <c r="M921" s="689">
        <v>0</v>
      </c>
      <c r="N921" s="689">
        <v>4.665</v>
      </c>
      <c r="O921" s="689">
        <v>6.2E-2</v>
      </c>
      <c r="P921" s="689">
        <v>0</v>
      </c>
      <c r="Q921" s="689">
        <v>4.665</v>
      </c>
      <c r="R921" s="689">
        <v>6.2E-2</v>
      </c>
      <c r="S921" s="689">
        <v>0</v>
      </c>
      <c r="T921" s="689">
        <v>4.665</v>
      </c>
      <c r="U921" s="689">
        <v>6.2E-2</v>
      </c>
      <c r="V921" s="689">
        <v>0</v>
      </c>
      <c r="W921" s="689">
        <v>4.665</v>
      </c>
      <c r="X921" s="689">
        <v>6.2E-2</v>
      </c>
      <c r="Y921" s="689">
        <v>0</v>
      </c>
      <c r="Z921" s="689">
        <v>4.665</v>
      </c>
      <c r="AA921" s="689">
        <v>6.2E-2</v>
      </c>
      <c r="AB921" s="689">
        <v>0</v>
      </c>
      <c r="AC921" s="689">
        <v>4.665</v>
      </c>
      <c r="AD921" s="689">
        <v>6.2E-2</v>
      </c>
      <c r="AE921" s="689">
        <v>0</v>
      </c>
      <c r="AF921" s="689">
        <v>4.665</v>
      </c>
      <c r="AG921" s="689">
        <v>6.2E-2</v>
      </c>
      <c r="AH921" s="689">
        <v>0</v>
      </c>
      <c r="AI921" s="689">
        <v>4.665</v>
      </c>
      <c r="AJ921" s="689">
        <v>6.2E-2</v>
      </c>
      <c r="AK921" s="689">
        <v>0</v>
      </c>
      <c r="AL921" s="689">
        <v>4.665</v>
      </c>
      <c r="AM921" s="689">
        <v>6.2E-2</v>
      </c>
      <c r="AN921" s="689">
        <v>0</v>
      </c>
      <c r="AO921" s="689">
        <v>4.665</v>
      </c>
      <c r="AP921" s="689">
        <v>6.2E-2</v>
      </c>
      <c r="AQ921" s="689">
        <v>0</v>
      </c>
      <c r="AR921" s="689">
        <v>4.665</v>
      </c>
      <c r="AS921" s="689">
        <v>6.2E-2</v>
      </c>
      <c r="AT921" s="689">
        <v>0</v>
      </c>
      <c r="AU921" s="689">
        <v>4.665</v>
      </c>
      <c r="AV921" s="689">
        <v>6.2E-2</v>
      </c>
      <c r="AW921" s="689">
        <v>0</v>
      </c>
      <c r="AX921" s="689">
        <v>4.665</v>
      </c>
      <c r="AY921" s="689">
        <v>6.2E-2</v>
      </c>
      <c r="AZ921" s="689">
        <v>0</v>
      </c>
      <c r="BA921" s="689">
        <v>4.665</v>
      </c>
      <c r="BB921" s="689">
        <v>6.2E-2</v>
      </c>
      <c r="BC921" s="689">
        <v>0</v>
      </c>
      <c r="BD921" s="689">
        <v>4.665</v>
      </c>
      <c r="BE921" s="689">
        <v>6.2E-2</v>
      </c>
      <c r="BF921" s="689">
        <v>0</v>
      </c>
      <c r="BG921" s="689">
        <v>4.665</v>
      </c>
      <c r="BH921" s="689">
        <v>6.2E-2</v>
      </c>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row>
    <row r="922" spans="1:100" ht="16.5" customHeight="1">
      <c r="A922" s="481"/>
      <c r="B922" s="474"/>
      <c r="E922" s="1218" t="s">
        <v>845</v>
      </c>
      <c r="F922" s="1219"/>
      <c r="G922" s="689">
        <v>0</v>
      </c>
      <c r="H922" s="689">
        <v>4.8479999999999999</v>
      </c>
      <c r="I922" s="689">
        <v>6.5000000000000002E-2</v>
      </c>
      <c r="J922" s="689">
        <v>0</v>
      </c>
      <c r="K922" s="689">
        <v>4.8479999999999999</v>
      </c>
      <c r="L922" s="689">
        <v>6.5000000000000002E-2</v>
      </c>
      <c r="M922" s="689">
        <v>0</v>
      </c>
      <c r="N922" s="689">
        <v>4.8479999999999999</v>
      </c>
      <c r="O922" s="689">
        <v>6.5000000000000002E-2</v>
      </c>
      <c r="P922" s="689">
        <v>0</v>
      </c>
      <c r="Q922" s="689">
        <v>4.8479999999999999</v>
      </c>
      <c r="R922" s="689">
        <v>6.5000000000000002E-2</v>
      </c>
      <c r="S922" s="689">
        <v>0</v>
      </c>
      <c r="T922" s="689">
        <v>4.8479999999999999</v>
      </c>
      <c r="U922" s="689">
        <v>6.5000000000000002E-2</v>
      </c>
      <c r="V922" s="689">
        <v>0</v>
      </c>
      <c r="W922" s="689">
        <v>4.8479999999999999</v>
      </c>
      <c r="X922" s="689">
        <v>6.5000000000000002E-2</v>
      </c>
      <c r="Y922" s="689">
        <v>0</v>
      </c>
      <c r="Z922" s="689">
        <v>4.8479999999999999</v>
      </c>
      <c r="AA922" s="689">
        <v>6.5000000000000002E-2</v>
      </c>
      <c r="AB922" s="689">
        <v>0</v>
      </c>
      <c r="AC922" s="689">
        <v>4.8479999999999999</v>
      </c>
      <c r="AD922" s="689">
        <v>6.5000000000000002E-2</v>
      </c>
      <c r="AE922" s="689">
        <v>0</v>
      </c>
      <c r="AF922" s="689">
        <v>4.8479999999999999</v>
      </c>
      <c r="AG922" s="689">
        <v>6.5000000000000002E-2</v>
      </c>
      <c r="AH922" s="689">
        <v>0</v>
      </c>
      <c r="AI922" s="689">
        <v>4.8479999999999999</v>
      </c>
      <c r="AJ922" s="689">
        <v>6.5000000000000002E-2</v>
      </c>
      <c r="AK922" s="689">
        <v>0</v>
      </c>
      <c r="AL922" s="689">
        <v>4.8479999999999999</v>
      </c>
      <c r="AM922" s="689">
        <v>6.5000000000000002E-2</v>
      </c>
      <c r="AN922" s="689">
        <v>0</v>
      </c>
      <c r="AO922" s="689">
        <v>4.8479999999999999</v>
      </c>
      <c r="AP922" s="689">
        <v>6.5000000000000002E-2</v>
      </c>
      <c r="AQ922" s="689">
        <v>0</v>
      </c>
      <c r="AR922" s="689">
        <v>4.8479999999999999</v>
      </c>
      <c r="AS922" s="689">
        <v>6.5000000000000002E-2</v>
      </c>
      <c r="AT922" s="689">
        <v>0</v>
      </c>
      <c r="AU922" s="689">
        <v>4.8479999999999999</v>
      </c>
      <c r="AV922" s="689">
        <v>6.5000000000000002E-2</v>
      </c>
      <c r="AW922" s="689">
        <v>0</v>
      </c>
      <c r="AX922" s="689">
        <v>4.8479999999999999</v>
      </c>
      <c r="AY922" s="689">
        <v>6.5000000000000002E-2</v>
      </c>
      <c r="AZ922" s="689">
        <v>0</v>
      </c>
      <c r="BA922" s="689">
        <v>4.8479999999999999</v>
      </c>
      <c r="BB922" s="689">
        <v>6.5000000000000002E-2</v>
      </c>
      <c r="BC922" s="689">
        <v>0</v>
      </c>
      <c r="BD922" s="689">
        <v>4.8479999999999999</v>
      </c>
      <c r="BE922" s="689">
        <v>6.5000000000000002E-2</v>
      </c>
      <c r="BF922" s="689">
        <v>0</v>
      </c>
      <c r="BG922" s="689">
        <v>4.8479999999999999</v>
      </c>
      <c r="BH922" s="689">
        <v>6.5000000000000002E-2</v>
      </c>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row>
    <row r="923" spans="1:100" ht="16.5" customHeight="1">
      <c r="A923" s="481"/>
      <c r="B923" s="474"/>
      <c r="E923" s="1218" t="s">
        <v>846</v>
      </c>
      <c r="F923" s="1219"/>
      <c r="G923" s="689">
        <v>0</v>
      </c>
      <c r="H923" s="689">
        <v>6.2779999999999996</v>
      </c>
      <c r="I923" s="689">
        <v>3.1E-2</v>
      </c>
      <c r="J923" s="689">
        <v>0</v>
      </c>
      <c r="K923" s="689">
        <v>6.2779999999999996</v>
      </c>
      <c r="L923" s="689">
        <v>3.1E-2</v>
      </c>
      <c r="M923" s="689">
        <v>0</v>
      </c>
      <c r="N923" s="689">
        <v>6.2779999999999996</v>
      </c>
      <c r="O923" s="689">
        <v>3.1E-2</v>
      </c>
      <c r="P923" s="689">
        <v>0</v>
      </c>
      <c r="Q923" s="689">
        <v>6.2779999999999996</v>
      </c>
      <c r="R923" s="689">
        <v>3.1E-2</v>
      </c>
      <c r="S923" s="689">
        <v>0</v>
      </c>
      <c r="T923" s="689">
        <v>6.2779999999999996</v>
      </c>
      <c r="U923" s="689">
        <v>3.1E-2</v>
      </c>
      <c r="V923" s="689">
        <v>0</v>
      </c>
      <c r="W923" s="689">
        <v>6.2779999999999996</v>
      </c>
      <c r="X923" s="689">
        <v>3.1E-2</v>
      </c>
      <c r="Y923" s="689">
        <v>0</v>
      </c>
      <c r="Z923" s="689">
        <v>6.2779999999999996</v>
      </c>
      <c r="AA923" s="689">
        <v>3.1E-2</v>
      </c>
      <c r="AB923" s="689">
        <v>0</v>
      </c>
      <c r="AC923" s="689">
        <v>6.2779999999999996</v>
      </c>
      <c r="AD923" s="689">
        <v>3.1E-2</v>
      </c>
      <c r="AE923" s="689">
        <v>0</v>
      </c>
      <c r="AF923" s="689">
        <v>6.2779999999999996</v>
      </c>
      <c r="AG923" s="689">
        <v>3.1E-2</v>
      </c>
      <c r="AH923" s="689">
        <v>0</v>
      </c>
      <c r="AI923" s="689">
        <v>6.2779999999999996</v>
      </c>
      <c r="AJ923" s="689">
        <v>3.1E-2</v>
      </c>
      <c r="AK923" s="689">
        <v>0</v>
      </c>
      <c r="AL923" s="689">
        <v>6.2779999999999996</v>
      </c>
      <c r="AM923" s="689">
        <v>3.1E-2</v>
      </c>
      <c r="AN923" s="689">
        <v>0</v>
      </c>
      <c r="AO923" s="689">
        <v>6.2779999999999996</v>
      </c>
      <c r="AP923" s="689">
        <v>3.1E-2</v>
      </c>
      <c r="AQ923" s="689">
        <v>0</v>
      </c>
      <c r="AR923" s="689">
        <v>6.2779999999999996</v>
      </c>
      <c r="AS923" s="689">
        <v>3.1E-2</v>
      </c>
      <c r="AT923" s="689">
        <v>0</v>
      </c>
      <c r="AU923" s="689">
        <v>6.2779999999999996</v>
      </c>
      <c r="AV923" s="689">
        <v>3.1E-2</v>
      </c>
      <c r="AW923" s="689">
        <v>0</v>
      </c>
      <c r="AX923" s="689">
        <v>6.2779999999999996</v>
      </c>
      <c r="AY923" s="689">
        <v>3.1E-2</v>
      </c>
      <c r="AZ923" s="689">
        <v>0</v>
      </c>
      <c r="BA923" s="689">
        <v>6.2779999999999996</v>
      </c>
      <c r="BB923" s="689">
        <v>3.1E-2</v>
      </c>
      <c r="BC923" s="689">
        <v>0</v>
      </c>
      <c r="BD923" s="689">
        <v>6.2779999999999996</v>
      </c>
      <c r="BE923" s="689">
        <v>3.1E-2</v>
      </c>
      <c r="BF923" s="689">
        <v>0</v>
      </c>
      <c r="BG923" s="689">
        <v>6.2779999999999996</v>
      </c>
      <c r="BH923" s="689">
        <v>3.1E-2</v>
      </c>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row>
    <row r="924" spans="1:100" ht="16.5" customHeight="1">
      <c r="A924" s="481"/>
      <c r="B924" s="474"/>
      <c r="E924" s="1218" t="s">
        <v>847</v>
      </c>
      <c r="F924" s="1219"/>
      <c r="G924" s="689">
        <v>3.169</v>
      </c>
      <c r="H924" s="689">
        <v>0.32500000000000001</v>
      </c>
      <c r="I924" s="689">
        <v>0.02</v>
      </c>
      <c r="J924" s="689">
        <v>3.169</v>
      </c>
      <c r="K924" s="689">
        <v>0.32500000000000001</v>
      </c>
      <c r="L924" s="689">
        <v>0.02</v>
      </c>
      <c r="M924" s="689">
        <v>3.169</v>
      </c>
      <c r="N924" s="689">
        <v>0.32500000000000001</v>
      </c>
      <c r="O924" s="689">
        <v>0.02</v>
      </c>
      <c r="P924" s="689">
        <v>3.169</v>
      </c>
      <c r="Q924" s="689">
        <v>0.32500000000000001</v>
      </c>
      <c r="R924" s="689">
        <v>0.02</v>
      </c>
      <c r="S924" s="689">
        <v>3.169</v>
      </c>
      <c r="T924" s="689">
        <v>0.32500000000000001</v>
      </c>
      <c r="U924" s="689">
        <v>0.02</v>
      </c>
      <c r="V924" s="689">
        <v>3.169</v>
      </c>
      <c r="W924" s="689">
        <v>0.32500000000000001</v>
      </c>
      <c r="X924" s="689">
        <v>0.02</v>
      </c>
      <c r="Y924" s="689">
        <v>3.169</v>
      </c>
      <c r="Z924" s="689">
        <v>0.32500000000000001</v>
      </c>
      <c r="AA924" s="689">
        <v>0.02</v>
      </c>
      <c r="AB924" s="689">
        <v>3.169</v>
      </c>
      <c r="AC924" s="689">
        <v>0.32500000000000001</v>
      </c>
      <c r="AD924" s="689">
        <v>0.02</v>
      </c>
      <c r="AE924" s="689">
        <v>3.169</v>
      </c>
      <c r="AF924" s="689">
        <v>0.32500000000000001</v>
      </c>
      <c r="AG924" s="689">
        <v>0.02</v>
      </c>
      <c r="AH924" s="689">
        <v>3.169</v>
      </c>
      <c r="AI924" s="689">
        <v>0.32500000000000001</v>
      </c>
      <c r="AJ924" s="689">
        <v>0.02</v>
      </c>
      <c r="AK924" s="689">
        <v>3.169</v>
      </c>
      <c r="AL924" s="689">
        <v>0.32500000000000001</v>
      </c>
      <c r="AM924" s="689">
        <v>0.02</v>
      </c>
      <c r="AN924" s="689">
        <v>3.169</v>
      </c>
      <c r="AO924" s="689">
        <v>0.32500000000000001</v>
      </c>
      <c r="AP924" s="689">
        <v>0.02</v>
      </c>
      <c r="AQ924" s="689">
        <v>3.169</v>
      </c>
      <c r="AR924" s="689">
        <v>0.32500000000000001</v>
      </c>
      <c r="AS924" s="689">
        <v>0.02</v>
      </c>
      <c r="AT924" s="689">
        <v>3.169</v>
      </c>
      <c r="AU924" s="689">
        <v>0.32500000000000001</v>
      </c>
      <c r="AV924" s="689">
        <v>0.02</v>
      </c>
      <c r="AW924" s="689">
        <v>3.169</v>
      </c>
      <c r="AX924" s="689">
        <v>0.32500000000000001</v>
      </c>
      <c r="AY924" s="689">
        <v>0.02</v>
      </c>
      <c r="AZ924" s="689">
        <v>3.169</v>
      </c>
      <c r="BA924" s="689">
        <v>0.32500000000000001</v>
      </c>
      <c r="BB924" s="689">
        <v>0.02</v>
      </c>
      <c r="BC924" s="689">
        <v>3.169</v>
      </c>
      <c r="BD924" s="689">
        <v>0.32500000000000001</v>
      </c>
      <c r="BE924" s="689">
        <v>0.02</v>
      </c>
      <c r="BF924" s="689">
        <v>3.169</v>
      </c>
      <c r="BG924" s="689">
        <v>0.32500000000000001</v>
      </c>
      <c r="BH924" s="689">
        <v>0.02</v>
      </c>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row>
    <row r="925" spans="1:100" ht="16.5" customHeight="1">
      <c r="A925" s="481"/>
      <c r="B925" s="474"/>
      <c r="E925" s="1218" t="s">
        <v>848</v>
      </c>
      <c r="F925" s="1219"/>
      <c r="G925" s="689">
        <v>3.0169999999999999</v>
      </c>
      <c r="H925" s="689">
        <v>0.28199999999999997</v>
      </c>
      <c r="I925" s="689">
        <v>4.2000000000000003E-2</v>
      </c>
      <c r="J925" s="689">
        <v>3.0169999999999999</v>
      </c>
      <c r="K925" s="689">
        <v>0.28199999999999997</v>
      </c>
      <c r="L925" s="689">
        <v>4.2000000000000003E-2</v>
      </c>
      <c r="M925" s="689">
        <v>3.0169999999999999</v>
      </c>
      <c r="N925" s="689">
        <v>0.28199999999999997</v>
      </c>
      <c r="O925" s="689">
        <v>4.2000000000000003E-2</v>
      </c>
      <c r="P925" s="689">
        <v>3.0169999999999999</v>
      </c>
      <c r="Q925" s="689">
        <v>0.28199999999999997</v>
      </c>
      <c r="R925" s="689">
        <v>4.2000000000000003E-2</v>
      </c>
      <c r="S925" s="689">
        <v>3.0169999999999999</v>
      </c>
      <c r="T925" s="689">
        <v>0.28199999999999997</v>
      </c>
      <c r="U925" s="689">
        <v>4.2000000000000003E-2</v>
      </c>
      <c r="V925" s="689">
        <v>3.0169999999999999</v>
      </c>
      <c r="W925" s="689">
        <v>0.28199999999999997</v>
      </c>
      <c r="X925" s="689">
        <v>4.2000000000000003E-2</v>
      </c>
      <c r="Y925" s="689">
        <v>3.0169999999999999</v>
      </c>
      <c r="Z925" s="689">
        <v>0.28199999999999997</v>
      </c>
      <c r="AA925" s="689">
        <v>4.2000000000000003E-2</v>
      </c>
      <c r="AB925" s="689">
        <v>3.0169999999999999</v>
      </c>
      <c r="AC925" s="689">
        <v>0.28199999999999997</v>
      </c>
      <c r="AD925" s="689">
        <v>4.2000000000000003E-2</v>
      </c>
      <c r="AE925" s="689">
        <v>3.0169999999999999</v>
      </c>
      <c r="AF925" s="689">
        <v>0.28199999999999997</v>
      </c>
      <c r="AG925" s="689">
        <v>4.2000000000000003E-2</v>
      </c>
      <c r="AH925" s="689">
        <v>3.0169999999999999</v>
      </c>
      <c r="AI925" s="689">
        <v>0.28199999999999997</v>
      </c>
      <c r="AJ925" s="689">
        <v>4.2000000000000003E-2</v>
      </c>
      <c r="AK925" s="689">
        <v>3.0169999999999999</v>
      </c>
      <c r="AL925" s="689">
        <v>0.28199999999999997</v>
      </c>
      <c r="AM925" s="689">
        <v>4.2000000000000003E-2</v>
      </c>
      <c r="AN925" s="689">
        <v>3.0169999999999999</v>
      </c>
      <c r="AO925" s="689">
        <v>0.28199999999999997</v>
      </c>
      <c r="AP925" s="689">
        <v>4.2000000000000003E-2</v>
      </c>
      <c r="AQ925" s="689">
        <v>3.0169999999999999</v>
      </c>
      <c r="AR925" s="689">
        <v>0.28199999999999997</v>
      </c>
      <c r="AS925" s="689">
        <v>4.2000000000000003E-2</v>
      </c>
      <c r="AT925" s="689">
        <v>3.0169999999999999</v>
      </c>
      <c r="AU925" s="689">
        <v>0.28199999999999997</v>
      </c>
      <c r="AV925" s="689">
        <v>4.2000000000000003E-2</v>
      </c>
      <c r="AW925" s="689">
        <v>3.0169999999999999</v>
      </c>
      <c r="AX925" s="689">
        <v>0.28199999999999997</v>
      </c>
      <c r="AY925" s="689">
        <v>4.2000000000000003E-2</v>
      </c>
      <c r="AZ925" s="689">
        <v>3.0169999999999999</v>
      </c>
      <c r="BA925" s="689">
        <v>0.28199999999999997</v>
      </c>
      <c r="BB925" s="689">
        <v>4.2000000000000003E-2</v>
      </c>
      <c r="BC925" s="689">
        <v>3.0169999999999999</v>
      </c>
      <c r="BD925" s="689">
        <v>0.28199999999999997</v>
      </c>
      <c r="BE925" s="689">
        <v>4.2000000000000003E-2</v>
      </c>
      <c r="BF925" s="689">
        <v>3.0169999999999999</v>
      </c>
      <c r="BG925" s="689">
        <v>0.28199999999999997</v>
      </c>
      <c r="BH925" s="689">
        <v>4.2000000000000003E-2</v>
      </c>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row>
    <row r="926" spans="1:100" ht="16.5" customHeight="1">
      <c r="A926" s="481"/>
      <c r="B926" s="474"/>
      <c r="E926" s="1218" t="s">
        <v>849</v>
      </c>
      <c r="F926" s="1219"/>
      <c r="G926" s="689">
        <v>3.117</v>
      </c>
      <c r="H926" s="689">
        <v>0.30299999999999999</v>
      </c>
      <c r="I926" s="689">
        <v>4.5999999999999999E-2</v>
      </c>
      <c r="J926" s="689">
        <v>3.117</v>
      </c>
      <c r="K926" s="689">
        <v>0.30299999999999999</v>
      </c>
      <c r="L926" s="689">
        <v>4.5999999999999999E-2</v>
      </c>
      <c r="M926" s="689">
        <v>3.117</v>
      </c>
      <c r="N926" s="689">
        <v>0.30299999999999999</v>
      </c>
      <c r="O926" s="689">
        <v>4.5999999999999999E-2</v>
      </c>
      <c r="P926" s="689">
        <v>3.117</v>
      </c>
      <c r="Q926" s="689">
        <v>0.30299999999999999</v>
      </c>
      <c r="R926" s="689">
        <v>4.5999999999999999E-2</v>
      </c>
      <c r="S926" s="689">
        <v>3.117</v>
      </c>
      <c r="T926" s="689">
        <v>0.30299999999999999</v>
      </c>
      <c r="U926" s="689">
        <v>4.5999999999999999E-2</v>
      </c>
      <c r="V926" s="689">
        <v>3.117</v>
      </c>
      <c r="W926" s="689">
        <v>0.30299999999999999</v>
      </c>
      <c r="X926" s="689">
        <v>4.5999999999999999E-2</v>
      </c>
      <c r="Y926" s="689">
        <v>3.117</v>
      </c>
      <c r="Z926" s="689">
        <v>0.30299999999999999</v>
      </c>
      <c r="AA926" s="689">
        <v>4.5999999999999999E-2</v>
      </c>
      <c r="AB926" s="689">
        <v>3.117</v>
      </c>
      <c r="AC926" s="689">
        <v>0.30299999999999999</v>
      </c>
      <c r="AD926" s="689">
        <v>4.5999999999999999E-2</v>
      </c>
      <c r="AE926" s="689">
        <v>3.117</v>
      </c>
      <c r="AF926" s="689">
        <v>0.30299999999999999</v>
      </c>
      <c r="AG926" s="689">
        <v>4.5999999999999999E-2</v>
      </c>
      <c r="AH926" s="689">
        <v>3.117</v>
      </c>
      <c r="AI926" s="689">
        <v>0.30299999999999999</v>
      </c>
      <c r="AJ926" s="689">
        <v>4.5999999999999999E-2</v>
      </c>
      <c r="AK926" s="689">
        <v>3.117</v>
      </c>
      <c r="AL926" s="689">
        <v>0.30299999999999999</v>
      </c>
      <c r="AM926" s="689">
        <v>4.5999999999999999E-2</v>
      </c>
      <c r="AN926" s="689">
        <v>3.117</v>
      </c>
      <c r="AO926" s="689">
        <v>0.30299999999999999</v>
      </c>
      <c r="AP926" s="689">
        <v>4.5999999999999999E-2</v>
      </c>
      <c r="AQ926" s="689">
        <v>3.117</v>
      </c>
      <c r="AR926" s="689">
        <v>0.30299999999999999</v>
      </c>
      <c r="AS926" s="689">
        <v>4.5999999999999999E-2</v>
      </c>
      <c r="AT926" s="689">
        <v>3.117</v>
      </c>
      <c r="AU926" s="689">
        <v>0.30299999999999999</v>
      </c>
      <c r="AV926" s="689">
        <v>4.5999999999999999E-2</v>
      </c>
      <c r="AW926" s="689">
        <v>3.117</v>
      </c>
      <c r="AX926" s="689">
        <v>0.30299999999999999</v>
      </c>
      <c r="AY926" s="689">
        <v>4.5999999999999999E-2</v>
      </c>
      <c r="AZ926" s="689">
        <v>3.117</v>
      </c>
      <c r="BA926" s="689">
        <v>0.30299999999999999</v>
      </c>
      <c r="BB926" s="689">
        <v>4.5999999999999999E-2</v>
      </c>
      <c r="BC926" s="689">
        <v>3.117</v>
      </c>
      <c r="BD926" s="689">
        <v>0.30299999999999999</v>
      </c>
      <c r="BE926" s="689">
        <v>4.5999999999999999E-2</v>
      </c>
      <c r="BF926" s="689">
        <v>3.117</v>
      </c>
      <c r="BG926" s="689">
        <v>0.30299999999999999</v>
      </c>
      <c r="BH926" s="689">
        <v>4.5999999999999999E-2</v>
      </c>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row>
    <row r="927" spans="1:100" ht="16.5" customHeight="1">
      <c r="A927" s="481"/>
      <c r="B927" s="474"/>
      <c r="E927" s="1218" t="s">
        <v>850</v>
      </c>
      <c r="F927" s="1219"/>
      <c r="G927" s="689">
        <v>1.331</v>
      </c>
      <c r="H927" s="689">
        <v>0.13400000000000001</v>
      </c>
      <c r="I927" s="689">
        <v>0.02</v>
      </c>
      <c r="J927" s="689">
        <v>1.331</v>
      </c>
      <c r="K927" s="689">
        <v>0.13400000000000001</v>
      </c>
      <c r="L927" s="689">
        <v>0.02</v>
      </c>
      <c r="M927" s="689">
        <v>1.331</v>
      </c>
      <c r="N927" s="689">
        <v>0.13400000000000001</v>
      </c>
      <c r="O927" s="689">
        <v>0.02</v>
      </c>
      <c r="P927" s="689">
        <v>1.331</v>
      </c>
      <c r="Q927" s="689">
        <v>0.13400000000000001</v>
      </c>
      <c r="R927" s="689">
        <v>0.02</v>
      </c>
      <c r="S927" s="689">
        <v>1.331</v>
      </c>
      <c r="T927" s="689">
        <v>0.13400000000000001</v>
      </c>
      <c r="U927" s="689">
        <v>0.02</v>
      </c>
      <c r="V927" s="689">
        <v>1.331</v>
      </c>
      <c r="W927" s="689">
        <v>0.13400000000000001</v>
      </c>
      <c r="X927" s="689">
        <v>0.02</v>
      </c>
      <c r="Y927" s="689">
        <v>1.331</v>
      </c>
      <c r="Z927" s="689">
        <v>0.13400000000000001</v>
      </c>
      <c r="AA927" s="689">
        <v>0.02</v>
      </c>
      <c r="AB927" s="689">
        <v>1.331</v>
      </c>
      <c r="AC927" s="689">
        <v>0.13400000000000001</v>
      </c>
      <c r="AD927" s="689">
        <v>0.02</v>
      </c>
      <c r="AE927" s="689">
        <v>1.331</v>
      </c>
      <c r="AF927" s="689">
        <v>0.13400000000000001</v>
      </c>
      <c r="AG927" s="689">
        <v>0.02</v>
      </c>
      <c r="AH927" s="689">
        <v>1.331</v>
      </c>
      <c r="AI927" s="689">
        <v>0.13400000000000001</v>
      </c>
      <c r="AJ927" s="689">
        <v>0.02</v>
      </c>
      <c r="AK927" s="689">
        <v>1.331</v>
      </c>
      <c r="AL927" s="689">
        <v>0.13400000000000001</v>
      </c>
      <c r="AM927" s="689">
        <v>0.02</v>
      </c>
      <c r="AN927" s="689">
        <v>1.331</v>
      </c>
      <c r="AO927" s="689">
        <v>0.13400000000000001</v>
      </c>
      <c r="AP927" s="689">
        <v>0.02</v>
      </c>
      <c r="AQ927" s="689">
        <v>1.331</v>
      </c>
      <c r="AR927" s="689">
        <v>0.13400000000000001</v>
      </c>
      <c r="AS927" s="689">
        <v>0.02</v>
      </c>
      <c r="AT927" s="689">
        <v>1.331</v>
      </c>
      <c r="AU927" s="689">
        <v>0.13400000000000001</v>
      </c>
      <c r="AV927" s="689">
        <v>0.02</v>
      </c>
      <c r="AW927" s="689">
        <v>1.331</v>
      </c>
      <c r="AX927" s="689">
        <v>0.13400000000000001</v>
      </c>
      <c r="AY927" s="689">
        <v>0.02</v>
      </c>
      <c r="AZ927" s="689">
        <v>1.331</v>
      </c>
      <c r="BA927" s="689">
        <v>0.13400000000000001</v>
      </c>
      <c r="BB927" s="689">
        <v>0.02</v>
      </c>
      <c r="BC927" s="689">
        <v>1.331</v>
      </c>
      <c r="BD927" s="689">
        <v>0.13400000000000001</v>
      </c>
      <c r="BE927" s="689">
        <v>0.02</v>
      </c>
      <c r="BF927" s="689">
        <v>1.331</v>
      </c>
      <c r="BG927" s="689">
        <v>0.13400000000000001</v>
      </c>
      <c r="BH927" s="689">
        <v>0.02</v>
      </c>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row>
    <row r="928" spans="1:100" ht="16.5" customHeight="1">
      <c r="A928" s="481"/>
      <c r="B928" s="474"/>
      <c r="E928" s="724" t="s">
        <v>851</v>
      </c>
      <c r="F928" s="729"/>
      <c r="G928" s="689">
        <v>2.6789999999999998</v>
      </c>
      <c r="H928" s="689">
        <v>0.36199999999999999</v>
      </c>
      <c r="I928" s="689">
        <v>2.1999999999999999E-2</v>
      </c>
      <c r="J928" s="689">
        <v>2.6789999999999998</v>
      </c>
      <c r="K928" s="689">
        <v>0.36199999999999999</v>
      </c>
      <c r="L928" s="689">
        <v>2.1999999999999999E-2</v>
      </c>
      <c r="M928" s="689">
        <v>2.6789999999999998</v>
      </c>
      <c r="N928" s="689">
        <v>0.36199999999999999</v>
      </c>
      <c r="O928" s="689">
        <v>2.1999999999999999E-2</v>
      </c>
      <c r="P928" s="689">
        <v>2.6789999999999998</v>
      </c>
      <c r="Q928" s="689">
        <v>0.36199999999999999</v>
      </c>
      <c r="R928" s="689">
        <v>2.1999999999999999E-2</v>
      </c>
      <c r="S928" s="689">
        <v>2.5270000000000001</v>
      </c>
      <c r="T928" s="689">
        <v>0.36199999999999999</v>
      </c>
      <c r="U928" s="689">
        <v>2.1999999999999999E-2</v>
      </c>
      <c r="V928" s="689">
        <v>2.5009999999999999</v>
      </c>
      <c r="W928" s="689">
        <v>0.36199999999999999</v>
      </c>
      <c r="X928" s="689">
        <v>2.1999999999999999E-2</v>
      </c>
      <c r="Y928" s="689">
        <v>2.5750000000000002</v>
      </c>
      <c r="Z928" s="689">
        <v>0.36199999999999999</v>
      </c>
      <c r="AA928" s="689">
        <v>2.1999999999999999E-2</v>
      </c>
      <c r="AB928" s="689">
        <v>2.5750000000000002</v>
      </c>
      <c r="AC928" s="689">
        <v>0.36199999999999999</v>
      </c>
      <c r="AD928" s="689">
        <v>2.1999999999999999E-2</v>
      </c>
      <c r="AE928" s="689">
        <v>2.5750000000000002</v>
      </c>
      <c r="AF928" s="689">
        <v>0.36199999999999999</v>
      </c>
      <c r="AG928" s="689">
        <v>2.1999999999999999E-2</v>
      </c>
      <c r="AH928" s="689">
        <v>2.57</v>
      </c>
      <c r="AI928" s="689">
        <v>0.36199999999999999</v>
      </c>
      <c r="AJ928" s="689">
        <v>2.1999999999999999E-2</v>
      </c>
      <c r="AK928" s="689">
        <v>2.552</v>
      </c>
      <c r="AL928" s="689">
        <v>0.36199999999999999</v>
      </c>
      <c r="AM928" s="689">
        <v>2.1999999999999999E-2</v>
      </c>
      <c r="AN928" s="689">
        <v>2.5270000000000001</v>
      </c>
      <c r="AO928" s="689">
        <v>0.36199999999999999</v>
      </c>
      <c r="AP928" s="689">
        <v>2.1999999999999999E-2</v>
      </c>
      <c r="AQ928" s="689" t="s">
        <v>546</v>
      </c>
      <c r="AR928" s="689" t="s">
        <v>546</v>
      </c>
      <c r="AS928" s="689" t="s">
        <v>546</v>
      </c>
      <c r="AT928" s="689" t="s">
        <v>546</v>
      </c>
      <c r="AU928" s="689" t="s">
        <v>546</v>
      </c>
      <c r="AV928" s="689" t="s">
        <v>546</v>
      </c>
      <c r="AW928" s="689" t="s">
        <v>546</v>
      </c>
      <c r="AX928" s="689" t="s">
        <v>546</v>
      </c>
      <c r="AY928" s="689" t="s">
        <v>546</v>
      </c>
      <c r="AZ928" s="689" t="s">
        <v>546</v>
      </c>
      <c r="BA928" s="689" t="s">
        <v>546</v>
      </c>
      <c r="BB928" s="689" t="s">
        <v>546</v>
      </c>
      <c r="BC928" s="689" t="s">
        <v>546</v>
      </c>
      <c r="BD928" s="689" t="s">
        <v>546</v>
      </c>
      <c r="BE928" s="689" t="s">
        <v>546</v>
      </c>
      <c r="BF928" s="689" t="s">
        <v>546</v>
      </c>
      <c r="BG928" s="689" t="s">
        <v>546</v>
      </c>
      <c r="BH928" s="689" t="s">
        <v>546</v>
      </c>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row>
    <row r="929" spans="1:100" ht="16.5" customHeight="1">
      <c r="A929" s="481"/>
      <c r="B929" s="474"/>
      <c r="E929" s="724" t="s">
        <v>852</v>
      </c>
      <c r="F929" s="729"/>
      <c r="G929" s="689" t="s">
        <v>546</v>
      </c>
      <c r="H929" s="689" t="s">
        <v>546</v>
      </c>
      <c r="I929" s="689" t="s">
        <v>546</v>
      </c>
      <c r="J929" s="689" t="s">
        <v>546</v>
      </c>
      <c r="K929" s="689" t="s">
        <v>546</v>
      </c>
      <c r="L929" s="689" t="s">
        <v>546</v>
      </c>
      <c r="M929" s="689" t="s">
        <v>546</v>
      </c>
      <c r="N929" s="689" t="s">
        <v>546</v>
      </c>
      <c r="O929" s="689" t="s">
        <v>546</v>
      </c>
      <c r="P929" s="689" t="s">
        <v>546</v>
      </c>
      <c r="Q929" s="689" t="s">
        <v>546</v>
      </c>
      <c r="R929" s="689" t="s">
        <v>546</v>
      </c>
      <c r="S929" s="689" t="s">
        <v>546</v>
      </c>
      <c r="T929" s="689" t="s">
        <v>546</v>
      </c>
      <c r="U929" s="689" t="s">
        <v>546</v>
      </c>
      <c r="V929" s="689" t="s">
        <v>546</v>
      </c>
      <c r="W929" s="689" t="s">
        <v>546</v>
      </c>
      <c r="X929" s="689" t="s">
        <v>546</v>
      </c>
      <c r="Y929" s="689" t="s">
        <v>546</v>
      </c>
      <c r="Z929" s="689" t="s">
        <v>546</v>
      </c>
      <c r="AA929" s="689" t="s">
        <v>546</v>
      </c>
      <c r="AB929" s="689" t="s">
        <v>546</v>
      </c>
      <c r="AC929" s="689" t="s">
        <v>546</v>
      </c>
      <c r="AD929" s="689" t="s">
        <v>546</v>
      </c>
      <c r="AE929" s="689" t="s">
        <v>546</v>
      </c>
      <c r="AF929" s="689" t="s">
        <v>546</v>
      </c>
      <c r="AG929" s="689" t="s">
        <v>546</v>
      </c>
      <c r="AH929" s="689" t="s">
        <v>546</v>
      </c>
      <c r="AI929" s="689" t="s">
        <v>546</v>
      </c>
      <c r="AJ929" s="689" t="s">
        <v>546</v>
      </c>
      <c r="AK929" s="689" t="s">
        <v>546</v>
      </c>
      <c r="AL929" s="689" t="s">
        <v>546</v>
      </c>
      <c r="AM929" s="689" t="s">
        <v>546</v>
      </c>
      <c r="AN929" s="689" t="s">
        <v>546</v>
      </c>
      <c r="AO929" s="689" t="s">
        <v>546</v>
      </c>
      <c r="AP929" s="689" t="s">
        <v>546</v>
      </c>
      <c r="AQ929" s="689">
        <v>2.5009999999999999</v>
      </c>
      <c r="AR929" s="689">
        <v>0.36199999999999999</v>
      </c>
      <c r="AS929" s="689">
        <v>2.1999999999999999E-2</v>
      </c>
      <c r="AT929" s="689">
        <v>2.5009999999999999</v>
      </c>
      <c r="AU929" s="689">
        <v>0.36199999999999999</v>
      </c>
      <c r="AV929" s="689">
        <v>2.1999999999999999E-2</v>
      </c>
      <c r="AW929" s="689">
        <v>2.5</v>
      </c>
      <c r="AX929" s="689">
        <v>0.36199999999999999</v>
      </c>
      <c r="AY929" s="689">
        <v>2.1999999999999999E-2</v>
      </c>
      <c r="AZ929" s="689">
        <v>2.5</v>
      </c>
      <c r="BA929" s="689">
        <v>0.36199999999999999</v>
      </c>
      <c r="BB929" s="689">
        <v>2.1999999999999999E-2</v>
      </c>
      <c r="BC929" s="689">
        <v>2.5009999999999999</v>
      </c>
      <c r="BD929" s="689">
        <v>0.36199999999999999</v>
      </c>
      <c r="BE929" s="689">
        <v>2.1999999999999999E-2</v>
      </c>
      <c r="BF929" s="689">
        <v>2.5009999999999999</v>
      </c>
      <c r="BG929" s="689">
        <v>0.36199999999999999</v>
      </c>
      <c r="BH929" s="689">
        <v>2.1999999999999999E-2</v>
      </c>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row>
    <row r="930" spans="1:100" ht="16.5" customHeight="1">
      <c r="A930" s="481"/>
      <c r="B930" s="474"/>
      <c r="E930" s="724" t="s">
        <v>853</v>
      </c>
      <c r="F930" s="729"/>
      <c r="G930" s="689" t="s">
        <v>546</v>
      </c>
      <c r="H930" s="689" t="s">
        <v>546</v>
      </c>
      <c r="I930" s="689" t="s">
        <v>546</v>
      </c>
      <c r="J930" s="689" t="s">
        <v>546</v>
      </c>
      <c r="K930" s="689" t="s">
        <v>546</v>
      </c>
      <c r="L930" s="689" t="s">
        <v>546</v>
      </c>
      <c r="M930" s="689" t="s">
        <v>546</v>
      </c>
      <c r="N930" s="689" t="s">
        <v>546</v>
      </c>
      <c r="O930" s="689" t="s">
        <v>546</v>
      </c>
      <c r="P930" s="689" t="s">
        <v>546</v>
      </c>
      <c r="Q930" s="689" t="s">
        <v>546</v>
      </c>
      <c r="R930" s="689" t="s">
        <v>546</v>
      </c>
      <c r="S930" s="689" t="s">
        <v>546</v>
      </c>
      <c r="T930" s="689" t="s">
        <v>546</v>
      </c>
      <c r="U930" s="689" t="s">
        <v>546</v>
      </c>
      <c r="V930" s="689" t="s">
        <v>546</v>
      </c>
      <c r="W930" s="689" t="s">
        <v>546</v>
      </c>
      <c r="X930" s="689" t="s">
        <v>546</v>
      </c>
      <c r="Y930" s="689" t="s">
        <v>546</v>
      </c>
      <c r="Z930" s="689" t="s">
        <v>546</v>
      </c>
      <c r="AA930" s="689" t="s">
        <v>546</v>
      </c>
      <c r="AB930" s="689" t="s">
        <v>546</v>
      </c>
      <c r="AC930" s="689" t="s">
        <v>546</v>
      </c>
      <c r="AD930" s="689" t="s">
        <v>546</v>
      </c>
      <c r="AE930" s="689" t="s">
        <v>546</v>
      </c>
      <c r="AF930" s="689" t="s">
        <v>546</v>
      </c>
      <c r="AG930" s="689" t="s">
        <v>546</v>
      </c>
      <c r="AH930" s="689" t="s">
        <v>546</v>
      </c>
      <c r="AI930" s="689" t="s">
        <v>546</v>
      </c>
      <c r="AJ930" s="689" t="s">
        <v>546</v>
      </c>
      <c r="AK930" s="689" t="s">
        <v>546</v>
      </c>
      <c r="AL930" s="689" t="s">
        <v>546</v>
      </c>
      <c r="AM930" s="689" t="s">
        <v>546</v>
      </c>
      <c r="AN930" s="689" t="s">
        <v>546</v>
      </c>
      <c r="AO930" s="689" t="s">
        <v>546</v>
      </c>
      <c r="AP930" s="689" t="s">
        <v>546</v>
      </c>
      <c r="AQ930" s="689">
        <v>2.4249999999999998</v>
      </c>
      <c r="AR930" s="689">
        <v>0.36199999999999999</v>
      </c>
      <c r="AS930" s="689">
        <v>2.1999999999999999E-2</v>
      </c>
      <c r="AT930" s="689">
        <v>2.4249999999999998</v>
      </c>
      <c r="AU930" s="689">
        <v>0.36199999999999999</v>
      </c>
      <c r="AV930" s="689">
        <v>2.1999999999999999E-2</v>
      </c>
      <c r="AW930" s="689">
        <v>2.423</v>
      </c>
      <c r="AX930" s="689">
        <v>0.36199999999999999</v>
      </c>
      <c r="AY930" s="689">
        <v>2.1999999999999999E-2</v>
      </c>
      <c r="AZ930" s="689">
        <v>2.423</v>
      </c>
      <c r="BA930" s="689">
        <v>0.36199999999999999</v>
      </c>
      <c r="BB930" s="689">
        <v>2.1999999999999999E-2</v>
      </c>
      <c r="BC930" s="689">
        <v>2.4249999999999998</v>
      </c>
      <c r="BD930" s="689">
        <v>0.36199999999999999</v>
      </c>
      <c r="BE930" s="689">
        <v>2.1999999999999999E-2</v>
      </c>
      <c r="BF930" s="689">
        <v>2.4249999999999998</v>
      </c>
      <c r="BG930" s="689">
        <v>0.36199999999999999</v>
      </c>
      <c r="BH930" s="689">
        <v>2.1999999999999999E-2</v>
      </c>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row>
    <row r="931" spans="1:100" ht="16.5" customHeight="1">
      <c r="A931" s="481"/>
      <c r="B931" s="474"/>
      <c r="E931" s="724" t="s">
        <v>854</v>
      </c>
      <c r="F931" s="729"/>
      <c r="G931" s="689" t="s">
        <v>546</v>
      </c>
      <c r="H931" s="689" t="s">
        <v>546</v>
      </c>
      <c r="I931" s="689" t="s">
        <v>546</v>
      </c>
      <c r="J931" s="689" t="s">
        <v>546</v>
      </c>
      <c r="K931" s="689" t="s">
        <v>546</v>
      </c>
      <c r="L931" s="689" t="s">
        <v>546</v>
      </c>
      <c r="M931" s="689" t="s">
        <v>546</v>
      </c>
      <c r="N931" s="689" t="s">
        <v>546</v>
      </c>
      <c r="O931" s="689" t="s">
        <v>546</v>
      </c>
      <c r="P931" s="689" t="s">
        <v>546</v>
      </c>
      <c r="Q931" s="689" t="s">
        <v>546</v>
      </c>
      <c r="R931" s="689" t="s">
        <v>546</v>
      </c>
      <c r="S931" s="689" t="s">
        <v>546</v>
      </c>
      <c r="T931" s="689" t="s">
        <v>546</v>
      </c>
      <c r="U931" s="689" t="s">
        <v>546</v>
      </c>
      <c r="V931" s="689" t="s">
        <v>546</v>
      </c>
      <c r="W931" s="689" t="s">
        <v>546</v>
      </c>
      <c r="X931" s="689" t="s">
        <v>546</v>
      </c>
      <c r="Y931" s="689" t="s">
        <v>546</v>
      </c>
      <c r="Z931" s="689" t="s">
        <v>546</v>
      </c>
      <c r="AA931" s="689" t="s">
        <v>546</v>
      </c>
      <c r="AB931" s="689" t="s">
        <v>546</v>
      </c>
      <c r="AC931" s="689" t="s">
        <v>546</v>
      </c>
      <c r="AD931" s="689" t="s">
        <v>546</v>
      </c>
      <c r="AE931" s="689" t="s">
        <v>546</v>
      </c>
      <c r="AF931" s="689" t="s">
        <v>546</v>
      </c>
      <c r="AG931" s="689" t="s">
        <v>546</v>
      </c>
      <c r="AH931" s="689" t="s">
        <v>546</v>
      </c>
      <c r="AI931" s="689" t="s">
        <v>546</v>
      </c>
      <c r="AJ931" s="689" t="s">
        <v>546</v>
      </c>
      <c r="AK931" s="689" t="s">
        <v>546</v>
      </c>
      <c r="AL931" s="689" t="s">
        <v>546</v>
      </c>
      <c r="AM931" s="689" t="s">
        <v>546</v>
      </c>
      <c r="AN931" s="689" t="s">
        <v>546</v>
      </c>
      <c r="AO931" s="689" t="s">
        <v>546</v>
      </c>
      <c r="AP931" s="689" t="s">
        <v>546</v>
      </c>
      <c r="AQ931" s="689">
        <v>2.1709999999999998</v>
      </c>
      <c r="AR931" s="689">
        <v>0.36199999999999999</v>
      </c>
      <c r="AS931" s="689">
        <v>2.1999999999999999E-2</v>
      </c>
      <c r="AT931" s="689">
        <v>2.1709999999999998</v>
      </c>
      <c r="AU931" s="689">
        <v>0.36199999999999999</v>
      </c>
      <c r="AV931" s="689">
        <v>2.1999999999999999E-2</v>
      </c>
      <c r="AW931" s="689">
        <v>2.1669999999999998</v>
      </c>
      <c r="AX931" s="689">
        <v>0.36199999999999999</v>
      </c>
      <c r="AY931" s="689">
        <v>2.1999999999999999E-2</v>
      </c>
      <c r="AZ931" s="689">
        <v>2.1669999999999998</v>
      </c>
      <c r="BA931" s="689">
        <v>0.36199999999999999</v>
      </c>
      <c r="BB931" s="689">
        <v>2.1999999999999999E-2</v>
      </c>
      <c r="BC931" s="689">
        <v>2.1709999999999998</v>
      </c>
      <c r="BD931" s="689">
        <v>0.36199999999999999</v>
      </c>
      <c r="BE931" s="689">
        <v>2.1999999999999999E-2</v>
      </c>
      <c r="BF931" s="689">
        <v>2.1709999999999998</v>
      </c>
      <c r="BG931" s="689">
        <v>0.36199999999999999</v>
      </c>
      <c r="BH931" s="689">
        <v>2.1999999999999999E-2</v>
      </c>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row>
    <row r="932" spans="1:100" ht="16.5" customHeight="1">
      <c r="A932" s="481"/>
      <c r="B932" s="474"/>
      <c r="E932" s="724" t="s">
        <v>855</v>
      </c>
      <c r="F932" s="729"/>
      <c r="G932" s="689" t="s">
        <v>546</v>
      </c>
      <c r="H932" s="689" t="s">
        <v>546</v>
      </c>
      <c r="I932" s="689" t="s">
        <v>546</v>
      </c>
      <c r="J932" s="689" t="s">
        <v>546</v>
      </c>
      <c r="K932" s="689" t="s">
        <v>546</v>
      </c>
      <c r="L932" s="689" t="s">
        <v>546</v>
      </c>
      <c r="M932" s="689" t="s">
        <v>546</v>
      </c>
      <c r="N932" s="689" t="s">
        <v>546</v>
      </c>
      <c r="O932" s="689" t="s">
        <v>546</v>
      </c>
      <c r="P932" s="689" t="s">
        <v>546</v>
      </c>
      <c r="Q932" s="689" t="s">
        <v>546</v>
      </c>
      <c r="R932" s="689" t="s">
        <v>546</v>
      </c>
      <c r="S932" s="689" t="s">
        <v>546</v>
      </c>
      <c r="T932" s="689" t="s">
        <v>546</v>
      </c>
      <c r="U932" s="689" t="s">
        <v>546</v>
      </c>
      <c r="V932" s="689" t="s">
        <v>546</v>
      </c>
      <c r="W932" s="689" t="s">
        <v>546</v>
      </c>
      <c r="X932" s="689" t="s">
        <v>546</v>
      </c>
      <c r="Y932" s="689" t="s">
        <v>546</v>
      </c>
      <c r="Z932" s="689" t="s">
        <v>546</v>
      </c>
      <c r="AA932" s="689" t="s">
        <v>546</v>
      </c>
      <c r="AB932" s="689" t="s">
        <v>546</v>
      </c>
      <c r="AC932" s="689" t="s">
        <v>546</v>
      </c>
      <c r="AD932" s="689" t="s">
        <v>546</v>
      </c>
      <c r="AE932" s="689" t="s">
        <v>546</v>
      </c>
      <c r="AF932" s="689" t="s">
        <v>546</v>
      </c>
      <c r="AG932" s="689" t="s">
        <v>546</v>
      </c>
      <c r="AH932" s="689" t="s">
        <v>546</v>
      </c>
      <c r="AI932" s="689" t="s">
        <v>546</v>
      </c>
      <c r="AJ932" s="689" t="s">
        <v>546</v>
      </c>
      <c r="AK932" s="689" t="s">
        <v>546</v>
      </c>
      <c r="AL932" s="689" t="s">
        <v>546</v>
      </c>
      <c r="AM932" s="689" t="s">
        <v>546</v>
      </c>
      <c r="AN932" s="689" t="s">
        <v>546</v>
      </c>
      <c r="AO932" s="689" t="s">
        <v>546</v>
      </c>
      <c r="AP932" s="689" t="s">
        <v>546</v>
      </c>
      <c r="AQ932" s="689">
        <v>1.917</v>
      </c>
      <c r="AR932" s="689">
        <v>0.36199999999999999</v>
      </c>
      <c r="AS932" s="689">
        <v>2.1999999999999999E-2</v>
      </c>
      <c r="AT932" s="689">
        <v>1.9159999999999999</v>
      </c>
      <c r="AU932" s="689">
        <v>0.36199999999999999</v>
      </c>
      <c r="AV932" s="689">
        <v>2.1999999999999999E-2</v>
      </c>
      <c r="AW932" s="689">
        <v>1.911</v>
      </c>
      <c r="AX932" s="689">
        <v>0.36199999999999999</v>
      </c>
      <c r="AY932" s="689">
        <v>2.1999999999999999E-2</v>
      </c>
      <c r="AZ932" s="689">
        <v>1.911</v>
      </c>
      <c r="BA932" s="689">
        <v>0.36199999999999999</v>
      </c>
      <c r="BB932" s="689">
        <v>2.1999999999999999E-2</v>
      </c>
      <c r="BC932" s="689">
        <v>1.9159999999999999</v>
      </c>
      <c r="BD932" s="689">
        <v>0.36199999999999999</v>
      </c>
      <c r="BE932" s="689">
        <v>2.1999999999999999E-2</v>
      </c>
      <c r="BF932" s="689">
        <v>1.9159999999999999</v>
      </c>
      <c r="BG932" s="689">
        <v>0.36199999999999999</v>
      </c>
      <c r="BH932" s="689">
        <v>2.1999999999999999E-2</v>
      </c>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row>
    <row r="933" spans="1:100" ht="16.5" customHeight="1">
      <c r="A933" s="481"/>
      <c r="B933" s="474"/>
      <c r="E933" s="724" t="s">
        <v>856</v>
      </c>
      <c r="F933" s="729"/>
      <c r="G933" s="689" t="s">
        <v>546</v>
      </c>
      <c r="H933" s="689" t="s">
        <v>546</v>
      </c>
      <c r="I933" s="689" t="s">
        <v>546</v>
      </c>
      <c r="J933" s="689" t="s">
        <v>546</v>
      </c>
      <c r="K933" s="689" t="s">
        <v>546</v>
      </c>
      <c r="L933" s="689" t="s">
        <v>546</v>
      </c>
      <c r="M933" s="689" t="s">
        <v>546</v>
      </c>
      <c r="N933" s="689" t="s">
        <v>546</v>
      </c>
      <c r="O933" s="689" t="s">
        <v>546</v>
      </c>
      <c r="P933" s="689" t="s">
        <v>546</v>
      </c>
      <c r="Q933" s="689" t="s">
        <v>546</v>
      </c>
      <c r="R933" s="689" t="s">
        <v>546</v>
      </c>
      <c r="S933" s="689" t="s">
        <v>546</v>
      </c>
      <c r="T933" s="689" t="s">
        <v>546</v>
      </c>
      <c r="U933" s="689" t="s">
        <v>546</v>
      </c>
      <c r="V933" s="689" t="s">
        <v>546</v>
      </c>
      <c r="W933" s="689" t="s">
        <v>546</v>
      </c>
      <c r="X933" s="689" t="s">
        <v>546</v>
      </c>
      <c r="Y933" s="689" t="s">
        <v>546</v>
      </c>
      <c r="Z933" s="689" t="s">
        <v>546</v>
      </c>
      <c r="AA933" s="689" t="s">
        <v>546</v>
      </c>
      <c r="AB933" s="689" t="s">
        <v>546</v>
      </c>
      <c r="AC933" s="689" t="s">
        <v>546</v>
      </c>
      <c r="AD933" s="689" t="s">
        <v>546</v>
      </c>
      <c r="AE933" s="689" t="s">
        <v>546</v>
      </c>
      <c r="AF933" s="689" t="s">
        <v>546</v>
      </c>
      <c r="AG933" s="689" t="s">
        <v>546</v>
      </c>
      <c r="AH933" s="689" t="s">
        <v>546</v>
      </c>
      <c r="AI933" s="689" t="s">
        <v>546</v>
      </c>
      <c r="AJ933" s="689" t="s">
        <v>546</v>
      </c>
      <c r="AK933" s="689" t="s">
        <v>546</v>
      </c>
      <c r="AL933" s="689" t="s">
        <v>546</v>
      </c>
      <c r="AM933" s="689" t="s">
        <v>546</v>
      </c>
      <c r="AN933" s="689" t="s">
        <v>546</v>
      </c>
      <c r="AO933" s="689" t="s">
        <v>546</v>
      </c>
      <c r="AP933" s="689" t="s">
        <v>546</v>
      </c>
      <c r="AQ933" s="689">
        <v>0.13700000000000001</v>
      </c>
      <c r="AR933" s="689">
        <v>0.36199999999999999</v>
      </c>
      <c r="AS933" s="689">
        <v>2.1999999999999999E-2</v>
      </c>
      <c r="AT933" s="689">
        <v>0.13600000000000001</v>
      </c>
      <c r="AU933" s="689">
        <v>0.36199999999999999</v>
      </c>
      <c r="AV933" s="689">
        <v>2.1999999999999999E-2</v>
      </c>
      <c r="AW933" s="689">
        <v>0.12</v>
      </c>
      <c r="AX933" s="689">
        <v>0.36199999999999999</v>
      </c>
      <c r="AY933" s="689">
        <v>2.1999999999999999E-2</v>
      </c>
      <c r="AZ933" s="689">
        <v>0.11700000000000001</v>
      </c>
      <c r="BA933" s="689">
        <v>0.36199999999999999</v>
      </c>
      <c r="BB933" s="689">
        <v>2.1999999999999999E-2</v>
      </c>
      <c r="BC933" s="689">
        <v>0.13600000000000001</v>
      </c>
      <c r="BD933" s="689">
        <v>0.36199999999999999</v>
      </c>
      <c r="BE933" s="689">
        <v>2.1999999999999999E-2</v>
      </c>
      <c r="BF933" s="689">
        <v>0.13600000000000001</v>
      </c>
      <c r="BG933" s="689">
        <v>0.36199999999999999</v>
      </c>
      <c r="BH933" s="689">
        <v>2.1999999999999999E-2</v>
      </c>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row>
    <row r="934" spans="1:100" ht="16.5" customHeight="1">
      <c r="A934" s="481"/>
      <c r="B934" s="474"/>
      <c r="E934" s="724" t="s">
        <v>857</v>
      </c>
      <c r="F934" s="729"/>
      <c r="G934" s="689">
        <v>2.1739999999999999</v>
      </c>
      <c r="H934" s="689">
        <v>0.314</v>
      </c>
      <c r="I934" s="689">
        <v>1.9E-2</v>
      </c>
      <c r="J934" s="689">
        <v>2.1739999999999999</v>
      </c>
      <c r="K934" s="689">
        <v>0.314</v>
      </c>
      <c r="L934" s="689">
        <v>1.9E-2</v>
      </c>
      <c r="M934" s="689">
        <v>2.1739999999999999</v>
      </c>
      <c r="N934" s="689">
        <v>0.314</v>
      </c>
      <c r="O934" s="689">
        <v>1.9E-2</v>
      </c>
      <c r="P934" s="689">
        <v>2.1739999999999999</v>
      </c>
      <c r="Q934" s="689">
        <v>0.314</v>
      </c>
      <c r="R934" s="689">
        <v>1.9E-2</v>
      </c>
      <c r="S934" s="689">
        <v>2.089</v>
      </c>
      <c r="T934" s="689">
        <v>0.314</v>
      </c>
      <c r="U934" s="689">
        <v>1.9E-2</v>
      </c>
      <c r="V934" s="689">
        <v>2.085</v>
      </c>
      <c r="W934" s="689">
        <v>0.314</v>
      </c>
      <c r="X934" s="689">
        <v>1.9E-2</v>
      </c>
      <c r="Y934" s="689">
        <v>2.089</v>
      </c>
      <c r="Z934" s="689">
        <v>0.314</v>
      </c>
      <c r="AA934" s="689">
        <v>1.9E-2</v>
      </c>
      <c r="AB934" s="689">
        <v>2.089</v>
      </c>
      <c r="AC934" s="689">
        <v>0.314</v>
      </c>
      <c r="AD934" s="689">
        <v>1.9E-2</v>
      </c>
      <c r="AE934" s="689">
        <v>2.089</v>
      </c>
      <c r="AF934" s="689">
        <v>0.314</v>
      </c>
      <c r="AG934" s="689">
        <v>1.9E-2</v>
      </c>
      <c r="AH934" s="689">
        <v>2.081</v>
      </c>
      <c r="AI934" s="689">
        <v>0.314</v>
      </c>
      <c r="AJ934" s="689">
        <v>1.9E-2</v>
      </c>
      <c r="AK934" s="689">
        <v>2.0649999999999999</v>
      </c>
      <c r="AL934" s="689">
        <v>0.314</v>
      </c>
      <c r="AM934" s="689">
        <v>1.9E-2</v>
      </c>
      <c r="AN934" s="689">
        <v>2.044</v>
      </c>
      <c r="AO934" s="689">
        <v>0.314</v>
      </c>
      <c r="AP934" s="689">
        <v>1.9E-2</v>
      </c>
      <c r="AQ934" s="689" t="s">
        <v>546</v>
      </c>
      <c r="AR934" s="689" t="s">
        <v>546</v>
      </c>
      <c r="AS934" s="689" t="s">
        <v>546</v>
      </c>
      <c r="AT934" s="689" t="s">
        <v>546</v>
      </c>
      <c r="AU934" s="689" t="s">
        <v>546</v>
      </c>
      <c r="AV934" s="689" t="s">
        <v>546</v>
      </c>
      <c r="AW934" s="689" t="s">
        <v>546</v>
      </c>
      <c r="AX934" s="689" t="s">
        <v>546</v>
      </c>
      <c r="AY934" s="689" t="s">
        <v>546</v>
      </c>
      <c r="AZ934" s="689" t="s">
        <v>546</v>
      </c>
      <c r="BA934" s="689" t="s">
        <v>546</v>
      </c>
      <c r="BB934" s="689" t="s">
        <v>546</v>
      </c>
      <c r="BC934" s="689" t="s">
        <v>546</v>
      </c>
      <c r="BD934" s="689" t="s">
        <v>546</v>
      </c>
      <c r="BE934" s="689" t="s">
        <v>546</v>
      </c>
      <c r="BF934" s="689" t="s">
        <v>546</v>
      </c>
      <c r="BG934" s="689" t="s">
        <v>546</v>
      </c>
      <c r="BH934" s="689" t="s">
        <v>546</v>
      </c>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row>
    <row r="935" spans="1:100" ht="16.5" customHeight="1">
      <c r="A935" s="481"/>
      <c r="B935" s="474"/>
      <c r="E935" s="724" t="s">
        <v>858</v>
      </c>
      <c r="F935" s="729"/>
      <c r="G935" s="689" t="s">
        <v>546</v>
      </c>
      <c r="H935" s="689" t="s">
        <v>546</v>
      </c>
      <c r="I935" s="689" t="s">
        <v>546</v>
      </c>
      <c r="J935" s="689" t="s">
        <v>546</v>
      </c>
      <c r="K935" s="689" t="s">
        <v>546</v>
      </c>
      <c r="L935" s="689" t="s">
        <v>546</v>
      </c>
      <c r="M935" s="689" t="s">
        <v>546</v>
      </c>
      <c r="N935" s="689" t="s">
        <v>546</v>
      </c>
      <c r="O935" s="689" t="s">
        <v>546</v>
      </c>
      <c r="P935" s="689" t="s">
        <v>546</v>
      </c>
      <c r="Q935" s="689" t="s">
        <v>546</v>
      </c>
      <c r="R935" s="689" t="s">
        <v>546</v>
      </c>
      <c r="S935" s="689" t="s">
        <v>546</v>
      </c>
      <c r="T935" s="689" t="s">
        <v>546</v>
      </c>
      <c r="U935" s="689" t="s">
        <v>546</v>
      </c>
      <c r="V935" s="689" t="s">
        <v>546</v>
      </c>
      <c r="W935" s="689" t="s">
        <v>546</v>
      </c>
      <c r="X935" s="689" t="s">
        <v>546</v>
      </c>
      <c r="Y935" s="689" t="s">
        <v>546</v>
      </c>
      <c r="Z935" s="689" t="s">
        <v>546</v>
      </c>
      <c r="AA935" s="689" t="s">
        <v>546</v>
      </c>
      <c r="AB935" s="689" t="s">
        <v>546</v>
      </c>
      <c r="AC935" s="689" t="s">
        <v>546</v>
      </c>
      <c r="AD935" s="689" t="s">
        <v>546</v>
      </c>
      <c r="AE935" s="689" t="s">
        <v>546</v>
      </c>
      <c r="AF935" s="689" t="s">
        <v>546</v>
      </c>
      <c r="AG935" s="689" t="s">
        <v>546</v>
      </c>
      <c r="AH935" s="689" t="s">
        <v>546</v>
      </c>
      <c r="AI935" s="689" t="s">
        <v>546</v>
      </c>
      <c r="AJ935" s="689" t="s">
        <v>546</v>
      </c>
      <c r="AK935" s="689" t="s">
        <v>546</v>
      </c>
      <c r="AL935" s="689" t="s">
        <v>546</v>
      </c>
      <c r="AM935" s="689" t="s">
        <v>546</v>
      </c>
      <c r="AN935" s="689" t="s">
        <v>546</v>
      </c>
      <c r="AO935" s="689" t="s">
        <v>546</v>
      </c>
      <c r="AP935" s="689" t="s">
        <v>546</v>
      </c>
      <c r="AQ935" s="689">
        <v>2.0649999999999999</v>
      </c>
      <c r="AR935" s="689">
        <v>0.314</v>
      </c>
      <c r="AS935" s="689">
        <v>1.9E-2</v>
      </c>
      <c r="AT935" s="689">
        <v>2.0649999999999999</v>
      </c>
      <c r="AU935" s="689">
        <v>0.314</v>
      </c>
      <c r="AV935" s="689">
        <v>1.9E-2</v>
      </c>
      <c r="AW935" s="689">
        <v>2.0649999999999999</v>
      </c>
      <c r="AX935" s="689">
        <v>0.314</v>
      </c>
      <c r="AY935" s="689">
        <v>1.9E-2</v>
      </c>
      <c r="AZ935" s="689">
        <v>2.0649999999999999</v>
      </c>
      <c r="BA935" s="689">
        <v>0.314</v>
      </c>
      <c r="BB935" s="689">
        <v>1.9E-2</v>
      </c>
      <c r="BC935" s="689">
        <v>2.0649999999999999</v>
      </c>
      <c r="BD935" s="689">
        <v>0.314</v>
      </c>
      <c r="BE935" s="689">
        <v>1.9E-2</v>
      </c>
      <c r="BF935" s="689">
        <v>2.0649999999999999</v>
      </c>
      <c r="BG935" s="689">
        <v>0.314</v>
      </c>
      <c r="BH935" s="689">
        <v>1.9E-2</v>
      </c>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row>
    <row r="936" spans="1:100" ht="16.5" customHeight="1">
      <c r="A936" s="481"/>
      <c r="B936" s="474"/>
      <c r="E936" s="724" t="s">
        <v>859</v>
      </c>
      <c r="F936" s="729"/>
      <c r="G936" s="689" t="s">
        <v>546</v>
      </c>
      <c r="H936" s="689" t="s">
        <v>546</v>
      </c>
      <c r="I936" s="689" t="s">
        <v>546</v>
      </c>
      <c r="J936" s="689" t="s">
        <v>546</v>
      </c>
      <c r="K936" s="689" t="s">
        <v>546</v>
      </c>
      <c r="L936" s="689" t="s">
        <v>546</v>
      </c>
      <c r="M936" s="689" t="s">
        <v>546</v>
      </c>
      <c r="N936" s="689" t="s">
        <v>546</v>
      </c>
      <c r="O936" s="689" t="s">
        <v>546</v>
      </c>
      <c r="P936" s="689" t="s">
        <v>546</v>
      </c>
      <c r="Q936" s="689" t="s">
        <v>546</v>
      </c>
      <c r="R936" s="689" t="s">
        <v>546</v>
      </c>
      <c r="S936" s="689" t="s">
        <v>546</v>
      </c>
      <c r="T936" s="689" t="s">
        <v>546</v>
      </c>
      <c r="U936" s="689" t="s">
        <v>546</v>
      </c>
      <c r="V936" s="689" t="s">
        <v>546</v>
      </c>
      <c r="W936" s="689" t="s">
        <v>546</v>
      </c>
      <c r="X936" s="689" t="s">
        <v>546</v>
      </c>
      <c r="Y936" s="689" t="s">
        <v>546</v>
      </c>
      <c r="Z936" s="689" t="s">
        <v>546</v>
      </c>
      <c r="AA936" s="689" t="s">
        <v>546</v>
      </c>
      <c r="AB936" s="689" t="s">
        <v>546</v>
      </c>
      <c r="AC936" s="689" t="s">
        <v>546</v>
      </c>
      <c r="AD936" s="689" t="s">
        <v>546</v>
      </c>
      <c r="AE936" s="689" t="s">
        <v>546</v>
      </c>
      <c r="AF936" s="689" t="s">
        <v>546</v>
      </c>
      <c r="AG936" s="689" t="s">
        <v>546</v>
      </c>
      <c r="AH936" s="689" t="s">
        <v>546</v>
      </c>
      <c r="AI936" s="689" t="s">
        <v>546</v>
      </c>
      <c r="AJ936" s="689" t="s">
        <v>546</v>
      </c>
      <c r="AK936" s="689" t="s">
        <v>546</v>
      </c>
      <c r="AL936" s="689" t="s">
        <v>546</v>
      </c>
      <c r="AM936" s="689" t="s">
        <v>546</v>
      </c>
      <c r="AN936" s="689" t="s">
        <v>546</v>
      </c>
      <c r="AO936" s="689" t="s">
        <v>546</v>
      </c>
      <c r="AP936" s="689" t="s">
        <v>546</v>
      </c>
      <c r="AQ936" s="689">
        <v>1.9570000000000001</v>
      </c>
      <c r="AR936" s="689">
        <v>0.314</v>
      </c>
      <c r="AS936" s="689">
        <v>1.9E-2</v>
      </c>
      <c r="AT936" s="689">
        <v>1.9570000000000001</v>
      </c>
      <c r="AU936" s="689">
        <v>0.314</v>
      </c>
      <c r="AV936" s="689">
        <v>1.9E-2</v>
      </c>
      <c r="AW936" s="689">
        <v>1.9570000000000001</v>
      </c>
      <c r="AX936" s="689">
        <v>0.314</v>
      </c>
      <c r="AY936" s="689">
        <v>1.9E-2</v>
      </c>
      <c r="AZ936" s="689">
        <v>1.9570000000000001</v>
      </c>
      <c r="BA936" s="689">
        <v>0.314</v>
      </c>
      <c r="BB936" s="689">
        <v>1.9E-2</v>
      </c>
      <c r="BC936" s="689">
        <v>1.9570000000000001</v>
      </c>
      <c r="BD936" s="689">
        <v>0.314</v>
      </c>
      <c r="BE936" s="689">
        <v>1.9E-2</v>
      </c>
      <c r="BF936" s="689">
        <v>1.9570000000000001</v>
      </c>
      <c r="BG936" s="689">
        <v>0.314</v>
      </c>
      <c r="BH936" s="689">
        <v>1.9E-2</v>
      </c>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row>
    <row r="937" spans="1:100" ht="16.5" customHeight="1">
      <c r="A937" s="481"/>
      <c r="B937" s="474"/>
      <c r="E937" s="724" t="s">
        <v>860</v>
      </c>
      <c r="F937" s="729"/>
      <c r="G937" s="689" t="s">
        <v>546</v>
      </c>
      <c r="H937" s="689" t="s">
        <v>546</v>
      </c>
      <c r="I937" s="689" t="s">
        <v>546</v>
      </c>
      <c r="J937" s="689" t="s">
        <v>546</v>
      </c>
      <c r="K937" s="689" t="s">
        <v>546</v>
      </c>
      <c r="L937" s="689" t="s">
        <v>546</v>
      </c>
      <c r="M937" s="689" t="s">
        <v>546</v>
      </c>
      <c r="N937" s="689" t="s">
        <v>546</v>
      </c>
      <c r="O937" s="689" t="s">
        <v>546</v>
      </c>
      <c r="P937" s="689" t="s">
        <v>546</v>
      </c>
      <c r="Q937" s="689" t="s">
        <v>546</v>
      </c>
      <c r="R937" s="689" t="s">
        <v>546</v>
      </c>
      <c r="S937" s="689" t="s">
        <v>546</v>
      </c>
      <c r="T937" s="689" t="s">
        <v>546</v>
      </c>
      <c r="U937" s="689" t="s">
        <v>546</v>
      </c>
      <c r="V937" s="689" t="s">
        <v>546</v>
      </c>
      <c r="W937" s="689" t="s">
        <v>546</v>
      </c>
      <c r="X937" s="689" t="s">
        <v>546</v>
      </c>
      <c r="Y937" s="689" t="s">
        <v>546</v>
      </c>
      <c r="Z937" s="689" t="s">
        <v>546</v>
      </c>
      <c r="AA937" s="689" t="s">
        <v>546</v>
      </c>
      <c r="AB937" s="689" t="s">
        <v>546</v>
      </c>
      <c r="AC937" s="689" t="s">
        <v>546</v>
      </c>
      <c r="AD937" s="689" t="s">
        <v>546</v>
      </c>
      <c r="AE937" s="689" t="s">
        <v>546</v>
      </c>
      <c r="AF937" s="689" t="s">
        <v>546</v>
      </c>
      <c r="AG937" s="689" t="s">
        <v>546</v>
      </c>
      <c r="AH937" s="689" t="s">
        <v>546</v>
      </c>
      <c r="AI937" s="689" t="s">
        <v>546</v>
      </c>
      <c r="AJ937" s="689" t="s">
        <v>546</v>
      </c>
      <c r="AK937" s="689" t="s">
        <v>546</v>
      </c>
      <c r="AL937" s="689" t="s">
        <v>546</v>
      </c>
      <c r="AM937" s="689" t="s">
        <v>546</v>
      </c>
      <c r="AN937" s="689" t="s">
        <v>546</v>
      </c>
      <c r="AO937" s="689" t="s">
        <v>546</v>
      </c>
      <c r="AP937" s="689" t="s">
        <v>546</v>
      </c>
      <c r="AQ937" s="689">
        <v>0.32600000000000001</v>
      </c>
      <c r="AR937" s="689">
        <v>0.314</v>
      </c>
      <c r="AS937" s="689">
        <v>1.9E-2</v>
      </c>
      <c r="AT937" s="689">
        <v>0.32600000000000001</v>
      </c>
      <c r="AU937" s="689">
        <v>0.314</v>
      </c>
      <c r="AV937" s="689">
        <v>1.9E-2</v>
      </c>
      <c r="AW937" s="689">
        <v>0.32600000000000001</v>
      </c>
      <c r="AX937" s="689">
        <v>0.314</v>
      </c>
      <c r="AY937" s="689">
        <v>1.9E-2</v>
      </c>
      <c r="AZ937" s="689">
        <v>0.32600000000000001</v>
      </c>
      <c r="BA937" s="689">
        <v>0.314</v>
      </c>
      <c r="BB937" s="689">
        <v>1.9E-2</v>
      </c>
      <c r="BC937" s="689">
        <v>0.32600000000000001</v>
      </c>
      <c r="BD937" s="689">
        <v>0.314</v>
      </c>
      <c r="BE937" s="689">
        <v>1.9E-2</v>
      </c>
      <c r="BF937" s="689">
        <v>0.32600000000000001</v>
      </c>
      <c r="BG937" s="689">
        <v>0.314</v>
      </c>
      <c r="BH937" s="689">
        <v>1.9E-2</v>
      </c>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row>
    <row r="938" spans="1:100" ht="16.5" customHeight="1">
      <c r="A938" s="481"/>
      <c r="B938" s="474"/>
      <c r="E938" s="724" t="s">
        <v>861</v>
      </c>
      <c r="F938" s="729"/>
      <c r="G938" s="689" t="s">
        <v>546</v>
      </c>
      <c r="H938" s="689" t="s">
        <v>546</v>
      </c>
      <c r="I938" s="689" t="s">
        <v>546</v>
      </c>
      <c r="J938" s="689" t="s">
        <v>546</v>
      </c>
      <c r="K938" s="689" t="s">
        <v>546</v>
      </c>
      <c r="L938" s="689" t="s">
        <v>546</v>
      </c>
      <c r="M938" s="689" t="s">
        <v>546</v>
      </c>
      <c r="N938" s="689" t="s">
        <v>546</v>
      </c>
      <c r="O938" s="689" t="s">
        <v>546</v>
      </c>
      <c r="P938" s="689" t="s">
        <v>546</v>
      </c>
      <c r="Q938" s="689" t="s">
        <v>546</v>
      </c>
      <c r="R938" s="689" t="s">
        <v>546</v>
      </c>
      <c r="S938" s="689" t="s">
        <v>546</v>
      </c>
      <c r="T938" s="689" t="s">
        <v>546</v>
      </c>
      <c r="U938" s="689" t="s">
        <v>546</v>
      </c>
      <c r="V938" s="689" t="s">
        <v>546</v>
      </c>
      <c r="W938" s="689" t="s">
        <v>546</v>
      </c>
      <c r="X938" s="689" t="s">
        <v>546</v>
      </c>
      <c r="Y938" s="689" t="s">
        <v>546</v>
      </c>
      <c r="Z938" s="689" t="s">
        <v>546</v>
      </c>
      <c r="AA938" s="689" t="s">
        <v>546</v>
      </c>
      <c r="AB938" s="689" t="s">
        <v>546</v>
      </c>
      <c r="AC938" s="689" t="s">
        <v>546</v>
      </c>
      <c r="AD938" s="689" t="s">
        <v>546</v>
      </c>
      <c r="AE938" s="689" t="s">
        <v>546</v>
      </c>
      <c r="AF938" s="689" t="s">
        <v>546</v>
      </c>
      <c r="AG938" s="689" t="s">
        <v>546</v>
      </c>
      <c r="AH938" s="689" t="s">
        <v>546</v>
      </c>
      <c r="AI938" s="689" t="s">
        <v>546</v>
      </c>
      <c r="AJ938" s="689" t="s">
        <v>546</v>
      </c>
      <c r="AK938" s="689" t="s">
        <v>546</v>
      </c>
      <c r="AL938" s="689" t="s">
        <v>546</v>
      </c>
      <c r="AM938" s="689" t="s">
        <v>546</v>
      </c>
      <c r="AN938" s="689" t="s">
        <v>546</v>
      </c>
      <c r="AO938" s="689" t="s">
        <v>546</v>
      </c>
      <c r="AP938" s="689" t="s">
        <v>546</v>
      </c>
      <c r="AQ938" s="689">
        <v>0</v>
      </c>
      <c r="AR938" s="689">
        <v>0.314</v>
      </c>
      <c r="AS938" s="689">
        <v>1.9E-2</v>
      </c>
      <c r="AT938" s="689">
        <v>0</v>
      </c>
      <c r="AU938" s="689">
        <v>0.314</v>
      </c>
      <c r="AV938" s="689">
        <v>1.9E-2</v>
      </c>
      <c r="AW938" s="689">
        <v>0</v>
      </c>
      <c r="AX938" s="689">
        <v>0.314</v>
      </c>
      <c r="AY938" s="689">
        <v>1.9E-2</v>
      </c>
      <c r="AZ938" s="689">
        <v>0</v>
      </c>
      <c r="BA938" s="689">
        <v>0.314</v>
      </c>
      <c r="BB938" s="689">
        <v>1.9E-2</v>
      </c>
      <c r="BC938" s="689">
        <v>0</v>
      </c>
      <c r="BD938" s="689">
        <v>0.314</v>
      </c>
      <c r="BE938" s="689">
        <v>1.9E-2</v>
      </c>
      <c r="BF938" s="689">
        <v>0</v>
      </c>
      <c r="BG938" s="689">
        <v>0.314</v>
      </c>
      <c r="BH938" s="689">
        <v>1.9E-2</v>
      </c>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row>
    <row r="939" spans="1:100" ht="16.5" customHeight="1">
      <c r="A939" s="481"/>
      <c r="B939" s="474"/>
      <c r="E939" s="1043" t="s">
        <v>862</v>
      </c>
      <c r="F939" s="1043"/>
      <c r="G939" s="1043"/>
      <c r="H939" s="1043"/>
      <c r="I939" s="1043"/>
      <c r="J939" s="1043"/>
      <c r="K939" s="1043"/>
      <c r="L939" s="1043"/>
      <c r="M939" s="1043"/>
      <c r="N939" s="1043"/>
      <c r="O939" s="1043"/>
      <c r="P939" s="1043"/>
      <c r="Q939" s="1043"/>
      <c r="R939" s="1043"/>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00"/>
      <c r="AQ939" s="100"/>
      <c r="AR939" s="100"/>
      <c r="AS939" s="100"/>
      <c r="AT939" s="100"/>
      <c r="AU939" s="100"/>
      <c r="AV939" s="100"/>
      <c r="AW939" s="100"/>
      <c r="AX939" s="100"/>
      <c r="AY939" s="100"/>
      <c r="BB939" s="100"/>
      <c r="BC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row>
    <row r="940" spans="1:100" ht="16.5" customHeight="1">
      <c r="A940" s="481"/>
      <c r="B940" s="474"/>
      <c r="E940" s="377" t="s">
        <v>890</v>
      </c>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c r="AE940" s="318"/>
      <c r="AF940" s="318"/>
      <c r="AG940" s="318"/>
      <c r="AH940" s="318"/>
      <c r="AI940" s="318"/>
      <c r="AJ940" s="318"/>
      <c r="AK940" s="318"/>
      <c r="AL940" s="318"/>
      <c r="AM940" s="318"/>
      <c r="AN940" s="318"/>
      <c r="AO940" s="318"/>
      <c r="AP940" s="100"/>
      <c r="AQ940" s="100"/>
      <c r="AR940" s="100"/>
      <c r="AS940" s="100"/>
      <c r="AT940" s="100"/>
      <c r="AU940" s="100"/>
      <c r="AV940" s="100"/>
      <c r="AW940" s="100"/>
      <c r="AX940" s="100"/>
      <c r="AY940" s="100"/>
      <c r="BB940" s="100"/>
      <c r="BC940" s="100"/>
      <c r="BD940" s="318"/>
      <c r="BE940" s="318"/>
      <c r="BF940" s="318"/>
      <c r="BG940" s="318"/>
      <c r="BH940" s="318"/>
      <c r="BI940" s="318"/>
      <c r="BJ940" s="318"/>
      <c r="BK940" s="318"/>
      <c r="BL940" s="318"/>
      <c r="BM940" s="318"/>
      <c r="BN940" s="318"/>
      <c r="BO940" s="318"/>
      <c r="BP940" s="318"/>
      <c r="BQ940" s="318"/>
      <c r="BR940" s="318"/>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row>
    <row r="941" spans="1:100" ht="16.5" customHeight="1">
      <c r="A941" s="481"/>
      <c r="B941" s="474"/>
      <c r="E941" s="377" t="s">
        <v>571</v>
      </c>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c r="AE941" s="318"/>
      <c r="AF941" s="318"/>
      <c r="AG941" s="318"/>
      <c r="AH941" s="318"/>
      <c r="AI941" s="318"/>
      <c r="AJ941" s="318"/>
      <c r="AK941" s="318"/>
      <c r="AL941" s="318"/>
      <c r="AM941" s="318"/>
      <c r="AN941" s="318"/>
      <c r="AO941" s="318"/>
      <c r="AP941" s="100"/>
      <c r="AQ941" s="100"/>
      <c r="AR941" s="100"/>
      <c r="AS941" s="100"/>
      <c r="AT941" s="100"/>
      <c r="AU941" s="100"/>
      <c r="AV941" s="100"/>
      <c r="AW941" s="100"/>
      <c r="AX941" s="100"/>
      <c r="AY941" s="100"/>
      <c r="BB941" s="100"/>
      <c r="BC941" s="100"/>
      <c r="BD941" s="318"/>
      <c r="BE941" s="318"/>
      <c r="BF941" s="318"/>
      <c r="BG941" s="318"/>
      <c r="BH941" s="318"/>
      <c r="BI941" s="318"/>
      <c r="BJ941" s="318"/>
      <c r="BK941" s="318"/>
      <c r="BL941" s="318"/>
      <c r="BM941" s="318"/>
      <c r="BN941" s="318"/>
      <c r="BO941" s="318"/>
      <c r="BP941" s="318"/>
      <c r="BQ941" s="318"/>
      <c r="BR941" s="318"/>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row>
    <row r="942" spans="1:100" ht="16.5" customHeight="1">
      <c r="B942" s="474"/>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00"/>
      <c r="AV942" s="100"/>
      <c r="AW942" s="100"/>
      <c r="AX942" s="100"/>
      <c r="AY942" s="100"/>
      <c r="AZ942" s="100"/>
    </row>
    <row r="943" spans="1:100" ht="16.5" customHeight="1">
      <c r="B943" s="474"/>
      <c r="D943" s="1247" t="s">
        <v>891</v>
      </c>
      <c r="E943" s="1247"/>
      <c r="F943" s="1247"/>
      <c r="G943" s="1248"/>
      <c r="H943" s="1248"/>
      <c r="I943" s="1248"/>
      <c r="J943" s="1248"/>
      <c r="K943" s="1248"/>
      <c r="L943" s="1248"/>
      <c r="M943" s="1248"/>
      <c r="N943" s="1248"/>
      <c r="O943" s="1248"/>
      <c r="P943" s="1248"/>
      <c r="Q943" s="1248"/>
      <c r="R943" s="1248"/>
      <c r="S943" s="1248"/>
      <c r="T943" s="1248"/>
      <c r="U943" s="1248"/>
      <c r="V943" s="1248"/>
      <c r="W943" s="1248"/>
      <c r="X943" s="1248"/>
      <c r="Y943" s="1248"/>
      <c r="Z943" s="1248"/>
      <c r="AA943" s="1248"/>
      <c r="AB943" s="1248"/>
      <c r="AC943" s="1248"/>
      <c r="AD943" s="1248"/>
      <c r="AE943" s="1248"/>
      <c r="AF943" s="1248"/>
      <c r="AG943" s="1248"/>
      <c r="AH943" s="1248"/>
      <c r="AI943" s="1248"/>
      <c r="AJ943" s="1248"/>
      <c r="AK943" s="1248"/>
      <c r="AL943" s="1248"/>
      <c r="AM943" s="1248"/>
      <c r="AN943" s="1248"/>
      <c r="AO943" s="1248"/>
      <c r="AP943" s="1248"/>
      <c r="AQ943" s="1248"/>
      <c r="AR943" s="1248"/>
      <c r="AS943" s="1248"/>
      <c r="AT943" s="1248"/>
      <c r="AU943" s="1248"/>
      <c r="AV943" s="1248"/>
      <c r="AW943" s="1248"/>
      <c r="AX943" s="1248"/>
      <c r="AY943" s="1248"/>
      <c r="AZ943" s="1248"/>
      <c r="BA943" s="1248"/>
      <c r="BB943" s="1248"/>
      <c r="BC943" s="1248"/>
      <c r="BD943" s="1248"/>
      <c r="BE943" s="1248"/>
      <c r="BF943" s="1248"/>
      <c r="BG943" s="1248"/>
      <c r="BH943" s="1248"/>
      <c r="BI943" s="1248"/>
      <c r="BJ943" s="1248"/>
      <c r="BK943" s="1248"/>
      <c r="BL943" s="1248"/>
      <c r="BM943" s="1248"/>
      <c r="BN943" s="1248"/>
      <c r="BO943" s="1248"/>
      <c r="BP943" s="1248"/>
      <c r="BQ943" s="1248"/>
      <c r="BR943" s="1248"/>
    </row>
    <row r="944" spans="1:100" ht="16.5" customHeight="1">
      <c r="B944" s="474"/>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row>
    <row r="945" spans="2:29" ht="16.5" customHeight="1">
      <c r="B945" s="474"/>
      <c r="E945" s="385" t="s">
        <v>892</v>
      </c>
      <c r="F945" s="100"/>
      <c r="G945" s="100"/>
      <c r="H945" s="100"/>
      <c r="I945" s="100"/>
      <c r="J945" s="100"/>
      <c r="K945" s="100"/>
      <c r="L945" s="100"/>
      <c r="M945" s="100"/>
      <c r="N945" s="100"/>
      <c r="O945" s="100"/>
      <c r="P945" s="100"/>
      <c r="Q945" s="100"/>
      <c r="R945" s="100"/>
      <c r="S945" s="100"/>
      <c r="T945" s="100"/>
      <c r="U945" s="100"/>
      <c r="V945" s="100"/>
      <c r="W945" s="100"/>
      <c r="X945" s="100"/>
      <c r="Y945" s="100"/>
      <c r="Z945" s="100"/>
    </row>
    <row r="946" spans="2:29" ht="16.5" customHeight="1">
      <c r="B946" s="474"/>
      <c r="E946" s="385"/>
      <c r="F946" s="100"/>
      <c r="G946" s="100"/>
      <c r="H946" s="100"/>
      <c r="I946" s="100"/>
      <c r="J946" s="100"/>
      <c r="K946" s="100"/>
      <c r="L946" s="100"/>
      <c r="M946" s="100"/>
      <c r="N946" s="100"/>
      <c r="O946" s="100"/>
      <c r="P946" s="100"/>
      <c r="Q946" s="100"/>
      <c r="R946" s="100"/>
      <c r="S946" s="100"/>
      <c r="T946" s="100"/>
      <c r="U946" s="100"/>
      <c r="V946" s="100"/>
      <c r="W946" s="100"/>
      <c r="X946" s="100"/>
      <c r="Y946" s="100"/>
      <c r="Z946" s="100"/>
    </row>
    <row r="947" spans="2:29" ht="16.5" customHeight="1">
      <c r="B947" s="474"/>
      <c r="E947" s="692" t="s">
        <v>335</v>
      </c>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row>
    <row r="948" spans="2:29" ht="16.5" customHeight="1">
      <c r="B948" s="474"/>
      <c r="E948" s="693"/>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row>
    <row r="949" spans="2:29" ht="16.5" customHeight="1">
      <c r="B949" s="474"/>
      <c r="E949" s="529" t="s">
        <v>893</v>
      </c>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row>
    <row r="950" spans="2:29" ht="16.5" customHeight="1">
      <c r="B950" s="474"/>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row>
    <row r="951" spans="2:29" ht="16.5" customHeight="1">
      <c r="B951" s="474"/>
      <c r="E951" s="102"/>
      <c r="F951" s="100"/>
      <c r="G951" s="384">
        <v>2007</v>
      </c>
      <c r="H951" s="384">
        <v>2008</v>
      </c>
      <c r="I951" s="384">
        <v>2009</v>
      </c>
      <c r="J951" s="384">
        <v>2010</v>
      </c>
      <c r="K951" s="384">
        <v>2011</v>
      </c>
      <c r="L951" s="384">
        <v>2012</v>
      </c>
      <c r="M951" s="384">
        <v>2013</v>
      </c>
      <c r="N951" s="384">
        <v>2014</v>
      </c>
      <c r="O951" s="384">
        <v>2015</v>
      </c>
      <c r="P951" s="384">
        <v>2016</v>
      </c>
      <c r="Q951" s="384">
        <v>2017</v>
      </c>
      <c r="R951" s="384">
        <v>2018</v>
      </c>
      <c r="S951" s="384">
        <v>2019</v>
      </c>
      <c r="T951" s="384">
        <v>2020</v>
      </c>
      <c r="U951" s="384">
        <v>2021</v>
      </c>
      <c r="V951" s="384">
        <v>2022</v>
      </c>
      <c r="W951" s="384">
        <v>2023</v>
      </c>
      <c r="X951" s="384">
        <v>2024</v>
      </c>
      <c r="Y951" s="100"/>
    </row>
    <row r="952" spans="2:29" ht="16.5" customHeight="1">
      <c r="B952" s="474"/>
      <c r="E952" s="386" t="s">
        <v>894</v>
      </c>
      <c r="F952" s="688" t="s">
        <v>895</v>
      </c>
      <c r="G952" s="684">
        <v>2.3839999999999999</v>
      </c>
      <c r="H952" s="684">
        <v>2.383</v>
      </c>
      <c r="I952" s="684">
        <v>2.3820000000000001</v>
      </c>
      <c r="J952" s="684">
        <v>2.3740000000000001</v>
      </c>
      <c r="K952" s="684">
        <v>2.282</v>
      </c>
      <c r="L952" s="684">
        <v>2.2759999999999998</v>
      </c>
      <c r="M952" s="684">
        <v>2.2810000000000001</v>
      </c>
      <c r="N952" s="684">
        <v>2.2799999999999998</v>
      </c>
      <c r="O952" s="684">
        <v>2.2789999999999999</v>
      </c>
      <c r="P952" s="684">
        <v>2.2679999999999998</v>
      </c>
      <c r="Q952" s="684">
        <v>2.2509999999999999</v>
      </c>
      <c r="R952" s="684">
        <v>2.2269999999999999</v>
      </c>
      <c r="S952" s="689" t="s">
        <v>546</v>
      </c>
      <c r="T952" s="689" t="s">
        <v>546</v>
      </c>
      <c r="U952" s="689" t="s">
        <v>546</v>
      </c>
      <c r="V952" s="689" t="s">
        <v>546</v>
      </c>
      <c r="W952" s="689" t="s">
        <v>546</v>
      </c>
      <c r="X952" s="689" t="s">
        <v>546</v>
      </c>
      <c r="Y952" s="100"/>
    </row>
    <row r="953" spans="2:29" ht="16.5" customHeight="1">
      <c r="B953" s="474"/>
      <c r="E953" s="400"/>
      <c r="F953" s="688" t="s">
        <v>896</v>
      </c>
      <c r="G953" s="684">
        <v>2.3889999999999998</v>
      </c>
      <c r="H953" s="684">
        <v>2.3889999999999998</v>
      </c>
      <c r="I953" s="684">
        <v>2.3889999999999998</v>
      </c>
      <c r="J953" s="684">
        <v>2.387</v>
      </c>
      <c r="K953" s="684">
        <v>2.2949999999999999</v>
      </c>
      <c r="L953" s="684">
        <v>2.2909999999999999</v>
      </c>
      <c r="M953" s="684">
        <v>2.2949999999999999</v>
      </c>
      <c r="N953" s="684">
        <v>2.2949999999999999</v>
      </c>
      <c r="O953" s="684">
        <v>2.2949999999999999</v>
      </c>
      <c r="P953" s="684">
        <v>2.286</v>
      </c>
      <c r="Q953" s="684">
        <v>2.2690000000000001</v>
      </c>
      <c r="R953" s="684">
        <v>2.246</v>
      </c>
      <c r="S953" s="689" t="s">
        <v>546</v>
      </c>
      <c r="T953" s="689" t="s">
        <v>546</v>
      </c>
      <c r="U953" s="689" t="s">
        <v>546</v>
      </c>
      <c r="V953" s="689" t="s">
        <v>546</v>
      </c>
      <c r="W953" s="689" t="s">
        <v>546</v>
      </c>
      <c r="X953" s="689" t="s">
        <v>546</v>
      </c>
      <c r="Y953" s="100"/>
    </row>
    <row r="954" spans="2:29" ht="16.5" customHeight="1">
      <c r="B954" s="474"/>
      <c r="E954" s="400"/>
      <c r="F954" s="688" t="s">
        <v>897</v>
      </c>
      <c r="G954" s="684">
        <v>2.371</v>
      </c>
      <c r="H954" s="684">
        <v>2.371</v>
      </c>
      <c r="I954" s="684">
        <v>2.371</v>
      </c>
      <c r="J954" s="684">
        <v>2.371</v>
      </c>
      <c r="K954" s="684">
        <v>2.278</v>
      </c>
      <c r="L954" s="684">
        <v>2.274</v>
      </c>
      <c r="M954" s="684">
        <v>2.278</v>
      </c>
      <c r="N954" s="684">
        <v>2.278</v>
      </c>
      <c r="O954" s="684">
        <v>2.278</v>
      </c>
      <c r="P954" s="684">
        <v>2.2690000000000001</v>
      </c>
      <c r="Q954" s="684">
        <v>2.254</v>
      </c>
      <c r="R954" s="684">
        <v>2.23</v>
      </c>
      <c r="S954" s="689" t="s">
        <v>546</v>
      </c>
      <c r="T954" s="689" t="s">
        <v>546</v>
      </c>
      <c r="U954" s="689" t="s">
        <v>546</v>
      </c>
      <c r="V954" s="689" t="s">
        <v>546</v>
      </c>
      <c r="W954" s="689" t="s">
        <v>546</v>
      </c>
      <c r="X954" s="689" t="s">
        <v>546</v>
      </c>
      <c r="Y954" s="100"/>
    </row>
    <row r="955" spans="2:29" ht="16.5" customHeight="1">
      <c r="B955" s="474"/>
      <c r="E955" s="400"/>
      <c r="F955" s="688" t="s">
        <v>898</v>
      </c>
      <c r="G955" s="684">
        <v>2.4279999999999999</v>
      </c>
      <c r="H955" s="684">
        <v>2.427</v>
      </c>
      <c r="I955" s="684">
        <v>2.4260000000000002</v>
      </c>
      <c r="J955" s="684">
        <v>2.4260000000000002</v>
      </c>
      <c r="K955" s="684">
        <v>2.3330000000000002</v>
      </c>
      <c r="L955" s="684">
        <v>2.3279999999999998</v>
      </c>
      <c r="M955" s="684">
        <v>2.3330000000000002</v>
      </c>
      <c r="N955" s="684">
        <v>2.3330000000000002</v>
      </c>
      <c r="O955" s="684">
        <v>2.3340000000000001</v>
      </c>
      <c r="P955" s="684">
        <v>2.3250000000000002</v>
      </c>
      <c r="Q955" s="684">
        <v>2.3079999999999998</v>
      </c>
      <c r="R955" s="684">
        <v>2.2850000000000001</v>
      </c>
      <c r="S955" s="689" t="s">
        <v>546</v>
      </c>
      <c r="T955" s="689" t="s">
        <v>546</v>
      </c>
      <c r="U955" s="689" t="s">
        <v>546</v>
      </c>
      <c r="V955" s="689" t="s">
        <v>546</v>
      </c>
      <c r="W955" s="689" t="s">
        <v>546</v>
      </c>
      <c r="X955" s="689" t="s">
        <v>546</v>
      </c>
      <c r="Y955" s="100"/>
    </row>
    <row r="956" spans="2:29" ht="16.5" customHeight="1">
      <c r="B956" s="474"/>
      <c r="E956" s="400"/>
      <c r="F956" s="688" t="s">
        <v>899</v>
      </c>
      <c r="G956" s="684">
        <v>2.4910000000000001</v>
      </c>
      <c r="H956" s="684">
        <v>2.4809999999999999</v>
      </c>
      <c r="I956" s="684">
        <v>2.4750000000000001</v>
      </c>
      <c r="J956" s="684">
        <v>2.4700000000000002</v>
      </c>
      <c r="K956" s="684">
        <v>2.375</v>
      </c>
      <c r="L956" s="684">
        <v>2.3690000000000002</v>
      </c>
      <c r="M956" s="684">
        <v>2.3730000000000002</v>
      </c>
      <c r="N956" s="684">
        <v>2.3730000000000002</v>
      </c>
      <c r="O956" s="684">
        <v>2.3730000000000002</v>
      </c>
      <c r="P956" s="684">
        <v>2.363</v>
      </c>
      <c r="Q956" s="684">
        <v>2.3460000000000001</v>
      </c>
      <c r="R956" s="684">
        <v>2.3220000000000001</v>
      </c>
      <c r="S956" s="689" t="s">
        <v>546</v>
      </c>
      <c r="T956" s="689" t="s">
        <v>546</v>
      </c>
      <c r="U956" s="689" t="s">
        <v>546</v>
      </c>
      <c r="V956" s="689" t="s">
        <v>546</v>
      </c>
      <c r="W956" s="689" t="s">
        <v>546</v>
      </c>
      <c r="X956" s="689" t="s">
        <v>546</v>
      </c>
      <c r="Y956" s="100"/>
    </row>
    <row r="957" spans="2:29" ht="16.5" customHeight="1">
      <c r="B957" s="474"/>
      <c r="E957" s="386" t="s">
        <v>900</v>
      </c>
      <c r="F957" s="688" t="s">
        <v>895</v>
      </c>
      <c r="G957" s="399" t="s">
        <v>546</v>
      </c>
      <c r="H957" s="399" t="s">
        <v>546</v>
      </c>
      <c r="I957" s="399" t="s">
        <v>546</v>
      </c>
      <c r="J957" s="399" t="s">
        <v>546</v>
      </c>
      <c r="K957" s="399" t="s">
        <v>546</v>
      </c>
      <c r="L957" s="399" t="s">
        <v>546</v>
      </c>
      <c r="M957" s="399" t="s">
        <v>546</v>
      </c>
      <c r="N957" s="399" t="s">
        <v>546</v>
      </c>
      <c r="O957" s="399" t="s">
        <v>546</v>
      </c>
      <c r="P957" s="399" t="s">
        <v>546</v>
      </c>
      <c r="Q957" s="399" t="s">
        <v>546</v>
      </c>
      <c r="R957" s="399" t="s">
        <v>546</v>
      </c>
      <c r="S957" s="684">
        <v>2.2509999999999999</v>
      </c>
      <c r="T957" s="684">
        <v>2.25</v>
      </c>
      <c r="U957" s="684">
        <v>2.25</v>
      </c>
      <c r="V957" s="684">
        <v>2.2490000000000001</v>
      </c>
      <c r="W957" s="684">
        <v>2.2490000000000001</v>
      </c>
      <c r="X957" s="689">
        <v>2.2490000000000001</v>
      </c>
      <c r="Y957" s="100"/>
    </row>
    <row r="958" spans="2:29" ht="16.5" customHeight="1">
      <c r="B958" s="474"/>
      <c r="E958" s="400"/>
      <c r="F958" s="688" t="s">
        <v>896</v>
      </c>
      <c r="G958" s="399" t="s">
        <v>546</v>
      </c>
      <c r="H958" s="399" t="s">
        <v>546</v>
      </c>
      <c r="I958" s="399" t="s">
        <v>546</v>
      </c>
      <c r="J958" s="399" t="s">
        <v>546</v>
      </c>
      <c r="K958" s="399" t="s">
        <v>546</v>
      </c>
      <c r="L958" s="399" t="s">
        <v>546</v>
      </c>
      <c r="M958" s="399" t="s">
        <v>546</v>
      </c>
      <c r="N958" s="399" t="s">
        <v>546</v>
      </c>
      <c r="O958" s="399" t="s">
        <v>546</v>
      </c>
      <c r="P958" s="399" t="s">
        <v>546</v>
      </c>
      <c r="Q958" s="399" t="s">
        <v>546</v>
      </c>
      <c r="R958" s="399" t="s">
        <v>546</v>
      </c>
      <c r="S958" s="684">
        <v>2.2679999999999998</v>
      </c>
      <c r="T958" s="684">
        <v>2.2650000000000001</v>
      </c>
      <c r="U958" s="684">
        <v>2.2599999999999998</v>
      </c>
      <c r="V958" s="684">
        <v>2.2549999999999999</v>
      </c>
      <c r="W958" s="684">
        <v>2.246</v>
      </c>
      <c r="X958" s="689">
        <v>2.246</v>
      </c>
      <c r="Y958" s="100"/>
    </row>
    <row r="959" spans="2:29" ht="16.5" customHeight="1">
      <c r="B959" s="474"/>
      <c r="E959" s="400"/>
      <c r="F959" s="688" t="s">
        <v>897</v>
      </c>
      <c r="G959" s="399" t="s">
        <v>546</v>
      </c>
      <c r="H959" s="399" t="s">
        <v>546</v>
      </c>
      <c r="I959" s="399" t="s">
        <v>546</v>
      </c>
      <c r="J959" s="399" t="s">
        <v>546</v>
      </c>
      <c r="K959" s="399" t="s">
        <v>546</v>
      </c>
      <c r="L959" s="399" t="s">
        <v>546</v>
      </c>
      <c r="M959" s="399" t="s">
        <v>546</v>
      </c>
      <c r="N959" s="399" t="s">
        <v>546</v>
      </c>
      <c r="O959" s="399" t="s">
        <v>546</v>
      </c>
      <c r="P959" s="399" t="s">
        <v>546</v>
      </c>
      <c r="Q959" s="399" t="s">
        <v>546</v>
      </c>
      <c r="R959" s="399" t="s">
        <v>546</v>
      </c>
      <c r="S959" s="684">
        <v>2.254</v>
      </c>
      <c r="T959" s="684">
        <v>2.254</v>
      </c>
      <c r="U959" s="684">
        <v>2.254</v>
      </c>
      <c r="V959" s="684">
        <v>2.254</v>
      </c>
      <c r="W959" s="684">
        <v>2.254</v>
      </c>
      <c r="X959" s="689">
        <v>2.254</v>
      </c>
      <c r="Y959" s="100"/>
    </row>
    <row r="960" spans="2:29" ht="16.5" customHeight="1">
      <c r="B960" s="474"/>
      <c r="E960" s="400"/>
      <c r="F960" s="688" t="s">
        <v>898</v>
      </c>
      <c r="G960" s="399" t="s">
        <v>546</v>
      </c>
      <c r="H960" s="399" t="s">
        <v>546</v>
      </c>
      <c r="I960" s="399" t="s">
        <v>546</v>
      </c>
      <c r="J960" s="399" t="s">
        <v>546</v>
      </c>
      <c r="K960" s="399" t="s">
        <v>546</v>
      </c>
      <c r="L960" s="399" t="s">
        <v>546</v>
      </c>
      <c r="M960" s="399" t="s">
        <v>546</v>
      </c>
      <c r="N960" s="399" t="s">
        <v>546</v>
      </c>
      <c r="O960" s="399" t="s">
        <v>546</v>
      </c>
      <c r="P960" s="399" t="s">
        <v>546</v>
      </c>
      <c r="Q960" s="399" t="s">
        <v>546</v>
      </c>
      <c r="R960" s="399" t="s">
        <v>546</v>
      </c>
      <c r="S960" s="684">
        <v>2.3079999999999998</v>
      </c>
      <c r="T960" s="684">
        <v>2.3079999999999998</v>
      </c>
      <c r="U960" s="684">
        <v>2.3079999999999998</v>
      </c>
      <c r="V960" s="684">
        <v>2.3079999999999998</v>
      </c>
      <c r="W960" s="684">
        <v>2.3079999999999998</v>
      </c>
      <c r="X960" s="689">
        <v>2.3079999999999998</v>
      </c>
      <c r="Y960" s="100"/>
    </row>
    <row r="961" spans="2:25" ht="16.5" customHeight="1">
      <c r="B961" s="474"/>
      <c r="E961" s="400"/>
      <c r="F961" s="688" t="s">
        <v>899</v>
      </c>
      <c r="G961" s="399" t="s">
        <v>546</v>
      </c>
      <c r="H961" s="399" t="s">
        <v>546</v>
      </c>
      <c r="I961" s="399" t="s">
        <v>546</v>
      </c>
      <c r="J961" s="399" t="s">
        <v>546</v>
      </c>
      <c r="K961" s="399" t="s">
        <v>546</v>
      </c>
      <c r="L961" s="399" t="s">
        <v>546</v>
      </c>
      <c r="M961" s="399" t="s">
        <v>546</v>
      </c>
      <c r="N961" s="399" t="s">
        <v>546</v>
      </c>
      <c r="O961" s="399" t="s">
        <v>546</v>
      </c>
      <c r="P961" s="399" t="s">
        <v>546</v>
      </c>
      <c r="Q961" s="399" t="s">
        <v>546</v>
      </c>
      <c r="R961" s="399" t="s">
        <v>546</v>
      </c>
      <c r="S961" s="684">
        <v>2.3439999999999999</v>
      </c>
      <c r="T961" s="684">
        <v>2.343</v>
      </c>
      <c r="U961" s="684">
        <v>2.3420000000000001</v>
      </c>
      <c r="V961" s="684">
        <v>2.339</v>
      </c>
      <c r="W961" s="684">
        <v>2.3370000000000002</v>
      </c>
      <c r="X961" s="689">
        <v>2.3359999999999999</v>
      </c>
      <c r="Y961" s="100"/>
    </row>
    <row r="962" spans="2:25" ht="16.5" customHeight="1">
      <c r="B962" s="474"/>
      <c r="E962" s="386" t="s">
        <v>901</v>
      </c>
      <c r="F962" s="688" t="s">
        <v>895</v>
      </c>
      <c r="G962" s="399" t="s">
        <v>546</v>
      </c>
      <c r="H962" s="399" t="s">
        <v>546</v>
      </c>
      <c r="I962" s="399" t="s">
        <v>546</v>
      </c>
      <c r="J962" s="399" t="s">
        <v>546</v>
      </c>
      <c r="K962" s="399" t="s">
        <v>546</v>
      </c>
      <c r="L962" s="399" t="s">
        <v>546</v>
      </c>
      <c r="M962" s="399" t="s">
        <v>546</v>
      </c>
      <c r="N962" s="399" t="s">
        <v>546</v>
      </c>
      <c r="O962" s="399" t="s">
        <v>546</v>
      </c>
      <c r="P962" s="399" t="s">
        <v>546</v>
      </c>
      <c r="Q962" s="399" t="s">
        <v>546</v>
      </c>
      <c r="R962" s="399" t="s">
        <v>546</v>
      </c>
      <c r="S962" s="684">
        <v>2.133</v>
      </c>
      <c r="T962" s="684">
        <v>2.1320000000000001</v>
      </c>
      <c r="U962" s="684">
        <v>2.1320000000000001</v>
      </c>
      <c r="V962" s="684">
        <v>2.1309999999999998</v>
      </c>
      <c r="W962" s="684">
        <v>2.1309999999999998</v>
      </c>
      <c r="X962" s="689">
        <v>2.1309999999999998</v>
      </c>
      <c r="Y962" s="100"/>
    </row>
    <row r="963" spans="2:25" ht="16.5" customHeight="1">
      <c r="B963" s="474"/>
      <c r="E963" s="400"/>
      <c r="F963" s="688" t="s">
        <v>896</v>
      </c>
      <c r="G963" s="399" t="s">
        <v>546</v>
      </c>
      <c r="H963" s="399" t="s">
        <v>546</v>
      </c>
      <c r="I963" s="399" t="s">
        <v>546</v>
      </c>
      <c r="J963" s="399" t="s">
        <v>546</v>
      </c>
      <c r="K963" s="399" t="s">
        <v>546</v>
      </c>
      <c r="L963" s="399" t="s">
        <v>546</v>
      </c>
      <c r="M963" s="399" t="s">
        <v>546</v>
      </c>
      <c r="N963" s="399" t="s">
        <v>546</v>
      </c>
      <c r="O963" s="399" t="s">
        <v>546</v>
      </c>
      <c r="P963" s="399" t="s">
        <v>546</v>
      </c>
      <c r="Q963" s="399" t="s">
        <v>546</v>
      </c>
      <c r="R963" s="399" t="s">
        <v>546</v>
      </c>
      <c r="S963" s="684">
        <v>2.15</v>
      </c>
      <c r="T963" s="684">
        <v>2.1469999999999998</v>
      </c>
      <c r="U963" s="684">
        <v>2.1419999999999999</v>
      </c>
      <c r="V963" s="684">
        <v>2.137</v>
      </c>
      <c r="W963" s="684">
        <v>2.1280000000000001</v>
      </c>
      <c r="X963" s="689">
        <v>2.1280000000000001</v>
      </c>
      <c r="Y963" s="100"/>
    </row>
    <row r="964" spans="2:25" ht="16.5" customHeight="1">
      <c r="B964" s="474"/>
      <c r="E964" s="400"/>
      <c r="F964" s="688" t="s">
        <v>897</v>
      </c>
      <c r="G964" s="399" t="s">
        <v>546</v>
      </c>
      <c r="H964" s="399" t="s">
        <v>546</v>
      </c>
      <c r="I964" s="399" t="s">
        <v>546</v>
      </c>
      <c r="J964" s="399" t="s">
        <v>546</v>
      </c>
      <c r="K964" s="399" t="s">
        <v>546</v>
      </c>
      <c r="L964" s="399" t="s">
        <v>546</v>
      </c>
      <c r="M964" s="399" t="s">
        <v>546</v>
      </c>
      <c r="N964" s="399" t="s">
        <v>546</v>
      </c>
      <c r="O964" s="399" t="s">
        <v>546</v>
      </c>
      <c r="P964" s="399" t="s">
        <v>546</v>
      </c>
      <c r="Q964" s="399" t="s">
        <v>546</v>
      </c>
      <c r="R964" s="399" t="s">
        <v>546</v>
      </c>
      <c r="S964" s="684">
        <v>2.1360000000000001</v>
      </c>
      <c r="T964" s="684">
        <v>2.1360000000000001</v>
      </c>
      <c r="U964" s="684">
        <v>2.1360000000000001</v>
      </c>
      <c r="V964" s="684">
        <v>2.1360000000000001</v>
      </c>
      <c r="W964" s="684">
        <v>2.1360000000000001</v>
      </c>
      <c r="X964" s="689">
        <v>2.1360000000000001</v>
      </c>
      <c r="Y964" s="100"/>
    </row>
    <row r="965" spans="2:25" ht="16.5" customHeight="1">
      <c r="B965" s="474"/>
      <c r="E965" s="400"/>
      <c r="F965" s="688" t="s">
        <v>898</v>
      </c>
      <c r="G965" s="399" t="s">
        <v>546</v>
      </c>
      <c r="H965" s="399" t="s">
        <v>546</v>
      </c>
      <c r="I965" s="399" t="s">
        <v>546</v>
      </c>
      <c r="J965" s="399" t="s">
        <v>546</v>
      </c>
      <c r="K965" s="399" t="s">
        <v>546</v>
      </c>
      <c r="L965" s="399" t="s">
        <v>546</v>
      </c>
      <c r="M965" s="399" t="s">
        <v>546</v>
      </c>
      <c r="N965" s="399" t="s">
        <v>546</v>
      </c>
      <c r="O965" s="399" t="s">
        <v>546</v>
      </c>
      <c r="P965" s="399" t="s">
        <v>546</v>
      </c>
      <c r="Q965" s="399" t="s">
        <v>546</v>
      </c>
      <c r="R965" s="399" t="s">
        <v>546</v>
      </c>
      <c r="S965" s="684">
        <v>2.1909999999999998</v>
      </c>
      <c r="T965" s="684">
        <v>2.1909999999999998</v>
      </c>
      <c r="U965" s="684">
        <v>2.1909999999999998</v>
      </c>
      <c r="V965" s="684">
        <v>2.1909999999999998</v>
      </c>
      <c r="W965" s="684">
        <v>2.1909999999999998</v>
      </c>
      <c r="X965" s="689">
        <v>2.1909999999999998</v>
      </c>
      <c r="Y965" s="100"/>
    </row>
    <row r="966" spans="2:25" ht="16.5" customHeight="1">
      <c r="B966" s="474"/>
      <c r="E966" s="401"/>
      <c r="F966" s="688" t="s">
        <v>899</v>
      </c>
      <c r="G966" s="399" t="s">
        <v>546</v>
      </c>
      <c r="H966" s="399" t="s">
        <v>546</v>
      </c>
      <c r="I966" s="399" t="s">
        <v>546</v>
      </c>
      <c r="J966" s="399" t="s">
        <v>546</v>
      </c>
      <c r="K966" s="399" t="s">
        <v>546</v>
      </c>
      <c r="L966" s="399" t="s">
        <v>546</v>
      </c>
      <c r="M966" s="399" t="s">
        <v>546</v>
      </c>
      <c r="N966" s="399" t="s">
        <v>546</v>
      </c>
      <c r="O966" s="399" t="s">
        <v>546</v>
      </c>
      <c r="P966" s="399" t="s">
        <v>546</v>
      </c>
      <c r="Q966" s="399" t="s">
        <v>546</v>
      </c>
      <c r="R966" s="399" t="s">
        <v>546</v>
      </c>
      <c r="S966" s="684">
        <v>2.2269999999999999</v>
      </c>
      <c r="T966" s="684">
        <v>2.226</v>
      </c>
      <c r="U966" s="684">
        <v>2.2250000000000001</v>
      </c>
      <c r="V966" s="684">
        <v>2.222</v>
      </c>
      <c r="W966" s="684">
        <v>2.2200000000000002</v>
      </c>
      <c r="X966" s="689">
        <v>2.2189999999999999</v>
      </c>
      <c r="Y966" s="100"/>
    </row>
    <row r="967" spans="2:25" ht="16.5" customHeight="1">
      <c r="B967" s="474"/>
      <c r="E967" s="386" t="s">
        <v>902</v>
      </c>
      <c r="F967" s="688" t="s">
        <v>895</v>
      </c>
      <c r="G967" s="399" t="s">
        <v>546</v>
      </c>
      <c r="H967" s="399" t="s">
        <v>546</v>
      </c>
      <c r="I967" s="399" t="s">
        <v>546</v>
      </c>
      <c r="J967" s="399" t="s">
        <v>546</v>
      </c>
      <c r="K967" s="399" t="s">
        <v>546</v>
      </c>
      <c r="L967" s="399" t="s">
        <v>546</v>
      </c>
      <c r="M967" s="399" t="s">
        <v>546</v>
      </c>
      <c r="N967" s="399" t="s">
        <v>546</v>
      </c>
      <c r="O967" s="399" t="s">
        <v>546</v>
      </c>
      <c r="P967" s="399" t="s">
        <v>546</v>
      </c>
      <c r="Q967" s="399" t="s">
        <v>546</v>
      </c>
      <c r="R967" s="399" t="s">
        <v>546</v>
      </c>
      <c r="S967" s="684">
        <v>0.373</v>
      </c>
      <c r="T967" s="684">
        <v>0.372</v>
      </c>
      <c r="U967" s="684">
        <v>0.372</v>
      </c>
      <c r="V967" s="684">
        <v>0.371</v>
      </c>
      <c r="W967" s="684">
        <v>0.371</v>
      </c>
      <c r="X967" s="689">
        <v>0.371</v>
      </c>
      <c r="Y967" s="100"/>
    </row>
    <row r="968" spans="2:25" ht="16.5" customHeight="1">
      <c r="B968" s="474"/>
      <c r="E968" s="400"/>
      <c r="F968" s="688" t="s">
        <v>896</v>
      </c>
      <c r="G968" s="399" t="s">
        <v>546</v>
      </c>
      <c r="H968" s="399" t="s">
        <v>546</v>
      </c>
      <c r="I968" s="399" t="s">
        <v>546</v>
      </c>
      <c r="J968" s="399" t="s">
        <v>546</v>
      </c>
      <c r="K968" s="399" t="s">
        <v>546</v>
      </c>
      <c r="L968" s="399" t="s">
        <v>546</v>
      </c>
      <c r="M968" s="399" t="s">
        <v>546</v>
      </c>
      <c r="N968" s="399" t="s">
        <v>546</v>
      </c>
      <c r="O968" s="399" t="s">
        <v>546</v>
      </c>
      <c r="P968" s="399" t="s">
        <v>546</v>
      </c>
      <c r="Q968" s="399" t="s">
        <v>546</v>
      </c>
      <c r="R968" s="399" t="s">
        <v>546</v>
      </c>
      <c r="S968" s="684">
        <v>0.39</v>
      </c>
      <c r="T968" s="684">
        <v>0.38700000000000001</v>
      </c>
      <c r="U968" s="684">
        <v>0.38200000000000001</v>
      </c>
      <c r="V968" s="684">
        <v>0.377</v>
      </c>
      <c r="W968" s="684">
        <v>0.36799999999999999</v>
      </c>
      <c r="X968" s="689">
        <v>0.36799999999999999</v>
      </c>
      <c r="Y968" s="100"/>
    </row>
    <row r="969" spans="2:25" ht="16.5" customHeight="1">
      <c r="B969" s="474"/>
      <c r="E969" s="400"/>
      <c r="F969" s="688" t="s">
        <v>897</v>
      </c>
      <c r="G969" s="399" t="s">
        <v>546</v>
      </c>
      <c r="H969" s="399" t="s">
        <v>546</v>
      </c>
      <c r="I969" s="399" t="s">
        <v>546</v>
      </c>
      <c r="J969" s="399" t="s">
        <v>546</v>
      </c>
      <c r="K969" s="399" t="s">
        <v>546</v>
      </c>
      <c r="L969" s="399" t="s">
        <v>546</v>
      </c>
      <c r="M969" s="399" t="s">
        <v>546</v>
      </c>
      <c r="N969" s="399" t="s">
        <v>546</v>
      </c>
      <c r="O969" s="399" t="s">
        <v>546</v>
      </c>
      <c r="P969" s="399" t="s">
        <v>546</v>
      </c>
      <c r="Q969" s="399" t="s">
        <v>546</v>
      </c>
      <c r="R969" s="399" t="s">
        <v>546</v>
      </c>
      <c r="S969" s="684">
        <v>0.376</v>
      </c>
      <c r="T969" s="684">
        <v>0.376</v>
      </c>
      <c r="U969" s="684">
        <v>0.376</v>
      </c>
      <c r="V969" s="684">
        <v>0.376</v>
      </c>
      <c r="W969" s="684">
        <v>0.376</v>
      </c>
      <c r="X969" s="689">
        <v>0.376</v>
      </c>
      <c r="Y969" s="100"/>
    </row>
    <row r="970" spans="2:25" ht="16.5" customHeight="1">
      <c r="B970" s="474"/>
      <c r="E970" s="400"/>
      <c r="F970" s="688" t="s">
        <v>898</v>
      </c>
      <c r="G970" s="399" t="s">
        <v>546</v>
      </c>
      <c r="H970" s="399" t="s">
        <v>546</v>
      </c>
      <c r="I970" s="399" t="s">
        <v>546</v>
      </c>
      <c r="J970" s="399" t="s">
        <v>546</v>
      </c>
      <c r="K970" s="399" t="s">
        <v>546</v>
      </c>
      <c r="L970" s="399" t="s">
        <v>546</v>
      </c>
      <c r="M970" s="399" t="s">
        <v>546</v>
      </c>
      <c r="N970" s="399" t="s">
        <v>546</v>
      </c>
      <c r="O970" s="399" t="s">
        <v>546</v>
      </c>
      <c r="P970" s="399" t="s">
        <v>546</v>
      </c>
      <c r="Q970" s="399" t="s">
        <v>546</v>
      </c>
      <c r="R970" s="399" t="s">
        <v>546</v>
      </c>
      <c r="S970" s="684">
        <v>0.43</v>
      </c>
      <c r="T970" s="684">
        <v>0.43</v>
      </c>
      <c r="U970" s="684">
        <v>0.43</v>
      </c>
      <c r="V970" s="684">
        <v>0.43</v>
      </c>
      <c r="W970" s="684">
        <v>0.43</v>
      </c>
      <c r="X970" s="689">
        <v>0.43</v>
      </c>
      <c r="Y970" s="100"/>
    </row>
    <row r="971" spans="2:25" ht="16.5" customHeight="1">
      <c r="B971" s="474"/>
      <c r="E971" s="401"/>
      <c r="F971" s="688" t="s">
        <v>899</v>
      </c>
      <c r="G971" s="399" t="s">
        <v>546</v>
      </c>
      <c r="H971" s="399" t="s">
        <v>546</v>
      </c>
      <c r="I971" s="399" t="s">
        <v>546</v>
      </c>
      <c r="J971" s="399" t="s">
        <v>546</v>
      </c>
      <c r="K971" s="399" t="s">
        <v>546</v>
      </c>
      <c r="L971" s="399" t="s">
        <v>546</v>
      </c>
      <c r="M971" s="399" t="s">
        <v>546</v>
      </c>
      <c r="N971" s="399" t="s">
        <v>546</v>
      </c>
      <c r="O971" s="399" t="s">
        <v>546</v>
      </c>
      <c r="P971" s="399" t="s">
        <v>546</v>
      </c>
      <c r="Q971" s="399" t="s">
        <v>546</v>
      </c>
      <c r="R971" s="399" t="s">
        <v>546</v>
      </c>
      <c r="S971" s="684">
        <v>0.46600000000000003</v>
      </c>
      <c r="T971" s="684">
        <v>0.46500000000000002</v>
      </c>
      <c r="U971" s="684">
        <v>0.46400000000000002</v>
      </c>
      <c r="V971" s="684">
        <v>0.46100000000000002</v>
      </c>
      <c r="W971" s="684">
        <v>0.45900000000000002</v>
      </c>
      <c r="X971" s="689">
        <v>0.45800000000000002</v>
      </c>
      <c r="Y971" s="100"/>
    </row>
    <row r="972" spans="2:25" ht="16.5" customHeight="1">
      <c r="B972" s="474"/>
      <c r="E972" s="400" t="s">
        <v>903</v>
      </c>
      <c r="F972" s="688" t="s">
        <v>895</v>
      </c>
      <c r="G972" s="399" t="s">
        <v>546</v>
      </c>
      <c r="H972" s="399" t="s">
        <v>546</v>
      </c>
      <c r="I972" s="399" t="s">
        <v>546</v>
      </c>
      <c r="J972" s="399" t="s">
        <v>546</v>
      </c>
      <c r="K972" s="399" t="s">
        <v>546</v>
      </c>
      <c r="L972" s="399" t="s">
        <v>546</v>
      </c>
      <c r="M972" s="399" t="s">
        <v>546</v>
      </c>
      <c r="N972" s="399" t="s">
        <v>546</v>
      </c>
      <c r="O972" s="399" t="s">
        <v>546</v>
      </c>
      <c r="P972" s="399" t="s">
        <v>546</v>
      </c>
      <c r="Q972" s="399" t="s">
        <v>546</v>
      </c>
      <c r="R972" s="399" t="s">
        <v>546</v>
      </c>
      <c r="S972" s="684">
        <v>2.1000000000000001E-2</v>
      </c>
      <c r="T972" s="684">
        <v>0.02</v>
      </c>
      <c r="U972" s="684">
        <v>0.02</v>
      </c>
      <c r="V972" s="684">
        <v>1.9E-2</v>
      </c>
      <c r="W972" s="684">
        <v>1.9E-2</v>
      </c>
      <c r="X972" s="689">
        <v>1.9E-2</v>
      </c>
      <c r="Y972" s="100"/>
    </row>
    <row r="973" spans="2:25" ht="16.5" customHeight="1">
      <c r="B973" s="474"/>
      <c r="E973" s="400"/>
      <c r="F973" s="688" t="s">
        <v>896</v>
      </c>
      <c r="G973" s="399" t="s">
        <v>546</v>
      </c>
      <c r="H973" s="399" t="s">
        <v>546</v>
      </c>
      <c r="I973" s="399" t="s">
        <v>546</v>
      </c>
      <c r="J973" s="399" t="s">
        <v>546</v>
      </c>
      <c r="K973" s="399" t="s">
        <v>546</v>
      </c>
      <c r="L973" s="399" t="s">
        <v>546</v>
      </c>
      <c r="M973" s="399" t="s">
        <v>546</v>
      </c>
      <c r="N973" s="399" t="s">
        <v>546</v>
      </c>
      <c r="O973" s="399" t="s">
        <v>546</v>
      </c>
      <c r="P973" s="399" t="s">
        <v>546</v>
      </c>
      <c r="Q973" s="399" t="s">
        <v>546</v>
      </c>
      <c r="R973" s="399" t="s">
        <v>546</v>
      </c>
      <c r="S973" s="684">
        <v>3.7999999999999999E-2</v>
      </c>
      <c r="T973" s="684">
        <v>3.5000000000000003E-2</v>
      </c>
      <c r="U973" s="684">
        <v>0.03</v>
      </c>
      <c r="V973" s="684">
        <v>2.5000000000000001E-2</v>
      </c>
      <c r="W973" s="684">
        <v>1.6E-2</v>
      </c>
      <c r="X973" s="689">
        <v>1.6E-2</v>
      </c>
      <c r="Y973" s="100"/>
    </row>
    <row r="974" spans="2:25" ht="16.5" customHeight="1">
      <c r="B974" s="474"/>
      <c r="E974" s="400"/>
      <c r="F974" s="688" t="s">
        <v>897</v>
      </c>
      <c r="G974" s="399" t="s">
        <v>546</v>
      </c>
      <c r="H974" s="399" t="s">
        <v>546</v>
      </c>
      <c r="I974" s="399" t="s">
        <v>546</v>
      </c>
      <c r="J974" s="399" t="s">
        <v>546</v>
      </c>
      <c r="K974" s="399" t="s">
        <v>546</v>
      </c>
      <c r="L974" s="399" t="s">
        <v>546</v>
      </c>
      <c r="M974" s="399" t="s">
        <v>546</v>
      </c>
      <c r="N974" s="399" t="s">
        <v>546</v>
      </c>
      <c r="O974" s="399" t="s">
        <v>546</v>
      </c>
      <c r="P974" s="399" t="s">
        <v>546</v>
      </c>
      <c r="Q974" s="399" t="s">
        <v>546</v>
      </c>
      <c r="R974" s="399" t="s">
        <v>546</v>
      </c>
      <c r="S974" s="684">
        <v>2.4E-2</v>
      </c>
      <c r="T974" s="684">
        <v>2.4E-2</v>
      </c>
      <c r="U974" s="684">
        <v>2.4E-2</v>
      </c>
      <c r="V974" s="684">
        <v>2.4E-2</v>
      </c>
      <c r="W974" s="684">
        <v>2.4E-2</v>
      </c>
      <c r="X974" s="689">
        <v>2.4E-2</v>
      </c>
      <c r="Y974" s="100"/>
    </row>
    <row r="975" spans="2:25" ht="16.5" customHeight="1">
      <c r="B975" s="474"/>
      <c r="E975" s="400"/>
      <c r="F975" s="688" t="s">
        <v>898</v>
      </c>
      <c r="G975" s="399" t="s">
        <v>546</v>
      </c>
      <c r="H975" s="399" t="s">
        <v>546</v>
      </c>
      <c r="I975" s="399" t="s">
        <v>546</v>
      </c>
      <c r="J975" s="399" t="s">
        <v>546</v>
      </c>
      <c r="K975" s="399" t="s">
        <v>546</v>
      </c>
      <c r="L975" s="399" t="s">
        <v>546</v>
      </c>
      <c r="M975" s="399" t="s">
        <v>546</v>
      </c>
      <c r="N975" s="399" t="s">
        <v>546</v>
      </c>
      <c r="O975" s="399" t="s">
        <v>546</v>
      </c>
      <c r="P975" s="399" t="s">
        <v>546</v>
      </c>
      <c r="Q975" s="399" t="s">
        <v>546</v>
      </c>
      <c r="R975" s="399" t="s">
        <v>546</v>
      </c>
      <c r="S975" s="684">
        <v>7.8E-2</v>
      </c>
      <c r="T975" s="684">
        <v>7.8E-2</v>
      </c>
      <c r="U975" s="684">
        <v>7.8E-2</v>
      </c>
      <c r="V975" s="684">
        <v>7.8E-2</v>
      </c>
      <c r="W975" s="684">
        <v>7.8E-2</v>
      </c>
      <c r="X975" s="689">
        <v>7.8E-2</v>
      </c>
      <c r="Y975" s="100"/>
    </row>
    <row r="976" spans="2:25" ht="16.5" customHeight="1">
      <c r="B976" s="474"/>
      <c r="E976" s="400"/>
      <c r="F976" s="688" t="s">
        <v>899</v>
      </c>
      <c r="G976" s="399" t="s">
        <v>546</v>
      </c>
      <c r="H976" s="399" t="s">
        <v>546</v>
      </c>
      <c r="I976" s="399" t="s">
        <v>546</v>
      </c>
      <c r="J976" s="399" t="s">
        <v>546</v>
      </c>
      <c r="K976" s="399" t="s">
        <v>546</v>
      </c>
      <c r="L976" s="399" t="s">
        <v>546</v>
      </c>
      <c r="M976" s="399" t="s">
        <v>546</v>
      </c>
      <c r="N976" s="399" t="s">
        <v>546</v>
      </c>
      <c r="O976" s="399" t="s">
        <v>546</v>
      </c>
      <c r="P976" s="399" t="s">
        <v>546</v>
      </c>
      <c r="Q976" s="399" t="s">
        <v>546</v>
      </c>
      <c r="R976" s="399" t="s">
        <v>546</v>
      </c>
      <c r="S976" s="684">
        <v>0.114</v>
      </c>
      <c r="T976" s="684">
        <v>0.113</v>
      </c>
      <c r="U976" s="684">
        <v>0.112</v>
      </c>
      <c r="V976" s="684">
        <v>0.109</v>
      </c>
      <c r="W976" s="684">
        <v>0.107</v>
      </c>
      <c r="X976" s="689">
        <v>0.106</v>
      </c>
      <c r="Y976" s="100"/>
    </row>
    <row r="977" spans="2:25" ht="16.5" customHeight="1">
      <c r="B977" s="474"/>
      <c r="E977" s="386" t="s">
        <v>904</v>
      </c>
      <c r="F977" s="688" t="s">
        <v>895</v>
      </c>
      <c r="G977" s="684">
        <v>2.6949999999999998</v>
      </c>
      <c r="H977" s="684">
        <v>2.6949999999999998</v>
      </c>
      <c r="I977" s="684">
        <v>2.6949999999999998</v>
      </c>
      <c r="J977" s="684">
        <v>2.6949999999999998</v>
      </c>
      <c r="K977" s="684">
        <v>2.544</v>
      </c>
      <c r="L977" s="684">
        <v>2.5190000000000001</v>
      </c>
      <c r="M977" s="684">
        <v>2.5920000000000001</v>
      </c>
      <c r="N977" s="684">
        <v>2.5920000000000001</v>
      </c>
      <c r="O977" s="684">
        <v>2.5920000000000001</v>
      </c>
      <c r="P977" s="684">
        <v>2.5870000000000002</v>
      </c>
      <c r="Q977" s="684">
        <v>2.5680000000000001</v>
      </c>
      <c r="R977" s="684">
        <v>2.5430000000000001</v>
      </c>
      <c r="S977" s="399" t="s">
        <v>546</v>
      </c>
      <c r="T977" s="399" t="s">
        <v>546</v>
      </c>
      <c r="U977" s="399" t="s">
        <v>546</v>
      </c>
      <c r="V977" s="399" t="s">
        <v>546</v>
      </c>
      <c r="W977" s="399" t="s">
        <v>546</v>
      </c>
      <c r="X977" s="689" t="s">
        <v>546</v>
      </c>
      <c r="Y977" s="100"/>
    </row>
    <row r="978" spans="2:25" ht="16.5" customHeight="1">
      <c r="B978" s="474"/>
      <c r="E978" s="400"/>
      <c r="F978" s="688" t="s">
        <v>896</v>
      </c>
      <c r="G978" s="684">
        <v>2.68</v>
      </c>
      <c r="H978" s="684">
        <v>2.6789999999999998</v>
      </c>
      <c r="I978" s="684">
        <v>2.6789999999999998</v>
      </c>
      <c r="J978" s="684">
        <v>2.68</v>
      </c>
      <c r="K978" s="684">
        <v>2.5299999999999998</v>
      </c>
      <c r="L978" s="684">
        <v>2.5049999999999999</v>
      </c>
      <c r="M978" s="684">
        <v>2.5779999999999998</v>
      </c>
      <c r="N978" s="684">
        <v>2.5779999999999998</v>
      </c>
      <c r="O978" s="684">
        <v>2.5790000000000002</v>
      </c>
      <c r="P978" s="684">
        <v>2.5739999999999998</v>
      </c>
      <c r="Q978" s="684">
        <v>2.556</v>
      </c>
      <c r="R978" s="684">
        <v>2.5299999999999998</v>
      </c>
      <c r="S978" s="399" t="s">
        <v>546</v>
      </c>
      <c r="T978" s="399" t="s">
        <v>546</v>
      </c>
      <c r="U978" s="399" t="s">
        <v>546</v>
      </c>
      <c r="V978" s="399" t="s">
        <v>546</v>
      </c>
      <c r="W978" s="399" t="s">
        <v>546</v>
      </c>
      <c r="X978" s="689" t="s">
        <v>546</v>
      </c>
      <c r="Y978" s="100"/>
    </row>
    <row r="979" spans="2:25" ht="16.5" customHeight="1">
      <c r="B979" s="474"/>
      <c r="E979" s="400"/>
      <c r="F979" s="688" t="s">
        <v>897</v>
      </c>
      <c r="G979" s="684">
        <v>2.677</v>
      </c>
      <c r="H979" s="684">
        <v>2.677</v>
      </c>
      <c r="I979" s="684">
        <v>2.677</v>
      </c>
      <c r="J979" s="684">
        <v>2.6789999999999998</v>
      </c>
      <c r="K979" s="684">
        <v>2.5289999999999999</v>
      </c>
      <c r="L979" s="684">
        <v>2.504</v>
      </c>
      <c r="M979" s="684">
        <v>2.5790000000000002</v>
      </c>
      <c r="N979" s="684">
        <v>2.5790000000000002</v>
      </c>
      <c r="O979" s="684">
        <v>2.58</v>
      </c>
      <c r="P979" s="684">
        <v>2.5760000000000001</v>
      </c>
      <c r="Q979" s="684">
        <v>2.5609999999999999</v>
      </c>
      <c r="R979" s="684">
        <v>2.5390000000000001</v>
      </c>
      <c r="S979" s="399" t="s">
        <v>546</v>
      </c>
      <c r="T979" s="399" t="s">
        <v>546</v>
      </c>
      <c r="U979" s="399" t="s">
        <v>546</v>
      </c>
      <c r="V979" s="399" t="s">
        <v>546</v>
      </c>
      <c r="W979" s="399" t="s">
        <v>546</v>
      </c>
      <c r="X979" s="689" t="s">
        <v>546</v>
      </c>
      <c r="Y979" s="100"/>
    </row>
    <row r="980" spans="2:25" ht="16.5" customHeight="1">
      <c r="B980" s="474"/>
      <c r="E980" s="400"/>
      <c r="F980" s="688" t="s">
        <v>905</v>
      </c>
      <c r="G980" s="684">
        <v>2.67</v>
      </c>
      <c r="H980" s="684">
        <v>2.67</v>
      </c>
      <c r="I980" s="684">
        <v>2.67</v>
      </c>
      <c r="J980" s="684">
        <v>2.673</v>
      </c>
      <c r="K980" s="684">
        <v>2.5230000000000001</v>
      </c>
      <c r="L980" s="684">
        <v>2.4990000000000001</v>
      </c>
      <c r="M980" s="684">
        <v>2.573</v>
      </c>
      <c r="N980" s="684">
        <v>2.5739999999999998</v>
      </c>
      <c r="O980" s="684">
        <v>2.5750000000000002</v>
      </c>
      <c r="P980" s="684">
        <v>2.5710000000000002</v>
      </c>
      <c r="Q980" s="684">
        <v>2.5539999999999998</v>
      </c>
      <c r="R980" s="684">
        <v>2.528</v>
      </c>
      <c r="S980" s="399" t="s">
        <v>546</v>
      </c>
      <c r="T980" s="399" t="s">
        <v>546</v>
      </c>
      <c r="U980" s="399" t="s">
        <v>546</v>
      </c>
      <c r="V980" s="399" t="s">
        <v>546</v>
      </c>
      <c r="W980" s="399" t="s">
        <v>546</v>
      </c>
      <c r="X980" s="689" t="s">
        <v>546</v>
      </c>
      <c r="Y980" s="100"/>
    </row>
    <row r="981" spans="2:25" ht="16.5" customHeight="1">
      <c r="B981" s="474"/>
      <c r="E981" s="386" t="s">
        <v>906</v>
      </c>
      <c r="F981" s="688" t="s">
        <v>895</v>
      </c>
      <c r="G981" s="399" t="s">
        <v>546</v>
      </c>
      <c r="H981" s="399" t="s">
        <v>546</v>
      </c>
      <c r="I981" s="399" t="s">
        <v>546</v>
      </c>
      <c r="J981" s="399" t="s">
        <v>546</v>
      </c>
      <c r="K981" s="399" t="s">
        <v>546</v>
      </c>
      <c r="L981" s="399" t="s">
        <v>546</v>
      </c>
      <c r="M981" s="399" t="s">
        <v>546</v>
      </c>
      <c r="N981" s="399" t="s">
        <v>546</v>
      </c>
      <c r="O981" s="399" t="s">
        <v>546</v>
      </c>
      <c r="P981" s="399" t="s">
        <v>546</v>
      </c>
      <c r="Q981" s="399" t="s">
        <v>546</v>
      </c>
      <c r="R981" s="399" t="s">
        <v>546</v>
      </c>
      <c r="S981" s="684">
        <v>2.5179999999999998</v>
      </c>
      <c r="T981" s="684">
        <v>2.5179999999999998</v>
      </c>
      <c r="U981" s="684">
        <v>2.516</v>
      </c>
      <c r="V981" s="684">
        <v>2.5150000000000001</v>
      </c>
      <c r="W981" s="684">
        <v>2.516</v>
      </c>
      <c r="X981" s="689">
        <v>2.5169999999999999</v>
      </c>
      <c r="Y981" s="100"/>
    </row>
    <row r="982" spans="2:25" ht="16.5" customHeight="1">
      <c r="B982" s="474"/>
      <c r="E982" s="400"/>
      <c r="F982" s="688" t="s">
        <v>896</v>
      </c>
      <c r="G982" s="399" t="s">
        <v>546</v>
      </c>
      <c r="H982" s="399" t="s">
        <v>546</v>
      </c>
      <c r="I982" s="399" t="s">
        <v>546</v>
      </c>
      <c r="J982" s="399" t="s">
        <v>546</v>
      </c>
      <c r="K982" s="399" t="s">
        <v>546</v>
      </c>
      <c r="L982" s="399" t="s">
        <v>546</v>
      </c>
      <c r="M982" s="399" t="s">
        <v>546</v>
      </c>
      <c r="N982" s="399" t="s">
        <v>546</v>
      </c>
      <c r="O982" s="399" t="s">
        <v>546</v>
      </c>
      <c r="P982" s="399" t="s">
        <v>546</v>
      </c>
      <c r="Q982" s="399" t="s">
        <v>546</v>
      </c>
      <c r="R982" s="399" t="s">
        <v>546</v>
      </c>
      <c r="S982" s="684">
        <v>2.5049999999999999</v>
      </c>
      <c r="T982" s="684">
        <v>2.5049999999999999</v>
      </c>
      <c r="U982" s="684">
        <v>2.504</v>
      </c>
      <c r="V982" s="684">
        <v>2.5030000000000001</v>
      </c>
      <c r="W982" s="684">
        <v>2.5049999999999999</v>
      </c>
      <c r="X982" s="689">
        <v>2.5049999999999999</v>
      </c>
      <c r="Y982" s="100"/>
    </row>
    <row r="983" spans="2:25" ht="16.5" customHeight="1">
      <c r="B983" s="474"/>
      <c r="E983" s="400"/>
      <c r="F983" s="688" t="s">
        <v>897</v>
      </c>
      <c r="G983" s="399" t="s">
        <v>546</v>
      </c>
      <c r="H983" s="399" t="s">
        <v>546</v>
      </c>
      <c r="I983" s="399" t="s">
        <v>546</v>
      </c>
      <c r="J983" s="399" t="s">
        <v>546</v>
      </c>
      <c r="K983" s="399" t="s">
        <v>546</v>
      </c>
      <c r="L983" s="399" t="s">
        <v>546</v>
      </c>
      <c r="M983" s="399" t="s">
        <v>546</v>
      </c>
      <c r="N983" s="399" t="s">
        <v>546</v>
      </c>
      <c r="O983" s="399" t="s">
        <v>546</v>
      </c>
      <c r="P983" s="399" t="s">
        <v>546</v>
      </c>
      <c r="Q983" s="399" t="s">
        <v>546</v>
      </c>
      <c r="R983" s="399" t="s">
        <v>546</v>
      </c>
      <c r="S983" s="684">
        <v>2.5139999999999998</v>
      </c>
      <c r="T983" s="684">
        <v>2.516</v>
      </c>
      <c r="U983" s="684">
        <v>2.516</v>
      </c>
      <c r="V983" s="684">
        <v>2.5169999999999999</v>
      </c>
      <c r="W983" s="684">
        <v>2.52</v>
      </c>
      <c r="X983" s="689">
        <v>2.52</v>
      </c>
      <c r="Y983" s="100"/>
    </row>
    <row r="984" spans="2:25" ht="16.5" customHeight="1">
      <c r="B984" s="474"/>
      <c r="E984" s="400"/>
      <c r="F984" s="688" t="s">
        <v>905</v>
      </c>
      <c r="G984" s="399" t="s">
        <v>546</v>
      </c>
      <c r="H984" s="399" t="s">
        <v>546</v>
      </c>
      <c r="I984" s="399" t="s">
        <v>546</v>
      </c>
      <c r="J984" s="399" t="s">
        <v>546</v>
      </c>
      <c r="K984" s="399" t="s">
        <v>546</v>
      </c>
      <c r="L984" s="399" t="s">
        <v>546</v>
      </c>
      <c r="M984" s="399" t="s">
        <v>546</v>
      </c>
      <c r="N984" s="399" t="s">
        <v>546</v>
      </c>
      <c r="O984" s="399" t="s">
        <v>546</v>
      </c>
      <c r="P984" s="399" t="s">
        <v>546</v>
      </c>
      <c r="Q984" s="399" t="s">
        <v>546</v>
      </c>
      <c r="R984" s="399" t="s">
        <v>546</v>
      </c>
      <c r="S984" s="684">
        <v>2.5019999999999998</v>
      </c>
      <c r="T984" s="684">
        <v>2.5030000000000001</v>
      </c>
      <c r="U984" s="684">
        <v>2.5030000000000001</v>
      </c>
      <c r="V984" s="684">
        <v>2.504</v>
      </c>
      <c r="W984" s="684">
        <v>2.5059999999999998</v>
      </c>
      <c r="X984" s="689">
        <v>2.5070000000000001</v>
      </c>
      <c r="Y984" s="100"/>
    </row>
    <row r="985" spans="2:25" ht="16.5" customHeight="1">
      <c r="B985" s="474"/>
      <c r="E985" s="386" t="s">
        <v>907</v>
      </c>
      <c r="F985" s="688" t="s">
        <v>895</v>
      </c>
      <c r="G985" s="399" t="s">
        <v>546</v>
      </c>
      <c r="H985" s="399" t="s">
        <v>546</v>
      </c>
      <c r="I985" s="399" t="s">
        <v>546</v>
      </c>
      <c r="J985" s="399" t="s">
        <v>546</v>
      </c>
      <c r="K985" s="399" t="s">
        <v>546</v>
      </c>
      <c r="L985" s="399" t="s">
        <v>546</v>
      </c>
      <c r="M985" s="399" t="s">
        <v>546</v>
      </c>
      <c r="N985" s="399" t="s">
        <v>546</v>
      </c>
      <c r="O985" s="399" t="s">
        <v>546</v>
      </c>
      <c r="P985" s="399" t="s">
        <v>546</v>
      </c>
      <c r="Q985" s="399" t="s">
        <v>546</v>
      </c>
      <c r="R985" s="399" t="s">
        <v>546</v>
      </c>
      <c r="S985" s="684">
        <v>2.4420000000000002</v>
      </c>
      <c r="T985" s="684">
        <v>2.4420000000000002</v>
      </c>
      <c r="U985" s="684">
        <v>2.44</v>
      </c>
      <c r="V985" s="684">
        <v>2.4390000000000001</v>
      </c>
      <c r="W985" s="684">
        <v>2.4409999999999998</v>
      </c>
      <c r="X985" s="689">
        <v>2.4409999999999998</v>
      </c>
      <c r="Y985" s="100"/>
    </row>
    <row r="986" spans="2:25" ht="16.5" customHeight="1">
      <c r="B986" s="474"/>
      <c r="E986" s="400"/>
      <c r="F986" s="688" t="s">
        <v>896</v>
      </c>
      <c r="G986" s="399" t="s">
        <v>546</v>
      </c>
      <c r="H986" s="399" t="s">
        <v>546</v>
      </c>
      <c r="I986" s="399" t="s">
        <v>546</v>
      </c>
      <c r="J986" s="399" t="s">
        <v>546</v>
      </c>
      <c r="K986" s="399" t="s">
        <v>546</v>
      </c>
      <c r="L986" s="399" t="s">
        <v>546</v>
      </c>
      <c r="M986" s="399" t="s">
        <v>546</v>
      </c>
      <c r="N986" s="399" t="s">
        <v>546</v>
      </c>
      <c r="O986" s="399" t="s">
        <v>546</v>
      </c>
      <c r="P986" s="399" t="s">
        <v>546</v>
      </c>
      <c r="Q986" s="399" t="s">
        <v>546</v>
      </c>
      <c r="R986" s="399" t="s">
        <v>546</v>
      </c>
      <c r="S986" s="684">
        <v>2.4289999999999998</v>
      </c>
      <c r="T986" s="684">
        <v>2.4289999999999998</v>
      </c>
      <c r="U986" s="684">
        <v>2.4279999999999999</v>
      </c>
      <c r="V986" s="684">
        <v>2.427</v>
      </c>
      <c r="W986" s="684">
        <v>2.4289999999999998</v>
      </c>
      <c r="X986" s="689">
        <v>2.4289999999999998</v>
      </c>
      <c r="Y986" s="100"/>
    </row>
    <row r="987" spans="2:25" ht="16.5" customHeight="1">
      <c r="B987" s="474"/>
      <c r="E987" s="400"/>
      <c r="F987" s="688" t="s">
        <v>897</v>
      </c>
      <c r="G987" s="399" t="s">
        <v>546</v>
      </c>
      <c r="H987" s="399" t="s">
        <v>546</v>
      </c>
      <c r="I987" s="399" t="s">
        <v>546</v>
      </c>
      <c r="J987" s="399" t="s">
        <v>546</v>
      </c>
      <c r="K987" s="399" t="s">
        <v>546</v>
      </c>
      <c r="L987" s="399" t="s">
        <v>546</v>
      </c>
      <c r="M987" s="399" t="s">
        <v>546</v>
      </c>
      <c r="N987" s="399" t="s">
        <v>546</v>
      </c>
      <c r="O987" s="399" t="s">
        <v>546</v>
      </c>
      <c r="P987" s="399" t="s">
        <v>546</v>
      </c>
      <c r="Q987" s="399" t="s">
        <v>546</v>
      </c>
      <c r="R987" s="399" t="s">
        <v>546</v>
      </c>
      <c r="S987" s="684">
        <v>2.4390000000000001</v>
      </c>
      <c r="T987" s="684">
        <v>2.4409999999999998</v>
      </c>
      <c r="U987" s="684">
        <v>2.44</v>
      </c>
      <c r="V987" s="684">
        <v>2.4409999999999998</v>
      </c>
      <c r="W987" s="684">
        <v>2.4449999999999998</v>
      </c>
      <c r="X987" s="689">
        <v>2.4449999999999998</v>
      </c>
      <c r="Y987" s="100"/>
    </row>
    <row r="988" spans="2:25" ht="16.5" customHeight="1">
      <c r="B988" s="474"/>
      <c r="E988" s="400"/>
      <c r="F988" s="688" t="s">
        <v>905</v>
      </c>
      <c r="G988" s="399" t="s">
        <v>546</v>
      </c>
      <c r="H988" s="399" t="s">
        <v>546</v>
      </c>
      <c r="I988" s="399" t="s">
        <v>546</v>
      </c>
      <c r="J988" s="399" t="s">
        <v>546</v>
      </c>
      <c r="K988" s="399" t="s">
        <v>546</v>
      </c>
      <c r="L988" s="399" t="s">
        <v>546</v>
      </c>
      <c r="M988" s="399" t="s">
        <v>546</v>
      </c>
      <c r="N988" s="399" t="s">
        <v>546</v>
      </c>
      <c r="O988" s="399" t="s">
        <v>546</v>
      </c>
      <c r="P988" s="399" t="s">
        <v>546</v>
      </c>
      <c r="Q988" s="399" t="s">
        <v>546</v>
      </c>
      <c r="R988" s="399" t="s">
        <v>546</v>
      </c>
      <c r="S988" s="684">
        <v>2.427</v>
      </c>
      <c r="T988" s="684">
        <v>2.4279999999999999</v>
      </c>
      <c r="U988" s="684">
        <v>2.427</v>
      </c>
      <c r="V988" s="684">
        <v>2.4279999999999999</v>
      </c>
      <c r="W988" s="684">
        <v>2.431</v>
      </c>
      <c r="X988" s="689">
        <v>2.4319999999999999</v>
      </c>
      <c r="Y988" s="100"/>
    </row>
    <row r="989" spans="2:25" ht="16.5" customHeight="1">
      <c r="B989" s="474"/>
      <c r="E989" s="386" t="s">
        <v>908</v>
      </c>
      <c r="F989" s="688" t="s">
        <v>895</v>
      </c>
      <c r="G989" s="399" t="s">
        <v>546</v>
      </c>
      <c r="H989" s="399" t="s">
        <v>546</v>
      </c>
      <c r="I989" s="399" t="s">
        <v>546</v>
      </c>
      <c r="J989" s="399" t="s">
        <v>546</v>
      </c>
      <c r="K989" s="399" t="s">
        <v>546</v>
      </c>
      <c r="L989" s="399" t="s">
        <v>546</v>
      </c>
      <c r="M989" s="399" t="s">
        <v>546</v>
      </c>
      <c r="N989" s="399" t="s">
        <v>546</v>
      </c>
      <c r="O989" s="399" t="s">
        <v>546</v>
      </c>
      <c r="P989" s="399" t="s">
        <v>546</v>
      </c>
      <c r="Q989" s="399" t="s">
        <v>546</v>
      </c>
      <c r="R989" s="399" t="s">
        <v>546</v>
      </c>
      <c r="S989" s="684">
        <v>2.19</v>
      </c>
      <c r="T989" s="684">
        <v>2.19</v>
      </c>
      <c r="U989" s="684">
        <v>2.1869999999999998</v>
      </c>
      <c r="V989" s="684">
        <v>2.1850000000000001</v>
      </c>
      <c r="W989" s="684">
        <v>2.1890000000000001</v>
      </c>
      <c r="X989" s="689">
        <v>2.1890000000000001</v>
      </c>
      <c r="Y989" s="100"/>
    </row>
    <row r="990" spans="2:25" ht="16.5" customHeight="1">
      <c r="B990" s="474"/>
      <c r="E990" s="400"/>
      <c r="F990" s="688" t="s">
        <v>896</v>
      </c>
      <c r="G990" s="399" t="s">
        <v>546</v>
      </c>
      <c r="H990" s="399" t="s">
        <v>546</v>
      </c>
      <c r="I990" s="399" t="s">
        <v>546</v>
      </c>
      <c r="J990" s="399" t="s">
        <v>546</v>
      </c>
      <c r="K990" s="399" t="s">
        <v>546</v>
      </c>
      <c r="L990" s="399" t="s">
        <v>546</v>
      </c>
      <c r="M990" s="399" t="s">
        <v>546</v>
      </c>
      <c r="N990" s="399" t="s">
        <v>546</v>
      </c>
      <c r="O990" s="399" t="s">
        <v>546</v>
      </c>
      <c r="P990" s="399" t="s">
        <v>546</v>
      </c>
      <c r="Q990" s="399" t="s">
        <v>546</v>
      </c>
      <c r="R990" s="399" t="s">
        <v>546</v>
      </c>
      <c r="S990" s="684">
        <v>2.177</v>
      </c>
      <c r="T990" s="684">
        <v>2.177</v>
      </c>
      <c r="U990" s="684">
        <v>2.1749999999999998</v>
      </c>
      <c r="V990" s="684">
        <v>2.173</v>
      </c>
      <c r="W990" s="684">
        <v>2.177</v>
      </c>
      <c r="X990" s="689">
        <v>2.177</v>
      </c>
      <c r="Y990" s="100"/>
    </row>
    <row r="991" spans="2:25" ht="16.5" customHeight="1">
      <c r="B991" s="474"/>
      <c r="E991" s="400"/>
      <c r="F991" s="688" t="s">
        <v>897</v>
      </c>
      <c r="G991" s="399" t="s">
        <v>546</v>
      </c>
      <c r="H991" s="399" t="s">
        <v>546</v>
      </c>
      <c r="I991" s="399" t="s">
        <v>546</v>
      </c>
      <c r="J991" s="399" t="s">
        <v>546</v>
      </c>
      <c r="K991" s="399" t="s">
        <v>546</v>
      </c>
      <c r="L991" s="399" t="s">
        <v>546</v>
      </c>
      <c r="M991" s="399" t="s">
        <v>546</v>
      </c>
      <c r="N991" s="399" t="s">
        <v>546</v>
      </c>
      <c r="O991" s="399" t="s">
        <v>546</v>
      </c>
      <c r="P991" s="399" t="s">
        <v>546</v>
      </c>
      <c r="Q991" s="399" t="s">
        <v>546</v>
      </c>
      <c r="R991" s="399" t="s">
        <v>546</v>
      </c>
      <c r="S991" s="684">
        <v>2.1869999999999998</v>
      </c>
      <c r="T991" s="684">
        <v>2.1890000000000001</v>
      </c>
      <c r="U991" s="684">
        <v>2.1859999999999999</v>
      </c>
      <c r="V991" s="684">
        <v>2.1869999999999998</v>
      </c>
      <c r="W991" s="684">
        <v>2.1930000000000001</v>
      </c>
      <c r="X991" s="689">
        <v>2.1930000000000001</v>
      </c>
      <c r="Y991" s="100"/>
    </row>
    <row r="992" spans="2:25" ht="16.5" customHeight="1">
      <c r="B992" s="474"/>
      <c r="E992" s="400"/>
      <c r="F992" s="688" t="s">
        <v>905</v>
      </c>
      <c r="G992" s="399" t="s">
        <v>546</v>
      </c>
      <c r="H992" s="399" t="s">
        <v>546</v>
      </c>
      <c r="I992" s="399" t="s">
        <v>546</v>
      </c>
      <c r="J992" s="399" t="s">
        <v>546</v>
      </c>
      <c r="K992" s="399" t="s">
        <v>546</v>
      </c>
      <c r="L992" s="399" t="s">
        <v>546</v>
      </c>
      <c r="M992" s="399" t="s">
        <v>546</v>
      </c>
      <c r="N992" s="399" t="s">
        <v>546</v>
      </c>
      <c r="O992" s="399" t="s">
        <v>546</v>
      </c>
      <c r="P992" s="399" t="s">
        <v>546</v>
      </c>
      <c r="Q992" s="399" t="s">
        <v>546</v>
      </c>
      <c r="R992" s="399" t="s">
        <v>546</v>
      </c>
      <c r="S992" s="684">
        <v>2.1749999999999998</v>
      </c>
      <c r="T992" s="684">
        <v>2.1760000000000002</v>
      </c>
      <c r="U992" s="684">
        <v>2.173</v>
      </c>
      <c r="V992" s="684">
        <v>2.1739999999999999</v>
      </c>
      <c r="W992" s="684">
        <v>2.1789999999999998</v>
      </c>
      <c r="X992" s="689">
        <v>2.1800000000000002</v>
      </c>
      <c r="Y992" s="100"/>
    </row>
    <row r="993" spans="2:25" ht="16.5" customHeight="1">
      <c r="B993" s="474"/>
      <c r="E993" s="386" t="s">
        <v>909</v>
      </c>
      <c r="F993" s="688" t="s">
        <v>895</v>
      </c>
      <c r="G993" s="399" t="s">
        <v>546</v>
      </c>
      <c r="H993" s="399" t="s">
        <v>546</v>
      </c>
      <c r="I993" s="399" t="s">
        <v>546</v>
      </c>
      <c r="J993" s="399" t="s">
        <v>546</v>
      </c>
      <c r="K993" s="399" t="s">
        <v>546</v>
      </c>
      <c r="L993" s="399" t="s">
        <v>546</v>
      </c>
      <c r="M993" s="399" t="s">
        <v>546</v>
      </c>
      <c r="N993" s="399" t="s">
        <v>546</v>
      </c>
      <c r="O993" s="399" t="s">
        <v>546</v>
      </c>
      <c r="P993" s="399" t="s">
        <v>546</v>
      </c>
      <c r="Q993" s="399" t="s">
        <v>546</v>
      </c>
      <c r="R993" s="399" t="s">
        <v>546</v>
      </c>
      <c r="S993" s="684">
        <v>1.9379999999999999</v>
      </c>
      <c r="T993" s="684">
        <v>1.9379999999999999</v>
      </c>
      <c r="U993" s="684">
        <v>1.9330000000000001</v>
      </c>
      <c r="V993" s="684">
        <v>1.931</v>
      </c>
      <c r="W993" s="684">
        <v>1.9370000000000001</v>
      </c>
      <c r="X993" s="689">
        <v>1.9370000000000001</v>
      </c>
      <c r="Y993" s="100"/>
    </row>
    <row r="994" spans="2:25" ht="16.5" customHeight="1">
      <c r="B994" s="474"/>
      <c r="E994" s="400"/>
      <c r="F994" s="688" t="s">
        <v>896</v>
      </c>
      <c r="G994" s="399" t="s">
        <v>546</v>
      </c>
      <c r="H994" s="399" t="s">
        <v>546</v>
      </c>
      <c r="I994" s="399" t="s">
        <v>546</v>
      </c>
      <c r="J994" s="399" t="s">
        <v>546</v>
      </c>
      <c r="K994" s="399" t="s">
        <v>546</v>
      </c>
      <c r="L994" s="399" t="s">
        <v>546</v>
      </c>
      <c r="M994" s="399" t="s">
        <v>546</v>
      </c>
      <c r="N994" s="399" t="s">
        <v>546</v>
      </c>
      <c r="O994" s="399" t="s">
        <v>546</v>
      </c>
      <c r="P994" s="399" t="s">
        <v>546</v>
      </c>
      <c r="Q994" s="399" t="s">
        <v>546</v>
      </c>
      <c r="R994" s="399" t="s">
        <v>546</v>
      </c>
      <c r="S994" s="684">
        <v>1.925</v>
      </c>
      <c r="T994" s="684">
        <v>1.925</v>
      </c>
      <c r="U994" s="684">
        <v>1.921</v>
      </c>
      <c r="V994" s="684">
        <v>1.919</v>
      </c>
      <c r="W994" s="684">
        <v>1.925</v>
      </c>
      <c r="X994" s="689">
        <v>1.925</v>
      </c>
      <c r="Y994" s="100"/>
    </row>
    <row r="995" spans="2:25" ht="16.5" customHeight="1">
      <c r="B995" s="474"/>
      <c r="E995" s="400"/>
      <c r="F995" s="688" t="s">
        <v>897</v>
      </c>
      <c r="G995" s="399" t="s">
        <v>546</v>
      </c>
      <c r="H995" s="399" t="s">
        <v>546</v>
      </c>
      <c r="I995" s="399" t="s">
        <v>546</v>
      </c>
      <c r="J995" s="399" t="s">
        <v>546</v>
      </c>
      <c r="K995" s="399" t="s">
        <v>546</v>
      </c>
      <c r="L995" s="399" t="s">
        <v>546</v>
      </c>
      <c r="M995" s="399" t="s">
        <v>546</v>
      </c>
      <c r="N995" s="399" t="s">
        <v>546</v>
      </c>
      <c r="O995" s="399" t="s">
        <v>546</v>
      </c>
      <c r="P995" s="399" t="s">
        <v>546</v>
      </c>
      <c r="Q995" s="399" t="s">
        <v>546</v>
      </c>
      <c r="R995" s="399" t="s">
        <v>546</v>
      </c>
      <c r="S995" s="684">
        <v>1.9350000000000001</v>
      </c>
      <c r="T995" s="684">
        <v>1.9370000000000001</v>
      </c>
      <c r="U995" s="684">
        <v>1.9330000000000001</v>
      </c>
      <c r="V995" s="684">
        <v>1.9330000000000001</v>
      </c>
      <c r="W995" s="684">
        <v>1.94</v>
      </c>
      <c r="X995" s="689">
        <v>1.9410000000000001</v>
      </c>
      <c r="Y995" s="100"/>
    </row>
    <row r="996" spans="2:25" ht="16.5" customHeight="1">
      <c r="B996" s="474"/>
      <c r="E996" s="401"/>
      <c r="F996" s="688" t="s">
        <v>905</v>
      </c>
      <c r="G996" s="399" t="s">
        <v>546</v>
      </c>
      <c r="H996" s="399" t="s">
        <v>546</v>
      </c>
      <c r="I996" s="399" t="s">
        <v>546</v>
      </c>
      <c r="J996" s="399" t="s">
        <v>546</v>
      </c>
      <c r="K996" s="399" t="s">
        <v>546</v>
      </c>
      <c r="L996" s="399" t="s">
        <v>546</v>
      </c>
      <c r="M996" s="399" t="s">
        <v>546</v>
      </c>
      <c r="N996" s="399" t="s">
        <v>546</v>
      </c>
      <c r="O996" s="399" t="s">
        <v>546</v>
      </c>
      <c r="P996" s="399" t="s">
        <v>546</v>
      </c>
      <c r="Q996" s="399" t="s">
        <v>546</v>
      </c>
      <c r="R996" s="399" t="s">
        <v>546</v>
      </c>
      <c r="S996" s="684">
        <v>1.923</v>
      </c>
      <c r="T996" s="684">
        <v>1.9239999999999999</v>
      </c>
      <c r="U996" s="684">
        <v>1.92</v>
      </c>
      <c r="V996" s="684">
        <v>1.92</v>
      </c>
      <c r="W996" s="684">
        <v>1.9259999999999999</v>
      </c>
      <c r="X996" s="689">
        <v>1.9279999999999999</v>
      </c>
      <c r="Y996" s="100"/>
    </row>
    <row r="997" spans="2:25" ht="16.5" customHeight="1">
      <c r="B997" s="474"/>
      <c r="E997" s="386" t="s">
        <v>910</v>
      </c>
      <c r="F997" s="688" t="s">
        <v>895</v>
      </c>
      <c r="G997" s="399" t="s">
        <v>546</v>
      </c>
      <c r="H997" s="399" t="s">
        <v>546</v>
      </c>
      <c r="I997" s="399" t="s">
        <v>546</v>
      </c>
      <c r="J997" s="399" t="s">
        <v>546</v>
      </c>
      <c r="K997" s="399" t="s">
        <v>546</v>
      </c>
      <c r="L997" s="399" t="s">
        <v>546</v>
      </c>
      <c r="M997" s="399" t="s">
        <v>546</v>
      </c>
      <c r="N997" s="399" t="s">
        <v>546</v>
      </c>
      <c r="O997" s="399" t="s">
        <v>546</v>
      </c>
      <c r="P997" s="399" t="s">
        <v>546</v>
      </c>
      <c r="Q997" s="399" t="s">
        <v>546</v>
      </c>
      <c r="R997" s="399" t="s">
        <v>546</v>
      </c>
      <c r="S997" s="684">
        <v>0.17399999999999999</v>
      </c>
      <c r="T997" s="684">
        <v>0.17399999999999999</v>
      </c>
      <c r="U997" s="684">
        <v>0.157</v>
      </c>
      <c r="V997" s="684">
        <v>0.153</v>
      </c>
      <c r="W997" s="684">
        <v>0.17199999999999999</v>
      </c>
      <c r="X997" s="689">
        <v>0.17199999999999999</v>
      </c>
      <c r="Y997" s="100"/>
    </row>
    <row r="998" spans="2:25" ht="16.5" customHeight="1">
      <c r="B998" s="474"/>
      <c r="E998" s="400"/>
      <c r="F998" s="688" t="s">
        <v>896</v>
      </c>
      <c r="G998" s="399" t="s">
        <v>546</v>
      </c>
      <c r="H998" s="399" t="s">
        <v>546</v>
      </c>
      <c r="I998" s="399" t="s">
        <v>546</v>
      </c>
      <c r="J998" s="399" t="s">
        <v>546</v>
      </c>
      <c r="K998" s="399" t="s">
        <v>546</v>
      </c>
      <c r="L998" s="399" t="s">
        <v>546</v>
      </c>
      <c r="M998" s="399" t="s">
        <v>546</v>
      </c>
      <c r="N998" s="399" t="s">
        <v>546</v>
      </c>
      <c r="O998" s="399" t="s">
        <v>546</v>
      </c>
      <c r="P998" s="399" t="s">
        <v>546</v>
      </c>
      <c r="Q998" s="399" t="s">
        <v>546</v>
      </c>
      <c r="R998" s="399" t="s">
        <v>546</v>
      </c>
      <c r="S998" s="684">
        <v>0.161</v>
      </c>
      <c r="T998" s="684">
        <v>0.161</v>
      </c>
      <c r="U998" s="684">
        <v>0.14499999999999999</v>
      </c>
      <c r="V998" s="684">
        <v>0.14099999999999999</v>
      </c>
      <c r="W998" s="684">
        <v>0.16</v>
      </c>
      <c r="X998" s="689">
        <v>0.16</v>
      </c>
      <c r="Y998" s="100"/>
    </row>
    <row r="999" spans="2:25" ht="16.5" customHeight="1">
      <c r="B999" s="474"/>
      <c r="E999" s="400"/>
      <c r="F999" s="688" t="s">
        <v>897</v>
      </c>
      <c r="G999" s="399" t="s">
        <v>546</v>
      </c>
      <c r="H999" s="399" t="s">
        <v>546</v>
      </c>
      <c r="I999" s="399" t="s">
        <v>546</v>
      </c>
      <c r="J999" s="399" t="s">
        <v>546</v>
      </c>
      <c r="K999" s="399" t="s">
        <v>546</v>
      </c>
      <c r="L999" s="399" t="s">
        <v>546</v>
      </c>
      <c r="M999" s="399" t="s">
        <v>546</v>
      </c>
      <c r="N999" s="399" t="s">
        <v>546</v>
      </c>
      <c r="O999" s="399" t="s">
        <v>546</v>
      </c>
      <c r="P999" s="399" t="s">
        <v>546</v>
      </c>
      <c r="Q999" s="399" t="s">
        <v>546</v>
      </c>
      <c r="R999" s="399" t="s">
        <v>546</v>
      </c>
      <c r="S999" s="684">
        <v>0.17100000000000001</v>
      </c>
      <c r="T999" s="684">
        <v>0.17299999999999999</v>
      </c>
      <c r="U999" s="684">
        <v>0.157</v>
      </c>
      <c r="V999" s="684">
        <v>0.155</v>
      </c>
      <c r="W999" s="684">
        <v>0.17599999999999999</v>
      </c>
      <c r="X999" s="689">
        <v>0.17599999999999999</v>
      </c>
      <c r="Y999" s="100"/>
    </row>
    <row r="1000" spans="2:25" ht="16.5" customHeight="1">
      <c r="B1000" s="474"/>
      <c r="E1000" s="401"/>
      <c r="F1000" s="688" t="s">
        <v>905</v>
      </c>
      <c r="G1000" s="399" t="s">
        <v>546</v>
      </c>
      <c r="H1000" s="399" t="s">
        <v>546</v>
      </c>
      <c r="I1000" s="399" t="s">
        <v>546</v>
      </c>
      <c r="J1000" s="399" t="s">
        <v>546</v>
      </c>
      <c r="K1000" s="399" t="s">
        <v>546</v>
      </c>
      <c r="L1000" s="399" t="s">
        <v>546</v>
      </c>
      <c r="M1000" s="399" t="s">
        <v>546</v>
      </c>
      <c r="N1000" s="399" t="s">
        <v>546</v>
      </c>
      <c r="O1000" s="399" t="s">
        <v>546</v>
      </c>
      <c r="P1000" s="399" t="s">
        <v>546</v>
      </c>
      <c r="Q1000" s="399" t="s">
        <v>546</v>
      </c>
      <c r="R1000" s="399" t="s">
        <v>546</v>
      </c>
      <c r="S1000" s="684">
        <v>0.159</v>
      </c>
      <c r="T1000" s="684">
        <v>0.16</v>
      </c>
      <c r="U1000" s="684">
        <v>0.14399999999999999</v>
      </c>
      <c r="V1000" s="684">
        <v>0.14199999999999999</v>
      </c>
      <c r="W1000" s="684">
        <v>0.16200000000000001</v>
      </c>
      <c r="X1000" s="689">
        <v>0.16300000000000001</v>
      </c>
      <c r="Y1000" s="100"/>
    </row>
    <row r="1001" spans="2:25" ht="16.5" customHeight="1">
      <c r="B1001" s="474"/>
      <c r="E1001" s="387" t="s">
        <v>834</v>
      </c>
      <c r="F1001" s="688" t="s">
        <v>895</v>
      </c>
      <c r="G1001" s="684">
        <v>1.681</v>
      </c>
      <c r="H1001" s="684">
        <v>1.68</v>
      </c>
      <c r="I1001" s="684">
        <v>1.68</v>
      </c>
      <c r="J1001" s="684">
        <v>1.681</v>
      </c>
      <c r="K1001" s="684">
        <v>1.681</v>
      </c>
      <c r="L1001" s="684">
        <v>1.68</v>
      </c>
      <c r="M1001" s="684">
        <v>1.679</v>
      </c>
      <c r="N1001" s="684">
        <v>1.6779999999999999</v>
      </c>
      <c r="O1001" s="684">
        <v>1.665</v>
      </c>
      <c r="P1001" s="684">
        <v>1.6639999999999999</v>
      </c>
      <c r="Q1001" s="684">
        <v>1.6639999999999999</v>
      </c>
      <c r="R1001" s="684">
        <v>1.6639999999999999</v>
      </c>
      <c r="S1001" s="684">
        <v>1.6619999999999999</v>
      </c>
      <c r="T1001" s="684">
        <v>1.661</v>
      </c>
      <c r="U1001" s="684">
        <v>1.661</v>
      </c>
      <c r="V1001" s="684">
        <v>1.661</v>
      </c>
      <c r="W1001" s="684">
        <v>1.661</v>
      </c>
      <c r="X1001" s="689">
        <v>1.661</v>
      </c>
      <c r="Y1001" s="100"/>
    </row>
    <row r="1002" spans="2:25" ht="16.5" customHeight="1">
      <c r="B1002" s="474"/>
      <c r="E1002" s="386" t="s">
        <v>911</v>
      </c>
      <c r="F1002" s="688" t="s">
        <v>895</v>
      </c>
      <c r="G1002" s="684">
        <v>2.7789999999999999</v>
      </c>
      <c r="H1002" s="684">
        <v>2.782</v>
      </c>
      <c r="I1002" s="684">
        <v>2.7570000000000001</v>
      </c>
      <c r="J1002" s="684">
        <v>2.7810000000000001</v>
      </c>
      <c r="K1002" s="684">
        <v>2.786</v>
      </c>
      <c r="L1002" s="684">
        <v>2.766</v>
      </c>
      <c r="M1002" s="684">
        <v>2.7559999999999998</v>
      </c>
      <c r="N1002" s="684">
        <v>2.7559999999999998</v>
      </c>
      <c r="O1002" s="684">
        <v>2.7389999999999999</v>
      </c>
      <c r="P1002" s="684">
        <v>2.7469999999999999</v>
      </c>
      <c r="Q1002" s="684">
        <v>2.7480000000000002</v>
      </c>
      <c r="R1002" s="684">
        <v>2.7530000000000001</v>
      </c>
      <c r="S1002" s="684">
        <v>2.74</v>
      </c>
      <c r="T1002" s="684">
        <v>2.7639999999999998</v>
      </c>
      <c r="U1002" s="684">
        <v>2.7650000000000001</v>
      </c>
      <c r="V1002" s="684">
        <v>2.7549999999999999</v>
      </c>
      <c r="W1002" s="684">
        <v>2.7690000000000001</v>
      </c>
      <c r="X1002" s="689">
        <v>2.7690000000000001</v>
      </c>
      <c r="Y1002" s="100"/>
    </row>
    <row r="1003" spans="2:25" ht="16.5" customHeight="1">
      <c r="B1003" s="474"/>
      <c r="E1003" s="733"/>
      <c r="F1003" s="688" t="s">
        <v>897</v>
      </c>
      <c r="G1003" s="684">
        <v>2.7389999999999999</v>
      </c>
      <c r="H1003" s="684">
        <v>2.742</v>
      </c>
      <c r="I1003" s="684">
        <v>2.7170000000000001</v>
      </c>
      <c r="J1003" s="684">
        <v>2.7410000000000001</v>
      </c>
      <c r="K1003" s="684">
        <v>2.746</v>
      </c>
      <c r="L1003" s="684">
        <v>2.726</v>
      </c>
      <c r="M1003" s="684">
        <v>2.7160000000000002</v>
      </c>
      <c r="N1003" s="684">
        <v>2.7160000000000002</v>
      </c>
      <c r="O1003" s="684">
        <v>2.7</v>
      </c>
      <c r="P1003" s="684">
        <v>2.7080000000000002</v>
      </c>
      <c r="Q1003" s="684">
        <v>2.7080000000000002</v>
      </c>
      <c r="R1003" s="684">
        <v>2.714</v>
      </c>
      <c r="S1003" s="684">
        <v>2.7</v>
      </c>
      <c r="T1003" s="684">
        <v>2.7250000000000001</v>
      </c>
      <c r="U1003" s="684">
        <v>2.726</v>
      </c>
      <c r="V1003" s="684">
        <v>2.7160000000000002</v>
      </c>
      <c r="W1003" s="684">
        <v>2.7309999999999999</v>
      </c>
      <c r="X1003" s="689">
        <v>2.7309999999999999</v>
      </c>
      <c r="Y1003" s="100"/>
    </row>
    <row r="1004" spans="2:25" ht="16.5" customHeight="1">
      <c r="B1004" s="474"/>
      <c r="E1004" s="690"/>
      <c r="F1004" s="688" t="s">
        <v>905</v>
      </c>
      <c r="G1004" s="684">
        <v>2.8479999999999999</v>
      </c>
      <c r="H1004" s="684">
        <v>2.831</v>
      </c>
      <c r="I1004" s="684">
        <v>2.8039999999999998</v>
      </c>
      <c r="J1004" s="684">
        <v>2.81</v>
      </c>
      <c r="K1004" s="684">
        <v>2.8140000000000001</v>
      </c>
      <c r="L1004" s="684">
        <v>2.7930000000000001</v>
      </c>
      <c r="M1004" s="684">
        <v>2.7829999999999999</v>
      </c>
      <c r="N1004" s="684">
        <v>2.7829999999999999</v>
      </c>
      <c r="O1004" s="684">
        <v>2.766</v>
      </c>
      <c r="P1004" s="684">
        <v>2.774</v>
      </c>
      <c r="Q1004" s="684">
        <v>2.774</v>
      </c>
      <c r="R1004" s="684">
        <v>2.78</v>
      </c>
      <c r="S1004" s="684">
        <v>2.7679999999999998</v>
      </c>
      <c r="T1004" s="684">
        <v>2.7930000000000001</v>
      </c>
      <c r="U1004" s="684">
        <v>2.7949999999999999</v>
      </c>
      <c r="V1004" s="684">
        <v>2.7839999999999998</v>
      </c>
      <c r="W1004" s="684">
        <v>2.8</v>
      </c>
      <c r="X1004" s="689">
        <v>2.8</v>
      </c>
      <c r="Y1004" s="100"/>
    </row>
    <row r="1005" spans="2:25" ht="16.5" customHeight="1">
      <c r="B1005" s="474"/>
      <c r="E1005" s="387" t="s">
        <v>912</v>
      </c>
      <c r="F1005" s="387" t="s">
        <v>897</v>
      </c>
      <c r="G1005" s="684">
        <v>2.7389999999999999</v>
      </c>
      <c r="H1005" s="684">
        <v>2.742</v>
      </c>
      <c r="I1005" s="684">
        <v>2.7170000000000001</v>
      </c>
      <c r="J1005" s="684">
        <v>2.7410000000000001</v>
      </c>
      <c r="K1005" s="684">
        <v>2.746</v>
      </c>
      <c r="L1005" s="684">
        <v>2.726</v>
      </c>
      <c r="M1005" s="684">
        <v>2.7160000000000002</v>
      </c>
      <c r="N1005" s="684">
        <v>2.7160000000000002</v>
      </c>
      <c r="O1005" s="684">
        <v>2.7</v>
      </c>
      <c r="P1005" s="684">
        <v>2.7080000000000002</v>
      </c>
      <c r="Q1005" s="684">
        <v>2.7080000000000002</v>
      </c>
      <c r="R1005" s="684">
        <v>2.714</v>
      </c>
      <c r="S1005" s="684">
        <v>2.7</v>
      </c>
      <c r="T1005" s="684">
        <v>2.7250000000000001</v>
      </c>
      <c r="U1005" s="684">
        <v>2.726</v>
      </c>
      <c r="V1005" s="684">
        <v>2.7160000000000002</v>
      </c>
      <c r="W1005" s="684">
        <v>2.7309999999999999</v>
      </c>
      <c r="X1005" s="689">
        <v>2.7309999999999999</v>
      </c>
      <c r="Y1005" s="100"/>
    </row>
    <row r="1006" spans="2:25" ht="16.5" customHeight="1">
      <c r="B1006" s="474"/>
      <c r="E1006" s="386" t="s">
        <v>913</v>
      </c>
      <c r="F1006" s="387" t="s">
        <v>895</v>
      </c>
      <c r="G1006" s="684">
        <v>0.26</v>
      </c>
      <c r="H1006" s="684">
        <v>0.26</v>
      </c>
      <c r="I1006" s="684">
        <v>0.26</v>
      </c>
      <c r="J1006" s="684">
        <v>0.26</v>
      </c>
      <c r="K1006" s="684">
        <v>0.26</v>
      </c>
      <c r="L1006" s="684">
        <v>0.26</v>
      </c>
      <c r="M1006" s="684">
        <v>0.26</v>
      </c>
      <c r="N1006" s="684">
        <v>0.26</v>
      </c>
      <c r="O1006" s="684">
        <v>0.26</v>
      </c>
      <c r="P1006" s="684">
        <v>0.26</v>
      </c>
      <c r="Q1006" s="684">
        <v>0.26</v>
      </c>
      <c r="R1006" s="684">
        <v>0.26</v>
      </c>
      <c r="S1006" s="684">
        <v>0.26</v>
      </c>
      <c r="T1006" s="684">
        <v>0.26</v>
      </c>
      <c r="U1006" s="684">
        <v>0.26</v>
      </c>
      <c r="V1006" s="684">
        <v>0.26</v>
      </c>
      <c r="W1006" s="684">
        <v>0.26</v>
      </c>
      <c r="X1006" s="689">
        <v>0.26</v>
      </c>
      <c r="Y1006" s="100"/>
    </row>
    <row r="1007" spans="2:25" ht="16.5" customHeight="1">
      <c r="B1007" s="474"/>
      <c r="E1007" s="400"/>
      <c r="F1007" s="387" t="s">
        <v>896</v>
      </c>
      <c r="G1007" s="684">
        <v>0.26</v>
      </c>
      <c r="H1007" s="684">
        <v>0.26</v>
      </c>
      <c r="I1007" s="684">
        <v>0.26</v>
      </c>
      <c r="J1007" s="684">
        <v>0.26</v>
      </c>
      <c r="K1007" s="684">
        <v>0.26</v>
      </c>
      <c r="L1007" s="684">
        <v>0.26</v>
      </c>
      <c r="M1007" s="684">
        <v>0.26</v>
      </c>
      <c r="N1007" s="684">
        <v>0.26</v>
      </c>
      <c r="O1007" s="684">
        <v>0.26</v>
      </c>
      <c r="P1007" s="684">
        <v>0.26</v>
      </c>
      <c r="Q1007" s="684">
        <v>0.26</v>
      </c>
      <c r="R1007" s="684">
        <v>0.26</v>
      </c>
      <c r="S1007" s="684">
        <v>0.26</v>
      </c>
      <c r="T1007" s="684">
        <v>0.26</v>
      </c>
      <c r="U1007" s="684">
        <v>0.26</v>
      </c>
      <c r="V1007" s="684">
        <v>0.26</v>
      </c>
      <c r="W1007" s="684">
        <v>0.26</v>
      </c>
      <c r="X1007" s="689">
        <v>0.26</v>
      </c>
      <c r="Y1007" s="100"/>
    </row>
    <row r="1008" spans="2:25" ht="16.5" customHeight="1">
      <c r="B1008" s="474"/>
      <c r="E1008" s="400"/>
      <c r="F1008" s="387" t="s">
        <v>897</v>
      </c>
      <c r="G1008" s="684">
        <v>0.26</v>
      </c>
      <c r="H1008" s="684">
        <v>0.26</v>
      </c>
      <c r="I1008" s="684">
        <v>0.26</v>
      </c>
      <c r="J1008" s="684">
        <v>0.26</v>
      </c>
      <c r="K1008" s="684">
        <v>0.26</v>
      </c>
      <c r="L1008" s="684">
        <v>0.26</v>
      </c>
      <c r="M1008" s="684">
        <v>0.26</v>
      </c>
      <c r="N1008" s="684">
        <v>0.26</v>
      </c>
      <c r="O1008" s="684">
        <v>0.26</v>
      </c>
      <c r="P1008" s="684">
        <v>0.26</v>
      </c>
      <c r="Q1008" s="684">
        <v>0.26</v>
      </c>
      <c r="R1008" s="684">
        <v>0.26</v>
      </c>
      <c r="S1008" s="684">
        <v>0.26</v>
      </c>
      <c r="T1008" s="684">
        <v>0.26</v>
      </c>
      <c r="U1008" s="684">
        <v>0.26</v>
      </c>
      <c r="V1008" s="684">
        <v>0.26</v>
      </c>
      <c r="W1008" s="684">
        <v>0.26</v>
      </c>
      <c r="X1008" s="689">
        <v>0.26</v>
      </c>
      <c r="Y1008" s="100"/>
    </row>
    <row r="1009" spans="2:25" ht="16.5" customHeight="1">
      <c r="B1009" s="474"/>
      <c r="E1009" s="401"/>
      <c r="F1009" s="691" t="s">
        <v>905</v>
      </c>
      <c r="G1009" s="684">
        <v>0.26</v>
      </c>
      <c r="H1009" s="684">
        <v>0.26</v>
      </c>
      <c r="I1009" s="684">
        <v>0.26</v>
      </c>
      <c r="J1009" s="684">
        <v>0.26</v>
      </c>
      <c r="K1009" s="684">
        <v>0.26</v>
      </c>
      <c r="L1009" s="684">
        <v>0.26</v>
      </c>
      <c r="M1009" s="684">
        <v>0.26</v>
      </c>
      <c r="N1009" s="684">
        <v>0.26</v>
      </c>
      <c r="O1009" s="684">
        <v>0.26</v>
      </c>
      <c r="P1009" s="684">
        <v>0.26</v>
      </c>
      <c r="Q1009" s="684">
        <v>0.26</v>
      </c>
      <c r="R1009" s="684">
        <v>0.26</v>
      </c>
      <c r="S1009" s="684">
        <v>0.26</v>
      </c>
      <c r="T1009" s="684">
        <v>0.26</v>
      </c>
      <c r="U1009" s="684">
        <v>0.26</v>
      </c>
      <c r="V1009" s="684">
        <v>0.26</v>
      </c>
      <c r="W1009" s="684">
        <v>0.26</v>
      </c>
      <c r="X1009" s="689">
        <v>0.26</v>
      </c>
      <c r="Y1009" s="100"/>
    </row>
    <row r="1010" spans="2:25" ht="16.5" customHeight="1">
      <c r="B1010" s="474"/>
      <c r="E1010" s="125"/>
      <c r="F1010" s="125"/>
      <c r="G1010" s="125"/>
      <c r="H1010" s="125"/>
      <c r="I1010" s="125"/>
      <c r="J1010" s="125"/>
      <c r="K1010" s="125"/>
      <c r="L1010" s="125"/>
      <c r="M1010" s="125"/>
      <c r="N1010" s="125"/>
      <c r="O1010" s="125"/>
      <c r="P1010" s="125"/>
      <c r="Q1010" s="125"/>
      <c r="R1010" s="125"/>
      <c r="S1010" s="125"/>
      <c r="T1010" s="125"/>
      <c r="U1010" s="125"/>
      <c r="V1010" s="125"/>
      <c r="W1010" s="100"/>
      <c r="X1010" s="100"/>
      <c r="Y1010" s="100"/>
    </row>
    <row r="1011" spans="2:25" ht="16.5" customHeight="1">
      <c r="B1011" s="474"/>
      <c r="E1011" s="695" t="s">
        <v>914</v>
      </c>
      <c r="F1011" s="694"/>
      <c r="G1011" s="694"/>
      <c r="H1011" s="694"/>
      <c r="I1011" s="694"/>
      <c r="J1011" s="694"/>
      <c r="K1011" s="694"/>
      <c r="L1011" s="694"/>
      <c r="M1011" s="694"/>
      <c r="N1011" s="694"/>
      <c r="O1011" s="694"/>
      <c r="P1011" s="694"/>
      <c r="Q1011" s="694"/>
      <c r="R1011" s="694"/>
      <c r="S1011" s="694"/>
      <c r="T1011" s="694"/>
      <c r="U1011" s="694"/>
      <c r="V1011" s="694"/>
      <c r="W1011" s="100"/>
      <c r="X1011" s="100"/>
      <c r="Y1011" s="100"/>
    </row>
    <row r="1012" spans="2:25" ht="16.5" customHeight="1">
      <c r="B1012" s="474"/>
      <c r="E1012" s="686" t="s">
        <v>915</v>
      </c>
      <c r="F1012" s="101"/>
      <c r="G1012" s="101"/>
      <c r="H1012" s="101"/>
      <c r="I1012" s="101"/>
      <c r="J1012" s="101"/>
      <c r="K1012" s="101"/>
      <c r="L1012" s="101"/>
      <c r="M1012" s="101"/>
      <c r="N1012" s="101"/>
      <c r="O1012" s="101"/>
      <c r="P1012" s="101"/>
      <c r="Q1012" s="101"/>
      <c r="R1012" s="101"/>
      <c r="S1012" s="101"/>
      <c r="T1012" s="101"/>
      <c r="U1012" s="101"/>
      <c r="V1012" s="101"/>
      <c r="W1012" s="100"/>
      <c r="X1012" s="100"/>
      <c r="Y1012" s="100"/>
    </row>
    <row r="1013" spans="2:25" ht="16.5" customHeight="1">
      <c r="B1013" s="474"/>
      <c r="E1013" s="697" t="s">
        <v>916</v>
      </c>
      <c r="F1013" s="101"/>
      <c r="G1013" s="101"/>
      <c r="H1013" s="101"/>
      <c r="I1013" s="101"/>
      <c r="J1013" s="101"/>
      <c r="K1013" s="101"/>
      <c r="L1013" s="101"/>
      <c r="M1013" s="101"/>
      <c r="N1013" s="101"/>
      <c r="O1013" s="101"/>
      <c r="P1013" s="101"/>
      <c r="Q1013" s="101"/>
      <c r="R1013" s="101"/>
      <c r="S1013" s="101"/>
      <c r="T1013" s="101"/>
      <c r="U1013" s="101"/>
      <c r="V1013" s="101"/>
      <c r="W1013" s="100"/>
      <c r="X1013" s="100"/>
      <c r="Y1013" s="100"/>
    </row>
    <row r="1014" spans="2:25" ht="16.5" customHeight="1">
      <c r="B1014" s="474"/>
      <c r="E1014" s="410" t="s">
        <v>917</v>
      </c>
      <c r="F1014" s="101"/>
      <c r="G1014" s="101"/>
      <c r="H1014" s="101"/>
      <c r="I1014" s="101"/>
      <c r="J1014" s="101"/>
      <c r="K1014" s="101"/>
      <c r="L1014" s="101"/>
      <c r="M1014" s="101"/>
      <c r="N1014" s="101"/>
      <c r="O1014" s="101"/>
      <c r="P1014" s="101"/>
      <c r="Q1014" s="101"/>
      <c r="R1014" s="101"/>
      <c r="S1014" s="101"/>
      <c r="T1014" s="101"/>
      <c r="U1014" s="101"/>
      <c r="V1014" s="101"/>
      <c r="W1014" s="100"/>
      <c r="X1014" s="100"/>
      <c r="Y1014" s="100"/>
    </row>
    <row r="1015" spans="2:25" ht="16.5" customHeight="1">
      <c r="B1015" s="474"/>
      <c r="E1015" s="734" t="s">
        <v>918</v>
      </c>
      <c r="F1015" s="101"/>
      <c r="G1015" s="101"/>
      <c r="H1015" s="101"/>
      <c r="I1015" s="101"/>
      <c r="J1015" s="101"/>
      <c r="K1015" s="101"/>
      <c r="L1015" s="101"/>
      <c r="M1015" s="101"/>
      <c r="N1015" s="101"/>
      <c r="O1015" s="101"/>
      <c r="P1015" s="101"/>
      <c r="Q1015" s="101"/>
      <c r="R1015" s="101"/>
      <c r="S1015" s="101"/>
      <c r="T1015" s="101"/>
      <c r="U1015" s="101"/>
      <c r="V1015" s="101"/>
      <c r="W1015" s="100"/>
      <c r="X1015" s="100"/>
      <c r="Y1015" s="100"/>
    </row>
    <row r="1016" spans="2:25" ht="16.5" customHeight="1">
      <c r="B1016" s="474"/>
      <c r="E1016" s="695" t="s">
        <v>919</v>
      </c>
      <c r="F1016" s="101"/>
      <c r="G1016" s="101"/>
      <c r="H1016" s="101"/>
      <c r="I1016" s="101"/>
      <c r="J1016" s="101"/>
      <c r="K1016" s="101"/>
      <c r="L1016" s="101"/>
      <c r="M1016" s="101"/>
      <c r="N1016" s="101"/>
      <c r="O1016" s="101"/>
      <c r="P1016" s="101"/>
      <c r="Q1016" s="101"/>
      <c r="R1016" s="101"/>
      <c r="S1016" s="101"/>
      <c r="T1016" s="694"/>
      <c r="U1016" s="694"/>
      <c r="V1016" s="694"/>
      <c r="W1016" s="100"/>
      <c r="X1016" s="100"/>
      <c r="Y1016" s="100"/>
    </row>
    <row r="1017" spans="2:25" ht="16.5" customHeight="1">
      <c r="B1017" s="474"/>
      <c r="E1017" s="687" t="s">
        <v>920</v>
      </c>
      <c r="F1017" s="161"/>
      <c r="G1017" s="161"/>
      <c r="H1017" s="161"/>
      <c r="I1017" s="161"/>
      <c r="J1017" s="161"/>
      <c r="K1017" s="161"/>
      <c r="L1017" s="161"/>
      <c r="M1017" s="161"/>
      <c r="N1017" s="161"/>
      <c r="O1017" s="161"/>
      <c r="P1017" s="161"/>
      <c r="Q1017" s="161"/>
      <c r="R1017" s="161"/>
      <c r="S1017" s="161"/>
      <c r="T1017" s="161"/>
      <c r="U1017" s="161"/>
      <c r="V1017" s="694"/>
      <c r="W1017" s="100"/>
      <c r="X1017" s="100"/>
      <c r="Y1017" s="100"/>
    </row>
    <row r="1018" spans="2:25" ht="16.5" customHeight="1">
      <c r="B1018" s="474"/>
      <c r="E1018" s="687" t="s">
        <v>921</v>
      </c>
      <c r="F1018" s="101"/>
      <c r="G1018" s="101"/>
      <c r="H1018" s="101"/>
      <c r="I1018" s="101"/>
      <c r="J1018" s="101"/>
      <c r="K1018" s="101"/>
      <c r="L1018" s="101"/>
      <c r="M1018" s="101"/>
      <c r="N1018" s="101"/>
      <c r="O1018" s="101"/>
      <c r="P1018" s="101"/>
      <c r="Q1018" s="101"/>
      <c r="R1018" s="101"/>
      <c r="S1018" s="101"/>
      <c r="T1018" s="694"/>
      <c r="U1018" s="694"/>
      <c r="V1018" s="694"/>
      <c r="W1018" s="100"/>
      <c r="X1018" s="100"/>
      <c r="Y1018" s="100"/>
    </row>
    <row r="1019" spans="2:25" ht="16.5" customHeight="1">
      <c r="B1019" s="474"/>
      <c r="E1019" s="698" t="s">
        <v>922</v>
      </c>
      <c r="F1019" s="101"/>
      <c r="G1019" s="101"/>
      <c r="H1019" s="101"/>
      <c r="I1019" s="101"/>
      <c r="J1019" s="101"/>
      <c r="K1019" s="101"/>
      <c r="L1019" s="101"/>
      <c r="M1019" s="101"/>
      <c r="N1019" s="101"/>
      <c r="O1019" s="101"/>
      <c r="P1019" s="101"/>
      <c r="Q1019" s="101"/>
      <c r="R1019" s="101"/>
      <c r="S1019" s="101"/>
      <c r="T1019" s="694"/>
      <c r="U1019" s="694"/>
      <c r="V1019" s="694"/>
      <c r="W1019" s="100"/>
      <c r="X1019" s="100"/>
      <c r="Y1019" s="100"/>
    </row>
    <row r="1020" spans="2:25" ht="16.5" customHeight="1">
      <c r="B1020" s="474"/>
      <c r="E1020" s="698" t="s">
        <v>923</v>
      </c>
      <c r="F1020" s="101"/>
      <c r="G1020" s="101"/>
      <c r="H1020" s="101"/>
      <c r="I1020" s="101"/>
      <c r="J1020" s="101"/>
      <c r="K1020" s="101"/>
      <c r="L1020" s="101"/>
      <c r="M1020" s="101"/>
      <c r="N1020" s="101"/>
      <c r="O1020" s="101"/>
      <c r="P1020" s="101"/>
      <c r="Q1020" s="101"/>
      <c r="R1020" s="101"/>
      <c r="S1020" s="101"/>
      <c r="T1020" s="694"/>
      <c r="U1020" s="694"/>
      <c r="V1020" s="694"/>
      <c r="W1020" s="100"/>
      <c r="X1020" s="100"/>
      <c r="Y1020" s="100"/>
    </row>
    <row r="1021" spans="2:25" ht="16.5" customHeight="1">
      <c r="B1021" s="474"/>
      <c r="E1021" s="698" t="s">
        <v>924</v>
      </c>
      <c r="F1021" s="101"/>
      <c r="G1021" s="101"/>
      <c r="H1021" s="101"/>
      <c r="I1021" s="101"/>
      <c r="J1021" s="101"/>
      <c r="K1021" s="101"/>
      <c r="L1021" s="101"/>
      <c r="M1021" s="101"/>
      <c r="N1021" s="101"/>
      <c r="O1021" s="101"/>
      <c r="P1021" s="101"/>
      <c r="Q1021" s="101"/>
      <c r="R1021" s="101"/>
      <c r="S1021" s="101"/>
      <c r="T1021" s="694"/>
      <c r="U1021" s="694"/>
      <c r="V1021" s="694"/>
      <c r="W1021" s="100"/>
      <c r="X1021" s="100"/>
      <c r="Y1021" s="100"/>
    </row>
    <row r="1022" spans="2:25" ht="16.5" customHeight="1">
      <c r="B1022" s="474"/>
      <c r="E1022" s="698" t="s">
        <v>925</v>
      </c>
      <c r="F1022" s="101"/>
      <c r="G1022" s="101"/>
      <c r="H1022" s="101"/>
      <c r="I1022" s="101"/>
      <c r="J1022" s="101"/>
      <c r="K1022" s="101"/>
      <c r="L1022" s="101"/>
      <c r="M1022" s="101"/>
      <c r="N1022" s="101"/>
      <c r="O1022" s="101"/>
      <c r="P1022" s="101"/>
      <c r="Q1022" s="101"/>
      <c r="R1022" s="101"/>
      <c r="S1022" s="101"/>
      <c r="T1022" s="694"/>
      <c r="U1022" s="694"/>
      <c r="V1022" s="694"/>
      <c r="W1022" s="100"/>
      <c r="X1022" s="100"/>
      <c r="Y1022" s="100"/>
    </row>
    <row r="1023" spans="2:25" ht="16.5" customHeight="1">
      <c r="B1023" s="474"/>
      <c r="E1023" s="687" t="s">
        <v>926</v>
      </c>
      <c r="F1023" s="101"/>
      <c r="G1023" s="101"/>
      <c r="H1023" s="101"/>
      <c r="I1023" s="101"/>
      <c r="J1023" s="101"/>
      <c r="K1023" s="101"/>
      <c r="L1023" s="101"/>
      <c r="M1023" s="101"/>
      <c r="N1023" s="101"/>
      <c r="O1023" s="101"/>
      <c r="P1023" s="101"/>
      <c r="Q1023" s="101"/>
      <c r="R1023" s="101"/>
      <c r="S1023" s="101"/>
      <c r="T1023" s="694"/>
      <c r="U1023" s="694"/>
      <c r="V1023" s="694"/>
      <c r="W1023" s="100"/>
      <c r="X1023" s="100"/>
      <c r="Y1023" s="100"/>
    </row>
    <row r="1024" spans="2:25" ht="16.5" customHeight="1">
      <c r="B1024" s="474"/>
      <c r="E1024" s="735" t="s">
        <v>927</v>
      </c>
      <c r="F1024" s="101"/>
      <c r="G1024" s="101"/>
      <c r="H1024" s="101"/>
      <c r="I1024" s="101"/>
      <c r="J1024" s="101"/>
      <c r="K1024" s="101"/>
      <c r="L1024" s="101"/>
      <c r="M1024" s="101"/>
      <c r="N1024" s="101"/>
      <c r="O1024" s="101"/>
      <c r="P1024" s="101"/>
      <c r="Q1024" s="101"/>
      <c r="R1024" s="101"/>
      <c r="S1024" s="101"/>
      <c r="T1024" s="694"/>
      <c r="U1024" s="694"/>
      <c r="V1024" s="694"/>
      <c r="W1024" s="100"/>
      <c r="X1024" s="100"/>
      <c r="Y1024" s="100"/>
    </row>
    <row r="1025" spans="2:26" ht="16.5" customHeight="1">
      <c r="B1025" s="474"/>
      <c r="E1025" s="686" t="s">
        <v>928</v>
      </c>
      <c r="F1025" s="101"/>
      <c r="G1025" s="101"/>
      <c r="H1025" s="101"/>
      <c r="I1025" s="101"/>
      <c r="J1025" s="101"/>
      <c r="K1025" s="101"/>
      <c r="L1025" s="101"/>
      <c r="M1025" s="101"/>
      <c r="N1025" s="101"/>
      <c r="O1025" s="101"/>
      <c r="P1025" s="101"/>
      <c r="Q1025" s="101"/>
      <c r="R1025" s="101"/>
      <c r="S1025" s="101"/>
      <c r="T1025" s="694"/>
      <c r="U1025" s="694"/>
      <c r="V1025" s="694"/>
      <c r="W1025" s="100"/>
      <c r="X1025" s="100"/>
      <c r="Y1025" s="100"/>
    </row>
    <row r="1026" spans="2:26" ht="16.5" customHeight="1">
      <c r="B1026" s="474"/>
      <c r="E1026" s="697" t="s">
        <v>929</v>
      </c>
      <c r="F1026" s="101"/>
      <c r="G1026" s="101"/>
      <c r="H1026" s="101"/>
      <c r="I1026" s="101"/>
      <c r="J1026" s="101"/>
      <c r="K1026" s="101"/>
      <c r="L1026" s="101"/>
      <c r="M1026" s="101"/>
      <c r="N1026" s="101"/>
      <c r="O1026" s="101"/>
      <c r="P1026" s="101"/>
      <c r="Q1026" s="101"/>
      <c r="R1026" s="101"/>
      <c r="S1026" s="101"/>
      <c r="T1026" s="694"/>
      <c r="U1026" s="694"/>
      <c r="V1026" s="694"/>
      <c r="W1026" s="100"/>
      <c r="X1026" s="100"/>
      <c r="Y1026" s="100"/>
    </row>
    <row r="1027" spans="2:26" ht="16.5" customHeight="1">
      <c r="B1027" s="474"/>
      <c r="E1027" s="696" t="s">
        <v>930</v>
      </c>
      <c r="F1027" s="101"/>
      <c r="G1027" s="101"/>
      <c r="H1027" s="101"/>
      <c r="I1027" s="101"/>
      <c r="J1027" s="101"/>
      <c r="K1027" s="101"/>
      <c r="L1027" s="101"/>
      <c r="M1027" s="101"/>
      <c r="N1027" s="101"/>
      <c r="O1027" s="101"/>
      <c r="P1027" s="101"/>
      <c r="Q1027" s="101"/>
      <c r="R1027" s="101"/>
      <c r="S1027" s="101"/>
      <c r="T1027" s="694"/>
      <c r="U1027" s="694"/>
      <c r="V1027" s="694"/>
      <c r="W1027" s="100"/>
      <c r="X1027" s="100"/>
      <c r="Y1027" s="100"/>
    </row>
    <row r="1028" spans="2:26" ht="16.5" customHeight="1">
      <c r="B1028" s="474"/>
      <c r="E1028" s="696" t="s">
        <v>931</v>
      </c>
      <c r="F1028" s="101"/>
      <c r="G1028" s="101"/>
      <c r="H1028" s="101"/>
      <c r="I1028" s="101"/>
      <c r="J1028" s="101"/>
      <c r="K1028" s="101"/>
      <c r="L1028" s="101"/>
      <c r="M1028" s="101"/>
      <c r="N1028" s="101"/>
      <c r="O1028" s="101"/>
      <c r="P1028" s="101"/>
      <c r="Q1028" s="101"/>
      <c r="R1028" s="101"/>
      <c r="S1028" s="101"/>
      <c r="T1028" s="694"/>
      <c r="U1028" s="694"/>
      <c r="V1028" s="694"/>
      <c r="W1028" s="100"/>
      <c r="X1028" s="100"/>
      <c r="Y1028" s="100"/>
    </row>
    <row r="1029" spans="2:26" ht="16.5" customHeight="1">
      <c r="B1029" s="474"/>
      <c r="E1029" s="736" t="s">
        <v>932</v>
      </c>
      <c r="F1029" s="101"/>
      <c r="G1029" s="101"/>
      <c r="H1029" s="101"/>
      <c r="I1029" s="101"/>
      <c r="J1029" s="101"/>
      <c r="K1029" s="101"/>
      <c r="L1029" s="101"/>
      <c r="M1029" s="101"/>
      <c r="N1029" s="101"/>
      <c r="O1029" s="101"/>
      <c r="P1029" s="101"/>
      <c r="Q1029" s="101"/>
      <c r="R1029" s="101"/>
      <c r="S1029" s="101"/>
      <c r="T1029" s="694"/>
      <c r="U1029" s="694"/>
      <c r="V1029" s="694"/>
      <c r="W1029" s="100"/>
      <c r="X1029" s="100"/>
      <c r="Y1029" s="100"/>
    </row>
    <row r="1030" spans="2:26" ht="16.5" customHeight="1">
      <c r="B1030" s="474"/>
      <c r="E1030" s="1270" t="s">
        <v>874</v>
      </c>
      <c r="F1030" s="1270"/>
      <c r="G1030" s="1270"/>
      <c r="H1030" s="101"/>
      <c r="I1030" s="101"/>
      <c r="J1030" s="101"/>
      <c r="K1030" s="101"/>
      <c r="L1030" s="101"/>
      <c r="M1030" s="101"/>
      <c r="N1030" s="101"/>
      <c r="O1030" s="101"/>
      <c r="P1030" s="101"/>
      <c r="Q1030" s="101"/>
      <c r="R1030" s="101"/>
      <c r="S1030" s="101"/>
      <c r="T1030" s="694"/>
      <c r="U1030" s="694"/>
      <c r="V1030" s="694"/>
      <c r="W1030" s="100"/>
      <c r="X1030" s="100"/>
      <c r="Y1030" s="100"/>
    </row>
    <row r="1031" spans="2:26" ht="16.5" customHeight="1">
      <c r="B1031" s="474"/>
      <c r="E1031" s="698" t="s">
        <v>933</v>
      </c>
      <c r="F1031" s="101"/>
      <c r="G1031" s="101"/>
      <c r="H1031" s="101"/>
      <c r="I1031" s="101"/>
      <c r="J1031" s="101"/>
      <c r="K1031" s="101"/>
      <c r="L1031" s="101"/>
      <c r="M1031" s="101"/>
      <c r="N1031" s="101"/>
      <c r="O1031" s="101"/>
      <c r="P1031" s="101"/>
      <c r="Q1031" s="101"/>
      <c r="R1031" s="101"/>
      <c r="S1031" s="101"/>
      <c r="T1031" s="694"/>
      <c r="U1031" s="694"/>
      <c r="V1031" s="694"/>
      <c r="W1031" s="100"/>
      <c r="X1031" s="100"/>
      <c r="Y1031" s="100"/>
    </row>
    <row r="1032" spans="2:26" ht="16.5" customHeight="1">
      <c r="B1032" s="474"/>
      <c r="E1032" s="698" t="s">
        <v>883</v>
      </c>
      <c r="F1032" s="101"/>
      <c r="G1032" s="101"/>
      <c r="H1032" s="101"/>
      <c r="I1032" s="101"/>
      <c r="J1032" s="101"/>
      <c r="K1032" s="101"/>
      <c r="L1032" s="101"/>
      <c r="M1032" s="101"/>
      <c r="N1032" s="101"/>
      <c r="O1032" s="101"/>
      <c r="P1032" s="101"/>
      <c r="Q1032" s="101"/>
      <c r="R1032" s="101"/>
      <c r="S1032" s="101"/>
      <c r="T1032" s="694"/>
      <c r="U1032" s="694"/>
      <c r="V1032" s="694"/>
      <c r="W1032" s="100"/>
      <c r="X1032" s="100"/>
      <c r="Y1032" s="100"/>
    </row>
    <row r="1033" spans="2:26" ht="16.5" customHeight="1">
      <c r="B1033" s="474"/>
      <c r="E1033" s="697" t="s">
        <v>934</v>
      </c>
      <c r="F1033" s="101"/>
      <c r="G1033" s="101"/>
      <c r="H1033" s="101"/>
      <c r="I1033" s="101"/>
      <c r="J1033" s="101"/>
      <c r="K1033" s="101"/>
      <c r="L1033" s="101"/>
      <c r="M1033" s="101"/>
      <c r="N1033" s="101"/>
      <c r="O1033" s="101"/>
      <c r="P1033" s="101"/>
      <c r="Q1033" s="101"/>
      <c r="R1033" s="101"/>
      <c r="S1033" s="101"/>
      <c r="T1033" s="694"/>
      <c r="U1033" s="694"/>
      <c r="V1033" s="694"/>
      <c r="W1033" s="100"/>
      <c r="X1033" s="100"/>
      <c r="Y1033" s="100"/>
    </row>
    <row r="1034" spans="2:26" ht="16.5" customHeight="1">
      <c r="B1034" s="474"/>
      <c r="E1034" s="695" t="s">
        <v>935</v>
      </c>
      <c r="F1034" s="101"/>
      <c r="G1034" s="101"/>
      <c r="H1034" s="101"/>
      <c r="I1034" s="101"/>
      <c r="J1034" s="101"/>
      <c r="K1034" s="101"/>
      <c r="L1034" s="101"/>
      <c r="M1034" s="101"/>
      <c r="N1034" s="101"/>
      <c r="O1034" s="101"/>
      <c r="P1034" s="101"/>
      <c r="Q1034" s="101"/>
      <c r="R1034" s="101"/>
      <c r="S1034" s="101"/>
      <c r="T1034" s="694"/>
      <c r="U1034" s="694"/>
      <c r="V1034" s="694"/>
      <c r="W1034" s="100"/>
      <c r="X1034" s="100"/>
      <c r="Y1034" s="100"/>
    </row>
    <row r="1035" spans="2:26" ht="16.5" customHeight="1">
      <c r="B1035" s="474"/>
      <c r="E1035" s="686" t="s">
        <v>936</v>
      </c>
      <c r="F1035" s="101"/>
      <c r="G1035" s="101"/>
      <c r="H1035" s="101"/>
      <c r="I1035" s="101"/>
      <c r="J1035" s="101"/>
      <c r="K1035" s="101"/>
      <c r="L1035" s="101"/>
      <c r="M1035" s="101"/>
      <c r="N1035" s="101"/>
      <c r="O1035" s="101"/>
      <c r="P1035" s="101"/>
      <c r="Q1035" s="101"/>
      <c r="R1035" s="101"/>
      <c r="S1035" s="101"/>
      <c r="T1035" s="694"/>
      <c r="U1035" s="694"/>
      <c r="V1035" s="694"/>
      <c r="W1035" s="100"/>
      <c r="X1035" s="100"/>
      <c r="Y1035" s="100"/>
    </row>
    <row r="1036" spans="2:26" ht="16.5" customHeight="1">
      <c r="B1036" s="474"/>
      <c r="E1036" s="737" t="s">
        <v>937</v>
      </c>
      <c r="F1036" s="101"/>
      <c r="G1036" s="101"/>
      <c r="H1036" s="101"/>
      <c r="I1036" s="101"/>
      <c r="J1036" s="101"/>
      <c r="K1036" s="101"/>
      <c r="L1036" s="101"/>
      <c r="M1036" s="101"/>
      <c r="N1036" s="101"/>
      <c r="O1036" s="101"/>
      <c r="P1036" s="101"/>
      <c r="Q1036" s="101"/>
      <c r="R1036" s="101"/>
      <c r="S1036" s="101"/>
      <c r="T1036" s="694"/>
      <c r="U1036" s="694"/>
      <c r="V1036" s="694"/>
      <c r="W1036" s="100"/>
      <c r="X1036" s="100"/>
      <c r="Y1036" s="100"/>
    </row>
    <row r="1037" spans="2:26" ht="16.5" customHeight="1">
      <c r="B1037" s="474"/>
      <c r="E1037" s="686" t="s">
        <v>938</v>
      </c>
      <c r="F1037" s="101"/>
      <c r="G1037" s="101"/>
      <c r="H1037" s="101"/>
      <c r="I1037" s="101"/>
      <c r="J1037" s="101"/>
      <c r="K1037" s="101"/>
      <c r="L1037" s="101"/>
      <c r="M1037" s="101"/>
      <c r="N1037" s="101"/>
      <c r="O1037" s="101"/>
      <c r="P1037" s="101"/>
      <c r="Q1037" s="101"/>
      <c r="R1037" s="101"/>
      <c r="S1037" s="101"/>
      <c r="T1037" s="694"/>
      <c r="U1037" s="694"/>
      <c r="V1037" s="694"/>
      <c r="W1037" s="100"/>
      <c r="X1037" s="100"/>
      <c r="Y1037" s="100"/>
    </row>
    <row r="1038" spans="2:26" ht="16.5" customHeight="1">
      <c r="B1038" s="474"/>
      <c r="E1038" s="737" t="s">
        <v>939</v>
      </c>
      <c r="F1038" s="101"/>
      <c r="G1038" s="101"/>
      <c r="H1038" s="101"/>
      <c r="I1038" s="101"/>
      <c r="J1038" s="101"/>
      <c r="K1038" s="101"/>
      <c r="L1038" s="101"/>
      <c r="M1038" s="101"/>
      <c r="N1038" s="101"/>
      <c r="O1038" s="101"/>
      <c r="P1038" s="101"/>
      <c r="Q1038" s="101"/>
      <c r="R1038" s="101"/>
      <c r="S1038" s="101"/>
      <c r="T1038" s="694"/>
      <c r="U1038" s="694"/>
      <c r="V1038" s="694"/>
      <c r="W1038" s="100"/>
      <c r="X1038" s="100"/>
      <c r="Y1038" s="100"/>
    </row>
    <row r="1039" spans="2:26" ht="16.5" customHeight="1">
      <c r="B1039" s="474"/>
      <c r="E1039" s="686" t="s">
        <v>940</v>
      </c>
      <c r="F1039" s="101"/>
      <c r="G1039" s="101"/>
      <c r="H1039" s="101"/>
      <c r="I1039" s="101"/>
      <c r="J1039" s="101"/>
      <c r="K1039" s="101"/>
      <c r="L1039" s="101"/>
      <c r="M1039" s="101"/>
      <c r="N1039" s="101"/>
      <c r="O1039" s="101"/>
      <c r="P1039" s="101"/>
      <c r="Q1039" s="101"/>
      <c r="R1039" s="101"/>
      <c r="S1039" s="101"/>
      <c r="T1039" s="694"/>
      <c r="U1039" s="694"/>
      <c r="V1039" s="694"/>
      <c r="W1039" s="100"/>
      <c r="X1039" s="100"/>
      <c r="Y1039" s="100"/>
    </row>
    <row r="1040" spans="2:26" ht="16.5" customHeight="1">
      <c r="B1040" s="474"/>
      <c r="E1040" s="102"/>
      <c r="F1040" s="100"/>
      <c r="G1040" s="100"/>
      <c r="H1040" s="100"/>
      <c r="I1040" s="100"/>
      <c r="J1040" s="100"/>
      <c r="K1040" s="100"/>
      <c r="L1040" s="100"/>
      <c r="M1040" s="100"/>
      <c r="N1040" s="100"/>
      <c r="O1040" s="100"/>
      <c r="P1040" s="100"/>
      <c r="Q1040" s="100"/>
      <c r="R1040" s="100"/>
      <c r="S1040" s="100"/>
      <c r="T1040" s="100"/>
      <c r="U1040" s="100"/>
      <c r="V1040" s="100"/>
      <c r="W1040" s="100"/>
      <c r="X1040" s="100"/>
      <c r="Y1040" s="100"/>
      <c r="Z1040" s="100"/>
    </row>
    <row r="1041" spans="2:60" ht="16.5" customHeight="1">
      <c r="B1041" s="474"/>
      <c r="E1041" s="529" t="s">
        <v>886</v>
      </c>
      <c r="F1041" s="100"/>
      <c r="G1041" s="100"/>
      <c r="H1041" s="100"/>
      <c r="I1041" s="100"/>
      <c r="J1041" s="100"/>
      <c r="K1041" s="100"/>
      <c r="L1041" s="100"/>
      <c r="M1041" s="100"/>
      <c r="N1041" s="100"/>
      <c r="O1041" s="100"/>
      <c r="P1041" s="100"/>
      <c r="Q1041" s="100"/>
      <c r="R1041" s="100"/>
      <c r="S1041" s="100"/>
      <c r="T1041" s="100"/>
      <c r="U1041" s="100"/>
      <c r="V1041" s="100"/>
      <c r="W1041" s="100"/>
      <c r="X1041" s="100"/>
      <c r="Y1041" s="100"/>
      <c r="Z1041" s="100"/>
    </row>
    <row r="1042" spans="2:60" ht="16.5" customHeight="1">
      <c r="B1042" s="474"/>
      <c r="E1042" s="102"/>
      <c r="F1042" s="100"/>
      <c r="G1042" s="1225">
        <v>2007</v>
      </c>
      <c r="H1042" s="1225"/>
      <c r="I1042" s="1225"/>
      <c r="J1042" s="1227">
        <v>2008</v>
      </c>
      <c r="K1042" s="1228"/>
      <c r="L1042" s="1229"/>
      <c r="M1042" s="1225">
        <v>2009</v>
      </c>
      <c r="N1042" s="1225"/>
      <c r="O1042" s="1225"/>
      <c r="P1042" s="1225">
        <v>2010</v>
      </c>
      <c r="Q1042" s="1225"/>
      <c r="R1042" s="1225"/>
      <c r="S1042" s="1225">
        <v>2011</v>
      </c>
      <c r="T1042" s="1225"/>
      <c r="U1042" s="1225"/>
      <c r="V1042" s="1225">
        <v>2012</v>
      </c>
      <c r="W1042" s="1225"/>
      <c r="X1042" s="1225"/>
      <c r="Y1042" s="1225">
        <v>2013</v>
      </c>
      <c r="Z1042" s="1225"/>
      <c r="AA1042" s="1225"/>
      <c r="AB1042" s="1225">
        <v>2014</v>
      </c>
      <c r="AC1042" s="1225"/>
      <c r="AD1042" s="1225"/>
      <c r="AE1042" s="1225">
        <v>2015</v>
      </c>
      <c r="AF1042" s="1225"/>
      <c r="AG1042" s="1225"/>
      <c r="AH1042" s="1225">
        <v>2016</v>
      </c>
      <c r="AI1042" s="1225"/>
      <c r="AJ1042" s="1225"/>
      <c r="AK1042" s="1225">
        <v>2017</v>
      </c>
      <c r="AL1042" s="1225"/>
      <c r="AM1042" s="1225"/>
      <c r="AN1042" s="1225">
        <v>2018</v>
      </c>
      <c r="AO1042" s="1225"/>
      <c r="AP1042" s="1225"/>
      <c r="AQ1042" s="1225">
        <v>2019</v>
      </c>
      <c r="AR1042" s="1225"/>
      <c r="AS1042" s="1225"/>
      <c r="AT1042" s="1225">
        <v>2020</v>
      </c>
      <c r="AU1042" s="1225"/>
      <c r="AV1042" s="1225"/>
      <c r="AW1042" s="1225">
        <v>2021</v>
      </c>
      <c r="AX1042" s="1225"/>
      <c r="AY1042" s="1225"/>
      <c r="AZ1042" s="1225">
        <v>2022</v>
      </c>
      <c r="BA1042" s="1225"/>
      <c r="BB1042" s="1225"/>
      <c r="BC1042" s="1225">
        <v>2023</v>
      </c>
      <c r="BD1042" s="1225"/>
      <c r="BE1042" s="1225"/>
      <c r="BF1042" s="1225">
        <v>2024</v>
      </c>
      <c r="BG1042" s="1225"/>
      <c r="BH1042" s="1225"/>
    </row>
    <row r="1043" spans="2:60" ht="16.5" customHeight="1">
      <c r="B1043" s="474"/>
      <c r="E1043" s="102"/>
      <c r="F1043" s="100"/>
      <c r="G1043" s="384" t="s">
        <v>887</v>
      </c>
      <c r="H1043" s="384" t="s">
        <v>888</v>
      </c>
      <c r="I1043" s="384" t="s">
        <v>889</v>
      </c>
      <c r="J1043" s="384" t="s">
        <v>887</v>
      </c>
      <c r="K1043" s="384" t="s">
        <v>888</v>
      </c>
      <c r="L1043" s="384" t="s">
        <v>889</v>
      </c>
      <c r="M1043" s="384" t="s">
        <v>887</v>
      </c>
      <c r="N1043" s="384" t="s">
        <v>888</v>
      </c>
      <c r="O1043" s="384" t="s">
        <v>889</v>
      </c>
      <c r="P1043" s="384" t="s">
        <v>887</v>
      </c>
      <c r="Q1043" s="384" t="s">
        <v>888</v>
      </c>
      <c r="R1043" s="384" t="s">
        <v>889</v>
      </c>
      <c r="S1043" s="384" t="s">
        <v>887</v>
      </c>
      <c r="T1043" s="384" t="s">
        <v>888</v>
      </c>
      <c r="U1043" s="384" t="s">
        <v>889</v>
      </c>
      <c r="V1043" s="384" t="s">
        <v>887</v>
      </c>
      <c r="W1043" s="384" t="s">
        <v>888</v>
      </c>
      <c r="X1043" s="384" t="s">
        <v>889</v>
      </c>
      <c r="Y1043" s="384" t="s">
        <v>887</v>
      </c>
      <c r="Z1043" s="384" t="s">
        <v>888</v>
      </c>
      <c r="AA1043" s="384" t="s">
        <v>889</v>
      </c>
      <c r="AB1043" s="384" t="s">
        <v>887</v>
      </c>
      <c r="AC1043" s="384" t="s">
        <v>888</v>
      </c>
      <c r="AD1043" s="384" t="s">
        <v>889</v>
      </c>
      <c r="AE1043" s="384" t="s">
        <v>887</v>
      </c>
      <c r="AF1043" s="384" t="s">
        <v>888</v>
      </c>
      <c r="AG1043" s="384" t="s">
        <v>889</v>
      </c>
      <c r="AH1043" s="384" t="s">
        <v>887</v>
      </c>
      <c r="AI1043" s="384" t="s">
        <v>888</v>
      </c>
      <c r="AJ1043" s="384" t="s">
        <v>889</v>
      </c>
      <c r="AK1043" s="384" t="s">
        <v>887</v>
      </c>
      <c r="AL1043" s="384" t="s">
        <v>888</v>
      </c>
      <c r="AM1043" s="384" t="s">
        <v>889</v>
      </c>
      <c r="AN1043" s="384" t="s">
        <v>887</v>
      </c>
      <c r="AO1043" s="384" t="s">
        <v>888</v>
      </c>
      <c r="AP1043" s="384" t="s">
        <v>889</v>
      </c>
      <c r="AQ1043" s="384" t="s">
        <v>887</v>
      </c>
      <c r="AR1043" s="384" t="s">
        <v>888</v>
      </c>
      <c r="AS1043" s="384" t="s">
        <v>889</v>
      </c>
      <c r="AT1043" s="384" t="s">
        <v>887</v>
      </c>
      <c r="AU1043" s="384" t="s">
        <v>888</v>
      </c>
      <c r="AV1043" s="384" t="s">
        <v>889</v>
      </c>
      <c r="AW1043" s="384" t="s">
        <v>887</v>
      </c>
      <c r="AX1043" s="384" t="s">
        <v>888</v>
      </c>
      <c r="AY1043" s="384" t="s">
        <v>889</v>
      </c>
      <c r="AZ1043" s="384" t="s">
        <v>887</v>
      </c>
      <c r="BA1043" s="384" t="s">
        <v>888</v>
      </c>
      <c r="BB1043" s="384" t="s">
        <v>889</v>
      </c>
      <c r="BC1043" s="384" t="s">
        <v>887</v>
      </c>
      <c r="BD1043" s="384" t="s">
        <v>888</v>
      </c>
      <c r="BE1043" s="384" t="s">
        <v>889</v>
      </c>
      <c r="BF1043" s="384" t="s">
        <v>887</v>
      </c>
      <c r="BG1043" s="384" t="s">
        <v>888</v>
      </c>
      <c r="BH1043" s="384" t="s">
        <v>889</v>
      </c>
    </row>
    <row r="1044" spans="2:60" ht="16.5" customHeight="1">
      <c r="B1044" s="474"/>
      <c r="E1044" s="738" t="s">
        <v>894</v>
      </c>
      <c r="F1044" s="688" t="s">
        <v>895</v>
      </c>
      <c r="G1044" s="399">
        <v>2.3540000000000001</v>
      </c>
      <c r="H1044" s="399">
        <v>0.32900000000000001</v>
      </c>
      <c r="I1044" s="399">
        <v>7.6999999999999999E-2</v>
      </c>
      <c r="J1044" s="399">
        <v>2.3540000000000001</v>
      </c>
      <c r="K1044" s="399">
        <v>0.318</v>
      </c>
      <c r="L1044" s="399">
        <v>7.3999999999999996E-2</v>
      </c>
      <c r="M1044" s="399">
        <v>2.3540000000000001</v>
      </c>
      <c r="N1044" s="399">
        <v>0.308</v>
      </c>
      <c r="O1044" s="399">
        <v>7.0000000000000007E-2</v>
      </c>
      <c r="P1044" s="399">
        <v>2.3540000000000001</v>
      </c>
      <c r="Q1044" s="399">
        <v>0.29499999999999998</v>
      </c>
      <c r="R1044" s="399">
        <v>4.2000000000000003E-2</v>
      </c>
      <c r="S1044" s="399">
        <v>2.2629999999999999</v>
      </c>
      <c r="T1044" s="399">
        <v>0.28699999999999998</v>
      </c>
      <c r="U1044" s="399">
        <v>0.04</v>
      </c>
      <c r="V1044" s="399">
        <v>2.258</v>
      </c>
      <c r="W1044" s="399">
        <v>0.28100000000000003</v>
      </c>
      <c r="X1044" s="399">
        <v>3.7999999999999999E-2</v>
      </c>
      <c r="Y1044" s="399">
        <v>2.2629999999999999</v>
      </c>
      <c r="Z1044" s="399">
        <v>0.27600000000000002</v>
      </c>
      <c r="AA1044" s="399">
        <v>3.6999999999999998E-2</v>
      </c>
      <c r="AB1044" s="399">
        <v>2.2629999999999999</v>
      </c>
      <c r="AC1044" s="399">
        <v>0.27300000000000002</v>
      </c>
      <c r="AD1044" s="399">
        <v>3.5000000000000003E-2</v>
      </c>
      <c r="AE1044" s="399">
        <v>2.2629999999999999</v>
      </c>
      <c r="AF1044" s="399">
        <v>0.255</v>
      </c>
      <c r="AG1044" s="399">
        <v>3.2000000000000001E-2</v>
      </c>
      <c r="AH1044" s="399">
        <v>2.2530000000000001</v>
      </c>
      <c r="AI1044" s="399">
        <v>0.248</v>
      </c>
      <c r="AJ1044" s="399">
        <v>2.9000000000000001E-2</v>
      </c>
      <c r="AK1044" s="399">
        <v>2.2370000000000001</v>
      </c>
      <c r="AL1044" s="399">
        <v>0.24399999999999999</v>
      </c>
      <c r="AM1044" s="399">
        <v>2.7E-2</v>
      </c>
      <c r="AN1044" s="399">
        <v>2.2130000000000001</v>
      </c>
      <c r="AO1044" s="399">
        <v>0.24099999999999999</v>
      </c>
      <c r="AP1044" s="399">
        <v>2.7E-2</v>
      </c>
      <c r="AQ1044" s="399" t="s">
        <v>546</v>
      </c>
      <c r="AR1044" s="399" t="s">
        <v>546</v>
      </c>
      <c r="AS1044" s="399" t="s">
        <v>546</v>
      </c>
      <c r="AT1044" s="399" t="s">
        <v>546</v>
      </c>
      <c r="AU1044" s="399" t="s">
        <v>546</v>
      </c>
      <c r="AV1044" s="399" t="s">
        <v>546</v>
      </c>
      <c r="AW1044" s="399" t="s">
        <v>546</v>
      </c>
      <c r="AX1044" s="399" t="s">
        <v>546</v>
      </c>
      <c r="AY1044" s="399" t="s">
        <v>546</v>
      </c>
      <c r="AZ1044" s="399" t="s">
        <v>546</v>
      </c>
      <c r="BA1044" s="399" t="s">
        <v>546</v>
      </c>
      <c r="BB1044" s="399" t="s">
        <v>546</v>
      </c>
      <c r="BC1044" s="399" t="s">
        <v>546</v>
      </c>
      <c r="BD1044" s="399" t="s">
        <v>546</v>
      </c>
      <c r="BE1044" s="399" t="s">
        <v>546</v>
      </c>
      <c r="BF1044" s="399" t="s">
        <v>546</v>
      </c>
      <c r="BG1044" s="399" t="s">
        <v>546</v>
      </c>
      <c r="BH1044" s="399" t="s">
        <v>546</v>
      </c>
    </row>
    <row r="1045" spans="2:60" ht="16.5" customHeight="1">
      <c r="B1045" s="474"/>
      <c r="E1045" s="739"/>
      <c r="F1045" s="688" t="s">
        <v>896</v>
      </c>
      <c r="G1045" s="399">
        <v>2.3519999999999999</v>
      </c>
      <c r="H1045" s="399">
        <v>0.68400000000000005</v>
      </c>
      <c r="I1045" s="399">
        <v>6.7000000000000004E-2</v>
      </c>
      <c r="J1045" s="399">
        <v>2.3519999999999999</v>
      </c>
      <c r="K1045" s="399">
        <v>0.67900000000000005</v>
      </c>
      <c r="L1045" s="399">
        <v>6.7000000000000004E-2</v>
      </c>
      <c r="M1045" s="399">
        <v>2.3519999999999999</v>
      </c>
      <c r="N1045" s="399">
        <v>0.67200000000000004</v>
      </c>
      <c r="O1045" s="399">
        <v>6.7000000000000004E-2</v>
      </c>
      <c r="P1045" s="399">
        <v>2.3519999999999999</v>
      </c>
      <c r="Q1045" s="399">
        <v>0.65400000000000003</v>
      </c>
      <c r="R1045" s="399">
        <v>6.2E-2</v>
      </c>
      <c r="S1045" s="399">
        <v>2.2599999999999998</v>
      </c>
      <c r="T1045" s="399">
        <v>0.65100000000000002</v>
      </c>
      <c r="U1045" s="399">
        <v>6.0999999999999999E-2</v>
      </c>
      <c r="V1045" s="399">
        <v>2.2559999999999998</v>
      </c>
      <c r="W1045" s="399">
        <v>0.64800000000000002</v>
      </c>
      <c r="X1045" s="399">
        <v>6.0999999999999999E-2</v>
      </c>
      <c r="Y1045" s="399">
        <v>2.2599999999999998</v>
      </c>
      <c r="Z1045" s="399">
        <v>0.64600000000000002</v>
      </c>
      <c r="AA1045" s="399">
        <v>6.0999999999999999E-2</v>
      </c>
      <c r="AB1045" s="399">
        <v>2.2599999999999998</v>
      </c>
      <c r="AC1045" s="399">
        <v>0.64400000000000002</v>
      </c>
      <c r="AD1045" s="399">
        <v>6.0999999999999999E-2</v>
      </c>
      <c r="AE1045" s="399">
        <v>2.2599999999999998</v>
      </c>
      <c r="AF1045" s="399">
        <v>0.63</v>
      </c>
      <c r="AG1045" s="399">
        <v>6.2E-2</v>
      </c>
      <c r="AH1045" s="399">
        <v>2.2509999999999999</v>
      </c>
      <c r="AI1045" s="399">
        <v>0.63300000000000001</v>
      </c>
      <c r="AJ1045" s="399">
        <v>6.2E-2</v>
      </c>
      <c r="AK1045" s="399">
        <v>2.2349999999999999</v>
      </c>
      <c r="AL1045" s="399">
        <v>0.63600000000000001</v>
      </c>
      <c r="AM1045" s="399">
        <v>6.0999999999999999E-2</v>
      </c>
      <c r="AN1045" s="399">
        <v>2.2109999999999999</v>
      </c>
      <c r="AO1045" s="399">
        <v>0.64600000000000002</v>
      </c>
      <c r="AP1045" s="399">
        <v>6.2E-2</v>
      </c>
      <c r="AQ1045" s="399" t="s">
        <v>546</v>
      </c>
      <c r="AR1045" s="399" t="s">
        <v>546</v>
      </c>
      <c r="AS1045" s="399" t="s">
        <v>546</v>
      </c>
      <c r="AT1045" s="399" t="s">
        <v>546</v>
      </c>
      <c r="AU1045" s="399" t="s">
        <v>546</v>
      </c>
      <c r="AV1045" s="399" t="s">
        <v>546</v>
      </c>
      <c r="AW1045" s="399" t="s">
        <v>546</v>
      </c>
      <c r="AX1045" s="399" t="s">
        <v>546</v>
      </c>
      <c r="AY1045" s="399" t="s">
        <v>546</v>
      </c>
      <c r="AZ1045" s="399" t="s">
        <v>546</v>
      </c>
      <c r="BA1045" s="399" t="s">
        <v>546</v>
      </c>
      <c r="BB1045" s="399" t="s">
        <v>546</v>
      </c>
      <c r="BC1045" s="399" t="s">
        <v>546</v>
      </c>
      <c r="BD1045" s="399" t="s">
        <v>546</v>
      </c>
      <c r="BE1045" s="399" t="s">
        <v>546</v>
      </c>
      <c r="BF1045" s="399" t="s">
        <v>546</v>
      </c>
      <c r="BG1045" s="399" t="s">
        <v>546</v>
      </c>
      <c r="BH1045" s="399" t="s">
        <v>546</v>
      </c>
    </row>
    <row r="1046" spans="2:60" ht="16.5" customHeight="1">
      <c r="B1046" s="474"/>
      <c r="E1046" s="739"/>
      <c r="F1046" s="688" t="s">
        <v>897</v>
      </c>
      <c r="G1046" s="399">
        <v>2.3519999999999999</v>
      </c>
      <c r="H1046" s="399">
        <v>0.47299999999999998</v>
      </c>
      <c r="I1046" s="399">
        <v>0.02</v>
      </c>
      <c r="J1046" s="399">
        <v>2.3519999999999999</v>
      </c>
      <c r="K1046" s="399">
        <v>0.47299999999999998</v>
      </c>
      <c r="L1046" s="399">
        <v>0.02</v>
      </c>
      <c r="M1046" s="399">
        <v>2.3519999999999999</v>
      </c>
      <c r="N1046" s="399">
        <v>0.47299999999999998</v>
      </c>
      <c r="O1046" s="399">
        <v>0.02</v>
      </c>
      <c r="P1046" s="399">
        <v>2.3519999999999999</v>
      </c>
      <c r="Q1046" s="399">
        <v>0.47</v>
      </c>
      <c r="R1046" s="399">
        <v>0.02</v>
      </c>
      <c r="S1046" s="399">
        <v>2.2599999999999998</v>
      </c>
      <c r="T1046" s="399">
        <v>0.46600000000000003</v>
      </c>
      <c r="U1046" s="399">
        <v>0.02</v>
      </c>
      <c r="V1046" s="399">
        <v>2.2559999999999998</v>
      </c>
      <c r="W1046" s="399">
        <v>0.46600000000000003</v>
      </c>
      <c r="X1046" s="399">
        <v>0.02</v>
      </c>
      <c r="Y1046" s="399">
        <v>2.2599999999999998</v>
      </c>
      <c r="Z1046" s="399">
        <v>0.46600000000000003</v>
      </c>
      <c r="AA1046" s="399">
        <v>0.02</v>
      </c>
      <c r="AB1046" s="399">
        <v>2.2599999999999998</v>
      </c>
      <c r="AC1046" s="399">
        <v>0.46700000000000003</v>
      </c>
      <c r="AD1046" s="399">
        <v>0.02</v>
      </c>
      <c r="AE1046" s="399">
        <v>2.2599999999999998</v>
      </c>
      <c r="AF1046" s="399">
        <v>0.46600000000000003</v>
      </c>
      <c r="AG1046" s="399">
        <v>0.02</v>
      </c>
      <c r="AH1046" s="399">
        <v>2.2509999999999999</v>
      </c>
      <c r="AI1046" s="399">
        <v>0.46600000000000003</v>
      </c>
      <c r="AJ1046" s="399">
        <v>0.02</v>
      </c>
      <c r="AK1046" s="399">
        <v>2.2349999999999999</v>
      </c>
      <c r="AL1046" s="399">
        <v>0.47</v>
      </c>
      <c r="AM1046" s="399">
        <v>0.02</v>
      </c>
      <c r="AN1046" s="399">
        <v>2.2109999999999999</v>
      </c>
      <c r="AO1046" s="399">
        <v>0.47</v>
      </c>
      <c r="AP1046" s="399">
        <v>0.02</v>
      </c>
      <c r="AQ1046" s="399" t="s">
        <v>546</v>
      </c>
      <c r="AR1046" s="399" t="s">
        <v>546</v>
      </c>
      <c r="AS1046" s="399" t="s">
        <v>546</v>
      </c>
      <c r="AT1046" s="399" t="s">
        <v>546</v>
      </c>
      <c r="AU1046" s="399" t="s">
        <v>546</v>
      </c>
      <c r="AV1046" s="399" t="s">
        <v>546</v>
      </c>
      <c r="AW1046" s="399" t="s">
        <v>546</v>
      </c>
      <c r="AX1046" s="399" t="s">
        <v>546</v>
      </c>
      <c r="AY1046" s="399" t="s">
        <v>546</v>
      </c>
      <c r="AZ1046" s="399" t="s">
        <v>546</v>
      </c>
      <c r="BA1046" s="399" t="s">
        <v>546</v>
      </c>
      <c r="BB1046" s="399" t="s">
        <v>546</v>
      </c>
      <c r="BC1046" s="399" t="s">
        <v>546</v>
      </c>
      <c r="BD1046" s="399" t="s">
        <v>546</v>
      </c>
      <c r="BE1046" s="399" t="s">
        <v>546</v>
      </c>
      <c r="BF1046" s="399" t="s">
        <v>546</v>
      </c>
      <c r="BG1046" s="399" t="s">
        <v>546</v>
      </c>
      <c r="BH1046" s="399" t="s">
        <v>546</v>
      </c>
    </row>
    <row r="1047" spans="2:60" ht="16.5" customHeight="1">
      <c r="B1047" s="474"/>
      <c r="E1047" s="739"/>
      <c r="F1047" s="688" t="s">
        <v>898</v>
      </c>
      <c r="G1047" s="399">
        <v>2.3879999999999999</v>
      </c>
      <c r="H1047" s="399">
        <v>1.054</v>
      </c>
      <c r="I1047" s="399">
        <v>3.7999999999999999E-2</v>
      </c>
      <c r="J1047" s="399">
        <v>2.3879999999999999</v>
      </c>
      <c r="K1047" s="399">
        <v>1.0029999999999999</v>
      </c>
      <c r="L1047" s="399">
        <v>3.9E-2</v>
      </c>
      <c r="M1047" s="399">
        <v>2.3879999999999999</v>
      </c>
      <c r="N1047" s="399">
        <v>0.98099999999999998</v>
      </c>
      <c r="O1047" s="399">
        <v>3.9E-2</v>
      </c>
      <c r="P1047" s="399">
        <v>2.3879999999999999</v>
      </c>
      <c r="Q1047" s="399">
        <v>0.96599999999999997</v>
      </c>
      <c r="R1047" s="399">
        <v>3.9E-2</v>
      </c>
      <c r="S1047" s="399">
        <v>2.2959999999999998</v>
      </c>
      <c r="T1047" s="399">
        <v>0.95299999999999996</v>
      </c>
      <c r="U1047" s="399">
        <v>3.9E-2</v>
      </c>
      <c r="V1047" s="399">
        <v>2.2909999999999999</v>
      </c>
      <c r="W1047" s="399">
        <v>0.94799999999999995</v>
      </c>
      <c r="X1047" s="399">
        <v>3.9E-2</v>
      </c>
      <c r="Y1047" s="399">
        <v>2.2959999999999998</v>
      </c>
      <c r="Z1047" s="399">
        <v>0.94699999999999995</v>
      </c>
      <c r="AA1047" s="399">
        <v>3.9E-2</v>
      </c>
      <c r="AB1047" s="399">
        <v>2.2959999999999998</v>
      </c>
      <c r="AC1047" s="399">
        <v>0.94899999999999995</v>
      </c>
      <c r="AD1047" s="399">
        <v>3.9E-2</v>
      </c>
      <c r="AE1047" s="399">
        <v>2.2959999999999998</v>
      </c>
      <c r="AF1047" s="399">
        <v>0.97</v>
      </c>
      <c r="AG1047" s="399">
        <v>3.9E-2</v>
      </c>
      <c r="AH1047" s="399">
        <v>2.2869999999999999</v>
      </c>
      <c r="AI1047" s="399">
        <v>0.97</v>
      </c>
      <c r="AJ1047" s="399">
        <v>3.9E-2</v>
      </c>
      <c r="AK1047" s="399">
        <v>2.27</v>
      </c>
      <c r="AL1047" s="399">
        <v>0.97799999999999998</v>
      </c>
      <c r="AM1047" s="399">
        <v>3.9E-2</v>
      </c>
      <c r="AN1047" s="399">
        <v>2.2469999999999999</v>
      </c>
      <c r="AO1047" s="399">
        <v>0.97799999999999998</v>
      </c>
      <c r="AP1047" s="399">
        <v>3.9E-2</v>
      </c>
      <c r="AQ1047" s="399" t="s">
        <v>546</v>
      </c>
      <c r="AR1047" s="399" t="s">
        <v>546</v>
      </c>
      <c r="AS1047" s="399" t="s">
        <v>546</v>
      </c>
      <c r="AT1047" s="399" t="s">
        <v>546</v>
      </c>
      <c r="AU1047" s="399" t="s">
        <v>546</v>
      </c>
      <c r="AV1047" s="399" t="s">
        <v>546</v>
      </c>
      <c r="AW1047" s="399" t="s">
        <v>546</v>
      </c>
      <c r="AX1047" s="399" t="s">
        <v>546</v>
      </c>
      <c r="AY1047" s="399" t="s">
        <v>546</v>
      </c>
      <c r="AZ1047" s="399" t="s">
        <v>546</v>
      </c>
      <c r="BA1047" s="399" t="s">
        <v>546</v>
      </c>
      <c r="BB1047" s="399" t="s">
        <v>546</v>
      </c>
      <c r="BC1047" s="399" t="s">
        <v>546</v>
      </c>
      <c r="BD1047" s="399" t="s">
        <v>546</v>
      </c>
      <c r="BE1047" s="399" t="s">
        <v>546</v>
      </c>
      <c r="BF1047" s="399" t="s">
        <v>546</v>
      </c>
      <c r="BG1047" s="399" t="s">
        <v>546</v>
      </c>
      <c r="BH1047" s="399" t="s">
        <v>546</v>
      </c>
    </row>
    <row r="1048" spans="2:60" ht="16.5" customHeight="1">
      <c r="B1048" s="474"/>
      <c r="E1048" s="740"/>
      <c r="F1048" s="688" t="s">
        <v>899</v>
      </c>
      <c r="G1048" s="399">
        <v>2.3879999999999999</v>
      </c>
      <c r="H1048" s="399">
        <v>3.238</v>
      </c>
      <c r="I1048" s="399">
        <v>4.4999999999999998E-2</v>
      </c>
      <c r="J1048" s="399">
        <v>2.3879999999999999</v>
      </c>
      <c r="K1048" s="399">
        <v>2.8889999999999998</v>
      </c>
      <c r="L1048" s="399">
        <v>4.4999999999999998E-2</v>
      </c>
      <c r="M1048" s="399">
        <v>2.3879999999999999</v>
      </c>
      <c r="N1048" s="399">
        <v>2.69</v>
      </c>
      <c r="O1048" s="399">
        <v>4.3999999999999997E-2</v>
      </c>
      <c r="P1048" s="399">
        <v>2.3879999999999999</v>
      </c>
      <c r="Q1048" s="399">
        <v>2.496</v>
      </c>
      <c r="R1048" s="399">
        <v>4.3999999999999997E-2</v>
      </c>
      <c r="S1048" s="399">
        <v>2.2959999999999998</v>
      </c>
      <c r="T1048" s="399">
        <v>2.4169999999999998</v>
      </c>
      <c r="U1048" s="399">
        <v>4.2999999999999997E-2</v>
      </c>
      <c r="V1048" s="399">
        <v>2.2909999999999999</v>
      </c>
      <c r="W1048" s="399">
        <v>2.367</v>
      </c>
      <c r="X1048" s="399">
        <v>4.2999999999999997E-2</v>
      </c>
      <c r="Y1048" s="399">
        <v>2.2959999999999998</v>
      </c>
      <c r="Z1048" s="399">
        <v>2.3450000000000002</v>
      </c>
      <c r="AA1048" s="399">
        <v>4.3999999999999997E-2</v>
      </c>
      <c r="AB1048" s="399">
        <v>2.2959999999999998</v>
      </c>
      <c r="AC1048" s="399">
        <v>2.319</v>
      </c>
      <c r="AD1048" s="399">
        <v>4.3999999999999997E-2</v>
      </c>
      <c r="AE1048" s="399">
        <v>2.2959999999999998</v>
      </c>
      <c r="AF1048" s="399">
        <v>2.335</v>
      </c>
      <c r="AG1048" s="399">
        <v>4.2999999999999997E-2</v>
      </c>
      <c r="AH1048" s="399">
        <v>2.2869999999999999</v>
      </c>
      <c r="AI1048" s="399">
        <v>2.29</v>
      </c>
      <c r="AJ1048" s="399">
        <v>4.2999999999999997E-2</v>
      </c>
      <c r="AK1048" s="399">
        <v>2.27</v>
      </c>
      <c r="AL1048" s="399">
        <v>2.29</v>
      </c>
      <c r="AM1048" s="399">
        <v>4.3999999999999997E-2</v>
      </c>
      <c r="AN1048" s="399">
        <v>2.2469999999999999</v>
      </c>
      <c r="AO1048" s="399">
        <v>2.2559999999999998</v>
      </c>
      <c r="AP1048" s="399">
        <v>4.3999999999999997E-2</v>
      </c>
      <c r="AQ1048" s="399" t="s">
        <v>546</v>
      </c>
      <c r="AR1048" s="399" t="s">
        <v>546</v>
      </c>
      <c r="AS1048" s="399" t="s">
        <v>546</v>
      </c>
      <c r="AT1048" s="399" t="s">
        <v>546</v>
      </c>
      <c r="AU1048" s="399" t="s">
        <v>546</v>
      </c>
      <c r="AV1048" s="399" t="s">
        <v>546</v>
      </c>
      <c r="AW1048" s="399" t="s">
        <v>546</v>
      </c>
      <c r="AX1048" s="399" t="s">
        <v>546</v>
      </c>
      <c r="AY1048" s="399" t="s">
        <v>546</v>
      </c>
      <c r="AZ1048" s="399" t="s">
        <v>546</v>
      </c>
      <c r="BA1048" s="399" t="s">
        <v>546</v>
      </c>
      <c r="BB1048" s="399" t="s">
        <v>546</v>
      </c>
      <c r="BC1048" s="399" t="s">
        <v>546</v>
      </c>
      <c r="BD1048" s="399" t="s">
        <v>546</v>
      </c>
      <c r="BE1048" s="399" t="s">
        <v>546</v>
      </c>
      <c r="BF1048" s="399" t="s">
        <v>546</v>
      </c>
      <c r="BG1048" s="399" t="s">
        <v>546</v>
      </c>
      <c r="BH1048" s="399" t="s">
        <v>546</v>
      </c>
    </row>
    <row r="1049" spans="2:60" ht="16.5" customHeight="1">
      <c r="B1049" s="474"/>
      <c r="E1049" s="386" t="s">
        <v>900</v>
      </c>
      <c r="F1049" s="688" t="s">
        <v>895</v>
      </c>
      <c r="G1049" s="399" t="s">
        <v>546</v>
      </c>
      <c r="H1049" s="399" t="s">
        <v>546</v>
      </c>
      <c r="I1049" s="399" t="s">
        <v>546</v>
      </c>
      <c r="J1049" s="399" t="s">
        <v>546</v>
      </c>
      <c r="K1049" s="399" t="s">
        <v>546</v>
      </c>
      <c r="L1049" s="399" t="s">
        <v>546</v>
      </c>
      <c r="M1049" s="399" t="s">
        <v>546</v>
      </c>
      <c r="N1049" s="399" t="s">
        <v>546</v>
      </c>
      <c r="O1049" s="399" t="s">
        <v>546</v>
      </c>
      <c r="P1049" s="399" t="s">
        <v>546</v>
      </c>
      <c r="Q1049" s="399" t="s">
        <v>546</v>
      </c>
      <c r="R1049" s="399" t="s">
        <v>546</v>
      </c>
      <c r="S1049" s="399" t="s">
        <v>546</v>
      </c>
      <c r="T1049" s="399" t="s">
        <v>546</v>
      </c>
      <c r="U1049" s="399" t="s">
        <v>546</v>
      </c>
      <c r="V1049" s="399" t="s">
        <v>546</v>
      </c>
      <c r="W1049" s="399" t="s">
        <v>546</v>
      </c>
      <c r="X1049" s="399" t="s">
        <v>546</v>
      </c>
      <c r="Y1049" s="399" t="s">
        <v>546</v>
      </c>
      <c r="Z1049" s="399" t="s">
        <v>546</v>
      </c>
      <c r="AA1049" s="399" t="s">
        <v>546</v>
      </c>
      <c r="AB1049" s="399" t="s">
        <v>546</v>
      </c>
      <c r="AC1049" s="399" t="s">
        <v>546</v>
      </c>
      <c r="AD1049" s="399" t="s">
        <v>546</v>
      </c>
      <c r="AE1049" s="399" t="s">
        <v>546</v>
      </c>
      <c r="AF1049" s="399" t="s">
        <v>546</v>
      </c>
      <c r="AG1049" s="399" t="s">
        <v>546</v>
      </c>
      <c r="AH1049" s="399" t="s">
        <v>546</v>
      </c>
      <c r="AI1049" s="399" t="s">
        <v>546</v>
      </c>
      <c r="AJ1049" s="399" t="s">
        <v>546</v>
      </c>
      <c r="AK1049" s="399" t="s">
        <v>546</v>
      </c>
      <c r="AL1049" s="399" t="s">
        <v>546</v>
      </c>
      <c r="AM1049" s="399" t="s">
        <v>546</v>
      </c>
      <c r="AN1049" s="399" t="s">
        <v>546</v>
      </c>
      <c r="AO1049" s="399" t="s">
        <v>546</v>
      </c>
      <c r="AP1049" s="399" t="s">
        <v>546</v>
      </c>
      <c r="AQ1049" s="399">
        <v>2.2370000000000001</v>
      </c>
      <c r="AR1049" s="399">
        <v>0.23799999999999999</v>
      </c>
      <c r="AS1049" s="399">
        <v>2.5999999999999999E-2</v>
      </c>
      <c r="AT1049" s="399">
        <v>2.2370000000000001</v>
      </c>
      <c r="AU1049" s="399">
        <v>0.23200000000000001</v>
      </c>
      <c r="AV1049" s="399">
        <v>2.4E-2</v>
      </c>
      <c r="AW1049" s="399">
        <v>2.2370000000000001</v>
      </c>
      <c r="AX1049" s="399">
        <v>0.22800000000000001</v>
      </c>
      <c r="AY1049" s="399">
        <v>2.3E-2</v>
      </c>
      <c r="AZ1049" s="399">
        <v>2.2370000000000001</v>
      </c>
      <c r="BA1049" s="399">
        <v>0.22700000000000001</v>
      </c>
      <c r="BB1049" s="399">
        <v>2.1999999999999999E-2</v>
      </c>
      <c r="BC1049" s="399">
        <v>2.2370000000000001</v>
      </c>
      <c r="BD1049" s="399">
        <v>0.22500000000000001</v>
      </c>
      <c r="BE1049" s="399">
        <v>2.1000000000000001E-2</v>
      </c>
      <c r="BF1049" s="399">
        <v>2.2370000000000001</v>
      </c>
      <c r="BG1049" s="399">
        <v>0.22600000000000001</v>
      </c>
      <c r="BH1049" s="399">
        <v>2.1999999999999999E-2</v>
      </c>
    </row>
    <row r="1050" spans="2:60" ht="16.5" customHeight="1">
      <c r="B1050" s="474"/>
      <c r="E1050" s="400"/>
      <c r="F1050" s="688" t="s">
        <v>896</v>
      </c>
      <c r="G1050" s="399" t="s">
        <v>546</v>
      </c>
      <c r="H1050" s="399" t="s">
        <v>546</v>
      </c>
      <c r="I1050" s="399" t="s">
        <v>546</v>
      </c>
      <c r="J1050" s="399" t="s">
        <v>546</v>
      </c>
      <c r="K1050" s="399" t="s">
        <v>546</v>
      </c>
      <c r="L1050" s="399" t="s">
        <v>546</v>
      </c>
      <c r="M1050" s="399" t="s">
        <v>546</v>
      </c>
      <c r="N1050" s="399" t="s">
        <v>546</v>
      </c>
      <c r="O1050" s="399" t="s">
        <v>546</v>
      </c>
      <c r="P1050" s="399" t="s">
        <v>546</v>
      </c>
      <c r="Q1050" s="399" t="s">
        <v>546</v>
      </c>
      <c r="R1050" s="399" t="s">
        <v>546</v>
      </c>
      <c r="S1050" s="399" t="s">
        <v>546</v>
      </c>
      <c r="T1050" s="399" t="s">
        <v>546</v>
      </c>
      <c r="U1050" s="399" t="s">
        <v>546</v>
      </c>
      <c r="V1050" s="399" t="s">
        <v>546</v>
      </c>
      <c r="W1050" s="399" t="s">
        <v>546</v>
      </c>
      <c r="X1050" s="399" t="s">
        <v>546</v>
      </c>
      <c r="Y1050" s="399" t="s">
        <v>546</v>
      </c>
      <c r="Z1050" s="399" t="s">
        <v>546</v>
      </c>
      <c r="AA1050" s="399" t="s">
        <v>546</v>
      </c>
      <c r="AB1050" s="399" t="s">
        <v>546</v>
      </c>
      <c r="AC1050" s="399" t="s">
        <v>546</v>
      </c>
      <c r="AD1050" s="399" t="s">
        <v>546</v>
      </c>
      <c r="AE1050" s="399" t="s">
        <v>546</v>
      </c>
      <c r="AF1050" s="399" t="s">
        <v>546</v>
      </c>
      <c r="AG1050" s="399" t="s">
        <v>546</v>
      </c>
      <c r="AH1050" s="399" t="s">
        <v>546</v>
      </c>
      <c r="AI1050" s="399" t="s">
        <v>546</v>
      </c>
      <c r="AJ1050" s="399" t="s">
        <v>546</v>
      </c>
      <c r="AK1050" s="399" t="s">
        <v>546</v>
      </c>
      <c r="AL1050" s="399" t="s">
        <v>546</v>
      </c>
      <c r="AM1050" s="399" t="s">
        <v>546</v>
      </c>
      <c r="AN1050" s="399" t="s">
        <v>546</v>
      </c>
      <c r="AO1050" s="399" t="s">
        <v>546</v>
      </c>
      <c r="AP1050" s="399" t="s">
        <v>546</v>
      </c>
      <c r="AQ1050" s="399">
        <v>2.2349999999999999</v>
      </c>
      <c r="AR1050" s="399">
        <v>0.60799999999999998</v>
      </c>
      <c r="AS1050" s="399">
        <v>5.8000000000000003E-2</v>
      </c>
      <c r="AT1050" s="399">
        <v>2.2349999999999999</v>
      </c>
      <c r="AU1050" s="399">
        <v>0.54900000000000004</v>
      </c>
      <c r="AV1050" s="399">
        <v>5.2999999999999999E-2</v>
      </c>
      <c r="AW1050" s="399">
        <v>2.2349999999999999</v>
      </c>
      <c r="AX1050" s="399">
        <v>0.44800000000000001</v>
      </c>
      <c r="AY1050" s="399">
        <v>4.3999999999999997E-2</v>
      </c>
      <c r="AZ1050" s="399">
        <v>2.2349999999999999</v>
      </c>
      <c r="BA1050" s="399">
        <v>0.36599999999999999</v>
      </c>
      <c r="BB1050" s="399">
        <v>3.6999999999999998E-2</v>
      </c>
      <c r="BC1050" s="399">
        <v>2.2349999999999999</v>
      </c>
      <c r="BD1050" s="399">
        <v>0.182</v>
      </c>
      <c r="BE1050" s="399">
        <v>2.1000000000000001E-2</v>
      </c>
      <c r="BF1050" s="399">
        <v>2.2349999999999999</v>
      </c>
      <c r="BG1050" s="399">
        <v>0.18099999999999999</v>
      </c>
      <c r="BH1050" s="399">
        <v>2.1000000000000001E-2</v>
      </c>
    </row>
    <row r="1051" spans="2:60" ht="16.5" customHeight="1">
      <c r="B1051" s="474"/>
      <c r="E1051" s="400"/>
      <c r="F1051" s="688" t="s">
        <v>897</v>
      </c>
      <c r="G1051" s="399" t="s">
        <v>546</v>
      </c>
      <c r="H1051" s="399" t="s">
        <v>546</v>
      </c>
      <c r="I1051" s="399" t="s">
        <v>546</v>
      </c>
      <c r="J1051" s="399" t="s">
        <v>546</v>
      </c>
      <c r="K1051" s="399" t="s">
        <v>546</v>
      </c>
      <c r="L1051" s="399" t="s">
        <v>546</v>
      </c>
      <c r="M1051" s="399" t="s">
        <v>546</v>
      </c>
      <c r="N1051" s="399" t="s">
        <v>546</v>
      </c>
      <c r="O1051" s="399" t="s">
        <v>546</v>
      </c>
      <c r="P1051" s="399" t="s">
        <v>546</v>
      </c>
      <c r="Q1051" s="399" t="s">
        <v>546</v>
      </c>
      <c r="R1051" s="399" t="s">
        <v>546</v>
      </c>
      <c r="S1051" s="399" t="s">
        <v>546</v>
      </c>
      <c r="T1051" s="399" t="s">
        <v>546</v>
      </c>
      <c r="U1051" s="399" t="s">
        <v>546</v>
      </c>
      <c r="V1051" s="399" t="s">
        <v>546</v>
      </c>
      <c r="W1051" s="399" t="s">
        <v>546</v>
      </c>
      <c r="X1051" s="399" t="s">
        <v>546</v>
      </c>
      <c r="Y1051" s="399" t="s">
        <v>546</v>
      </c>
      <c r="Z1051" s="399" t="s">
        <v>546</v>
      </c>
      <c r="AA1051" s="399" t="s">
        <v>546</v>
      </c>
      <c r="AB1051" s="399" t="s">
        <v>546</v>
      </c>
      <c r="AC1051" s="399" t="s">
        <v>546</v>
      </c>
      <c r="AD1051" s="399" t="s">
        <v>546</v>
      </c>
      <c r="AE1051" s="399" t="s">
        <v>546</v>
      </c>
      <c r="AF1051" s="399" t="s">
        <v>546</v>
      </c>
      <c r="AG1051" s="399" t="s">
        <v>546</v>
      </c>
      <c r="AH1051" s="399" t="s">
        <v>546</v>
      </c>
      <c r="AI1051" s="399" t="s">
        <v>546</v>
      </c>
      <c r="AJ1051" s="399" t="s">
        <v>546</v>
      </c>
      <c r="AK1051" s="399" t="s">
        <v>546</v>
      </c>
      <c r="AL1051" s="399" t="s">
        <v>546</v>
      </c>
      <c r="AM1051" s="399" t="s">
        <v>546</v>
      </c>
      <c r="AN1051" s="399" t="s">
        <v>546</v>
      </c>
      <c r="AO1051" s="399" t="s">
        <v>546</v>
      </c>
      <c r="AP1051" s="399" t="s">
        <v>546</v>
      </c>
      <c r="AQ1051" s="399">
        <v>2.2349999999999999</v>
      </c>
      <c r="AR1051" s="399">
        <v>0.46899999999999997</v>
      </c>
      <c r="AS1051" s="399">
        <v>0.02</v>
      </c>
      <c r="AT1051" s="399">
        <v>2.2349999999999999</v>
      </c>
      <c r="AU1051" s="399">
        <v>0.47099999999999997</v>
      </c>
      <c r="AV1051" s="399">
        <v>0.02</v>
      </c>
      <c r="AW1051" s="399">
        <v>2.2349999999999999</v>
      </c>
      <c r="AX1051" s="399">
        <v>0.47199999999999998</v>
      </c>
      <c r="AY1051" s="399">
        <v>0.02</v>
      </c>
      <c r="AZ1051" s="399">
        <v>2.2349999999999999</v>
      </c>
      <c r="BA1051" s="399">
        <v>0.47099999999999997</v>
      </c>
      <c r="BB1051" s="399">
        <v>0.02</v>
      </c>
      <c r="BC1051" s="399">
        <v>2.2349999999999999</v>
      </c>
      <c r="BD1051" s="399">
        <v>0.47199999999999998</v>
      </c>
      <c r="BE1051" s="399">
        <v>0.02</v>
      </c>
      <c r="BF1051" s="399">
        <v>2.2349999999999999</v>
      </c>
      <c r="BG1051" s="399">
        <v>0.47</v>
      </c>
      <c r="BH1051" s="399">
        <v>0.02</v>
      </c>
    </row>
    <row r="1052" spans="2:60" ht="16.5" customHeight="1">
      <c r="B1052" s="474"/>
      <c r="E1052" s="400"/>
      <c r="F1052" s="688" t="s">
        <v>898</v>
      </c>
      <c r="G1052" s="399" t="s">
        <v>546</v>
      </c>
      <c r="H1052" s="399" t="s">
        <v>546</v>
      </c>
      <c r="I1052" s="399" t="s">
        <v>546</v>
      </c>
      <c r="J1052" s="399" t="s">
        <v>546</v>
      </c>
      <c r="K1052" s="399" t="s">
        <v>546</v>
      </c>
      <c r="L1052" s="399" t="s">
        <v>546</v>
      </c>
      <c r="M1052" s="399" t="s">
        <v>546</v>
      </c>
      <c r="N1052" s="399" t="s">
        <v>546</v>
      </c>
      <c r="O1052" s="399" t="s">
        <v>546</v>
      </c>
      <c r="P1052" s="399" t="s">
        <v>546</v>
      </c>
      <c r="Q1052" s="399" t="s">
        <v>546</v>
      </c>
      <c r="R1052" s="399" t="s">
        <v>546</v>
      </c>
      <c r="S1052" s="399" t="s">
        <v>546</v>
      </c>
      <c r="T1052" s="399" t="s">
        <v>546</v>
      </c>
      <c r="U1052" s="399" t="s">
        <v>546</v>
      </c>
      <c r="V1052" s="399" t="s">
        <v>546</v>
      </c>
      <c r="W1052" s="399" t="s">
        <v>546</v>
      </c>
      <c r="X1052" s="399" t="s">
        <v>546</v>
      </c>
      <c r="Y1052" s="399" t="s">
        <v>546</v>
      </c>
      <c r="Z1052" s="399" t="s">
        <v>546</v>
      </c>
      <c r="AA1052" s="399" t="s">
        <v>546</v>
      </c>
      <c r="AB1052" s="399" t="s">
        <v>546</v>
      </c>
      <c r="AC1052" s="399" t="s">
        <v>546</v>
      </c>
      <c r="AD1052" s="399" t="s">
        <v>546</v>
      </c>
      <c r="AE1052" s="399" t="s">
        <v>546</v>
      </c>
      <c r="AF1052" s="399" t="s">
        <v>546</v>
      </c>
      <c r="AG1052" s="399" t="s">
        <v>546</v>
      </c>
      <c r="AH1052" s="399" t="s">
        <v>546</v>
      </c>
      <c r="AI1052" s="399" t="s">
        <v>546</v>
      </c>
      <c r="AJ1052" s="399" t="s">
        <v>546</v>
      </c>
      <c r="AK1052" s="399" t="s">
        <v>546</v>
      </c>
      <c r="AL1052" s="399" t="s">
        <v>546</v>
      </c>
      <c r="AM1052" s="399" t="s">
        <v>546</v>
      </c>
      <c r="AN1052" s="399" t="s">
        <v>546</v>
      </c>
      <c r="AO1052" s="399" t="s">
        <v>546</v>
      </c>
      <c r="AP1052" s="399" t="s">
        <v>546</v>
      </c>
      <c r="AQ1052" s="399">
        <v>2.27</v>
      </c>
      <c r="AR1052" s="399">
        <v>0.97699999999999998</v>
      </c>
      <c r="AS1052" s="399">
        <v>3.9E-2</v>
      </c>
      <c r="AT1052" s="399">
        <v>2.27</v>
      </c>
      <c r="AU1052" s="399">
        <v>0.98099999999999998</v>
      </c>
      <c r="AV1052" s="399">
        <v>0.04</v>
      </c>
      <c r="AW1052" s="399">
        <v>2.27</v>
      </c>
      <c r="AX1052" s="399">
        <v>0.98399999999999999</v>
      </c>
      <c r="AY1052" s="399">
        <v>0.04</v>
      </c>
      <c r="AZ1052" s="399">
        <v>2.27</v>
      </c>
      <c r="BA1052" s="399">
        <v>0.98199999999999998</v>
      </c>
      <c r="BB1052" s="399">
        <v>0.04</v>
      </c>
      <c r="BC1052" s="399">
        <v>2.27</v>
      </c>
      <c r="BD1052" s="399">
        <v>0.98399999999999999</v>
      </c>
      <c r="BE1052" s="399">
        <v>0.04</v>
      </c>
      <c r="BF1052" s="399">
        <v>2.27</v>
      </c>
      <c r="BG1052" s="399">
        <v>0.98099999999999998</v>
      </c>
      <c r="BH1052" s="399">
        <v>0.04</v>
      </c>
    </row>
    <row r="1053" spans="2:60" ht="16.5" customHeight="1">
      <c r="B1053" s="474"/>
      <c r="E1053" s="400"/>
      <c r="F1053" s="688" t="s">
        <v>899</v>
      </c>
      <c r="G1053" s="399" t="s">
        <v>546</v>
      </c>
      <c r="H1053" s="399" t="s">
        <v>546</v>
      </c>
      <c r="I1053" s="399" t="s">
        <v>546</v>
      </c>
      <c r="J1053" s="399" t="s">
        <v>546</v>
      </c>
      <c r="K1053" s="399" t="s">
        <v>546</v>
      </c>
      <c r="L1053" s="399" t="s">
        <v>546</v>
      </c>
      <c r="M1053" s="399" t="s">
        <v>546</v>
      </c>
      <c r="N1053" s="399" t="s">
        <v>546</v>
      </c>
      <c r="O1053" s="399" t="s">
        <v>546</v>
      </c>
      <c r="P1053" s="399" t="s">
        <v>546</v>
      </c>
      <c r="Q1053" s="399" t="s">
        <v>546</v>
      </c>
      <c r="R1053" s="399" t="s">
        <v>546</v>
      </c>
      <c r="S1053" s="399" t="s">
        <v>546</v>
      </c>
      <c r="T1053" s="399" t="s">
        <v>546</v>
      </c>
      <c r="U1053" s="399" t="s">
        <v>546</v>
      </c>
      <c r="V1053" s="399" t="s">
        <v>546</v>
      </c>
      <c r="W1053" s="399" t="s">
        <v>546</v>
      </c>
      <c r="X1053" s="399" t="s">
        <v>546</v>
      </c>
      <c r="Y1053" s="399" t="s">
        <v>546</v>
      </c>
      <c r="Z1053" s="399" t="s">
        <v>546</v>
      </c>
      <c r="AA1053" s="399" t="s">
        <v>546</v>
      </c>
      <c r="AB1053" s="399" t="s">
        <v>546</v>
      </c>
      <c r="AC1053" s="399" t="s">
        <v>546</v>
      </c>
      <c r="AD1053" s="399" t="s">
        <v>546</v>
      </c>
      <c r="AE1053" s="399" t="s">
        <v>546</v>
      </c>
      <c r="AF1053" s="399" t="s">
        <v>546</v>
      </c>
      <c r="AG1053" s="399" t="s">
        <v>546</v>
      </c>
      <c r="AH1053" s="399" t="s">
        <v>546</v>
      </c>
      <c r="AI1053" s="399" t="s">
        <v>546</v>
      </c>
      <c r="AJ1053" s="399" t="s">
        <v>546</v>
      </c>
      <c r="AK1053" s="399" t="s">
        <v>546</v>
      </c>
      <c r="AL1053" s="399" t="s">
        <v>546</v>
      </c>
      <c r="AM1053" s="399" t="s">
        <v>546</v>
      </c>
      <c r="AN1053" s="399" t="s">
        <v>546</v>
      </c>
      <c r="AO1053" s="399" t="s">
        <v>546</v>
      </c>
      <c r="AP1053" s="399" t="s">
        <v>546</v>
      </c>
      <c r="AQ1053" s="399">
        <v>2.27</v>
      </c>
      <c r="AR1053" s="399">
        <v>2.226</v>
      </c>
      <c r="AS1053" s="399">
        <v>4.3999999999999997E-2</v>
      </c>
      <c r="AT1053" s="399">
        <v>2.27</v>
      </c>
      <c r="AU1053" s="399">
        <v>2.181</v>
      </c>
      <c r="AV1053" s="399">
        <v>4.3999999999999997E-2</v>
      </c>
      <c r="AW1053" s="399">
        <v>2.27</v>
      </c>
      <c r="AX1053" s="399">
        <v>2.1349999999999998</v>
      </c>
      <c r="AY1053" s="399">
        <v>4.4999999999999998E-2</v>
      </c>
      <c r="AZ1053" s="399">
        <v>2.27</v>
      </c>
      <c r="BA1053" s="399">
        <v>2.0289999999999999</v>
      </c>
      <c r="BB1053" s="399">
        <v>4.5999999999999999E-2</v>
      </c>
      <c r="BC1053" s="399">
        <v>2.27</v>
      </c>
      <c r="BD1053" s="399">
        <v>1.9390000000000001</v>
      </c>
      <c r="BE1053" s="399">
        <v>4.7E-2</v>
      </c>
      <c r="BF1053" s="399">
        <v>2.27</v>
      </c>
      <c r="BG1053" s="399">
        <v>1.911</v>
      </c>
      <c r="BH1053" s="399">
        <v>4.7E-2</v>
      </c>
    </row>
    <row r="1054" spans="2:60" ht="16.5" customHeight="1">
      <c r="B1054" s="474"/>
      <c r="E1054" s="738" t="s">
        <v>901</v>
      </c>
      <c r="F1054" s="688" t="s">
        <v>895</v>
      </c>
      <c r="G1054" s="399" t="s">
        <v>546</v>
      </c>
      <c r="H1054" s="399" t="s">
        <v>546</v>
      </c>
      <c r="I1054" s="399" t="s">
        <v>546</v>
      </c>
      <c r="J1054" s="399" t="s">
        <v>546</v>
      </c>
      <c r="K1054" s="399" t="s">
        <v>546</v>
      </c>
      <c r="L1054" s="399" t="s">
        <v>546</v>
      </c>
      <c r="M1054" s="399" t="s">
        <v>546</v>
      </c>
      <c r="N1054" s="399" t="s">
        <v>546</v>
      </c>
      <c r="O1054" s="399" t="s">
        <v>546</v>
      </c>
      <c r="P1054" s="399" t="s">
        <v>546</v>
      </c>
      <c r="Q1054" s="399" t="s">
        <v>546</v>
      </c>
      <c r="R1054" s="399" t="s">
        <v>546</v>
      </c>
      <c r="S1054" s="399" t="s">
        <v>546</v>
      </c>
      <c r="T1054" s="399" t="s">
        <v>546</v>
      </c>
      <c r="U1054" s="399" t="s">
        <v>546</v>
      </c>
      <c r="V1054" s="399" t="s">
        <v>546</v>
      </c>
      <c r="W1054" s="399" t="s">
        <v>546</v>
      </c>
      <c r="X1054" s="399" t="s">
        <v>546</v>
      </c>
      <c r="Y1054" s="399" t="s">
        <v>546</v>
      </c>
      <c r="Z1054" s="399" t="s">
        <v>546</v>
      </c>
      <c r="AA1054" s="399" t="s">
        <v>546</v>
      </c>
      <c r="AB1054" s="399" t="s">
        <v>546</v>
      </c>
      <c r="AC1054" s="399" t="s">
        <v>546</v>
      </c>
      <c r="AD1054" s="399" t="s">
        <v>546</v>
      </c>
      <c r="AE1054" s="399" t="s">
        <v>546</v>
      </c>
      <c r="AF1054" s="399" t="s">
        <v>546</v>
      </c>
      <c r="AG1054" s="399" t="s">
        <v>546</v>
      </c>
      <c r="AH1054" s="399" t="s">
        <v>546</v>
      </c>
      <c r="AI1054" s="399" t="s">
        <v>546</v>
      </c>
      <c r="AJ1054" s="399" t="s">
        <v>546</v>
      </c>
      <c r="AK1054" s="399" t="s">
        <v>546</v>
      </c>
      <c r="AL1054" s="399" t="s">
        <v>546</v>
      </c>
      <c r="AM1054" s="399" t="s">
        <v>546</v>
      </c>
      <c r="AN1054" s="399" t="s">
        <v>546</v>
      </c>
      <c r="AO1054" s="399" t="s">
        <v>546</v>
      </c>
      <c r="AP1054" s="399" t="s">
        <v>546</v>
      </c>
      <c r="AQ1054" s="399">
        <v>2.1190000000000002</v>
      </c>
      <c r="AR1054" s="399">
        <v>0.23799999999999999</v>
      </c>
      <c r="AS1054" s="399">
        <v>2.5999999999999999E-2</v>
      </c>
      <c r="AT1054" s="399">
        <v>2.1190000000000002</v>
      </c>
      <c r="AU1054" s="399">
        <v>0.23200000000000001</v>
      </c>
      <c r="AV1054" s="399">
        <v>2.4E-2</v>
      </c>
      <c r="AW1054" s="399">
        <v>2.1190000000000002</v>
      </c>
      <c r="AX1054" s="399">
        <v>0.22800000000000001</v>
      </c>
      <c r="AY1054" s="399">
        <v>2.3E-2</v>
      </c>
      <c r="AZ1054" s="399">
        <v>2.1190000000000002</v>
      </c>
      <c r="BA1054" s="399">
        <v>0.22700000000000001</v>
      </c>
      <c r="BB1054" s="399">
        <v>2.1999999999999999E-2</v>
      </c>
      <c r="BC1054" s="399">
        <v>2.1190000000000002</v>
      </c>
      <c r="BD1054" s="399">
        <v>0.22500000000000001</v>
      </c>
      <c r="BE1054" s="399">
        <v>2.1000000000000001E-2</v>
      </c>
      <c r="BF1054" s="399">
        <v>2.1190000000000002</v>
      </c>
      <c r="BG1054" s="399">
        <v>0.22600000000000001</v>
      </c>
      <c r="BH1054" s="399">
        <v>2.1999999999999999E-2</v>
      </c>
    </row>
    <row r="1055" spans="2:60" ht="16.5" customHeight="1">
      <c r="B1055" s="474"/>
      <c r="E1055" s="739"/>
      <c r="F1055" s="688" t="s">
        <v>896</v>
      </c>
      <c r="G1055" s="399" t="s">
        <v>546</v>
      </c>
      <c r="H1055" s="399" t="s">
        <v>546</v>
      </c>
      <c r="I1055" s="399" t="s">
        <v>546</v>
      </c>
      <c r="J1055" s="399" t="s">
        <v>546</v>
      </c>
      <c r="K1055" s="399" t="s">
        <v>546</v>
      </c>
      <c r="L1055" s="399" t="s">
        <v>546</v>
      </c>
      <c r="M1055" s="399" t="s">
        <v>546</v>
      </c>
      <c r="N1055" s="399" t="s">
        <v>546</v>
      </c>
      <c r="O1055" s="399" t="s">
        <v>546</v>
      </c>
      <c r="P1055" s="399" t="s">
        <v>546</v>
      </c>
      <c r="Q1055" s="399" t="s">
        <v>546</v>
      </c>
      <c r="R1055" s="399" t="s">
        <v>546</v>
      </c>
      <c r="S1055" s="399" t="s">
        <v>546</v>
      </c>
      <c r="T1055" s="399" t="s">
        <v>546</v>
      </c>
      <c r="U1055" s="399" t="s">
        <v>546</v>
      </c>
      <c r="V1055" s="399" t="s">
        <v>546</v>
      </c>
      <c r="W1055" s="399" t="s">
        <v>546</v>
      </c>
      <c r="X1055" s="399" t="s">
        <v>546</v>
      </c>
      <c r="Y1055" s="399" t="s">
        <v>546</v>
      </c>
      <c r="Z1055" s="399" t="s">
        <v>546</v>
      </c>
      <c r="AA1055" s="399" t="s">
        <v>546</v>
      </c>
      <c r="AB1055" s="399" t="s">
        <v>546</v>
      </c>
      <c r="AC1055" s="399" t="s">
        <v>546</v>
      </c>
      <c r="AD1055" s="399" t="s">
        <v>546</v>
      </c>
      <c r="AE1055" s="399" t="s">
        <v>546</v>
      </c>
      <c r="AF1055" s="399" t="s">
        <v>546</v>
      </c>
      <c r="AG1055" s="399" t="s">
        <v>546</v>
      </c>
      <c r="AH1055" s="399" t="s">
        <v>546</v>
      </c>
      <c r="AI1055" s="399" t="s">
        <v>546</v>
      </c>
      <c r="AJ1055" s="399" t="s">
        <v>546</v>
      </c>
      <c r="AK1055" s="399" t="s">
        <v>546</v>
      </c>
      <c r="AL1055" s="399" t="s">
        <v>546</v>
      </c>
      <c r="AM1055" s="399" t="s">
        <v>546</v>
      </c>
      <c r="AN1055" s="399" t="s">
        <v>546</v>
      </c>
      <c r="AO1055" s="399" t="s">
        <v>546</v>
      </c>
      <c r="AP1055" s="399" t="s">
        <v>546</v>
      </c>
      <c r="AQ1055" s="399">
        <v>2.117</v>
      </c>
      <c r="AR1055" s="399">
        <v>0.60799999999999998</v>
      </c>
      <c r="AS1055" s="399">
        <v>5.8000000000000003E-2</v>
      </c>
      <c r="AT1055" s="399">
        <v>2.117</v>
      </c>
      <c r="AU1055" s="399">
        <v>0.54900000000000004</v>
      </c>
      <c r="AV1055" s="399">
        <v>5.2999999999999999E-2</v>
      </c>
      <c r="AW1055" s="399">
        <v>2.117</v>
      </c>
      <c r="AX1055" s="399">
        <v>0.44800000000000001</v>
      </c>
      <c r="AY1055" s="399">
        <v>4.3999999999999997E-2</v>
      </c>
      <c r="AZ1055" s="399">
        <v>2.117</v>
      </c>
      <c r="BA1055" s="399">
        <v>0.36599999999999999</v>
      </c>
      <c r="BB1055" s="399">
        <v>3.6999999999999998E-2</v>
      </c>
      <c r="BC1055" s="399">
        <v>2.117</v>
      </c>
      <c r="BD1055" s="399">
        <v>0.182</v>
      </c>
      <c r="BE1055" s="399">
        <v>2.1000000000000001E-2</v>
      </c>
      <c r="BF1055" s="399">
        <v>2.117</v>
      </c>
      <c r="BG1055" s="399">
        <v>0.18099999999999999</v>
      </c>
      <c r="BH1055" s="399">
        <v>2.1000000000000001E-2</v>
      </c>
    </row>
    <row r="1056" spans="2:60" ht="16.5" customHeight="1">
      <c r="B1056" s="474"/>
      <c r="E1056" s="739"/>
      <c r="F1056" s="688" t="s">
        <v>897</v>
      </c>
      <c r="G1056" s="399" t="s">
        <v>546</v>
      </c>
      <c r="H1056" s="399" t="s">
        <v>546</v>
      </c>
      <c r="I1056" s="399" t="s">
        <v>546</v>
      </c>
      <c r="J1056" s="399" t="s">
        <v>546</v>
      </c>
      <c r="K1056" s="399" t="s">
        <v>546</v>
      </c>
      <c r="L1056" s="399" t="s">
        <v>546</v>
      </c>
      <c r="M1056" s="399" t="s">
        <v>546</v>
      </c>
      <c r="N1056" s="399" t="s">
        <v>546</v>
      </c>
      <c r="O1056" s="399" t="s">
        <v>546</v>
      </c>
      <c r="P1056" s="399" t="s">
        <v>546</v>
      </c>
      <c r="Q1056" s="399" t="s">
        <v>546</v>
      </c>
      <c r="R1056" s="399" t="s">
        <v>546</v>
      </c>
      <c r="S1056" s="399" t="s">
        <v>546</v>
      </c>
      <c r="T1056" s="399" t="s">
        <v>546</v>
      </c>
      <c r="U1056" s="399" t="s">
        <v>546</v>
      </c>
      <c r="V1056" s="399" t="s">
        <v>546</v>
      </c>
      <c r="W1056" s="399" t="s">
        <v>546</v>
      </c>
      <c r="X1056" s="399" t="s">
        <v>546</v>
      </c>
      <c r="Y1056" s="399" t="s">
        <v>546</v>
      </c>
      <c r="Z1056" s="399" t="s">
        <v>546</v>
      </c>
      <c r="AA1056" s="399" t="s">
        <v>546</v>
      </c>
      <c r="AB1056" s="399" t="s">
        <v>546</v>
      </c>
      <c r="AC1056" s="399" t="s">
        <v>546</v>
      </c>
      <c r="AD1056" s="399" t="s">
        <v>546</v>
      </c>
      <c r="AE1056" s="399" t="s">
        <v>546</v>
      </c>
      <c r="AF1056" s="399" t="s">
        <v>546</v>
      </c>
      <c r="AG1056" s="399" t="s">
        <v>546</v>
      </c>
      <c r="AH1056" s="399" t="s">
        <v>546</v>
      </c>
      <c r="AI1056" s="399" t="s">
        <v>546</v>
      </c>
      <c r="AJ1056" s="399" t="s">
        <v>546</v>
      </c>
      <c r="AK1056" s="399" t="s">
        <v>546</v>
      </c>
      <c r="AL1056" s="399" t="s">
        <v>546</v>
      </c>
      <c r="AM1056" s="399" t="s">
        <v>546</v>
      </c>
      <c r="AN1056" s="399" t="s">
        <v>546</v>
      </c>
      <c r="AO1056" s="399" t="s">
        <v>546</v>
      </c>
      <c r="AP1056" s="399" t="s">
        <v>546</v>
      </c>
      <c r="AQ1056" s="399">
        <v>2.117</v>
      </c>
      <c r="AR1056" s="399">
        <v>0.46899999999999997</v>
      </c>
      <c r="AS1056" s="399">
        <v>0.02</v>
      </c>
      <c r="AT1056" s="399">
        <v>2.117</v>
      </c>
      <c r="AU1056" s="399">
        <v>0.47099999999999997</v>
      </c>
      <c r="AV1056" s="399">
        <v>0.02</v>
      </c>
      <c r="AW1056" s="399">
        <v>2.117</v>
      </c>
      <c r="AX1056" s="399">
        <v>0.47199999999999998</v>
      </c>
      <c r="AY1056" s="399">
        <v>0.02</v>
      </c>
      <c r="AZ1056" s="399">
        <v>2.117</v>
      </c>
      <c r="BA1056" s="399">
        <v>0.47099999999999997</v>
      </c>
      <c r="BB1056" s="399">
        <v>0.02</v>
      </c>
      <c r="BC1056" s="399">
        <v>2.117</v>
      </c>
      <c r="BD1056" s="399">
        <v>0.47199999999999998</v>
      </c>
      <c r="BE1056" s="399">
        <v>0.02</v>
      </c>
      <c r="BF1056" s="399">
        <v>2.117</v>
      </c>
      <c r="BG1056" s="399">
        <v>0.47</v>
      </c>
      <c r="BH1056" s="399">
        <v>0.02</v>
      </c>
    </row>
    <row r="1057" spans="2:60" ht="16.5" customHeight="1">
      <c r="B1057" s="474"/>
      <c r="E1057" s="739"/>
      <c r="F1057" s="688" t="s">
        <v>898</v>
      </c>
      <c r="G1057" s="399" t="s">
        <v>546</v>
      </c>
      <c r="H1057" s="399" t="s">
        <v>546</v>
      </c>
      <c r="I1057" s="399" t="s">
        <v>546</v>
      </c>
      <c r="J1057" s="399" t="s">
        <v>546</v>
      </c>
      <c r="K1057" s="399" t="s">
        <v>546</v>
      </c>
      <c r="L1057" s="399" t="s">
        <v>546</v>
      </c>
      <c r="M1057" s="399" t="s">
        <v>546</v>
      </c>
      <c r="N1057" s="399" t="s">
        <v>546</v>
      </c>
      <c r="O1057" s="399" t="s">
        <v>546</v>
      </c>
      <c r="P1057" s="399" t="s">
        <v>546</v>
      </c>
      <c r="Q1057" s="399" t="s">
        <v>546</v>
      </c>
      <c r="R1057" s="399" t="s">
        <v>546</v>
      </c>
      <c r="S1057" s="399" t="s">
        <v>546</v>
      </c>
      <c r="T1057" s="399" t="s">
        <v>546</v>
      </c>
      <c r="U1057" s="399" t="s">
        <v>546</v>
      </c>
      <c r="V1057" s="399" t="s">
        <v>546</v>
      </c>
      <c r="W1057" s="399" t="s">
        <v>546</v>
      </c>
      <c r="X1057" s="399" t="s">
        <v>546</v>
      </c>
      <c r="Y1057" s="399" t="s">
        <v>546</v>
      </c>
      <c r="Z1057" s="399" t="s">
        <v>546</v>
      </c>
      <c r="AA1057" s="399" t="s">
        <v>546</v>
      </c>
      <c r="AB1057" s="399" t="s">
        <v>546</v>
      </c>
      <c r="AC1057" s="399" t="s">
        <v>546</v>
      </c>
      <c r="AD1057" s="399" t="s">
        <v>546</v>
      </c>
      <c r="AE1057" s="399" t="s">
        <v>546</v>
      </c>
      <c r="AF1057" s="399" t="s">
        <v>546</v>
      </c>
      <c r="AG1057" s="399" t="s">
        <v>546</v>
      </c>
      <c r="AH1057" s="399" t="s">
        <v>546</v>
      </c>
      <c r="AI1057" s="399" t="s">
        <v>546</v>
      </c>
      <c r="AJ1057" s="399" t="s">
        <v>546</v>
      </c>
      <c r="AK1057" s="399" t="s">
        <v>546</v>
      </c>
      <c r="AL1057" s="399" t="s">
        <v>546</v>
      </c>
      <c r="AM1057" s="399" t="s">
        <v>546</v>
      </c>
      <c r="AN1057" s="399" t="s">
        <v>546</v>
      </c>
      <c r="AO1057" s="399" t="s">
        <v>546</v>
      </c>
      <c r="AP1057" s="399" t="s">
        <v>546</v>
      </c>
      <c r="AQ1057" s="399">
        <v>2.153</v>
      </c>
      <c r="AR1057" s="399">
        <v>0.97699999999999998</v>
      </c>
      <c r="AS1057" s="399">
        <v>3.9E-2</v>
      </c>
      <c r="AT1057" s="399">
        <v>2.153</v>
      </c>
      <c r="AU1057" s="399">
        <v>0.98099999999999998</v>
      </c>
      <c r="AV1057" s="399">
        <v>0.04</v>
      </c>
      <c r="AW1057" s="399">
        <v>2.153</v>
      </c>
      <c r="AX1057" s="399">
        <v>0.98399999999999999</v>
      </c>
      <c r="AY1057" s="399">
        <v>0.04</v>
      </c>
      <c r="AZ1057" s="399">
        <v>2.153</v>
      </c>
      <c r="BA1057" s="399">
        <v>0.98199999999999998</v>
      </c>
      <c r="BB1057" s="399">
        <v>0.04</v>
      </c>
      <c r="BC1057" s="399">
        <v>2.153</v>
      </c>
      <c r="BD1057" s="399">
        <v>0.98399999999999999</v>
      </c>
      <c r="BE1057" s="399">
        <v>0.04</v>
      </c>
      <c r="BF1057" s="399">
        <v>2.153</v>
      </c>
      <c r="BG1057" s="399">
        <v>0.98099999999999998</v>
      </c>
      <c r="BH1057" s="399">
        <v>0.04</v>
      </c>
    </row>
    <row r="1058" spans="2:60" ht="16.5" customHeight="1">
      <c r="B1058" s="474"/>
      <c r="E1058" s="740"/>
      <c r="F1058" s="688" t="s">
        <v>899</v>
      </c>
      <c r="G1058" s="399" t="s">
        <v>546</v>
      </c>
      <c r="H1058" s="399" t="s">
        <v>546</v>
      </c>
      <c r="I1058" s="399" t="s">
        <v>546</v>
      </c>
      <c r="J1058" s="399" t="s">
        <v>546</v>
      </c>
      <c r="K1058" s="399" t="s">
        <v>546</v>
      </c>
      <c r="L1058" s="399" t="s">
        <v>546</v>
      </c>
      <c r="M1058" s="399" t="s">
        <v>546</v>
      </c>
      <c r="N1058" s="399" t="s">
        <v>546</v>
      </c>
      <c r="O1058" s="399" t="s">
        <v>546</v>
      </c>
      <c r="P1058" s="399" t="s">
        <v>546</v>
      </c>
      <c r="Q1058" s="399" t="s">
        <v>546</v>
      </c>
      <c r="R1058" s="399" t="s">
        <v>546</v>
      </c>
      <c r="S1058" s="399" t="s">
        <v>546</v>
      </c>
      <c r="T1058" s="399" t="s">
        <v>546</v>
      </c>
      <c r="U1058" s="399" t="s">
        <v>546</v>
      </c>
      <c r="V1058" s="399" t="s">
        <v>546</v>
      </c>
      <c r="W1058" s="399" t="s">
        <v>546</v>
      </c>
      <c r="X1058" s="399" t="s">
        <v>546</v>
      </c>
      <c r="Y1058" s="399" t="s">
        <v>546</v>
      </c>
      <c r="Z1058" s="399" t="s">
        <v>546</v>
      </c>
      <c r="AA1058" s="399" t="s">
        <v>546</v>
      </c>
      <c r="AB1058" s="399" t="s">
        <v>546</v>
      </c>
      <c r="AC1058" s="399" t="s">
        <v>546</v>
      </c>
      <c r="AD1058" s="399" t="s">
        <v>546</v>
      </c>
      <c r="AE1058" s="399" t="s">
        <v>546</v>
      </c>
      <c r="AF1058" s="399" t="s">
        <v>546</v>
      </c>
      <c r="AG1058" s="399" t="s">
        <v>546</v>
      </c>
      <c r="AH1058" s="399" t="s">
        <v>546</v>
      </c>
      <c r="AI1058" s="399" t="s">
        <v>546</v>
      </c>
      <c r="AJ1058" s="399" t="s">
        <v>546</v>
      </c>
      <c r="AK1058" s="399" t="s">
        <v>546</v>
      </c>
      <c r="AL1058" s="399" t="s">
        <v>546</v>
      </c>
      <c r="AM1058" s="399" t="s">
        <v>546</v>
      </c>
      <c r="AN1058" s="399" t="s">
        <v>546</v>
      </c>
      <c r="AO1058" s="399" t="s">
        <v>546</v>
      </c>
      <c r="AP1058" s="399" t="s">
        <v>546</v>
      </c>
      <c r="AQ1058" s="399">
        <v>2.153</v>
      </c>
      <c r="AR1058" s="399">
        <v>2.226</v>
      </c>
      <c r="AS1058" s="399">
        <v>4.3999999999999997E-2</v>
      </c>
      <c r="AT1058" s="399">
        <v>2.153</v>
      </c>
      <c r="AU1058" s="399">
        <v>2.181</v>
      </c>
      <c r="AV1058" s="399">
        <v>4.3999999999999997E-2</v>
      </c>
      <c r="AW1058" s="399">
        <v>2.153</v>
      </c>
      <c r="AX1058" s="399">
        <v>2.1349999999999998</v>
      </c>
      <c r="AY1058" s="399">
        <v>4.4999999999999998E-2</v>
      </c>
      <c r="AZ1058" s="399">
        <v>2.153</v>
      </c>
      <c r="BA1058" s="399">
        <v>2.0289999999999999</v>
      </c>
      <c r="BB1058" s="399">
        <v>4.5999999999999999E-2</v>
      </c>
      <c r="BC1058" s="399">
        <v>2.153</v>
      </c>
      <c r="BD1058" s="399">
        <v>1.9390000000000001</v>
      </c>
      <c r="BE1058" s="399">
        <v>4.7E-2</v>
      </c>
      <c r="BF1058" s="399">
        <v>2.153</v>
      </c>
      <c r="BG1058" s="399">
        <v>1.911</v>
      </c>
      <c r="BH1058" s="399">
        <v>4.7E-2</v>
      </c>
    </row>
    <row r="1059" spans="2:60" ht="16.5" customHeight="1">
      <c r="B1059" s="474"/>
      <c r="E1059" s="386" t="s">
        <v>902</v>
      </c>
      <c r="F1059" s="688" t="s">
        <v>895</v>
      </c>
      <c r="G1059" s="399" t="s">
        <v>546</v>
      </c>
      <c r="H1059" s="399" t="s">
        <v>546</v>
      </c>
      <c r="I1059" s="399" t="s">
        <v>546</v>
      </c>
      <c r="J1059" s="399" t="s">
        <v>546</v>
      </c>
      <c r="K1059" s="399" t="s">
        <v>546</v>
      </c>
      <c r="L1059" s="399" t="s">
        <v>546</v>
      </c>
      <c r="M1059" s="399" t="s">
        <v>546</v>
      </c>
      <c r="N1059" s="399" t="s">
        <v>546</v>
      </c>
      <c r="O1059" s="399" t="s">
        <v>546</v>
      </c>
      <c r="P1059" s="399" t="s">
        <v>546</v>
      </c>
      <c r="Q1059" s="399" t="s">
        <v>546</v>
      </c>
      <c r="R1059" s="399" t="s">
        <v>546</v>
      </c>
      <c r="S1059" s="399" t="s">
        <v>546</v>
      </c>
      <c r="T1059" s="399" t="s">
        <v>546</v>
      </c>
      <c r="U1059" s="399" t="s">
        <v>546</v>
      </c>
      <c r="V1059" s="399" t="s">
        <v>546</v>
      </c>
      <c r="W1059" s="399" t="s">
        <v>546</v>
      </c>
      <c r="X1059" s="399" t="s">
        <v>546</v>
      </c>
      <c r="Y1059" s="399" t="s">
        <v>546</v>
      </c>
      <c r="Z1059" s="399" t="s">
        <v>546</v>
      </c>
      <c r="AA1059" s="399" t="s">
        <v>546</v>
      </c>
      <c r="AB1059" s="399" t="s">
        <v>546</v>
      </c>
      <c r="AC1059" s="399" t="s">
        <v>546</v>
      </c>
      <c r="AD1059" s="399" t="s">
        <v>546</v>
      </c>
      <c r="AE1059" s="399" t="s">
        <v>546</v>
      </c>
      <c r="AF1059" s="399" t="s">
        <v>546</v>
      </c>
      <c r="AG1059" s="399" t="s">
        <v>546</v>
      </c>
      <c r="AH1059" s="399" t="s">
        <v>546</v>
      </c>
      <c r="AI1059" s="399" t="s">
        <v>546</v>
      </c>
      <c r="AJ1059" s="399" t="s">
        <v>546</v>
      </c>
      <c r="AK1059" s="399" t="s">
        <v>546</v>
      </c>
      <c r="AL1059" s="399" t="s">
        <v>546</v>
      </c>
      <c r="AM1059" s="399" t="s">
        <v>546</v>
      </c>
      <c r="AN1059" s="399" t="s">
        <v>546</v>
      </c>
      <c r="AO1059" s="399" t="s">
        <v>546</v>
      </c>
      <c r="AP1059" s="399" t="s">
        <v>546</v>
      </c>
      <c r="AQ1059" s="399">
        <v>0.35899999999999999</v>
      </c>
      <c r="AR1059" s="399">
        <v>0.23799999999999999</v>
      </c>
      <c r="AS1059" s="399">
        <v>2.5999999999999999E-2</v>
      </c>
      <c r="AT1059" s="399">
        <v>0.35899999999999999</v>
      </c>
      <c r="AU1059" s="399">
        <v>0.23200000000000001</v>
      </c>
      <c r="AV1059" s="399">
        <v>2.4E-2</v>
      </c>
      <c r="AW1059" s="399">
        <v>0.35899999999999999</v>
      </c>
      <c r="AX1059" s="399">
        <v>0.22800000000000001</v>
      </c>
      <c r="AY1059" s="399">
        <v>2.3E-2</v>
      </c>
      <c r="AZ1059" s="399">
        <v>0.35899999999999999</v>
      </c>
      <c r="BA1059" s="399">
        <v>0.22700000000000001</v>
      </c>
      <c r="BB1059" s="399">
        <v>2.1999999999999999E-2</v>
      </c>
      <c r="BC1059" s="399">
        <v>0.35899999999999999</v>
      </c>
      <c r="BD1059" s="399">
        <v>0.22500000000000001</v>
      </c>
      <c r="BE1059" s="399">
        <v>2.1000000000000001E-2</v>
      </c>
      <c r="BF1059" s="399">
        <v>0.35899999999999999</v>
      </c>
      <c r="BG1059" s="399">
        <v>0.22600000000000001</v>
      </c>
      <c r="BH1059" s="399">
        <v>2.1999999999999999E-2</v>
      </c>
    </row>
    <row r="1060" spans="2:60" ht="16.5" customHeight="1">
      <c r="B1060" s="474"/>
      <c r="E1060" s="400"/>
      <c r="F1060" s="688" t="s">
        <v>896</v>
      </c>
      <c r="G1060" s="399" t="s">
        <v>546</v>
      </c>
      <c r="H1060" s="399" t="s">
        <v>546</v>
      </c>
      <c r="I1060" s="399" t="s">
        <v>546</v>
      </c>
      <c r="J1060" s="399" t="s">
        <v>546</v>
      </c>
      <c r="K1060" s="399" t="s">
        <v>546</v>
      </c>
      <c r="L1060" s="399" t="s">
        <v>546</v>
      </c>
      <c r="M1060" s="399" t="s">
        <v>546</v>
      </c>
      <c r="N1060" s="399" t="s">
        <v>546</v>
      </c>
      <c r="O1060" s="399" t="s">
        <v>546</v>
      </c>
      <c r="P1060" s="399" t="s">
        <v>546</v>
      </c>
      <c r="Q1060" s="399" t="s">
        <v>546</v>
      </c>
      <c r="R1060" s="399" t="s">
        <v>546</v>
      </c>
      <c r="S1060" s="399" t="s">
        <v>546</v>
      </c>
      <c r="T1060" s="399" t="s">
        <v>546</v>
      </c>
      <c r="U1060" s="399" t="s">
        <v>546</v>
      </c>
      <c r="V1060" s="399" t="s">
        <v>546</v>
      </c>
      <c r="W1060" s="399" t="s">
        <v>546</v>
      </c>
      <c r="X1060" s="399" t="s">
        <v>546</v>
      </c>
      <c r="Y1060" s="399" t="s">
        <v>546</v>
      </c>
      <c r="Z1060" s="399" t="s">
        <v>546</v>
      </c>
      <c r="AA1060" s="399" t="s">
        <v>546</v>
      </c>
      <c r="AB1060" s="399" t="s">
        <v>546</v>
      </c>
      <c r="AC1060" s="399" t="s">
        <v>546</v>
      </c>
      <c r="AD1060" s="399" t="s">
        <v>546</v>
      </c>
      <c r="AE1060" s="399" t="s">
        <v>546</v>
      </c>
      <c r="AF1060" s="399" t="s">
        <v>546</v>
      </c>
      <c r="AG1060" s="399" t="s">
        <v>546</v>
      </c>
      <c r="AH1060" s="399" t="s">
        <v>546</v>
      </c>
      <c r="AI1060" s="399" t="s">
        <v>546</v>
      </c>
      <c r="AJ1060" s="399" t="s">
        <v>546</v>
      </c>
      <c r="AK1060" s="399" t="s">
        <v>546</v>
      </c>
      <c r="AL1060" s="399" t="s">
        <v>546</v>
      </c>
      <c r="AM1060" s="399" t="s">
        <v>546</v>
      </c>
      <c r="AN1060" s="399" t="s">
        <v>546</v>
      </c>
      <c r="AO1060" s="399" t="s">
        <v>546</v>
      </c>
      <c r="AP1060" s="399" t="s">
        <v>546</v>
      </c>
      <c r="AQ1060" s="399">
        <v>0.35699999999999998</v>
      </c>
      <c r="AR1060" s="399">
        <v>0.60799999999999998</v>
      </c>
      <c r="AS1060" s="399">
        <v>5.8000000000000003E-2</v>
      </c>
      <c r="AT1060" s="399">
        <v>0.35699999999999998</v>
      </c>
      <c r="AU1060" s="399">
        <v>0.54900000000000004</v>
      </c>
      <c r="AV1060" s="399">
        <v>5.2999999999999999E-2</v>
      </c>
      <c r="AW1060" s="399">
        <v>0.35699999999999998</v>
      </c>
      <c r="AX1060" s="399">
        <v>0.44800000000000001</v>
      </c>
      <c r="AY1060" s="399">
        <v>4.3999999999999997E-2</v>
      </c>
      <c r="AZ1060" s="399">
        <v>0.35699999999999998</v>
      </c>
      <c r="BA1060" s="399">
        <v>0.36599999999999999</v>
      </c>
      <c r="BB1060" s="399">
        <v>3.6999999999999998E-2</v>
      </c>
      <c r="BC1060" s="399">
        <v>0.35699999999999998</v>
      </c>
      <c r="BD1060" s="399">
        <v>0.182</v>
      </c>
      <c r="BE1060" s="399">
        <v>2.1000000000000001E-2</v>
      </c>
      <c r="BF1060" s="399">
        <v>0.35699999999999998</v>
      </c>
      <c r="BG1060" s="399">
        <v>0.18099999999999999</v>
      </c>
      <c r="BH1060" s="399">
        <v>2.1000000000000001E-2</v>
      </c>
    </row>
    <row r="1061" spans="2:60" ht="16.5" customHeight="1">
      <c r="B1061" s="474"/>
      <c r="E1061" s="400"/>
      <c r="F1061" s="688" t="s">
        <v>897</v>
      </c>
      <c r="G1061" s="399" t="s">
        <v>546</v>
      </c>
      <c r="H1061" s="399" t="s">
        <v>546</v>
      </c>
      <c r="I1061" s="399" t="s">
        <v>546</v>
      </c>
      <c r="J1061" s="399" t="s">
        <v>546</v>
      </c>
      <c r="K1061" s="399" t="s">
        <v>546</v>
      </c>
      <c r="L1061" s="399" t="s">
        <v>546</v>
      </c>
      <c r="M1061" s="399" t="s">
        <v>546</v>
      </c>
      <c r="N1061" s="399" t="s">
        <v>546</v>
      </c>
      <c r="O1061" s="399" t="s">
        <v>546</v>
      </c>
      <c r="P1061" s="399" t="s">
        <v>546</v>
      </c>
      <c r="Q1061" s="399" t="s">
        <v>546</v>
      </c>
      <c r="R1061" s="399" t="s">
        <v>546</v>
      </c>
      <c r="S1061" s="399" t="s">
        <v>546</v>
      </c>
      <c r="T1061" s="399" t="s">
        <v>546</v>
      </c>
      <c r="U1061" s="399" t="s">
        <v>546</v>
      </c>
      <c r="V1061" s="399" t="s">
        <v>546</v>
      </c>
      <c r="W1061" s="399" t="s">
        <v>546</v>
      </c>
      <c r="X1061" s="399" t="s">
        <v>546</v>
      </c>
      <c r="Y1061" s="399" t="s">
        <v>546</v>
      </c>
      <c r="Z1061" s="399" t="s">
        <v>546</v>
      </c>
      <c r="AA1061" s="399" t="s">
        <v>546</v>
      </c>
      <c r="AB1061" s="399" t="s">
        <v>546</v>
      </c>
      <c r="AC1061" s="399" t="s">
        <v>546</v>
      </c>
      <c r="AD1061" s="399" t="s">
        <v>546</v>
      </c>
      <c r="AE1061" s="399" t="s">
        <v>546</v>
      </c>
      <c r="AF1061" s="399" t="s">
        <v>546</v>
      </c>
      <c r="AG1061" s="399" t="s">
        <v>546</v>
      </c>
      <c r="AH1061" s="399" t="s">
        <v>546</v>
      </c>
      <c r="AI1061" s="399" t="s">
        <v>546</v>
      </c>
      <c r="AJ1061" s="399" t="s">
        <v>546</v>
      </c>
      <c r="AK1061" s="399" t="s">
        <v>546</v>
      </c>
      <c r="AL1061" s="399" t="s">
        <v>546</v>
      </c>
      <c r="AM1061" s="399" t="s">
        <v>546</v>
      </c>
      <c r="AN1061" s="399" t="s">
        <v>546</v>
      </c>
      <c r="AO1061" s="399" t="s">
        <v>546</v>
      </c>
      <c r="AP1061" s="399" t="s">
        <v>546</v>
      </c>
      <c r="AQ1061" s="399">
        <v>0.35699999999999998</v>
      </c>
      <c r="AR1061" s="399">
        <v>0.46899999999999997</v>
      </c>
      <c r="AS1061" s="399">
        <v>0.02</v>
      </c>
      <c r="AT1061" s="399">
        <v>0.35699999999999998</v>
      </c>
      <c r="AU1061" s="399">
        <v>0.47099999999999997</v>
      </c>
      <c r="AV1061" s="399">
        <v>0.02</v>
      </c>
      <c r="AW1061" s="399">
        <v>0.35699999999999998</v>
      </c>
      <c r="AX1061" s="399">
        <v>0.47199999999999998</v>
      </c>
      <c r="AY1061" s="399">
        <v>0.02</v>
      </c>
      <c r="AZ1061" s="399">
        <v>0.35699999999999998</v>
      </c>
      <c r="BA1061" s="399">
        <v>0.47099999999999997</v>
      </c>
      <c r="BB1061" s="399">
        <v>0.02</v>
      </c>
      <c r="BC1061" s="399">
        <v>0.35699999999999998</v>
      </c>
      <c r="BD1061" s="399">
        <v>0.47199999999999998</v>
      </c>
      <c r="BE1061" s="399">
        <v>0.02</v>
      </c>
      <c r="BF1061" s="399">
        <v>0.35699999999999998</v>
      </c>
      <c r="BG1061" s="399">
        <v>0.47</v>
      </c>
      <c r="BH1061" s="399">
        <v>0.02</v>
      </c>
    </row>
    <row r="1062" spans="2:60" ht="16.5" customHeight="1">
      <c r="B1062" s="474"/>
      <c r="E1062" s="400"/>
      <c r="F1062" s="688" t="s">
        <v>898</v>
      </c>
      <c r="G1062" s="399" t="s">
        <v>546</v>
      </c>
      <c r="H1062" s="399" t="s">
        <v>546</v>
      </c>
      <c r="I1062" s="399" t="s">
        <v>546</v>
      </c>
      <c r="J1062" s="399" t="s">
        <v>546</v>
      </c>
      <c r="K1062" s="399" t="s">
        <v>546</v>
      </c>
      <c r="L1062" s="399" t="s">
        <v>546</v>
      </c>
      <c r="M1062" s="399" t="s">
        <v>546</v>
      </c>
      <c r="N1062" s="399" t="s">
        <v>546</v>
      </c>
      <c r="O1062" s="399" t="s">
        <v>546</v>
      </c>
      <c r="P1062" s="399" t="s">
        <v>546</v>
      </c>
      <c r="Q1062" s="399" t="s">
        <v>546</v>
      </c>
      <c r="R1062" s="399" t="s">
        <v>546</v>
      </c>
      <c r="S1062" s="399" t="s">
        <v>546</v>
      </c>
      <c r="T1062" s="399" t="s">
        <v>546</v>
      </c>
      <c r="U1062" s="399" t="s">
        <v>546</v>
      </c>
      <c r="V1062" s="399" t="s">
        <v>546</v>
      </c>
      <c r="W1062" s="399" t="s">
        <v>546</v>
      </c>
      <c r="X1062" s="399" t="s">
        <v>546</v>
      </c>
      <c r="Y1062" s="399" t="s">
        <v>546</v>
      </c>
      <c r="Z1062" s="399" t="s">
        <v>546</v>
      </c>
      <c r="AA1062" s="399" t="s">
        <v>546</v>
      </c>
      <c r="AB1062" s="399" t="s">
        <v>546</v>
      </c>
      <c r="AC1062" s="399" t="s">
        <v>546</v>
      </c>
      <c r="AD1062" s="399" t="s">
        <v>546</v>
      </c>
      <c r="AE1062" s="399" t="s">
        <v>546</v>
      </c>
      <c r="AF1062" s="399" t="s">
        <v>546</v>
      </c>
      <c r="AG1062" s="399" t="s">
        <v>546</v>
      </c>
      <c r="AH1062" s="399" t="s">
        <v>546</v>
      </c>
      <c r="AI1062" s="399" t="s">
        <v>546</v>
      </c>
      <c r="AJ1062" s="399" t="s">
        <v>546</v>
      </c>
      <c r="AK1062" s="399" t="s">
        <v>546</v>
      </c>
      <c r="AL1062" s="399" t="s">
        <v>546</v>
      </c>
      <c r="AM1062" s="399" t="s">
        <v>546</v>
      </c>
      <c r="AN1062" s="399" t="s">
        <v>546</v>
      </c>
      <c r="AO1062" s="399" t="s">
        <v>546</v>
      </c>
      <c r="AP1062" s="399" t="s">
        <v>546</v>
      </c>
      <c r="AQ1062" s="399">
        <v>0.39200000000000002</v>
      </c>
      <c r="AR1062" s="399">
        <v>0.97699999999999998</v>
      </c>
      <c r="AS1062" s="399">
        <v>3.9E-2</v>
      </c>
      <c r="AT1062" s="399">
        <v>0.39200000000000002</v>
      </c>
      <c r="AU1062" s="399">
        <v>0.98099999999999998</v>
      </c>
      <c r="AV1062" s="399">
        <v>0.04</v>
      </c>
      <c r="AW1062" s="399">
        <v>0.39200000000000002</v>
      </c>
      <c r="AX1062" s="399">
        <v>0.98399999999999999</v>
      </c>
      <c r="AY1062" s="399">
        <v>0.04</v>
      </c>
      <c r="AZ1062" s="399">
        <v>0.39200000000000002</v>
      </c>
      <c r="BA1062" s="399">
        <v>0.98199999999999998</v>
      </c>
      <c r="BB1062" s="399">
        <v>0.04</v>
      </c>
      <c r="BC1062" s="399">
        <v>0.39200000000000002</v>
      </c>
      <c r="BD1062" s="399">
        <v>0.98399999999999999</v>
      </c>
      <c r="BE1062" s="399">
        <v>0.04</v>
      </c>
      <c r="BF1062" s="399">
        <v>0.39200000000000002</v>
      </c>
      <c r="BG1062" s="399">
        <v>0.98099999999999998</v>
      </c>
      <c r="BH1062" s="399">
        <v>0.04</v>
      </c>
    </row>
    <row r="1063" spans="2:60" ht="16.5" customHeight="1">
      <c r="B1063" s="474"/>
      <c r="E1063" s="401"/>
      <c r="F1063" s="688" t="s">
        <v>899</v>
      </c>
      <c r="G1063" s="399" t="s">
        <v>546</v>
      </c>
      <c r="H1063" s="399" t="s">
        <v>546</v>
      </c>
      <c r="I1063" s="399" t="s">
        <v>546</v>
      </c>
      <c r="J1063" s="399" t="s">
        <v>546</v>
      </c>
      <c r="K1063" s="399" t="s">
        <v>546</v>
      </c>
      <c r="L1063" s="399" t="s">
        <v>546</v>
      </c>
      <c r="M1063" s="399" t="s">
        <v>546</v>
      </c>
      <c r="N1063" s="399" t="s">
        <v>546</v>
      </c>
      <c r="O1063" s="399" t="s">
        <v>546</v>
      </c>
      <c r="P1063" s="399" t="s">
        <v>546</v>
      </c>
      <c r="Q1063" s="399" t="s">
        <v>546</v>
      </c>
      <c r="R1063" s="399" t="s">
        <v>546</v>
      </c>
      <c r="S1063" s="399" t="s">
        <v>546</v>
      </c>
      <c r="T1063" s="399" t="s">
        <v>546</v>
      </c>
      <c r="U1063" s="399" t="s">
        <v>546</v>
      </c>
      <c r="V1063" s="399" t="s">
        <v>546</v>
      </c>
      <c r="W1063" s="399" t="s">
        <v>546</v>
      </c>
      <c r="X1063" s="399" t="s">
        <v>546</v>
      </c>
      <c r="Y1063" s="399" t="s">
        <v>546</v>
      </c>
      <c r="Z1063" s="399" t="s">
        <v>546</v>
      </c>
      <c r="AA1063" s="399" t="s">
        <v>546</v>
      </c>
      <c r="AB1063" s="399" t="s">
        <v>546</v>
      </c>
      <c r="AC1063" s="399" t="s">
        <v>546</v>
      </c>
      <c r="AD1063" s="399" t="s">
        <v>546</v>
      </c>
      <c r="AE1063" s="399" t="s">
        <v>546</v>
      </c>
      <c r="AF1063" s="399" t="s">
        <v>546</v>
      </c>
      <c r="AG1063" s="399" t="s">
        <v>546</v>
      </c>
      <c r="AH1063" s="399" t="s">
        <v>546</v>
      </c>
      <c r="AI1063" s="399" t="s">
        <v>546</v>
      </c>
      <c r="AJ1063" s="399" t="s">
        <v>546</v>
      </c>
      <c r="AK1063" s="399" t="s">
        <v>546</v>
      </c>
      <c r="AL1063" s="399" t="s">
        <v>546</v>
      </c>
      <c r="AM1063" s="399" t="s">
        <v>546</v>
      </c>
      <c r="AN1063" s="399" t="s">
        <v>546</v>
      </c>
      <c r="AO1063" s="399" t="s">
        <v>546</v>
      </c>
      <c r="AP1063" s="399" t="s">
        <v>546</v>
      </c>
      <c r="AQ1063" s="399">
        <v>0.39200000000000002</v>
      </c>
      <c r="AR1063" s="399">
        <v>2.226</v>
      </c>
      <c r="AS1063" s="399">
        <v>4.3999999999999997E-2</v>
      </c>
      <c r="AT1063" s="399">
        <v>0.39200000000000002</v>
      </c>
      <c r="AU1063" s="399">
        <v>2.181</v>
      </c>
      <c r="AV1063" s="399">
        <v>4.3999999999999997E-2</v>
      </c>
      <c r="AW1063" s="399">
        <v>0.39200000000000002</v>
      </c>
      <c r="AX1063" s="399">
        <v>2.1349999999999998</v>
      </c>
      <c r="AY1063" s="399">
        <v>4.4999999999999998E-2</v>
      </c>
      <c r="AZ1063" s="399">
        <v>0.39200000000000002</v>
      </c>
      <c r="BA1063" s="399">
        <v>2.0289999999999999</v>
      </c>
      <c r="BB1063" s="399">
        <v>4.5999999999999999E-2</v>
      </c>
      <c r="BC1063" s="399">
        <v>0.39200000000000002</v>
      </c>
      <c r="BD1063" s="399">
        <v>1.9390000000000001</v>
      </c>
      <c r="BE1063" s="399">
        <v>4.7E-2</v>
      </c>
      <c r="BF1063" s="399">
        <v>0.39200000000000002</v>
      </c>
      <c r="BG1063" s="399">
        <v>1.911</v>
      </c>
      <c r="BH1063" s="399">
        <v>4.7E-2</v>
      </c>
    </row>
    <row r="1064" spans="2:60" ht="16.5" customHeight="1">
      <c r="B1064" s="474"/>
      <c r="E1064" s="400" t="s">
        <v>903</v>
      </c>
      <c r="F1064" s="688" t="s">
        <v>895</v>
      </c>
      <c r="G1064" s="399" t="s">
        <v>546</v>
      </c>
      <c r="H1064" s="399" t="s">
        <v>546</v>
      </c>
      <c r="I1064" s="399" t="s">
        <v>546</v>
      </c>
      <c r="J1064" s="399" t="s">
        <v>546</v>
      </c>
      <c r="K1064" s="399" t="s">
        <v>546</v>
      </c>
      <c r="L1064" s="399" t="s">
        <v>546</v>
      </c>
      <c r="M1064" s="399" t="s">
        <v>546</v>
      </c>
      <c r="N1064" s="399" t="s">
        <v>546</v>
      </c>
      <c r="O1064" s="399" t="s">
        <v>546</v>
      </c>
      <c r="P1064" s="399" t="s">
        <v>546</v>
      </c>
      <c r="Q1064" s="399" t="s">
        <v>546</v>
      </c>
      <c r="R1064" s="399" t="s">
        <v>546</v>
      </c>
      <c r="S1064" s="399" t="s">
        <v>546</v>
      </c>
      <c r="T1064" s="399" t="s">
        <v>546</v>
      </c>
      <c r="U1064" s="399" t="s">
        <v>546</v>
      </c>
      <c r="V1064" s="399" t="s">
        <v>546</v>
      </c>
      <c r="W1064" s="399" t="s">
        <v>546</v>
      </c>
      <c r="X1064" s="399" t="s">
        <v>546</v>
      </c>
      <c r="Y1064" s="399" t="s">
        <v>546</v>
      </c>
      <c r="Z1064" s="399" t="s">
        <v>546</v>
      </c>
      <c r="AA1064" s="399" t="s">
        <v>546</v>
      </c>
      <c r="AB1064" s="399" t="s">
        <v>546</v>
      </c>
      <c r="AC1064" s="399" t="s">
        <v>546</v>
      </c>
      <c r="AD1064" s="399" t="s">
        <v>546</v>
      </c>
      <c r="AE1064" s="399" t="s">
        <v>546</v>
      </c>
      <c r="AF1064" s="399" t="s">
        <v>546</v>
      </c>
      <c r="AG1064" s="399" t="s">
        <v>546</v>
      </c>
      <c r="AH1064" s="399" t="s">
        <v>546</v>
      </c>
      <c r="AI1064" s="399" t="s">
        <v>546</v>
      </c>
      <c r="AJ1064" s="399" t="s">
        <v>546</v>
      </c>
      <c r="AK1064" s="399" t="s">
        <v>546</v>
      </c>
      <c r="AL1064" s="399" t="s">
        <v>546</v>
      </c>
      <c r="AM1064" s="399" t="s">
        <v>546</v>
      </c>
      <c r="AN1064" s="399" t="s">
        <v>546</v>
      </c>
      <c r="AO1064" s="399" t="s">
        <v>546</v>
      </c>
      <c r="AP1064" s="399" t="s">
        <v>546</v>
      </c>
      <c r="AQ1064" s="399">
        <v>7.0000000000000001E-3</v>
      </c>
      <c r="AR1064" s="399">
        <v>0.23799999999999999</v>
      </c>
      <c r="AS1064" s="399">
        <v>2.5999999999999999E-2</v>
      </c>
      <c r="AT1064" s="399">
        <v>7.0000000000000001E-3</v>
      </c>
      <c r="AU1064" s="399">
        <v>0.23200000000000001</v>
      </c>
      <c r="AV1064" s="399">
        <v>2.4E-2</v>
      </c>
      <c r="AW1064" s="399">
        <v>7.0000000000000001E-3</v>
      </c>
      <c r="AX1064" s="399">
        <v>0.22800000000000001</v>
      </c>
      <c r="AY1064" s="399">
        <v>2.3E-2</v>
      </c>
      <c r="AZ1064" s="399">
        <v>7.0000000000000001E-3</v>
      </c>
      <c r="BA1064" s="399">
        <v>0.22700000000000001</v>
      </c>
      <c r="BB1064" s="399">
        <v>2.1999999999999999E-2</v>
      </c>
      <c r="BC1064" s="399">
        <v>7.0000000000000001E-3</v>
      </c>
      <c r="BD1064" s="399">
        <v>0.22500000000000001</v>
      </c>
      <c r="BE1064" s="399">
        <v>2.1000000000000001E-2</v>
      </c>
      <c r="BF1064" s="399">
        <v>7.0000000000000001E-3</v>
      </c>
      <c r="BG1064" s="399">
        <v>0.22600000000000001</v>
      </c>
      <c r="BH1064" s="399">
        <v>2.1999999999999999E-2</v>
      </c>
    </row>
    <row r="1065" spans="2:60" ht="16.5" customHeight="1">
      <c r="B1065" s="474"/>
      <c r="E1065" s="400"/>
      <c r="F1065" s="688" t="s">
        <v>896</v>
      </c>
      <c r="G1065" s="399" t="s">
        <v>546</v>
      </c>
      <c r="H1065" s="399" t="s">
        <v>546</v>
      </c>
      <c r="I1065" s="399" t="s">
        <v>546</v>
      </c>
      <c r="J1065" s="399" t="s">
        <v>546</v>
      </c>
      <c r="K1065" s="399" t="s">
        <v>546</v>
      </c>
      <c r="L1065" s="399" t="s">
        <v>546</v>
      </c>
      <c r="M1065" s="399" t="s">
        <v>546</v>
      </c>
      <c r="N1065" s="399" t="s">
        <v>546</v>
      </c>
      <c r="O1065" s="399" t="s">
        <v>546</v>
      </c>
      <c r="P1065" s="399" t="s">
        <v>546</v>
      </c>
      <c r="Q1065" s="399" t="s">
        <v>546</v>
      </c>
      <c r="R1065" s="399" t="s">
        <v>546</v>
      </c>
      <c r="S1065" s="399" t="s">
        <v>546</v>
      </c>
      <c r="T1065" s="399" t="s">
        <v>546</v>
      </c>
      <c r="U1065" s="399" t="s">
        <v>546</v>
      </c>
      <c r="V1065" s="399" t="s">
        <v>546</v>
      </c>
      <c r="W1065" s="399" t="s">
        <v>546</v>
      </c>
      <c r="X1065" s="399" t="s">
        <v>546</v>
      </c>
      <c r="Y1065" s="399" t="s">
        <v>546</v>
      </c>
      <c r="Z1065" s="399" t="s">
        <v>546</v>
      </c>
      <c r="AA1065" s="399" t="s">
        <v>546</v>
      </c>
      <c r="AB1065" s="399" t="s">
        <v>546</v>
      </c>
      <c r="AC1065" s="399" t="s">
        <v>546</v>
      </c>
      <c r="AD1065" s="399" t="s">
        <v>546</v>
      </c>
      <c r="AE1065" s="399" t="s">
        <v>546</v>
      </c>
      <c r="AF1065" s="399" t="s">
        <v>546</v>
      </c>
      <c r="AG1065" s="399" t="s">
        <v>546</v>
      </c>
      <c r="AH1065" s="399" t="s">
        <v>546</v>
      </c>
      <c r="AI1065" s="399" t="s">
        <v>546</v>
      </c>
      <c r="AJ1065" s="399" t="s">
        <v>546</v>
      </c>
      <c r="AK1065" s="399" t="s">
        <v>546</v>
      </c>
      <c r="AL1065" s="399" t="s">
        <v>546</v>
      </c>
      <c r="AM1065" s="399" t="s">
        <v>546</v>
      </c>
      <c r="AN1065" s="399" t="s">
        <v>546</v>
      </c>
      <c r="AO1065" s="399" t="s">
        <v>546</v>
      </c>
      <c r="AP1065" s="399" t="s">
        <v>546</v>
      </c>
      <c r="AQ1065" s="399">
        <v>5.0000000000000001E-3</v>
      </c>
      <c r="AR1065" s="399">
        <v>0.60799999999999998</v>
      </c>
      <c r="AS1065" s="399">
        <v>5.8000000000000003E-2</v>
      </c>
      <c r="AT1065" s="399">
        <v>5.0000000000000001E-3</v>
      </c>
      <c r="AU1065" s="399">
        <v>0.54900000000000004</v>
      </c>
      <c r="AV1065" s="399">
        <v>5.2999999999999999E-2</v>
      </c>
      <c r="AW1065" s="399">
        <v>5.0000000000000001E-3</v>
      </c>
      <c r="AX1065" s="399">
        <v>0.44800000000000001</v>
      </c>
      <c r="AY1065" s="399">
        <v>4.3999999999999997E-2</v>
      </c>
      <c r="AZ1065" s="399">
        <v>5.0000000000000001E-3</v>
      </c>
      <c r="BA1065" s="399">
        <v>0.36599999999999999</v>
      </c>
      <c r="BB1065" s="399">
        <v>3.6999999999999998E-2</v>
      </c>
      <c r="BC1065" s="399">
        <v>5.0000000000000001E-3</v>
      </c>
      <c r="BD1065" s="399">
        <v>0.182</v>
      </c>
      <c r="BE1065" s="399">
        <v>2.1000000000000001E-2</v>
      </c>
      <c r="BF1065" s="399">
        <v>5.0000000000000001E-3</v>
      </c>
      <c r="BG1065" s="399">
        <v>0.18099999999999999</v>
      </c>
      <c r="BH1065" s="399">
        <v>2.1000000000000001E-2</v>
      </c>
    </row>
    <row r="1066" spans="2:60" ht="16.5" customHeight="1">
      <c r="B1066" s="474"/>
      <c r="E1066" s="400"/>
      <c r="F1066" s="688" t="s">
        <v>897</v>
      </c>
      <c r="G1066" s="399" t="s">
        <v>546</v>
      </c>
      <c r="H1066" s="399" t="s">
        <v>546</v>
      </c>
      <c r="I1066" s="399" t="s">
        <v>546</v>
      </c>
      <c r="J1066" s="399" t="s">
        <v>546</v>
      </c>
      <c r="K1066" s="399" t="s">
        <v>546</v>
      </c>
      <c r="L1066" s="399" t="s">
        <v>546</v>
      </c>
      <c r="M1066" s="399" t="s">
        <v>546</v>
      </c>
      <c r="N1066" s="399" t="s">
        <v>546</v>
      </c>
      <c r="O1066" s="399" t="s">
        <v>546</v>
      </c>
      <c r="P1066" s="399" t="s">
        <v>546</v>
      </c>
      <c r="Q1066" s="399" t="s">
        <v>546</v>
      </c>
      <c r="R1066" s="399" t="s">
        <v>546</v>
      </c>
      <c r="S1066" s="399" t="s">
        <v>546</v>
      </c>
      <c r="T1066" s="399" t="s">
        <v>546</v>
      </c>
      <c r="U1066" s="399" t="s">
        <v>546</v>
      </c>
      <c r="V1066" s="399" t="s">
        <v>546</v>
      </c>
      <c r="W1066" s="399" t="s">
        <v>546</v>
      </c>
      <c r="X1066" s="399" t="s">
        <v>546</v>
      </c>
      <c r="Y1066" s="399" t="s">
        <v>546</v>
      </c>
      <c r="Z1066" s="399" t="s">
        <v>546</v>
      </c>
      <c r="AA1066" s="399" t="s">
        <v>546</v>
      </c>
      <c r="AB1066" s="399" t="s">
        <v>546</v>
      </c>
      <c r="AC1066" s="399" t="s">
        <v>546</v>
      </c>
      <c r="AD1066" s="399" t="s">
        <v>546</v>
      </c>
      <c r="AE1066" s="399" t="s">
        <v>546</v>
      </c>
      <c r="AF1066" s="399" t="s">
        <v>546</v>
      </c>
      <c r="AG1066" s="399" t="s">
        <v>546</v>
      </c>
      <c r="AH1066" s="399" t="s">
        <v>546</v>
      </c>
      <c r="AI1066" s="399" t="s">
        <v>546</v>
      </c>
      <c r="AJ1066" s="399" t="s">
        <v>546</v>
      </c>
      <c r="AK1066" s="399" t="s">
        <v>546</v>
      </c>
      <c r="AL1066" s="399" t="s">
        <v>546</v>
      </c>
      <c r="AM1066" s="399" t="s">
        <v>546</v>
      </c>
      <c r="AN1066" s="399" t="s">
        <v>546</v>
      </c>
      <c r="AO1066" s="399" t="s">
        <v>546</v>
      </c>
      <c r="AP1066" s="399" t="s">
        <v>546</v>
      </c>
      <c r="AQ1066" s="399">
        <v>5.0000000000000001E-3</v>
      </c>
      <c r="AR1066" s="399">
        <v>0.46899999999999997</v>
      </c>
      <c r="AS1066" s="399">
        <v>0.02</v>
      </c>
      <c r="AT1066" s="399">
        <v>5.0000000000000001E-3</v>
      </c>
      <c r="AU1066" s="399">
        <v>0.47099999999999997</v>
      </c>
      <c r="AV1066" s="399">
        <v>0.02</v>
      </c>
      <c r="AW1066" s="399">
        <v>5.0000000000000001E-3</v>
      </c>
      <c r="AX1066" s="399">
        <v>0.47199999999999998</v>
      </c>
      <c r="AY1066" s="399">
        <v>0.02</v>
      </c>
      <c r="AZ1066" s="399">
        <v>5.0000000000000001E-3</v>
      </c>
      <c r="BA1066" s="399">
        <v>0.47099999999999997</v>
      </c>
      <c r="BB1066" s="399">
        <v>0.02</v>
      </c>
      <c r="BC1066" s="399">
        <v>5.0000000000000001E-3</v>
      </c>
      <c r="BD1066" s="399">
        <v>0.47199999999999998</v>
      </c>
      <c r="BE1066" s="399">
        <v>0.02</v>
      </c>
      <c r="BF1066" s="399">
        <v>5.0000000000000001E-3</v>
      </c>
      <c r="BG1066" s="399">
        <v>0.47</v>
      </c>
      <c r="BH1066" s="399">
        <v>0.02</v>
      </c>
    </row>
    <row r="1067" spans="2:60" ht="16.5" customHeight="1">
      <c r="B1067" s="474"/>
      <c r="E1067" s="400"/>
      <c r="F1067" s="688" t="s">
        <v>898</v>
      </c>
      <c r="G1067" s="399" t="s">
        <v>546</v>
      </c>
      <c r="H1067" s="399" t="s">
        <v>546</v>
      </c>
      <c r="I1067" s="399" t="s">
        <v>546</v>
      </c>
      <c r="J1067" s="399" t="s">
        <v>546</v>
      </c>
      <c r="K1067" s="399" t="s">
        <v>546</v>
      </c>
      <c r="L1067" s="399" t="s">
        <v>546</v>
      </c>
      <c r="M1067" s="399" t="s">
        <v>546</v>
      </c>
      <c r="N1067" s="399" t="s">
        <v>546</v>
      </c>
      <c r="O1067" s="399" t="s">
        <v>546</v>
      </c>
      <c r="P1067" s="399" t="s">
        <v>546</v>
      </c>
      <c r="Q1067" s="399" t="s">
        <v>546</v>
      </c>
      <c r="R1067" s="399" t="s">
        <v>546</v>
      </c>
      <c r="S1067" s="399" t="s">
        <v>546</v>
      </c>
      <c r="T1067" s="399" t="s">
        <v>546</v>
      </c>
      <c r="U1067" s="399" t="s">
        <v>546</v>
      </c>
      <c r="V1067" s="399" t="s">
        <v>546</v>
      </c>
      <c r="W1067" s="399" t="s">
        <v>546</v>
      </c>
      <c r="X1067" s="399" t="s">
        <v>546</v>
      </c>
      <c r="Y1067" s="399" t="s">
        <v>546</v>
      </c>
      <c r="Z1067" s="399" t="s">
        <v>546</v>
      </c>
      <c r="AA1067" s="399" t="s">
        <v>546</v>
      </c>
      <c r="AB1067" s="399" t="s">
        <v>546</v>
      </c>
      <c r="AC1067" s="399" t="s">
        <v>546</v>
      </c>
      <c r="AD1067" s="399" t="s">
        <v>546</v>
      </c>
      <c r="AE1067" s="399" t="s">
        <v>546</v>
      </c>
      <c r="AF1067" s="399" t="s">
        <v>546</v>
      </c>
      <c r="AG1067" s="399" t="s">
        <v>546</v>
      </c>
      <c r="AH1067" s="399" t="s">
        <v>546</v>
      </c>
      <c r="AI1067" s="399" t="s">
        <v>546</v>
      </c>
      <c r="AJ1067" s="399" t="s">
        <v>546</v>
      </c>
      <c r="AK1067" s="399" t="s">
        <v>546</v>
      </c>
      <c r="AL1067" s="399" t="s">
        <v>546</v>
      </c>
      <c r="AM1067" s="399" t="s">
        <v>546</v>
      </c>
      <c r="AN1067" s="399" t="s">
        <v>546</v>
      </c>
      <c r="AO1067" s="399" t="s">
        <v>546</v>
      </c>
      <c r="AP1067" s="399" t="s">
        <v>546</v>
      </c>
      <c r="AQ1067" s="399">
        <v>0.04</v>
      </c>
      <c r="AR1067" s="399">
        <v>0.97699999999999998</v>
      </c>
      <c r="AS1067" s="399">
        <v>3.9E-2</v>
      </c>
      <c r="AT1067" s="399">
        <v>0.04</v>
      </c>
      <c r="AU1067" s="399">
        <v>0.98099999999999998</v>
      </c>
      <c r="AV1067" s="399">
        <v>0.04</v>
      </c>
      <c r="AW1067" s="399">
        <v>0.04</v>
      </c>
      <c r="AX1067" s="399">
        <v>0.98399999999999999</v>
      </c>
      <c r="AY1067" s="399">
        <v>0.04</v>
      </c>
      <c r="AZ1067" s="399">
        <v>0.04</v>
      </c>
      <c r="BA1067" s="399">
        <v>0.98199999999999998</v>
      </c>
      <c r="BB1067" s="399">
        <v>0.04</v>
      </c>
      <c r="BC1067" s="399">
        <v>0.04</v>
      </c>
      <c r="BD1067" s="399">
        <v>0.98399999999999999</v>
      </c>
      <c r="BE1067" s="399">
        <v>0.04</v>
      </c>
      <c r="BF1067" s="399">
        <v>0.04</v>
      </c>
      <c r="BG1067" s="399">
        <v>0.98099999999999998</v>
      </c>
      <c r="BH1067" s="399">
        <v>0.04</v>
      </c>
    </row>
    <row r="1068" spans="2:60" ht="16.5" customHeight="1">
      <c r="B1068" s="474"/>
      <c r="E1068" s="400"/>
      <c r="F1068" s="688" t="s">
        <v>899</v>
      </c>
      <c r="G1068" s="399" t="s">
        <v>546</v>
      </c>
      <c r="H1068" s="399" t="s">
        <v>546</v>
      </c>
      <c r="I1068" s="399" t="s">
        <v>546</v>
      </c>
      <c r="J1068" s="399" t="s">
        <v>546</v>
      </c>
      <c r="K1068" s="399" t="s">
        <v>546</v>
      </c>
      <c r="L1068" s="399" t="s">
        <v>546</v>
      </c>
      <c r="M1068" s="399" t="s">
        <v>546</v>
      </c>
      <c r="N1068" s="399" t="s">
        <v>546</v>
      </c>
      <c r="O1068" s="399" t="s">
        <v>546</v>
      </c>
      <c r="P1068" s="399" t="s">
        <v>546</v>
      </c>
      <c r="Q1068" s="399" t="s">
        <v>546</v>
      </c>
      <c r="R1068" s="399" t="s">
        <v>546</v>
      </c>
      <c r="S1068" s="399" t="s">
        <v>546</v>
      </c>
      <c r="T1068" s="399" t="s">
        <v>546</v>
      </c>
      <c r="U1068" s="399" t="s">
        <v>546</v>
      </c>
      <c r="V1068" s="399" t="s">
        <v>546</v>
      </c>
      <c r="W1068" s="399" t="s">
        <v>546</v>
      </c>
      <c r="X1068" s="399" t="s">
        <v>546</v>
      </c>
      <c r="Y1068" s="399" t="s">
        <v>546</v>
      </c>
      <c r="Z1068" s="399" t="s">
        <v>546</v>
      </c>
      <c r="AA1068" s="399" t="s">
        <v>546</v>
      </c>
      <c r="AB1068" s="399" t="s">
        <v>546</v>
      </c>
      <c r="AC1068" s="399" t="s">
        <v>546</v>
      </c>
      <c r="AD1068" s="399" t="s">
        <v>546</v>
      </c>
      <c r="AE1068" s="399" t="s">
        <v>546</v>
      </c>
      <c r="AF1068" s="399" t="s">
        <v>546</v>
      </c>
      <c r="AG1068" s="399" t="s">
        <v>546</v>
      </c>
      <c r="AH1068" s="399" t="s">
        <v>546</v>
      </c>
      <c r="AI1068" s="399" t="s">
        <v>546</v>
      </c>
      <c r="AJ1068" s="399" t="s">
        <v>546</v>
      </c>
      <c r="AK1068" s="399" t="s">
        <v>546</v>
      </c>
      <c r="AL1068" s="399" t="s">
        <v>546</v>
      </c>
      <c r="AM1068" s="399" t="s">
        <v>546</v>
      </c>
      <c r="AN1068" s="399" t="s">
        <v>546</v>
      </c>
      <c r="AO1068" s="399" t="s">
        <v>546</v>
      </c>
      <c r="AP1068" s="399" t="s">
        <v>546</v>
      </c>
      <c r="AQ1068" s="399">
        <v>0.04</v>
      </c>
      <c r="AR1068" s="399">
        <v>2.226</v>
      </c>
      <c r="AS1068" s="399">
        <v>4.3999999999999997E-2</v>
      </c>
      <c r="AT1068" s="399">
        <v>0.04</v>
      </c>
      <c r="AU1068" s="399">
        <v>2.181</v>
      </c>
      <c r="AV1068" s="399">
        <v>4.3999999999999997E-2</v>
      </c>
      <c r="AW1068" s="399">
        <v>0.04</v>
      </c>
      <c r="AX1068" s="399">
        <v>2.1349999999999998</v>
      </c>
      <c r="AY1068" s="399">
        <v>4.4999999999999998E-2</v>
      </c>
      <c r="AZ1068" s="399">
        <v>0.04</v>
      </c>
      <c r="BA1068" s="399">
        <v>2.0289999999999999</v>
      </c>
      <c r="BB1068" s="399">
        <v>4.5999999999999999E-2</v>
      </c>
      <c r="BC1068" s="399">
        <v>0.04</v>
      </c>
      <c r="BD1068" s="399">
        <v>1.9390000000000001</v>
      </c>
      <c r="BE1068" s="399">
        <v>4.7E-2</v>
      </c>
      <c r="BF1068" s="399">
        <v>0.04</v>
      </c>
      <c r="BG1068" s="399">
        <v>1.911</v>
      </c>
      <c r="BH1068" s="399">
        <v>4.7E-2</v>
      </c>
    </row>
    <row r="1069" spans="2:60" ht="16.5" customHeight="1">
      <c r="B1069" s="474"/>
      <c r="E1069" s="386" t="s">
        <v>904</v>
      </c>
      <c r="F1069" s="688" t="s">
        <v>895</v>
      </c>
      <c r="G1069" s="399">
        <v>2.6640000000000001</v>
      </c>
      <c r="H1069" s="399">
        <v>2.1000000000000001E-2</v>
      </c>
      <c r="I1069" s="399">
        <v>0.111</v>
      </c>
      <c r="J1069" s="399">
        <v>2.6640000000000001</v>
      </c>
      <c r="K1069" s="399">
        <v>1.9E-2</v>
      </c>
      <c r="L1069" s="399">
        <v>0.112</v>
      </c>
      <c r="M1069" s="399">
        <v>2.6640000000000001</v>
      </c>
      <c r="N1069" s="399">
        <v>1.7000000000000001E-2</v>
      </c>
      <c r="O1069" s="399">
        <v>0.112</v>
      </c>
      <c r="P1069" s="399">
        <v>2.6640000000000001</v>
      </c>
      <c r="Q1069" s="399">
        <v>1.4E-2</v>
      </c>
      <c r="R1069" s="399">
        <v>0.112</v>
      </c>
      <c r="S1069" s="399">
        <v>2.5129999999999999</v>
      </c>
      <c r="T1069" s="399">
        <v>1.4E-2</v>
      </c>
      <c r="U1069" s="399">
        <v>0.112</v>
      </c>
      <c r="V1069" s="399">
        <v>2.488</v>
      </c>
      <c r="W1069" s="399">
        <v>1.2999999999999999E-2</v>
      </c>
      <c r="X1069" s="399">
        <v>0.112</v>
      </c>
      <c r="Y1069" s="399">
        <v>2.5609999999999999</v>
      </c>
      <c r="Z1069" s="399">
        <v>1.2E-2</v>
      </c>
      <c r="AA1069" s="399">
        <v>0.112</v>
      </c>
      <c r="AB1069" s="399">
        <v>2.5609999999999999</v>
      </c>
      <c r="AC1069" s="399">
        <v>1.2E-2</v>
      </c>
      <c r="AD1069" s="399">
        <v>0.113</v>
      </c>
      <c r="AE1069" s="399">
        <v>2.5609999999999999</v>
      </c>
      <c r="AF1069" s="399">
        <v>8.9999999999999993E-3</v>
      </c>
      <c r="AG1069" s="399">
        <v>0.114</v>
      </c>
      <c r="AH1069" s="399">
        <v>2.556</v>
      </c>
      <c r="AI1069" s="399">
        <v>8.0000000000000002E-3</v>
      </c>
      <c r="AJ1069" s="399">
        <v>0.113</v>
      </c>
      <c r="AK1069" s="399">
        <v>2.5379999999999998</v>
      </c>
      <c r="AL1069" s="399">
        <v>7.0000000000000001E-3</v>
      </c>
      <c r="AM1069" s="399">
        <v>0.111</v>
      </c>
      <c r="AN1069" s="399">
        <v>2.5129999999999999</v>
      </c>
      <c r="AO1069" s="399">
        <v>7.0000000000000001E-3</v>
      </c>
      <c r="AP1069" s="399">
        <v>0.111</v>
      </c>
      <c r="AQ1069" s="399" t="s">
        <v>546</v>
      </c>
      <c r="AR1069" s="399" t="s">
        <v>546</v>
      </c>
      <c r="AS1069" s="399" t="s">
        <v>546</v>
      </c>
      <c r="AT1069" s="399" t="s">
        <v>546</v>
      </c>
      <c r="AU1069" s="399" t="s">
        <v>546</v>
      </c>
      <c r="AV1069" s="399" t="s">
        <v>546</v>
      </c>
      <c r="AW1069" s="399" t="s">
        <v>546</v>
      </c>
      <c r="AX1069" s="399" t="s">
        <v>546</v>
      </c>
      <c r="AY1069" s="399" t="s">
        <v>546</v>
      </c>
      <c r="AZ1069" s="399" t="s">
        <v>546</v>
      </c>
      <c r="BA1069" s="399" t="s">
        <v>546</v>
      </c>
      <c r="BB1069" s="399" t="s">
        <v>546</v>
      </c>
      <c r="BC1069" s="399" t="s">
        <v>546</v>
      </c>
      <c r="BD1069" s="399" t="s">
        <v>546</v>
      </c>
      <c r="BE1069" s="399" t="s">
        <v>546</v>
      </c>
      <c r="BF1069" s="399" t="s">
        <v>546</v>
      </c>
      <c r="BG1069" s="399" t="s">
        <v>546</v>
      </c>
      <c r="BH1069" s="399" t="s">
        <v>546</v>
      </c>
    </row>
    <row r="1070" spans="2:60" ht="16.5" customHeight="1">
      <c r="B1070" s="474"/>
      <c r="E1070" s="400"/>
      <c r="F1070" s="688" t="s">
        <v>896</v>
      </c>
      <c r="G1070" s="399">
        <v>2.6619999999999999</v>
      </c>
      <c r="H1070" s="399">
        <v>2.3E-2</v>
      </c>
      <c r="I1070" s="399">
        <v>6.3E-2</v>
      </c>
      <c r="J1070" s="399">
        <v>2.6619999999999999</v>
      </c>
      <c r="K1070" s="399">
        <v>1.7999999999999999E-2</v>
      </c>
      <c r="L1070" s="399">
        <v>6.2E-2</v>
      </c>
      <c r="M1070" s="399">
        <v>2.6619999999999999</v>
      </c>
      <c r="N1070" s="399">
        <v>1.7000000000000001E-2</v>
      </c>
      <c r="O1070" s="399">
        <v>6.2E-2</v>
      </c>
      <c r="P1070" s="399">
        <v>2.6619999999999999</v>
      </c>
      <c r="Q1070" s="399">
        <v>1.2999999999999999E-2</v>
      </c>
      <c r="R1070" s="399">
        <v>6.6000000000000003E-2</v>
      </c>
      <c r="S1070" s="399">
        <v>2.5110000000000001</v>
      </c>
      <c r="T1070" s="399">
        <v>1.2999999999999999E-2</v>
      </c>
      <c r="U1070" s="399">
        <v>6.7000000000000004E-2</v>
      </c>
      <c r="V1070" s="399">
        <v>2.4860000000000002</v>
      </c>
      <c r="W1070" s="399">
        <v>1.2999999999999999E-2</v>
      </c>
      <c r="X1070" s="399">
        <v>6.7000000000000004E-2</v>
      </c>
      <c r="Y1070" s="399">
        <v>2.5590000000000002</v>
      </c>
      <c r="Z1070" s="399">
        <v>1.2999999999999999E-2</v>
      </c>
      <c r="AA1070" s="399">
        <v>6.8000000000000005E-2</v>
      </c>
      <c r="AB1070" s="399">
        <v>2.5590000000000002</v>
      </c>
      <c r="AC1070" s="399">
        <v>1.2999999999999999E-2</v>
      </c>
      <c r="AD1070" s="399">
        <v>7.0000000000000007E-2</v>
      </c>
      <c r="AE1070" s="399">
        <v>2.5590000000000002</v>
      </c>
      <c r="AF1070" s="399">
        <v>0.01</v>
      </c>
      <c r="AG1070" s="399">
        <v>7.1999999999999995E-2</v>
      </c>
      <c r="AH1070" s="399">
        <v>2.5539999999999998</v>
      </c>
      <c r="AI1070" s="399">
        <v>8.9999999999999993E-3</v>
      </c>
      <c r="AJ1070" s="399">
        <v>7.0999999999999994E-2</v>
      </c>
      <c r="AK1070" s="399">
        <v>2.536</v>
      </c>
      <c r="AL1070" s="399">
        <v>8.9999999999999993E-3</v>
      </c>
      <c r="AM1070" s="399">
        <v>7.0999999999999994E-2</v>
      </c>
      <c r="AN1070" s="399">
        <v>2.5110000000000001</v>
      </c>
      <c r="AO1070" s="399">
        <v>8.9999999999999993E-3</v>
      </c>
      <c r="AP1070" s="399">
        <v>6.9000000000000006E-2</v>
      </c>
      <c r="AQ1070" s="399" t="s">
        <v>546</v>
      </c>
      <c r="AR1070" s="399" t="s">
        <v>546</v>
      </c>
      <c r="AS1070" s="399" t="s">
        <v>546</v>
      </c>
      <c r="AT1070" s="399" t="s">
        <v>546</v>
      </c>
      <c r="AU1070" s="399" t="s">
        <v>546</v>
      </c>
      <c r="AV1070" s="399" t="s">
        <v>546</v>
      </c>
      <c r="AW1070" s="399" t="s">
        <v>546</v>
      </c>
      <c r="AX1070" s="399" t="s">
        <v>546</v>
      </c>
      <c r="AY1070" s="399" t="s">
        <v>546</v>
      </c>
      <c r="AZ1070" s="399" t="s">
        <v>546</v>
      </c>
      <c r="BA1070" s="399" t="s">
        <v>546</v>
      </c>
      <c r="BB1070" s="399" t="s">
        <v>546</v>
      </c>
      <c r="BC1070" s="399" t="s">
        <v>546</v>
      </c>
      <c r="BD1070" s="399" t="s">
        <v>546</v>
      </c>
      <c r="BE1070" s="399" t="s">
        <v>546</v>
      </c>
      <c r="BF1070" s="399" t="s">
        <v>546</v>
      </c>
      <c r="BG1070" s="399" t="s">
        <v>546</v>
      </c>
      <c r="BH1070" s="399" t="s">
        <v>546</v>
      </c>
    </row>
    <row r="1071" spans="2:60" ht="16.5" customHeight="1">
      <c r="B1071" s="474"/>
      <c r="E1071" s="400"/>
      <c r="F1071" s="688" t="s">
        <v>897</v>
      </c>
      <c r="G1071" s="399">
        <v>2.6589999999999998</v>
      </c>
      <c r="H1071" s="399">
        <v>0.219</v>
      </c>
      <c r="I1071" s="399">
        <v>4.2000000000000003E-2</v>
      </c>
      <c r="J1071" s="399">
        <v>2.6589999999999998</v>
      </c>
      <c r="K1071" s="399">
        <v>0.19</v>
      </c>
      <c r="L1071" s="399">
        <v>4.4999999999999998E-2</v>
      </c>
      <c r="M1071" s="399">
        <v>2.6589999999999998</v>
      </c>
      <c r="N1071" s="399">
        <v>0.159</v>
      </c>
      <c r="O1071" s="399">
        <v>5.0999999999999997E-2</v>
      </c>
      <c r="P1071" s="399">
        <v>2.6589999999999998</v>
      </c>
      <c r="Q1071" s="399">
        <v>0.14299999999999999</v>
      </c>
      <c r="R1071" s="399">
        <v>0.06</v>
      </c>
      <c r="S1071" s="399">
        <v>2.508</v>
      </c>
      <c r="T1071" s="399">
        <v>0.13200000000000001</v>
      </c>
      <c r="U1071" s="399">
        <v>6.4000000000000001E-2</v>
      </c>
      <c r="V1071" s="399">
        <v>2.4820000000000002</v>
      </c>
      <c r="W1071" s="399">
        <v>0.127</v>
      </c>
      <c r="X1071" s="399">
        <v>6.9000000000000006E-2</v>
      </c>
      <c r="Y1071" s="399">
        <v>2.5550000000000002</v>
      </c>
      <c r="Z1071" s="399">
        <v>0.122</v>
      </c>
      <c r="AA1071" s="399">
        <v>7.3999999999999996E-2</v>
      </c>
      <c r="AB1071" s="399">
        <v>2.5550000000000002</v>
      </c>
      <c r="AC1071" s="399">
        <v>0.11700000000000001</v>
      </c>
      <c r="AD1071" s="399">
        <v>7.5999999999999998E-2</v>
      </c>
      <c r="AE1071" s="399">
        <v>2.5550000000000002</v>
      </c>
      <c r="AF1071" s="399">
        <v>0.107</v>
      </c>
      <c r="AG1071" s="399">
        <v>0.08</v>
      </c>
      <c r="AH1071" s="399">
        <v>2.5499999999999998</v>
      </c>
      <c r="AI1071" s="399">
        <v>0.1</v>
      </c>
      <c r="AJ1071" s="399">
        <v>8.5999999999999993E-2</v>
      </c>
      <c r="AK1071" s="399">
        <v>2.5329999999999999</v>
      </c>
      <c r="AL1071" s="399">
        <v>0.09</v>
      </c>
      <c r="AM1071" s="399">
        <v>9.4E-2</v>
      </c>
      <c r="AN1071" s="399">
        <v>2.508</v>
      </c>
      <c r="AO1071" s="399">
        <v>0.08</v>
      </c>
      <c r="AP1071" s="399">
        <v>0.104</v>
      </c>
      <c r="AQ1071" s="399" t="s">
        <v>546</v>
      </c>
      <c r="AR1071" s="399" t="s">
        <v>546</v>
      </c>
      <c r="AS1071" s="399" t="s">
        <v>546</v>
      </c>
      <c r="AT1071" s="399" t="s">
        <v>546</v>
      </c>
      <c r="AU1071" s="399" t="s">
        <v>546</v>
      </c>
      <c r="AV1071" s="399" t="s">
        <v>546</v>
      </c>
      <c r="AW1071" s="399" t="s">
        <v>546</v>
      </c>
      <c r="AX1071" s="399" t="s">
        <v>546</v>
      </c>
      <c r="AY1071" s="399" t="s">
        <v>546</v>
      </c>
      <c r="AZ1071" s="399" t="s">
        <v>546</v>
      </c>
      <c r="BA1071" s="399" t="s">
        <v>546</v>
      </c>
      <c r="BB1071" s="399" t="s">
        <v>546</v>
      </c>
      <c r="BC1071" s="399" t="s">
        <v>546</v>
      </c>
      <c r="BD1071" s="399" t="s">
        <v>546</v>
      </c>
      <c r="BE1071" s="399" t="s">
        <v>546</v>
      </c>
      <c r="BF1071" s="399" t="s">
        <v>546</v>
      </c>
      <c r="BG1071" s="399" t="s">
        <v>546</v>
      </c>
      <c r="BH1071" s="399" t="s">
        <v>546</v>
      </c>
    </row>
    <row r="1072" spans="2:60" ht="16.5" customHeight="1">
      <c r="B1072" s="474"/>
      <c r="E1072" s="400"/>
      <c r="F1072" s="688" t="s">
        <v>905</v>
      </c>
      <c r="G1072" s="399">
        <v>2.6589999999999998</v>
      </c>
      <c r="H1072" s="399">
        <v>0.18</v>
      </c>
      <c r="I1072" s="399">
        <v>2.1999999999999999E-2</v>
      </c>
      <c r="J1072" s="399">
        <v>2.6589999999999998</v>
      </c>
      <c r="K1072" s="399">
        <v>0.16500000000000001</v>
      </c>
      <c r="L1072" s="399">
        <v>2.3E-2</v>
      </c>
      <c r="M1072" s="399">
        <v>2.6589999999999998</v>
      </c>
      <c r="N1072" s="399">
        <v>0.155</v>
      </c>
      <c r="O1072" s="399">
        <v>2.5999999999999999E-2</v>
      </c>
      <c r="P1072" s="399">
        <v>2.6589999999999998</v>
      </c>
      <c r="Q1072" s="399">
        <v>0.12</v>
      </c>
      <c r="R1072" s="399">
        <v>3.7999999999999999E-2</v>
      </c>
      <c r="S1072" s="399">
        <v>2.508</v>
      </c>
      <c r="T1072" s="399">
        <v>0.109</v>
      </c>
      <c r="U1072" s="399">
        <v>4.2999999999999997E-2</v>
      </c>
      <c r="V1072" s="399">
        <v>2.4820000000000002</v>
      </c>
      <c r="W1072" s="399">
        <v>0.09</v>
      </c>
      <c r="X1072" s="399">
        <v>5.2999999999999999E-2</v>
      </c>
      <c r="Y1072" s="399">
        <v>2.5550000000000002</v>
      </c>
      <c r="Z1072" s="399">
        <v>7.9000000000000001E-2</v>
      </c>
      <c r="AA1072" s="399">
        <v>5.8999999999999997E-2</v>
      </c>
      <c r="AB1072" s="399">
        <v>2.5550000000000002</v>
      </c>
      <c r="AC1072" s="399">
        <v>7.0000000000000007E-2</v>
      </c>
      <c r="AD1072" s="399">
        <v>6.4000000000000001E-2</v>
      </c>
      <c r="AE1072" s="399">
        <v>2.5550000000000002</v>
      </c>
      <c r="AF1072" s="399">
        <v>0.05</v>
      </c>
      <c r="AG1072" s="399">
        <v>6.7000000000000004E-2</v>
      </c>
      <c r="AH1072" s="399">
        <v>2.5499999999999998</v>
      </c>
      <c r="AI1072" s="399">
        <v>4.3999999999999997E-2</v>
      </c>
      <c r="AJ1072" s="399">
        <v>7.0999999999999994E-2</v>
      </c>
      <c r="AK1072" s="399">
        <v>2.5329999999999999</v>
      </c>
      <c r="AL1072" s="399">
        <v>3.9E-2</v>
      </c>
      <c r="AM1072" s="399">
        <v>7.3999999999999996E-2</v>
      </c>
      <c r="AN1072" s="399">
        <v>2.508</v>
      </c>
      <c r="AO1072" s="399">
        <v>3.5999999999999997E-2</v>
      </c>
      <c r="AP1072" s="399">
        <v>6.9000000000000006E-2</v>
      </c>
      <c r="AQ1072" s="399" t="s">
        <v>546</v>
      </c>
      <c r="AR1072" s="399" t="s">
        <v>546</v>
      </c>
      <c r="AS1072" s="399" t="s">
        <v>546</v>
      </c>
      <c r="AT1072" s="399" t="s">
        <v>546</v>
      </c>
      <c r="AU1072" s="399" t="s">
        <v>546</v>
      </c>
      <c r="AV1072" s="399" t="s">
        <v>546</v>
      </c>
      <c r="AW1072" s="399" t="s">
        <v>546</v>
      </c>
      <c r="AX1072" s="399" t="s">
        <v>546</v>
      </c>
      <c r="AY1072" s="399" t="s">
        <v>546</v>
      </c>
      <c r="AZ1072" s="399" t="s">
        <v>546</v>
      </c>
      <c r="BA1072" s="399" t="s">
        <v>546</v>
      </c>
      <c r="BB1072" s="399" t="s">
        <v>546</v>
      </c>
      <c r="BC1072" s="399" t="s">
        <v>546</v>
      </c>
      <c r="BD1072" s="399" t="s">
        <v>546</v>
      </c>
      <c r="BE1072" s="399" t="s">
        <v>546</v>
      </c>
      <c r="BF1072" s="399" t="s">
        <v>546</v>
      </c>
      <c r="BG1072" s="399" t="s">
        <v>546</v>
      </c>
      <c r="BH1072" s="399" t="s">
        <v>546</v>
      </c>
    </row>
    <row r="1073" spans="2:60" ht="16.5" customHeight="1">
      <c r="B1073" s="474"/>
      <c r="E1073" s="386" t="s">
        <v>906</v>
      </c>
      <c r="F1073" s="688" t="s">
        <v>895</v>
      </c>
      <c r="G1073" s="399" t="s">
        <v>546</v>
      </c>
      <c r="H1073" s="399" t="s">
        <v>546</v>
      </c>
      <c r="I1073" s="399" t="s">
        <v>546</v>
      </c>
      <c r="J1073" s="399" t="s">
        <v>546</v>
      </c>
      <c r="K1073" s="399" t="s">
        <v>546</v>
      </c>
      <c r="L1073" s="399" t="s">
        <v>546</v>
      </c>
      <c r="M1073" s="399" t="s">
        <v>546</v>
      </c>
      <c r="N1073" s="399" t="s">
        <v>546</v>
      </c>
      <c r="O1073" s="399" t="s">
        <v>546</v>
      </c>
      <c r="P1073" s="399" t="s">
        <v>546</v>
      </c>
      <c r="Q1073" s="399" t="s">
        <v>546</v>
      </c>
      <c r="R1073" s="399" t="s">
        <v>546</v>
      </c>
      <c r="S1073" s="399" t="s">
        <v>546</v>
      </c>
      <c r="T1073" s="399" t="s">
        <v>546</v>
      </c>
      <c r="U1073" s="399" t="s">
        <v>546</v>
      </c>
      <c r="V1073" s="399" t="s">
        <v>546</v>
      </c>
      <c r="W1073" s="399" t="s">
        <v>546</v>
      </c>
      <c r="X1073" s="399" t="s">
        <v>546</v>
      </c>
      <c r="Y1073" s="399" t="s">
        <v>546</v>
      </c>
      <c r="Z1073" s="399" t="s">
        <v>546</v>
      </c>
      <c r="AA1073" s="399" t="s">
        <v>546</v>
      </c>
      <c r="AB1073" s="399" t="s">
        <v>546</v>
      </c>
      <c r="AC1073" s="399" t="s">
        <v>546</v>
      </c>
      <c r="AD1073" s="399" t="s">
        <v>546</v>
      </c>
      <c r="AE1073" s="399" t="s">
        <v>546</v>
      </c>
      <c r="AF1073" s="399" t="s">
        <v>546</v>
      </c>
      <c r="AG1073" s="399" t="s">
        <v>546</v>
      </c>
      <c r="AH1073" s="399" t="s">
        <v>546</v>
      </c>
      <c r="AI1073" s="399" t="s">
        <v>546</v>
      </c>
      <c r="AJ1073" s="399" t="s">
        <v>546</v>
      </c>
      <c r="AK1073" s="399" t="s">
        <v>546</v>
      </c>
      <c r="AL1073" s="399" t="s">
        <v>546</v>
      </c>
      <c r="AM1073" s="399" t="s">
        <v>546</v>
      </c>
      <c r="AN1073" s="399" t="s">
        <v>546</v>
      </c>
      <c r="AO1073" s="399" t="s">
        <v>546</v>
      </c>
      <c r="AP1073" s="399" t="s">
        <v>546</v>
      </c>
      <c r="AQ1073" s="399">
        <v>2.488</v>
      </c>
      <c r="AR1073" s="399">
        <v>7.0000000000000001E-3</v>
      </c>
      <c r="AS1073" s="399">
        <v>0.11</v>
      </c>
      <c r="AT1073" s="399">
        <v>2.488</v>
      </c>
      <c r="AU1073" s="399">
        <v>6.0000000000000001E-3</v>
      </c>
      <c r="AV1073" s="399">
        <v>0.109</v>
      </c>
      <c r="AW1073" s="399">
        <v>2.4860000000000002</v>
      </c>
      <c r="AX1073" s="399">
        <v>5.0000000000000001E-3</v>
      </c>
      <c r="AY1073" s="399">
        <v>0.108</v>
      </c>
      <c r="AZ1073" s="399">
        <v>2.4860000000000002</v>
      </c>
      <c r="BA1073" s="399">
        <v>4.0000000000000001E-3</v>
      </c>
      <c r="BB1073" s="399">
        <v>0.107</v>
      </c>
      <c r="BC1073" s="399">
        <v>2.4870000000000001</v>
      </c>
      <c r="BD1073" s="399">
        <v>4.0000000000000001E-3</v>
      </c>
      <c r="BE1073" s="399">
        <v>0.105</v>
      </c>
      <c r="BF1073" s="399">
        <v>2.488</v>
      </c>
      <c r="BG1073" s="399">
        <v>4.0000000000000001E-3</v>
      </c>
      <c r="BH1073" s="399">
        <v>0.105</v>
      </c>
    </row>
    <row r="1074" spans="2:60" ht="16.5" customHeight="1">
      <c r="B1074" s="474"/>
      <c r="E1074" s="400"/>
      <c r="F1074" s="688" t="s">
        <v>896</v>
      </c>
      <c r="G1074" s="399" t="s">
        <v>546</v>
      </c>
      <c r="H1074" s="399" t="s">
        <v>546</v>
      </c>
      <c r="I1074" s="399" t="s">
        <v>546</v>
      </c>
      <c r="J1074" s="399" t="s">
        <v>546</v>
      </c>
      <c r="K1074" s="399" t="s">
        <v>546</v>
      </c>
      <c r="L1074" s="399" t="s">
        <v>546</v>
      </c>
      <c r="M1074" s="399" t="s">
        <v>546</v>
      </c>
      <c r="N1074" s="399" t="s">
        <v>546</v>
      </c>
      <c r="O1074" s="399" t="s">
        <v>546</v>
      </c>
      <c r="P1074" s="399" t="s">
        <v>546</v>
      </c>
      <c r="Q1074" s="399" t="s">
        <v>546</v>
      </c>
      <c r="R1074" s="399" t="s">
        <v>546</v>
      </c>
      <c r="S1074" s="399" t="s">
        <v>546</v>
      </c>
      <c r="T1074" s="399" t="s">
        <v>546</v>
      </c>
      <c r="U1074" s="399" t="s">
        <v>546</v>
      </c>
      <c r="V1074" s="399" t="s">
        <v>546</v>
      </c>
      <c r="W1074" s="399" t="s">
        <v>546</v>
      </c>
      <c r="X1074" s="399" t="s">
        <v>546</v>
      </c>
      <c r="Y1074" s="399" t="s">
        <v>546</v>
      </c>
      <c r="Z1074" s="399" t="s">
        <v>546</v>
      </c>
      <c r="AA1074" s="399" t="s">
        <v>546</v>
      </c>
      <c r="AB1074" s="399" t="s">
        <v>546</v>
      </c>
      <c r="AC1074" s="399" t="s">
        <v>546</v>
      </c>
      <c r="AD1074" s="399" t="s">
        <v>546</v>
      </c>
      <c r="AE1074" s="399" t="s">
        <v>546</v>
      </c>
      <c r="AF1074" s="399" t="s">
        <v>546</v>
      </c>
      <c r="AG1074" s="399" t="s">
        <v>546</v>
      </c>
      <c r="AH1074" s="399" t="s">
        <v>546</v>
      </c>
      <c r="AI1074" s="399" t="s">
        <v>546</v>
      </c>
      <c r="AJ1074" s="399" t="s">
        <v>546</v>
      </c>
      <c r="AK1074" s="399" t="s">
        <v>546</v>
      </c>
      <c r="AL1074" s="399" t="s">
        <v>546</v>
      </c>
      <c r="AM1074" s="399" t="s">
        <v>546</v>
      </c>
      <c r="AN1074" s="399" t="s">
        <v>546</v>
      </c>
      <c r="AO1074" s="399" t="s">
        <v>546</v>
      </c>
      <c r="AP1074" s="399" t="s">
        <v>546</v>
      </c>
      <c r="AQ1074" s="399">
        <v>2.4860000000000002</v>
      </c>
      <c r="AR1074" s="399">
        <v>8.0000000000000002E-3</v>
      </c>
      <c r="AS1074" s="399">
        <v>7.0000000000000007E-2</v>
      </c>
      <c r="AT1074" s="399">
        <v>2.4860000000000002</v>
      </c>
      <c r="AU1074" s="399">
        <v>7.0000000000000001E-3</v>
      </c>
      <c r="AV1074" s="399">
        <v>7.0000000000000007E-2</v>
      </c>
      <c r="AW1074" s="399">
        <v>2.484</v>
      </c>
      <c r="AX1074" s="399">
        <v>6.0000000000000001E-3</v>
      </c>
      <c r="AY1074" s="399">
        <v>7.3999999999999996E-2</v>
      </c>
      <c r="AZ1074" s="399">
        <v>2.484</v>
      </c>
      <c r="BA1074" s="399">
        <v>4.0000000000000001E-3</v>
      </c>
      <c r="BB1074" s="399">
        <v>7.0000000000000007E-2</v>
      </c>
      <c r="BC1074" s="399">
        <v>2.4860000000000002</v>
      </c>
      <c r="BD1074" s="399">
        <v>3.0000000000000001E-3</v>
      </c>
      <c r="BE1074" s="399">
        <v>7.0999999999999994E-2</v>
      </c>
      <c r="BF1074" s="399">
        <v>2.4860000000000002</v>
      </c>
      <c r="BG1074" s="399">
        <v>3.0000000000000001E-3</v>
      </c>
      <c r="BH1074" s="399">
        <v>7.0999999999999994E-2</v>
      </c>
    </row>
    <row r="1075" spans="2:60" ht="16.5" customHeight="1">
      <c r="B1075" s="474"/>
      <c r="E1075" s="400"/>
      <c r="F1075" s="688" t="s">
        <v>897</v>
      </c>
      <c r="G1075" s="399" t="s">
        <v>546</v>
      </c>
      <c r="H1075" s="399" t="s">
        <v>546</v>
      </c>
      <c r="I1075" s="399" t="s">
        <v>546</v>
      </c>
      <c r="J1075" s="399" t="s">
        <v>546</v>
      </c>
      <c r="K1075" s="399" t="s">
        <v>546</v>
      </c>
      <c r="L1075" s="399" t="s">
        <v>546</v>
      </c>
      <c r="M1075" s="399" t="s">
        <v>546</v>
      </c>
      <c r="N1075" s="399" t="s">
        <v>546</v>
      </c>
      <c r="O1075" s="399" t="s">
        <v>546</v>
      </c>
      <c r="P1075" s="399" t="s">
        <v>546</v>
      </c>
      <c r="Q1075" s="399" t="s">
        <v>546</v>
      </c>
      <c r="R1075" s="399" t="s">
        <v>546</v>
      </c>
      <c r="S1075" s="399" t="s">
        <v>546</v>
      </c>
      <c r="T1075" s="399" t="s">
        <v>546</v>
      </c>
      <c r="U1075" s="399" t="s">
        <v>546</v>
      </c>
      <c r="V1075" s="399" t="s">
        <v>546</v>
      </c>
      <c r="W1075" s="399" t="s">
        <v>546</v>
      </c>
      <c r="X1075" s="399" t="s">
        <v>546</v>
      </c>
      <c r="Y1075" s="399" t="s">
        <v>546</v>
      </c>
      <c r="Z1075" s="399" t="s">
        <v>546</v>
      </c>
      <c r="AA1075" s="399" t="s">
        <v>546</v>
      </c>
      <c r="AB1075" s="399" t="s">
        <v>546</v>
      </c>
      <c r="AC1075" s="399" t="s">
        <v>546</v>
      </c>
      <c r="AD1075" s="399" t="s">
        <v>546</v>
      </c>
      <c r="AE1075" s="399" t="s">
        <v>546</v>
      </c>
      <c r="AF1075" s="399" t="s">
        <v>546</v>
      </c>
      <c r="AG1075" s="399" t="s">
        <v>546</v>
      </c>
      <c r="AH1075" s="399" t="s">
        <v>546</v>
      </c>
      <c r="AI1075" s="399" t="s">
        <v>546</v>
      </c>
      <c r="AJ1075" s="399" t="s">
        <v>546</v>
      </c>
      <c r="AK1075" s="399" t="s">
        <v>546</v>
      </c>
      <c r="AL1075" s="399" t="s">
        <v>546</v>
      </c>
      <c r="AM1075" s="399" t="s">
        <v>546</v>
      </c>
      <c r="AN1075" s="399" t="s">
        <v>546</v>
      </c>
      <c r="AO1075" s="399" t="s">
        <v>546</v>
      </c>
      <c r="AP1075" s="399" t="s">
        <v>546</v>
      </c>
      <c r="AQ1075" s="399">
        <v>2.4820000000000002</v>
      </c>
      <c r="AR1075" s="399">
        <v>7.3999999999999996E-2</v>
      </c>
      <c r="AS1075" s="399">
        <v>0.109</v>
      </c>
      <c r="AT1075" s="399">
        <v>2.4820000000000002</v>
      </c>
      <c r="AU1075" s="399">
        <v>6.7000000000000004E-2</v>
      </c>
      <c r="AV1075" s="399">
        <v>0.11600000000000001</v>
      </c>
      <c r="AW1075" s="399">
        <v>2.4809999999999999</v>
      </c>
      <c r="AX1075" s="399">
        <v>5.8999999999999997E-2</v>
      </c>
      <c r="AY1075" s="399">
        <v>0.123</v>
      </c>
      <c r="AZ1075" s="399">
        <v>2.4809999999999999</v>
      </c>
      <c r="BA1075" s="399">
        <v>5.5E-2</v>
      </c>
      <c r="BB1075" s="399">
        <v>0.128</v>
      </c>
      <c r="BC1075" s="399">
        <v>2.4820000000000002</v>
      </c>
      <c r="BD1075" s="399">
        <v>4.9000000000000002E-2</v>
      </c>
      <c r="BE1075" s="399">
        <v>0.13400000000000001</v>
      </c>
      <c r="BF1075" s="399">
        <v>2.4820000000000002</v>
      </c>
      <c r="BG1075" s="399">
        <v>4.7E-2</v>
      </c>
      <c r="BH1075" s="399">
        <v>0.13600000000000001</v>
      </c>
    </row>
    <row r="1076" spans="2:60" ht="16.5" customHeight="1">
      <c r="B1076" s="474"/>
      <c r="E1076" s="400"/>
      <c r="F1076" s="688" t="s">
        <v>905</v>
      </c>
      <c r="G1076" s="399" t="s">
        <v>546</v>
      </c>
      <c r="H1076" s="399" t="s">
        <v>546</v>
      </c>
      <c r="I1076" s="399" t="s">
        <v>546</v>
      </c>
      <c r="J1076" s="399" t="s">
        <v>546</v>
      </c>
      <c r="K1076" s="399" t="s">
        <v>546</v>
      </c>
      <c r="L1076" s="399" t="s">
        <v>546</v>
      </c>
      <c r="M1076" s="399" t="s">
        <v>546</v>
      </c>
      <c r="N1076" s="399" t="s">
        <v>546</v>
      </c>
      <c r="O1076" s="399" t="s">
        <v>546</v>
      </c>
      <c r="P1076" s="399" t="s">
        <v>546</v>
      </c>
      <c r="Q1076" s="399" t="s">
        <v>546</v>
      </c>
      <c r="R1076" s="399" t="s">
        <v>546</v>
      </c>
      <c r="S1076" s="399" t="s">
        <v>546</v>
      </c>
      <c r="T1076" s="399" t="s">
        <v>546</v>
      </c>
      <c r="U1076" s="399" t="s">
        <v>546</v>
      </c>
      <c r="V1076" s="399" t="s">
        <v>546</v>
      </c>
      <c r="W1076" s="399" t="s">
        <v>546</v>
      </c>
      <c r="X1076" s="399" t="s">
        <v>546</v>
      </c>
      <c r="Y1076" s="399" t="s">
        <v>546</v>
      </c>
      <c r="Z1076" s="399" t="s">
        <v>546</v>
      </c>
      <c r="AA1076" s="399" t="s">
        <v>546</v>
      </c>
      <c r="AB1076" s="399" t="s">
        <v>546</v>
      </c>
      <c r="AC1076" s="399" t="s">
        <v>546</v>
      </c>
      <c r="AD1076" s="399" t="s">
        <v>546</v>
      </c>
      <c r="AE1076" s="399" t="s">
        <v>546</v>
      </c>
      <c r="AF1076" s="399" t="s">
        <v>546</v>
      </c>
      <c r="AG1076" s="399" t="s">
        <v>546</v>
      </c>
      <c r="AH1076" s="399" t="s">
        <v>546</v>
      </c>
      <c r="AI1076" s="399" t="s">
        <v>546</v>
      </c>
      <c r="AJ1076" s="399" t="s">
        <v>546</v>
      </c>
      <c r="AK1076" s="399" t="s">
        <v>546</v>
      </c>
      <c r="AL1076" s="399" t="s">
        <v>546</v>
      </c>
      <c r="AM1076" s="399" t="s">
        <v>546</v>
      </c>
      <c r="AN1076" s="399" t="s">
        <v>546</v>
      </c>
      <c r="AO1076" s="399" t="s">
        <v>546</v>
      </c>
      <c r="AP1076" s="399" t="s">
        <v>546</v>
      </c>
      <c r="AQ1076" s="399">
        <v>2.4820000000000002</v>
      </c>
      <c r="AR1076" s="399">
        <v>3.2000000000000001E-2</v>
      </c>
      <c r="AS1076" s="399">
        <v>7.0999999999999994E-2</v>
      </c>
      <c r="AT1076" s="399">
        <v>2.4820000000000002</v>
      </c>
      <c r="AU1076" s="399">
        <v>2.7E-2</v>
      </c>
      <c r="AV1076" s="399">
        <v>7.4999999999999997E-2</v>
      </c>
      <c r="AW1076" s="399">
        <v>2.4809999999999999</v>
      </c>
      <c r="AX1076" s="399">
        <v>2.3E-2</v>
      </c>
      <c r="AY1076" s="399">
        <v>7.8E-2</v>
      </c>
      <c r="AZ1076" s="399">
        <v>2.4809999999999999</v>
      </c>
      <c r="BA1076" s="399">
        <v>1.9E-2</v>
      </c>
      <c r="BB1076" s="399">
        <v>8.3000000000000004E-2</v>
      </c>
      <c r="BC1076" s="399">
        <v>2.4820000000000002</v>
      </c>
      <c r="BD1076" s="399">
        <v>1.6E-2</v>
      </c>
      <c r="BE1076" s="399">
        <v>8.6999999999999994E-2</v>
      </c>
      <c r="BF1076" s="399">
        <v>2.4820000000000002</v>
      </c>
      <c r="BG1076" s="399">
        <v>1.4E-2</v>
      </c>
      <c r="BH1076" s="399">
        <v>8.8999999999999996E-2</v>
      </c>
    </row>
    <row r="1077" spans="2:60" ht="16.5" customHeight="1">
      <c r="B1077" s="474"/>
      <c r="E1077" s="386" t="s">
        <v>907</v>
      </c>
      <c r="F1077" s="688" t="s">
        <v>895</v>
      </c>
      <c r="G1077" s="399" t="s">
        <v>546</v>
      </c>
      <c r="H1077" s="399" t="s">
        <v>546</v>
      </c>
      <c r="I1077" s="399" t="s">
        <v>546</v>
      </c>
      <c r="J1077" s="399" t="s">
        <v>546</v>
      </c>
      <c r="K1077" s="399" t="s">
        <v>546</v>
      </c>
      <c r="L1077" s="399" t="s">
        <v>546</v>
      </c>
      <c r="M1077" s="399" t="s">
        <v>546</v>
      </c>
      <c r="N1077" s="399" t="s">
        <v>546</v>
      </c>
      <c r="O1077" s="399" t="s">
        <v>546</v>
      </c>
      <c r="P1077" s="399" t="s">
        <v>546</v>
      </c>
      <c r="Q1077" s="399" t="s">
        <v>546</v>
      </c>
      <c r="R1077" s="399" t="s">
        <v>546</v>
      </c>
      <c r="S1077" s="399" t="s">
        <v>546</v>
      </c>
      <c r="T1077" s="399" t="s">
        <v>546</v>
      </c>
      <c r="U1077" s="399" t="s">
        <v>546</v>
      </c>
      <c r="V1077" s="399" t="s">
        <v>546</v>
      </c>
      <c r="W1077" s="399" t="s">
        <v>546</v>
      </c>
      <c r="X1077" s="399" t="s">
        <v>546</v>
      </c>
      <c r="Y1077" s="399" t="s">
        <v>546</v>
      </c>
      <c r="Z1077" s="399" t="s">
        <v>546</v>
      </c>
      <c r="AA1077" s="399" t="s">
        <v>546</v>
      </c>
      <c r="AB1077" s="399" t="s">
        <v>546</v>
      </c>
      <c r="AC1077" s="399" t="s">
        <v>546</v>
      </c>
      <c r="AD1077" s="399" t="s">
        <v>546</v>
      </c>
      <c r="AE1077" s="399" t="s">
        <v>546</v>
      </c>
      <c r="AF1077" s="399" t="s">
        <v>546</v>
      </c>
      <c r="AG1077" s="399" t="s">
        <v>546</v>
      </c>
      <c r="AH1077" s="399" t="s">
        <v>546</v>
      </c>
      <c r="AI1077" s="399" t="s">
        <v>546</v>
      </c>
      <c r="AJ1077" s="399" t="s">
        <v>546</v>
      </c>
      <c r="AK1077" s="399" t="s">
        <v>546</v>
      </c>
      <c r="AL1077" s="399" t="s">
        <v>546</v>
      </c>
      <c r="AM1077" s="399" t="s">
        <v>546</v>
      </c>
      <c r="AN1077" s="399" t="s">
        <v>546</v>
      </c>
      <c r="AO1077" s="399" t="s">
        <v>546</v>
      </c>
      <c r="AP1077" s="399" t="s">
        <v>546</v>
      </c>
      <c r="AQ1077" s="399">
        <v>2.4119999999999999</v>
      </c>
      <c r="AR1077" s="399">
        <v>7.0000000000000001E-3</v>
      </c>
      <c r="AS1077" s="399">
        <v>0.11</v>
      </c>
      <c r="AT1077" s="399">
        <v>2.4119999999999999</v>
      </c>
      <c r="AU1077" s="399">
        <v>6.0000000000000001E-3</v>
      </c>
      <c r="AV1077" s="399">
        <v>0.109</v>
      </c>
      <c r="AW1077" s="399">
        <v>2.41</v>
      </c>
      <c r="AX1077" s="399">
        <v>5.0000000000000001E-3</v>
      </c>
      <c r="AY1077" s="399">
        <v>0.108</v>
      </c>
      <c r="AZ1077" s="399">
        <v>2.41</v>
      </c>
      <c r="BA1077" s="399">
        <v>4.0000000000000001E-3</v>
      </c>
      <c r="BB1077" s="399">
        <v>0.107</v>
      </c>
      <c r="BC1077" s="399">
        <v>2.4119999999999999</v>
      </c>
      <c r="BD1077" s="399">
        <v>4.0000000000000001E-3</v>
      </c>
      <c r="BE1077" s="399">
        <v>0.105</v>
      </c>
      <c r="BF1077" s="399">
        <v>2.4119999999999999</v>
      </c>
      <c r="BG1077" s="399">
        <v>4.0000000000000001E-3</v>
      </c>
      <c r="BH1077" s="399">
        <v>0.105</v>
      </c>
    </row>
    <row r="1078" spans="2:60" ht="16.5" customHeight="1">
      <c r="B1078" s="474"/>
      <c r="E1078" s="400"/>
      <c r="F1078" s="688" t="s">
        <v>896</v>
      </c>
      <c r="G1078" s="399" t="s">
        <v>546</v>
      </c>
      <c r="H1078" s="399" t="s">
        <v>546</v>
      </c>
      <c r="I1078" s="399" t="s">
        <v>546</v>
      </c>
      <c r="J1078" s="399" t="s">
        <v>546</v>
      </c>
      <c r="K1078" s="399" t="s">
        <v>546</v>
      </c>
      <c r="L1078" s="399" t="s">
        <v>546</v>
      </c>
      <c r="M1078" s="399" t="s">
        <v>546</v>
      </c>
      <c r="N1078" s="399" t="s">
        <v>546</v>
      </c>
      <c r="O1078" s="399" t="s">
        <v>546</v>
      </c>
      <c r="P1078" s="399" t="s">
        <v>546</v>
      </c>
      <c r="Q1078" s="399" t="s">
        <v>546</v>
      </c>
      <c r="R1078" s="399" t="s">
        <v>546</v>
      </c>
      <c r="S1078" s="399" t="s">
        <v>546</v>
      </c>
      <c r="T1078" s="399" t="s">
        <v>546</v>
      </c>
      <c r="U1078" s="399" t="s">
        <v>546</v>
      </c>
      <c r="V1078" s="399" t="s">
        <v>546</v>
      </c>
      <c r="W1078" s="399" t="s">
        <v>546</v>
      </c>
      <c r="X1078" s="399" t="s">
        <v>546</v>
      </c>
      <c r="Y1078" s="399" t="s">
        <v>546</v>
      </c>
      <c r="Z1078" s="399" t="s">
        <v>546</v>
      </c>
      <c r="AA1078" s="399" t="s">
        <v>546</v>
      </c>
      <c r="AB1078" s="399" t="s">
        <v>546</v>
      </c>
      <c r="AC1078" s="399" t="s">
        <v>546</v>
      </c>
      <c r="AD1078" s="399" t="s">
        <v>546</v>
      </c>
      <c r="AE1078" s="399" t="s">
        <v>546</v>
      </c>
      <c r="AF1078" s="399" t="s">
        <v>546</v>
      </c>
      <c r="AG1078" s="399" t="s">
        <v>546</v>
      </c>
      <c r="AH1078" s="399" t="s">
        <v>546</v>
      </c>
      <c r="AI1078" s="399" t="s">
        <v>546</v>
      </c>
      <c r="AJ1078" s="399" t="s">
        <v>546</v>
      </c>
      <c r="AK1078" s="399" t="s">
        <v>546</v>
      </c>
      <c r="AL1078" s="399" t="s">
        <v>546</v>
      </c>
      <c r="AM1078" s="399" t="s">
        <v>546</v>
      </c>
      <c r="AN1078" s="399" t="s">
        <v>546</v>
      </c>
      <c r="AO1078" s="399" t="s">
        <v>546</v>
      </c>
      <c r="AP1078" s="399" t="s">
        <v>546</v>
      </c>
      <c r="AQ1078" s="399">
        <v>2.41</v>
      </c>
      <c r="AR1078" s="399">
        <v>8.0000000000000002E-3</v>
      </c>
      <c r="AS1078" s="399">
        <v>7.0000000000000007E-2</v>
      </c>
      <c r="AT1078" s="399">
        <v>2.41</v>
      </c>
      <c r="AU1078" s="399">
        <v>7.0000000000000001E-3</v>
      </c>
      <c r="AV1078" s="399">
        <v>7.0000000000000007E-2</v>
      </c>
      <c r="AW1078" s="399">
        <v>2.4079999999999999</v>
      </c>
      <c r="AX1078" s="399">
        <v>6.0000000000000001E-3</v>
      </c>
      <c r="AY1078" s="399">
        <v>7.3999999999999996E-2</v>
      </c>
      <c r="AZ1078" s="399">
        <v>2.4079999999999999</v>
      </c>
      <c r="BA1078" s="399">
        <v>4.0000000000000001E-3</v>
      </c>
      <c r="BB1078" s="399">
        <v>7.0000000000000007E-2</v>
      </c>
      <c r="BC1078" s="399">
        <v>2.41</v>
      </c>
      <c r="BD1078" s="399">
        <v>3.0000000000000001E-3</v>
      </c>
      <c r="BE1078" s="399">
        <v>7.0999999999999994E-2</v>
      </c>
      <c r="BF1078" s="399">
        <v>2.41</v>
      </c>
      <c r="BG1078" s="399">
        <v>3.0000000000000001E-3</v>
      </c>
      <c r="BH1078" s="399">
        <v>7.0999999999999994E-2</v>
      </c>
    </row>
    <row r="1079" spans="2:60" ht="16.5" customHeight="1">
      <c r="B1079" s="474"/>
      <c r="E1079" s="400"/>
      <c r="F1079" s="688" t="s">
        <v>897</v>
      </c>
      <c r="G1079" s="399" t="s">
        <v>546</v>
      </c>
      <c r="H1079" s="399" t="s">
        <v>546</v>
      </c>
      <c r="I1079" s="399" t="s">
        <v>546</v>
      </c>
      <c r="J1079" s="399" t="s">
        <v>546</v>
      </c>
      <c r="K1079" s="399" t="s">
        <v>546</v>
      </c>
      <c r="L1079" s="399" t="s">
        <v>546</v>
      </c>
      <c r="M1079" s="399" t="s">
        <v>546</v>
      </c>
      <c r="N1079" s="399" t="s">
        <v>546</v>
      </c>
      <c r="O1079" s="399" t="s">
        <v>546</v>
      </c>
      <c r="P1079" s="399" t="s">
        <v>546</v>
      </c>
      <c r="Q1079" s="399" t="s">
        <v>546</v>
      </c>
      <c r="R1079" s="399" t="s">
        <v>546</v>
      </c>
      <c r="S1079" s="399" t="s">
        <v>546</v>
      </c>
      <c r="T1079" s="399" t="s">
        <v>546</v>
      </c>
      <c r="U1079" s="399" t="s">
        <v>546</v>
      </c>
      <c r="V1079" s="399" t="s">
        <v>546</v>
      </c>
      <c r="W1079" s="399" t="s">
        <v>546</v>
      </c>
      <c r="X1079" s="399" t="s">
        <v>546</v>
      </c>
      <c r="Y1079" s="399" t="s">
        <v>546</v>
      </c>
      <c r="Z1079" s="399" t="s">
        <v>546</v>
      </c>
      <c r="AA1079" s="399" t="s">
        <v>546</v>
      </c>
      <c r="AB1079" s="399" t="s">
        <v>546</v>
      </c>
      <c r="AC1079" s="399" t="s">
        <v>546</v>
      </c>
      <c r="AD1079" s="399" t="s">
        <v>546</v>
      </c>
      <c r="AE1079" s="399" t="s">
        <v>546</v>
      </c>
      <c r="AF1079" s="399" t="s">
        <v>546</v>
      </c>
      <c r="AG1079" s="399" t="s">
        <v>546</v>
      </c>
      <c r="AH1079" s="399" t="s">
        <v>546</v>
      </c>
      <c r="AI1079" s="399" t="s">
        <v>546</v>
      </c>
      <c r="AJ1079" s="399" t="s">
        <v>546</v>
      </c>
      <c r="AK1079" s="399" t="s">
        <v>546</v>
      </c>
      <c r="AL1079" s="399" t="s">
        <v>546</v>
      </c>
      <c r="AM1079" s="399" t="s">
        <v>546</v>
      </c>
      <c r="AN1079" s="399" t="s">
        <v>546</v>
      </c>
      <c r="AO1079" s="399" t="s">
        <v>546</v>
      </c>
      <c r="AP1079" s="399" t="s">
        <v>546</v>
      </c>
      <c r="AQ1079" s="399">
        <v>2.407</v>
      </c>
      <c r="AR1079" s="399">
        <v>7.3999999999999996E-2</v>
      </c>
      <c r="AS1079" s="399">
        <v>0.109</v>
      </c>
      <c r="AT1079" s="399">
        <v>2.407</v>
      </c>
      <c r="AU1079" s="399">
        <v>6.7000000000000004E-2</v>
      </c>
      <c r="AV1079" s="399">
        <v>0.11600000000000001</v>
      </c>
      <c r="AW1079" s="399">
        <v>2.4049999999999998</v>
      </c>
      <c r="AX1079" s="399">
        <v>5.8999999999999997E-2</v>
      </c>
      <c r="AY1079" s="399">
        <v>0.123</v>
      </c>
      <c r="AZ1079" s="399">
        <v>2.4049999999999998</v>
      </c>
      <c r="BA1079" s="399">
        <v>5.5E-2</v>
      </c>
      <c r="BB1079" s="399">
        <v>0.128</v>
      </c>
      <c r="BC1079" s="399">
        <v>2.407</v>
      </c>
      <c r="BD1079" s="399">
        <v>4.9000000000000002E-2</v>
      </c>
      <c r="BE1079" s="399">
        <v>0.13400000000000001</v>
      </c>
      <c r="BF1079" s="399">
        <v>2.407</v>
      </c>
      <c r="BG1079" s="399">
        <v>4.7E-2</v>
      </c>
      <c r="BH1079" s="399">
        <v>0.13600000000000001</v>
      </c>
    </row>
    <row r="1080" spans="2:60" ht="16.5" customHeight="1">
      <c r="B1080" s="474"/>
      <c r="E1080" s="400"/>
      <c r="F1080" s="688" t="s">
        <v>905</v>
      </c>
      <c r="G1080" s="399" t="s">
        <v>546</v>
      </c>
      <c r="H1080" s="399" t="s">
        <v>546</v>
      </c>
      <c r="I1080" s="399" t="s">
        <v>546</v>
      </c>
      <c r="J1080" s="399" t="s">
        <v>546</v>
      </c>
      <c r="K1080" s="399" t="s">
        <v>546</v>
      </c>
      <c r="L1080" s="399" t="s">
        <v>546</v>
      </c>
      <c r="M1080" s="399" t="s">
        <v>546</v>
      </c>
      <c r="N1080" s="399" t="s">
        <v>546</v>
      </c>
      <c r="O1080" s="399" t="s">
        <v>546</v>
      </c>
      <c r="P1080" s="399" t="s">
        <v>546</v>
      </c>
      <c r="Q1080" s="399" t="s">
        <v>546</v>
      </c>
      <c r="R1080" s="399" t="s">
        <v>546</v>
      </c>
      <c r="S1080" s="399" t="s">
        <v>546</v>
      </c>
      <c r="T1080" s="399" t="s">
        <v>546</v>
      </c>
      <c r="U1080" s="399" t="s">
        <v>546</v>
      </c>
      <c r="V1080" s="399" t="s">
        <v>546</v>
      </c>
      <c r="W1080" s="399" t="s">
        <v>546</v>
      </c>
      <c r="X1080" s="399" t="s">
        <v>546</v>
      </c>
      <c r="Y1080" s="399" t="s">
        <v>546</v>
      </c>
      <c r="Z1080" s="399" t="s">
        <v>546</v>
      </c>
      <c r="AA1080" s="399" t="s">
        <v>546</v>
      </c>
      <c r="AB1080" s="399" t="s">
        <v>546</v>
      </c>
      <c r="AC1080" s="399" t="s">
        <v>546</v>
      </c>
      <c r="AD1080" s="399" t="s">
        <v>546</v>
      </c>
      <c r="AE1080" s="399" t="s">
        <v>546</v>
      </c>
      <c r="AF1080" s="399" t="s">
        <v>546</v>
      </c>
      <c r="AG1080" s="399" t="s">
        <v>546</v>
      </c>
      <c r="AH1080" s="399" t="s">
        <v>546</v>
      </c>
      <c r="AI1080" s="399" t="s">
        <v>546</v>
      </c>
      <c r="AJ1080" s="399" t="s">
        <v>546</v>
      </c>
      <c r="AK1080" s="399" t="s">
        <v>546</v>
      </c>
      <c r="AL1080" s="399" t="s">
        <v>546</v>
      </c>
      <c r="AM1080" s="399" t="s">
        <v>546</v>
      </c>
      <c r="AN1080" s="399" t="s">
        <v>546</v>
      </c>
      <c r="AO1080" s="399" t="s">
        <v>546</v>
      </c>
      <c r="AP1080" s="399" t="s">
        <v>546</v>
      </c>
      <c r="AQ1080" s="399">
        <v>2.407</v>
      </c>
      <c r="AR1080" s="399">
        <v>3.2000000000000001E-2</v>
      </c>
      <c r="AS1080" s="399">
        <v>7.0999999999999994E-2</v>
      </c>
      <c r="AT1080" s="399">
        <v>2.407</v>
      </c>
      <c r="AU1080" s="399">
        <v>2.7E-2</v>
      </c>
      <c r="AV1080" s="399">
        <v>7.4999999999999997E-2</v>
      </c>
      <c r="AW1080" s="399">
        <v>2.4049999999999998</v>
      </c>
      <c r="AX1080" s="399">
        <v>2.3E-2</v>
      </c>
      <c r="AY1080" s="399">
        <v>7.8E-2</v>
      </c>
      <c r="AZ1080" s="399">
        <v>2.4049999999999998</v>
      </c>
      <c r="BA1080" s="399">
        <v>1.9E-2</v>
      </c>
      <c r="BB1080" s="399">
        <v>8.3000000000000004E-2</v>
      </c>
      <c r="BC1080" s="399">
        <v>2.407</v>
      </c>
      <c r="BD1080" s="399">
        <v>1.6E-2</v>
      </c>
      <c r="BE1080" s="399">
        <v>8.6999999999999994E-2</v>
      </c>
      <c r="BF1080" s="399">
        <v>2.407</v>
      </c>
      <c r="BG1080" s="399">
        <v>1.4E-2</v>
      </c>
      <c r="BH1080" s="399">
        <v>8.8999999999999996E-2</v>
      </c>
    </row>
    <row r="1081" spans="2:60" ht="16.5" customHeight="1">
      <c r="B1081" s="474"/>
      <c r="E1081" s="386" t="s">
        <v>908</v>
      </c>
      <c r="F1081" s="688" t="s">
        <v>895</v>
      </c>
      <c r="G1081" s="399" t="s">
        <v>546</v>
      </c>
      <c r="H1081" s="399" t="s">
        <v>546</v>
      </c>
      <c r="I1081" s="399" t="s">
        <v>546</v>
      </c>
      <c r="J1081" s="399" t="s">
        <v>546</v>
      </c>
      <c r="K1081" s="399" t="s">
        <v>546</v>
      </c>
      <c r="L1081" s="399" t="s">
        <v>546</v>
      </c>
      <c r="M1081" s="399" t="s">
        <v>546</v>
      </c>
      <c r="N1081" s="399" t="s">
        <v>546</v>
      </c>
      <c r="O1081" s="399" t="s">
        <v>546</v>
      </c>
      <c r="P1081" s="399" t="s">
        <v>546</v>
      </c>
      <c r="Q1081" s="399" t="s">
        <v>546</v>
      </c>
      <c r="R1081" s="399" t="s">
        <v>546</v>
      </c>
      <c r="S1081" s="399" t="s">
        <v>546</v>
      </c>
      <c r="T1081" s="399" t="s">
        <v>546</v>
      </c>
      <c r="U1081" s="399" t="s">
        <v>546</v>
      </c>
      <c r="V1081" s="399" t="s">
        <v>546</v>
      </c>
      <c r="W1081" s="399" t="s">
        <v>546</v>
      </c>
      <c r="X1081" s="399" t="s">
        <v>546</v>
      </c>
      <c r="Y1081" s="399" t="s">
        <v>546</v>
      </c>
      <c r="Z1081" s="399" t="s">
        <v>546</v>
      </c>
      <c r="AA1081" s="399" t="s">
        <v>546</v>
      </c>
      <c r="AB1081" s="399" t="s">
        <v>546</v>
      </c>
      <c r="AC1081" s="399" t="s">
        <v>546</v>
      </c>
      <c r="AD1081" s="399" t="s">
        <v>546</v>
      </c>
      <c r="AE1081" s="399" t="s">
        <v>546</v>
      </c>
      <c r="AF1081" s="399" t="s">
        <v>546</v>
      </c>
      <c r="AG1081" s="399" t="s">
        <v>546</v>
      </c>
      <c r="AH1081" s="399" t="s">
        <v>546</v>
      </c>
      <c r="AI1081" s="399" t="s">
        <v>546</v>
      </c>
      <c r="AJ1081" s="399" t="s">
        <v>546</v>
      </c>
      <c r="AK1081" s="399" t="s">
        <v>546</v>
      </c>
      <c r="AL1081" s="399" t="s">
        <v>546</v>
      </c>
      <c r="AM1081" s="399" t="s">
        <v>546</v>
      </c>
      <c r="AN1081" s="399" t="s">
        <v>546</v>
      </c>
      <c r="AO1081" s="399" t="s">
        <v>546</v>
      </c>
      <c r="AP1081" s="399" t="s">
        <v>546</v>
      </c>
      <c r="AQ1081" s="399">
        <v>2.16</v>
      </c>
      <c r="AR1081" s="399">
        <v>7.0000000000000001E-3</v>
      </c>
      <c r="AS1081" s="399">
        <v>0.11</v>
      </c>
      <c r="AT1081" s="399">
        <v>2.16</v>
      </c>
      <c r="AU1081" s="399">
        <v>6.0000000000000001E-3</v>
      </c>
      <c r="AV1081" s="399">
        <v>0.109</v>
      </c>
      <c r="AW1081" s="399">
        <v>2.157</v>
      </c>
      <c r="AX1081" s="399">
        <v>5.0000000000000001E-3</v>
      </c>
      <c r="AY1081" s="399">
        <v>0.108</v>
      </c>
      <c r="AZ1081" s="399">
        <v>2.1560000000000001</v>
      </c>
      <c r="BA1081" s="399">
        <v>4.0000000000000001E-3</v>
      </c>
      <c r="BB1081" s="399">
        <v>0.107</v>
      </c>
      <c r="BC1081" s="399">
        <v>2.16</v>
      </c>
      <c r="BD1081" s="399">
        <v>4.0000000000000001E-3</v>
      </c>
      <c r="BE1081" s="399">
        <v>0.105</v>
      </c>
      <c r="BF1081" s="399">
        <v>2.16</v>
      </c>
      <c r="BG1081" s="399">
        <v>4.0000000000000001E-3</v>
      </c>
      <c r="BH1081" s="399">
        <v>0.105</v>
      </c>
    </row>
    <row r="1082" spans="2:60" ht="16.5" customHeight="1">
      <c r="B1082" s="474"/>
      <c r="E1082" s="400"/>
      <c r="F1082" s="688" t="s">
        <v>896</v>
      </c>
      <c r="G1082" s="399" t="s">
        <v>546</v>
      </c>
      <c r="H1082" s="399" t="s">
        <v>546</v>
      </c>
      <c r="I1082" s="399" t="s">
        <v>546</v>
      </c>
      <c r="J1082" s="399" t="s">
        <v>546</v>
      </c>
      <c r="K1082" s="399" t="s">
        <v>546</v>
      </c>
      <c r="L1082" s="399" t="s">
        <v>546</v>
      </c>
      <c r="M1082" s="399" t="s">
        <v>546</v>
      </c>
      <c r="N1082" s="399" t="s">
        <v>546</v>
      </c>
      <c r="O1082" s="399" t="s">
        <v>546</v>
      </c>
      <c r="P1082" s="399" t="s">
        <v>546</v>
      </c>
      <c r="Q1082" s="399" t="s">
        <v>546</v>
      </c>
      <c r="R1082" s="399" t="s">
        <v>546</v>
      </c>
      <c r="S1082" s="399" t="s">
        <v>546</v>
      </c>
      <c r="T1082" s="399" t="s">
        <v>546</v>
      </c>
      <c r="U1082" s="399" t="s">
        <v>546</v>
      </c>
      <c r="V1082" s="399" t="s">
        <v>546</v>
      </c>
      <c r="W1082" s="399" t="s">
        <v>546</v>
      </c>
      <c r="X1082" s="399" t="s">
        <v>546</v>
      </c>
      <c r="Y1082" s="399" t="s">
        <v>546</v>
      </c>
      <c r="Z1082" s="399" t="s">
        <v>546</v>
      </c>
      <c r="AA1082" s="399" t="s">
        <v>546</v>
      </c>
      <c r="AB1082" s="399" t="s">
        <v>546</v>
      </c>
      <c r="AC1082" s="399" t="s">
        <v>546</v>
      </c>
      <c r="AD1082" s="399" t="s">
        <v>546</v>
      </c>
      <c r="AE1082" s="399" t="s">
        <v>546</v>
      </c>
      <c r="AF1082" s="399" t="s">
        <v>546</v>
      </c>
      <c r="AG1082" s="399" t="s">
        <v>546</v>
      </c>
      <c r="AH1082" s="399" t="s">
        <v>546</v>
      </c>
      <c r="AI1082" s="399" t="s">
        <v>546</v>
      </c>
      <c r="AJ1082" s="399" t="s">
        <v>546</v>
      </c>
      <c r="AK1082" s="399" t="s">
        <v>546</v>
      </c>
      <c r="AL1082" s="399" t="s">
        <v>546</v>
      </c>
      <c r="AM1082" s="399" t="s">
        <v>546</v>
      </c>
      <c r="AN1082" s="399" t="s">
        <v>546</v>
      </c>
      <c r="AO1082" s="399" t="s">
        <v>546</v>
      </c>
      <c r="AP1082" s="399" t="s">
        <v>546</v>
      </c>
      <c r="AQ1082" s="399">
        <v>2.1579999999999999</v>
      </c>
      <c r="AR1082" s="399">
        <v>8.0000000000000002E-3</v>
      </c>
      <c r="AS1082" s="399">
        <v>7.0000000000000007E-2</v>
      </c>
      <c r="AT1082" s="399">
        <v>2.1579999999999999</v>
      </c>
      <c r="AU1082" s="399">
        <v>7.0000000000000001E-3</v>
      </c>
      <c r="AV1082" s="399">
        <v>7.0000000000000007E-2</v>
      </c>
      <c r="AW1082" s="399">
        <v>2.1549999999999998</v>
      </c>
      <c r="AX1082" s="399">
        <v>6.0000000000000001E-3</v>
      </c>
      <c r="AY1082" s="399">
        <v>7.3999999999999996E-2</v>
      </c>
      <c r="AZ1082" s="399">
        <v>2.1539999999999999</v>
      </c>
      <c r="BA1082" s="399">
        <v>4.0000000000000001E-3</v>
      </c>
      <c r="BB1082" s="399">
        <v>7.0000000000000007E-2</v>
      </c>
      <c r="BC1082" s="399">
        <v>2.1579999999999999</v>
      </c>
      <c r="BD1082" s="399">
        <v>3.0000000000000001E-3</v>
      </c>
      <c r="BE1082" s="399">
        <v>7.0999999999999994E-2</v>
      </c>
      <c r="BF1082" s="399">
        <v>2.1579999999999999</v>
      </c>
      <c r="BG1082" s="399">
        <v>3.0000000000000001E-3</v>
      </c>
      <c r="BH1082" s="399">
        <v>7.0999999999999994E-2</v>
      </c>
    </row>
    <row r="1083" spans="2:60" ht="16.5" customHeight="1">
      <c r="B1083" s="474"/>
      <c r="E1083" s="400"/>
      <c r="F1083" s="688" t="s">
        <v>897</v>
      </c>
      <c r="G1083" s="399" t="s">
        <v>546</v>
      </c>
      <c r="H1083" s="399" t="s">
        <v>546</v>
      </c>
      <c r="I1083" s="399" t="s">
        <v>546</v>
      </c>
      <c r="J1083" s="399" t="s">
        <v>546</v>
      </c>
      <c r="K1083" s="399" t="s">
        <v>546</v>
      </c>
      <c r="L1083" s="399" t="s">
        <v>546</v>
      </c>
      <c r="M1083" s="399" t="s">
        <v>546</v>
      </c>
      <c r="N1083" s="399" t="s">
        <v>546</v>
      </c>
      <c r="O1083" s="399" t="s">
        <v>546</v>
      </c>
      <c r="P1083" s="399" t="s">
        <v>546</v>
      </c>
      <c r="Q1083" s="399" t="s">
        <v>546</v>
      </c>
      <c r="R1083" s="399" t="s">
        <v>546</v>
      </c>
      <c r="S1083" s="399" t="s">
        <v>546</v>
      </c>
      <c r="T1083" s="399" t="s">
        <v>546</v>
      </c>
      <c r="U1083" s="399" t="s">
        <v>546</v>
      </c>
      <c r="V1083" s="399" t="s">
        <v>546</v>
      </c>
      <c r="W1083" s="399" t="s">
        <v>546</v>
      </c>
      <c r="X1083" s="399" t="s">
        <v>546</v>
      </c>
      <c r="Y1083" s="399" t="s">
        <v>546</v>
      </c>
      <c r="Z1083" s="399" t="s">
        <v>546</v>
      </c>
      <c r="AA1083" s="399" t="s">
        <v>546</v>
      </c>
      <c r="AB1083" s="399" t="s">
        <v>546</v>
      </c>
      <c r="AC1083" s="399" t="s">
        <v>546</v>
      </c>
      <c r="AD1083" s="399" t="s">
        <v>546</v>
      </c>
      <c r="AE1083" s="399" t="s">
        <v>546</v>
      </c>
      <c r="AF1083" s="399" t="s">
        <v>546</v>
      </c>
      <c r="AG1083" s="399" t="s">
        <v>546</v>
      </c>
      <c r="AH1083" s="399" t="s">
        <v>546</v>
      </c>
      <c r="AI1083" s="399" t="s">
        <v>546</v>
      </c>
      <c r="AJ1083" s="399" t="s">
        <v>546</v>
      </c>
      <c r="AK1083" s="399" t="s">
        <v>546</v>
      </c>
      <c r="AL1083" s="399" t="s">
        <v>546</v>
      </c>
      <c r="AM1083" s="399" t="s">
        <v>546</v>
      </c>
      <c r="AN1083" s="399" t="s">
        <v>546</v>
      </c>
      <c r="AO1083" s="399" t="s">
        <v>546</v>
      </c>
      <c r="AP1083" s="399" t="s">
        <v>546</v>
      </c>
      <c r="AQ1083" s="399">
        <v>2.1549999999999998</v>
      </c>
      <c r="AR1083" s="399">
        <v>7.3999999999999996E-2</v>
      </c>
      <c r="AS1083" s="399">
        <v>0.109</v>
      </c>
      <c r="AT1083" s="399">
        <v>2.1549999999999998</v>
      </c>
      <c r="AU1083" s="399">
        <v>6.7000000000000004E-2</v>
      </c>
      <c r="AV1083" s="399">
        <v>0.11600000000000001</v>
      </c>
      <c r="AW1083" s="399">
        <v>2.1509999999999998</v>
      </c>
      <c r="AX1083" s="399">
        <v>5.8999999999999997E-2</v>
      </c>
      <c r="AY1083" s="399">
        <v>0.123</v>
      </c>
      <c r="AZ1083" s="399">
        <v>2.1509999999999998</v>
      </c>
      <c r="BA1083" s="399">
        <v>5.5E-2</v>
      </c>
      <c r="BB1083" s="399">
        <v>0.128</v>
      </c>
      <c r="BC1083" s="399">
        <v>2.1549999999999998</v>
      </c>
      <c r="BD1083" s="399">
        <v>4.9000000000000002E-2</v>
      </c>
      <c r="BE1083" s="399">
        <v>0.13400000000000001</v>
      </c>
      <c r="BF1083" s="399">
        <v>2.1549999999999998</v>
      </c>
      <c r="BG1083" s="399">
        <v>4.7E-2</v>
      </c>
      <c r="BH1083" s="399">
        <v>0.13600000000000001</v>
      </c>
    </row>
    <row r="1084" spans="2:60" ht="16.5" customHeight="1">
      <c r="B1084" s="474"/>
      <c r="E1084" s="400"/>
      <c r="F1084" s="688" t="s">
        <v>905</v>
      </c>
      <c r="G1084" s="399" t="s">
        <v>546</v>
      </c>
      <c r="H1084" s="399" t="s">
        <v>546</v>
      </c>
      <c r="I1084" s="399" t="s">
        <v>546</v>
      </c>
      <c r="J1084" s="399" t="s">
        <v>546</v>
      </c>
      <c r="K1084" s="399" t="s">
        <v>546</v>
      </c>
      <c r="L1084" s="399" t="s">
        <v>546</v>
      </c>
      <c r="M1084" s="399" t="s">
        <v>546</v>
      </c>
      <c r="N1084" s="399" t="s">
        <v>546</v>
      </c>
      <c r="O1084" s="399" t="s">
        <v>546</v>
      </c>
      <c r="P1084" s="399" t="s">
        <v>546</v>
      </c>
      <c r="Q1084" s="399" t="s">
        <v>546</v>
      </c>
      <c r="R1084" s="399" t="s">
        <v>546</v>
      </c>
      <c r="S1084" s="399" t="s">
        <v>546</v>
      </c>
      <c r="T1084" s="399" t="s">
        <v>546</v>
      </c>
      <c r="U1084" s="399" t="s">
        <v>546</v>
      </c>
      <c r="V1084" s="399" t="s">
        <v>546</v>
      </c>
      <c r="W1084" s="399" t="s">
        <v>546</v>
      </c>
      <c r="X1084" s="399" t="s">
        <v>546</v>
      </c>
      <c r="Y1084" s="399" t="s">
        <v>546</v>
      </c>
      <c r="Z1084" s="399" t="s">
        <v>546</v>
      </c>
      <c r="AA1084" s="399" t="s">
        <v>546</v>
      </c>
      <c r="AB1084" s="399" t="s">
        <v>546</v>
      </c>
      <c r="AC1084" s="399" t="s">
        <v>546</v>
      </c>
      <c r="AD1084" s="399" t="s">
        <v>546</v>
      </c>
      <c r="AE1084" s="399" t="s">
        <v>546</v>
      </c>
      <c r="AF1084" s="399" t="s">
        <v>546</v>
      </c>
      <c r="AG1084" s="399" t="s">
        <v>546</v>
      </c>
      <c r="AH1084" s="399" t="s">
        <v>546</v>
      </c>
      <c r="AI1084" s="399" t="s">
        <v>546</v>
      </c>
      <c r="AJ1084" s="399" t="s">
        <v>546</v>
      </c>
      <c r="AK1084" s="399" t="s">
        <v>546</v>
      </c>
      <c r="AL1084" s="399" t="s">
        <v>546</v>
      </c>
      <c r="AM1084" s="399" t="s">
        <v>546</v>
      </c>
      <c r="AN1084" s="399" t="s">
        <v>546</v>
      </c>
      <c r="AO1084" s="399" t="s">
        <v>546</v>
      </c>
      <c r="AP1084" s="399" t="s">
        <v>546</v>
      </c>
      <c r="AQ1084" s="399">
        <v>2.1549999999999998</v>
      </c>
      <c r="AR1084" s="399">
        <v>3.2000000000000001E-2</v>
      </c>
      <c r="AS1084" s="399">
        <v>7.0999999999999994E-2</v>
      </c>
      <c r="AT1084" s="399">
        <v>2.1549999999999998</v>
      </c>
      <c r="AU1084" s="399">
        <v>2.7E-2</v>
      </c>
      <c r="AV1084" s="399">
        <v>7.4999999999999997E-2</v>
      </c>
      <c r="AW1084" s="399">
        <v>2.1509999999999998</v>
      </c>
      <c r="AX1084" s="399">
        <v>2.3E-2</v>
      </c>
      <c r="AY1084" s="399">
        <v>7.8E-2</v>
      </c>
      <c r="AZ1084" s="399">
        <v>2.1509999999999998</v>
      </c>
      <c r="BA1084" s="399">
        <v>1.9E-2</v>
      </c>
      <c r="BB1084" s="399">
        <v>8.3000000000000004E-2</v>
      </c>
      <c r="BC1084" s="399">
        <v>2.1549999999999998</v>
      </c>
      <c r="BD1084" s="399">
        <v>1.6E-2</v>
      </c>
      <c r="BE1084" s="399">
        <v>8.6999999999999994E-2</v>
      </c>
      <c r="BF1084" s="399">
        <v>2.1549999999999998</v>
      </c>
      <c r="BG1084" s="399">
        <v>1.4E-2</v>
      </c>
      <c r="BH1084" s="399">
        <v>8.8999999999999996E-2</v>
      </c>
    </row>
    <row r="1085" spans="2:60" ht="16.5" customHeight="1">
      <c r="B1085" s="474"/>
      <c r="E1085" s="386" t="s">
        <v>909</v>
      </c>
      <c r="F1085" s="688" t="s">
        <v>895</v>
      </c>
      <c r="G1085" s="399" t="s">
        <v>546</v>
      </c>
      <c r="H1085" s="399" t="s">
        <v>546</v>
      </c>
      <c r="I1085" s="399" t="s">
        <v>546</v>
      </c>
      <c r="J1085" s="399" t="s">
        <v>546</v>
      </c>
      <c r="K1085" s="399" t="s">
        <v>546</v>
      </c>
      <c r="L1085" s="399" t="s">
        <v>546</v>
      </c>
      <c r="M1085" s="399" t="s">
        <v>546</v>
      </c>
      <c r="N1085" s="399" t="s">
        <v>546</v>
      </c>
      <c r="O1085" s="399" t="s">
        <v>546</v>
      </c>
      <c r="P1085" s="399" t="s">
        <v>546</v>
      </c>
      <c r="Q1085" s="399" t="s">
        <v>546</v>
      </c>
      <c r="R1085" s="399" t="s">
        <v>546</v>
      </c>
      <c r="S1085" s="399" t="s">
        <v>546</v>
      </c>
      <c r="T1085" s="399" t="s">
        <v>546</v>
      </c>
      <c r="U1085" s="399" t="s">
        <v>546</v>
      </c>
      <c r="V1085" s="399" t="s">
        <v>546</v>
      </c>
      <c r="W1085" s="399" t="s">
        <v>546</v>
      </c>
      <c r="X1085" s="399" t="s">
        <v>546</v>
      </c>
      <c r="Y1085" s="399" t="s">
        <v>546</v>
      </c>
      <c r="Z1085" s="399" t="s">
        <v>546</v>
      </c>
      <c r="AA1085" s="399" t="s">
        <v>546</v>
      </c>
      <c r="AB1085" s="399" t="s">
        <v>546</v>
      </c>
      <c r="AC1085" s="399" t="s">
        <v>546</v>
      </c>
      <c r="AD1085" s="399" t="s">
        <v>546</v>
      </c>
      <c r="AE1085" s="399" t="s">
        <v>546</v>
      </c>
      <c r="AF1085" s="399" t="s">
        <v>546</v>
      </c>
      <c r="AG1085" s="399" t="s">
        <v>546</v>
      </c>
      <c r="AH1085" s="399" t="s">
        <v>546</v>
      </c>
      <c r="AI1085" s="399" t="s">
        <v>546</v>
      </c>
      <c r="AJ1085" s="399" t="s">
        <v>546</v>
      </c>
      <c r="AK1085" s="399" t="s">
        <v>546</v>
      </c>
      <c r="AL1085" s="399" t="s">
        <v>546</v>
      </c>
      <c r="AM1085" s="399" t="s">
        <v>546</v>
      </c>
      <c r="AN1085" s="399" t="s">
        <v>546</v>
      </c>
      <c r="AO1085" s="399" t="s">
        <v>546</v>
      </c>
      <c r="AP1085" s="399" t="s">
        <v>546</v>
      </c>
      <c r="AQ1085" s="399">
        <v>1.9079999999999999</v>
      </c>
      <c r="AR1085" s="399">
        <v>7.0000000000000001E-3</v>
      </c>
      <c r="AS1085" s="399">
        <v>0.11</v>
      </c>
      <c r="AT1085" s="399">
        <v>1.9079999999999999</v>
      </c>
      <c r="AU1085" s="399">
        <v>6.0000000000000001E-3</v>
      </c>
      <c r="AV1085" s="399">
        <v>0.109</v>
      </c>
      <c r="AW1085" s="399">
        <v>1.903</v>
      </c>
      <c r="AX1085" s="399">
        <v>5.0000000000000001E-3</v>
      </c>
      <c r="AY1085" s="399">
        <v>0.108</v>
      </c>
      <c r="AZ1085" s="399">
        <v>1.9019999999999999</v>
      </c>
      <c r="BA1085" s="399">
        <v>4.0000000000000001E-3</v>
      </c>
      <c r="BB1085" s="399">
        <v>0.107</v>
      </c>
      <c r="BC1085" s="399">
        <v>1.9079999999999999</v>
      </c>
      <c r="BD1085" s="399">
        <v>4.0000000000000001E-3</v>
      </c>
      <c r="BE1085" s="399">
        <v>0.105</v>
      </c>
      <c r="BF1085" s="399">
        <v>1.9079999999999999</v>
      </c>
      <c r="BG1085" s="399">
        <v>4.0000000000000001E-3</v>
      </c>
      <c r="BH1085" s="399">
        <v>0.105</v>
      </c>
    </row>
    <row r="1086" spans="2:60" ht="16.5" customHeight="1">
      <c r="B1086" s="474"/>
      <c r="E1086" s="400"/>
      <c r="F1086" s="688" t="s">
        <v>896</v>
      </c>
      <c r="G1086" s="399" t="s">
        <v>546</v>
      </c>
      <c r="H1086" s="399" t="s">
        <v>546</v>
      </c>
      <c r="I1086" s="399" t="s">
        <v>546</v>
      </c>
      <c r="J1086" s="399" t="s">
        <v>546</v>
      </c>
      <c r="K1086" s="399" t="s">
        <v>546</v>
      </c>
      <c r="L1086" s="399" t="s">
        <v>546</v>
      </c>
      <c r="M1086" s="399" t="s">
        <v>546</v>
      </c>
      <c r="N1086" s="399" t="s">
        <v>546</v>
      </c>
      <c r="O1086" s="399" t="s">
        <v>546</v>
      </c>
      <c r="P1086" s="399" t="s">
        <v>546</v>
      </c>
      <c r="Q1086" s="399" t="s">
        <v>546</v>
      </c>
      <c r="R1086" s="399" t="s">
        <v>546</v>
      </c>
      <c r="S1086" s="399" t="s">
        <v>546</v>
      </c>
      <c r="T1086" s="399" t="s">
        <v>546</v>
      </c>
      <c r="U1086" s="399" t="s">
        <v>546</v>
      </c>
      <c r="V1086" s="399" t="s">
        <v>546</v>
      </c>
      <c r="W1086" s="399" t="s">
        <v>546</v>
      </c>
      <c r="X1086" s="399" t="s">
        <v>546</v>
      </c>
      <c r="Y1086" s="399" t="s">
        <v>546</v>
      </c>
      <c r="Z1086" s="399" t="s">
        <v>546</v>
      </c>
      <c r="AA1086" s="399" t="s">
        <v>546</v>
      </c>
      <c r="AB1086" s="399" t="s">
        <v>546</v>
      </c>
      <c r="AC1086" s="399" t="s">
        <v>546</v>
      </c>
      <c r="AD1086" s="399" t="s">
        <v>546</v>
      </c>
      <c r="AE1086" s="399" t="s">
        <v>546</v>
      </c>
      <c r="AF1086" s="399" t="s">
        <v>546</v>
      </c>
      <c r="AG1086" s="399" t="s">
        <v>546</v>
      </c>
      <c r="AH1086" s="399" t="s">
        <v>546</v>
      </c>
      <c r="AI1086" s="399" t="s">
        <v>546</v>
      </c>
      <c r="AJ1086" s="399" t="s">
        <v>546</v>
      </c>
      <c r="AK1086" s="399" t="s">
        <v>546</v>
      </c>
      <c r="AL1086" s="399" t="s">
        <v>546</v>
      </c>
      <c r="AM1086" s="399" t="s">
        <v>546</v>
      </c>
      <c r="AN1086" s="399" t="s">
        <v>546</v>
      </c>
      <c r="AO1086" s="399" t="s">
        <v>546</v>
      </c>
      <c r="AP1086" s="399" t="s">
        <v>546</v>
      </c>
      <c r="AQ1086" s="399">
        <v>1.9059999999999999</v>
      </c>
      <c r="AR1086" s="399">
        <v>8.0000000000000002E-3</v>
      </c>
      <c r="AS1086" s="399">
        <v>7.0000000000000007E-2</v>
      </c>
      <c r="AT1086" s="399">
        <v>1.9059999999999999</v>
      </c>
      <c r="AU1086" s="399">
        <v>7.0000000000000001E-3</v>
      </c>
      <c r="AV1086" s="399">
        <v>7.0000000000000007E-2</v>
      </c>
      <c r="AW1086" s="399">
        <v>1.901</v>
      </c>
      <c r="AX1086" s="399">
        <v>6.0000000000000001E-3</v>
      </c>
      <c r="AY1086" s="399">
        <v>7.3999999999999996E-2</v>
      </c>
      <c r="AZ1086" s="399">
        <v>1.9</v>
      </c>
      <c r="BA1086" s="399">
        <v>4.0000000000000001E-3</v>
      </c>
      <c r="BB1086" s="399">
        <v>7.0000000000000007E-2</v>
      </c>
      <c r="BC1086" s="399">
        <v>1.9059999999999999</v>
      </c>
      <c r="BD1086" s="399">
        <v>3.0000000000000001E-3</v>
      </c>
      <c r="BE1086" s="399">
        <v>7.0999999999999994E-2</v>
      </c>
      <c r="BF1086" s="399">
        <v>1.9059999999999999</v>
      </c>
      <c r="BG1086" s="399">
        <v>3.0000000000000001E-3</v>
      </c>
      <c r="BH1086" s="399">
        <v>7.0999999999999994E-2</v>
      </c>
    </row>
    <row r="1087" spans="2:60" ht="16.5" customHeight="1">
      <c r="B1087" s="474"/>
      <c r="E1087" s="400"/>
      <c r="F1087" s="688" t="s">
        <v>897</v>
      </c>
      <c r="G1087" s="399" t="s">
        <v>546</v>
      </c>
      <c r="H1087" s="399" t="s">
        <v>546</v>
      </c>
      <c r="I1087" s="399" t="s">
        <v>546</v>
      </c>
      <c r="J1087" s="399" t="s">
        <v>546</v>
      </c>
      <c r="K1087" s="399" t="s">
        <v>546</v>
      </c>
      <c r="L1087" s="399" t="s">
        <v>546</v>
      </c>
      <c r="M1087" s="399" t="s">
        <v>546</v>
      </c>
      <c r="N1087" s="399" t="s">
        <v>546</v>
      </c>
      <c r="O1087" s="399" t="s">
        <v>546</v>
      </c>
      <c r="P1087" s="399" t="s">
        <v>546</v>
      </c>
      <c r="Q1087" s="399" t="s">
        <v>546</v>
      </c>
      <c r="R1087" s="399" t="s">
        <v>546</v>
      </c>
      <c r="S1087" s="399" t="s">
        <v>546</v>
      </c>
      <c r="T1087" s="399" t="s">
        <v>546</v>
      </c>
      <c r="U1087" s="399" t="s">
        <v>546</v>
      </c>
      <c r="V1087" s="399" t="s">
        <v>546</v>
      </c>
      <c r="W1087" s="399" t="s">
        <v>546</v>
      </c>
      <c r="X1087" s="399" t="s">
        <v>546</v>
      </c>
      <c r="Y1087" s="399" t="s">
        <v>546</v>
      </c>
      <c r="Z1087" s="399" t="s">
        <v>546</v>
      </c>
      <c r="AA1087" s="399" t="s">
        <v>546</v>
      </c>
      <c r="AB1087" s="399" t="s">
        <v>546</v>
      </c>
      <c r="AC1087" s="399" t="s">
        <v>546</v>
      </c>
      <c r="AD1087" s="399" t="s">
        <v>546</v>
      </c>
      <c r="AE1087" s="399" t="s">
        <v>546</v>
      </c>
      <c r="AF1087" s="399" t="s">
        <v>546</v>
      </c>
      <c r="AG1087" s="399" t="s">
        <v>546</v>
      </c>
      <c r="AH1087" s="399" t="s">
        <v>546</v>
      </c>
      <c r="AI1087" s="399" t="s">
        <v>546</v>
      </c>
      <c r="AJ1087" s="399" t="s">
        <v>546</v>
      </c>
      <c r="AK1087" s="399" t="s">
        <v>546</v>
      </c>
      <c r="AL1087" s="399" t="s">
        <v>546</v>
      </c>
      <c r="AM1087" s="399" t="s">
        <v>546</v>
      </c>
      <c r="AN1087" s="399" t="s">
        <v>546</v>
      </c>
      <c r="AO1087" s="399" t="s">
        <v>546</v>
      </c>
      <c r="AP1087" s="399" t="s">
        <v>546</v>
      </c>
      <c r="AQ1087" s="399">
        <v>1.903</v>
      </c>
      <c r="AR1087" s="399">
        <v>7.3999999999999996E-2</v>
      </c>
      <c r="AS1087" s="399">
        <v>0.109</v>
      </c>
      <c r="AT1087" s="399">
        <v>1.903</v>
      </c>
      <c r="AU1087" s="399">
        <v>6.7000000000000004E-2</v>
      </c>
      <c r="AV1087" s="399">
        <v>0.11600000000000001</v>
      </c>
      <c r="AW1087" s="399">
        <v>1.8979999999999999</v>
      </c>
      <c r="AX1087" s="399">
        <v>5.8999999999999997E-2</v>
      </c>
      <c r="AY1087" s="399">
        <v>0.123</v>
      </c>
      <c r="AZ1087" s="399">
        <v>1.897</v>
      </c>
      <c r="BA1087" s="399">
        <v>5.5E-2</v>
      </c>
      <c r="BB1087" s="399">
        <v>0.128</v>
      </c>
      <c r="BC1087" s="399">
        <v>1.9019999999999999</v>
      </c>
      <c r="BD1087" s="399">
        <v>4.9000000000000002E-2</v>
      </c>
      <c r="BE1087" s="399">
        <v>0.13400000000000001</v>
      </c>
      <c r="BF1087" s="399">
        <v>1.903</v>
      </c>
      <c r="BG1087" s="399">
        <v>4.7E-2</v>
      </c>
      <c r="BH1087" s="399">
        <v>0.13600000000000001</v>
      </c>
    </row>
    <row r="1088" spans="2:60" ht="16.5" customHeight="1">
      <c r="B1088" s="474"/>
      <c r="E1088" s="401"/>
      <c r="F1088" s="688" t="s">
        <v>905</v>
      </c>
      <c r="G1088" s="399" t="s">
        <v>546</v>
      </c>
      <c r="H1088" s="399" t="s">
        <v>546</v>
      </c>
      <c r="I1088" s="399" t="s">
        <v>546</v>
      </c>
      <c r="J1088" s="399" t="s">
        <v>546</v>
      </c>
      <c r="K1088" s="399" t="s">
        <v>546</v>
      </c>
      <c r="L1088" s="399" t="s">
        <v>546</v>
      </c>
      <c r="M1088" s="399" t="s">
        <v>546</v>
      </c>
      <c r="N1088" s="399" t="s">
        <v>546</v>
      </c>
      <c r="O1088" s="399" t="s">
        <v>546</v>
      </c>
      <c r="P1088" s="399" t="s">
        <v>546</v>
      </c>
      <c r="Q1088" s="399" t="s">
        <v>546</v>
      </c>
      <c r="R1088" s="399" t="s">
        <v>546</v>
      </c>
      <c r="S1088" s="399" t="s">
        <v>546</v>
      </c>
      <c r="T1088" s="399" t="s">
        <v>546</v>
      </c>
      <c r="U1088" s="399" t="s">
        <v>546</v>
      </c>
      <c r="V1088" s="399" t="s">
        <v>546</v>
      </c>
      <c r="W1088" s="399" t="s">
        <v>546</v>
      </c>
      <c r="X1088" s="399" t="s">
        <v>546</v>
      </c>
      <c r="Y1088" s="399" t="s">
        <v>546</v>
      </c>
      <c r="Z1088" s="399" t="s">
        <v>546</v>
      </c>
      <c r="AA1088" s="399" t="s">
        <v>546</v>
      </c>
      <c r="AB1088" s="399" t="s">
        <v>546</v>
      </c>
      <c r="AC1088" s="399" t="s">
        <v>546</v>
      </c>
      <c r="AD1088" s="399" t="s">
        <v>546</v>
      </c>
      <c r="AE1088" s="399" t="s">
        <v>546</v>
      </c>
      <c r="AF1088" s="399" t="s">
        <v>546</v>
      </c>
      <c r="AG1088" s="399" t="s">
        <v>546</v>
      </c>
      <c r="AH1088" s="399" t="s">
        <v>546</v>
      </c>
      <c r="AI1088" s="399" t="s">
        <v>546</v>
      </c>
      <c r="AJ1088" s="399" t="s">
        <v>546</v>
      </c>
      <c r="AK1088" s="399" t="s">
        <v>546</v>
      </c>
      <c r="AL1088" s="399" t="s">
        <v>546</v>
      </c>
      <c r="AM1088" s="399" t="s">
        <v>546</v>
      </c>
      <c r="AN1088" s="399" t="s">
        <v>546</v>
      </c>
      <c r="AO1088" s="399" t="s">
        <v>546</v>
      </c>
      <c r="AP1088" s="399" t="s">
        <v>546</v>
      </c>
      <c r="AQ1088" s="399">
        <v>1.903</v>
      </c>
      <c r="AR1088" s="399">
        <v>3.2000000000000001E-2</v>
      </c>
      <c r="AS1088" s="399">
        <v>7.0999999999999994E-2</v>
      </c>
      <c r="AT1088" s="399">
        <v>1.903</v>
      </c>
      <c r="AU1088" s="399">
        <v>2.7E-2</v>
      </c>
      <c r="AV1088" s="399">
        <v>7.4999999999999997E-2</v>
      </c>
      <c r="AW1088" s="399">
        <v>1.8979999999999999</v>
      </c>
      <c r="AX1088" s="399">
        <v>2.3E-2</v>
      </c>
      <c r="AY1088" s="399">
        <v>7.8E-2</v>
      </c>
      <c r="AZ1088" s="399">
        <v>1.897</v>
      </c>
      <c r="BA1088" s="399">
        <v>1.9E-2</v>
      </c>
      <c r="BB1088" s="399">
        <v>8.3000000000000004E-2</v>
      </c>
      <c r="BC1088" s="399">
        <v>1.9019999999999999</v>
      </c>
      <c r="BD1088" s="399">
        <v>1.6E-2</v>
      </c>
      <c r="BE1088" s="399">
        <v>8.6999999999999994E-2</v>
      </c>
      <c r="BF1088" s="399">
        <v>1.903</v>
      </c>
      <c r="BG1088" s="399">
        <v>1.4E-2</v>
      </c>
      <c r="BH1088" s="399">
        <v>8.8999999999999996E-2</v>
      </c>
    </row>
    <row r="1089" spans="2:60" ht="16.5" customHeight="1">
      <c r="B1089" s="474"/>
      <c r="E1089" s="386" t="s">
        <v>910</v>
      </c>
      <c r="F1089" s="688" t="s">
        <v>895</v>
      </c>
      <c r="G1089" s="399" t="s">
        <v>546</v>
      </c>
      <c r="H1089" s="399" t="s">
        <v>546</v>
      </c>
      <c r="I1089" s="399" t="s">
        <v>546</v>
      </c>
      <c r="J1089" s="399" t="s">
        <v>546</v>
      </c>
      <c r="K1089" s="399" t="s">
        <v>546</v>
      </c>
      <c r="L1089" s="399" t="s">
        <v>546</v>
      </c>
      <c r="M1089" s="399" t="s">
        <v>546</v>
      </c>
      <c r="N1089" s="399" t="s">
        <v>546</v>
      </c>
      <c r="O1089" s="399" t="s">
        <v>546</v>
      </c>
      <c r="P1089" s="399" t="s">
        <v>546</v>
      </c>
      <c r="Q1089" s="399" t="s">
        <v>546</v>
      </c>
      <c r="R1089" s="399" t="s">
        <v>546</v>
      </c>
      <c r="S1089" s="399" t="s">
        <v>546</v>
      </c>
      <c r="T1089" s="399" t="s">
        <v>546</v>
      </c>
      <c r="U1089" s="399" t="s">
        <v>546</v>
      </c>
      <c r="V1089" s="399" t="s">
        <v>546</v>
      </c>
      <c r="W1089" s="399" t="s">
        <v>546</v>
      </c>
      <c r="X1089" s="399" t="s">
        <v>546</v>
      </c>
      <c r="Y1089" s="399" t="s">
        <v>546</v>
      </c>
      <c r="Z1089" s="399" t="s">
        <v>546</v>
      </c>
      <c r="AA1089" s="399" t="s">
        <v>546</v>
      </c>
      <c r="AB1089" s="399" t="s">
        <v>546</v>
      </c>
      <c r="AC1089" s="399" t="s">
        <v>546</v>
      </c>
      <c r="AD1089" s="399" t="s">
        <v>546</v>
      </c>
      <c r="AE1089" s="399" t="s">
        <v>546</v>
      </c>
      <c r="AF1089" s="399" t="s">
        <v>546</v>
      </c>
      <c r="AG1089" s="399" t="s">
        <v>546</v>
      </c>
      <c r="AH1089" s="399" t="s">
        <v>546</v>
      </c>
      <c r="AI1089" s="399" t="s">
        <v>546</v>
      </c>
      <c r="AJ1089" s="399" t="s">
        <v>546</v>
      </c>
      <c r="AK1089" s="399" t="s">
        <v>546</v>
      </c>
      <c r="AL1089" s="399" t="s">
        <v>546</v>
      </c>
      <c r="AM1089" s="399" t="s">
        <v>546</v>
      </c>
      <c r="AN1089" s="399" t="s">
        <v>546</v>
      </c>
      <c r="AO1089" s="399" t="s">
        <v>546</v>
      </c>
      <c r="AP1089" s="399" t="s">
        <v>546</v>
      </c>
      <c r="AQ1089" s="399">
        <v>0.14399999999999999</v>
      </c>
      <c r="AR1089" s="399">
        <v>7.0000000000000001E-3</v>
      </c>
      <c r="AS1089" s="399">
        <v>0.11</v>
      </c>
      <c r="AT1089" s="399">
        <v>0.14399999999999999</v>
      </c>
      <c r="AU1089" s="399">
        <v>6.0000000000000001E-3</v>
      </c>
      <c r="AV1089" s="399">
        <v>0.109</v>
      </c>
      <c r="AW1089" s="399">
        <v>0.127</v>
      </c>
      <c r="AX1089" s="399">
        <v>5.0000000000000001E-3</v>
      </c>
      <c r="AY1089" s="399">
        <v>0.108</v>
      </c>
      <c r="AZ1089" s="399">
        <v>0.124</v>
      </c>
      <c r="BA1089" s="399">
        <v>4.0000000000000001E-3</v>
      </c>
      <c r="BB1089" s="399">
        <v>0.107</v>
      </c>
      <c r="BC1089" s="399">
        <v>0.14299999999999999</v>
      </c>
      <c r="BD1089" s="399">
        <v>4.0000000000000001E-3</v>
      </c>
      <c r="BE1089" s="399">
        <v>0.105</v>
      </c>
      <c r="BF1089" s="399">
        <v>0.14299999999999999</v>
      </c>
      <c r="BG1089" s="399">
        <v>4.0000000000000001E-3</v>
      </c>
      <c r="BH1089" s="399">
        <v>0.105</v>
      </c>
    </row>
    <row r="1090" spans="2:60" ht="16.5" customHeight="1">
      <c r="B1090" s="474"/>
      <c r="E1090" s="400"/>
      <c r="F1090" s="688" t="s">
        <v>896</v>
      </c>
      <c r="G1090" s="399" t="s">
        <v>546</v>
      </c>
      <c r="H1090" s="399" t="s">
        <v>546</v>
      </c>
      <c r="I1090" s="399" t="s">
        <v>546</v>
      </c>
      <c r="J1090" s="399" t="s">
        <v>546</v>
      </c>
      <c r="K1090" s="399" t="s">
        <v>546</v>
      </c>
      <c r="L1090" s="399" t="s">
        <v>546</v>
      </c>
      <c r="M1090" s="399" t="s">
        <v>546</v>
      </c>
      <c r="N1090" s="399" t="s">
        <v>546</v>
      </c>
      <c r="O1090" s="399" t="s">
        <v>546</v>
      </c>
      <c r="P1090" s="399" t="s">
        <v>546</v>
      </c>
      <c r="Q1090" s="399" t="s">
        <v>546</v>
      </c>
      <c r="R1090" s="399" t="s">
        <v>546</v>
      </c>
      <c r="S1090" s="399" t="s">
        <v>546</v>
      </c>
      <c r="T1090" s="399" t="s">
        <v>546</v>
      </c>
      <c r="U1090" s="399" t="s">
        <v>546</v>
      </c>
      <c r="V1090" s="399" t="s">
        <v>546</v>
      </c>
      <c r="W1090" s="399" t="s">
        <v>546</v>
      </c>
      <c r="X1090" s="399" t="s">
        <v>546</v>
      </c>
      <c r="Y1090" s="399" t="s">
        <v>546</v>
      </c>
      <c r="Z1090" s="399" t="s">
        <v>546</v>
      </c>
      <c r="AA1090" s="399" t="s">
        <v>546</v>
      </c>
      <c r="AB1090" s="399" t="s">
        <v>546</v>
      </c>
      <c r="AC1090" s="399" t="s">
        <v>546</v>
      </c>
      <c r="AD1090" s="399" t="s">
        <v>546</v>
      </c>
      <c r="AE1090" s="399" t="s">
        <v>546</v>
      </c>
      <c r="AF1090" s="399" t="s">
        <v>546</v>
      </c>
      <c r="AG1090" s="399" t="s">
        <v>546</v>
      </c>
      <c r="AH1090" s="399" t="s">
        <v>546</v>
      </c>
      <c r="AI1090" s="399" t="s">
        <v>546</v>
      </c>
      <c r="AJ1090" s="399" t="s">
        <v>546</v>
      </c>
      <c r="AK1090" s="399" t="s">
        <v>546</v>
      </c>
      <c r="AL1090" s="399" t="s">
        <v>546</v>
      </c>
      <c r="AM1090" s="399" t="s">
        <v>546</v>
      </c>
      <c r="AN1090" s="399" t="s">
        <v>546</v>
      </c>
      <c r="AO1090" s="399" t="s">
        <v>546</v>
      </c>
      <c r="AP1090" s="399" t="s">
        <v>546</v>
      </c>
      <c r="AQ1090" s="399">
        <v>0.14199999999999999</v>
      </c>
      <c r="AR1090" s="399">
        <v>8.0000000000000002E-3</v>
      </c>
      <c r="AS1090" s="399">
        <v>7.0000000000000007E-2</v>
      </c>
      <c r="AT1090" s="399">
        <v>0.14199999999999999</v>
      </c>
      <c r="AU1090" s="399">
        <v>7.0000000000000001E-3</v>
      </c>
      <c r="AV1090" s="399">
        <v>7.0000000000000007E-2</v>
      </c>
      <c r="AW1090" s="399">
        <v>0.125</v>
      </c>
      <c r="AX1090" s="399">
        <v>6.0000000000000001E-3</v>
      </c>
      <c r="AY1090" s="399">
        <v>7.3999999999999996E-2</v>
      </c>
      <c r="AZ1090" s="399">
        <v>0.122</v>
      </c>
      <c r="BA1090" s="399">
        <v>4.0000000000000001E-3</v>
      </c>
      <c r="BB1090" s="399">
        <v>7.0000000000000007E-2</v>
      </c>
      <c r="BC1090" s="399">
        <v>0.14099999999999999</v>
      </c>
      <c r="BD1090" s="399">
        <v>3.0000000000000001E-3</v>
      </c>
      <c r="BE1090" s="399">
        <v>7.0999999999999994E-2</v>
      </c>
      <c r="BF1090" s="399">
        <v>0.14099999999999999</v>
      </c>
      <c r="BG1090" s="399">
        <v>3.0000000000000001E-3</v>
      </c>
      <c r="BH1090" s="399">
        <v>7.0999999999999994E-2</v>
      </c>
    </row>
    <row r="1091" spans="2:60" ht="16.5" customHeight="1">
      <c r="B1091" s="474"/>
      <c r="E1091" s="400"/>
      <c r="F1091" s="688" t="s">
        <v>897</v>
      </c>
      <c r="G1091" s="399" t="s">
        <v>546</v>
      </c>
      <c r="H1091" s="399" t="s">
        <v>546</v>
      </c>
      <c r="I1091" s="399" t="s">
        <v>546</v>
      </c>
      <c r="J1091" s="399" t="s">
        <v>546</v>
      </c>
      <c r="K1091" s="399" t="s">
        <v>546</v>
      </c>
      <c r="L1091" s="399" t="s">
        <v>546</v>
      </c>
      <c r="M1091" s="399" t="s">
        <v>546</v>
      </c>
      <c r="N1091" s="399" t="s">
        <v>546</v>
      </c>
      <c r="O1091" s="399" t="s">
        <v>546</v>
      </c>
      <c r="P1091" s="399" t="s">
        <v>546</v>
      </c>
      <c r="Q1091" s="399" t="s">
        <v>546</v>
      </c>
      <c r="R1091" s="399" t="s">
        <v>546</v>
      </c>
      <c r="S1091" s="399" t="s">
        <v>546</v>
      </c>
      <c r="T1091" s="399" t="s">
        <v>546</v>
      </c>
      <c r="U1091" s="399" t="s">
        <v>546</v>
      </c>
      <c r="V1091" s="399" t="s">
        <v>546</v>
      </c>
      <c r="W1091" s="399" t="s">
        <v>546</v>
      </c>
      <c r="X1091" s="399" t="s">
        <v>546</v>
      </c>
      <c r="Y1091" s="399" t="s">
        <v>546</v>
      </c>
      <c r="Z1091" s="399" t="s">
        <v>546</v>
      </c>
      <c r="AA1091" s="399" t="s">
        <v>546</v>
      </c>
      <c r="AB1091" s="399" t="s">
        <v>546</v>
      </c>
      <c r="AC1091" s="399" t="s">
        <v>546</v>
      </c>
      <c r="AD1091" s="399" t="s">
        <v>546</v>
      </c>
      <c r="AE1091" s="399" t="s">
        <v>546</v>
      </c>
      <c r="AF1091" s="399" t="s">
        <v>546</v>
      </c>
      <c r="AG1091" s="399" t="s">
        <v>546</v>
      </c>
      <c r="AH1091" s="399" t="s">
        <v>546</v>
      </c>
      <c r="AI1091" s="399" t="s">
        <v>546</v>
      </c>
      <c r="AJ1091" s="399" t="s">
        <v>546</v>
      </c>
      <c r="AK1091" s="399" t="s">
        <v>546</v>
      </c>
      <c r="AL1091" s="399" t="s">
        <v>546</v>
      </c>
      <c r="AM1091" s="399" t="s">
        <v>546</v>
      </c>
      <c r="AN1091" s="399" t="s">
        <v>546</v>
      </c>
      <c r="AO1091" s="399" t="s">
        <v>546</v>
      </c>
      <c r="AP1091" s="399" t="s">
        <v>546</v>
      </c>
      <c r="AQ1091" s="399">
        <v>0.13900000000000001</v>
      </c>
      <c r="AR1091" s="399">
        <v>7.3999999999999996E-2</v>
      </c>
      <c r="AS1091" s="399">
        <v>0.109</v>
      </c>
      <c r="AT1091" s="399">
        <v>0.13900000000000001</v>
      </c>
      <c r="AU1091" s="399">
        <v>6.7000000000000004E-2</v>
      </c>
      <c r="AV1091" s="399">
        <v>0.11600000000000001</v>
      </c>
      <c r="AW1091" s="399">
        <v>0.122</v>
      </c>
      <c r="AX1091" s="399">
        <v>5.8999999999999997E-2</v>
      </c>
      <c r="AY1091" s="399">
        <v>0.123</v>
      </c>
      <c r="AZ1091" s="399">
        <v>0.11899999999999999</v>
      </c>
      <c r="BA1091" s="399">
        <v>5.5E-2</v>
      </c>
      <c r="BB1091" s="399">
        <v>0.128</v>
      </c>
      <c r="BC1091" s="399">
        <v>0.13800000000000001</v>
      </c>
      <c r="BD1091" s="399">
        <v>4.9000000000000002E-2</v>
      </c>
      <c r="BE1091" s="399">
        <v>0.13400000000000001</v>
      </c>
      <c r="BF1091" s="399">
        <v>0.13800000000000001</v>
      </c>
      <c r="BG1091" s="399">
        <v>4.7E-2</v>
      </c>
      <c r="BH1091" s="399">
        <v>0.13600000000000001</v>
      </c>
    </row>
    <row r="1092" spans="2:60" ht="16.5" customHeight="1">
      <c r="B1092" s="474"/>
      <c r="E1092" s="401"/>
      <c r="F1092" s="688" t="s">
        <v>905</v>
      </c>
      <c r="G1092" s="399" t="s">
        <v>546</v>
      </c>
      <c r="H1092" s="399" t="s">
        <v>546</v>
      </c>
      <c r="I1092" s="399" t="s">
        <v>546</v>
      </c>
      <c r="J1092" s="399" t="s">
        <v>546</v>
      </c>
      <c r="K1092" s="399" t="s">
        <v>546</v>
      </c>
      <c r="L1092" s="399" t="s">
        <v>546</v>
      </c>
      <c r="M1092" s="399" t="s">
        <v>546</v>
      </c>
      <c r="N1092" s="399" t="s">
        <v>546</v>
      </c>
      <c r="O1092" s="399" t="s">
        <v>546</v>
      </c>
      <c r="P1092" s="399" t="s">
        <v>546</v>
      </c>
      <c r="Q1092" s="399" t="s">
        <v>546</v>
      </c>
      <c r="R1092" s="399" t="s">
        <v>546</v>
      </c>
      <c r="S1092" s="399" t="s">
        <v>546</v>
      </c>
      <c r="T1092" s="399" t="s">
        <v>546</v>
      </c>
      <c r="U1092" s="399" t="s">
        <v>546</v>
      </c>
      <c r="V1092" s="399" t="s">
        <v>546</v>
      </c>
      <c r="W1092" s="399" t="s">
        <v>546</v>
      </c>
      <c r="X1092" s="399" t="s">
        <v>546</v>
      </c>
      <c r="Y1092" s="399" t="s">
        <v>546</v>
      </c>
      <c r="Z1092" s="399" t="s">
        <v>546</v>
      </c>
      <c r="AA1092" s="399" t="s">
        <v>546</v>
      </c>
      <c r="AB1092" s="399" t="s">
        <v>546</v>
      </c>
      <c r="AC1092" s="399" t="s">
        <v>546</v>
      </c>
      <c r="AD1092" s="399" t="s">
        <v>546</v>
      </c>
      <c r="AE1092" s="399" t="s">
        <v>546</v>
      </c>
      <c r="AF1092" s="399" t="s">
        <v>546</v>
      </c>
      <c r="AG1092" s="399" t="s">
        <v>546</v>
      </c>
      <c r="AH1092" s="399" t="s">
        <v>546</v>
      </c>
      <c r="AI1092" s="399" t="s">
        <v>546</v>
      </c>
      <c r="AJ1092" s="399" t="s">
        <v>546</v>
      </c>
      <c r="AK1092" s="399" t="s">
        <v>546</v>
      </c>
      <c r="AL1092" s="399" t="s">
        <v>546</v>
      </c>
      <c r="AM1092" s="399" t="s">
        <v>546</v>
      </c>
      <c r="AN1092" s="399" t="s">
        <v>546</v>
      </c>
      <c r="AO1092" s="399" t="s">
        <v>546</v>
      </c>
      <c r="AP1092" s="399" t="s">
        <v>546</v>
      </c>
      <c r="AQ1092" s="399">
        <v>0.13900000000000001</v>
      </c>
      <c r="AR1092" s="399">
        <v>3.2000000000000001E-2</v>
      </c>
      <c r="AS1092" s="399">
        <v>7.0999999999999994E-2</v>
      </c>
      <c r="AT1092" s="399">
        <v>0.13900000000000001</v>
      </c>
      <c r="AU1092" s="399">
        <v>2.7E-2</v>
      </c>
      <c r="AV1092" s="399">
        <v>7.4999999999999997E-2</v>
      </c>
      <c r="AW1092" s="399">
        <v>0.122</v>
      </c>
      <c r="AX1092" s="399">
        <v>2.3E-2</v>
      </c>
      <c r="AY1092" s="399">
        <v>7.8E-2</v>
      </c>
      <c r="AZ1092" s="399">
        <v>0.11899999999999999</v>
      </c>
      <c r="BA1092" s="399">
        <v>1.9E-2</v>
      </c>
      <c r="BB1092" s="399">
        <v>8.3000000000000004E-2</v>
      </c>
      <c r="BC1092" s="399">
        <v>0.13800000000000001</v>
      </c>
      <c r="BD1092" s="399">
        <v>1.6E-2</v>
      </c>
      <c r="BE1092" s="399">
        <v>8.6999999999999994E-2</v>
      </c>
      <c r="BF1092" s="399">
        <v>0.13800000000000001</v>
      </c>
      <c r="BG1092" s="399">
        <v>1.4E-2</v>
      </c>
      <c r="BH1092" s="399">
        <v>8.8999999999999996E-2</v>
      </c>
    </row>
    <row r="1093" spans="2:60" ht="16.5" customHeight="1">
      <c r="B1093" s="474"/>
      <c r="E1093" s="387" t="s">
        <v>834</v>
      </c>
      <c r="F1093" s="688" t="s">
        <v>895</v>
      </c>
      <c r="G1093" s="399">
        <v>1.6519999999999999</v>
      </c>
      <c r="H1093" s="399">
        <v>0.255</v>
      </c>
      <c r="I1093" s="399">
        <v>7.9000000000000001E-2</v>
      </c>
      <c r="J1093" s="399">
        <v>1.6519999999999999</v>
      </c>
      <c r="K1093" s="399">
        <v>0.255</v>
      </c>
      <c r="L1093" s="399">
        <v>7.8E-2</v>
      </c>
      <c r="M1093" s="399">
        <v>1.6519999999999999</v>
      </c>
      <c r="N1093" s="399">
        <v>0.255</v>
      </c>
      <c r="O1093" s="399">
        <v>7.8E-2</v>
      </c>
      <c r="P1093" s="399">
        <v>1.6519999999999999</v>
      </c>
      <c r="Q1093" s="399">
        <v>0.253</v>
      </c>
      <c r="R1093" s="399">
        <v>7.9000000000000001E-2</v>
      </c>
      <c r="S1093" s="399">
        <v>1.6519999999999999</v>
      </c>
      <c r="T1093" s="399">
        <v>0.25600000000000001</v>
      </c>
      <c r="U1093" s="399">
        <v>7.9000000000000001E-2</v>
      </c>
      <c r="V1093" s="399">
        <v>1.6519999999999999</v>
      </c>
      <c r="W1093" s="399">
        <v>0.252</v>
      </c>
      <c r="X1093" s="399">
        <v>7.6999999999999999E-2</v>
      </c>
      <c r="Y1093" s="399">
        <v>1.6519999999999999</v>
      </c>
      <c r="Z1093" s="399">
        <v>0.251</v>
      </c>
      <c r="AA1093" s="399">
        <v>7.4999999999999997E-2</v>
      </c>
      <c r="AB1093" s="399">
        <v>1.6519999999999999</v>
      </c>
      <c r="AC1093" s="399">
        <v>0.25</v>
      </c>
      <c r="AD1093" s="399">
        <v>7.0999999999999994E-2</v>
      </c>
      <c r="AE1093" s="399">
        <v>1.6519999999999999</v>
      </c>
      <c r="AF1093" s="399">
        <v>0.20599999999999999</v>
      </c>
      <c r="AG1093" s="399">
        <v>2.5999999999999999E-2</v>
      </c>
      <c r="AH1093" s="399">
        <v>1.6519999999999999</v>
      </c>
      <c r="AI1093" s="399">
        <v>0.20499999999999999</v>
      </c>
      <c r="AJ1093" s="399">
        <v>2.4E-2</v>
      </c>
      <c r="AK1093" s="399">
        <v>1.6519999999999999</v>
      </c>
      <c r="AL1093" s="399">
        <v>0.20599999999999999</v>
      </c>
      <c r="AM1093" s="399">
        <v>2.4E-2</v>
      </c>
      <c r="AN1093" s="399">
        <v>1.6519999999999999</v>
      </c>
      <c r="AO1093" s="399">
        <v>0.20399999999999999</v>
      </c>
      <c r="AP1093" s="399">
        <v>2.1999999999999999E-2</v>
      </c>
      <c r="AQ1093" s="399">
        <v>1.6519999999999999</v>
      </c>
      <c r="AR1093" s="399">
        <v>0.20499999999999999</v>
      </c>
      <c r="AS1093" s="399">
        <v>1.4999999999999999E-2</v>
      </c>
      <c r="AT1093" s="399">
        <v>1.6519999999999999</v>
      </c>
      <c r="AU1093" s="399">
        <v>0.20200000000000001</v>
      </c>
      <c r="AV1093" s="399">
        <v>1.4E-2</v>
      </c>
      <c r="AW1093" s="399">
        <v>1.6519999999999999</v>
      </c>
      <c r="AX1093" s="399">
        <v>0.20200000000000001</v>
      </c>
      <c r="AY1093" s="399">
        <v>1.4E-2</v>
      </c>
      <c r="AZ1093" s="399">
        <v>1.6519999999999999</v>
      </c>
      <c r="BA1093" s="399">
        <v>0.20300000000000001</v>
      </c>
      <c r="BB1093" s="399">
        <v>1.4E-2</v>
      </c>
      <c r="BC1093" s="399">
        <v>1.6519999999999999</v>
      </c>
      <c r="BD1093" s="399">
        <v>0.2</v>
      </c>
      <c r="BE1093" s="399">
        <v>1.4E-2</v>
      </c>
      <c r="BF1093" s="399">
        <v>1.6519999999999999</v>
      </c>
      <c r="BG1093" s="399">
        <v>0.20100000000000001</v>
      </c>
      <c r="BH1093" s="399">
        <v>1.2999999999999999E-2</v>
      </c>
    </row>
    <row r="1094" spans="2:60" ht="16.5" customHeight="1">
      <c r="B1094" s="474"/>
      <c r="E1094" s="386" t="s">
        <v>911</v>
      </c>
      <c r="F1094" s="688" t="s">
        <v>895</v>
      </c>
      <c r="G1094" s="399">
        <v>2.7389999999999999</v>
      </c>
      <c r="H1094" s="399">
        <v>1.1160000000000001</v>
      </c>
      <c r="I1094" s="399">
        <v>3.3000000000000002E-2</v>
      </c>
      <c r="J1094" s="399">
        <v>2.742</v>
      </c>
      <c r="K1094" s="399">
        <v>1.1160000000000001</v>
      </c>
      <c r="L1094" s="399">
        <v>3.3000000000000002E-2</v>
      </c>
      <c r="M1094" s="399">
        <v>2.7170000000000001</v>
      </c>
      <c r="N1094" s="399">
        <v>1.1160000000000001</v>
      </c>
      <c r="O1094" s="399">
        <v>3.3000000000000002E-2</v>
      </c>
      <c r="P1094" s="399">
        <v>2.7410000000000001</v>
      </c>
      <c r="Q1094" s="399">
        <v>1.1160000000000001</v>
      </c>
      <c r="R1094" s="399">
        <v>3.3000000000000002E-2</v>
      </c>
      <c r="S1094" s="399">
        <v>2.746</v>
      </c>
      <c r="T1094" s="399">
        <v>1.1160000000000001</v>
      </c>
      <c r="U1094" s="399">
        <v>3.3000000000000002E-2</v>
      </c>
      <c r="V1094" s="399">
        <v>2.726</v>
      </c>
      <c r="W1094" s="399">
        <v>1.1160000000000001</v>
      </c>
      <c r="X1094" s="399">
        <v>3.3000000000000002E-2</v>
      </c>
      <c r="Y1094" s="399">
        <v>2.7160000000000002</v>
      </c>
      <c r="Z1094" s="399">
        <v>1.1160000000000001</v>
      </c>
      <c r="AA1094" s="399">
        <v>3.3000000000000002E-2</v>
      </c>
      <c r="AB1094" s="399">
        <v>2.7160000000000002</v>
      </c>
      <c r="AC1094" s="399">
        <v>1.1160000000000001</v>
      </c>
      <c r="AD1094" s="399">
        <v>3.3000000000000002E-2</v>
      </c>
      <c r="AE1094" s="399">
        <v>2.7</v>
      </c>
      <c r="AF1094" s="399">
        <v>1.08</v>
      </c>
      <c r="AG1094" s="399">
        <v>3.3000000000000002E-2</v>
      </c>
      <c r="AH1094" s="399">
        <v>2.7080000000000002</v>
      </c>
      <c r="AI1094" s="399">
        <v>1.085</v>
      </c>
      <c r="AJ1094" s="399">
        <v>3.3000000000000002E-2</v>
      </c>
      <c r="AK1094" s="399">
        <v>2.7080000000000002</v>
      </c>
      <c r="AL1094" s="399">
        <v>1.0960000000000001</v>
      </c>
      <c r="AM1094" s="399">
        <v>3.3000000000000002E-2</v>
      </c>
      <c r="AN1094" s="399">
        <v>2.714</v>
      </c>
      <c r="AO1094" s="399">
        <v>1.081</v>
      </c>
      <c r="AP1094" s="399">
        <v>3.3000000000000002E-2</v>
      </c>
      <c r="AQ1094" s="399">
        <v>2.7</v>
      </c>
      <c r="AR1094" s="399">
        <v>1.111</v>
      </c>
      <c r="AS1094" s="399">
        <v>3.3000000000000002E-2</v>
      </c>
      <c r="AT1094" s="399">
        <v>2.7250000000000001</v>
      </c>
      <c r="AU1094" s="399">
        <v>1.0980000000000001</v>
      </c>
      <c r="AV1094" s="399">
        <v>3.2000000000000001E-2</v>
      </c>
      <c r="AW1094" s="399">
        <v>2.726</v>
      </c>
      <c r="AX1094" s="399">
        <v>1.099</v>
      </c>
      <c r="AY1094" s="399">
        <v>3.1E-2</v>
      </c>
      <c r="AZ1094" s="399">
        <v>2.7160000000000002</v>
      </c>
      <c r="BA1094" s="399">
        <v>1.1080000000000001</v>
      </c>
      <c r="BB1094" s="399">
        <v>0.03</v>
      </c>
      <c r="BC1094" s="399">
        <v>2.7309999999999999</v>
      </c>
      <c r="BD1094" s="399">
        <v>1.077</v>
      </c>
      <c r="BE1094" s="399">
        <v>0.03</v>
      </c>
      <c r="BF1094" s="399">
        <v>2.7309999999999999</v>
      </c>
      <c r="BG1094" s="399">
        <v>1.0960000000000001</v>
      </c>
      <c r="BH1094" s="399">
        <v>2.9000000000000001E-2</v>
      </c>
    </row>
    <row r="1095" spans="2:60" ht="16.5" customHeight="1">
      <c r="B1095" s="474"/>
      <c r="E1095" s="733"/>
      <c r="F1095" s="688" t="s">
        <v>941</v>
      </c>
      <c r="G1095" s="399">
        <v>2.7389999999999999</v>
      </c>
      <c r="H1095" s="399" t="s">
        <v>546</v>
      </c>
      <c r="I1095" s="399" t="s">
        <v>546</v>
      </c>
      <c r="J1095" s="399">
        <v>2.742</v>
      </c>
      <c r="K1095" s="399" t="s">
        <v>546</v>
      </c>
      <c r="L1095" s="399" t="s">
        <v>546</v>
      </c>
      <c r="M1095" s="399">
        <v>2.7170000000000001</v>
      </c>
      <c r="N1095" s="399" t="s">
        <v>546</v>
      </c>
      <c r="O1095" s="399" t="s">
        <v>546</v>
      </c>
      <c r="P1095" s="399">
        <v>2.7410000000000001</v>
      </c>
      <c r="Q1095" s="399" t="s">
        <v>546</v>
      </c>
      <c r="R1095" s="399" t="s">
        <v>546</v>
      </c>
      <c r="S1095" s="399">
        <v>2.746</v>
      </c>
      <c r="T1095" s="399" t="s">
        <v>546</v>
      </c>
      <c r="U1095" s="399" t="s">
        <v>546</v>
      </c>
      <c r="V1095" s="399">
        <v>2.726</v>
      </c>
      <c r="W1095" s="399" t="s">
        <v>546</v>
      </c>
      <c r="X1095" s="399" t="s">
        <v>546</v>
      </c>
      <c r="Y1095" s="399">
        <v>2.7160000000000002</v>
      </c>
      <c r="Z1095" s="399" t="s">
        <v>546</v>
      </c>
      <c r="AA1095" s="399" t="s">
        <v>546</v>
      </c>
      <c r="AB1095" s="399">
        <v>2.7160000000000002</v>
      </c>
      <c r="AC1095" s="399" t="s">
        <v>546</v>
      </c>
      <c r="AD1095" s="399" t="s">
        <v>546</v>
      </c>
      <c r="AE1095" s="399">
        <v>2.7</v>
      </c>
      <c r="AF1095" s="399" t="s">
        <v>546</v>
      </c>
      <c r="AG1095" s="399" t="s">
        <v>546</v>
      </c>
      <c r="AH1095" s="399">
        <v>2.7080000000000002</v>
      </c>
      <c r="AI1095" s="399" t="s">
        <v>546</v>
      </c>
      <c r="AJ1095" s="399" t="s">
        <v>546</v>
      </c>
      <c r="AK1095" s="399">
        <v>2.7080000000000002</v>
      </c>
      <c r="AL1095" s="399" t="s">
        <v>546</v>
      </c>
      <c r="AM1095" s="399" t="s">
        <v>546</v>
      </c>
      <c r="AN1095" s="399">
        <v>2.714</v>
      </c>
      <c r="AO1095" s="399" t="s">
        <v>546</v>
      </c>
      <c r="AP1095" s="399" t="s">
        <v>546</v>
      </c>
      <c r="AQ1095" s="399">
        <v>2.7</v>
      </c>
      <c r="AR1095" s="399" t="s">
        <v>546</v>
      </c>
      <c r="AS1095" s="399" t="s">
        <v>546</v>
      </c>
      <c r="AT1095" s="399">
        <v>2.7250000000000001</v>
      </c>
      <c r="AU1095" s="399" t="s">
        <v>546</v>
      </c>
      <c r="AV1095" s="399" t="s">
        <v>546</v>
      </c>
      <c r="AW1095" s="399">
        <v>2.726</v>
      </c>
      <c r="AX1095" s="399" t="s">
        <v>546</v>
      </c>
      <c r="AY1095" s="399" t="s">
        <v>546</v>
      </c>
      <c r="AZ1095" s="399">
        <v>2.7160000000000002</v>
      </c>
      <c r="BA1095" s="399" t="s">
        <v>546</v>
      </c>
      <c r="BB1095" s="399" t="s">
        <v>546</v>
      </c>
      <c r="BC1095" s="399">
        <v>2.7309999999999999</v>
      </c>
      <c r="BD1095" s="399" t="s">
        <v>546</v>
      </c>
      <c r="BE1095" s="399" t="s">
        <v>546</v>
      </c>
      <c r="BF1095" s="399">
        <v>2.7309999999999999</v>
      </c>
      <c r="BG1095" s="399" t="s">
        <v>546</v>
      </c>
      <c r="BH1095" s="399" t="s">
        <v>546</v>
      </c>
    </row>
    <row r="1096" spans="2:60" ht="16.5" customHeight="1">
      <c r="B1096" s="474"/>
      <c r="E1096" s="690"/>
      <c r="F1096" s="688" t="s">
        <v>942</v>
      </c>
      <c r="G1096" s="399">
        <v>2.7389999999999999</v>
      </c>
      <c r="H1096" s="399">
        <v>3.9209999999999998</v>
      </c>
      <c r="I1096" s="399" t="s">
        <v>546</v>
      </c>
      <c r="J1096" s="399">
        <v>2.742</v>
      </c>
      <c r="K1096" s="399">
        <v>3.1850000000000001</v>
      </c>
      <c r="L1096" s="399" t="s">
        <v>546</v>
      </c>
      <c r="M1096" s="399">
        <v>2.7170000000000001</v>
      </c>
      <c r="N1096" s="399">
        <v>3.1179999999999999</v>
      </c>
      <c r="O1096" s="399" t="s">
        <v>546</v>
      </c>
      <c r="P1096" s="399">
        <v>2.7410000000000001</v>
      </c>
      <c r="Q1096" s="399">
        <v>2.4609999999999999</v>
      </c>
      <c r="R1096" s="399" t="s">
        <v>546</v>
      </c>
      <c r="S1096" s="399">
        <v>2.746</v>
      </c>
      <c r="T1096" s="399">
        <v>2.452</v>
      </c>
      <c r="U1096" s="399" t="s">
        <v>546</v>
      </c>
      <c r="V1096" s="399">
        <v>2.726</v>
      </c>
      <c r="W1096" s="399">
        <v>2.419</v>
      </c>
      <c r="X1096" s="399" t="s">
        <v>546</v>
      </c>
      <c r="Y1096" s="399">
        <v>2.7160000000000002</v>
      </c>
      <c r="Z1096" s="399">
        <v>2.4119999999999999</v>
      </c>
      <c r="AA1096" s="399" t="s">
        <v>546</v>
      </c>
      <c r="AB1096" s="399">
        <v>2.7160000000000002</v>
      </c>
      <c r="AC1096" s="399">
        <v>2.3959999999999999</v>
      </c>
      <c r="AD1096" s="399" t="s">
        <v>546</v>
      </c>
      <c r="AE1096" s="399">
        <v>2.7</v>
      </c>
      <c r="AF1096" s="399">
        <v>2.355</v>
      </c>
      <c r="AG1096" s="399" t="s">
        <v>546</v>
      </c>
      <c r="AH1096" s="399">
        <v>2.7080000000000002</v>
      </c>
      <c r="AI1096" s="399">
        <v>2.375</v>
      </c>
      <c r="AJ1096" s="399" t="s">
        <v>546</v>
      </c>
      <c r="AK1096" s="399">
        <v>2.7080000000000002</v>
      </c>
      <c r="AL1096" s="399">
        <v>2.37</v>
      </c>
      <c r="AM1096" s="399" t="s">
        <v>546</v>
      </c>
      <c r="AN1096" s="399">
        <v>2.714</v>
      </c>
      <c r="AO1096" s="399">
        <v>2.38</v>
      </c>
      <c r="AP1096" s="399" t="s">
        <v>546</v>
      </c>
      <c r="AQ1096" s="399">
        <v>2.7</v>
      </c>
      <c r="AR1096" s="399">
        <v>2.4249999999999998</v>
      </c>
      <c r="AS1096" s="399" t="s">
        <v>546</v>
      </c>
      <c r="AT1096" s="399">
        <v>2.7250000000000001</v>
      </c>
      <c r="AU1096" s="399">
        <v>2.4489999999999998</v>
      </c>
      <c r="AV1096" s="399" t="s">
        <v>546</v>
      </c>
      <c r="AW1096" s="399">
        <v>2.726</v>
      </c>
      <c r="AX1096" s="399">
        <v>2.4580000000000002</v>
      </c>
      <c r="AY1096" s="399" t="s">
        <v>546</v>
      </c>
      <c r="AZ1096" s="399">
        <v>2.7160000000000002</v>
      </c>
      <c r="BA1096" s="399">
        <v>2.4460000000000002</v>
      </c>
      <c r="BB1096" s="399" t="s">
        <v>546</v>
      </c>
      <c r="BC1096" s="399">
        <v>2.7309999999999999</v>
      </c>
      <c r="BD1096" s="399">
        <v>2.4689999999999999</v>
      </c>
      <c r="BE1096" s="399" t="s">
        <v>546</v>
      </c>
      <c r="BF1096" s="399">
        <v>2.7309999999999999</v>
      </c>
      <c r="BG1096" s="399">
        <v>2.4729999999999999</v>
      </c>
      <c r="BH1096" s="399" t="s">
        <v>546</v>
      </c>
    </row>
    <row r="1097" spans="2:60" ht="16.5" customHeight="1">
      <c r="B1097" s="474"/>
      <c r="E1097" s="387" t="s">
        <v>912</v>
      </c>
      <c r="F1097" s="387" t="s">
        <v>941</v>
      </c>
      <c r="G1097" s="399">
        <v>2.7389999999999999</v>
      </c>
      <c r="H1097" s="399" t="s">
        <v>546</v>
      </c>
      <c r="I1097" s="399" t="s">
        <v>546</v>
      </c>
      <c r="J1097" s="399">
        <v>2.742</v>
      </c>
      <c r="K1097" s="399" t="s">
        <v>546</v>
      </c>
      <c r="L1097" s="399" t="s">
        <v>546</v>
      </c>
      <c r="M1097" s="399">
        <v>2.7170000000000001</v>
      </c>
      <c r="N1097" s="399" t="s">
        <v>546</v>
      </c>
      <c r="O1097" s="399" t="s">
        <v>546</v>
      </c>
      <c r="P1097" s="399">
        <v>2.7410000000000001</v>
      </c>
      <c r="Q1097" s="399" t="s">
        <v>546</v>
      </c>
      <c r="R1097" s="399" t="s">
        <v>546</v>
      </c>
      <c r="S1097" s="399">
        <v>2.746</v>
      </c>
      <c r="T1097" s="399" t="s">
        <v>546</v>
      </c>
      <c r="U1097" s="399" t="s">
        <v>546</v>
      </c>
      <c r="V1097" s="399">
        <v>2.726</v>
      </c>
      <c r="W1097" s="399" t="s">
        <v>546</v>
      </c>
      <c r="X1097" s="399" t="s">
        <v>546</v>
      </c>
      <c r="Y1097" s="399">
        <v>2.7160000000000002</v>
      </c>
      <c r="Z1097" s="399" t="s">
        <v>546</v>
      </c>
      <c r="AA1097" s="399" t="s">
        <v>546</v>
      </c>
      <c r="AB1097" s="399">
        <v>2.7160000000000002</v>
      </c>
      <c r="AC1097" s="399" t="s">
        <v>546</v>
      </c>
      <c r="AD1097" s="399" t="s">
        <v>546</v>
      </c>
      <c r="AE1097" s="399">
        <v>2.7</v>
      </c>
      <c r="AF1097" s="399" t="s">
        <v>546</v>
      </c>
      <c r="AG1097" s="399" t="s">
        <v>546</v>
      </c>
      <c r="AH1097" s="399">
        <v>2.7080000000000002</v>
      </c>
      <c r="AI1097" s="399" t="s">
        <v>546</v>
      </c>
      <c r="AJ1097" s="399" t="s">
        <v>546</v>
      </c>
      <c r="AK1097" s="399">
        <v>2.7080000000000002</v>
      </c>
      <c r="AL1097" s="399" t="s">
        <v>546</v>
      </c>
      <c r="AM1097" s="399" t="s">
        <v>546</v>
      </c>
      <c r="AN1097" s="399">
        <v>2.714</v>
      </c>
      <c r="AO1097" s="399" t="s">
        <v>546</v>
      </c>
      <c r="AP1097" s="399" t="s">
        <v>546</v>
      </c>
      <c r="AQ1097" s="399">
        <v>2.7</v>
      </c>
      <c r="AR1097" s="399" t="s">
        <v>546</v>
      </c>
      <c r="AS1097" s="399" t="s">
        <v>546</v>
      </c>
      <c r="AT1097" s="399">
        <v>2.7250000000000001</v>
      </c>
      <c r="AU1097" s="399" t="s">
        <v>546</v>
      </c>
      <c r="AV1097" s="399" t="s">
        <v>546</v>
      </c>
      <c r="AW1097" s="399">
        <v>2.726</v>
      </c>
      <c r="AX1097" s="399" t="s">
        <v>546</v>
      </c>
      <c r="AY1097" s="399" t="s">
        <v>546</v>
      </c>
      <c r="AZ1097" s="399">
        <v>2.7160000000000002</v>
      </c>
      <c r="BA1097" s="399" t="s">
        <v>546</v>
      </c>
      <c r="BB1097" s="399" t="s">
        <v>546</v>
      </c>
      <c r="BC1097" s="399">
        <v>2.7309999999999999</v>
      </c>
      <c r="BD1097" s="399" t="s">
        <v>546</v>
      </c>
      <c r="BE1097" s="399" t="s">
        <v>546</v>
      </c>
      <c r="BF1097" s="399">
        <v>2.7309999999999999</v>
      </c>
      <c r="BG1097" s="399" t="s">
        <v>546</v>
      </c>
      <c r="BH1097" s="399" t="s">
        <v>546</v>
      </c>
    </row>
    <row r="1098" spans="2:60" ht="16.5" customHeight="1">
      <c r="B1098" s="474"/>
      <c r="E1098" s="386" t="s">
        <v>943</v>
      </c>
      <c r="F1098" s="741" t="s">
        <v>895</v>
      </c>
      <c r="G1098" s="399">
        <v>0.26</v>
      </c>
      <c r="H1098" s="399" t="s">
        <v>546</v>
      </c>
      <c r="I1098" s="399" t="s">
        <v>546</v>
      </c>
      <c r="J1098" s="399">
        <v>0.26</v>
      </c>
      <c r="K1098" s="399" t="s">
        <v>546</v>
      </c>
      <c r="L1098" s="399" t="s">
        <v>546</v>
      </c>
      <c r="M1098" s="399">
        <v>0.26</v>
      </c>
      <c r="N1098" s="399" t="s">
        <v>546</v>
      </c>
      <c r="O1098" s="399" t="s">
        <v>546</v>
      </c>
      <c r="P1098" s="399">
        <v>0.26</v>
      </c>
      <c r="Q1098" s="399" t="s">
        <v>546</v>
      </c>
      <c r="R1098" s="399" t="s">
        <v>546</v>
      </c>
      <c r="S1098" s="399">
        <v>0.26</v>
      </c>
      <c r="T1098" s="399" t="s">
        <v>546</v>
      </c>
      <c r="U1098" s="399" t="s">
        <v>546</v>
      </c>
      <c r="V1098" s="399">
        <v>0.26</v>
      </c>
      <c r="W1098" s="399" t="s">
        <v>546</v>
      </c>
      <c r="X1098" s="399" t="s">
        <v>546</v>
      </c>
      <c r="Y1098" s="399">
        <v>0.26</v>
      </c>
      <c r="Z1098" s="399" t="s">
        <v>546</v>
      </c>
      <c r="AA1098" s="399" t="s">
        <v>546</v>
      </c>
      <c r="AB1098" s="399">
        <v>0.26</v>
      </c>
      <c r="AC1098" s="399" t="s">
        <v>546</v>
      </c>
      <c r="AD1098" s="399" t="s">
        <v>546</v>
      </c>
      <c r="AE1098" s="399">
        <v>0.26</v>
      </c>
      <c r="AF1098" s="399" t="s">
        <v>546</v>
      </c>
      <c r="AG1098" s="399" t="s">
        <v>546</v>
      </c>
      <c r="AH1098" s="399">
        <v>0.26</v>
      </c>
      <c r="AI1098" s="399" t="s">
        <v>546</v>
      </c>
      <c r="AJ1098" s="399" t="s">
        <v>546</v>
      </c>
      <c r="AK1098" s="399">
        <v>0.26</v>
      </c>
      <c r="AL1098" s="399" t="s">
        <v>546</v>
      </c>
      <c r="AM1098" s="399" t="s">
        <v>546</v>
      </c>
      <c r="AN1098" s="399">
        <v>0.26</v>
      </c>
      <c r="AO1098" s="399" t="s">
        <v>546</v>
      </c>
      <c r="AP1098" s="399" t="s">
        <v>546</v>
      </c>
      <c r="AQ1098" s="399">
        <v>0.26</v>
      </c>
      <c r="AR1098" s="399" t="s">
        <v>546</v>
      </c>
      <c r="AS1098" s="399" t="s">
        <v>546</v>
      </c>
      <c r="AT1098" s="399">
        <v>0.26</v>
      </c>
      <c r="AU1098" s="399" t="s">
        <v>546</v>
      </c>
      <c r="AV1098" s="399" t="s">
        <v>546</v>
      </c>
      <c r="AW1098" s="399">
        <v>0.26</v>
      </c>
      <c r="AX1098" s="399" t="s">
        <v>546</v>
      </c>
      <c r="AY1098" s="399" t="s">
        <v>546</v>
      </c>
      <c r="AZ1098" s="399">
        <v>0.26</v>
      </c>
      <c r="BA1098" s="399" t="s">
        <v>546</v>
      </c>
      <c r="BB1098" s="399" t="s">
        <v>546</v>
      </c>
      <c r="BC1098" s="399">
        <v>0.26</v>
      </c>
      <c r="BD1098" s="399" t="s">
        <v>546</v>
      </c>
      <c r="BE1098" s="399" t="s">
        <v>546</v>
      </c>
      <c r="BF1098" s="399">
        <v>0.26</v>
      </c>
      <c r="BG1098" s="399" t="s">
        <v>546</v>
      </c>
      <c r="BH1098" s="399" t="s">
        <v>546</v>
      </c>
    </row>
    <row r="1099" spans="2:60" ht="16.5" customHeight="1">
      <c r="B1099" s="474"/>
      <c r="E1099" s="400"/>
      <c r="F1099" s="741" t="s">
        <v>896</v>
      </c>
      <c r="G1099" s="399">
        <v>0.26</v>
      </c>
      <c r="H1099" s="399" t="s">
        <v>546</v>
      </c>
      <c r="I1099" s="399" t="s">
        <v>546</v>
      </c>
      <c r="J1099" s="399">
        <v>0.26</v>
      </c>
      <c r="K1099" s="399" t="s">
        <v>546</v>
      </c>
      <c r="L1099" s="399" t="s">
        <v>546</v>
      </c>
      <c r="M1099" s="399">
        <v>0.26</v>
      </c>
      <c r="N1099" s="399" t="s">
        <v>546</v>
      </c>
      <c r="O1099" s="399" t="s">
        <v>546</v>
      </c>
      <c r="P1099" s="399">
        <v>0.26</v>
      </c>
      <c r="Q1099" s="399" t="s">
        <v>546</v>
      </c>
      <c r="R1099" s="399" t="s">
        <v>546</v>
      </c>
      <c r="S1099" s="399">
        <v>0.26</v>
      </c>
      <c r="T1099" s="399" t="s">
        <v>546</v>
      </c>
      <c r="U1099" s="399" t="s">
        <v>546</v>
      </c>
      <c r="V1099" s="399">
        <v>0.26</v>
      </c>
      <c r="W1099" s="399" t="s">
        <v>546</v>
      </c>
      <c r="X1099" s="399" t="s">
        <v>546</v>
      </c>
      <c r="Y1099" s="399">
        <v>0.26</v>
      </c>
      <c r="Z1099" s="399" t="s">
        <v>546</v>
      </c>
      <c r="AA1099" s="399" t="s">
        <v>546</v>
      </c>
      <c r="AB1099" s="399">
        <v>0.26</v>
      </c>
      <c r="AC1099" s="399" t="s">
        <v>546</v>
      </c>
      <c r="AD1099" s="399" t="s">
        <v>546</v>
      </c>
      <c r="AE1099" s="399">
        <v>0.26</v>
      </c>
      <c r="AF1099" s="399" t="s">
        <v>546</v>
      </c>
      <c r="AG1099" s="399" t="s">
        <v>546</v>
      </c>
      <c r="AH1099" s="399">
        <v>0.26</v>
      </c>
      <c r="AI1099" s="399" t="s">
        <v>546</v>
      </c>
      <c r="AJ1099" s="399" t="s">
        <v>546</v>
      </c>
      <c r="AK1099" s="399">
        <v>0.26</v>
      </c>
      <c r="AL1099" s="399" t="s">
        <v>546</v>
      </c>
      <c r="AM1099" s="399" t="s">
        <v>546</v>
      </c>
      <c r="AN1099" s="399">
        <v>0.26</v>
      </c>
      <c r="AO1099" s="399" t="s">
        <v>546</v>
      </c>
      <c r="AP1099" s="399" t="s">
        <v>546</v>
      </c>
      <c r="AQ1099" s="399">
        <v>0.26</v>
      </c>
      <c r="AR1099" s="399" t="s">
        <v>546</v>
      </c>
      <c r="AS1099" s="399" t="s">
        <v>546</v>
      </c>
      <c r="AT1099" s="399">
        <v>0.26</v>
      </c>
      <c r="AU1099" s="399" t="s">
        <v>546</v>
      </c>
      <c r="AV1099" s="399" t="s">
        <v>546</v>
      </c>
      <c r="AW1099" s="399">
        <v>0.26</v>
      </c>
      <c r="AX1099" s="399" t="s">
        <v>546</v>
      </c>
      <c r="AY1099" s="399" t="s">
        <v>546</v>
      </c>
      <c r="AZ1099" s="399">
        <v>0.26</v>
      </c>
      <c r="BA1099" s="399" t="s">
        <v>546</v>
      </c>
      <c r="BB1099" s="399" t="s">
        <v>546</v>
      </c>
      <c r="BC1099" s="399">
        <v>0.26</v>
      </c>
      <c r="BD1099" s="399" t="s">
        <v>546</v>
      </c>
      <c r="BE1099" s="399" t="s">
        <v>546</v>
      </c>
      <c r="BF1099" s="399">
        <v>0.26</v>
      </c>
      <c r="BG1099" s="399" t="s">
        <v>546</v>
      </c>
      <c r="BH1099" s="399" t="s">
        <v>546</v>
      </c>
    </row>
    <row r="1100" spans="2:60" ht="16.5" customHeight="1">
      <c r="B1100" s="474"/>
      <c r="E1100" s="400"/>
      <c r="F1100" s="741" t="s">
        <v>897</v>
      </c>
      <c r="G1100" s="399">
        <v>0.26</v>
      </c>
      <c r="H1100" s="399" t="s">
        <v>546</v>
      </c>
      <c r="I1100" s="399" t="s">
        <v>546</v>
      </c>
      <c r="J1100" s="399">
        <v>0.26</v>
      </c>
      <c r="K1100" s="399" t="s">
        <v>546</v>
      </c>
      <c r="L1100" s="399" t="s">
        <v>546</v>
      </c>
      <c r="M1100" s="399">
        <v>0.26</v>
      </c>
      <c r="N1100" s="399" t="s">
        <v>546</v>
      </c>
      <c r="O1100" s="399" t="s">
        <v>546</v>
      </c>
      <c r="P1100" s="399">
        <v>0.26</v>
      </c>
      <c r="Q1100" s="399" t="s">
        <v>546</v>
      </c>
      <c r="R1100" s="399" t="s">
        <v>546</v>
      </c>
      <c r="S1100" s="399">
        <v>0.26</v>
      </c>
      <c r="T1100" s="399" t="s">
        <v>546</v>
      </c>
      <c r="U1100" s="399" t="s">
        <v>546</v>
      </c>
      <c r="V1100" s="399">
        <v>0.26</v>
      </c>
      <c r="W1100" s="399" t="s">
        <v>546</v>
      </c>
      <c r="X1100" s="399" t="s">
        <v>546</v>
      </c>
      <c r="Y1100" s="399">
        <v>0.26</v>
      </c>
      <c r="Z1100" s="399" t="s">
        <v>546</v>
      </c>
      <c r="AA1100" s="399" t="s">
        <v>546</v>
      </c>
      <c r="AB1100" s="399">
        <v>0.26</v>
      </c>
      <c r="AC1100" s="399" t="s">
        <v>546</v>
      </c>
      <c r="AD1100" s="399" t="s">
        <v>546</v>
      </c>
      <c r="AE1100" s="399">
        <v>0.26</v>
      </c>
      <c r="AF1100" s="399" t="s">
        <v>546</v>
      </c>
      <c r="AG1100" s="399" t="s">
        <v>546</v>
      </c>
      <c r="AH1100" s="399">
        <v>0.26</v>
      </c>
      <c r="AI1100" s="399" t="s">
        <v>546</v>
      </c>
      <c r="AJ1100" s="399" t="s">
        <v>546</v>
      </c>
      <c r="AK1100" s="399">
        <v>0.26</v>
      </c>
      <c r="AL1100" s="399" t="s">
        <v>546</v>
      </c>
      <c r="AM1100" s="399" t="s">
        <v>546</v>
      </c>
      <c r="AN1100" s="399">
        <v>0.26</v>
      </c>
      <c r="AO1100" s="399" t="s">
        <v>546</v>
      </c>
      <c r="AP1100" s="399" t="s">
        <v>546</v>
      </c>
      <c r="AQ1100" s="399">
        <v>0.26</v>
      </c>
      <c r="AR1100" s="399" t="s">
        <v>546</v>
      </c>
      <c r="AS1100" s="399" t="s">
        <v>546</v>
      </c>
      <c r="AT1100" s="399">
        <v>0.26</v>
      </c>
      <c r="AU1100" s="399" t="s">
        <v>546</v>
      </c>
      <c r="AV1100" s="399" t="s">
        <v>546</v>
      </c>
      <c r="AW1100" s="399">
        <v>0.26</v>
      </c>
      <c r="AX1100" s="399" t="s">
        <v>546</v>
      </c>
      <c r="AY1100" s="399" t="s">
        <v>546</v>
      </c>
      <c r="AZ1100" s="399">
        <v>0.26</v>
      </c>
      <c r="BA1100" s="399" t="s">
        <v>546</v>
      </c>
      <c r="BB1100" s="399" t="s">
        <v>546</v>
      </c>
      <c r="BC1100" s="399">
        <v>0.26</v>
      </c>
      <c r="BD1100" s="399" t="s">
        <v>546</v>
      </c>
      <c r="BE1100" s="399" t="s">
        <v>546</v>
      </c>
      <c r="BF1100" s="399">
        <v>0.26</v>
      </c>
      <c r="BG1100" s="399" t="s">
        <v>546</v>
      </c>
      <c r="BH1100" s="399" t="s">
        <v>546</v>
      </c>
    </row>
    <row r="1101" spans="2:60" ht="16.5" customHeight="1">
      <c r="B1101" s="474"/>
      <c r="E1101" s="742"/>
      <c r="F1101" s="741" t="s">
        <v>905</v>
      </c>
      <c r="G1101" s="399">
        <v>0.26</v>
      </c>
      <c r="H1101" s="399" t="s">
        <v>546</v>
      </c>
      <c r="I1101" s="399" t="s">
        <v>546</v>
      </c>
      <c r="J1101" s="399">
        <v>0.26</v>
      </c>
      <c r="K1101" s="399" t="s">
        <v>546</v>
      </c>
      <c r="L1101" s="399" t="s">
        <v>546</v>
      </c>
      <c r="M1101" s="399">
        <v>0.26</v>
      </c>
      <c r="N1101" s="399" t="s">
        <v>546</v>
      </c>
      <c r="O1101" s="399" t="s">
        <v>546</v>
      </c>
      <c r="P1101" s="399">
        <v>0.26</v>
      </c>
      <c r="Q1101" s="399" t="s">
        <v>546</v>
      </c>
      <c r="R1101" s="399" t="s">
        <v>546</v>
      </c>
      <c r="S1101" s="399">
        <v>0.26</v>
      </c>
      <c r="T1101" s="399" t="s">
        <v>546</v>
      </c>
      <c r="U1101" s="399" t="s">
        <v>546</v>
      </c>
      <c r="V1101" s="399">
        <v>0.26</v>
      </c>
      <c r="W1101" s="399" t="s">
        <v>546</v>
      </c>
      <c r="X1101" s="399" t="s">
        <v>546</v>
      </c>
      <c r="Y1101" s="399">
        <v>0.26</v>
      </c>
      <c r="Z1101" s="399" t="s">
        <v>546</v>
      </c>
      <c r="AA1101" s="399" t="s">
        <v>546</v>
      </c>
      <c r="AB1101" s="399">
        <v>0.26</v>
      </c>
      <c r="AC1101" s="399" t="s">
        <v>546</v>
      </c>
      <c r="AD1101" s="399" t="s">
        <v>546</v>
      </c>
      <c r="AE1101" s="399">
        <v>0.26</v>
      </c>
      <c r="AF1101" s="399" t="s">
        <v>546</v>
      </c>
      <c r="AG1101" s="399" t="s">
        <v>546</v>
      </c>
      <c r="AH1101" s="399">
        <v>0.26</v>
      </c>
      <c r="AI1101" s="399" t="s">
        <v>546</v>
      </c>
      <c r="AJ1101" s="399" t="s">
        <v>546</v>
      </c>
      <c r="AK1101" s="399">
        <v>0.26</v>
      </c>
      <c r="AL1101" s="399" t="s">
        <v>546</v>
      </c>
      <c r="AM1101" s="399" t="s">
        <v>546</v>
      </c>
      <c r="AN1101" s="399">
        <v>0.26</v>
      </c>
      <c r="AO1101" s="399" t="s">
        <v>546</v>
      </c>
      <c r="AP1101" s="399" t="s">
        <v>546</v>
      </c>
      <c r="AQ1101" s="399">
        <v>0.26</v>
      </c>
      <c r="AR1101" s="399" t="s">
        <v>546</v>
      </c>
      <c r="AS1101" s="399" t="s">
        <v>546</v>
      </c>
      <c r="AT1101" s="399">
        <v>0.26</v>
      </c>
      <c r="AU1101" s="399" t="s">
        <v>546</v>
      </c>
      <c r="AV1101" s="399" t="s">
        <v>546</v>
      </c>
      <c r="AW1101" s="399">
        <v>0.26</v>
      </c>
      <c r="AX1101" s="399" t="s">
        <v>546</v>
      </c>
      <c r="AY1101" s="399" t="s">
        <v>546</v>
      </c>
      <c r="AZ1101" s="399">
        <v>0.26</v>
      </c>
      <c r="BA1101" s="399" t="s">
        <v>546</v>
      </c>
      <c r="BB1101" s="399" t="s">
        <v>546</v>
      </c>
      <c r="BC1101" s="399">
        <v>0.26</v>
      </c>
      <c r="BD1101" s="399" t="s">
        <v>546</v>
      </c>
      <c r="BE1101" s="399" t="s">
        <v>546</v>
      </c>
      <c r="BF1101" s="399">
        <v>0.26</v>
      </c>
      <c r="BG1101" s="399" t="s">
        <v>546</v>
      </c>
      <c r="BH1101" s="399" t="s">
        <v>546</v>
      </c>
    </row>
    <row r="1102" spans="2:60" ht="16.5" customHeight="1">
      <c r="B1102" s="474"/>
      <c r="E1102" s="731" t="s">
        <v>944</v>
      </c>
      <c r="F1102" s="100"/>
      <c r="G1102" s="100"/>
      <c r="H1102" s="100"/>
      <c r="I1102" s="100"/>
      <c r="J1102" s="100"/>
      <c r="K1102" s="100"/>
      <c r="L1102" s="100"/>
      <c r="M1102" s="100"/>
      <c r="N1102" s="100"/>
      <c r="O1102" s="100"/>
      <c r="P1102" s="100"/>
      <c r="Q1102" s="100"/>
      <c r="R1102" s="100"/>
      <c r="S1102" s="100"/>
      <c r="T1102" s="100"/>
      <c r="U1102" s="100"/>
      <c r="V1102" s="100"/>
      <c r="W1102" s="100"/>
      <c r="X1102" s="100"/>
      <c r="Y1102" s="100"/>
      <c r="Z1102" s="100"/>
      <c r="AA1102" s="100"/>
      <c r="AB1102" s="100"/>
      <c r="AC1102" s="100"/>
      <c r="AD1102" s="100"/>
      <c r="AE1102" s="100"/>
      <c r="AF1102" s="100"/>
      <c r="AG1102" s="100"/>
      <c r="AH1102" s="100"/>
      <c r="AI1102" s="100"/>
      <c r="AJ1102" s="100"/>
      <c r="AK1102" s="100"/>
      <c r="AL1102" s="100"/>
      <c r="AM1102" s="100"/>
      <c r="AN1102" s="100"/>
      <c r="AO1102" s="100"/>
      <c r="AP1102" s="100"/>
      <c r="AQ1102" s="100"/>
      <c r="AR1102" s="100"/>
      <c r="AS1102" s="100"/>
      <c r="AT1102" s="100"/>
      <c r="AU1102" s="100"/>
      <c r="AV1102" s="100"/>
      <c r="AW1102" s="100"/>
      <c r="AX1102" s="100"/>
      <c r="AY1102" s="100"/>
      <c r="AZ1102" s="100"/>
      <c r="BA1102" s="100"/>
      <c r="BB1102" s="100"/>
      <c r="BC1102" s="100"/>
    </row>
    <row r="1103" spans="2:60" ht="16.5" customHeight="1">
      <c r="B1103" s="474"/>
      <c r="E1103" s="731" t="s">
        <v>945</v>
      </c>
      <c r="F1103" s="100"/>
      <c r="G1103" s="100"/>
      <c r="H1103" s="100"/>
      <c r="I1103" s="100"/>
      <c r="J1103" s="100"/>
      <c r="K1103" s="100"/>
      <c r="L1103" s="100"/>
      <c r="M1103" s="100"/>
      <c r="N1103" s="100"/>
      <c r="O1103" s="100"/>
      <c r="P1103" s="100"/>
      <c r="Q1103" s="100"/>
      <c r="R1103" s="100"/>
      <c r="S1103" s="100"/>
      <c r="T1103" s="100"/>
      <c r="U1103" s="100"/>
      <c r="V1103" s="100"/>
      <c r="W1103" s="100"/>
      <c r="X1103" s="100"/>
      <c r="Y1103" s="100"/>
      <c r="Z1103" s="100"/>
      <c r="AA1103" s="100"/>
      <c r="AB1103" s="100"/>
      <c r="AC1103" s="100"/>
      <c r="AD1103" s="100"/>
      <c r="AE1103" s="100"/>
      <c r="AF1103" s="100"/>
      <c r="AG1103" s="100"/>
      <c r="AH1103" s="100"/>
      <c r="AI1103" s="100"/>
      <c r="AJ1103" s="100"/>
      <c r="AK1103" s="100"/>
      <c r="AL1103" s="100"/>
      <c r="AM1103" s="100"/>
      <c r="AN1103" s="100"/>
      <c r="AO1103" s="100"/>
      <c r="AP1103" s="100"/>
      <c r="AQ1103" s="100"/>
      <c r="AR1103" s="100"/>
      <c r="AS1103" s="100"/>
      <c r="AT1103" s="100"/>
      <c r="AU1103" s="100"/>
      <c r="AV1103" s="100"/>
      <c r="AW1103" s="100"/>
      <c r="AX1103" s="100"/>
      <c r="AY1103" s="100"/>
      <c r="AZ1103" s="100"/>
      <c r="BA1103" s="100"/>
      <c r="BB1103" s="100"/>
      <c r="BC1103" s="100"/>
    </row>
    <row r="1104" spans="2:60" ht="16.5" customHeight="1">
      <c r="B1104" s="474"/>
      <c r="E1104" s="731" t="s">
        <v>946</v>
      </c>
      <c r="F1104" s="100"/>
      <c r="G1104" s="100"/>
      <c r="H1104" s="100"/>
      <c r="I1104" s="100"/>
      <c r="J1104" s="100"/>
      <c r="K1104" s="100"/>
      <c r="L1104" s="100"/>
      <c r="M1104" s="100"/>
      <c r="N1104" s="100"/>
      <c r="O1104" s="100"/>
      <c r="P1104" s="100"/>
      <c r="Q1104" s="100"/>
      <c r="R1104" s="100"/>
      <c r="S1104" s="100"/>
      <c r="T1104" s="100"/>
      <c r="U1104" s="100"/>
      <c r="V1104" s="100"/>
      <c r="W1104" s="100"/>
      <c r="X1104" s="100"/>
      <c r="Y1104" s="100"/>
      <c r="Z1104" s="100"/>
      <c r="AA1104" s="100"/>
      <c r="AB1104" s="100"/>
      <c r="AC1104" s="100"/>
      <c r="AD1104" s="100"/>
      <c r="AE1104" s="100"/>
      <c r="AF1104" s="100"/>
      <c r="AG1104" s="100"/>
      <c r="AH1104" s="100"/>
      <c r="AI1104" s="100"/>
      <c r="AJ1104" s="100"/>
      <c r="AK1104" s="100"/>
      <c r="AL1104" s="100"/>
      <c r="AM1104" s="100"/>
      <c r="AN1104" s="100"/>
      <c r="AO1104" s="100"/>
      <c r="AP1104" s="100"/>
      <c r="AQ1104" s="100"/>
      <c r="AR1104" s="100"/>
      <c r="AS1104" s="100"/>
      <c r="AT1104" s="100"/>
      <c r="AU1104" s="100"/>
      <c r="AV1104" s="100"/>
      <c r="AW1104" s="100"/>
      <c r="AX1104" s="100"/>
      <c r="AY1104" s="100"/>
      <c r="AZ1104" s="100"/>
      <c r="BA1104" s="100"/>
      <c r="BB1104" s="100"/>
      <c r="BC1104" s="100"/>
    </row>
    <row r="1105" spans="2:26" ht="16.5" customHeight="1">
      <c r="B1105" s="474"/>
      <c r="E1105" s="377" t="s">
        <v>571</v>
      </c>
      <c r="F1105" s="100"/>
      <c r="G1105" s="100"/>
      <c r="H1105" s="100"/>
      <c r="I1105" s="100"/>
      <c r="J1105" s="100"/>
      <c r="K1105" s="100"/>
      <c r="L1105" s="100"/>
      <c r="M1105" s="100"/>
      <c r="N1105" s="100"/>
      <c r="O1105" s="100"/>
      <c r="P1105" s="100"/>
      <c r="Q1105" s="100"/>
      <c r="R1105" s="100"/>
      <c r="S1105" s="100"/>
      <c r="T1105" s="100"/>
      <c r="U1105" s="100"/>
      <c r="V1105" s="100"/>
      <c r="W1105" s="100"/>
      <c r="X1105" s="100"/>
      <c r="Y1105" s="100"/>
      <c r="Z1105" s="100"/>
    </row>
    <row r="1106" spans="2:26" ht="16.5" customHeight="1">
      <c r="B1106" s="474"/>
      <c r="E1106" s="100"/>
      <c r="F1106" s="100"/>
      <c r="G1106" s="100"/>
      <c r="H1106" s="100"/>
      <c r="I1106" s="100"/>
      <c r="J1106" s="100"/>
      <c r="K1106" s="100"/>
      <c r="L1106" s="100"/>
      <c r="M1106" s="100"/>
      <c r="N1106" s="100"/>
      <c r="O1106" s="100"/>
      <c r="P1106" s="100"/>
      <c r="Q1106" s="100"/>
      <c r="R1106" s="100"/>
      <c r="S1106" s="100"/>
      <c r="T1106" s="100"/>
      <c r="U1106" s="100"/>
      <c r="V1106" s="100"/>
      <c r="W1106" s="100"/>
      <c r="X1106" s="100"/>
      <c r="Y1106" s="100"/>
      <c r="Z1106" s="100"/>
    </row>
    <row r="1107" spans="2:26" ht="16.5" customHeight="1">
      <c r="B1107" s="474"/>
      <c r="E1107" s="692" t="s">
        <v>947</v>
      </c>
      <c r="F1107" s="100"/>
      <c r="G1107" s="100"/>
      <c r="H1107" s="100"/>
      <c r="I1107" s="100"/>
      <c r="J1107" s="100"/>
      <c r="K1107" s="100"/>
      <c r="L1107" s="100"/>
      <c r="M1107" s="100"/>
      <c r="N1107" s="100"/>
      <c r="O1107" s="100"/>
      <c r="P1107" s="100"/>
      <c r="Q1107" s="100"/>
      <c r="R1107" s="100"/>
      <c r="S1107" s="100"/>
      <c r="T1107" s="100"/>
      <c r="U1107" s="100"/>
      <c r="V1107" s="100"/>
      <c r="W1107" s="100"/>
      <c r="X1107" s="100"/>
      <c r="Y1107" s="100"/>
      <c r="Z1107" s="100"/>
    </row>
    <row r="1108" spans="2:26" ht="16.5" customHeight="1">
      <c r="B1108" s="474"/>
      <c r="E1108" s="100"/>
      <c r="F1108" s="100"/>
      <c r="G1108" s="100"/>
      <c r="H1108" s="100"/>
      <c r="I1108" s="100"/>
      <c r="J1108" s="100"/>
      <c r="K1108" s="100"/>
      <c r="L1108" s="100"/>
      <c r="M1108" s="100"/>
      <c r="N1108" s="100"/>
      <c r="O1108" s="100"/>
      <c r="P1108" s="100"/>
      <c r="Q1108" s="100"/>
      <c r="R1108" s="100"/>
      <c r="S1108" s="100"/>
      <c r="T1108" s="100"/>
      <c r="U1108" s="100"/>
      <c r="V1108" s="100"/>
      <c r="W1108" s="100"/>
      <c r="X1108" s="100"/>
      <c r="Y1108" s="100"/>
      <c r="Z1108" s="100"/>
    </row>
    <row r="1109" spans="2:26" ht="16.5" customHeight="1">
      <c r="B1109" s="474"/>
      <c r="E1109" s="529" t="s">
        <v>829</v>
      </c>
      <c r="F1109" s="100"/>
      <c r="G1109" s="100"/>
      <c r="H1109" s="100"/>
      <c r="I1109" s="100"/>
      <c r="J1109" s="100"/>
      <c r="K1109" s="100"/>
      <c r="L1109" s="100"/>
      <c r="M1109" s="100"/>
      <c r="N1109" s="100"/>
      <c r="O1109" s="100"/>
      <c r="P1109" s="100"/>
      <c r="Q1109" s="100"/>
      <c r="R1109" s="100"/>
      <c r="S1109" s="100"/>
      <c r="T1109" s="100"/>
      <c r="U1109" s="100"/>
      <c r="V1109" s="100"/>
      <c r="W1109" s="100"/>
      <c r="X1109" s="100"/>
      <c r="Y1109" s="100"/>
      <c r="Z1109" s="100"/>
    </row>
    <row r="1110" spans="2:26" ht="16.5" customHeight="1">
      <c r="B1110" s="474"/>
      <c r="E1110" s="686" t="s">
        <v>948</v>
      </c>
      <c r="F1110" s="100"/>
      <c r="G1110" s="100"/>
      <c r="H1110" s="100"/>
      <c r="I1110" s="100"/>
      <c r="J1110" s="100"/>
      <c r="K1110" s="100"/>
      <c r="L1110" s="100"/>
      <c r="M1110" s="100"/>
      <c r="N1110" s="100"/>
      <c r="O1110" s="100"/>
      <c r="P1110" s="100"/>
      <c r="Q1110" s="100"/>
      <c r="R1110" s="100"/>
      <c r="S1110" s="100"/>
      <c r="T1110" s="100"/>
      <c r="U1110" s="100"/>
      <c r="V1110" s="100"/>
      <c r="W1110" s="100"/>
      <c r="X1110" s="100"/>
      <c r="Y1110" s="100"/>
      <c r="Z1110" s="100"/>
    </row>
    <row r="1111" spans="2:26" ht="16.5" customHeight="1">
      <c r="B1111" s="474"/>
      <c r="E1111" s="100"/>
      <c r="F1111" s="100"/>
      <c r="G1111" s="100"/>
      <c r="H1111" s="100"/>
      <c r="I1111" s="100"/>
      <c r="J1111" s="100"/>
      <c r="K1111" s="100"/>
      <c r="L1111" s="100"/>
      <c r="M1111" s="100"/>
      <c r="N1111" s="100"/>
      <c r="O1111" s="100"/>
      <c r="P1111" s="100"/>
      <c r="Q1111" s="100"/>
      <c r="R1111" s="100"/>
      <c r="S1111" s="100"/>
      <c r="T1111" s="100"/>
      <c r="U1111" s="100"/>
      <c r="V1111" s="100"/>
      <c r="W1111" s="100"/>
      <c r="X1111" s="100"/>
      <c r="Y1111" s="100"/>
      <c r="Z1111" s="100"/>
    </row>
    <row r="1112" spans="2:26" ht="16.5" customHeight="1">
      <c r="B1112" s="474"/>
      <c r="E1112" s="100"/>
      <c r="F1112" s="100"/>
      <c r="G1112" s="384">
        <v>2007</v>
      </c>
      <c r="H1112" s="384">
        <v>2008</v>
      </c>
      <c r="I1112" s="384">
        <v>2009</v>
      </c>
      <c r="J1112" s="384">
        <v>2010</v>
      </c>
      <c r="K1112" s="384">
        <v>2011</v>
      </c>
      <c r="L1112" s="384">
        <v>2012</v>
      </c>
      <c r="M1112" s="384">
        <v>2013</v>
      </c>
      <c r="N1112" s="384">
        <v>2014</v>
      </c>
      <c r="O1112" s="384">
        <v>2015</v>
      </c>
      <c r="P1112" s="384">
        <v>2016</v>
      </c>
      <c r="Q1112" s="384">
        <v>2017</v>
      </c>
      <c r="R1112" s="384">
        <v>2018</v>
      </c>
      <c r="S1112" s="384">
        <v>2019</v>
      </c>
      <c r="T1112" s="384">
        <v>2020</v>
      </c>
      <c r="U1112" s="384">
        <v>2021</v>
      </c>
      <c r="V1112" s="384">
        <v>2022</v>
      </c>
      <c r="W1112" s="384">
        <v>2023</v>
      </c>
      <c r="X1112" s="384">
        <v>2024</v>
      </c>
      <c r="Y1112" s="100"/>
      <c r="Z1112" s="100"/>
    </row>
    <row r="1113" spans="2:26" ht="16.5" customHeight="1">
      <c r="B1113" s="474"/>
      <c r="E1113" s="386" t="s">
        <v>949</v>
      </c>
      <c r="F1113" s="688" t="s">
        <v>895</v>
      </c>
      <c r="G1113" s="684">
        <v>0.17599999999999999</v>
      </c>
      <c r="H1113" s="684">
        <v>0.17399999999999999</v>
      </c>
      <c r="I1113" s="684">
        <v>0.17199999999999999</v>
      </c>
      <c r="J1113" s="684">
        <v>0.16800000000000001</v>
      </c>
      <c r="K1113" s="684">
        <v>0.16700000000000001</v>
      </c>
      <c r="L1113" s="684">
        <v>0.16400000000000001</v>
      </c>
      <c r="M1113" s="684">
        <v>0.159</v>
      </c>
      <c r="N1113" s="684">
        <v>0.16900000000000001</v>
      </c>
      <c r="O1113" s="684">
        <v>0.16800000000000001</v>
      </c>
      <c r="P1113" s="684">
        <v>0.16800000000000001</v>
      </c>
      <c r="Q1113" s="684">
        <v>0.16700000000000001</v>
      </c>
      <c r="R1113" s="684">
        <v>0.16600000000000001</v>
      </c>
      <c r="S1113" s="684">
        <v>0.16400000000000001</v>
      </c>
      <c r="T1113" s="684">
        <v>0.16300000000000001</v>
      </c>
      <c r="U1113" s="684">
        <v>0.161</v>
      </c>
      <c r="V1113" s="684">
        <v>0.16200000000000001</v>
      </c>
      <c r="W1113" s="684">
        <v>0.16200000000000001</v>
      </c>
      <c r="X1113" s="684">
        <v>0.158</v>
      </c>
      <c r="Y1113" s="100"/>
      <c r="Z1113" s="100"/>
    </row>
    <row r="1114" spans="2:26" ht="16.5" customHeight="1">
      <c r="B1114" s="474"/>
      <c r="E1114" s="400"/>
      <c r="F1114" s="688" t="s">
        <v>896</v>
      </c>
      <c r="G1114" s="684">
        <v>0.28699999999999998</v>
      </c>
      <c r="H1114" s="684">
        <v>0.28299999999999997</v>
      </c>
      <c r="I1114" s="684">
        <v>0.28000000000000003</v>
      </c>
      <c r="J1114" s="684">
        <v>0.27400000000000002</v>
      </c>
      <c r="K1114" s="684">
        <v>0.27200000000000002</v>
      </c>
      <c r="L1114" s="684">
        <v>0.26700000000000002</v>
      </c>
      <c r="M1114" s="684">
        <v>0.25900000000000001</v>
      </c>
      <c r="N1114" s="684">
        <v>0.27500000000000002</v>
      </c>
      <c r="O1114" s="684">
        <v>0.27</v>
      </c>
      <c r="P1114" s="684">
        <v>0.26900000000000002</v>
      </c>
      <c r="Q1114" s="684">
        <v>0.26700000000000002</v>
      </c>
      <c r="R1114" s="684">
        <v>0.26400000000000001</v>
      </c>
      <c r="S1114" s="684">
        <v>0.25900000000000001</v>
      </c>
      <c r="T1114" s="684">
        <v>0.25700000000000001</v>
      </c>
      <c r="U1114" s="684">
        <v>0.252</v>
      </c>
      <c r="V1114" s="684">
        <v>0.25</v>
      </c>
      <c r="W1114" s="684">
        <v>0.249</v>
      </c>
      <c r="X1114" s="684">
        <v>0.24199999999999999</v>
      </c>
      <c r="Y1114" s="100"/>
      <c r="Z1114" s="100"/>
    </row>
    <row r="1115" spans="2:26" ht="16.5" customHeight="1">
      <c r="B1115" s="474"/>
      <c r="E1115" s="400"/>
      <c r="F1115" s="688" t="s">
        <v>897</v>
      </c>
      <c r="G1115" s="684">
        <v>0.77200000000000002</v>
      </c>
      <c r="H1115" s="684">
        <v>0.77200000000000002</v>
      </c>
      <c r="I1115" s="684">
        <v>0.77200000000000002</v>
      </c>
      <c r="J1115" s="684">
        <v>0.77200000000000002</v>
      </c>
      <c r="K1115" s="684">
        <v>0.77200000000000002</v>
      </c>
      <c r="L1115" s="684">
        <v>0.77200000000000002</v>
      </c>
      <c r="M1115" s="684">
        <v>0.77200000000000002</v>
      </c>
      <c r="N1115" s="684">
        <v>0.77200000000000002</v>
      </c>
      <c r="O1115" s="684">
        <v>0.77200000000000002</v>
      </c>
      <c r="P1115" s="684">
        <v>0.77200000000000002</v>
      </c>
      <c r="Q1115" s="684">
        <v>0.77200000000000002</v>
      </c>
      <c r="R1115" s="684">
        <v>0.77200000000000002</v>
      </c>
      <c r="S1115" s="684">
        <v>0.77200000000000002</v>
      </c>
      <c r="T1115" s="684">
        <v>0.77200000000000002</v>
      </c>
      <c r="U1115" s="684">
        <v>0.76800000000000002</v>
      </c>
      <c r="V1115" s="684">
        <v>0.76800000000000002</v>
      </c>
      <c r="W1115" s="684">
        <v>0.76800000000000002</v>
      </c>
      <c r="X1115" s="684">
        <v>0.76800000000000002</v>
      </c>
      <c r="Y1115" s="100"/>
      <c r="Z1115" s="100"/>
    </row>
    <row r="1116" spans="2:26" ht="16.5" customHeight="1">
      <c r="B1116" s="474"/>
      <c r="E1116" s="401"/>
      <c r="F1116" s="688" t="s">
        <v>905</v>
      </c>
      <c r="G1116" s="684">
        <v>0.99399999999999999</v>
      </c>
      <c r="H1116" s="684">
        <v>0.95899999999999996</v>
      </c>
      <c r="I1116" s="684">
        <v>0.94899999999999995</v>
      </c>
      <c r="J1116" s="684">
        <v>0.88400000000000001</v>
      </c>
      <c r="K1116" s="684">
        <v>0.86199999999999999</v>
      </c>
      <c r="L1116" s="684">
        <v>0.83699999999999997</v>
      </c>
      <c r="M1116" s="684">
        <v>0.79800000000000004</v>
      </c>
      <c r="N1116" s="684">
        <v>0.84799999999999998</v>
      </c>
      <c r="O1116" s="684">
        <v>0.88200000000000001</v>
      </c>
      <c r="P1116" s="684">
        <v>0.875</v>
      </c>
      <c r="Q1116" s="684">
        <v>0.88200000000000001</v>
      </c>
      <c r="R1116" s="684">
        <v>0.97199999999999998</v>
      </c>
      <c r="S1116" s="684">
        <v>0.96299999999999997</v>
      </c>
      <c r="T1116" s="684">
        <v>0.97399999999999998</v>
      </c>
      <c r="U1116" s="684">
        <v>0.98199999999999998</v>
      </c>
      <c r="V1116" s="684">
        <v>0.97899999999999998</v>
      </c>
      <c r="W1116" s="684">
        <v>0.98199999999999998</v>
      </c>
      <c r="X1116" s="684">
        <v>0.94299999999999995</v>
      </c>
      <c r="Y1116" s="100"/>
      <c r="Z1116" s="100"/>
    </row>
    <row r="1117" spans="2:26" ht="16.5" customHeight="1">
      <c r="B1117" s="474"/>
      <c r="E1117" s="386" t="s">
        <v>950</v>
      </c>
      <c r="F1117" s="688" t="s">
        <v>895</v>
      </c>
      <c r="G1117" s="684">
        <v>0.20699999999999999</v>
      </c>
      <c r="H1117" s="684">
        <v>0.20799999999999999</v>
      </c>
      <c r="I1117" s="684">
        <v>0.20699999999999999</v>
      </c>
      <c r="J1117" s="684">
        <v>0.20499999999999999</v>
      </c>
      <c r="K1117" s="684">
        <v>0.20300000000000001</v>
      </c>
      <c r="L1117" s="684">
        <v>0.20200000000000001</v>
      </c>
      <c r="M1117" s="684">
        <v>0.20300000000000001</v>
      </c>
      <c r="N1117" s="684">
        <v>0.20399999999999999</v>
      </c>
      <c r="O1117" s="684">
        <v>0.20100000000000001</v>
      </c>
      <c r="P1117" s="684">
        <v>0.2</v>
      </c>
      <c r="Q1117" s="684">
        <v>0.2</v>
      </c>
      <c r="R1117" s="684">
        <v>0.2</v>
      </c>
      <c r="S1117" s="684">
        <v>0.19900000000000001</v>
      </c>
      <c r="T1117" s="684">
        <v>0.19800000000000001</v>
      </c>
      <c r="U1117" s="684">
        <v>0.19600000000000001</v>
      </c>
      <c r="V1117" s="684">
        <v>0.193</v>
      </c>
      <c r="W1117" s="684">
        <v>0.189</v>
      </c>
      <c r="X1117" s="684">
        <v>0.185</v>
      </c>
      <c r="Y1117" s="100"/>
      <c r="Z1117" s="100"/>
    </row>
    <row r="1118" spans="2:26" ht="16.5" customHeight="1">
      <c r="B1118" s="474"/>
      <c r="E1118" s="400"/>
      <c r="F1118" s="688" t="s">
        <v>896</v>
      </c>
      <c r="G1118" s="684">
        <v>0.29699999999999999</v>
      </c>
      <c r="H1118" s="684">
        <v>0.28599999999999998</v>
      </c>
      <c r="I1118" s="684">
        <v>0.28499999999999998</v>
      </c>
      <c r="J1118" s="684">
        <v>0.28399999999999997</v>
      </c>
      <c r="K1118" s="684">
        <v>0.28399999999999997</v>
      </c>
      <c r="L1118" s="684">
        <v>0.28299999999999997</v>
      </c>
      <c r="M1118" s="684">
        <v>0.28699999999999998</v>
      </c>
      <c r="N1118" s="684">
        <v>0.29199999999999998</v>
      </c>
      <c r="O1118" s="684">
        <v>0.27800000000000002</v>
      </c>
      <c r="P1118" s="684">
        <v>0.27500000000000002</v>
      </c>
      <c r="Q1118" s="684">
        <v>0.27900000000000003</v>
      </c>
      <c r="R1118" s="684">
        <v>0.27300000000000002</v>
      </c>
      <c r="S1118" s="684">
        <v>0.27200000000000002</v>
      </c>
      <c r="T1118" s="684">
        <v>0.26700000000000002</v>
      </c>
      <c r="U1118" s="684">
        <v>0.26500000000000001</v>
      </c>
      <c r="V1118" s="684">
        <v>0.252</v>
      </c>
      <c r="W1118" s="684">
        <v>0.24</v>
      </c>
      <c r="X1118" s="684">
        <v>0.23799999999999999</v>
      </c>
      <c r="Y1118" s="100"/>
      <c r="Z1118" s="100"/>
    </row>
    <row r="1119" spans="2:26" ht="16.5" customHeight="1">
      <c r="B1119" s="474"/>
      <c r="E1119" s="400"/>
      <c r="F1119" s="688" t="s">
        <v>897</v>
      </c>
      <c r="G1119" s="684">
        <v>0.68300000000000005</v>
      </c>
      <c r="H1119" s="684">
        <v>0.68300000000000005</v>
      </c>
      <c r="I1119" s="684">
        <v>0.68400000000000005</v>
      </c>
      <c r="J1119" s="684">
        <v>0.67700000000000005</v>
      </c>
      <c r="K1119" s="684">
        <v>0.66600000000000004</v>
      </c>
      <c r="L1119" s="684">
        <v>0.66500000000000004</v>
      </c>
      <c r="M1119" s="684">
        <v>0.66600000000000004</v>
      </c>
      <c r="N1119" s="684">
        <v>0.66900000000000004</v>
      </c>
      <c r="O1119" s="684">
        <v>0.66600000000000004</v>
      </c>
      <c r="P1119" s="684">
        <v>0.66600000000000004</v>
      </c>
      <c r="Q1119" s="684">
        <v>0.67500000000000004</v>
      </c>
      <c r="R1119" s="684">
        <v>0.67400000000000004</v>
      </c>
      <c r="S1119" s="684">
        <v>0.67300000000000004</v>
      </c>
      <c r="T1119" s="684">
        <v>0.67800000000000005</v>
      </c>
      <c r="U1119" s="684">
        <v>0.68</v>
      </c>
      <c r="V1119" s="684">
        <v>0.67900000000000005</v>
      </c>
      <c r="W1119" s="684">
        <v>0.68200000000000005</v>
      </c>
      <c r="X1119" s="684">
        <v>0.67700000000000005</v>
      </c>
      <c r="Y1119" s="100"/>
      <c r="Z1119" s="100"/>
    </row>
    <row r="1120" spans="2:26" ht="16.5" customHeight="1">
      <c r="B1120" s="474"/>
      <c r="E1120" s="400"/>
      <c r="F1120" s="688" t="s">
        <v>898</v>
      </c>
      <c r="G1120" s="684">
        <v>6.0999999999999999E-2</v>
      </c>
      <c r="H1120" s="684">
        <v>0.06</v>
      </c>
      <c r="I1120" s="684">
        <v>5.8999999999999997E-2</v>
      </c>
      <c r="J1120" s="684">
        <v>5.8999999999999997E-2</v>
      </c>
      <c r="K1120" s="684">
        <v>5.7000000000000002E-2</v>
      </c>
      <c r="L1120" s="684">
        <v>5.7000000000000002E-2</v>
      </c>
      <c r="M1120" s="684">
        <v>5.7000000000000002E-2</v>
      </c>
      <c r="N1120" s="684">
        <v>5.8000000000000003E-2</v>
      </c>
      <c r="O1120" s="684">
        <v>5.7000000000000002E-2</v>
      </c>
      <c r="P1120" s="684">
        <v>5.7000000000000002E-2</v>
      </c>
      <c r="Q1120" s="684">
        <v>5.8000000000000003E-2</v>
      </c>
      <c r="R1120" s="684">
        <v>5.8000000000000003E-2</v>
      </c>
      <c r="S1120" s="684">
        <v>5.8000000000000003E-2</v>
      </c>
      <c r="T1120" s="684">
        <v>5.8000000000000003E-2</v>
      </c>
      <c r="U1120" s="684">
        <v>5.8000000000000003E-2</v>
      </c>
      <c r="V1120" s="684">
        <v>5.8000000000000003E-2</v>
      </c>
      <c r="W1120" s="684">
        <v>5.8000000000000003E-2</v>
      </c>
      <c r="X1120" s="684">
        <v>5.8000000000000003E-2</v>
      </c>
      <c r="Y1120" s="100"/>
      <c r="Z1120" s="100"/>
    </row>
    <row r="1121" spans="2:26" ht="16.5" customHeight="1">
      <c r="B1121" s="474"/>
      <c r="E1121" s="401"/>
      <c r="F1121" s="688" t="s">
        <v>899</v>
      </c>
      <c r="G1121" s="684">
        <v>0.106</v>
      </c>
      <c r="H1121" s="684">
        <v>0.106</v>
      </c>
      <c r="I1121" s="684">
        <v>0.108</v>
      </c>
      <c r="J1121" s="684">
        <v>0.107</v>
      </c>
      <c r="K1121" s="684">
        <v>0.105</v>
      </c>
      <c r="L1121" s="684">
        <v>0.105</v>
      </c>
      <c r="M1121" s="684">
        <v>0.105</v>
      </c>
      <c r="N1121" s="684">
        <v>0.105</v>
      </c>
      <c r="O1121" s="684">
        <v>0.106</v>
      </c>
      <c r="P1121" s="684">
        <v>0.106</v>
      </c>
      <c r="Q1121" s="684">
        <v>0.106</v>
      </c>
      <c r="R1121" s="684">
        <v>0.106</v>
      </c>
      <c r="S1121" s="684">
        <v>0.105</v>
      </c>
      <c r="T1121" s="684">
        <v>0.105</v>
      </c>
      <c r="U1121" s="684">
        <v>0.10299999999999999</v>
      </c>
      <c r="V1121" s="684">
        <v>0.10199999999999999</v>
      </c>
      <c r="W1121" s="684">
        <v>0.1</v>
      </c>
      <c r="X1121" s="684">
        <v>9.9000000000000005E-2</v>
      </c>
      <c r="Y1121" s="100"/>
      <c r="Z1121" s="100"/>
    </row>
    <row r="1122" spans="2:26" ht="16.5" customHeight="1">
      <c r="B1122" s="474"/>
      <c r="E1122" s="400" t="s">
        <v>951</v>
      </c>
      <c r="F1122" s="688" t="s">
        <v>895</v>
      </c>
      <c r="G1122" s="684">
        <v>0.189</v>
      </c>
      <c r="H1122" s="684">
        <v>0.189</v>
      </c>
      <c r="I1122" s="684">
        <v>0.189</v>
      </c>
      <c r="J1122" s="684">
        <v>0.188</v>
      </c>
      <c r="K1122" s="684">
        <v>0.189</v>
      </c>
      <c r="L1122" s="684">
        <v>0.189</v>
      </c>
      <c r="M1122" s="684">
        <v>0.189</v>
      </c>
      <c r="N1122" s="684">
        <v>0.19</v>
      </c>
      <c r="O1122" s="684">
        <v>0.187</v>
      </c>
      <c r="P1122" s="684">
        <v>0.187</v>
      </c>
      <c r="Q1122" s="684">
        <v>0.187</v>
      </c>
      <c r="R1122" s="684">
        <v>0.187</v>
      </c>
      <c r="S1122" s="684">
        <v>0.188</v>
      </c>
      <c r="T1122" s="684">
        <v>0.187</v>
      </c>
      <c r="U1122" s="684">
        <v>0.187</v>
      </c>
      <c r="V1122" s="684">
        <v>0.187</v>
      </c>
      <c r="W1122" s="684">
        <v>0.186</v>
      </c>
      <c r="X1122" s="684">
        <v>0.186</v>
      </c>
      <c r="Y1122" s="100"/>
      <c r="Z1122" s="100"/>
    </row>
    <row r="1123" spans="2:26" ht="16.5" customHeight="1">
      <c r="B1123" s="474"/>
      <c r="E1123" s="386" t="s">
        <v>952</v>
      </c>
      <c r="F1123" s="688" t="s">
        <v>895</v>
      </c>
      <c r="G1123" s="684">
        <v>0.20300000000000001</v>
      </c>
      <c r="H1123" s="684">
        <v>0.20300000000000001</v>
      </c>
      <c r="I1123" s="684">
        <v>0.20300000000000001</v>
      </c>
      <c r="J1123" s="684">
        <v>0.20300000000000001</v>
      </c>
      <c r="K1123" s="684">
        <v>0.20300000000000001</v>
      </c>
      <c r="L1123" s="684">
        <v>0.20300000000000001</v>
      </c>
      <c r="M1123" s="684">
        <v>0.20300000000000001</v>
      </c>
      <c r="N1123" s="684">
        <v>0.20300000000000001</v>
      </c>
      <c r="O1123" s="684">
        <v>0.20200000000000001</v>
      </c>
      <c r="P1123" s="684">
        <v>0.20100000000000001</v>
      </c>
      <c r="Q1123" s="684">
        <v>0.20100000000000001</v>
      </c>
      <c r="R1123" s="684">
        <v>0.2</v>
      </c>
      <c r="S1123" s="684">
        <v>0.19700000000000001</v>
      </c>
      <c r="T1123" s="684">
        <v>0.191</v>
      </c>
      <c r="U1123" s="684">
        <v>0.187</v>
      </c>
      <c r="V1123" s="684">
        <v>0.185</v>
      </c>
      <c r="W1123" s="684">
        <v>0.18</v>
      </c>
      <c r="X1123" s="684">
        <v>0.18099999999999999</v>
      </c>
      <c r="Y1123" s="100"/>
      <c r="Z1123" s="100"/>
    </row>
    <row r="1124" spans="2:26" ht="16.5" customHeight="1">
      <c r="B1124" s="474"/>
      <c r="E1124" s="400"/>
      <c r="F1124" s="688" t="s">
        <v>941</v>
      </c>
      <c r="G1124" s="684">
        <v>0.76500000000000001</v>
      </c>
      <c r="H1124" s="684">
        <v>0.76500000000000001</v>
      </c>
      <c r="I1124" s="684">
        <v>0.76500000000000001</v>
      </c>
      <c r="J1124" s="684">
        <v>0.76500000000000001</v>
      </c>
      <c r="K1124" s="684">
        <v>0.76500000000000001</v>
      </c>
      <c r="L1124" s="684">
        <v>0.76500000000000001</v>
      </c>
      <c r="M1124" s="684">
        <v>0.76500000000000001</v>
      </c>
      <c r="N1124" s="684">
        <v>0.76500000000000001</v>
      </c>
      <c r="O1124" s="684">
        <v>0.76500000000000001</v>
      </c>
      <c r="P1124" s="684">
        <v>0.76500000000000001</v>
      </c>
      <c r="Q1124" s="684">
        <v>0.76500000000000001</v>
      </c>
      <c r="R1124" s="684">
        <v>0.76500000000000001</v>
      </c>
      <c r="S1124" s="684">
        <v>0.76500000000000001</v>
      </c>
      <c r="T1124" s="684">
        <v>0.76500000000000001</v>
      </c>
      <c r="U1124" s="684">
        <v>0.745</v>
      </c>
      <c r="V1124" s="684">
        <v>0.745</v>
      </c>
      <c r="W1124" s="684">
        <v>0.745</v>
      </c>
      <c r="X1124" s="684">
        <v>0.745</v>
      </c>
      <c r="Y1124" s="100"/>
      <c r="Z1124" s="100"/>
    </row>
    <row r="1125" spans="2:26" ht="16.5" customHeight="1">
      <c r="B1125" s="474"/>
      <c r="E1125" s="401"/>
      <c r="F1125" s="688" t="s">
        <v>942</v>
      </c>
      <c r="G1125" s="684">
        <v>1.268</v>
      </c>
      <c r="H1125" s="684">
        <v>1.2130000000000001</v>
      </c>
      <c r="I1125" s="684">
        <v>1.212</v>
      </c>
      <c r="J1125" s="684">
        <v>1.1639999999999999</v>
      </c>
      <c r="K1125" s="684">
        <v>1.1639999999999999</v>
      </c>
      <c r="L1125" s="684">
        <v>1.1599999999999999</v>
      </c>
      <c r="M1125" s="684">
        <v>1.153</v>
      </c>
      <c r="N1125" s="684">
        <v>1.159</v>
      </c>
      <c r="O1125" s="684">
        <v>1.1539999999999999</v>
      </c>
      <c r="P1125" s="684">
        <v>1.147</v>
      </c>
      <c r="Q1125" s="684">
        <v>1.1479999999999999</v>
      </c>
      <c r="R1125" s="684">
        <v>1.1439999999999999</v>
      </c>
      <c r="S1125" s="684">
        <v>1.139</v>
      </c>
      <c r="T1125" s="684">
        <v>1.1359999999999999</v>
      </c>
      <c r="U1125" s="684">
        <v>1.1279999999999999</v>
      </c>
      <c r="V1125" s="684">
        <v>1.127</v>
      </c>
      <c r="W1125" s="684">
        <v>1.121</v>
      </c>
      <c r="X1125" s="684">
        <v>1.1200000000000001</v>
      </c>
      <c r="Y1125" s="100"/>
      <c r="Z1125" s="100"/>
    </row>
    <row r="1126" spans="2:26" ht="16.5" customHeight="1">
      <c r="B1126" s="474"/>
      <c r="E1126" s="387" t="s">
        <v>953</v>
      </c>
      <c r="F1126" s="688" t="s">
        <v>941</v>
      </c>
      <c r="G1126" s="684">
        <v>0.75800000000000001</v>
      </c>
      <c r="H1126" s="684">
        <v>0.75800000000000001</v>
      </c>
      <c r="I1126" s="684">
        <v>0.75800000000000001</v>
      </c>
      <c r="J1126" s="684">
        <v>0.75800000000000001</v>
      </c>
      <c r="K1126" s="684">
        <v>0.75800000000000001</v>
      </c>
      <c r="L1126" s="684">
        <v>0.75800000000000001</v>
      </c>
      <c r="M1126" s="684">
        <v>0.75800000000000001</v>
      </c>
      <c r="N1126" s="684">
        <v>0.75800000000000001</v>
      </c>
      <c r="O1126" s="684">
        <v>0.75800000000000001</v>
      </c>
      <c r="P1126" s="684">
        <v>0.75800000000000001</v>
      </c>
      <c r="Q1126" s="684">
        <v>0.75800000000000001</v>
      </c>
      <c r="R1126" s="684">
        <v>0.75800000000000001</v>
      </c>
      <c r="S1126" s="684">
        <v>0.75800000000000001</v>
      </c>
      <c r="T1126" s="684">
        <v>0.75800000000000001</v>
      </c>
      <c r="U1126" s="684">
        <v>0.753</v>
      </c>
      <c r="V1126" s="684">
        <v>0.753</v>
      </c>
      <c r="W1126" s="684">
        <v>0.753</v>
      </c>
      <c r="X1126" s="684">
        <v>0.753</v>
      </c>
      <c r="Y1126" s="100"/>
      <c r="Z1126" s="100"/>
    </row>
    <row r="1127" spans="2:26" ht="16.5" customHeight="1">
      <c r="B1127" s="474"/>
      <c r="E1127" s="731" t="s">
        <v>944</v>
      </c>
      <c r="F1127" s="100"/>
      <c r="G1127" s="100"/>
      <c r="H1127" s="100"/>
      <c r="I1127" s="100"/>
      <c r="J1127" s="100"/>
      <c r="K1127" s="100"/>
      <c r="L1127" s="100"/>
      <c r="M1127" s="100"/>
      <c r="N1127" s="100"/>
      <c r="O1127" s="100"/>
      <c r="P1127" s="100"/>
      <c r="Q1127" s="100"/>
      <c r="R1127" s="100"/>
      <c r="S1127" s="100"/>
      <c r="T1127" s="100"/>
      <c r="U1127" s="100"/>
      <c r="V1127" s="100"/>
      <c r="W1127" s="100"/>
      <c r="X1127" s="100"/>
      <c r="Y1127" s="100"/>
      <c r="Z1127" s="100"/>
    </row>
    <row r="1128" spans="2:26" ht="16.5" customHeight="1">
      <c r="B1128" s="474"/>
      <c r="E1128" s="731" t="s">
        <v>945</v>
      </c>
      <c r="F1128" s="100"/>
      <c r="G1128" s="100"/>
      <c r="H1128" s="100"/>
      <c r="I1128" s="100"/>
      <c r="J1128" s="100"/>
      <c r="K1128" s="100"/>
      <c r="L1128" s="100"/>
      <c r="M1128" s="100"/>
      <c r="N1128" s="100"/>
      <c r="O1128" s="100"/>
      <c r="P1128" s="100"/>
      <c r="Q1128" s="100"/>
      <c r="R1128" s="100"/>
      <c r="S1128" s="100"/>
      <c r="T1128" s="100"/>
      <c r="U1128" s="100"/>
      <c r="V1128" s="100"/>
      <c r="W1128" s="100"/>
      <c r="X1128" s="100"/>
      <c r="Y1128" s="100"/>
      <c r="Z1128" s="100"/>
    </row>
    <row r="1129" spans="2:26" ht="16.5" customHeight="1">
      <c r="B1129" s="474"/>
      <c r="E1129" s="731"/>
      <c r="F1129" s="100"/>
      <c r="G1129" s="100"/>
      <c r="H1129" s="100"/>
      <c r="I1129" s="100"/>
      <c r="J1129" s="100"/>
      <c r="K1129" s="100"/>
      <c r="L1129" s="100"/>
      <c r="M1129" s="100"/>
      <c r="N1129" s="100"/>
      <c r="O1129" s="100"/>
      <c r="P1129" s="100"/>
      <c r="Q1129" s="100"/>
      <c r="R1129" s="100"/>
      <c r="S1129" s="100"/>
      <c r="T1129" s="100"/>
      <c r="U1129" s="100"/>
      <c r="V1129" s="100"/>
      <c r="W1129" s="100"/>
      <c r="X1129" s="100"/>
      <c r="Y1129" s="100"/>
      <c r="Z1129" s="100"/>
    </row>
    <row r="1130" spans="2:26" ht="16.5" customHeight="1">
      <c r="B1130" s="474"/>
      <c r="E1130" s="743" t="s">
        <v>954</v>
      </c>
      <c r="F1130" s="100"/>
      <c r="G1130" s="100"/>
      <c r="H1130" s="100"/>
      <c r="I1130" s="100"/>
      <c r="J1130" s="100"/>
      <c r="K1130" s="100"/>
      <c r="L1130" s="100"/>
      <c r="M1130" s="100"/>
      <c r="N1130" s="100"/>
      <c r="O1130" s="100"/>
      <c r="P1130" s="100"/>
      <c r="Q1130" s="100"/>
      <c r="R1130" s="100"/>
      <c r="S1130" s="100"/>
      <c r="T1130" s="100"/>
      <c r="U1130" s="100"/>
      <c r="V1130" s="100"/>
      <c r="W1130" s="100"/>
      <c r="X1130" s="100"/>
      <c r="Y1130" s="100"/>
      <c r="Z1130" s="100"/>
    </row>
    <row r="1131" spans="2:26" ht="16.5" customHeight="1">
      <c r="B1131" s="474"/>
      <c r="E1131" s="125" t="s">
        <v>955</v>
      </c>
      <c r="F1131" s="854"/>
      <c r="G1131" s="854"/>
      <c r="H1131" s="854"/>
      <c r="I1131" s="100"/>
      <c r="J1131" s="100"/>
      <c r="K1131" s="100"/>
      <c r="L1131" s="100"/>
      <c r="M1131" s="100"/>
      <c r="N1131" s="100"/>
      <c r="O1131" s="100"/>
      <c r="P1131" s="100"/>
      <c r="Q1131" s="100"/>
      <c r="R1131" s="100"/>
      <c r="S1131" s="100"/>
      <c r="T1131" s="100"/>
      <c r="U1131" s="100"/>
      <c r="V1131" s="100"/>
      <c r="W1131" s="100"/>
      <c r="X1131" s="100"/>
      <c r="Y1131" s="100"/>
      <c r="Z1131" s="100"/>
    </row>
    <row r="1132" spans="2:26" ht="16.5" customHeight="1">
      <c r="B1132" s="474"/>
      <c r="E1132" s="696" t="s">
        <v>956</v>
      </c>
      <c r="F1132" s="854"/>
      <c r="G1132" s="854"/>
      <c r="H1132" s="854"/>
      <c r="I1132" s="100"/>
      <c r="J1132" s="100"/>
      <c r="K1132" s="100"/>
      <c r="L1132" s="100"/>
      <c r="M1132" s="100"/>
      <c r="N1132" s="100"/>
      <c r="O1132" s="100"/>
      <c r="P1132" s="100"/>
      <c r="Q1132" s="100"/>
      <c r="R1132" s="100"/>
      <c r="S1132" s="100"/>
      <c r="T1132" s="100"/>
      <c r="U1132" s="100"/>
      <c r="V1132" s="100"/>
      <c r="W1132" s="100"/>
      <c r="X1132" s="100"/>
      <c r="Y1132" s="100"/>
      <c r="Z1132" s="100"/>
    </row>
    <row r="1133" spans="2:26" ht="16.5" customHeight="1">
      <c r="B1133" s="474"/>
      <c r="E1133" s="696" t="s">
        <v>957</v>
      </c>
      <c r="F1133" s="124"/>
      <c r="G1133" s="124"/>
      <c r="H1133" s="124"/>
      <c r="I1133" s="100"/>
      <c r="J1133" s="100"/>
      <c r="K1133" s="100"/>
      <c r="L1133" s="100"/>
      <c r="M1133" s="100"/>
      <c r="N1133" s="100"/>
      <c r="O1133" s="100"/>
      <c r="P1133" s="100"/>
      <c r="Q1133" s="100"/>
      <c r="R1133" s="100"/>
      <c r="S1133" s="100"/>
      <c r="T1133" s="100"/>
      <c r="U1133" s="100"/>
      <c r="V1133" s="100"/>
      <c r="W1133" s="100"/>
      <c r="X1133" s="100"/>
      <c r="Y1133" s="100"/>
      <c r="Z1133" s="100"/>
    </row>
    <row r="1134" spans="2:26" ht="16.5" customHeight="1">
      <c r="B1134" s="474"/>
      <c r="E1134" s="1224" t="s">
        <v>958</v>
      </c>
      <c r="F1134" s="1224"/>
      <c r="G1134" s="1224"/>
      <c r="H1134" s="1224"/>
      <c r="I1134" s="100"/>
      <c r="J1134" s="100"/>
      <c r="K1134" s="100"/>
      <c r="L1134" s="100"/>
      <c r="M1134" s="100"/>
      <c r="N1134" s="100"/>
      <c r="O1134" s="100"/>
      <c r="P1134" s="100"/>
      <c r="Q1134" s="100"/>
      <c r="R1134" s="100"/>
      <c r="S1134" s="100"/>
      <c r="T1134" s="100"/>
      <c r="U1134" s="100"/>
      <c r="V1134" s="100"/>
      <c r="W1134" s="100"/>
      <c r="X1134" s="100"/>
      <c r="Y1134" s="100"/>
      <c r="Z1134" s="100"/>
    </row>
    <row r="1135" spans="2:26" ht="16.5" customHeight="1">
      <c r="B1135" s="474"/>
      <c r="E1135" s="696" t="s">
        <v>959</v>
      </c>
      <c r="F1135" s="855"/>
      <c r="G1135" s="855"/>
      <c r="H1135" s="855"/>
      <c r="I1135" s="100"/>
      <c r="J1135" s="100"/>
      <c r="K1135" s="100"/>
      <c r="L1135" s="100"/>
      <c r="M1135" s="100"/>
      <c r="N1135" s="100"/>
      <c r="O1135" s="100"/>
      <c r="P1135" s="100"/>
      <c r="Q1135" s="100"/>
      <c r="R1135" s="100"/>
      <c r="S1135" s="100"/>
      <c r="T1135" s="100"/>
      <c r="U1135" s="100"/>
      <c r="V1135" s="100"/>
      <c r="W1135" s="100"/>
      <c r="X1135" s="100"/>
      <c r="Y1135" s="100"/>
      <c r="Z1135" s="100"/>
    </row>
    <row r="1136" spans="2:26" ht="16.5" customHeight="1">
      <c r="B1136" s="474"/>
      <c r="E1136" s="696" t="s">
        <v>960</v>
      </c>
      <c r="F1136" s="836"/>
      <c r="G1136" s="836"/>
      <c r="H1136" s="836"/>
      <c r="I1136" s="100"/>
      <c r="J1136" s="100"/>
      <c r="K1136" s="100"/>
      <c r="L1136" s="100"/>
      <c r="M1136" s="100"/>
      <c r="N1136" s="100"/>
      <c r="O1136" s="100"/>
      <c r="P1136" s="100"/>
      <c r="Q1136" s="100"/>
      <c r="R1136" s="100"/>
      <c r="S1136" s="100"/>
      <c r="T1136" s="100"/>
      <c r="U1136" s="100"/>
      <c r="V1136" s="100"/>
      <c r="W1136" s="100"/>
      <c r="X1136" s="100"/>
      <c r="Y1136" s="100"/>
      <c r="Z1136" s="100"/>
    </row>
    <row r="1137" spans="2:60" ht="16.5" customHeight="1">
      <c r="B1137" s="474"/>
      <c r="E1137" s="1224" t="s">
        <v>961</v>
      </c>
      <c r="F1137" s="1224"/>
      <c r="G1137" s="1224"/>
      <c r="H1137" s="1224"/>
      <c r="I1137" s="100"/>
      <c r="J1137" s="100"/>
      <c r="K1137" s="100"/>
      <c r="L1137" s="100"/>
      <c r="M1137" s="100"/>
      <c r="N1137" s="100"/>
      <c r="O1137" s="100"/>
      <c r="P1137" s="100"/>
      <c r="Q1137" s="100"/>
      <c r="R1137" s="100"/>
      <c r="S1137" s="100"/>
      <c r="T1137" s="100"/>
      <c r="U1137" s="100"/>
      <c r="V1137" s="100"/>
      <c r="W1137" s="100"/>
      <c r="X1137" s="100"/>
      <c r="Y1137" s="100"/>
      <c r="Z1137" s="100"/>
    </row>
    <row r="1138" spans="2:60" ht="16.5" customHeight="1">
      <c r="B1138" s="474"/>
      <c r="E1138" s="744" t="s">
        <v>962</v>
      </c>
      <c r="F1138" s="100"/>
      <c r="G1138" s="100"/>
      <c r="H1138" s="100"/>
      <c r="I1138" s="100"/>
      <c r="J1138" s="100"/>
      <c r="K1138" s="100"/>
      <c r="L1138" s="100"/>
      <c r="M1138" s="100"/>
      <c r="N1138" s="100"/>
      <c r="O1138" s="100"/>
      <c r="P1138" s="100"/>
      <c r="Q1138" s="100"/>
      <c r="R1138" s="100"/>
      <c r="S1138" s="100"/>
      <c r="T1138" s="100"/>
      <c r="U1138" s="100"/>
      <c r="V1138" s="100"/>
      <c r="W1138" s="100"/>
      <c r="X1138" s="100"/>
      <c r="Y1138" s="100"/>
      <c r="Z1138" s="100"/>
    </row>
    <row r="1139" spans="2:60" ht="16.5" customHeight="1">
      <c r="B1139" s="474"/>
      <c r="E1139" s="125" t="s">
        <v>963</v>
      </c>
      <c r="F1139" s="100"/>
      <c r="G1139" s="100"/>
      <c r="H1139" s="100"/>
      <c r="I1139" s="100"/>
      <c r="J1139" s="100"/>
      <c r="K1139" s="100"/>
      <c r="L1139" s="100"/>
      <c r="M1139" s="100"/>
      <c r="N1139" s="100"/>
      <c r="O1139" s="100"/>
      <c r="P1139" s="100"/>
      <c r="Q1139" s="100"/>
      <c r="R1139" s="100"/>
      <c r="S1139" s="100"/>
      <c r="T1139" s="100"/>
      <c r="U1139" s="100"/>
      <c r="V1139" s="100"/>
      <c r="W1139" s="100"/>
      <c r="X1139" s="100"/>
      <c r="Y1139" s="100"/>
      <c r="Z1139" s="100"/>
    </row>
    <row r="1140" spans="2:60" ht="16.5" customHeight="1">
      <c r="B1140" s="474"/>
      <c r="E1140" s="100"/>
      <c r="F1140" s="100"/>
      <c r="G1140" s="100"/>
      <c r="H1140" s="100"/>
      <c r="I1140" s="100"/>
      <c r="J1140" s="100"/>
      <c r="K1140" s="100"/>
      <c r="L1140" s="100"/>
      <c r="M1140" s="100"/>
      <c r="N1140" s="100"/>
      <c r="O1140" s="100"/>
      <c r="P1140" s="100"/>
      <c r="Q1140" s="100"/>
      <c r="R1140" s="100"/>
      <c r="S1140" s="100"/>
      <c r="T1140" s="100"/>
      <c r="U1140" s="100"/>
      <c r="V1140" s="100"/>
      <c r="W1140" s="100"/>
      <c r="X1140" s="100"/>
      <c r="Y1140" s="100"/>
      <c r="Z1140" s="100"/>
    </row>
    <row r="1141" spans="2:60" ht="16.5" customHeight="1">
      <c r="B1141" s="474"/>
      <c r="E1141" s="529" t="s">
        <v>886</v>
      </c>
      <c r="F1141" s="100"/>
      <c r="G1141" s="100"/>
      <c r="H1141" s="100"/>
      <c r="I1141" s="100"/>
      <c r="J1141" s="100"/>
      <c r="K1141" s="100"/>
      <c r="L1141" s="100"/>
      <c r="M1141" s="100"/>
      <c r="N1141" s="100"/>
      <c r="O1141" s="100"/>
      <c r="P1141" s="100"/>
      <c r="Q1141" s="100"/>
      <c r="R1141" s="100"/>
      <c r="S1141" s="100"/>
      <c r="T1141" s="100"/>
      <c r="U1141" s="100"/>
      <c r="V1141" s="100"/>
      <c r="W1141" s="100"/>
      <c r="X1141" s="100"/>
      <c r="Y1141" s="100"/>
      <c r="Z1141" s="100"/>
    </row>
    <row r="1142" spans="2:60" ht="16.5" customHeight="1">
      <c r="B1142" s="474"/>
      <c r="E1142" s="100"/>
      <c r="F1142" s="100"/>
      <c r="G1142" s="1225">
        <v>2007</v>
      </c>
      <c r="H1142" s="1225"/>
      <c r="I1142" s="1225"/>
      <c r="J1142" s="1227">
        <v>2008</v>
      </c>
      <c r="K1142" s="1228"/>
      <c r="L1142" s="1229"/>
      <c r="M1142" s="1225">
        <v>2009</v>
      </c>
      <c r="N1142" s="1225"/>
      <c r="O1142" s="1225"/>
      <c r="P1142" s="1225">
        <v>2010</v>
      </c>
      <c r="Q1142" s="1225"/>
      <c r="R1142" s="1225"/>
      <c r="S1142" s="1225">
        <v>2011</v>
      </c>
      <c r="T1142" s="1225"/>
      <c r="U1142" s="1225"/>
      <c r="V1142" s="1225">
        <v>2012</v>
      </c>
      <c r="W1142" s="1225"/>
      <c r="X1142" s="1225"/>
      <c r="Y1142" s="1225">
        <v>2013</v>
      </c>
      <c r="Z1142" s="1225"/>
      <c r="AA1142" s="1225"/>
      <c r="AB1142" s="1225">
        <v>2014</v>
      </c>
      <c r="AC1142" s="1225"/>
      <c r="AD1142" s="1225"/>
      <c r="AE1142" s="1225">
        <v>2015</v>
      </c>
      <c r="AF1142" s="1225"/>
      <c r="AG1142" s="1225"/>
      <c r="AH1142" s="1225">
        <v>2016</v>
      </c>
      <c r="AI1142" s="1225"/>
      <c r="AJ1142" s="1225"/>
      <c r="AK1142" s="1225">
        <v>2017</v>
      </c>
      <c r="AL1142" s="1225"/>
      <c r="AM1142" s="1225"/>
      <c r="AN1142" s="1225">
        <v>2018</v>
      </c>
      <c r="AO1142" s="1225"/>
      <c r="AP1142" s="1225"/>
      <c r="AQ1142" s="1225">
        <v>2019</v>
      </c>
      <c r="AR1142" s="1225"/>
      <c r="AS1142" s="1225"/>
      <c r="AT1142" s="1225">
        <v>2020</v>
      </c>
      <c r="AU1142" s="1225"/>
      <c r="AV1142" s="1225"/>
      <c r="AW1142" s="1225">
        <v>2021</v>
      </c>
      <c r="AX1142" s="1225"/>
      <c r="AY1142" s="1225"/>
      <c r="AZ1142" s="1225">
        <v>2022</v>
      </c>
      <c r="BA1142" s="1225"/>
      <c r="BB1142" s="1225"/>
      <c r="BC1142" s="1225">
        <v>2023</v>
      </c>
      <c r="BD1142" s="1225"/>
      <c r="BE1142" s="1225"/>
      <c r="BF1142" s="1225">
        <v>2024</v>
      </c>
      <c r="BG1142" s="1225"/>
      <c r="BH1142" s="1225"/>
    </row>
    <row r="1143" spans="2:60" ht="16.5" customHeight="1">
      <c r="B1143" s="474"/>
      <c r="E1143" s="100"/>
      <c r="F1143" s="100"/>
      <c r="G1143" s="384" t="s">
        <v>887</v>
      </c>
      <c r="H1143" s="384" t="s">
        <v>888</v>
      </c>
      <c r="I1143" s="384" t="s">
        <v>889</v>
      </c>
      <c r="J1143" s="384" t="s">
        <v>887</v>
      </c>
      <c r="K1143" s="384" t="s">
        <v>888</v>
      </c>
      <c r="L1143" s="384" t="s">
        <v>889</v>
      </c>
      <c r="M1143" s="384" t="s">
        <v>887</v>
      </c>
      <c r="N1143" s="384" t="s">
        <v>888</v>
      </c>
      <c r="O1143" s="384" t="s">
        <v>889</v>
      </c>
      <c r="P1143" s="384" t="s">
        <v>887</v>
      </c>
      <c r="Q1143" s="384" t="s">
        <v>888</v>
      </c>
      <c r="R1143" s="384" t="s">
        <v>889</v>
      </c>
      <c r="S1143" s="384" t="s">
        <v>887</v>
      </c>
      <c r="T1143" s="384" t="s">
        <v>888</v>
      </c>
      <c r="U1143" s="384" t="s">
        <v>889</v>
      </c>
      <c r="V1143" s="384" t="s">
        <v>887</v>
      </c>
      <c r="W1143" s="384" t="s">
        <v>888</v>
      </c>
      <c r="X1143" s="384" t="s">
        <v>889</v>
      </c>
      <c r="Y1143" s="384" t="s">
        <v>887</v>
      </c>
      <c r="Z1143" s="384" t="s">
        <v>888</v>
      </c>
      <c r="AA1143" s="384" t="s">
        <v>889</v>
      </c>
      <c r="AB1143" s="384" t="s">
        <v>887</v>
      </c>
      <c r="AC1143" s="384" t="s">
        <v>888</v>
      </c>
      <c r="AD1143" s="384" t="s">
        <v>889</v>
      </c>
      <c r="AE1143" s="384" t="s">
        <v>887</v>
      </c>
      <c r="AF1143" s="384" t="s">
        <v>888</v>
      </c>
      <c r="AG1143" s="384" t="s">
        <v>889</v>
      </c>
      <c r="AH1143" s="384" t="s">
        <v>887</v>
      </c>
      <c r="AI1143" s="384" t="s">
        <v>888</v>
      </c>
      <c r="AJ1143" s="384" t="s">
        <v>889</v>
      </c>
      <c r="AK1143" s="384" t="s">
        <v>887</v>
      </c>
      <c r="AL1143" s="384" t="s">
        <v>888</v>
      </c>
      <c r="AM1143" s="384" t="s">
        <v>889</v>
      </c>
      <c r="AN1143" s="384" t="s">
        <v>887</v>
      </c>
      <c r="AO1143" s="384" t="s">
        <v>888</v>
      </c>
      <c r="AP1143" s="384" t="s">
        <v>889</v>
      </c>
      <c r="AQ1143" s="384" t="s">
        <v>887</v>
      </c>
      <c r="AR1143" s="384" t="s">
        <v>888</v>
      </c>
      <c r="AS1143" s="384" t="s">
        <v>889</v>
      </c>
      <c r="AT1143" s="384" t="s">
        <v>887</v>
      </c>
      <c r="AU1143" s="384" t="s">
        <v>888</v>
      </c>
      <c r="AV1143" s="384" t="s">
        <v>889</v>
      </c>
      <c r="AW1143" s="384" t="s">
        <v>887</v>
      </c>
      <c r="AX1143" s="384" t="s">
        <v>888</v>
      </c>
      <c r="AY1143" s="384" t="s">
        <v>889</v>
      </c>
      <c r="AZ1143" s="384" t="s">
        <v>887</v>
      </c>
      <c r="BA1143" s="384" t="s">
        <v>888</v>
      </c>
      <c r="BB1143" s="384" t="s">
        <v>889</v>
      </c>
      <c r="BC1143" s="384" t="s">
        <v>887</v>
      </c>
      <c r="BD1143" s="384" t="s">
        <v>888</v>
      </c>
      <c r="BE1143" s="384" t="s">
        <v>889</v>
      </c>
      <c r="BF1143" s="398" t="s">
        <v>887</v>
      </c>
      <c r="BG1143" s="398" t="s">
        <v>888</v>
      </c>
      <c r="BH1143" s="398" t="s">
        <v>889</v>
      </c>
    </row>
    <row r="1144" spans="2:60" ht="16.5" customHeight="1">
      <c r="B1144" s="474"/>
      <c r="E1144" s="386" t="s">
        <v>949</v>
      </c>
      <c r="F1144" s="688" t="s">
        <v>895</v>
      </c>
      <c r="G1144" s="399">
        <v>0.17399999999999999</v>
      </c>
      <c r="H1144" s="399">
        <v>1E-3</v>
      </c>
      <c r="I1144" s="399">
        <v>7.0000000000000001E-3</v>
      </c>
      <c r="J1144" s="399">
        <v>0.17199999999999999</v>
      </c>
      <c r="K1144" s="399">
        <v>1E-3</v>
      </c>
      <c r="L1144" s="399">
        <v>7.0000000000000001E-3</v>
      </c>
      <c r="M1144" s="399">
        <v>0.17</v>
      </c>
      <c r="N1144" s="399">
        <v>1E-3</v>
      </c>
      <c r="O1144" s="399">
        <v>7.0000000000000001E-3</v>
      </c>
      <c r="P1144" s="399">
        <v>0.16600000000000001</v>
      </c>
      <c r="Q1144" s="399">
        <v>1E-3</v>
      </c>
      <c r="R1144" s="399">
        <v>7.0000000000000001E-3</v>
      </c>
      <c r="S1144" s="399">
        <v>0.16500000000000001</v>
      </c>
      <c r="T1144" s="399">
        <v>1E-3</v>
      </c>
      <c r="U1144" s="399">
        <v>7.0000000000000001E-3</v>
      </c>
      <c r="V1144" s="399">
        <v>0.16200000000000001</v>
      </c>
      <c r="W1144" s="399">
        <v>1E-3</v>
      </c>
      <c r="X1144" s="399">
        <v>7.0000000000000001E-3</v>
      </c>
      <c r="Y1144" s="399">
        <v>0.157</v>
      </c>
      <c r="Z1144" s="399">
        <v>1E-3</v>
      </c>
      <c r="AA1144" s="399">
        <v>7.0000000000000001E-3</v>
      </c>
      <c r="AB1144" s="399">
        <v>0.16700000000000001</v>
      </c>
      <c r="AC1144" s="399">
        <v>1E-3</v>
      </c>
      <c r="AD1144" s="399">
        <v>7.0000000000000001E-3</v>
      </c>
      <c r="AE1144" s="399">
        <v>0.16600000000000001</v>
      </c>
      <c r="AF1144" s="399">
        <v>1E-3</v>
      </c>
      <c r="AG1144" s="399">
        <v>7.0000000000000001E-3</v>
      </c>
      <c r="AH1144" s="399">
        <v>0.16600000000000001</v>
      </c>
      <c r="AI1144" s="399">
        <v>1E-3</v>
      </c>
      <c r="AJ1144" s="399">
        <v>7.0000000000000001E-3</v>
      </c>
      <c r="AK1144" s="399">
        <v>0.16500000000000001</v>
      </c>
      <c r="AL1144" s="399">
        <v>0</v>
      </c>
      <c r="AM1144" s="399">
        <v>7.0000000000000001E-3</v>
      </c>
      <c r="AN1144" s="399">
        <v>0.16400000000000001</v>
      </c>
      <c r="AO1144" s="399">
        <v>0</v>
      </c>
      <c r="AP1144" s="399">
        <v>7.0000000000000001E-3</v>
      </c>
      <c r="AQ1144" s="399">
        <v>0.16200000000000001</v>
      </c>
      <c r="AR1144" s="399">
        <v>0</v>
      </c>
      <c r="AS1144" s="399">
        <v>7.0000000000000001E-3</v>
      </c>
      <c r="AT1144" s="399">
        <v>0.161</v>
      </c>
      <c r="AU1144" s="399">
        <v>0</v>
      </c>
      <c r="AV1144" s="399">
        <v>7.0000000000000001E-3</v>
      </c>
      <c r="AW1144" s="399">
        <v>0.159</v>
      </c>
      <c r="AX1144" s="399">
        <v>0</v>
      </c>
      <c r="AY1144" s="399">
        <v>7.0000000000000001E-3</v>
      </c>
      <c r="AZ1144" s="399">
        <v>0.16</v>
      </c>
      <c r="BA1144" s="399">
        <v>0</v>
      </c>
      <c r="BB1144" s="399">
        <v>7.0000000000000001E-3</v>
      </c>
      <c r="BC1144" s="399">
        <v>0.16</v>
      </c>
      <c r="BD1144" s="399">
        <v>0</v>
      </c>
      <c r="BE1144" s="856">
        <v>7.0000000000000001E-3</v>
      </c>
      <c r="BF1144" s="856">
        <v>0.156</v>
      </c>
      <c r="BG1144" s="856">
        <v>0</v>
      </c>
      <c r="BH1144" s="399">
        <v>7.0000000000000001E-3</v>
      </c>
    </row>
    <row r="1145" spans="2:60" ht="16.5" customHeight="1">
      <c r="B1145" s="474"/>
      <c r="E1145" s="400"/>
      <c r="F1145" s="688" t="s">
        <v>896</v>
      </c>
      <c r="G1145" s="399">
        <v>0.28499999999999998</v>
      </c>
      <c r="H1145" s="399">
        <v>2E-3</v>
      </c>
      <c r="I1145" s="399">
        <v>7.0000000000000001E-3</v>
      </c>
      <c r="J1145" s="399">
        <v>0.28100000000000003</v>
      </c>
      <c r="K1145" s="399">
        <v>2E-3</v>
      </c>
      <c r="L1145" s="399">
        <v>7.0000000000000001E-3</v>
      </c>
      <c r="M1145" s="399">
        <v>0.27800000000000002</v>
      </c>
      <c r="N1145" s="399">
        <v>2E-3</v>
      </c>
      <c r="O1145" s="399">
        <v>7.0000000000000001E-3</v>
      </c>
      <c r="P1145" s="399">
        <v>0.27200000000000002</v>
      </c>
      <c r="Q1145" s="399">
        <v>1E-3</v>
      </c>
      <c r="R1145" s="399">
        <v>7.0000000000000001E-3</v>
      </c>
      <c r="S1145" s="399">
        <v>0.27</v>
      </c>
      <c r="T1145" s="399">
        <v>1E-3</v>
      </c>
      <c r="U1145" s="399">
        <v>7.0000000000000001E-3</v>
      </c>
      <c r="V1145" s="399">
        <v>0.26500000000000001</v>
      </c>
      <c r="W1145" s="399">
        <v>1E-3</v>
      </c>
      <c r="X1145" s="399">
        <v>7.0000000000000001E-3</v>
      </c>
      <c r="Y1145" s="399">
        <v>0.25700000000000001</v>
      </c>
      <c r="Z1145" s="399">
        <v>1E-3</v>
      </c>
      <c r="AA1145" s="399">
        <v>7.0000000000000001E-3</v>
      </c>
      <c r="AB1145" s="399">
        <v>0.27300000000000002</v>
      </c>
      <c r="AC1145" s="399">
        <v>1E-3</v>
      </c>
      <c r="AD1145" s="399">
        <v>7.0000000000000001E-3</v>
      </c>
      <c r="AE1145" s="399">
        <v>0.26800000000000002</v>
      </c>
      <c r="AF1145" s="399">
        <v>1E-3</v>
      </c>
      <c r="AG1145" s="399">
        <v>8.0000000000000002E-3</v>
      </c>
      <c r="AH1145" s="399">
        <v>0.26700000000000002</v>
      </c>
      <c r="AI1145" s="399">
        <v>1E-3</v>
      </c>
      <c r="AJ1145" s="399">
        <v>7.0000000000000001E-3</v>
      </c>
      <c r="AK1145" s="399">
        <v>0.26500000000000001</v>
      </c>
      <c r="AL1145" s="399">
        <v>1E-3</v>
      </c>
      <c r="AM1145" s="399">
        <v>7.0000000000000001E-3</v>
      </c>
      <c r="AN1145" s="399">
        <v>0.26200000000000001</v>
      </c>
      <c r="AO1145" s="399">
        <v>1E-3</v>
      </c>
      <c r="AP1145" s="399">
        <v>7.0000000000000001E-3</v>
      </c>
      <c r="AQ1145" s="399">
        <v>0.25700000000000001</v>
      </c>
      <c r="AR1145" s="399">
        <v>1E-3</v>
      </c>
      <c r="AS1145" s="399">
        <v>7.0000000000000001E-3</v>
      </c>
      <c r="AT1145" s="399">
        <v>0.255</v>
      </c>
      <c r="AU1145" s="399">
        <v>1E-3</v>
      </c>
      <c r="AV1145" s="399">
        <v>7.0000000000000001E-3</v>
      </c>
      <c r="AW1145" s="399">
        <v>0.25</v>
      </c>
      <c r="AX1145" s="399">
        <v>1E-3</v>
      </c>
      <c r="AY1145" s="399">
        <v>8.0000000000000002E-3</v>
      </c>
      <c r="AZ1145" s="399">
        <v>0.248</v>
      </c>
      <c r="BA1145" s="399">
        <v>0</v>
      </c>
      <c r="BB1145" s="399">
        <v>7.0000000000000001E-3</v>
      </c>
      <c r="BC1145" s="399">
        <v>0.247</v>
      </c>
      <c r="BD1145" s="399">
        <v>0</v>
      </c>
      <c r="BE1145" s="856">
        <v>7.0000000000000001E-3</v>
      </c>
      <c r="BF1145" s="856">
        <v>0.24</v>
      </c>
      <c r="BG1145" s="856">
        <v>0</v>
      </c>
      <c r="BH1145" s="399">
        <v>7.0000000000000001E-3</v>
      </c>
    </row>
    <row r="1146" spans="2:60" ht="16.5" customHeight="1">
      <c r="B1146" s="474"/>
      <c r="E1146" s="400"/>
      <c r="F1146" s="688" t="s">
        <v>897</v>
      </c>
      <c r="G1146" s="399">
        <v>0.77200000000000002</v>
      </c>
      <c r="H1146" s="399" t="s">
        <v>546</v>
      </c>
      <c r="I1146" s="399" t="s">
        <v>546</v>
      </c>
      <c r="J1146" s="399">
        <v>0.77200000000000002</v>
      </c>
      <c r="K1146" s="399" t="s">
        <v>546</v>
      </c>
      <c r="L1146" s="399" t="s">
        <v>546</v>
      </c>
      <c r="M1146" s="399">
        <v>0.77200000000000002</v>
      </c>
      <c r="N1146" s="399" t="s">
        <v>546</v>
      </c>
      <c r="O1146" s="399" t="s">
        <v>546</v>
      </c>
      <c r="P1146" s="399">
        <v>0.77200000000000002</v>
      </c>
      <c r="Q1146" s="399" t="s">
        <v>546</v>
      </c>
      <c r="R1146" s="399" t="s">
        <v>546</v>
      </c>
      <c r="S1146" s="399">
        <v>0.77200000000000002</v>
      </c>
      <c r="T1146" s="399" t="s">
        <v>546</v>
      </c>
      <c r="U1146" s="399" t="s">
        <v>546</v>
      </c>
      <c r="V1146" s="399">
        <v>0.77200000000000002</v>
      </c>
      <c r="W1146" s="399" t="s">
        <v>546</v>
      </c>
      <c r="X1146" s="399" t="s">
        <v>546</v>
      </c>
      <c r="Y1146" s="399">
        <v>0.77200000000000002</v>
      </c>
      <c r="Z1146" s="399" t="s">
        <v>546</v>
      </c>
      <c r="AA1146" s="399" t="s">
        <v>546</v>
      </c>
      <c r="AB1146" s="399">
        <v>0.77200000000000002</v>
      </c>
      <c r="AC1146" s="399" t="s">
        <v>546</v>
      </c>
      <c r="AD1146" s="399" t="s">
        <v>546</v>
      </c>
      <c r="AE1146" s="399">
        <v>0.77200000000000002</v>
      </c>
      <c r="AF1146" s="399" t="s">
        <v>546</v>
      </c>
      <c r="AG1146" s="399" t="s">
        <v>546</v>
      </c>
      <c r="AH1146" s="399">
        <v>0.77200000000000002</v>
      </c>
      <c r="AI1146" s="399" t="s">
        <v>546</v>
      </c>
      <c r="AJ1146" s="399" t="s">
        <v>546</v>
      </c>
      <c r="AK1146" s="399">
        <v>0.77200000000000002</v>
      </c>
      <c r="AL1146" s="399" t="s">
        <v>546</v>
      </c>
      <c r="AM1146" s="399" t="s">
        <v>546</v>
      </c>
      <c r="AN1146" s="399">
        <v>0.77200000000000002</v>
      </c>
      <c r="AO1146" s="399" t="s">
        <v>546</v>
      </c>
      <c r="AP1146" s="399" t="s">
        <v>546</v>
      </c>
      <c r="AQ1146" s="399">
        <v>0.77200000000000002</v>
      </c>
      <c r="AR1146" s="399" t="s">
        <v>546</v>
      </c>
      <c r="AS1146" s="399" t="s">
        <v>546</v>
      </c>
      <c r="AT1146" s="399">
        <v>0.77200000000000002</v>
      </c>
      <c r="AU1146" s="399" t="s">
        <v>546</v>
      </c>
      <c r="AV1146" s="399" t="s">
        <v>546</v>
      </c>
      <c r="AW1146" s="399">
        <v>0.76800000000000002</v>
      </c>
      <c r="AX1146" s="399" t="s">
        <v>546</v>
      </c>
      <c r="AY1146" s="399" t="s">
        <v>546</v>
      </c>
      <c r="AZ1146" s="399">
        <v>0.76800000000000002</v>
      </c>
      <c r="BA1146" s="399" t="s">
        <v>546</v>
      </c>
      <c r="BB1146" s="399" t="s">
        <v>546</v>
      </c>
      <c r="BC1146" s="399">
        <v>0.76800000000000002</v>
      </c>
      <c r="BD1146" s="399" t="s">
        <v>546</v>
      </c>
      <c r="BE1146" s="856" t="s">
        <v>546</v>
      </c>
      <c r="BF1146" s="856">
        <v>0.76800000000000002</v>
      </c>
      <c r="BG1146" s="856" t="s">
        <v>546</v>
      </c>
      <c r="BH1146" s="399" t="s">
        <v>546</v>
      </c>
    </row>
    <row r="1147" spans="2:60" ht="16.5" customHeight="1">
      <c r="B1147" s="474"/>
      <c r="E1147" s="401"/>
      <c r="F1147" s="688" t="s">
        <v>905</v>
      </c>
      <c r="G1147" s="399">
        <v>0.99</v>
      </c>
      <c r="H1147" s="399">
        <v>6.7000000000000004E-2</v>
      </c>
      <c r="I1147" s="399">
        <v>8.0000000000000002E-3</v>
      </c>
      <c r="J1147" s="399">
        <v>0.95499999999999996</v>
      </c>
      <c r="K1147" s="399">
        <v>0.06</v>
      </c>
      <c r="L1147" s="399">
        <v>8.9999999999999993E-3</v>
      </c>
      <c r="M1147" s="399">
        <v>0.94499999999999995</v>
      </c>
      <c r="N1147" s="399">
        <v>5.6000000000000001E-2</v>
      </c>
      <c r="O1147" s="399">
        <v>8.9999999999999993E-3</v>
      </c>
      <c r="P1147" s="399">
        <v>0.879</v>
      </c>
      <c r="Q1147" s="399">
        <v>4.2000000000000003E-2</v>
      </c>
      <c r="R1147" s="399">
        <v>1.2999999999999999E-2</v>
      </c>
      <c r="S1147" s="399">
        <v>0.85699999999999998</v>
      </c>
      <c r="T1147" s="399">
        <v>3.6999999999999998E-2</v>
      </c>
      <c r="U1147" s="399">
        <v>1.4999999999999999E-2</v>
      </c>
      <c r="V1147" s="399">
        <v>0.83099999999999996</v>
      </c>
      <c r="W1147" s="399">
        <v>0.03</v>
      </c>
      <c r="X1147" s="399">
        <v>1.7999999999999999E-2</v>
      </c>
      <c r="Y1147" s="399">
        <v>0.79200000000000004</v>
      </c>
      <c r="Z1147" s="399">
        <v>2.5999999999999999E-2</v>
      </c>
      <c r="AA1147" s="399">
        <v>0.02</v>
      </c>
      <c r="AB1147" s="399">
        <v>0.84199999999999997</v>
      </c>
      <c r="AC1147" s="399">
        <v>2.3E-2</v>
      </c>
      <c r="AD1147" s="399">
        <v>2.1000000000000001E-2</v>
      </c>
      <c r="AE1147" s="399">
        <v>0.875</v>
      </c>
      <c r="AF1147" s="399">
        <v>1.7000000000000001E-2</v>
      </c>
      <c r="AG1147" s="399">
        <v>2.3E-2</v>
      </c>
      <c r="AH1147" s="399">
        <v>0.86799999999999999</v>
      </c>
      <c r="AI1147" s="399">
        <v>1.4999999999999999E-2</v>
      </c>
      <c r="AJ1147" s="399">
        <v>2.4E-2</v>
      </c>
      <c r="AK1147" s="399">
        <v>0.875</v>
      </c>
      <c r="AL1147" s="399">
        <v>1.2999999999999999E-2</v>
      </c>
      <c r="AM1147" s="399">
        <v>2.5999999999999999E-2</v>
      </c>
      <c r="AN1147" s="399">
        <v>0.96499999999999997</v>
      </c>
      <c r="AO1147" s="399">
        <v>1.4E-2</v>
      </c>
      <c r="AP1147" s="399">
        <v>2.5999999999999999E-2</v>
      </c>
      <c r="AQ1147" s="399">
        <v>0.95499999999999996</v>
      </c>
      <c r="AR1147" s="399">
        <v>1.2E-2</v>
      </c>
      <c r="AS1147" s="399">
        <v>2.8000000000000001E-2</v>
      </c>
      <c r="AT1147" s="399">
        <v>0.96599999999999997</v>
      </c>
      <c r="AU1147" s="399">
        <v>1.0999999999999999E-2</v>
      </c>
      <c r="AV1147" s="399">
        <v>2.9000000000000001E-2</v>
      </c>
      <c r="AW1147" s="399">
        <v>0.97299999999999998</v>
      </c>
      <c r="AX1147" s="399">
        <v>8.9999999999999993E-3</v>
      </c>
      <c r="AY1147" s="399">
        <v>3.1E-2</v>
      </c>
      <c r="AZ1147" s="399">
        <v>0.97</v>
      </c>
      <c r="BA1147" s="399">
        <v>7.0000000000000001E-3</v>
      </c>
      <c r="BB1147" s="399">
        <v>3.3000000000000002E-2</v>
      </c>
      <c r="BC1147" s="399">
        <v>0.97299999999999998</v>
      </c>
      <c r="BD1147" s="399">
        <v>6.0000000000000001E-3</v>
      </c>
      <c r="BE1147" s="856">
        <v>3.4000000000000002E-2</v>
      </c>
      <c r="BF1147" s="856">
        <v>0.93400000000000005</v>
      </c>
      <c r="BG1147" s="856">
        <v>5.0000000000000001E-3</v>
      </c>
      <c r="BH1147" s="399">
        <v>3.4000000000000002E-2</v>
      </c>
    </row>
    <row r="1148" spans="2:60" ht="16.5" customHeight="1">
      <c r="B1148" s="474"/>
      <c r="E1148" s="386" t="s">
        <v>950</v>
      </c>
      <c r="F1148" s="688" t="s">
        <v>895</v>
      </c>
      <c r="G1148" s="399">
        <v>0.20399999999999999</v>
      </c>
      <c r="H1148" s="399">
        <v>2.9000000000000001E-2</v>
      </c>
      <c r="I1148" s="399">
        <v>7.0000000000000001E-3</v>
      </c>
      <c r="J1148" s="399">
        <v>0.20499999999999999</v>
      </c>
      <c r="K1148" s="399">
        <v>2.9000000000000001E-2</v>
      </c>
      <c r="L1148" s="399">
        <v>7.0000000000000001E-3</v>
      </c>
      <c r="M1148" s="399">
        <v>0.20499999999999999</v>
      </c>
      <c r="N1148" s="399">
        <v>2.8000000000000001E-2</v>
      </c>
      <c r="O1148" s="399">
        <v>6.0000000000000001E-3</v>
      </c>
      <c r="P1148" s="399">
        <v>0.20300000000000001</v>
      </c>
      <c r="Q1148" s="399">
        <v>2.7E-2</v>
      </c>
      <c r="R1148" s="399">
        <v>4.0000000000000001E-3</v>
      </c>
      <c r="S1148" s="399">
        <v>0.20100000000000001</v>
      </c>
      <c r="T1148" s="399">
        <v>2.5999999999999999E-2</v>
      </c>
      <c r="U1148" s="399">
        <v>4.0000000000000001E-3</v>
      </c>
      <c r="V1148" s="399">
        <v>0.2</v>
      </c>
      <c r="W1148" s="399">
        <v>2.5999999999999999E-2</v>
      </c>
      <c r="X1148" s="399">
        <v>3.0000000000000001E-3</v>
      </c>
      <c r="Y1148" s="399">
        <v>0.20100000000000001</v>
      </c>
      <c r="Z1148" s="399">
        <v>2.5000000000000001E-2</v>
      </c>
      <c r="AA1148" s="399">
        <v>3.0000000000000001E-3</v>
      </c>
      <c r="AB1148" s="399">
        <v>0.20200000000000001</v>
      </c>
      <c r="AC1148" s="399">
        <v>2.5000000000000001E-2</v>
      </c>
      <c r="AD1148" s="399">
        <v>3.0000000000000001E-3</v>
      </c>
      <c r="AE1148" s="399">
        <v>0.2</v>
      </c>
      <c r="AF1148" s="399">
        <v>2.3E-2</v>
      </c>
      <c r="AG1148" s="399">
        <v>3.0000000000000001E-3</v>
      </c>
      <c r="AH1148" s="399">
        <v>0.19900000000000001</v>
      </c>
      <c r="AI1148" s="399">
        <v>2.1999999999999999E-2</v>
      </c>
      <c r="AJ1148" s="399">
        <v>3.0000000000000001E-3</v>
      </c>
      <c r="AK1148" s="399">
        <v>0.19900000000000001</v>
      </c>
      <c r="AL1148" s="399">
        <v>2.1999999999999999E-2</v>
      </c>
      <c r="AM1148" s="399">
        <v>2E-3</v>
      </c>
      <c r="AN1148" s="399">
        <v>0.19900000000000001</v>
      </c>
      <c r="AO1148" s="399">
        <v>2.1000000000000001E-2</v>
      </c>
      <c r="AP1148" s="399">
        <v>2E-3</v>
      </c>
      <c r="AQ1148" s="399">
        <v>0.19800000000000001</v>
      </c>
      <c r="AR1148" s="399">
        <v>2.1000000000000001E-2</v>
      </c>
      <c r="AS1148" s="399">
        <v>2E-3</v>
      </c>
      <c r="AT1148" s="399">
        <v>0.19700000000000001</v>
      </c>
      <c r="AU1148" s="399">
        <v>0.02</v>
      </c>
      <c r="AV1148" s="399">
        <v>2E-3</v>
      </c>
      <c r="AW1148" s="399">
        <v>0.19500000000000001</v>
      </c>
      <c r="AX1148" s="399">
        <v>0.02</v>
      </c>
      <c r="AY1148" s="399">
        <v>2E-3</v>
      </c>
      <c r="AZ1148" s="399">
        <v>0.192</v>
      </c>
      <c r="BA1148" s="399">
        <v>1.9E-2</v>
      </c>
      <c r="BB1148" s="399">
        <v>2E-3</v>
      </c>
      <c r="BC1148" s="399">
        <v>0.188</v>
      </c>
      <c r="BD1148" s="399">
        <v>1.9E-2</v>
      </c>
      <c r="BE1148" s="856">
        <v>2E-3</v>
      </c>
      <c r="BF1148" s="856">
        <v>0.184</v>
      </c>
      <c r="BG1148" s="856">
        <v>1.7999999999999999E-2</v>
      </c>
      <c r="BH1148" s="399">
        <v>2E-3</v>
      </c>
    </row>
    <row r="1149" spans="2:60" ht="16.5" customHeight="1">
      <c r="B1149" s="474"/>
      <c r="E1149" s="400"/>
      <c r="F1149" s="688" t="s">
        <v>896</v>
      </c>
      <c r="G1149" s="399">
        <v>0.29199999999999998</v>
      </c>
      <c r="H1149" s="399">
        <v>8.6999999999999994E-2</v>
      </c>
      <c r="I1149" s="399">
        <v>8.9999999999999993E-3</v>
      </c>
      <c r="J1149" s="399">
        <v>0.28100000000000003</v>
      </c>
      <c r="K1149" s="399">
        <v>8.4000000000000005E-2</v>
      </c>
      <c r="L1149" s="399">
        <v>8.0000000000000002E-3</v>
      </c>
      <c r="M1149" s="399">
        <v>0.28100000000000003</v>
      </c>
      <c r="N1149" s="399">
        <v>8.2000000000000003E-2</v>
      </c>
      <c r="O1149" s="399">
        <v>8.0000000000000002E-3</v>
      </c>
      <c r="P1149" s="399">
        <v>0.28000000000000003</v>
      </c>
      <c r="Q1149" s="399">
        <v>8.1000000000000003E-2</v>
      </c>
      <c r="R1149" s="399">
        <v>8.0000000000000002E-3</v>
      </c>
      <c r="S1149" s="399">
        <v>0.28000000000000003</v>
      </c>
      <c r="T1149" s="399">
        <v>8.3000000000000004E-2</v>
      </c>
      <c r="U1149" s="399">
        <v>8.0000000000000002E-3</v>
      </c>
      <c r="V1149" s="399">
        <v>0.27900000000000003</v>
      </c>
      <c r="W1149" s="399">
        <v>8.3000000000000004E-2</v>
      </c>
      <c r="X1149" s="399">
        <v>8.0000000000000002E-3</v>
      </c>
      <c r="Y1149" s="399">
        <v>0.28299999999999997</v>
      </c>
      <c r="Z1149" s="399">
        <v>8.3000000000000004E-2</v>
      </c>
      <c r="AA1149" s="399">
        <v>8.0000000000000002E-3</v>
      </c>
      <c r="AB1149" s="399">
        <v>0.28699999999999998</v>
      </c>
      <c r="AC1149" s="399">
        <v>8.4000000000000005E-2</v>
      </c>
      <c r="AD1149" s="399">
        <v>8.0000000000000002E-3</v>
      </c>
      <c r="AE1149" s="399">
        <v>0.27400000000000002</v>
      </c>
      <c r="AF1149" s="399">
        <v>7.9000000000000001E-2</v>
      </c>
      <c r="AG1149" s="399">
        <v>8.0000000000000002E-3</v>
      </c>
      <c r="AH1149" s="399">
        <v>0.27100000000000002</v>
      </c>
      <c r="AI1149" s="399">
        <v>7.8E-2</v>
      </c>
      <c r="AJ1149" s="399">
        <v>8.0000000000000002E-3</v>
      </c>
      <c r="AK1149" s="399">
        <v>0.27500000000000002</v>
      </c>
      <c r="AL1149" s="399">
        <v>7.8E-2</v>
      </c>
      <c r="AM1149" s="399">
        <v>8.0000000000000002E-3</v>
      </c>
      <c r="AN1149" s="399">
        <v>0.26900000000000002</v>
      </c>
      <c r="AO1149" s="399">
        <v>7.6999999999999999E-2</v>
      </c>
      <c r="AP1149" s="399">
        <v>7.0000000000000001E-3</v>
      </c>
      <c r="AQ1149" s="399">
        <v>0.26800000000000002</v>
      </c>
      <c r="AR1149" s="399">
        <v>7.2999999999999995E-2</v>
      </c>
      <c r="AS1149" s="399">
        <v>7.0000000000000001E-3</v>
      </c>
      <c r="AT1149" s="399">
        <v>0.26400000000000001</v>
      </c>
      <c r="AU1149" s="399">
        <v>6.4000000000000001E-2</v>
      </c>
      <c r="AV1149" s="399">
        <v>6.0000000000000001E-3</v>
      </c>
      <c r="AW1149" s="399">
        <v>0.26200000000000001</v>
      </c>
      <c r="AX1149" s="399">
        <v>5.1999999999999998E-2</v>
      </c>
      <c r="AY1149" s="399">
        <v>5.0000000000000001E-3</v>
      </c>
      <c r="AZ1149" s="399">
        <v>0.25</v>
      </c>
      <c r="BA1149" s="399">
        <v>0.04</v>
      </c>
      <c r="BB1149" s="399">
        <v>4.0000000000000001E-3</v>
      </c>
      <c r="BC1149" s="399">
        <v>0.23899999999999999</v>
      </c>
      <c r="BD1149" s="399">
        <v>1.9E-2</v>
      </c>
      <c r="BE1149" s="856">
        <v>2E-3</v>
      </c>
      <c r="BF1149" s="856">
        <v>0.23699999999999999</v>
      </c>
      <c r="BG1149" s="856">
        <v>1.9E-2</v>
      </c>
      <c r="BH1149" s="399">
        <v>2E-3</v>
      </c>
    </row>
    <row r="1150" spans="2:60" ht="16.5" customHeight="1">
      <c r="B1150" s="474"/>
      <c r="E1150" s="400"/>
      <c r="F1150" s="688" t="s">
        <v>897</v>
      </c>
      <c r="G1150" s="399">
        <v>0.67700000000000005</v>
      </c>
      <c r="H1150" s="399">
        <v>0.14000000000000001</v>
      </c>
      <c r="I1150" s="399">
        <v>6.0000000000000001E-3</v>
      </c>
      <c r="J1150" s="399">
        <v>0.67700000000000005</v>
      </c>
      <c r="K1150" s="399">
        <v>0.14000000000000001</v>
      </c>
      <c r="L1150" s="399">
        <v>6.0000000000000001E-3</v>
      </c>
      <c r="M1150" s="399">
        <v>0.67800000000000005</v>
      </c>
      <c r="N1150" s="399">
        <v>0.14000000000000001</v>
      </c>
      <c r="O1150" s="399">
        <v>6.0000000000000001E-3</v>
      </c>
      <c r="P1150" s="399">
        <v>0.67100000000000004</v>
      </c>
      <c r="Q1150" s="399">
        <v>0.14000000000000001</v>
      </c>
      <c r="R1150" s="399">
        <v>6.0000000000000001E-3</v>
      </c>
      <c r="S1150" s="399">
        <v>0.66</v>
      </c>
      <c r="T1150" s="399">
        <v>0.14000000000000001</v>
      </c>
      <c r="U1150" s="399">
        <v>6.0000000000000001E-3</v>
      </c>
      <c r="V1150" s="399">
        <v>0.65900000000000003</v>
      </c>
      <c r="W1150" s="399">
        <v>0.14000000000000001</v>
      </c>
      <c r="X1150" s="399">
        <v>6.0000000000000001E-3</v>
      </c>
      <c r="Y1150" s="399">
        <v>0.66</v>
      </c>
      <c r="Z1150" s="399">
        <v>0.14000000000000001</v>
      </c>
      <c r="AA1150" s="399">
        <v>6.0000000000000001E-3</v>
      </c>
      <c r="AB1150" s="399">
        <v>0.66300000000000003</v>
      </c>
      <c r="AC1150" s="399">
        <v>0.14000000000000001</v>
      </c>
      <c r="AD1150" s="399">
        <v>6.0000000000000001E-3</v>
      </c>
      <c r="AE1150" s="399">
        <v>0.66</v>
      </c>
      <c r="AF1150" s="399">
        <v>0.14000000000000001</v>
      </c>
      <c r="AG1150" s="399">
        <v>6.0000000000000001E-3</v>
      </c>
      <c r="AH1150" s="399">
        <v>0.66</v>
      </c>
      <c r="AI1150" s="399">
        <v>0.14000000000000001</v>
      </c>
      <c r="AJ1150" s="399">
        <v>6.0000000000000001E-3</v>
      </c>
      <c r="AK1150" s="399">
        <v>0.66900000000000004</v>
      </c>
      <c r="AL1150" s="399">
        <v>0.14000000000000001</v>
      </c>
      <c r="AM1150" s="399">
        <v>6.0000000000000001E-3</v>
      </c>
      <c r="AN1150" s="399">
        <v>0.66800000000000004</v>
      </c>
      <c r="AO1150" s="399">
        <v>0.14000000000000001</v>
      </c>
      <c r="AP1150" s="399">
        <v>6.0000000000000001E-3</v>
      </c>
      <c r="AQ1150" s="399">
        <v>0.66700000000000004</v>
      </c>
      <c r="AR1150" s="399">
        <v>0.14000000000000001</v>
      </c>
      <c r="AS1150" s="399">
        <v>6.0000000000000001E-3</v>
      </c>
      <c r="AT1150" s="399">
        <v>0.67200000000000004</v>
      </c>
      <c r="AU1150" s="399">
        <v>0.14000000000000001</v>
      </c>
      <c r="AV1150" s="399">
        <v>6.0000000000000001E-3</v>
      </c>
      <c r="AW1150" s="399">
        <v>0.67400000000000004</v>
      </c>
      <c r="AX1150" s="399">
        <v>0.14000000000000001</v>
      </c>
      <c r="AY1150" s="399">
        <v>6.0000000000000001E-3</v>
      </c>
      <c r="AZ1150" s="399">
        <v>0.67300000000000004</v>
      </c>
      <c r="BA1150" s="399">
        <v>0.14000000000000001</v>
      </c>
      <c r="BB1150" s="399">
        <v>6.0000000000000001E-3</v>
      </c>
      <c r="BC1150" s="399">
        <v>0.67600000000000005</v>
      </c>
      <c r="BD1150" s="399">
        <v>0.14000000000000001</v>
      </c>
      <c r="BE1150" s="856">
        <v>6.0000000000000001E-3</v>
      </c>
      <c r="BF1150" s="856">
        <v>0.67100000000000004</v>
      </c>
      <c r="BG1150" s="856">
        <v>0.14000000000000001</v>
      </c>
      <c r="BH1150" s="399">
        <v>6.0000000000000001E-3</v>
      </c>
    </row>
    <row r="1151" spans="2:60" ht="16.5" customHeight="1">
      <c r="B1151" s="474"/>
      <c r="E1151" s="400"/>
      <c r="F1151" s="688" t="s">
        <v>898</v>
      </c>
      <c r="G1151" s="399">
        <v>0.06</v>
      </c>
      <c r="H1151" s="399">
        <v>2.8000000000000001E-2</v>
      </c>
      <c r="I1151" s="399">
        <v>1E-3</v>
      </c>
      <c r="J1151" s="399">
        <v>5.8999999999999997E-2</v>
      </c>
      <c r="K1151" s="399">
        <v>2.5999999999999999E-2</v>
      </c>
      <c r="L1151" s="399">
        <v>1E-3</v>
      </c>
      <c r="M1151" s="399">
        <v>5.8000000000000003E-2</v>
      </c>
      <c r="N1151" s="399">
        <v>2.5000000000000001E-2</v>
      </c>
      <c r="O1151" s="399">
        <v>1E-3</v>
      </c>
      <c r="P1151" s="399">
        <v>5.8000000000000003E-2</v>
      </c>
      <c r="Q1151" s="399">
        <v>2.5000000000000001E-2</v>
      </c>
      <c r="R1151" s="399">
        <v>1E-3</v>
      </c>
      <c r="S1151" s="399">
        <v>5.6000000000000001E-2</v>
      </c>
      <c r="T1151" s="399">
        <v>2.4E-2</v>
      </c>
      <c r="U1151" s="399">
        <v>1E-3</v>
      </c>
      <c r="V1151" s="399">
        <v>5.6000000000000001E-2</v>
      </c>
      <c r="W1151" s="399">
        <v>2.4E-2</v>
      </c>
      <c r="X1151" s="399">
        <v>1E-3</v>
      </c>
      <c r="Y1151" s="399">
        <v>5.6000000000000001E-2</v>
      </c>
      <c r="Z1151" s="399">
        <v>2.4E-2</v>
      </c>
      <c r="AA1151" s="399">
        <v>1E-3</v>
      </c>
      <c r="AB1151" s="399">
        <v>5.7000000000000002E-2</v>
      </c>
      <c r="AC1151" s="399">
        <v>2.4E-2</v>
      </c>
      <c r="AD1151" s="399">
        <v>1E-3</v>
      </c>
      <c r="AE1151" s="399">
        <v>5.6000000000000001E-2</v>
      </c>
      <c r="AF1151" s="399">
        <v>2.5000000000000001E-2</v>
      </c>
      <c r="AG1151" s="399">
        <v>1E-3</v>
      </c>
      <c r="AH1151" s="399">
        <v>5.6000000000000001E-2</v>
      </c>
      <c r="AI1151" s="399">
        <v>2.5000000000000001E-2</v>
      </c>
      <c r="AJ1151" s="399">
        <v>1E-3</v>
      </c>
      <c r="AK1151" s="399">
        <v>5.7000000000000002E-2</v>
      </c>
      <c r="AL1151" s="399">
        <v>2.5000000000000001E-2</v>
      </c>
      <c r="AM1151" s="399">
        <v>1E-3</v>
      </c>
      <c r="AN1151" s="399">
        <v>5.7000000000000002E-2</v>
      </c>
      <c r="AO1151" s="399">
        <v>2.5000000000000001E-2</v>
      </c>
      <c r="AP1151" s="399">
        <v>1E-3</v>
      </c>
      <c r="AQ1151" s="399">
        <v>5.7000000000000002E-2</v>
      </c>
      <c r="AR1151" s="399">
        <v>2.5000000000000001E-2</v>
      </c>
      <c r="AS1151" s="399">
        <v>1E-3</v>
      </c>
      <c r="AT1151" s="399">
        <v>5.7000000000000002E-2</v>
      </c>
      <c r="AU1151" s="399">
        <v>2.5000000000000001E-2</v>
      </c>
      <c r="AV1151" s="399">
        <v>1E-3</v>
      </c>
      <c r="AW1151" s="399">
        <v>5.7000000000000002E-2</v>
      </c>
      <c r="AX1151" s="399">
        <v>2.5000000000000001E-2</v>
      </c>
      <c r="AY1151" s="399">
        <v>1E-3</v>
      </c>
      <c r="AZ1151" s="399">
        <v>5.7000000000000002E-2</v>
      </c>
      <c r="BA1151" s="399">
        <v>2.5000000000000001E-2</v>
      </c>
      <c r="BB1151" s="399">
        <v>1E-3</v>
      </c>
      <c r="BC1151" s="399">
        <v>5.7000000000000002E-2</v>
      </c>
      <c r="BD1151" s="399">
        <v>2.5000000000000001E-2</v>
      </c>
      <c r="BE1151" s="856">
        <v>1E-3</v>
      </c>
      <c r="BF1151" s="856">
        <v>5.7000000000000002E-2</v>
      </c>
      <c r="BG1151" s="856">
        <v>2.5000000000000001E-2</v>
      </c>
      <c r="BH1151" s="399">
        <v>1E-3</v>
      </c>
    </row>
    <row r="1152" spans="2:60" ht="16.5" customHeight="1">
      <c r="B1152" s="474"/>
      <c r="E1152" s="401"/>
      <c r="F1152" s="688" t="s">
        <v>899</v>
      </c>
      <c r="G1152" s="399">
        <v>0.10100000000000001</v>
      </c>
      <c r="H1152" s="399">
        <v>0.14299999999999999</v>
      </c>
      <c r="I1152" s="399">
        <v>2E-3</v>
      </c>
      <c r="J1152" s="399">
        <v>0.10199999999999999</v>
      </c>
      <c r="K1152" s="399">
        <v>0.129</v>
      </c>
      <c r="L1152" s="399">
        <v>2E-3</v>
      </c>
      <c r="M1152" s="399">
        <v>0.104</v>
      </c>
      <c r="N1152" s="399">
        <v>0.122</v>
      </c>
      <c r="O1152" s="399">
        <v>2E-3</v>
      </c>
      <c r="P1152" s="399">
        <v>0.10299999999999999</v>
      </c>
      <c r="Q1152" s="399">
        <v>0.114</v>
      </c>
      <c r="R1152" s="399">
        <v>2E-3</v>
      </c>
      <c r="S1152" s="399">
        <v>0.10100000000000001</v>
      </c>
      <c r="T1152" s="399">
        <v>0.111</v>
      </c>
      <c r="U1152" s="399">
        <v>2E-3</v>
      </c>
      <c r="V1152" s="399">
        <v>0.10100000000000001</v>
      </c>
      <c r="W1152" s="399">
        <v>0.109</v>
      </c>
      <c r="X1152" s="399">
        <v>2E-3</v>
      </c>
      <c r="Y1152" s="399">
        <v>0.10100000000000001</v>
      </c>
      <c r="Z1152" s="399">
        <v>0.108</v>
      </c>
      <c r="AA1152" s="399">
        <v>2E-3</v>
      </c>
      <c r="AB1152" s="399">
        <v>0.10100000000000001</v>
      </c>
      <c r="AC1152" s="399">
        <v>0.106</v>
      </c>
      <c r="AD1152" s="399">
        <v>2E-3</v>
      </c>
      <c r="AE1152" s="399">
        <v>0.10199999999999999</v>
      </c>
      <c r="AF1152" s="399">
        <v>0.108</v>
      </c>
      <c r="AG1152" s="399">
        <v>2E-3</v>
      </c>
      <c r="AH1152" s="399">
        <v>0.10199999999999999</v>
      </c>
      <c r="AI1152" s="399">
        <v>0.106</v>
      </c>
      <c r="AJ1152" s="399">
        <v>2E-3</v>
      </c>
      <c r="AK1152" s="399">
        <v>0.10299999999999999</v>
      </c>
      <c r="AL1152" s="399">
        <v>0.105</v>
      </c>
      <c r="AM1152" s="399">
        <v>2E-3</v>
      </c>
      <c r="AN1152" s="399">
        <v>0.10299999999999999</v>
      </c>
      <c r="AO1152" s="399">
        <v>0.104</v>
      </c>
      <c r="AP1152" s="399">
        <v>2E-3</v>
      </c>
      <c r="AQ1152" s="399">
        <v>0.10199999999999999</v>
      </c>
      <c r="AR1152" s="399">
        <v>0.10199999999999999</v>
      </c>
      <c r="AS1152" s="399">
        <v>2E-3</v>
      </c>
      <c r="AT1152" s="399">
        <v>0.10199999999999999</v>
      </c>
      <c r="AU1152" s="399">
        <v>9.8000000000000004E-2</v>
      </c>
      <c r="AV1152" s="399">
        <v>2E-3</v>
      </c>
      <c r="AW1152" s="399">
        <v>0.1</v>
      </c>
      <c r="AX1152" s="399">
        <v>9.4E-2</v>
      </c>
      <c r="AY1152" s="399">
        <v>2E-3</v>
      </c>
      <c r="AZ1152" s="399">
        <v>9.9000000000000005E-2</v>
      </c>
      <c r="BA1152" s="399">
        <v>8.7999999999999995E-2</v>
      </c>
      <c r="BB1152" s="399">
        <v>2E-3</v>
      </c>
      <c r="BC1152" s="399">
        <v>9.7000000000000003E-2</v>
      </c>
      <c r="BD1152" s="399">
        <v>8.2000000000000003E-2</v>
      </c>
      <c r="BE1152" s="856">
        <v>2E-3</v>
      </c>
      <c r="BF1152" s="856">
        <v>9.6000000000000002E-2</v>
      </c>
      <c r="BG1152" s="856">
        <v>8.1000000000000003E-2</v>
      </c>
      <c r="BH1152" s="399">
        <v>2E-3</v>
      </c>
    </row>
    <row r="1153" spans="2:60" ht="16.5" customHeight="1">
      <c r="B1153" s="474"/>
      <c r="E1153" s="400" t="s">
        <v>951</v>
      </c>
      <c r="F1153" s="688" t="s">
        <v>895</v>
      </c>
      <c r="G1153" s="399">
        <v>0.186</v>
      </c>
      <c r="H1153" s="399">
        <v>2.9000000000000001E-2</v>
      </c>
      <c r="I1153" s="399">
        <v>8.9999999999999993E-3</v>
      </c>
      <c r="J1153" s="399">
        <v>0.186</v>
      </c>
      <c r="K1153" s="399">
        <v>2.9000000000000001E-2</v>
      </c>
      <c r="L1153" s="399">
        <v>8.9999999999999993E-3</v>
      </c>
      <c r="M1153" s="399">
        <v>0.186</v>
      </c>
      <c r="N1153" s="399">
        <v>2.9000000000000001E-2</v>
      </c>
      <c r="O1153" s="399">
        <v>8.9999999999999993E-3</v>
      </c>
      <c r="P1153" s="399">
        <v>0.185</v>
      </c>
      <c r="Q1153" s="399">
        <v>2.9000000000000001E-2</v>
      </c>
      <c r="R1153" s="399">
        <v>8.9999999999999993E-3</v>
      </c>
      <c r="S1153" s="399">
        <v>0.186</v>
      </c>
      <c r="T1153" s="399">
        <v>2.9000000000000001E-2</v>
      </c>
      <c r="U1153" s="399">
        <v>8.9999999999999993E-3</v>
      </c>
      <c r="V1153" s="399">
        <v>0.186</v>
      </c>
      <c r="W1153" s="399">
        <v>2.8000000000000001E-2</v>
      </c>
      <c r="X1153" s="399">
        <v>8.9999999999999993E-3</v>
      </c>
      <c r="Y1153" s="399">
        <v>0.186</v>
      </c>
      <c r="Z1153" s="399">
        <v>2.8000000000000001E-2</v>
      </c>
      <c r="AA1153" s="399">
        <v>8.0000000000000002E-3</v>
      </c>
      <c r="AB1153" s="399">
        <v>0.187</v>
      </c>
      <c r="AC1153" s="399">
        <v>2.8000000000000001E-2</v>
      </c>
      <c r="AD1153" s="399">
        <v>8.0000000000000002E-3</v>
      </c>
      <c r="AE1153" s="399">
        <v>0.186</v>
      </c>
      <c r="AF1153" s="399">
        <v>2.3E-2</v>
      </c>
      <c r="AG1153" s="399">
        <v>3.0000000000000001E-3</v>
      </c>
      <c r="AH1153" s="399">
        <v>0.186</v>
      </c>
      <c r="AI1153" s="399">
        <v>2.3E-2</v>
      </c>
      <c r="AJ1153" s="399">
        <v>3.0000000000000001E-3</v>
      </c>
      <c r="AK1153" s="399">
        <v>0.186</v>
      </c>
      <c r="AL1153" s="399">
        <v>2.3E-2</v>
      </c>
      <c r="AM1153" s="399">
        <v>3.0000000000000001E-3</v>
      </c>
      <c r="AN1153" s="399">
        <v>0.186</v>
      </c>
      <c r="AO1153" s="399">
        <v>2.3E-2</v>
      </c>
      <c r="AP1153" s="399">
        <v>2E-3</v>
      </c>
      <c r="AQ1153" s="399">
        <v>0.187</v>
      </c>
      <c r="AR1153" s="399">
        <v>2.3E-2</v>
      </c>
      <c r="AS1153" s="399">
        <v>2E-3</v>
      </c>
      <c r="AT1153" s="399">
        <v>0.186</v>
      </c>
      <c r="AU1153" s="399">
        <v>2.3E-2</v>
      </c>
      <c r="AV1153" s="399">
        <v>2E-3</v>
      </c>
      <c r="AW1153" s="399">
        <v>0.186</v>
      </c>
      <c r="AX1153" s="399">
        <v>2.3E-2</v>
      </c>
      <c r="AY1153" s="399">
        <v>2E-3</v>
      </c>
      <c r="AZ1153" s="399">
        <v>0.186</v>
      </c>
      <c r="BA1153" s="399">
        <v>2.3E-2</v>
      </c>
      <c r="BB1153" s="399">
        <v>2E-3</v>
      </c>
      <c r="BC1153" s="399">
        <v>0.185</v>
      </c>
      <c r="BD1153" s="399">
        <v>2.1999999999999999E-2</v>
      </c>
      <c r="BE1153" s="856">
        <v>2E-3</v>
      </c>
      <c r="BF1153" s="856">
        <v>0.185</v>
      </c>
      <c r="BG1153" s="856">
        <v>2.3E-2</v>
      </c>
      <c r="BH1153" s="399">
        <v>2E-3</v>
      </c>
    </row>
    <row r="1154" spans="2:60" ht="16.5" customHeight="1">
      <c r="B1154" s="474"/>
      <c r="E1154" s="1239" t="s">
        <v>952</v>
      </c>
      <c r="F1154" s="688" t="s">
        <v>895</v>
      </c>
      <c r="G1154" s="399">
        <v>0.2</v>
      </c>
      <c r="H1154" s="399">
        <v>8.2000000000000003E-2</v>
      </c>
      <c r="I1154" s="399">
        <v>2E-3</v>
      </c>
      <c r="J1154" s="399">
        <v>0.2</v>
      </c>
      <c r="K1154" s="399">
        <v>8.2000000000000003E-2</v>
      </c>
      <c r="L1154" s="399">
        <v>2E-3</v>
      </c>
      <c r="M1154" s="399">
        <v>0.2</v>
      </c>
      <c r="N1154" s="399">
        <v>8.2000000000000003E-2</v>
      </c>
      <c r="O1154" s="399">
        <v>2E-3</v>
      </c>
      <c r="P1154" s="399">
        <v>0.2</v>
      </c>
      <c r="Q1154" s="399">
        <v>8.2000000000000003E-2</v>
      </c>
      <c r="R1154" s="399">
        <v>2E-3</v>
      </c>
      <c r="S1154" s="399">
        <v>0.2</v>
      </c>
      <c r="T1154" s="399">
        <v>8.2000000000000003E-2</v>
      </c>
      <c r="U1154" s="399">
        <v>2E-3</v>
      </c>
      <c r="V1154" s="399">
        <v>0.2</v>
      </c>
      <c r="W1154" s="399">
        <v>8.2000000000000003E-2</v>
      </c>
      <c r="X1154" s="399">
        <v>2E-3</v>
      </c>
      <c r="Y1154" s="399">
        <v>0.2</v>
      </c>
      <c r="Z1154" s="399">
        <v>8.2000000000000003E-2</v>
      </c>
      <c r="AA1154" s="399">
        <v>2E-3</v>
      </c>
      <c r="AB1154" s="399">
        <v>0.2</v>
      </c>
      <c r="AC1154" s="399">
        <v>8.2000000000000003E-2</v>
      </c>
      <c r="AD1154" s="399">
        <v>2E-3</v>
      </c>
      <c r="AE1154" s="399">
        <v>0.19900000000000001</v>
      </c>
      <c r="AF1154" s="399">
        <v>0.08</v>
      </c>
      <c r="AG1154" s="399">
        <v>2E-3</v>
      </c>
      <c r="AH1154" s="399">
        <v>0.19800000000000001</v>
      </c>
      <c r="AI1154" s="399">
        <v>7.9000000000000001E-2</v>
      </c>
      <c r="AJ1154" s="399">
        <v>2E-3</v>
      </c>
      <c r="AK1154" s="399">
        <v>0.19800000000000001</v>
      </c>
      <c r="AL1154" s="399">
        <v>0.08</v>
      </c>
      <c r="AM1154" s="399">
        <v>2E-3</v>
      </c>
      <c r="AN1154" s="399">
        <v>0.19700000000000001</v>
      </c>
      <c r="AO1154" s="399">
        <v>7.9000000000000001E-2</v>
      </c>
      <c r="AP1154" s="399">
        <v>2E-3</v>
      </c>
      <c r="AQ1154" s="399">
        <v>0.19400000000000001</v>
      </c>
      <c r="AR1154" s="399">
        <v>0.08</v>
      </c>
      <c r="AS1154" s="399">
        <v>2E-3</v>
      </c>
      <c r="AT1154" s="399">
        <v>0.188</v>
      </c>
      <c r="AU1154" s="399">
        <v>7.5999999999999998E-2</v>
      </c>
      <c r="AV1154" s="399">
        <v>2E-3</v>
      </c>
      <c r="AW1154" s="399">
        <v>0.184</v>
      </c>
      <c r="AX1154" s="399">
        <v>7.3999999999999996E-2</v>
      </c>
      <c r="AY1154" s="399">
        <v>2E-3</v>
      </c>
      <c r="AZ1154" s="399">
        <v>0.182</v>
      </c>
      <c r="BA1154" s="399">
        <v>7.3999999999999996E-2</v>
      </c>
      <c r="BB1154" s="399">
        <v>2E-3</v>
      </c>
      <c r="BC1154" s="399">
        <v>0.17799999999999999</v>
      </c>
      <c r="BD1154" s="399">
        <v>7.0000000000000007E-2</v>
      </c>
      <c r="BE1154" s="856">
        <v>2E-3</v>
      </c>
      <c r="BF1154" s="856">
        <v>0.17799999999999999</v>
      </c>
      <c r="BG1154" s="856">
        <v>7.0999999999999994E-2</v>
      </c>
      <c r="BH1154" s="399">
        <v>2E-3</v>
      </c>
    </row>
    <row r="1155" spans="2:60" ht="16.5" customHeight="1">
      <c r="B1155" s="474"/>
      <c r="E1155" s="1240"/>
      <c r="F1155" s="688" t="s">
        <v>941</v>
      </c>
      <c r="G1155" s="399">
        <v>0.76500000000000001</v>
      </c>
      <c r="H1155" s="399" t="s">
        <v>546</v>
      </c>
      <c r="I1155" s="399" t="s">
        <v>546</v>
      </c>
      <c r="J1155" s="399">
        <v>0.76500000000000001</v>
      </c>
      <c r="K1155" s="399" t="s">
        <v>546</v>
      </c>
      <c r="L1155" s="399" t="s">
        <v>546</v>
      </c>
      <c r="M1155" s="399">
        <v>0.76500000000000001</v>
      </c>
      <c r="N1155" s="399" t="s">
        <v>546</v>
      </c>
      <c r="O1155" s="399" t="s">
        <v>546</v>
      </c>
      <c r="P1155" s="399">
        <v>0.76500000000000001</v>
      </c>
      <c r="Q1155" s="399" t="s">
        <v>546</v>
      </c>
      <c r="R1155" s="399" t="s">
        <v>546</v>
      </c>
      <c r="S1155" s="399">
        <v>0.76500000000000001</v>
      </c>
      <c r="T1155" s="399" t="s">
        <v>546</v>
      </c>
      <c r="U1155" s="399" t="s">
        <v>546</v>
      </c>
      <c r="V1155" s="399">
        <v>0.76500000000000001</v>
      </c>
      <c r="W1155" s="399" t="s">
        <v>546</v>
      </c>
      <c r="X1155" s="399" t="s">
        <v>546</v>
      </c>
      <c r="Y1155" s="399">
        <v>0.76500000000000001</v>
      </c>
      <c r="Z1155" s="399" t="s">
        <v>546</v>
      </c>
      <c r="AA1155" s="399" t="s">
        <v>546</v>
      </c>
      <c r="AB1155" s="399">
        <v>0.76500000000000001</v>
      </c>
      <c r="AC1155" s="399" t="s">
        <v>546</v>
      </c>
      <c r="AD1155" s="399" t="s">
        <v>546</v>
      </c>
      <c r="AE1155" s="399">
        <v>0.76500000000000001</v>
      </c>
      <c r="AF1155" s="399" t="s">
        <v>546</v>
      </c>
      <c r="AG1155" s="399" t="s">
        <v>546</v>
      </c>
      <c r="AH1155" s="399">
        <v>0.76500000000000001</v>
      </c>
      <c r="AI1155" s="399" t="s">
        <v>546</v>
      </c>
      <c r="AJ1155" s="399" t="s">
        <v>546</v>
      </c>
      <c r="AK1155" s="399">
        <v>0.76500000000000001</v>
      </c>
      <c r="AL1155" s="399" t="s">
        <v>546</v>
      </c>
      <c r="AM1155" s="399" t="s">
        <v>546</v>
      </c>
      <c r="AN1155" s="399">
        <v>0.76500000000000001</v>
      </c>
      <c r="AO1155" s="399" t="s">
        <v>546</v>
      </c>
      <c r="AP1155" s="399" t="s">
        <v>546</v>
      </c>
      <c r="AQ1155" s="399">
        <v>0.76500000000000001</v>
      </c>
      <c r="AR1155" s="399" t="s">
        <v>546</v>
      </c>
      <c r="AS1155" s="399" t="s">
        <v>546</v>
      </c>
      <c r="AT1155" s="399">
        <v>0.76500000000000001</v>
      </c>
      <c r="AU1155" s="399" t="s">
        <v>546</v>
      </c>
      <c r="AV1155" s="399" t="s">
        <v>546</v>
      </c>
      <c r="AW1155" s="399">
        <v>0.745</v>
      </c>
      <c r="AX1155" s="399" t="s">
        <v>546</v>
      </c>
      <c r="AY1155" s="399" t="s">
        <v>546</v>
      </c>
      <c r="AZ1155" s="399">
        <v>0.745</v>
      </c>
      <c r="BA1155" s="399" t="s">
        <v>546</v>
      </c>
      <c r="BB1155" s="399" t="s">
        <v>546</v>
      </c>
      <c r="BC1155" s="399">
        <v>0.745</v>
      </c>
      <c r="BD1155" s="399" t="s">
        <v>546</v>
      </c>
      <c r="BE1155" s="856" t="s">
        <v>546</v>
      </c>
      <c r="BF1155" s="856">
        <v>0.745</v>
      </c>
      <c r="BG1155" s="856" t="s">
        <v>546</v>
      </c>
      <c r="BH1155" s="399" t="s">
        <v>546</v>
      </c>
    </row>
    <row r="1156" spans="2:60" ht="16.5" customHeight="1">
      <c r="B1156" s="474"/>
      <c r="E1156" s="1241"/>
      <c r="F1156" s="688" t="s">
        <v>942</v>
      </c>
      <c r="G1156" s="399">
        <v>1.2190000000000001</v>
      </c>
      <c r="H1156" s="399">
        <v>1.7470000000000001</v>
      </c>
      <c r="I1156" s="399" t="s">
        <v>546</v>
      </c>
      <c r="J1156" s="399">
        <v>1.175</v>
      </c>
      <c r="K1156" s="399">
        <v>1.367</v>
      </c>
      <c r="L1156" s="399" t="s">
        <v>546</v>
      </c>
      <c r="M1156" s="399">
        <v>1.1739999999999999</v>
      </c>
      <c r="N1156" s="399">
        <v>1.349</v>
      </c>
      <c r="O1156" s="399" t="s">
        <v>546</v>
      </c>
      <c r="P1156" s="399">
        <v>1.1359999999999999</v>
      </c>
      <c r="Q1156" s="399">
        <v>1.0209999999999999</v>
      </c>
      <c r="R1156" s="399" t="s">
        <v>546</v>
      </c>
      <c r="S1156" s="399">
        <v>1.1359999999999999</v>
      </c>
      <c r="T1156" s="399">
        <v>1.016</v>
      </c>
      <c r="U1156" s="399" t="s">
        <v>546</v>
      </c>
      <c r="V1156" s="399">
        <v>1.1319999999999999</v>
      </c>
      <c r="W1156" s="399">
        <v>1.006</v>
      </c>
      <c r="X1156" s="399" t="s">
        <v>546</v>
      </c>
      <c r="Y1156" s="399">
        <v>1.125</v>
      </c>
      <c r="Z1156" s="399">
        <v>1</v>
      </c>
      <c r="AA1156" s="399" t="s">
        <v>546</v>
      </c>
      <c r="AB1156" s="399">
        <v>1.131</v>
      </c>
      <c r="AC1156" s="399">
        <v>0.999</v>
      </c>
      <c r="AD1156" s="399" t="s">
        <v>546</v>
      </c>
      <c r="AE1156" s="399">
        <v>1.127</v>
      </c>
      <c r="AF1156" s="399">
        <v>0.98399999999999999</v>
      </c>
      <c r="AG1156" s="399" t="s">
        <v>546</v>
      </c>
      <c r="AH1156" s="399">
        <v>1.1200000000000001</v>
      </c>
      <c r="AI1156" s="399">
        <v>0.98399999999999999</v>
      </c>
      <c r="AJ1156" s="399" t="s">
        <v>546</v>
      </c>
      <c r="AK1156" s="399">
        <v>1.121</v>
      </c>
      <c r="AL1156" s="399">
        <v>0.98299999999999998</v>
      </c>
      <c r="AM1156" s="399" t="s">
        <v>546</v>
      </c>
      <c r="AN1156" s="399">
        <v>1.117</v>
      </c>
      <c r="AO1156" s="399">
        <v>0.98099999999999998</v>
      </c>
      <c r="AP1156" s="399" t="s">
        <v>546</v>
      </c>
      <c r="AQ1156" s="399">
        <v>1.111</v>
      </c>
      <c r="AR1156" s="399">
        <v>0.999</v>
      </c>
      <c r="AS1156" s="399" t="s">
        <v>546</v>
      </c>
      <c r="AT1156" s="399">
        <v>1.1080000000000001</v>
      </c>
      <c r="AU1156" s="399">
        <v>0.997</v>
      </c>
      <c r="AV1156" s="399" t="s">
        <v>546</v>
      </c>
      <c r="AW1156" s="399">
        <v>1.1000000000000001</v>
      </c>
      <c r="AX1156" s="399">
        <v>0.99299999999999999</v>
      </c>
      <c r="AY1156" s="399" t="s">
        <v>546</v>
      </c>
      <c r="AZ1156" s="399">
        <v>1.099</v>
      </c>
      <c r="BA1156" s="399">
        <v>0.99099999999999999</v>
      </c>
      <c r="BB1156" s="399" t="s">
        <v>546</v>
      </c>
      <c r="BC1156" s="399">
        <v>1.093</v>
      </c>
      <c r="BD1156" s="399">
        <v>0.98899999999999999</v>
      </c>
      <c r="BE1156" s="856" t="s">
        <v>546</v>
      </c>
      <c r="BF1156" s="856">
        <v>1.0920000000000001</v>
      </c>
      <c r="BG1156" s="856">
        <v>0.98899999999999999</v>
      </c>
      <c r="BH1156" s="399" t="s">
        <v>546</v>
      </c>
    </row>
    <row r="1157" spans="2:60" ht="16.5" customHeight="1">
      <c r="B1157" s="474"/>
      <c r="E1157" s="387" t="s">
        <v>953</v>
      </c>
      <c r="F1157" s="688" t="s">
        <v>941</v>
      </c>
      <c r="G1157" s="399">
        <v>0.75800000000000001</v>
      </c>
      <c r="H1157" s="399" t="s">
        <v>546</v>
      </c>
      <c r="I1157" s="399" t="s">
        <v>546</v>
      </c>
      <c r="J1157" s="399">
        <v>0.75800000000000001</v>
      </c>
      <c r="K1157" s="399" t="s">
        <v>546</v>
      </c>
      <c r="L1157" s="399" t="s">
        <v>546</v>
      </c>
      <c r="M1157" s="399">
        <v>0.75800000000000001</v>
      </c>
      <c r="N1157" s="399" t="s">
        <v>546</v>
      </c>
      <c r="O1157" s="399" t="s">
        <v>546</v>
      </c>
      <c r="P1157" s="399">
        <v>0.75800000000000001</v>
      </c>
      <c r="Q1157" s="399" t="s">
        <v>546</v>
      </c>
      <c r="R1157" s="399" t="s">
        <v>546</v>
      </c>
      <c r="S1157" s="399">
        <v>0.75800000000000001</v>
      </c>
      <c r="T1157" s="399" t="s">
        <v>546</v>
      </c>
      <c r="U1157" s="399" t="s">
        <v>546</v>
      </c>
      <c r="V1157" s="399">
        <v>0.75800000000000001</v>
      </c>
      <c r="W1157" s="399" t="s">
        <v>546</v>
      </c>
      <c r="X1157" s="399" t="s">
        <v>546</v>
      </c>
      <c r="Y1157" s="399">
        <v>0.75800000000000001</v>
      </c>
      <c r="Z1157" s="399" t="s">
        <v>546</v>
      </c>
      <c r="AA1157" s="399" t="s">
        <v>546</v>
      </c>
      <c r="AB1157" s="399">
        <v>0.75800000000000001</v>
      </c>
      <c r="AC1157" s="399" t="s">
        <v>546</v>
      </c>
      <c r="AD1157" s="399" t="s">
        <v>546</v>
      </c>
      <c r="AE1157" s="399">
        <v>0.75800000000000001</v>
      </c>
      <c r="AF1157" s="399" t="s">
        <v>546</v>
      </c>
      <c r="AG1157" s="399" t="s">
        <v>546</v>
      </c>
      <c r="AH1157" s="399">
        <v>0.75800000000000001</v>
      </c>
      <c r="AI1157" s="399" t="s">
        <v>546</v>
      </c>
      <c r="AJ1157" s="399" t="s">
        <v>546</v>
      </c>
      <c r="AK1157" s="399">
        <v>0.75800000000000001</v>
      </c>
      <c r="AL1157" s="399" t="s">
        <v>546</v>
      </c>
      <c r="AM1157" s="399" t="s">
        <v>546</v>
      </c>
      <c r="AN1157" s="399">
        <v>0.75800000000000001</v>
      </c>
      <c r="AO1157" s="399" t="s">
        <v>546</v>
      </c>
      <c r="AP1157" s="399" t="s">
        <v>546</v>
      </c>
      <c r="AQ1157" s="399">
        <v>0.75800000000000001</v>
      </c>
      <c r="AR1157" s="399" t="s">
        <v>546</v>
      </c>
      <c r="AS1157" s="399" t="s">
        <v>546</v>
      </c>
      <c r="AT1157" s="399">
        <v>0.75800000000000001</v>
      </c>
      <c r="AU1157" s="399" t="s">
        <v>546</v>
      </c>
      <c r="AV1157" s="399" t="s">
        <v>546</v>
      </c>
      <c r="AW1157" s="399">
        <v>0.753</v>
      </c>
      <c r="AX1157" s="399" t="s">
        <v>546</v>
      </c>
      <c r="AY1157" s="399" t="s">
        <v>546</v>
      </c>
      <c r="AZ1157" s="399">
        <v>0.753</v>
      </c>
      <c r="BA1157" s="399" t="s">
        <v>546</v>
      </c>
      <c r="BB1157" s="399" t="s">
        <v>546</v>
      </c>
      <c r="BC1157" s="399">
        <v>0.753</v>
      </c>
      <c r="BD1157" s="399" t="s">
        <v>546</v>
      </c>
      <c r="BE1157" s="856" t="s">
        <v>546</v>
      </c>
      <c r="BF1157" s="856">
        <v>0.753</v>
      </c>
      <c r="BG1157" s="856" t="s">
        <v>546</v>
      </c>
      <c r="BH1157" s="399" t="s">
        <v>546</v>
      </c>
    </row>
    <row r="1158" spans="2:60" ht="16.5" customHeight="1">
      <c r="B1158" s="474"/>
      <c r="E1158" s="731" t="s">
        <v>944</v>
      </c>
      <c r="F1158" s="100"/>
      <c r="G1158" s="100"/>
      <c r="H1158" s="100"/>
      <c r="I1158" s="100"/>
      <c r="J1158" s="100"/>
      <c r="K1158" s="100"/>
      <c r="L1158" s="100"/>
      <c r="M1158" s="100"/>
      <c r="N1158" s="100"/>
      <c r="O1158" s="100"/>
      <c r="P1158" s="100"/>
      <c r="Q1158" s="100"/>
      <c r="R1158" s="100"/>
      <c r="S1158" s="100"/>
      <c r="T1158" s="100"/>
      <c r="U1158" s="100"/>
      <c r="V1158" s="100"/>
      <c r="W1158" s="100"/>
      <c r="X1158" s="100"/>
      <c r="Y1158" s="100"/>
      <c r="Z1158" s="100"/>
      <c r="AA1158" s="100"/>
      <c r="AB1158" s="100"/>
      <c r="AC1158" s="100"/>
      <c r="AD1158" s="100"/>
      <c r="AE1158" s="100"/>
      <c r="AF1158" s="100"/>
      <c r="AG1158" s="100"/>
      <c r="AH1158" s="100"/>
      <c r="AI1158" s="100"/>
      <c r="AJ1158" s="100"/>
      <c r="AK1158" s="100"/>
      <c r="AL1158" s="100"/>
      <c r="AM1158" s="100"/>
      <c r="AN1158" s="100"/>
      <c r="AO1158" s="100"/>
      <c r="AP1158" s="100"/>
      <c r="AQ1158" s="100"/>
      <c r="AR1158" s="100"/>
      <c r="AS1158" s="100"/>
      <c r="AT1158" s="100"/>
      <c r="AU1158" s="100"/>
      <c r="AV1158" s="100"/>
      <c r="AW1158" s="100"/>
      <c r="AX1158" s="100"/>
      <c r="AY1158" s="100"/>
      <c r="AZ1158" s="100"/>
      <c r="BA1158" s="100"/>
      <c r="BB1158" s="100"/>
      <c r="BC1158" s="100"/>
      <c r="BD1158" s="100"/>
    </row>
    <row r="1159" spans="2:60" ht="16.5" customHeight="1">
      <c r="B1159" s="474"/>
      <c r="E1159" s="731" t="s">
        <v>945</v>
      </c>
      <c r="F1159" s="100"/>
      <c r="G1159" s="100"/>
      <c r="H1159" s="100"/>
      <c r="I1159" s="100"/>
      <c r="J1159" s="100"/>
      <c r="K1159" s="100"/>
      <c r="L1159" s="100"/>
      <c r="M1159" s="100"/>
      <c r="N1159" s="100"/>
      <c r="O1159" s="100"/>
      <c r="P1159" s="100"/>
      <c r="Q1159" s="100"/>
      <c r="R1159" s="100"/>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M1159" s="100"/>
      <c r="AN1159" s="100"/>
      <c r="AO1159" s="100"/>
      <c r="AP1159" s="100"/>
      <c r="AQ1159" s="100"/>
      <c r="AR1159" s="100"/>
      <c r="AS1159" s="100"/>
      <c r="AT1159" s="100"/>
      <c r="AU1159" s="100"/>
      <c r="AV1159" s="100"/>
      <c r="AW1159" s="100"/>
      <c r="AX1159" s="100"/>
      <c r="AY1159" s="100"/>
      <c r="AZ1159" s="100"/>
      <c r="BA1159" s="100"/>
      <c r="BB1159" s="100"/>
      <c r="BC1159" s="100"/>
      <c r="BD1159" s="100"/>
    </row>
    <row r="1160" spans="2:60" ht="16.5" customHeight="1">
      <c r="B1160" s="474"/>
      <c r="E1160" s="377" t="s">
        <v>571</v>
      </c>
      <c r="F1160" s="100"/>
      <c r="G1160" s="100"/>
      <c r="H1160" s="100"/>
      <c r="I1160" s="100"/>
      <c r="J1160" s="100"/>
      <c r="K1160" s="100"/>
      <c r="L1160" s="100"/>
      <c r="M1160" s="100"/>
      <c r="N1160" s="100"/>
      <c r="O1160" s="100"/>
      <c r="P1160" s="100"/>
      <c r="Q1160" s="100"/>
      <c r="R1160" s="100"/>
      <c r="S1160" s="100"/>
      <c r="T1160" s="100"/>
      <c r="U1160" s="100"/>
      <c r="V1160" s="100"/>
      <c r="W1160" s="100"/>
      <c r="X1160" s="100"/>
      <c r="Y1160" s="100"/>
      <c r="Z1160" s="100"/>
    </row>
    <row r="1161" spans="2:60" ht="16.5" customHeight="1">
      <c r="B1161" s="474"/>
      <c r="E1161" s="100"/>
      <c r="F1161" s="100"/>
      <c r="G1161" s="100"/>
      <c r="H1161" s="100"/>
      <c r="I1161" s="100"/>
      <c r="J1161" s="100"/>
      <c r="K1161" s="100"/>
      <c r="L1161" s="100"/>
      <c r="M1161" s="100"/>
      <c r="N1161" s="100"/>
      <c r="O1161" s="100"/>
      <c r="P1161" s="100"/>
      <c r="Q1161" s="100"/>
      <c r="R1161" s="100"/>
      <c r="S1161" s="100"/>
      <c r="T1161" s="100"/>
      <c r="U1161" s="100"/>
      <c r="V1161" s="100"/>
      <c r="W1161" s="100"/>
      <c r="X1161" s="100"/>
      <c r="Y1161" s="100"/>
      <c r="Z1161" s="100"/>
    </row>
    <row r="1162" spans="2:60" ht="16.5" customHeight="1">
      <c r="B1162" s="474"/>
      <c r="E1162" s="385" t="s">
        <v>964</v>
      </c>
      <c r="F1162" s="100"/>
      <c r="G1162" s="100"/>
      <c r="H1162" s="100"/>
      <c r="I1162" s="100"/>
      <c r="J1162" s="100"/>
      <c r="K1162" s="100"/>
    </row>
    <row r="1163" spans="2:60" ht="16.5" customHeight="1">
      <c r="B1163" s="474"/>
      <c r="E1163" s="385"/>
      <c r="F1163" s="100"/>
      <c r="G1163" s="100"/>
      <c r="H1163" s="100"/>
      <c r="I1163" s="100"/>
      <c r="J1163" s="100"/>
      <c r="K1163" s="100"/>
    </row>
    <row r="1164" spans="2:60" ht="16.5" customHeight="1">
      <c r="B1164" s="474"/>
      <c r="E1164" s="692" t="s">
        <v>387</v>
      </c>
      <c r="F1164" s="100"/>
      <c r="G1164" s="100"/>
      <c r="H1164" s="100"/>
      <c r="I1164" s="100"/>
      <c r="J1164" s="100"/>
      <c r="K1164" s="100"/>
    </row>
    <row r="1165" spans="2:60" ht="16.5" customHeight="1">
      <c r="B1165" s="474"/>
      <c r="E1165" s="692"/>
      <c r="F1165" s="100"/>
      <c r="G1165" s="100"/>
      <c r="H1165" s="100"/>
      <c r="I1165" s="100"/>
      <c r="J1165" s="100"/>
      <c r="K1165" s="100"/>
    </row>
    <row r="1166" spans="2:60" ht="16.5" customHeight="1">
      <c r="B1166" s="474"/>
      <c r="E1166" s="529" t="s">
        <v>829</v>
      </c>
      <c r="F1166" s="100"/>
      <c r="G1166" s="100"/>
      <c r="H1166" s="100"/>
      <c r="I1166" s="100"/>
      <c r="J1166" s="100"/>
      <c r="K1166" s="100"/>
    </row>
    <row r="1167" spans="2:60" ht="16.5" customHeight="1">
      <c r="B1167" s="474"/>
      <c r="E1167" s="385"/>
      <c r="F1167" s="100"/>
      <c r="G1167" s="100"/>
      <c r="H1167" s="100"/>
      <c r="I1167" s="100"/>
      <c r="J1167" s="100"/>
      <c r="K1167" s="100"/>
    </row>
    <row r="1168" spans="2:60" ht="16.5" customHeight="1">
      <c r="B1168" s="474"/>
      <c r="E1168" s="385"/>
      <c r="F1168" s="100"/>
      <c r="G1168" s="398">
        <v>2007</v>
      </c>
      <c r="H1168" s="398">
        <v>2008</v>
      </c>
      <c r="I1168" s="398">
        <v>2009</v>
      </c>
      <c r="J1168" s="398">
        <v>2010</v>
      </c>
      <c r="K1168" s="398">
        <v>2011</v>
      </c>
      <c r="L1168" s="398">
        <v>2012</v>
      </c>
      <c r="M1168" s="398">
        <v>2013</v>
      </c>
      <c r="N1168" s="398">
        <v>2014</v>
      </c>
      <c r="O1168" s="398">
        <v>2015</v>
      </c>
      <c r="P1168" s="398">
        <v>2016</v>
      </c>
      <c r="Q1168" s="398">
        <v>2017</v>
      </c>
      <c r="R1168" s="398">
        <v>2018</v>
      </c>
      <c r="S1168" s="398">
        <v>2019</v>
      </c>
      <c r="T1168" s="398">
        <v>2020</v>
      </c>
      <c r="U1168" s="398">
        <v>2021</v>
      </c>
      <c r="V1168" s="398">
        <v>2022</v>
      </c>
      <c r="W1168" s="398">
        <v>2023</v>
      </c>
      <c r="X1168" s="398">
        <v>2024</v>
      </c>
    </row>
    <row r="1169" spans="2:24" ht="16.5" customHeight="1">
      <c r="B1169" s="474"/>
      <c r="E1169" s="386" t="s">
        <v>831</v>
      </c>
      <c r="F1169" s="387" t="s">
        <v>965</v>
      </c>
      <c r="G1169" s="684">
        <v>2.72</v>
      </c>
      <c r="H1169" s="684">
        <v>2.7189999999999999</v>
      </c>
      <c r="I1169" s="684">
        <v>2.72</v>
      </c>
      <c r="J1169" s="684">
        <v>2.7189999999999999</v>
      </c>
      <c r="K1169" s="684">
        <v>2.7189999999999999</v>
      </c>
      <c r="L1169" s="684">
        <v>2.7189999999999999</v>
      </c>
      <c r="M1169" s="684">
        <v>2.7189999999999999</v>
      </c>
      <c r="N1169" s="684">
        <v>2.7189999999999999</v>
      </c>
      <c r="O1169" s="684">
        <v>2.7189999999999999</v>
      </c>
      <c r="P1169" s="684">
        <v>2.7189999999999999</v>
      </c>
      <c r="Q1169" s="684">
        <v>2.7189999999999999</v>
      </c>
      <c r="R1169" s="684">
        <v>2.7189999999999999</v>
      </c>
      <c r="S1169" s="684">
        <v>2.7189999999999999</v>
      </c>
      <c r="T1169" s="684">
        <v>2.7189999999999999</v>
      </c>
      <c r="U1169" s="684">
        <v>2.7189999999999999</v>
      </c>
      <c r="V1169" s="684">
        <v>2.7189999999999999</v>
      </c>
      <c r="W1169" s="684">
        <v>2.7189999999999999</v>
      </c>
      <c r="X1169" s="689">
        <v>2.7189999999999999</v>
      </c>
    </row>
    <row r="1170" spans="2:24" ht="16.5" customHeight="1">
      <c r="B1170" s="474"/>
      <c r="E1170" s="389"/>
      <c r="F1170" s="387" t="s">
        <v>966</v>
      </c>
      <c r="G1170" s="684">
        <v>2.72</v>
      </c>
      <c r="H1170" s="684">
        <v>2.7189999999999999</v>
      </c>
      <c r="I1170" s="684">
        <v>2.7189999999999999</v>
      </c>
      <c r="J1170" s="684">
        <v>2.7189999999999999</v>
      </c>
      <c r="K1170" s="684">
        <v>2.7189999999999999</v>
      </c>
      <c r="L1170" s="684">
        <v>2.7189999999999999</v>
      </c>
      <c r="M1170" s="684">
        <v>2.7189999999999999</v>
      </c>
      <c r="N1170" s="684">
        <v>2.7189999999999999</v>
      </c>
      <c r="O1170" s="684">
        <v>2.7189999999999999</v>
      </c>
      <c r="P1170" s="684">
        <v>2.7189999999999999</v>
      </c>
      <c r="Q1170" s="684">
        <v>2.7189999999999999</v>
      </c>
      <c r="R1170" s="684">
        <v>2.7189999999999999</v>
      </c>
      <c r="S1170" s="684">
        <v>2.7189999999999999</v>
      </c>
      <c r="T1170" s="684">
        <v>2.7189999999999999</v>
      </c>
      <c r="U1170" s="684">
        <v>2.7189999999999999</v>
      </c>
      <c r="V1170" s="684">
        <v>2.7189999999999999</v>
      </c>
      <c r="W1170" s="684">
        <v>2.7189999999999999</v>
      </c>
      <c r="X1170" s="689">
        <v>2.7189999999999999</v>
      </c>
    </row>
    <row r="1171" spans="2:24" ht="16.5" customHeight="1">
      <c r="B1171" s="474"/>
      <c r="E1171" s="390"/>
      <c r="F1171" s="387" t="s">
        <v>967</v>
      </c>
      <c r="G1171" s="684">
        <v>2.7189999999999999</v>
      </c>
      <c r="H1171" s="684">
        <v>2.7189999999999999</v>
      </c>
      <c r="I1171" s="684">
        <v>2.7189999999999999</v>
      </c>
      <c r="J1171" s="684">
        <v>2.7189999999999999</v>
      </c>
      <c r="K1171" s="684">
        <v>2.7189999999999999</v>
      </c>
      <c r="L1171" s="684">
        <v>2.7189999999999999</v>
      </c>
      <c r="M1171" s="684">
        <v>2.7189999999999999</v>
      </c>
      <c r="N1171" s="684">
        <v>2.7189999999999999</v>
      </c>
      <c r="O1171" s="684">
        <v>2.7189999999999999</v>
      </c>
      <c r="P1171" s="684">
        <v>2.7189999999999999</v>
      </c>
      <c r="Q1171" s="684">
        <v>2.7189999999999999</v>
      </c>
      <c r="R1171" s="684">
        <v>2.718</v>
      </c>
      <c r="S1171" s="684">
        <v>2.718</v>
      </c>
      <c r="T1171" s="684">
        <v>2.718</v>
      </c>
      <c r="U1171" s="684">
        <v>2.718</v>
      </c>
      <c r="V1171" s="684">
        <v>2.718</v>
      </c>
      <c r="W1171" s="684">
        <v>2.718</v>
      </c>
      <c r="X1171" s="689">
        <v>2.718</v>
      </c>
    </row>
    <row r="1172" spans="2:24" ht="16.5" customHeight="1">
      <c r="B1172" s="474"/>
      <c r="E1172" s="386" t="s">
        <v>968</v>
      </c>
      <c r="F1172" s="387" t="s">
        <v>965</v>
      </c>
      <c r="G1172" s="684">
        <v>2.6779999999999999</v>
      </c>
      <c r="H1172" s="684">
        <v>2.6779999999999999</v>
      </c>
      <c r="I1172" s="684">
        <v>2.6779999999999999</v>
      </c>
      <c r="J1172" s="684">
        <v>2.6779999999999999</v>
      </c>
      <c r="K1172" s="684">
        <v>2.5270000000000001</v>
      </c>
      <c r="L1172" s="684">
        <v>2.5019999999999998</v>
      </c>
      <c r="M1172" s="684">
        <v>2.5750000000000002</v>
      </c>
      <c r="N1172" s="684">
        <v>2.5750000000000002</v>
      </c>
      <c r="O1172" s="684">
        <v>2.5750000000000002</v>
      </c>
      <c r="P1172" s="684">
        <v>2.569</v>
      </c>
      <c r="Q1172" s="684">
        <v>2.5529999999999999</v>
      </c>
      <c r="R1172" s="684">
        <v>2.5270000000000001</v>
      </c>
      <c r="S1172" s="689" t="s">
        <v>546</v>
      </c>
      <c r="T1172" s="689" t="s">
        <v>546</v>
      </c>
      <c r="U1172" s="689" t="s">
        <v>546</v>
      </c>
      <c r="V1172" s="689" t="s">
        <v>546</v>
      </c>
      <c r="W1172" s="689" t="s">
        <v>546</v>
      </c>
      <c r="X1172" s="689" t="s">
        <v>546</v>
      </c>
    </row>
    <row r="1173" spans="2:24" ht="16.5" customHeight="1">
      <c r="B1173" s="474"/>
      <c r="E1173" s="389"/>
      <c r="F1173" s="387" t="s">
        <v>966</v>
      </c>
      <c r="G1173" s="684">
        <v>2.6779999999999999</v>
      </c>
      <c r="H1173" s="684">
        <v>2.6779999999999999</v>
      </c>
      <c r="I1173" s="684">
        <v>2.6779999999999999</v>
      </c>
      <c r="J1173" s="684">
        <v>2.6779999999999999</v>
      </c>
      <c r="K1173" s="684">
        <v>2.5270000000000001</v>
      </c>
      <c r="L1173" s="684">
        <v>2.5019999999999998</v>
      </c>
      <c r="M1173" s="684">
        <v>2.5750000000000002</v>
      </c>
      <c r="N1173" s="684">
        <v>2.5739999999999998</v>
      </c>
      <c r="O1173" s="684">
        <v>2.5739999999999998</v>
      </c>
      <c r="P1173" s="684">
        <v>2.569</v>
      </c>
      <c r="Q1173" s="684">
        <v>2.552</v>
      </c>
      <c r="R1173" s="684">
        <v>2.5259999999999998</v>
      </c>
      <c r="S1173" s="689" t="s">
        <v>546</v>
      </c>
      <c r="T1173" s="689" t="s">
        <v>546</v>
      </c>
      <c r="U1173" s="689" t="s">
        <v>546</v>
      </c>
      <c r="V1173" s="689" t="s">
        <v>546</v>
      </c>
      <c r="W1173" s="689" t="s">
        <v>546</v>
      </c>
      <c r="X1173" s="689" t="s">
        <v>546</v>
      </c>
    </row>
    <row r="1174" spans="2:24" ht="16.5" customHeight="1">
      <c r="B1174" s="474"/>
      <c r="E1174" s="390"/>
      <c r="F1174" s="387" t="s">
        <v>967</v>
      </c>
      <c r="G1174" s="684">
        <v>2.6779999999999999</v>
      </c>
      <c r="H1174" s="684">
        <v>2.6779999999999999</v>
      </c>
      <c r="I1174" s="684">
        <v>2.6779999999999999</v>
      </c>
      <c r="J1174" s="684">
        <v>2.6779999999999999</v>
      </c>
      <c r="K1174" s="684">
        <v>2.5259999999999998</v>
      </c>
      <c r="L1174" s="684">
        <v>2.5009999999999999</v>
      </c>
      <c r="M1174" s="684">
        <v>2.5739999999999998</v>
      </c>
      <c r="N1174" s="684">
        <v>2.5739999999999998</v>
      </c>
      <c r="O1174" s="684">
        <v>2.5739999999999998</v>
      </c>
      <c r="P1174" s="684">
        <v>2.569</v>
      </c>
      <c r="Q1174" s="684">
        <v>2.552</v>
      </c>
      <c r="R1174" s="684">
        <v>2.5259999999999998</v>
      </c>
      <c r="S1174" s="689" t="s">
        <v>546</v>
      </c>
      <c r="T1174" s="689" t="s">
        <v>546</v>
      </c>
      <c r="U1174" s="689" t="s">
        <v>546</v>
      </c>
      <c r="V1174" s="689" t="s">
        <v>546</v>
      </c>
      <c r="W1174" s="689" t="s">
        <v>546</v>
      </c>
      <c r="X1174" s="689" t="s">
        <v>546</v>
      </c>
    </row>
    <row r="1175" spans="2:24" ht="16.5" customHeight="1">
      <c r="B1175" s="474"/>
      <c r="E1175" s="386" t="s">
        <v>852</v>
      </c>
      <c r="F1175" s="387" t="s">
        <v>965</v>
      </c>
      <c r="G1175" s="689" t="s">
        <v>546</v>
      </c>
      <c r="H1175" s="689" t="s">
        <v>546</v>
      </c>
      <c r="I1175" s="689" t="s">
        <v>546</v>
      </c>
      <c r="J1175" s="689" t="s">
        <v>546</v>
      </c>
      <c r="K1175" s="689" t="s">
        <v>546</v>
      </c>
      <c r="L1175" s="689" t="s">
        <v>546</v>
      </c>
      <c r="M1175" s="689" t="s">
        <v>546</v>
      </c>
      <c r="N1175" s="689" t="s">
        <v>546</v>
      </c>
      <c r="O1175" s="689" t="s">
        <v>546</v>
      </c>
      <c r="P1175" s="689" t="s">
        <v>546</v>
      </c>
      <c r="Q1175" s="689" t="s">
        <v>546</v>
      </c>
      <c r="R1175" s="689" t="s">
        <v>546</v>
      </c>
      <c r="S1175" s="684">
        <v>2.5019999999999998</v>
      </c>
      <c r="T1175" s="684">
        <v>2.5009999999999999</v>
      </c>
      <c r="U1175" s="684">
        <v>2.5</v>
      </c>
      <c r="V1175" s="684">
        <v>2.5</v>
      </c>
      <c r="W1175" s="684">
        <v>2.5009999999999999</v>
      </c>
      <c r="X1175" s="689">
        <v>2.5009999999999999</v>
      </c>
    </row>
    <row r="1176" spans="2:24" ht="16.5" customHeight="1">
      <c r="B1176" s="474"/>
      <c r="E1176" s="389"/>
      <c r="F1176" s="387" t="s">
        <v>966</v>
      </c>
      <c r="G1176" s="689" t="s">
        <v>546</v>
      </c>
      <c r="H1176" s="689" t="s">
        <v>546</v>
      </c>
      <c r="I1176" s="689" t="s">
        <v>546</v>
      </c>
      <c r="J1176" s="689" t="s">
        <v>546</v>
      </c>
      <c r="K1176" s="689" t="s">
        <v>546</v>
      </c>
      <c r="L1176" s="689" t="s">
        <v>546</v>
      </c>
      <c r="M1176" s="689" t="s">
        <v>546</v>
      </c>
      <c r="N1176" s="689" t="s">
        <v>546</v>
      </c>
      <c r="O1176" s="689" t="s">
        <v>546</v>
      </c>
      <c r="P1176" s="689" t="s">
        <v>546</v>
      </c>
      <c r="Q1176" s="689" t="s">
        <v>546</v>
      </c>
      <c r="R1176" s="689" t="s">
        <v>546</v>
      </c>
      <c r="S1176" s="684">
        <v>2.5009999999999999</v>
      </c>
      <c r="T1176" s="684">
        <v>2.5009999999999999</v>
      </c>
      <c r="U1176" s="684">
        <v>2.5</v>
      </c>
      <c r="V1176" s="684">
        <v>2.5</v>
      </c>
      <c r="W1176" s="684">
        <v>2.5009999999999999</v>
      </c>
      <c r="X1176" s="689">
        <v>2.5009999999999999</v>
      </c>
    </row>
    <row r="1177" spans="2:24" ht="16.5" customHeight="1">
      <c r="B1177" s="474"/>
      <c r="E1177" s="390"/>
      <c r="F1177" s="387" t="s">
        <v>967</v>
      </c>
      <c r="G1177" s="689" t="s">
        <v>546</v>
      </c>
      <c r="H1177" s="689" t="s">
        <v>546</v>
      </c>
      <c r="I1177" s="689" t="s">
        <v>546</v>
      </c>
      <c r="J1177" s="689" t="s">
        <v>546</v>
      </c>
      <c r="K1177" s="689" t="s">
        <v>546</v>
      </c>
      <c r="L1177" s="689" t="s">
        <v>546</v>
      </c>
      <c r="M1177" s="689" t="s">
        <v>546</v>
      </c>
      <c r="N1177" s="689" t="s">
        <v>546</v>
      </c>
      <c r="O1177" s="689" t="s">
        <v>546</v>
      </c>
      <c r="P1177" s="689" t="s">
        <v>546</v>
      </c>
      <c r="Q1177" s="689" t="s">
        <v>546</v>
      </c>
      <c r="R1177" s="689" t="s">
        <v>546</v>
      </c>
      <c r="S1177" s="684">
        <v>2.5009999999999999</v>
      </c>
      <c r="T1177" s="684">
        <v>2.5009999999999999</v>
      </c>
      <c r="U1177" s="684">
        <v>2.5</v>
      </c>
      <c r="V1177" s="684">
        <v>2.5</v>
      </c>
      <c r="W1177" s="684">
        <v>2.5009999999999999</v>
      </c>
      <c r="X1177" s="689">
        <v>2.5009999999999999</v>
      </c>
    </row>
    <row r="1178" spans="2:24" ht="16.5" customHeight="1">
      <c r="B1178" s="474"/>
      <c r="E1178" s="386" t="s">
        <v>853</v>
      </c>
      <c r="F1178" s="387" t="s">
        <v>965</v>
      </c>
      <c r="G1178" s="689" t="s">
        <v>546</v>
      </c>
      <c r="H1178" s="689" t="s">
        <v>546</v>
      </c>
      <c r="I1178" s="689" t="s">
        <v>546</v>
      </c>
      <c r="J1178" s="689" t="s">
        <v>546</v>
      </c>
      <c r="K1178" s="689" t="s">
        <v>546</v>
      </c>
      <c r="L1178" s="689" t="s">
        <v>546</v>
      </c>
      <c r="M1178" s="689" t="s">
        <v>546</v>
      </c>
      <c r="N1178" s="689" t="s">
        <v>546</v>
      </c>
      <c r="O1178" s="689" t="s">
        <v>546</v>
      </c>
      <c r="P1178" s="689" t="s">
        <v>546</v>
      </c>
      <c r="Q1178" s="689" t="s">
        <v>546</v>
      </c>
      <c r="R1178" s="689" t="s">
        <v>546</v>
      </c>
      <c r="S1178" s="684">
        <v>2.427</v>
      </c>
      <c r="T1178" s="684">
        <v>2.4260000000000002</v>
      </c>
      <c r="U1178" s="684">
        <v>2.4239999999999999</v>
      </c>
      <c r="V1178" s="684">
        <v>2.4239999999999999</v>
      </c>
      <c r="W1178" s="684">
        <v>2.4260000000000002</v>
      </c>
      <c r="X1178" s="689">
        <v>2.4260000000000002</v>
      </c>
    </row>
    <row r="1179" spans="2:24" ht="16.5" customHeight="1">
      <c r="B1179" s="474"/>
      <c r="E1179" s="389"/>
      <c r="F1179" s="387" t="s">
        <v>966</v>
      </c>
      <c r="G1179" s="689" t="s">
        <v>546</v>
      </c>
      <c r="H1179" s="689" t="s">
        <v>546</v>
      </c>
      <c r="I1179" s="689" t="s">
        <v>546</v>
      </c>
      <c r="J1179" s="689" t="s">
        <v>546</v>
      </c>
      <c r="K1179" s="689" t="s">
        <v>546</v>
      </c>
      <c r="L1179" s="689" t="s">
        <v>546</v>
      </c>
      <c r="M1179" s="689" t="s">
        <v>546</v>
      </c>
      <c r="N1179" s="689" t="s">
        <v>546</v>
      </c>
      <c r="O1179" s="689" t="s">
        <v>546</v>
      </c>
      <c r="P1179" s="689" t="s">
        <v>546</v>
      </c>
      <c r="Q1179" s="689" t="s">
        <v>546</v>
      </c>
      <c r="R1179" s="689" t="s">
        <v>546</v>
      </c>
      <c r="S1179" s="684">
        <v>2.4260000000000002</v>
      </c>
      <c r="T1179" s="684">
        <v>2.4260000000000002</v>
      </c>
      <c r="U1179" s="684">
        <v>2.4239999999999999</v>
      </c>
      <c r="V1179" s="684">
        <v>2.4239999999999999</v>
      </c>
      <c r="W1179" s="684">
        <v>2.4260000000000002</v>
      </c>
      <c r="X1179" s="689">
        <v>2.4260000000000002</v>
      </c>
    </row>
    <row r="1180" spans="2:24" ht="16.5" customHeight="1">
      <c r="B1180" s="474"/>
      <c r="E1180" s="390"/>
      <c r="F1180" s="387" t="s">
        <v>967</v>
      </c>
      <c r="G1180" s="689" t="s">
        <v>546</v>
      </c>
      <c r="H1180" s="689" t="s">
        <v>546</v>
      </c>
      <c r="I1180" s="689" t="s">
        <v>546</v>
      </c>
      <c r="J1180" s="689" t="s">
        <v>546</v>
      </c>
      <c r="K1180" s="689" t="s">
        <v>546</v>
      </c>
      <c r="L1180" s="689" t="s">
        <v>546</v>
      </c>
      <c r="M1180" s="689" t="s">
        <v>546</v>
      </c>
      <c r="N1180" s="689" t="s">
        <v>546</v>
      </c>
      <c r="O1180" s="689" t="s">
        <v>546</v>
      </c>
      <c r="P1180" s="689" t="s">
        <v>546</v>
      </c>
      <c r="Q1180" s="689" t="s">
        <v>546</v>
      </c>
      <c r="R1180" s="689" t="s">
        <v>546</v>
      </c>
      <c r="S1180" s="684">
        <v>2.4260000000000002</v>
      </c>
      <c r="T1180" s="684">
        <v>2.4260000000000002</v>
      </c>
      <c r="U1180" s="684">
        <v>2.4239999999999999</v>
      </c>
      <c r="V1180" s="684">
        <v>2.4239999999999999</v>
      </c>
      <c r="W1180" s="684">
        <v>2.4260000000000002</v>
      </c>
      <c r="X1180" s="689">
        <v>2.4260000000000002</v>
      </c>
    </row>
    <row r="1181" spans="2:24" ht="16.5" customHeight="1">
      <c r="B1181" s="474"/>
      <c r="E1181" s="386" t="s">
        <v>854</v>
      </c>
      <c r="F1181" s="387" t="s">
        <v>965</v>
      </c>
      <c r="G1181" s="689" t="s">
        <v>546</v>
      </c>
      <c r="H1181" s="689" t="s">
        <v>546</v>
      </c>
      <c r="I1181" s="689" t="s">
        <v>546</v>
      </c>
      <c r="J1181" s="689" t="s">
        <v>546</v>
      </c>
      <c r="K1181" s="689" t="s">
        <v>546</v>
      </c>
      <c r="L1181" s="689" t="s">
        <v>546</v>
      </c>
      <c r="M1181" s="689" t="s">
        <v>546</v>
      </c>
      <c r="N1181" s="689" t="s">
        <v>546</v>
      </c>
      <c r="O1181" s="689" t="s">
        <v>546</v>
      </c>
      <c r="P1181" s="689" t="s">
        <v>546</v>
      </c>
      <c r="Q1181" s="689" t="s">
        <v>546</v>
      </c>
      <c r="R1181" s="689" t="s">
        <v>546</v>
      </c>
      <c r="S1181" s="684">
        <v>2.1760000000000002</v>
      </c>
      <c r="T1181" s="684">
        <v>2.1749999999999998</v>
      </c>
      <c r="U1181" s="684">
        <v>2.1720000000000002</v>
      </c>
      <c r="V1181" s="684">
        <v>2.1709999999999998</v>
      </c>
      <c r="W1181" s="684">
        <v>2.1749999999999998</v>
      </c>
      <c r="X1181" s="689">
        <v>2.1749999999999998</v>
      </c>
    </row>
    <row r="1182" spans="2:24" ht="16.5" customHeight="1">
      <c r="B1182" s="474"/>
      <c r="E1182" s="389"/>
      <c r="F1182" s="387" t="s">
        <v>966</v>
      </c>
      <c r="G1182" s="689" t="s">
        <v>546</v>
      </c>
      <c r="H1182" s="689" t="s">
        <v>546</v>
      </c>
      <c r="I1182" s="689" t="s">
        <v>546</v>
      </c>
      <c r="J1182" s="689" t="s">
        <v>546</v>
      </c>
      <c r="K1182" s="689" t="s">
        <v>546</v>
      </c>
      <c r="L1182" s="689" t="s">
        <v>546</v>
      </c>
      <c r="M1182" s="689" t="s">
        <v>546</v>
      </c>
      <c r="N1182" s="689" t="s">
        <v>546</v>
      </c>
      <c r="O1182" s="689" t="s">
        <v>546</v>
      </c>
      <c r="P1182" s="689" t="s">
        <v>546</v>
      </c>
      <c r="Q1182" s="689" t="s">
        <v>546</v>
      </c>
      <c r="R1182" s="689" t="s">
        <v>546</v>
      </c>
      <c r="S1182" s="684">
        <v>2.1749999999999998</v>
      </c>
      <c r="T1182" s="684">
        <v>2.1749999999999998</v>
      </c>
      <c r="U1182" s="684">
        <v>2.1720000000000002</v>
      </c>
      <c r="V1182" s="684">
        <v>2.1709999999999998</v>
      </c>
      <c r="W1182" s="684">
        <v>2.1749999999999998</v>
      </c>
      <c r="X1182" s="689">
        <v>2.1749999999999998</v>
      </c>
    </row>
    <row r="1183" spans="2:24" ht="16.5" customHeight="1">
      <c r="B1183" s="474"/>
      <c r="E1183" s="390"/>
      <c r="F1183" s="387" t="s">
        <v>967</v>
      </c>
      <c r="G1183" s="689" t="s">
        <v>546</v>
      </c>
      <c r="H1183" s="689" t="s">
        <v>546</v>
      </c>
      <c r="I1183" s="689" t="s">
        <v>546</v>
      </c>
      <c r="J1183" s="689" t="s">
        <v>546</v>
      </c>
      <c r="K1183" s="689" t="s">
        <v>546</v>
      </c>
      <c r="L1183" s="689" t="s">
        <v>546</v>
      </c>
      <c r="M1183" s="689" t="s">
        <v>546</v>
      </c>
      <c r="N1183" s="689" t="s">
        <v>546</v>
      </c>
      <c r="O1183" s="689" t="s">
        <v>546</v>
      </c>
      <c r="P1183" s="689" t="s">
        <v>546</v>
      </c>
      <c r="Q1183" s="689" t="s">
        <v>546</v>
      </c>
      <c r="R1183" s="689" t="s">
        <v>546</v>
      </c>
      <c r="S1183" s="684">
        <v>2.1749999999999998</v>
      </c>
      <c r="T1183" s="684">
        <v>2.1749999999999998</v>
      </c>
      <c r="U1183" s="684">
        <v>2.1720000000000002</v>
      </c>
      <c r="V1183" s="684">
        <v>2.1709999999999998</v>
      </c>
      <c r="W1183" s="684">
        <v>2.1749999999999998</v>
      </c>
      <c r="X1183" s="689">
        <v>2.1749999999999998</v>
      </c>
    </row>
    <row r="1184" spans="2:24" ht="16.5" customHeight="1">
      <c r="B1184" s="474"/>
      <c r="E1184" s="386" t="s">
        <v>855</v>
      </c>
      <c r="F1184" s="387" t="s">
        <v>965</v>
      </c>
      <c r="G1184" s="689" t="s">
        <v>546</v>
      </c>
      <c r="H1184" s="689" t="s">
        <v>546</v>
      </c>
      <c r="I1184" s="689" t="s">
        <v>546</v>
      </c>
      <c r="J1184" s="689" t="s">
        <v>546</v>
      </c>
      <c r="K1184" s="689" t="s">
        <v>546</v>
      </c>
      <c r="L1184" s="689" t="s">
        <v>546</v>
      </c>
      <c r="M1184" s="689" t="s">
        <v>546</v>
      </c>
      <c r="N1184" s="689" t="s">
        <v>546</v>
      </c>
      <c r="O1184" s="689" t="s">
        <v>546</v>
      </c>
      <c r="P1184" s="689" t="s">
        <v>546</v>
      </c>
      <c r="Q1184" s="689" t="s">
        <v>546</v>
      </c>
      <c r="R1184" s="689" t="s">
        <v>546</v>
      </c>
      <c r="S1184" s="684">
        <v>1.925</v>
      </c>
      <c r="T1184" s="684">
        <v>1.9239999999999999</v>
      </c>
      <c r="U1184" s="684">
        <v>1.919</v>
      </c>
      <c r="V1184" s="684">
        <v>1.9179999999999999</v>
      </c>
      <c r="W1184" s="684">
        <v>1.9239999999999999</v>
      </c>
      <c r="X1184" s="689">
        <v>1.9239999999999999</v>
      </c>
    </row>
    <row r="1185" spans="2:24" ht="16.5" customHeight="1">
      <c r="B1185" s="474"/>
      <c r="E1185" s="389"/>
      <c r="F1185" s="387" t="s">
        <v>966</v>
      </c>
      <c r="G1185" s="689" t="s">
        <v>546</v>
      </c>
      <c r="H1185" s="689" t="s">
        <v>546</v>
      </c>
      <c r="I1185" s="689" t="s">
        <v>546</v>
      </c>
      <c r="J1185" s="689" t="s">
        <v>546</v>
      </c>
      <c r="K1185" s="689" t="s">
        <v>546</v>
      </c>
      <c r="L1185" s="689" t="s">
        <v>546</v>
      </c>
      <c r="M1185" s="689" t="s">
        <v>546</v>
      </c>
      <c r="N1185" s="689" t="s">
        <v>546</v>
      </c>
      <c r="O1185" s="689" t="s">
        <v>546</v>
      </c>
      <c r="P1185" s="689" t="s">
        <v>546</v>
      </c>
      <c r="Q1185" s="689" t="s">
        <v>546</v>
      </c>
      <c r="R1185" s="689" t="s">
        <v>546</v>
      </c>
      <c r="S1185" s="684">
        <v>1.9239999999999999</v>
      </c>
      <c r="T1185" s="684">
        <v>1.9239999999999999</v>
      </c>
      <c r="U1185" s="684">
        <v>1.919</v>
      </c>
      <c r="V1185" s="684">
        <v>1.9179999999999999</v>
      </c>
      <c r="W1185" s="684">
        <v>1.9239999999999999</v>
      </c>
      <c r="X1185" s="689">
        <v>1.9239999999999999</v>
      </c>
    </row>
    <row r="1186" spans="2:24" ht="16.5" customHeight="1">
      <c r="B1186" s="474"/>
      <c r="E1186" s="390"/>
      <c r="F1186" s="387" t="s">
        <v>967</v>
      </c>
      <c r="G1186" s="689" t="s">
        <v>546</v>
      </c>
      <c r="H1186" s="689" t="s">
        <v>546</v>
      </c>
      <c r="I1186" s="689" t="s">
        <v>546</v>
      </c>
      <c r="J1186" s="689" t="s">
        <v>546</v>
      </c>
      <c r="K1186" s="689" t="s">
        <v>546</v>
      </c>
      <c r="L1186" s="689" t="s">
        <v>546</v>
      </c>
      <c r="M1186" s="689" t="s">
        <v>546</v>
      </c>
      <c r="N1186" s="689" t="s">
        <v>546</v>
      </c>
      <c r="O1186" s="689" t="s">
        <v>546</v>
      </c>
      <c r="P1186" s="689" t="s">
        <v>546</v>
      </c>
      <c r="Q1186" s="689" t="s">
        <v>546</v>
      </c>
      <c r="R1186" s="689" t="s">
        <v>546</v>
      </c>
      <c r="S1186" s="684">
        <v>1.9239999999999999</v>
      </c>
      <c r="T1186" s="684">
        <v>1.9239999999999999</v>
      </c>
      <c r="U1186" s="684">
        <v>1.919</v>
      </c>
      <c r="V1186" s="684">
        <v>1.9179999999999999</v>
      </c>
      <c r="W1186" s="684">
        <v>1.9239999999999999</v>
      </c>
      <c r="X1186" s="689">
        <v>1.9239999999999999</v>
      </c>
    </row>
    <row r="1187" spans="2:24" ht="16.5" customHeight="1">
      <c r="B1187" s="474"/>
      <c r="E1187" s="386" t="s">
        <v>856</v>
      </c>
      <c r="F1187" s="387" t="s">
        <v>965</v>
      </c>
      <c r="G1187" s="689" t="s">
        <v>546</v>
      </c>
      <c r="H1187" s="689" t="s">
        <v>546</v>
      </c>
      <c r="I1187" s="689" t="s">
        <v>546</v>
      </c>
      <c r="J1187" s="689" t="s">
        <v>546</v>
      </c>
      <c r="K1187" s="689" t="s">
        <v>546</v>
      </c>
      <c r="L1187" s="689" t="s">
        <v>546</v>
      </c>
      <c r="M1187" s="689" t="s">
        <v>546</v>
      </c>
      <c r="N1187" s="689" t="s">
        <v>546</v>
      </c>
      <c r="O1187" s="689" t="s">
        <v>546</v>
      </c>
      <c r="P1187" s="689" t="s">
        <v>546</v>
      </c>
      <c r="Q1187" s="689" t="s">
        <v>546</v>
      </c>
      <c r="R1187" s="689" t="s">
        <v>546</v>
      </c>
      <c r="S1187" s="684">
        <v>0.17</v>
      </c>
      <c r="T1187" s="684">
        <v>0.16800000000000001</v>
      </c>
      <c r="U1187" s="684">
        <v>0.152</v>
      </c>
      <c r="V1187" s="684">
        <v>0.14899999999999999</v>
      </c>
      <c r="W1187" s="684">
        <v>0.16800000000000001</v>
      </c>
      <c r="X1187" s="689">
        <v>0.16800000000000001</v>
      </c>
    </row>
    <row r="1188" spans="2:24" ht="16.5" customHeight="1">
      <c r="B1188" s="474"/>
      <c r="E1188" s="389"/>
      <c r="F1188" s="387" t="s">
        <v>966</v>
      </c>
      <c r="G1188" s="689" t="s">
        <v>546</v>
      </c>
      <c r="H1188" s="689" t="s">
        <v>546</v>
      </c>
      <c r="I1188" s="689" t="s">
        <v>546</v>
      </c>
      <c r="J1188" s="689" t="s">
        <v>546</v>
      </c>
      <c r="K1188" s="689" t="s">
        <v>546</v>
      </c>
      <c r="L1188" s="689" t="s">
        <v>546</v>
      </c>
      <c r="M1188" s="689" t="s">
        <v>546</v>
      </c>
      <c r="N1188" s="689" t="s">
        <v>546</v>
      </c>
      <c r="O1188" s="689" t="s">
        <v>546</v>
      </c>
      <c r="P1188" s="689" t="s">
        <v>546</v>
      </c>
      <c r="Q1188" s="689" t="s">
        <v>546</v>
      </c>
      <c r="R1188" s="689" t="s">
        <v>546</v>
      </c>
      <c r="S1188" s="684">
        <v>0.16900000000000001</v>
      </c>
      <c r="T1188" s="684">
        <v>0.16800000000000001</v>
      </c>
      <c r="U1188" s="684">
        <v>0.152</v>
      </c>
      <c r="V1188" s="684">
        <v>0.14899999999999999</v>
      </c>
      <c r="W1188" s="684">
        <v>0.16800000000000001</v>
      </c>
      <c r="X1188" s="689">
        <v>0.16800000000000001</v>
      </c>
    </row>
    <row r="1189" spans="2:24" ht="16.5" customHeight="1">
      <c r="B1189" s="474"/>
      <c r="E1189" s="390"/>
      <c r="F1189" s="387" t="s">
        <v>967</v>
      </c>
      <c r="G1189" s="689" t="s">
        <v>546</v>
      </c>
      <c r="H1189" s="689" t="s">
        <v>546</v>
      </c>
      <c r="I1189" s="689" t="s">
        <v>546</v>
      </c>
      <c r="J1189" s="689" t="s">
        <v>546</v>
      </c>
      <c r="K1189" s="689" t="s">
        <v>546</v>
      </c>
      <c r="L1189" s="689" t="s">
        <v>546</v>
      </c>
      <c r="M1189" s="689" t="s">
        <v>546</v>
      </c>
      <c r="N1189" s="689" t="s">
        <v>546</v>
      </c>
      <c r="O1189" s="689" t="s">
        <v>546</v>
      </c>
      <c r="P1189" s="689" t="s">
        <v>546</v>
      </c>
      <c r="Q1189" s="689" t="s">
        <v>546</v>
      </c>
      <c r="R1189" s="689" t="s">
        <v>546</v>
      </c>
      <c r="S1189" s="684">
        <v>0.16900000000000001</v>
      </c>
      <c r="T1189" s="684">
        <v>0.16800000000000001</v>
      </c>
      <c r="U1189" s="684">
        <v>0.152</v>
      </c>
      <c r="V1189" s="684">
        <v>0.14899999999999999</v>
      </c>
      <c r="W1189" s="684">
        <v>0.16800000000000001</v>
      </c>
      <c r="X1189" s="689">
        <v>0.16800000000000001</v>
      </c>
    </row>
    <row r="1190" spans="2:24" ht="16.5" customHeight="1">
      <c r="B1190" s="474"/>
      <c r="E1190" s="391" t="s">
        <v>969</v>
      </c>
      <c r="F1190" s="387" t="s">
        <v>966</v>
      </c>
      <c r="G1190" s="684">
        <v>2.7410000000000001</v>
      </c>
      <c r="H1190" s="684">
        <v>2.7389999999999999</v>
      </c>
      <c r="I1190" s="684">
        <v>2.7309999999999999</v>
      </c>
      <c r="J1190" s="684">
        <v>2.68</v>
      </c>
      <c r="K1190" s="684">
        <v>2.536</v>
      </c>
      <c r="L1190" s="684">
        <v>2.4769999999999999</v>
      </c>
      <c r="M1190" s="684">
        <v>2.48</v>
      </c>
      <c r="N1190" s="684">
        <v>2.4780000000000002</v>
      </c>
      <c r="O1190" s="684">
        <v>2.476</v>
      </c>
      <c r="P1190" s="684">
        <v>2.464</v>
      </c>
      <c r="Q1190" s="684">
        <v>2.4460000000000002</v>
      </c>
      <c r="R1190" s="684">
        <v>2.42</v>
      </c>
      <c r="S1190" s="689" t="s">
        <v>546</v>
      </c>
      <c r="T1190" s="689" t="s">
        <v>546</v>
      </c>
      <c r="U1190" s="689" t="s">
        <v>546</v>
      </c>
      <c r="V1190" s="689" t="s">
        <v>546</v>
      </c>
      <c r="W1190" s="689" t="s">
        <v>546</v>
      </c>
      <c r="X1190" s="689" t="s">
        <v>546</v>
      </c>
    </row>
    <row r="1191" spans="2:24" ht="16.5" customHeight="1">
      <c r="B1191" s="474"/>
      <c r="E1191" s="390"/>
      <c r="F1191" s="387" t="s">
        <v>967</v>
      </c>
      <c r="G1191" s="684">
        <v>2.7410000000000001</v>
      </c>
      <c r="H1191" s="684">
        <v>2.7410000000000001</v>
      </c>
      <c r="I1191" s="684">
        <v>2.7410000000000001</v>
      </c>
      <c r="J1191" s="684">
        <v>2.7410000000000001</v>
      </c>
      <c r="K1191" s="684">
        <v>2.6480000000000001</v>
      </c>
      <c r="L1191" s="684">
        <v>2.6429999999999998</v>
      </c>
      <c r="M1191" s="684">
        <v>2.6480000000000001</v>
      </c>
      <c r="N1191" s="684">
        <v>2.6480000000000001</v>
      </c>
      <c r="O1191" s="684">
        <v>2.6480000000000001</v>
      </c>
      <c r="P1191" s="684">
        <v>2.6379999999999999</v>
      </c>
      <c r="Q1191" s="684">
        <v>2.6219999999999999</v>
      </c>
      <c r="R1191" s="684">
        <v>2.5979999999999999</v>
      </c>
      <c r="S1191" s="689" t="s">
        <v>546</v>
      </c>
      <c r="T1191" s="689" t="s">
        <v>546</v>
      </c>
      <c r="U1191" s="689" t="s">
        <v>546</v>
      </c>
      <c r="V1191" s="689" t="s">
        <v>546</v>
      </c>
      <c r="W1191" s="689" t="s">
        <v>546</v>
      </c>
      <c r="X1191" s="689" t="s">
        <v>546</v>
      </c>
    </row>
    <row r="1192" spans="2:24" ht="16.5" customHeight="1">
      <c r="B1192" s="474"/>
      <c r="E1192" s="391" t="s">
        <v>858</v>
      </c>
      <c r="F1192" s="387" t="s">
        <v>966</v>
      </c>
      <c r="G1192" s="689" t="s">
        <v>546</v>
      </c>
      <c r="H1192" s="689" t="s">
        <v>546</v>
      </c>
      <c r="I1192" s="689" t="s">
        <v>546</v>
      </c>
      <c r="J1192" s="689" t="s">
        <v>546</v>
      </c>
      <c r="K1192" s="689" t="s">
        <v>546</v>
      </c>
      <c r="L1192" s="689" t="s">
        <v>546</v>
      </c>
      <c r="M1192" s="689" t="s">
        <v>546</v>
      </c>
      <c r="N1192" s="689" t="s">
        <v>546</v>
      </c>
      <c r="O1192" s="689" t="s">
        <v>546</v>
      </c>
      <c r="P1192" s="689" t="s">
        <v>546</v>
      </c>
      <c r="Q1192" s="689" t="s">
        <v>546</v>
      </c>
      <c r="R1192" s="689" t="s">
        <v>546</v>
      </c>
      <c r="S1192" s="684">
        <v>2.444</v>
      </c>
      <c r="T1192" s="684">
        <v>2.444</v>
      </c>
      <c r="U1192" s="684">
        <v>2.444</v>
      </c>
      <c r="V1192" s="684">
        <v>2.444</v>
      </c>
      <c r="W1192" s="684">
        <v>2.444</v>
      </c>
      <c r="X1192" s="689">
        <v>2.444</v>
      </c>
    </row>
    <row r="1193" spans="2:24" ht="16.5" customHeight="1">
      <c r="B1193" s="474"/>
      <c r="E1193" s="390"/>
      <c r="F1193" s="387" t="s">
        <v>967</v>
      </c>
      <c r="G1193" s="689" t="s">
        <v>546</v>
      </c>
      <c r="H1193" s="689" t="s">
        <v>546</v>
      </c>
      <c r="I1193" s="689" t="s">
        <v>546</v>
      </c>
      <c r="J1193" s="689" t="s">
        <v>546</v>
      </c>
      <c r="K1193" s="689" t="s">
        <v>546</v>
      </c>
      <c r="L1193" s="689" t="s">
        <v>546</v>
      </c>
      <c r="M1193" s="689" t="s">
        <v>546</v>
      </c>
      <c r="N1193" s="689" t="s">
        <v>546</v>
      </c>
      <c r="O1193" s="689" t="s">
        <v>546</v>
      </c>
      <c r="P1193" s="689" t="s">
        <v>546</v>
      </c>
      <c r="Q1193" s="689" t="s">
        <v>546</v>
      </c>
      <c r="R1193" s="689" t="s">
        <v>546</v>
      </c>
      <c r="S1193" s="684">
        <v>2.6219999999999999</v>
      </c>
      <c r="T1193" s="684">
        <v>2.6219999999999999</v>
      </c>
      <c r="U1193" s="684">
        <v>2.6219999999999999</v>
      </c>
      <c r="V1193" s="684">
        <v>2.6219999999999999</v>
      </c>
      <c r="W1193" s="684">
        <v>2.6219999999999999</v>
      </c>
      <c r="X1193" s="689">
        <v>2.6219999999999999</v>
      </c>
    </row>
    <row r="1194" spans="2:24" ht="16.5" customHeight="1">
      <c r="B1194" s="474"/>
      <c r="E1194" s="391" t="s">
        <v>859</v>
      </c>
      <c r="F1194" s="387" t="s">
        <v>966</v>
      </c>
      <c r="G1194" s="689" t="s">
        <v>546</v>
      </c>
      <c r="H1194" s="689" t="s">
        <v>546</v>
      </c>
      <c r="I1194" s="689" t="s">
        <v>546</v>
      </c>
      <c r="J1194" s="689" t="s">
        <v>546</v>
      </c>
      <c r="K1194" s="689" t="s">
        <v>546</v>
      </c>
      <c r="L1194" s="689" t="s">
        <v>546</v>
      </c>
      <c r="M1194" s="689" t="s">
        <v>546</v>
      </c>
      <c r="N1194" s="689" t="s">
        <v>546</v>
      </c>
      <c r="O1194" s="689" t="s">
        <v>546</v>
      </c>
      <c r="P1194" s="689" t="s">
        <v>546</v>
      </c>
      <c r="Q1194" s="689" t="s">
        <v>546</v>
      </c>
      <c r="R1194" s="689" t="s">
        <v>546</v>
      </c>
      <c r="S1194" s="684">
        <v>2.3250000000000002</v>
      </c>
      <c r="T1194" s="684">
        <v>2.3250000000000002</v>
      </c>
      <c r="U1194" s="684">
        <v>2.3250000000000002</v>
      </c>
      <c r="V1194" s="684">
        <v>2.3250000000000002</v>
      </c>
      <c r="W1194" s="684">
        <v>2.3250000000000002</v>
      </c>
      <c r="X1194" s="689">
        <v>2.3250000000000002</v>
      </c>
    </row>
    <row r="1195" spans="2:24" ht="16.5" customHeight="1">
      <c r="B1195" s="474"/>
      <c r="E1195" s="390"/>
      <c r="F1195" s="387" t="s">
        <v>967</v>
      </c>
      <c r="G1195" s="689" t="s">
        <v>546</v>
      </c>
      <c r="H1195" s="689" t="s">
        <v>546</v>
      </c>
      <c r="I1195" s="689" t="s">
        <v>546</v>
      </c>
      <c r="J1195" s="689" t="s">
        <v>546</v>
      </c>
      <c r="K1195" s="689" t="s">
        <v>546</v>
      </c>
      <c r="L1195" s="689" t="s">
        <v>546</v>
      </c>
      <c r="M1195" s="689" t="s">
        <v>546</v>
      </c>
      <c r="N1195" s="689" t="s">
        <v>546</v>
      </c>
      <c r="O1195" s="689" t="s">
        <v>546</v>
      </c>
      <c r="P1195" s="689" t="s">
        <v>546</v>
      </c>
      <c r="Q1195" s="689" t="s">
        <v>546</v>
      </c>
      <c r="R1195" s="689" t="s">
        <v>546</v>
      </c>
      <c r="S1195" s="684">
        <v>2.5030000000000001</v>
      </c>
      <c r="T1195" s="684">
        <v>2.5030000000000001</v>
      </c>
      <c r="U1195" s="684">
        <v>2.5030000000000001</v>
      </c>
      <c r="V1195" s="684">
        <v>2.5030000000000001</v>
      </c>
      <c r="W1195" s="684">
        <v>2.5030000000000001</v>
      </c>
      <c r="X1195" s="689">
        <v>2.5030000000000001</v>
      </c>
    </row>
    <row r="1196" spans="2:24" ht="16.5" customHeight="1">
      <c r="B1196" s="474"/>
      <c r="E1196" s="391" t="s">
        <v>860</v>
      </c>
      <c r="F1196" s="387" t="s">
        <v>966</v>
      </c>
      <c r="G1196" s="689" t="s">
        <v>546</v>
      </c>
      <c r="H1196" s="689" t="s">
        <v>546</v>
      </c>
      <c r="I1196" s="689" t="s">
        <v>546</v>
      </c>
      <c r="J1196" s="689" t="s">
        <v>546</v>
      </c>
      <c r="K1196" s="689" t="s">
        <v>546</v>
      </c>
      <c r="L1196" s="689" t="s">
        <v>546</v>
      </c>
      <c r="M1196" s="689" t="s">
        <v>546</v>
      </c>
      <c r="N1196" s="689" t="s">
        <v>546</v>
      </c>
      <c r="O1196" s="689" t="s">
        <v>546</v>
      </c>
      <c r="P1196" s="689" t="s">
        <v>546</v>
      </c>
      <c r="Q1196" s="689" t="s">
        <v>546</v>
      </c>
      <c r="R1196" s="689" t="s">
        <v>546</v>
      </c>
      <c r="S1196" s="684">
        <v>0.53800000000000003</v>
      </c>
      <c r="T1196" s="684">
        <v>0.53800000000000003</v>
      </c>
      <c r="U1196" s="684">
        <v>0.53800000000000003</v>
      </c>
      <c r="V1196" s="684">
        <v>0.53800000000000003</v>
      </c>
      <c r="W1196" s="684">
        <v>0.53800000000000003</v>
      </c>
      <c r="X1196" s="689">
        <v>0.53800000000000003</v>
      </c>
    </row>
    <row r="1197" spans="2:24" ht="16.5" customHeight="1">
      <c r="B1197" s="474"/>
      <c r="E1197" s="390"/>
      <c r="F1197" s="387" t="s">
        <v>967</v>
      </c>
      <c r="G1197" s="689" t="s">
        <v>546</v>
      </c>
      <c r="H1197" s="689" t="s">
        <v>546</v>
      </c>
      <c r="I1197" s="689" t="s">
        <v>546</v>
      </c>
      <c r="J1197" s="689" t="s">
        <v>546</v>
      </c>
      <c r="K1197" s="689" t="s">
        <v>546</v>
      </c>
      <c r="L1197" s="689" t="s">
        <v>546</v>
      </c>
      <c r="M1197" s="689" t="s">
        <v>546</v>
      </c>
      <c r="N1197" s="689" t="s">
        <v>546</v>
      </c>
      <c r="O1197" s="689" t="s">
        <v>546</v>
      </c>
      <c r="P1197" s="689" t="s">
        <v>546</v>
      </c>
      <c r="Q1197" s="689" t="s">
        <v>546</v>
      </c>
      <c r="R1197" s="689" t="s">
        <v>546</v>
      </c>
      <c r="S1197" s="684">
        <v>0.71599999999999997</v>
      </c>
      <c r="T1197" s="684">
        <v>0.71599999999999997</v>
      </c>
      <c r="U1197" s="684">
        <v>0.71599999999999997</v>
      </c>
      <c r="V1197" s="684">
        <v>0.71599999999999997</v>
      </c>
      <c r="W1197" s="684">
        <v>0.71599999999999997</v>
      </c>
      <c r="X1197" s="689">
        <v>0.71599999999999997</v>
      </c>
    </row>
    <row r="1198" spans="2:24" ht="16.5" customHeight="1">
      <c r="B1198" s="474"/>
      <c r="E1198" s="745" t="s">
        <v>861</v>
      </c>
      <c r="F1198" s="387" t="s">
        <v>966</v>
      </c>
      <c r="G1198" s="689" t="s">
        <v>546</v>
      </c>
      <c r="H1198" s="689" t="s">
        <v>546</v>
      </c>
      <c r="I1198" s="689" t="s">
        <v>546</v>
      </c>
      <c r="J1198" s="689" t="s">
        <v>546</v>
      </c>
      <c r="K1198" s="689" t="s">
        <v>546</v>
      </c>
      <c r="L1198" s="689" t="s">
        <v>546</v>
      </c>
      <c r="M1198" s="689" t="s">
        <v>546</v>
      </c>
      <c r="N1198" s="689" t="s">
        <v>546</v>
      </c>
      <c r="O1198" s="689" t="s">
        <v>546</v>
      </c>
      <c r="P1198" s="689" t="s">
        <v>546</v>
      </c>
      <c r="Q1198" s="689" t="s">
        <v>546</v>
      </c>
      <c r="R1198" s="689" t="s">
        <v>546</v>
      </c>
      <c r="S1198" s="684">
        <v>0.18099999999999999</v>
      </c>
      <c r="T1198" s="684">
        <v>0.18099999999999999</v>
      </c>
      <c r="U1198" s="684">
        <v>0.18099999999999999</v>
      </c>
      <c r="V1198" s="684">
        <v>0.18099999999999999</v>
      </c>
      <c r="W1198" s="684">
        <v>0.18099999999999999</v>
      </c>
      <c r="X1198" s="689">
        <v>0.18099999999999999</v>
      </c>
    </row>
    <row r="1199" spans="2:24" ht="16.5" customHeight="1">
      <c r="B1199" s="474"/>
      <c r="E1199" s="745"/>
      <c r="F1199" s="387" t="s">
        <v>967</v>
      </c>
      <c r="G1199" s="689" t="s">
        <v>546</v>
      </c>
      <c r="H1199" s="689" t="s">
        <v>546</v>
      </c>
      <c r="I1199" s="689" t="s">
        <v>546</v>
      </c>
      <c r="J1199" s="689" t="s">
        <v>546</v>
      </c>
      <c r="K1199" s="689" t="s">
        <v>546</v>
      </c>
      <c r="L1199" s="689" t="s">
        <v>546</v>
      </c>
      <c r="M1199" s="689" t="s">
        <v>546</v>
      </c>
      <c r="N1199" s="689" t="s">
        <v>546</v>
      </c>
      <c r="O1199" s="689" t="s">
        <v>546</v>
      </c>
      <c r="P1199" s="689" t="s">
        <v>546</v>
      </c>
      <c r="Q1199" s="689" t="s">
        <v>546</v>
      </c>
      <c r="R1199" s="689" t="s">
        <v>546</v>
      </c>
      <c r="S1199" s="684">
        <v>0.35899999999999999</v>
      </c>
      <c r="T1199" s="684">
        <v>0.35899999999999999</v>
      </c>
      <c r="U1199" s="684">
        <v>0.35899999999999999</v>
      </c>
      <c r="V1199" s="684">
        <v>0.35899999999999999</v>
      </c>
      <c r="W1199" s="684">
        <v>0.35899999999999999</v>
      </c>
      <c r="X1199" s="689">
        <v>0.35899999999999999</v>
      </c>
    </row>
    <row r="1200" spans="2:24" ht="16.5" customHeight="1">
      <c r="B1200" s="474"/>
      <c r="E1200" s="746" t="s">
        <v>970</v>
      </c>
      <c r="F1200" s="741"/>
      <c r="G1200" s="689">
        <v>0.51</v>
      </c>
      <c r="H1200" s="689">
        <v>0.51</v>
      </c>
      <c r="I1200" s="689">
        <v>0.51</v>
      </c>
      <c r="J1200" s="689">
        <v>0.51</v>
      </c>
      <c r="K1200" s="689">
        <v>0.51</v>
      </c>
      <c r="L1200" s="689">
        <v>0.51</v>
      </c>
      <c r="M1200" s="689">
        <v>0.51</v>
      </c>
      <c r="N1200" s="689">
        <v>0.51</v>
      </c>
      <c r="O1200" s="689">
        <v>0.51</v>
      </c>
      <c r="P1200" s="689">
        <v>0.51</v>
      </c>
      <c r="Q1200" s="689">
        <v>0.51</v>
      </c>
      <c r="R1200" s="689">
        <v>0.51</v>
      </c>
      <c r="S1200" s="684">
        <v>0.51</v>
      </c>
      <c r="T1200" s="684">
        <v>0.51</v>
      </c>
      <c r="U1200" s="684">
        <v>0.51</v>
      </c>
      <c r="V1200" s="684">
        <v>0.51</v>
      </c>
      <c r="W1200" s="684">
        <v>0.51</v>
      </c>
      <c r="X1200" s="689">
        <v>0.51</v>
      </c>
    </row>
    <row r="1201" spans="2:24" ht="16.5" customHeight="1">
      <c r="B1201" s="474"/>
      <c r="E1201" s="860" t="s">
        <v>943</v>
      </c>
      <c r="F1201" s="859"/>
      <c r="G1201" s="689">
        <v>0.26</v>
      </c>
      <c r="H1201" s="689">
        <v>0.26</v>
      </c>
      <c r="I1201" s="689">
        <v>0.26</v>
      </c>
      <c r="J1201" s="689">
        <v>0.26</v>
      </c>
      <c r="K1201" s="689">
        <v>0.26</v>
      </c>
      <c r="L1201" s="689">
        <v>0.26</v>
      </c>
      <c r="M1201" s="689">
        <v>0.26</v>
      </c>
      <c r="N1201" s="689">
        <v>0.26</v>
      </c>
      <c r="O1201" s="689">
        <v>0.26</v>
      </c>
      <c r="P1201" s="689">
        <v>0.26</v>
      </c>
      <c r="Q1201" s="689">
        <v>0.26</v>
      </c>
      <c r="R1201" s="689">
        <v>0.26</v>
      </c>
      <c r="S1201" s="689">
        <v>0.26</v>
      </c>
      <c r="T1201" s="689">
        <v>0.26</v>
      </c>
      <c r="U1201" s="689">
        <v>0.26</v>
      </c>
      <c r="V1201" s="689">
        <v>0.26</v>
      </c>
      <c r="W1201" s="689">
        <v>0.26</v>
      </c>
      <c r="X1201" s="689">
        <v>0.26</v>
      </c>
    </row>
    <row r="1202" spans="2:24" ht="35.25" customHeight="1">
      <c r="B1202" s="474"/>
      <c r="E1202" s="1226" t="s">
        <v>971</v>
      </c>
      <c r="F1202" s="1226"/>
      <c r="G1202" s="1226"/>
      <c r="H1202" s="1226"/>
      <c r="I1202" s="1226"/>
      <c r="J1202" s="1226"/>
      <c r="K1202" s="1226"/>
      <c r="L1202" s="1226"/>
      <c r="M1202" s="1226"/>
      <c r="N1202" s="1226"/>
      <c r="O1202" s="1226"/>
      <c r="P1202" s="1226"/>
      <c r="Q1202" s="1226"/>
      <c r="R1202" s="1226"/>
      <c r="S1202" s="1226"/>
      <c r="T1202" s="1226"/>
      <c r="U1202" s="1226"/>
      <c r="V1202" s="1226"/>
      <c r="W1202" s="1226"/>
      <c r="X1202" s="1226"/>
    </row>
    <row r="1203" spans="2:24" ht="15.95" customHeight="1">
      <c r="B1203" s="474"/>
      <c r="E1203" s="857" t="s">
        <v>972</v>
      </c>
      <c r="F1203" s="841"/>
      <c r="G1203" s="841"/>
      <c r="H1203" s="841"/>
      <c r="I1203" s="841"/>
      <c r="J1203" s="841"/>
      <c r="K1203" s="841"/>
      <c r="L1203" s="841"/>
      <c r="M1203" s="841"/>
      <c r="N1203" s="841"/>
      <c r="O1203" s="841"/>
      <c r="P1203" s="841"/>
      <c r="Q1203" s="841"/>
      <c r="R1203" s="841"/>
      <c r="S1203" s="841"/>
      <c r="T1203" s="841"/>
      <c r="U1203" s="841"/>
      <c r="V1203" s="841"/>
      <c r="W1203" s="841"/>
      <c r="X1203" s="841"/>
    </row>
    <row r="1204" spans="2:24" ht="16.5" customHeight="1">
      <c r="B1204" s="474"/>
      <c r="E1204" s="385"/>
      <c r="F1204" s="100"/>
      <c r="G1204" s="100"/>
      <c r="H1204" s="100"/>
      <c r="I1204" s="100"/>
      <c r="J1204" s="100"/>
      <c r="K1204" s="100"/>
    </row>
    <row r="1205" spans="2:24" ht="16.5" customHeight="1">
      <c r="B1205" s="474"/>
      <c r="E1205" s="695" t="s">
        <v>973</v>
      </c>
      <c r="F1205" s="100"/>
      <c r="G1205" s="100"/>
      <c r="H1205" s="100"/>
      <c r="I1205" s="100"/>
      <c r="J1205" s="100"/>
      <c r="K1205" s="100"/>
    </row>
    <row r="1206" spans="2:24" ht="16.5" customHeight="1">
      <c r="B1206" s="474"/>
      <c r="E1206" s="686" t="s">
        <v>974</v>
      </c>
      <c r="F1206" s="100"/>
      <c r="G1206" s="100"/>
      <c r="H1206" s="100"/>
      <c r="I1206" s="100"/>
      <c r="J1206" s="100"/>
      <c r="K1206" s="100"/>
    </row>
    <row r="1207" spans="2:24" ht="16.5" customHeight="1">
      <c r="B1207" s="474"/>
      <c r="E1207" s="858" t="s">
        <v>975</v>
      </c>
      <c r="F1207" s="100"/>
      <c r="G1207" s="100"/>
      <c r="H1207" s="100"/>
      <c r="I1207" s="100"/>
      <c r="J1207" s="100"/>
      <c r="K1207" s="100"/>
    </row>
    <row r="1208" spans="2:24" ht="16.5" customHeight="1">
      <c r="B1208" s="474"/>
      <c r="E1208" s="695" t="s">
        <v>976</v>
      </c>
      <c r="F1208" s="100"/>
      <c r="G1208" s="100"/>
      <c r="H1208" s="100"/>
      <c r="I1208" s="100"/>
      <c r="J1208" s="100"/>
      <c r="K1208" s="100"/>
    </row>
    <row r="1209" spans="2:24" ht="16.5" customHeight="1">
      <c r="B1209" s="474"/>
      <c r="E1209" s="686" t="s">
        <v>977</v>
      </c>
      <c r="F1209" s="100"/>
      <c r="G1209" s="100"/>
      <c r="H1209" s="100"/>
      <c r="I1209" s="100"/>
      <c r="J1209" s="100"/>
      <c r="K1209" s="100"/>
    </row>
    <row r="1210" spans="2:24" ht="16.5" customHeight="1">
      <c r="B1210" s="474"/>
      <c r="E1210" s="686" t="s">
        <v>978</v>
      </c>
      <c r="F1210" s="100"/>
      <c r="G1210" s="100"/>
      <c r="H1210" s="100"/>
      <c r="I1210" s="100"/>
      <c r="J1210" s="100"/>
      <c r="K1210" s="100"/>
    </row>
    <row r="1211" spans="2:24" ht="16.5" customHeight="1">
      <c r="B1211" s="474"/>
      <c r="E1211" s="695" t="s">
        <v>872</v>
      </c>
      <c r="F1211" s="100"/>
      <c r="G1211" s="100"/>
      <c r="H1211" s="100"/>
      <c r="I1211" s="100"/>
      <c r="J1211" s="100"/>
      <c r="K1211" s="100"/>
    </row>
    <row r="1212" spans="2:24" ht="16.5" customHeight="1">
      <c r="B1212" s="474"/>
      <c r="E1212" s="686" t="s">
        <v>979</v>
      </c>
      <c r="F1212" s="100"/>
      <c r="G1212" s="100"/>
      <c r="H1212" s="100"/>
      <c r="I1212" s="100"/>
      <c r="J1212" s="100"/>
      <c r="K1212" s="100"/>
    </row>
    <row r="1213" spans="2:24" ht="16.5" customHeight="1">
      <c r="B1213" s="474"/>
      <c r="E1213" s="1238" t="s">
        <v>870</v>
      </c>
      <c r="F1213" s="1238"/>
      <c r="G1213" s="1238"/>
      <c r="H1213" s="1238"/>
      <c r="I1213" s="1238"/>
      <c r="J1213" s="1238"/>
      <c r="K1213" s="100"/>
    </row>
    <row r="1214" spans="2:24" ht="16.5" customHeight="1">
      <c r="B1214" s="474"/>
      <c r="E1214" s="686" t="s">
        <v>980</v>
      </c>
      <c r="G1214" s="847"/>
      <c r="H1214" s="100"/>
      <c r="I1214" s="100"/>
      <c r="J1214" s="100"/>
      <c r="K1214" s="100"/>
    </row>
    <row r="1215" spans="2:24" ht="16.5" customHeight="1">
      <c r="B1215" s="474"/>
      <c r="E1215" s="1237" t="s">
        <v>874</v>
      </c>
      <c r="F1215" s="1237"/>
      <c r="G1215" s="1237"/>
      <c r="H1215" s="100"/>
      <c r="I1215" s="100"/>
      <c r="J1215" s="100"/>
      <c r="K1215" s="100"/>
    </row>
    <row r="1216" spans="2:24" ht="16.5" customHeight="1">
      <c r="B1216" s="474"/>
      <c r="E1216" s="879" t="s">
        <v>875</v>
      </c>
      <c r="F1216" s="840"/>
      <c r="G1216" s="840"/>
      <c r="H1216" s="100"/>
      <c r="I1216" s="100"/>
      <c r="J1216" s="100"/>
      <c r="K1216" s="100"/>
    </row>
    <row r="1217" spans="2:70" ht="16.5" customHeight="1">
      <c r="B1217" s="474"/>
      <c r="E1217" s="696" t="s">
        <v>981</v>
      </c>
      <c r="F1217" s="100"/>
      <c r="G1217" s="100"/>
      <c r="H1217" s="100"/>
      <c r="I1217" s="100"/>
      <c r="J1217" s="100"/>
      <c r="K1217" s="100"/>
    </row>
    <row r="1218" spans="2:70" ht="16.5" customHeight="1">
      <c r="B1218" s="474"/>
      <c r="E1218" s="1237" t="s">
        <v>982</v>
      </c>
      <c r="F1218" s="1237"/>
      <c r="G1218" s="100"/>
      <c r="H1218" s="100"/>
      <c r="I1218" s="100"/>
      <c r="J1218" s="100"/>
      <c r="K1218" s="100"/>
    </row>
    <row r="1219" spans="2:70" ht="16.5" customHeight="1">
      <c r="B1219" s="474"/>
      <c r="E1219" s="695" t="s">
        <v>983</v>
      </c>
      <c r="F1219" s="840"/>
      <c r="G1219" s="100"/>
      <c r="H1219" s="100"/>
      <c r="I1219" s="100"/>
      <c r="J1219" s="100"/>
      <c r="K1219" s="100"/>
    </row>
    <row r="1220" spans="2:70" ht="16.5" customHeight="1">
      <c r="B1220" s="474"/>
      <c r="E1220" s="686" t="s">
        <v>940</v>
      </c>
      <c r="F1220" s="840"/>
      <c r="G1220" s="100"/>
      <c r="H1220" s="100"/>
      <c r="I1220" s="100"/>
      <c r="J1220" s="100"/>
      <c r="K1220" s="100"/>
    </row>
    <row r="1221" spans="2:70" ht="16.5" customHeight="1">
      <c r="B1221" s="474"/>
      <c r="E1221" s="385"/>
      <c r="F1221" s="100"/>
      <c r="G1221" s="100"/>
      <c r="H1221" s="100"/>
      <c r="I1221" s="100"/>
      <c r="J1221" s="100"/>
      <c r="K1221" s="100"/>
    </row>
    <row r="1222" spans="2:70" ht="16.5" customHeight="1">
      <c r="B1222" s="474"/>
      <c r="E1222" s="529" t="s">
        <v>886</v>
      </c>
      <c r="F1222" s="100"/>
      <c r="G1222" s="100"/>
      <c r="H1222" s="100"/>
      <c r="I1222" s="100"/>
      <c r="J1222" s="100"/>
      <c r="K1222" s="100"/>
      <c r="L1222" s="100"/>
      <c r="M1222" s="100"/>
      <c r="N1222" s="100"/>
      <c r="O1222" s="100"/>
      <c r="P1222" s="100"/>
      <c r="Q1222" s="100"/>
      <c r="R1222" s="100"/>
      <c r="S1222" s="100"/>
      <c r="T1222" s="100"/>
      <c r="U1222" s="100"/>
      <c r="V1222" s="100"/>
      <c r="W1222" s="100"/>
      <c r="X1222" s="100"/>
      <c r="Y1222" s="100"/>
      <c r="Z1222" s="100"/>
      <c r="BB1222" s="383"/>
      <c r="BC1222" s="383"/>
      <c r="BD1222" s="383"/>
      <c r="BE1222" s="383"/>
      <c r="BF1222" s="383"/>
      <c r="BG1222" s="383"/>
      <c r="BH1222" s="383"/>
      <c r="BI1222" s="383"/>
      <c r="BJ1222" s="383"/>
      <c r="BK1222" s="383"/>
      <c r="BL1222" s="383"/>
      <c r="BM1222" s="383"/>
      <c r="BN1222" s="383"/>
      <c r="BO1222" s="383"/>
      <c r="BP1222" s="383"/>
      <c r="BQ1222" s="383"/>
      <c r="BR1222" s="383"/>
    </row>
    <row r="1223" spans="2:70" ht="16.5" customHeight="1">
      <c r="B1223" s="474"/>
      <c r="E1223" s="103"/>
      <c r="F1223" s="103"/>
      <c r="G1223" s="1227">
        <v>2007</v>
      </c>
      <c r="H1223" s="1228"/>
      <c r="I1223" s="1229"/>
      <c r="J1223" s="1227">
        <v>2008</v>
      </c>
      <c r="K1223" s="1228"/>
      <c r="L1223" s="1229"/>
      <c r="M1223" s="1227">
        <v>2009</v>
      </c>
      <c r="N1223" s="1228"/>
      <c r="O1223" s="1229"/>
      <c r="P1223" s="1227">
        <v>2010</v>
      </c>
      <c r="Q1223" s="1228"/>
      <c r="R1223" s="1229"/>
      <c r="S1223" s="1227">
        <v>2011</v>
      </c>
      <c r="T1223" s="1228"/>
      <c r="U1223" s="1229"/>
      <c r="V1223" s="1227">
        <v>2012</v>
      </c>
      <c r="W1223" s="1228"/>
      <c r="X1223" s="1229"/>
      <c r="Y1223" s="1227">
        <v>2013</v>
      </c>
      <c r="Z1223" s="1228"/>
      <c r="AA1223" s="1229"/>
      <c r="AB1223" s="1227">
        <v>2014</v>
      </c>
      <c r="AC1223" s="1228"/>
      <c r="AD1223" s="1229"/>
      <c r="AE1223" s="1227">
        <v>2015</v>
      </c>
      <c r="AF1223" s="1228"/>
      <c r="AG1223" s="1229"/>
      <c r="AH1223" s="1227">
        <v>2016</v>
      </c>
      <c r="AI1223" s="1228"/>
      <c r="AJ1223" s="1229"/>
      <c r="AK1223" s="1227">
        <v>2017</v>
      </c>
      <c r="AL1223" s="1228"/>
      <c r="AM1223" s="1229"/>
      <c r="AN1223" s="1227">
        <v>2018</v>
      </c>
      <c r="AO1223" s="1228"/>
      <c r="AP1223" s="1229"/>
      <c r="AQ1223" s="1227">
        <v>2019</v>
      </c>
      <c r="AR1223" s="1228"/>
      <c r="AS1223" s="1229"/>
      <c r="AT1223" s="1227">
        <v>2020</v>
      </c>
      <c r="AU1223" s="1228"/>
      <c r="AV1223" s="1229"/>
      <c r="AW1223" s="1227">
        <v>2021</v>
      </c>
      <c r="AX1223" s="1228"/>
      <c r="AY1223" s="1229"/>
      <c r="AZ1223" s="1227">
        <v>2022</v>
      </c>
      <c r="BA1223" s="1228"/>
      <c r="BB1223" s="1229"/>
      <c r="BC1223" s="1227">
        <v>2023</v>
      </c>
      <c r="BD1223" s="1228"/>
      <c r="BE1223" s="1229"/>
      <c r="BF1223" s="1227">
        <v>2024</v>
      </c>
      <c r="BG1223" s="1228"/>
      <c r="BH1223" s="1229"/>
      <c r="BI1223" s="383"/>
      <c r="BJ1223" s="383"/>
      <c r="BK1223" s="383"/>
      <c r="BL1223" s="383"/>
      <c r="BM1223" s="383"/>
      <c r="BN1223" s="383"/>
      <c r="BO1223" s="383"/>
      <c r="BP1223" s="383"/>
      <c r="BQ1223" s="383"/>
      <c r="BR1223" s="383"/>
    </row>
    <row r="1224" spans="2:70" ht="16.5" customHeight="1">
      <c r="B1224" s="474"/>
      <c r="E1224" s="104"/>
      <c r="F1224" s="104"/>
      <c r="G1224" s="384" t="s">
        <v>887</v>
      </c>
      <c r="H1224" s="384" t="s">
        <v>888</v>
      </c>
      <c r="I1224" s="384" t="s">
        <v>889</v>
      </c>
      <c r="J1224" s="384" t="s">
        <v>887</v>
      </c>
      <c r="K1224" s="384" t="s">
        <v>888</v>
      </c>
      <c r="L1224" s="384" t="s">
        <v>889</v>
      </c>
      <c r="M1224" s="384" t="s">
        <v>887</v>
      </c>
      <c r="N1224" s="384" t="s">
        <v>888</v>
      </c>
      <c r="O1224" s="384" t="s">
        <v>889</v>
      </c>
      <c r="P1224" s="384" t="s">
        <v>887</v>
      </c>
      <c r="Q1224" s="384" t="s">
        <v>888</v>
      </c>
      <c r="R1224" s="384" t="s">
        <v>889</v>
      </c>
      <c r="S1224" s="384" t="s">
        <v>887</v>
      </c>
      <c r="T1224" s="384" t="s">
        <v>888</v>
      </c>
      <c r="U1224" s="384" t="s">
        <v>889</v>
      </c>
      <c r="V1224" s="384" t="s">
        <v>887</v>
      </c>
      <c r="W1224" s="384" t="s">
        <v>888</v>
      </c>
      <c r="X1224" s="384" t="s">
        <v>889</v>
      </c>
      <c r="Y1224" s="384" t="s">
        <v>887</v>
      </c>
      <c r="Z1224" s="384" t="s">
        <v>888</v>
      </c>
      <c r="AA1224" s="384" t="s">
        <v>889</v>
      </c>
      <c r="AB1224" s="384" t="s">
        <v>887</v>
      </c>
      <c r="AC1224" s="384" t="s">
        <v>888</v>
      </c>
      <c r="AD1224" s="384" t="s">
        <v>889</v>
      </c>
      <c r="AE1224" s="384" t="s">
        <v>887</v>
      </c>
      <c r="AF1224" s="384" t="s">
        <v>888</v>
      </c>
      <c r="AG1224" s="384" t="s">
        <v>889</v>
      </c>
      <c r="AH1224" s="384" t="s">
        <v>887</v>
      </c>
      <c r="AI1224" s="384" t="s">
        <v>888</v>
      </c>
      <c r="AJ1224" s="384" t="s">
        <v>889</v>
      </c>
      <c r="AK1224" s="384" t="s">
        <v>887</v>
      </c>
      <c r="AL1224" s="384" t="s">
        <v>888</v>
      </c>
      <c r="AM1224" s="384" t="s">
        <v>889</v>
      </c>
      <c r="AN1224" s="384" t="s">
        <v>887</v>
      </c>
      <c r="AO1224" s="384" t="s">
        <v>888</v>
      </c>
      <c r="AP1224" s="384" t="s">
        <v>889</v>
      </c>
      <c r="AQ1224" s="384" t="s">
        <v>887</v>
      </c>
      <c r="AR1224" s="384" t="s">
        <v>888</v>
      </c>
      <c r="AS1224" s="384" t="s">
        <v>889</v>
      </c>
      <c r="AT1224" s="384" t="s">
        <v>887</v>
      </c>
      <c r="AU1224" s="384" t="s">
        <v>888</v>
      </c>
      <c r="AV1224" s="384" t="s">
        <v>889</v>
      </c>
      <c r="AW1224" s="384" t="s">
        <v>887</v>
      </c>
      <c r="AX1224" s="384" t="s">
        <v>888</v>
      </c>
      <c r="AY1224" s="384" t="s">
        <v>889</v>
      </c>
      <c r="AZ1224" s="384" t="s">
        <v>887</v>
      </c>
      <c r="BA1224" s="384" t="s">
        <v>888</v>
      </c>
      <c r="BB1224" s="384" t="s">
        <v>889</v>
      </c>
      <c r="BC1224" s="384" t="s">
        <v>887</v>
      </c>
      <c r="BD1224" s="384" t="s">
        <v>888</v>
      </c>
      <c r="BE1224" s="384" t="s">
        <v>889</v>
      </c>
      <c r="BF1224" s="384" t="s">
        <v>887</v>
      </c>
      <c r="BG1224" s="384" t="s">
        <v>888</v>
      </c>
      <c r="BH1224" s="384" t="s">
        <v>889</v>
      </c>
      <c r="BI1224" s="383"/>
      <c r="BJ1224" s="383"/>
      <c r="BK1224" s="383"/>
      <c r="BL1224" s="383"/>
      <c r="BM1224" s="383"/>
      <c r="BN1224" s="383"/>
      <c r="BO1224" s="383"/>
      <c r="BP1224" s="383"/>
      <c r="BQ1224" s="383"/>
      <c r="BR1224" s="383"/>
    </row>
    <row r="1225" spans="2:70" ht="16.5" customHeight="1">
      <c r="B1225" s="474"/>
      <c r="E1225" s="386" t="s">
        <v>831</v>
      </c>
      <c r="F1225" s="387" t="s">
        <v>965</v>
      </c>
      <c r="G1225" s="396">
        <v>2.6859999999999999</v>
      </c>
      <c r="H1225" s="396">
        <v>7.5999999999999998E-2</v>
      </c>
      <c r="I1225" s="396">
        <v>0.115</v>
      </c>
      <c r="J1225" s="396">
        <v>2.6859999999999999</v>
      </c>
      <c r="K1225" s="396">
        <v>7.0999999999999994E-2</v>
      </c>
      <c r="L1225" s="396">
        <v>0.115</v>
      </c>
      <c r="M1225" s="396">
        <v>2.6859999999999999</v>
      </c>
      <c r="N1225" s="396">
        <v>6.6000000000000003E-2</v>
      </c>
      <c r="O1225" s="396">
        <v>0.11600000000000001</v>
      </c>
      <c r="P1225" s="396">
        <v>2.6859999999999999</v>
      </c>
      <c r="Q1225" s="396">
        <v>6.0999999999999999E-2</v>
      </c>
      <c r="R1225" s="396">
        <v>0.11600000000000001</v>
      </c>
      <c r="S1225" s="396">
        <v>2.6859999999999999</v>
      </c>
      <c r="T1225" s="396">
        <v>5.7000000000000002E-2</v>
      </c>
      <c r="U1225" s="396">
        <v>0.11600000000000001</v>
      </c>
      <c r="V1225" s="396">
        <v>2.6859999999999999</v>
      </c>
      <c r="W1225" s="396">
        <v>5.2999999999999999E-2</v>
      </c>
      <c r="X1225" s="396">
        <v>0.11700000000000001</v>
      </c>
      <c r="Y1225" s="396">
        <v>2.6859999999999999</v>
      </c>
      <c r="Z1225" s="396">
        <v>4.9000000000000002E-2</v>
      </c>
      <c r="AA1225" s="396">
        <v>0.11700000000000001</v>
      </c>
      <c r="AB1225" s="396">
        <v>2.6859999999999999</v>
      </c>
      <c r="AC1225" s="396">
        <v>4.4999999999999998E-2</v>
      </c>
      <c r="AD1225" s="396">
        <v>0.11700000000000001</v>
      </c>
      <c r="AE1225" s="396">
        <v>2.6859999999999999</v>
      </c>
      <c r="AF1225" s="396">
        <v>4.1000000000000002E-2</v>
      </c>
      <c r="AG1225" s="396">
        <v>0.11700000000000001</v>
      </c>
      <c r="AH1225" s="396">
        <v>2.6859999999999999</v>
      </c>
      <c r="AI1225" s="396">
        <v>3.7999999999999999E-2</v>
      </c>
      <c r="AJ1225" s="396">
        <v>0.11700000000000001</v>
      </c>
      <c r="AK1225" s="396">
        <v>2.6859999999999999</v>
      </c>
      <c r="AL1225" s="396">
        <v>3.5000000000000003E-2</v>
      </c>
      <c r="AM1225" s="396">
        <v>0.11700000000000001</v>
      </c>
      <c r="AN1225" s="396">
        <v>2.6859999999999999</v>
      </c>
      <c r="AO1225" s="396">
        <v>3.2000000000000001E-2</v>
      </c>
      <c r="AP1225" s="396">
        <v>0.11799999999999999</v>
      </c>
      <c r="AQ1225" s="396">
        <v>2.6859999999999999</v>
      </c>
      <c r="AR1225" s="396">
        <v>3.2000000000000001E-2</v>
      </c>
      <c r="AS1225" s="396">
        <v>0.11799999999999999</v>
      </c>
      <c r="AT1225" s="396">
        <v>2.6859999999999999</v>
      </c>
      <c r="AU1225" s="396">
        <v>2.8000000000000001E-2</v>
      </c>
      <c r="AV1225" s="396">
        <v>0.11799999999999999</v>
      </c>
      <c r="AW1225" s="396">
        <v>2.6859999999999999</v>
      </c>
      <c r="AX1225" s="396">
        <v>2.5000000000000001E-2</v>
      </c>
      <c r="AY1225" s="396">
        <v>0.11799999999999999</v>
      </c>
      <c r="AZ1225" s="396">
        <v>2.6859999999999999</v>
      </c>
      <c r="BA1225" s="396">
        <v>2.5000000000000001E-2</v>
      </c>
      <c r="BB1225" s="396">
        <v>0.11799999999999999</v>
      </c>
      <c r="BC1225" s="396">
        <v>2.6859999999999999</v>
      </c>
      <c r="BD1225" s="396">
        <v>2.5000000000000001E-2</v>
      </c>
      <c r="BE1225" s="396">
        <v>0.11799999999999999</v>
      </c>
      <c r="BF1225" s="397">
        <v>2.6859999999999999</v>
      </c>
      <c r="BG1225" s="397">
        <v>2.5000000000000001E-2</v>
      </c>
      <c r="BH1225" s="397">
        <v>0.11799999999999999</v>
      </c>
      <c r="BI1225" s="383"/>
      <c r="BJ1225" s="383"/>
      <c r="BK1225" s="383"/>
      <c r="BL1225" s="383"/>
      <c r="BM1225" s="383"/>
      <c r="BN1225" s="383"/>
      <c r="BO1225" s="383"/>
      <c r="BP1225" s="383"/>
      <c r="BQ1225" s="383"/>
      <c r="BR1225" s="383"/>
    </row>
    <row r="1226" spans="2:70" ht="16.5" customHeight="1">
      <c r="B1226" s="474"/>
      <c r="E1226" s="389"/>
      <c r="F1226" s="387" t="s">
        <v>966</v>
      </c>
      <c r="G1226" s="396">
        <v>2.6859999999999999</v>
      </c>
      <c r="H1226" s="396">
        <v>4.7E-2</v>
      </c>
      <c r="I1226" s="396">
        <v>0.11799999999999999</v>
      </c>
      <c r="J1226" s="396">
        <v>2.6859999999999999</v>
      </c>
      <c r="K1226" s="396">
        <v>4.3999999999999997E-2</v>
      </c>
      <c r="L1226" s="396">
        <v>0.11799999999999999</v>
      </c>
      <c r="M1226" s="396">
        <v>2.6859999999999999</v>
      </c>
      <c r="N1226" s="396">
        <v>0.04</v>
      </c>
      <c r="O1226" s="396">
        <v>0.11799999999999999</v>
      </c>
      <c r="P1226" s="396">
        <v>2.6859999999999999</v>
      </c>
      <c r="Q1226" s="396">
        <v>3.6999999999999998E-2</v>
      </c>
      <c r="R1226" s="396">
        <v>0.11799999999999999</v>
      </c>
      <c r="S1226" s="396">
        <v>2.6859999999999999</v>
      </c>
      <c r="T1226" s="396">
        <v>3.5000000000000003E-2</v>
      </c>
      <c r="U1226" s="396">
        <v>0.11799999999999999</v>
      </c>
      <c r="V1226" s="396">
        <v>2.6859999999999999</v>
      </c>
      <c r="W1226" s="396">
        <v>3.3000000000000002E-2</v>
      </c>
      <c r="X1226" s="396">
        <v>0.11799999999999999</v>
      </c>
      <c r="Y1226" s="396">
        <v>2.6859999999999999</v>
      </c>
      <c r="Z1226" s="396">
        <v>0.03</v>
      </c>
      <c r="AA1226" s="396">
        <v>0.11799999999999999</v>
      </c>
      <c r="AB1226" s="396">
        <v>2.6859999999999999</v>
      </c>
      <c r="AC1226" s="396">
        <v>2.7E-2</v>
      </c>
      <c r="AD1226" s="396">
        <v>0.11799999999999999</v>
      </c>
      <c r="AE1226" s="396">
        <v>2.6859999999999999</v>
      </c>
      <c r="AF1226" s="396">
        <v>2.4E-2</v>
      </c>
      <c r="AG1226" s="396">
        <v>0.11799999999999999</v>
      </c>
      <c r="AH1226" s="396">
        <v>2.6859999999999999</v>
      </c>
      <c r="AI1226" s="396">
        <v>2.1000000000000001E-2</v>
      </c>
      <c r="AJ1226" s="396">
        <v>0.11799999999999999</v>
      </c>
      <c r="AK1226" s="396">
        <v>2.6859999999999999</v>
      </c>
      <c r="AL1226" s="396">
        <v>1.7999999999999999E-2</v>
      </c>
      <c r="AM1226" s="396">
        <v>0.11799999999999999</v>
      </c>
      <c r="AN1226" s="396">
        <v>2.6859999999999999</v>
      </c>
      <c r="AO1226" s="396">
        <v>1.7000000000000001E-2</v>
      </c>
      <c r="AP1226" s="396">
        <v>0.11799999999999999</v>
      </c>
      <c r="AQ1226" s="396">
        <v>2.6859999999999999</v>
      </c>
      <c r="AR1226" s="396">
        <v>1.4999999999999999E-2</v>
      </c>
      <c r="AS1226" s="396">
        <v>0.11799999999999999</v>
      </c>
      <c r="AT1226" s="396">
        <v>2.6859999999999999</v>
      </c>
      <c r="AU1226" s="396">
        <v>1.4E-2</v>
      </c>
      <c r="AV1226" s="396">
        <v>0.11799999999999999</v>
      </c>
      <c r="AW1226" s="396">
        <v>2.6859999999999999</v>
      </c>
      <c r="AX1226" s="396">
        <v>1.2999999999999999E-2</v>
      </c>
      <c r="AY1226" s="396">
        <v>0.11799999999999999</v>
      </c>
      <c r="AZ1226" s="396">
        <v>2.6859999999999999</v>
      </c>
      <c r="BA1226" s="396">
        <v>1.2999999999999999E-2</v>
      </c>
      <c r="BB1226" s="396">
        <v>0.11799999999999999</v>
      </c>
      <c r="BC1226" s="396">
        <v>2.6859999999999999</v>
      </c>
      <c r="BD1226" s="396">
        <v>1.2999999999999999E-2</v>
      </c>
      <c r="BE1226" s="396">
        <v>0.11799999999999999</v>
      </c>
      <c r="BF1226" s="397">
        <v>2.6859999999999999</v>
      </c>
      <c r="BG1226" s="397">
        <v>1.2999999999999999E-2</v>
      </c>
      <c r="BH1226" s="397">
        <v>0.11799999999999999</v>
      </c>
      <c r="BI1226" s="383"/>
      <c r="BJ1226" s="383"/>
      <c r="BK1226" s="383"/>
      <c r="BL1226" s="383"/>
      <c r="BM1226" s="383"/>
      <c r="BN1226" s="383"/>
      <c r="BO1226" s="383"/>
      <c r="BP1226" s="383"/>
      <c r="BQ1226" s="383"/>
      <c r="BR1226" s="383"/>
    </row>
    <row r="1227" spans="2:70" ht="16.5" customHeight="1">
      <c r="B1227" s="474"/>
      <c r="E1227" s="390"/>
      <c r="F1227" s="387" t="s">
        <v>967</v>
      </c>
      <c r="G1227" s="396">
        <v>2.6859999999999999</v>
      </c>
      <c r="H1227" s="396">
        <v>7.1999999999999995E-2</v>
      </c>
      <c r="I1227" s="396">
        <v>0.115</v>
      </c>
      <c r="J1227" s="396">
        <v>2.6859999999999999</v>
      </c>
      <c r="K1227" s="396">
        <v>6.3E-2</v>
      </c>
      <c r="L1227" s="396">
        <v>0.115</v>
      </c>
      <c r="M1227" s="396">
        <v>2.6859999999999999</v>
      </c>
      <c r="N1227" s="396">
        <v>5.6000000000000001E-2</v>
      </c>
      <c r="O1227" s="396">
        <v>0.11600000000000001</v>
      </c>
      <c r="P1227" s="396">
        <v>2.6859999999999999</v>
      </c>
      <c r="Q1227" s="396">
        <v>5.1999999999999998E-2</v>
      </c>
      <c r="R1227" s="396">
        <v>0.11600000000000001</v>
      </c>
      <c r="S1227" s="396">
        <v>2.6859999999999999</v>
      </c>
      <c r="T1227" s="396">
        <v>0.05</v>
      </c>
      <c r="U1227" s="396">
        <v>0.11600000000000001</v>
      </c>
      <c r="V1227" s="396">
        <v>2.6859999999999999</v>
      </c>
      <c r="W1227" s="396">
        <v>4.7E-2</v>
      </c>
      <c r="X1227" s="396">
        <v>0.11600000000000001</v>
      </c>
      <c r="Y1227" s="396">
        <v>2.6859999999999999</v>
      </c>
      <c r="Z1227" s="396">
        <v>4.3999999999999997E-2</v>
      </c>
      <c r="AA1227" s="396">
        <v>0.11600000000000001</v>
      </c>
      <c r="AB1227" s="396">
        <v>2.6859999999999999</v>
      </c>
      <c r="AC1227" s="396">
        <v>4.1000000000000002E-2</v>
      </c>
      <c r="AD1227" s="396">
        <v>0.11600000000000001</v>
      </c>
      <c r="AE1227" s="396">
        <v>2.6859999999999999</v>
      </c>
      <c r="AF1227" s="396">
        <v>3.7999999999999999E-2</v>
      </c>
      <c r="AG1227" s="396">
        <v>0.11600000000000001</v>
      </c>
      <c r="AH1227" s="396">
        <v>2.6859999999999999</v>
      </c>
      <c r="AI1227" s="396">
        <v>3.5000000000000003E-2</v>
      </c>
      <c r="AJ1227" s="396">
        <v>0.11600000000000001</v>
      </c>
      <c r="AK1227" s="396">
        <v>2.6859999999999999</v>
      </c>
      <c r="AL1227" s="396">
        <v>3.2000000000000001E-2</v>
      </c>
      <c r="AM1227" s="396">
        <v>0.11600000000000001</v>
      </c>
      <c r="AN1227" s="396">
        <v>2.6859999999999999</v>
      </c>
      <c r="AO1227" s="396">
        <v>2.9000000000000001E-2</v>
      </c>
      <c r="AP1227" s="396">
        <v>0.11600000000000001</v>
      </c>
      <c r="AQ1227" s="396">
        <v>2.6859999999999999</v>
      </c>
      <c r="AR1227" s="396">
        <v>2.5999999999999999E-2</v>
      </c>
      <c r="AS1227" s="396">
        <v>0.11600000000000001</v>
      </c>
      <c r="AT1227" s="396">
        <v>2.6859999999999999</v>
      </c>
      <c r="AU1227" s="396">
        <v>2.4E-2</v>
      </c>
      <c r="AV1227" s="396">
        <v>0.11600000000000001</v>
      </c>
      <c r="AW1227" s="396">
        <v>2.6859999999999999</v>
      </c>
      <c r="AX1227" s="396">
        <v>2.1999999999999999E-2</v>
      </c>
      <c r="AY1227" s="396">
        <v>0.11600000000000001</v>
      </c>
      <c r="AZ1227" s="396">
        <v>2.6859999999999999</v>
      </c>
      <c r="BA1227" s="396">
        <v>2.1999999999999999E-2</v>
      </c>
      <c r="BB1227" s="396">
        <v>0.11600000000000001</v>
      </c>
      <c r="BC1227" s="396">
        <v>2.6859999999999999</v>
      </c>
      <c r="BD1227" s="396">
        <v>2.1999999999999999E-2</v>
      </c>
      <c r="BE1227" s="396">
        <v>0.11600000000000001</v>
      </c>
      <c r="BF1227" s="397">
        <v>2.6859999999999999</v>
      </c>
      <c r="BG1227" s="397">
        <v>2.1999999999999999E-2</v>
      </c>
      <c r="BH1227" s="397">
        <v>0.11600000000000001</v>
      </c>
      <c r="BI1227" s="383"/>
      <c r="BJ1227" s="383"/>
      <c r="BK1227" s="383"/>
      <c r="BL1227" s="383"/>
      <c r="BM1227" s="383"/>
      <c r="BN1227" s="383"/>
      <c r="BO1227" s="383"/>
      <c r="BP1227" s="383"/>
      <c r="BQ1227" s="383"/>
      <c r="BR1227" s="383"/>
    </row>
    <row r="1228" spans="2:70" ht="16.5" customHeight="1">
      <c r="B1228" s="474"/>
      <c r="E1228" s="386" t="s">
        <v>968</v>
      </c>
      <c r="F1228" s="387" t="s">
        <v>965</v>
      </c>
      <c r="G1228" s="396">
        <v>2.645</v>
      </c>
      <c r="H1228" s="396">
        <v>7.4999999999999997E-2</v>
      </c>
      <c r="I1228" s="396">
        <v>0.113</v>
      </c>
      <c r="J1228" s="396">
        <v>2.645</v>
      </c>
      <c r="K1228" s="396">
        <v>7.0000000000000007E-2</v>
      </c>
      <c r="L1228" s="396">
        <v>0.114</v>
      </c>
      <c r="M1228" s="396">
        <v>2.645</v>
      </c>
      <c r="N1228" s="396">
        <v>6.5000000000000002E-2</v>
      </c>
      <c r="O1228" s="396">
        <v>0.114</v>
      </c>
      <c r="P1228" s="396">
        <v>2.645</v>
      </c>
      <c r="Q1228" s="396">
        <v>0.06</v>
      </c>
      <c r="R1228" s="396">
        <v>0.114</v>
      </c>
      <c r="S1228" s="396">
        <v>2.4940000000000002</v>
      </c>
      <c r="T1228" s="396">
        <v>5.6000000000000001E-2</v>
      </c>
      <c r="U1228" s="396">
        <v>0.115</v>
      </c>
      <c r="V1228" s="396">
        <v>2.4689999999999999</v>
      </c>
      <c r="W1228" s="396">
        <v>5.1999999999999998E-2</v>
      </c>
      <c r="X1228" s="396">
        <v>0.115</v>
      </c>
      <c r="Y1228" s="396">
        <v>2.5419999999999998</v>
      </c>
      <c r="Z1228" s="396">
        <v>4.8000000000000001E-2</v>
      </c>
      <c r="AA1228" s="396">
        <v>0.115</v>
      </c>
      <c r="AB1228" s="396">
        <v>2.5419999999999998</v>
      </c>
      <c r="AC1228" s="396">
        <v>4.3999999999999997E-2</v>
      </c>
      <c r="AD1228" s="396">
        <v>0.115</v>
      </c>
      <c r="AE1228" s="396">
        <v>2.5419999999999998</v>
      </c>
      <c r="AF1228" s="396">
        <v>0.04</v>
      </c>
      <c r="AG1228" s="396">
        <v>0.115</v>
      </c>
      <c r="AH1228" s="396">
        <v>2.5369999999999999</v>
      </c>
      <c r="AI1228" s="396">
        <v>3.6999999999999998E-2</v>
      </c>
      <c r="AJ1228" s="396">
        <v>0.115</v>
      </c>
      <c r="AK1228" s="396">
        <v>2.52</v>
      </c>
      <c r="AL1228" s="396">
        <v>3.4000000000000002E-2</v>
      </c>
      <c r="AM1228" s="396">
        <v>0.11600000000000001</v>
      </c>
      <c r="AN1228" s="396">
        <v>2.4940000000000002</v>
      </c>
      <c r="AO1228" s="396">
        <v>3.2000000000000001E-2</v>
      </c>
      <c r="AP1228" s="396">
        <v>0.11600000000000001</v>
      </c>
      <c r="AQ1228" s="397" t="s">
        <v>546</v>
      </c>
      <c r="AR1228" s="397" t="s">
        <v>546</v>
      </c>
      <c r="AS1228" s="397" t="s">
        <v>546</v>
      </c>
      <c r="AT1228" s="397" t="s">
        <v>546</v>
      </c>
      <c r="AU1228" s="397" t="s">
        <v>546</v>
      </c>
      <c r="AV1228" s="397" t="s">
        <v>546</v>
      </c>
      <c r="AW1228" s="397" t="s">
        <v>546</v>
      </c>
      <c r="AX1228" s="397" t="s">
        <v>546</v>
      </c>
      <c r="AY1228" s="397" t="s">
        <v>546</v>
      </c>
      <c r="AZ1228" s="397" t="s">
        <v>546</v>
      </c>
      <c r="BA1228" s="397" t="s">
        <v>546</v>
      </c>
      <c r="BB1228" s="397" t="s">
        <v>546</v>
      </c>
      <c r="BC1228" s="397" t="s">
        <v>546</v>
      </c>
      <c r="BD1228" s="397" t="s">
        <v>546</v>
      </c>
      <c r="BE1228" s="397" t="s">
        <v>546</v>
      </c>
      <c r="BF1228" s="397" t="s">
        <v>546</v>
      </c>
      <c r="BG1228" s="397" t="s">
        <v>546</v>
      </c>
      <c r="BH1228" s="397" t="s">
        <v>546</v>
      </c>
      <c r="BI1228" s="383"/>
      <c r="BJ1228" s="383"/>
      <c r="BK1228" s="383"/>
      <c r="BL1228" s="383"/>
      <c r="BM1228" s="383"/>
      <c r="BN1228" s="383"/>
      <c r="BO1228" s="383"/>
      <c r="BP1228" s="383"/>
      <c r="BQ1228" s="383"/>
      <c r="BR1228" s="383"/>
    </row>
    <row r="1229" spans="2:70" ht="16.5" customHeight="1">
      <c r="B1229" s="474"/>
      <c r="E1229" s="389"/>
      <c r="F1229" s="387" t="s">
        <v>966</v>
      </c>
      <c r="G1229" s="396">
        <v>2.645</v>
      </c>
      <c r="H1229" s="396">
        <v>4.7E-2</v>
      </c>
      <c r="I1229" s="396">
        <v>0.11600000000000001</v>
      </c>
      <c r="J1229" s="396">
        <v>2.645</v>
      </c>
      <c r="K1229" s="396">
        <v>4.2999999999999997E-2</v>
      </c>
      <c r="L1229" s="396">
        <v>0.11600000000000001</v>
      </c>
      <c r="M1229" s="396">
        <v>2.645</v>
      </c>
      <c r="N1229" s="396">
        <v>3.9E-2</v>
      </c>
      <c r="O1229" s="396">
        <v>0.11600000000000001</v>
      </c>
      <c r="P1229" s="396">
        <v>2.645</v>
      </c>
      <c r="Q1229" s="396">
        <v>3.5999999999999997E-2</v>
      </c>
      <c r="R1229" s="396">
        <v>0.11600000000000001</v>
      </c>
      <c r="S1229" s="396">
        <v>2.4940000000000002</v>
      </c>
      <c r="T1229" s="396">
        <v>3.5000000000000003E-2</v>
      </c>
      <c r="U1229" s="396">
        <v>0.11600000000000001</v>
      </c>
      <c r="V1229" s="396">
        <v>2.4689999999999999</v>
      </c>
      <c r="W1229" s="396">
        <v>3.3000000000000002E-2</v>
      </c>
      <c r="X1229" s="396">
        <v>0.11600000000000001</v>
      </c>
      <c r="Y1229" s="396">
        <v>2.5419999999999998</v>
      </c>
      <c r="Z1229" s="396">
        <v>0.03</v>
      </c>
      <c r="AA1229" s="396">
        <v>0.11600000000000001</v>
      </c>
      <c r="AB1229" s="396">
        <v>2.5419999999999998</v>
      </c>
      <c r="AC1229" s="396">
        <v>2.7E-2</v>
      </c>
      <c r="AD1229" s="396">
        <v>0.11600000000000001</v>
      </c>
      <c r="AE1229" s="396">
        <v>2.5419999999999998</v>
      </c>
      <c r="AF1229" s="396">
        <v>2.4E-2</v>
      </c>
      <c r="AG1229" s="396">
        <v>0.11600000000000001</v>
      </c>
      <c r="AH1229" s="396">
        <v>2.5369999999999999</v>
      </c>
      <c r="AI1229" s="396">
        <v>2.1000000000000001E-2</v>
      </c>
      <c r="AJ1229" s="396">
        <v>0.11600000000000001</v>
      </c>
      <c r="AK1229" s="396">
        <v>2.52</v>
      </c>
      <c r="AL1229" s="396">
        <v>1.7999999999999999E-2</v>
      </c>
      <c r="AM1229" s="396">
        <v>0.11600000000000001</v>
      </c>
      <c r="AN1229" s="396">
        <v>2.4940000000000002</v>
      </c>
      <c r="AO1229" s="396">
        <v>1.6E-2</v>
      </c>
      <c r="AP1229" s="396">
        <v>0.11600000000000001</v>
      </c>
      <c r="AQ1229" s="397" t="s">
        <v>546</v>
      </c>
      <c r="AR1229" s="397" t="s">
        <v>546</v>
      </c>
      <c r="AS1229" s="397" t="s">
        <v>546</v>
      </c>
      <c r="AT1229" s="397" t="s">
        <v>546</v>
      </c>
      <c r="AU1229" s="397" t="s">
        <v>546</v>
      </c>
      <c r="AV1229" s="397" t="s">
        <v>546</v>
      </c>
      <c r="AW1229" s="397" t="s">
        <v>546</v>
      </c>
      <c r="AX1229" s="397" t="s">
        <v>546</v>
      </c>
      <c r="AY1229" s="397" t="s">
        <v>546</v>
      </c>
      <c r="AZ1229" s="397" t="s">
        <v>546</v>
      </c>
      <c r="BA1229" s="397" t="s">
        <v>546</v>
      </c>
      <c r="BB1229" s="397" t="s">
        <v>546</v>
      </c>
      <c r="BC1229" s="397" t="s">
        <v>546</v>
      </c>
      <c r="BD1229" s="397" t="s">
        <v>546</v>
      </c>
      <c r="BE1229" s="397" t="s">
        <v>546</v>
      </c>
      <c r="BF1229" s="397" t="s">
        <v>546</v>
      </c>
      <c r="BG1229" s="397" t="s">
        <v>546</v>
      </c>
      <c r="BH1229" s="397" t="s">
        <v>546</v>
      </c>
      <c r="BI1229" s="383"/>
      <c r="BJ1229" s="383"/>
      <c r="BK1229" s="383"/>
      <c r="BL1229" s="383"/>
      <c r="BM1229" s="383"/>
      <c r="BN1229" s="383"/>
      <c r="BO1229" s="383"/>
      <c r="BP1229" s="383"/>
      <c r="BQ1229" s="383"/>
      <c r="BR1229" s="383"/>
    </row>
    <row r="1230" spans="2:70" ht="16.5" customHeight="1">
      <c r="B1230" s="474"/>
      <c r="E1230" s="390"/>
      <c r="F1230" s="387" t="s">
        <v>967</v>
      </c>
      <c r="G1230" s="396">
        <v>2.645</v>
      </c>
      <c r="H1230" s="396">
        <v>7.0999999999999994E-2</v>
      </c>
      <c r="I1230" s="396">
        <v>0.114</v>
      </c>
      <c r="J1230" s="396">
        <v>2.645</v>
      </c>
      <c r="K1230" s="396">
        <v>6.2E-2</v>
      </c>
      <c r="L1230" s="396">
        <v>0.114</v>
      </c>
      <c r="M1230" s="396">
        <v>2.645</v>
      </c>
      <c r="N1230" s="396">
        <v>5.5E-2</v>
      </c>
      <c r="O1230" s="396">
        <v>0.114</v>
      </c>
      <c r="P1230" s="396">
        <v>2.645</v>
      </c>
      <c r="Q1230" s="396">
        <v>5.0999999999999997E-2</v>
      </c>
      <c r="R1230" s="396">
        <v>0.114</v>
      </c>
      <c r="S1230" s="396">
        <v>2.4940000000000002</v>
      </c>
      <c r="T1230" s="396">
        <v>4.9000000000000002E-2</v>
      </c>
      <c r="U1230" s="396">
        <v>0.114</v>
      </c>
      <c r="V1230" s="396">
        <v>2.4689999999999999</v>
      </c>
      <c r="W1230" s="396">
        <v>4.5999999999999999E-2</v>
      </c>
      <c r="X1230" s="396">
        <v>0.114</v>
      </c>
      <c r="Y1230" s="396">
        <v>2.5419999999999998</v>
      </c>
      <c r="Z1230" s="396">
        <v>4.2999999999999997E-2</v>
      </c>
      <c r="AA1230" s="396">
        <v>0.114</v>
      </c>
      <c r="AB1230" s="396">
        <v>2.5419999999999998</v>
      </c>
      <c r="AC1230" s="396">
        <v>0.04</v>
      </c>
      <c r="AD1230" s="396">
        <v>0.114</v>
      </c>
      <c r="AE1230" s="396">
        <v>2.5419999999999998</v>
      </c>
      <c r="AF1230" s="396">
        <v>3.6999999999999998E-2</v>
      </c>
      <c r="AG1230" s="396">
        <v>0.114</v>
      </c>
      <c r="AH1230" s="396">
        <v>2.5369999999999999</v>
      </c>
      <c r="AI1230" s="396">
        <v>3.4000000000000002E-2</v>
      </c>
      <c r="AJ1230" s="396">
        <v>0.114</v>
      </c>
      <c r="AK1230" s="396">
        <v>2.52</v>
      </c>
      <c r="AL1230" s="396">
        <v>3.1E-2</v>
      </c>
      <c r="AM1230" s="396">
        <v>0.114</v>
      </c>
      <c r="AN1230" s="396">
        <v>2.4940000000000002</v>
      </c>
      <c r="AO1230" s="396">
        <v>2.8000000000000001E-2</v>
      </c>
      <c r="AP1230" s="396">
        <v>0.114</v>
      </c>
      <c r="AQ1230" s="397" t="s">
        <v>546</v>
      </c>
      <c r="AR1230" s="397" t="s">
        <v>546</v>
      </c>
      <c r="AS1230" s="397" t="s">
        <v>546</v>
      </c>
      <c r="AT1230" s="397" t="s">
        <v>546</v>
      </c>
      <c r="AU1230" s="397" t="s">
        <v>546</v>
      </c>
      <c r="AV1230" s="397" t="s">
        <v>546</v>
      </c>
      <c r="AW1230" s="397" t="s">
        <v>546</v>
      </c>
      <c r="AX1230" s="397" t="s">
        <v>546</v>
      </c>
      <c r="AY1230" s="397" t="s">
        <v>546</v>
      </c>
      <c r="AZ1230" s="397" t="s">
        <v>546</v>
      </c>
      <c r="BA1230" s="397" t="s">
        <v>546</v>
      </c>
      <c r="BB1230" s="397" t="s">
        <v>546</v>
      </c>
      <c r="BC1230" s="397" t="s">
        <v>546</v>
      </c>
      <c r="BD1230" s="397" t="s">
        <v>546</v>
      </c>
      <c r="BE1230" s="397" t="s">
        <v>546</v>
      </c>
      <c r="BF1230" s="397" t="s">
        <v>546</v>
      </c>
      <c r="BG1230" s="397" t="s">
        <v>546</v>
      </c>
      <c r="BH1230" s="397" t="s">
        <v>546</v>
      </c>
      <c r="BI1230" s="383"/>
      <c r="BJ1230" s="383"/>
      <c r="BK1230" s="383"/>
      <c r="BL1230" s="383"/>
      <c r="BM1230" s="383"/>
      <c r="BN1230" s="383"/>
      <c r="BO1230" s="383"/>
      <c r="BP1230" s="383"/>
      <c r="BQ1230" s="383"/>
      <c r="BR1230" s="383"/>
    </row>
    <row r="1231" spans="2:70" ht="16.5" customHeight="1">
      <c r="B1231" s="474"/>
      <c r="E1231" s="386" t="s">
        <v>852</v>
      </c>
      <c r="F1231" s="387" t="s">
        <v>965</v>
      </c>
      <c r="G1231" s="397" t="s">
        <v>546</v>
      </c>
      <c r="H1231" s="397" t="s">
        <v>546</v>
      </c>
      <c r="I1231" s="397" t="s">
        <v>546</v>
      </c>
      <c r="J1231" s="397" t="s">
        <v>546</v>
      </c>
      <c r="K1231" s="397" t="s">
        <v>546</v>
      </c>
      <c r="L1231" s="397" t="s">
        <v>546</v>
      </c>
      <c r="M1231" s="397" t="s">
        <v>546</v>
      </c>
      <c r="N1231" s="397" t="s">
        <v>546</v>
      </c>
      <c r="O1231" s="397" t="s">
        <v>546</v>
      </c>
      <c r="P1231" s="397" t="s">
        <v>546</v>
      </c>
      <c r="Q1231" s="397" t="s">
        <v>546</v>
      </c>
      <c r="R1231" s="397" t="s">
        <v>546</v>
      </c>
      <c r="S1231" s="397" t="s">
        <v>546</v>
      </c>
      <c r="T1231" s="397" t="s">
        <v>546</v>
      </c>
      <c r="U1231" s="397" t="s">
        <v>546</v>
      </c>
      <c r="V1231" s="397" t="s">
        <v>546</v>
      </c>
      <c r="W1231" s="397" t="s">
        <v>546</v>
      </c>
      <c r="X1231" s="397" t="s">
        <v>546</v>
      </c>
      <c r="Y1231" s="397" t="s">
        <v>546</v>
      </c>
      <c r="Z1231" s="397" t="s">
        <v>546</v>
      </c>
      <c r="AA1231" s="397" t="s">
        <v>546</v>
      </c>
      <c r="AB1231" s="397" t="s">
        <v>546</v>
      </c>
      <c r="AC1231" s="397" t="s">
        <v>546</v>
      </c>
      <c r="AD1231" s="397" t="s">
        <v>546</v>
      </c>
      <c r="AE1231" s="397" t="s">
        <v>546</v>
      </c>
      <c r="AF1231" s="397" t="s">
        <v>546</v>
      </c>
      <c r="AG1231" s="397" t="s">
        <v>546</v>
      </c>
      <c r="AH1231" s="397" t="s">
        <v>546</v>
      </c>
      <c r="AI1231" s="397" t="s">
        <v>546</v>
      </c>
      <c r="AJ1231" s="397" t="s">
        <v>546</v>
      </c>
      <c r="AK1231" s="397" t="s">
        <v>546</v>
      </c>
      <c r="AL1231" s="397" t="s">
        <v>546</v>
      </c>
      <c r="AM1231" s="397" t="s">
        <v>546</v>
      </c>
      <c r="AN1231" s="397" t="s">
        <v>546</v>
      </c>
      <c r="AO1231" s="397" t="s">
        <v>546</v>
      </c>
      <c r="AP1231" s="397" t="s">
        <v>546</v>
      </c>
      <c r="AQ1231" s="396">
        <v>2.4689999999999999</v>
      </c>
      <c r="AR1231" s="396">
        <v>3.2000000000000001E-2</v>
      </c>
      <c r="AS1231" s="396">
        <v>0.11600000000000001</v>
      </c>
      <c r="AT1231" s="396">
        <v>2.4689999999999999</v>
      </c>
      <c r="AU1231" s="396">
        <v>2.7E-2</v>
      </c>
      <c r="AV1231" s="396">
        <v>0.11600000000000001</v>
      </c>
      <c r="AW1231" s="396">
        <v>2.468</v>
      </c>
      <c r="AX1231" s="396">
        <v>2.5000000000000001E-2</v>
      </c>
      <c r="AY1231" s="396">
        <v>0.11600000000000001</v>
      </c>
      <c r="AZ1231" s="396">
        <v>2.468</v>
      </c>
      <c r="BA1231" s="396">
        <v>2.5000000000000001E-2</v>
      </c>
      <c r="BB1231" s="396">
        <v>0.11600000000000001</v>
      </c>
      <c r="BC1231" s="396">
        <v>2.4689999999999999</v>
      </c>
      <c r="BD1231" s="396">
        <v>2.4E-2</v>
      </c>
      <c r="BE1231" s="396">
        <v>0.11600000000000001</v>
      </c>
      <c r="BF1231" s="397">
        <v>2.4689999999999999</v>
      </c>
      <c r="BG1231" s="397">
        <v>2.4E-2</v>
      </c>
      <c r="BH1231" s="397">
        <v>0.11600000000000001</v>
      </c>
      <c r="BI1231" s="383"/>
      <c r="BJ1231" s="383"/>
      <c r="BK1231" s="383"/>
      <c r="BL1231" s="383"/>
      <c r="BM1231" s="383"/>
      <c r="BN1231" s="383"/>
      <c r="BO1231" s="383"/>
      <c r="BP1231" s="383"/>
      <c r="BQ1231" s="383"/>
      <c r="BR1231" s="383"/>
    </row>
    <row r="1232" spans="2:70" ht="16.5" customHeight="1">
      <c r="B1232" s="474"/>
      <c r="E1232" s="389"/>
      <c r="F1232" s="387" t="s">
        <v>966</v>
      </c>
      <c r="G1232" s="397" t="s">
        <v>546</v>
      </c>
      <c r="H1232" s="397" t="s">
        <v>546</v>
      </c>
      <c r="I1232" s="397" t="s">
        <v>546</v>
      </c>
      <c r="J1232" s="397" t="s">
        <v>546</v>
      </c>
      <c r="K1232" s="397" t="s">
        <v>546</v>
      </c>
      <c r="L1232" s="397" t="s">
        <v>546</v>
      </c>
      <c r="M1232" s="397" t="s">
        <v>546</v>
      </c>
      <c r="N1232" s="397" t="s">
        <v>546</v>
      </c>
      <c r="O1232" s="397" t="s">
        <v>546</v>
      </c>
      <c r="P1232" s="397" t="s">
        <v>546</v>
      </c>
      <c r="Q1232" s="397" t="s">
        <v>546</v>
      </c>
      <c r="R1232" s="397" t="s">
        <v>546</v>
      </c>
      <c r="S1232" s="397" t="s">
        <v>546</v>
      </c>
      <c r="T1232" s="397" t="s">
        <v>546</v>
      </c>
      <c r="U1232" s="397" t="s">
        <v>546</v>
      </c>
      <c r="V1232" s="397" t="s">
        <v>546</v>
      </c>
      <c r="W1232" s="397" t="s">
        <v>546</v>
      </c>
      <c r="X1232" s="397" t="s">
        <v>546</v>
      </c>
      <c r="Y1232" s="397" t="s">
        <v>546</v>
      </c>
      <c r="Z1232" s="397" t="s">
        <v>546</v>
      </c>
      <c r="AA1232" s="397" t="s">
        <v>546</v>
      </c>
      <c r="AB1232" s="397" t="s">
        <v>546</v>
      </c>
      <c r="AC1232" s="397" t="s">
        <v>546</v>
      </c>
      <c r="AD1232" s="397" t="s">
        <v>546</v>
      </c>
      <c r="AE1232" s="397" t="s">
        <v>546</v>
      </c>
      <c r="AF1232" s="397" t="s">
        <v>546</v>
      </c>
      <c r="AG1232" s="397" t="s">
        <v>546</v>
      </c>
      <c r="AH1232" s="397" t="s">
        <v>546</v>
      </c>
      <c r="AI1232" s="397" t="s">
        <v>546</v>
      </c>
      <c r="AJ1232" s="397" t="s">
        <v>546</v>
      </c>
      <c r="AK1232" s="397" t="s">
        <v>546</v>
      </c>
      <c r="AL1232" s="397" t="s">
        <v>546</v>
      </c>
      <c r="AM1232" s="397" t="s">
        <v>546</v>
      </c>
      <c r="AN1232" s="397" t="s">
        <v>546</v>
      </c>
      <c r="AO1232" s="397" t="s">
        <v>546</v>
      </c>
      <c r="AP1232" s="397" t="s">
        <v>546</v>
      </c>
      <c r="AQ1232" s="396">
        <v>2.4689999999999999</v>
      </c>
      <c r="AR1232" s="396">
        <v>1.4999999999999999E-2</v>
      </c>
      <c r="AS1232" s="396">
        <v>0.11600000000000001</v>
      </c>
      <c r="AT1232" s="396">
        <v>2.4689999999999999</v>
      </c>
      <c r="AU1232" s="396">
        <v>1.4E-2</v>
      </c>
      <c r="AV1232" s="396">
        <v>0.11600000000000001</v>
      </c>
      <c r="AW1232" s="396">
        <v>2.468</v>
      </c>
      <c r="AX1232" s="396">
        <v>1.2999999999999999E-2</v>
      </c>
      <c r="AY1232" s="396">
        <v>0.11600000000000001</v>
      </c>
      <c r="AZ1232" s="396">
        <v>2.468</v>
      </c>
      <c r="BA1232" s="396">
        <v>1.2999999999999999E-2</v>
      </c>
      <c r="BB1232" s="396">
        <v>0.11600000000000001</v>
      </c>
      <c r="BC1232" s="396">
        <v>2.4689999999999999</v>
      </c>
      <c r="BD1232" s="396">
        <v>1.2999999999999999E-2</v>
      </c>
      <c r="BE1232" s="396">
        <v>0.11600000000000001</v>
      </c>
      <c r="BF1232" s="397">
        <v>2.4689999999999999</v>
      </c>
      <c r="BG1232" s="397">
        <v>1.2999999999999999E-2</v>
      </c>
      <c r="BH1232" s="397">
        <v>0.11600000000000001</v>
      </c>
      <c r="BI1232" s="383"/>
      <c r="BJ1232" s="383"/>
      <c r="BK1232" s="383"/>
      <c r="BL1232" s="383"/>
      <c r="BM1232" s="383"/>
      <c r="BN1232" s="383"/>
      <c r="BO1232" s="383"/>
      <c r="BP1232" s="383"/>
      <c r="BQ1232" s="383"/>
      <c r="BR1232" s="383"/>
    </row>
    <row r="1233" spans="2:70" ht="16.5" customHeight="1">
      <c r="B1233" s="474"/>
      <c r="E1233" s="390"/>
      <c r="F1233" s="387" t="s">
        <v>967</v>
      </c>
      <c r="G1233" s="397" t="s">
        <v>546</v>
      </c>
      <c r="H1233" s="397" t="s">
        <v>546</v>
      </c>
      <c r="I1233" s="397" t="s">
        <v>546</v>
      </c>
      <c r="J1233" s="397" t="s">
        <v>546</v>
      </c>
      <c r="K1233" s="397" t="s">
        <v>546</v>
      </c>
      <c r="L1233" s="397" t="s">
        <v>546</v>
      </c>
      <c r="M1233" s="397" t="s">
        <v>546</v>
      </c>
      <c r="N1233" s="397" t="s">
        <v>546</v>
      </c>
      <c r="O1233" s="397" t="s">
        <v>546</v>
      </c>
      <c r="P1233" s="397" t="s">
        <v>546</v>
      </c>
      <c r="Q1233" s="397" t="s">
        <v>546</v>
      </c>
      <c r="R1233" s="397" t="s">
        <v>546</v>
      </c>
      <c r="S1233" s="397" t="s">
        <v>546</v>
      </c>
      <c r="T1233" s="397" t="s">
        <v>546</v>
      </c>
      <c r="U1233" s="397" t="s">
        <v>546</v>
      </c>
      <c r="V1233" s="397" t="s">
        <v>546</v>
      </c>
      <c r="W1233" s="397" t="s">
        <v>546</v>
      </c>
      <c r="X1233" s="397" t="s">
        <v>546</v>
      </c>
      <c r="Y1233" s="397" t="s">
        <v>546</v>
      </c>
      <c r="Z1233" s="397" t="s">
        <v>546</v>
      </c>
      <c r="AA1233" s="397" t="s">
        <v>546</v>
      </c>
      <c r="AB1233" s="397" t="s">
        <v>546</v>
      </c>
      <c r="AC1233" s="397" t="s">
        <v>546</v>
      </c>
      <c r="AD1233" s="397" t="s">
        <v>546</v>
      </c>
      <c r="AE1233" s="397" t="s">
        <v>546</v>
      </c>
      <c r="AF1233" s="397" t="s">
        <v>546</v>
      </c>
      <c r="AG1233" s="397" t="s">
        <v>546</v>
      </c>
      <c r="AH1233" s="397" t="s">
        <v>546</v>
      </c>
      <c r="AI1233" s="397" t="s">
        <v>546</v>
      </c>
      <c r="AJ1233" s="397" t="s">
        <v>546</v>
      </c>
      <c r="AK1233" s="397" t="s">
        <v>546</v>
      </c>
      <c r="AL1233" s="397" t="s">
        <v>546</v>
      </c>
      <c r="AM1233" s="397" t="s">
        <v>546</v>
      </c>
      <c r="AN1233" s="397" t="s">
        <v>546</v>
      </c>
      <c r="AO1233" s="397" t="s">
        <v>546</v>
      </c>
      <c r="AP1233" s="397" t="s">
        <v>546</v>
      </c>
      <c r="AQ1233" s="396">
        <v>2.4689999999999999</v>
      </c>
      <c r="AR1233" s="396">
        <v>2.5999999999999999E-2</v>
      </c>
      <c r="AS1233" s="396">
        <v>0.114</v>
      </c>
      <c r="AT1233" s="396">
        <v>2.4689999999999999</v>
      </c>
      <c r="AU1233" s="396">
        <v>2.4E-2</v>
      </c>
      <c r="AV1233" s="396">
        <v>0.114</v>
      </c>
      <c r="AW1233" s="396">
        <v>2.468</v>
      </c>
      <c r="AX1233" s="396">
        <v>2.1999999999999999E-2</v>
      </c>
      <c r="AY1233" s="396">
        <v>0.114</v>
      </c>
      <c r="AZ1233" s="396">
        <v>2.468</v>
      </c>
      <c r="BA1233" s="396">
        <v>2.1999999999999999E-2</v>
      </c>
      <c r="BB1233" s="396">
        <v>0.114</v>
      </c>
      <c r="BC1233" s="396">
        <v>2.4689999999999999</v>
      </c>
      <c r="BD1233" s="396">
        <v>2.1999999999999999E-2</v>
      </c>
      <c r="BE1233" s="396">
        <v>0.114</v>
      </c>
      <c r="BF1233" s="397">
        <v>2.4689999999999999</v>
      </c>
      <c r="BG1233" s="397">
        <v>2.1999999999999999E-2</v>
      </c>
      <c r="BH1233" s="397">
        <v>0.114</v>
      </c>
      <c r="BI1233" s="383"/>
      <c r="BJ1233" s="383"/>
      <c r="BK1233" s="383"/>
      <c r="BL1233" s="383"/>
      <c r="BM1233" s="383"/>
      <c r="BN1233" s="383"/>
      <c r="BO1233" s="383"/>
      <c r="BP1233" s="383"/>
      <c r="BQ1233" s="383"/>
      <c r="BR1233" s="383"/>
    </row>
    <row r="1234" spans="2:70" ht="16.5" customHeight="1">
      <c r="B1234" s="474"/>
      <c r="E1234" s="386" t="s">
        <v>853</v>
      </c>
      <c r="F1234" s="387" t="s">
        <v>965</v>
      </c>
      <c r="G1234" s="397" t="s">
        <v>546</v>
      </c>
      <c r="H1234" s="397" t="s">
        <v>546</v>
      </c>
      <c r="I1234" s="397" t="s">
        <v>546</v>
      </c>
      <c r="J1234" s="397" t="s">
        <v>546</v>
      </c>
      <c r="K1234" s="397" t="s">
        <v>546</v>
      </c>
      <c r="L1234" s="397" t="s">
        <v>546</v>
      </c>
      <c r="M1234" s="397" t="s">
        <v>546</v>
      </c>
      <c r="N1234" s="397" t="s">
        <v>546</v>
      </c>
      <c r="O1234" s="397" t="s">
        <v>546</v>
      </c>
      <c r="P1234" s="397" t="s">
        <v>546</v>
      </c>
      <c r="Q1234" s="397" t="s">
        <v>546</v>
      </c>
      <c r="R1234" s="397" t="s">
        <v>546</v>
      </c>
      <c r="S1234" s="397" t="s">
        <v>546</v>
      </c>
      <c r="T1234" s="397" t="s">
        <v>546</v>
      </c>
      <c r="U1234" s="397" t="s">
        <v>546</v>
      </c>
      <c r="V1234" s="397" t="s">
        <v>546</v>
      </c>
      <c r="W1234" s="397" t="s">
        <v>546</v>
      </c>
      <c r="X1234" s="397" t="s">
        <v>546</v>
      </c>
      <c r="Y1234" s="397" t="s">
        <v>546</v>
      </c>
      <c r="Z1234" s="397" t="s">
        <v>546</v>
      </c>
      <c r="AA1234" s="397" t="s">
        <v>546</v>
      </c>
      <c r="AB1234" s="397" t="s">
        <v>546</v>
      </c>
      <c r="AC1234" s="397" t="s">
        <v>546</v>
      </c>
      <c r="AD1234" s="397" t="s">
        <v>546</v>
      </c>
      <c r="AE1234" s="397" t="s">
        <v>546</v>
      </c>
      <c r="AF1234" s="397" t="s">
        <v>546</v>
      </c>
      <c r="AG1234" s="397" t="s">
        <v>546</v>
      </c>
      <c r="AH1234" s="397" t="s">
        <v>546</v>
      </c>
      <c r="AI1234" s="397" t="s">
        <v>546</v>
      </c>
      <c r="AJ1234" s="397" t="s">
        <v>546</v>
      </c>
      <c r="AK1234" s="397" t="s">
        <v>546</v>
      </c>
      <c r="AL1234" s="397" t="s">
        <v>546</v>
      </c>
      <c r="AM1234" s="397" t="s">
        <v>546</v>
      </c>
      <c r="AN1234" s="397" t="s">
        <v>546</v>
      </c>
      <c r="AO1234" s="397" t="s">
        <v>546</v>
      </c>
      <c r="AP1234" s="397" t="s">
        <v>546</v>
      </c>
      <c r="AQ1234" s="396">
        <v>2.3940000000000001</v>
      </c>
      <c r="AR1234" s="396">
        <v>3.2000000000000001E-2</v>
      </c>
      <c r="AS1234" s="396">
        <v>0.11600000000000001</v>
      </c>
      <c r="AT1234" s="396">
        <v>2.3940000000000001</v>
      </c>
      <c r="AU1234" s="396">
        <v>2.7E-2</v>
      </c>
      <c r="AV1234" s="396">
        <v>0.11600000000000001</v>
      </c>
      <c r="AW1234" s="396">
        <v>2.3919999999999999</v>
      </c>
      <c r="AX1234" s="396">
        <v>2.5000000000000001E-2</v>
      </c>
      <c r="AY1234" s="396">
        <v>0.11600000000000001</v>
      </c>
      <c r="AZ1234" s="396">
        <v>2.3919999999999999</v>
      </c>
      <c r="BA1234" s="396">
        <v>2.5000000000000001E-2</v>
      </c>
      <c r="BB1234" s="396">
        <v>0.11600000000000001</v>
      </c>
      <c r="BC1234" s="396">
        <v>2.3940000000000001</v>
      </c>
      <c r="BD1234" s="396">
        <v>2.4E-2</v>
      </c>
      <c r="BE1234" s="396">
        <v>0.11600000000000001</v>
      </c>
      <c r="BF1234" s="397">
        <v>2.3940000000000001</v>
      </c>
      <c r="BG1234" s="397">
        <v>2.4E-2</v>
      </c>
      <c r="BH1234" s="397">
        <v>0.11600000000000001</v>
      </c>
      <c r="BI1234" s="383"/>
      <c r="BJ1234" s="383"/>
      <c r="BK1234" s="383"/>
      <c r="BL1234" s="383"/>
      <c r="BM1234" s="383"/>
      <c r="BN1234" s="383"/>
      <c r="BO1234" s="383"/>
      <c r="BP1234" s="383"/>
      <c r="BQ1234" s="383"/>
      <c r="BR1234" s="383"/>
    </row>
    <row r="1235" spans="2:70" ht="16.5" customHeight="1">
      <c r="B1235" s="474"/>
      <c r="E1235" s="389"/>
      <c r="F1235" s="387" t="s">
        <v>966</v>
      </c>
      <c r="G1235" s="397" t="s">
        <v>546</v>
      </c>
      <c r="H1235" s="397" t="s">
        <v>546</v>
      </c>
      <c r="I1235" s="397" t="s">
        <v>546</v>
      </c>
      <c r="J1235" s="397" t="s">
        <v>546</v>
      </c>
      <c r="K1235" s="397" t="s">
        <v>546</v>
      </c>
      <c r="L1235" s="397" t="s">
        <v>546</v>
      </c>
      <c r="M1235" s="397" t="s">
        <v>546</v>
      </c>
      <c r="N1235" s="397" t="s">
        <v>546</v>
      </c>
      <c r="O1235" s="397" t="s">
        <v>546</v>
      </c>
      <c r="P1235" s="397" t="s">
        <v>546</v>
      </c>
      <c r="Q1235" s="397" t="s">
        <v>546</v>
      </c>
      <c r="R1235" s="397" t="s">
        <v>546</v>
      </c>
      <c r="S1235" s="397" t="s">
        <v>546</v>
      </c>
      <c r="T1235" s="397" t="s">
        <v>546</v>
      </c>
      <c r="U1235" s="397" t="s">
        <v>546</v>
      </c>
      <c r="V1235" s="397" t="s">
        <v>546</v>
      </c>
      <c r="W1235" s="397" t="s">
        <v>546</v>
      </c>
      <c r="X1235" s="397" t="s">
        <v>546</v>
      </c>
      <c r="Y1235" s="397" t="s">
        <v>546</v>
      </c>
      <c r="Z1235" s="397" t="s">
        <v>546</v>
      </c>
      <c r="AA1235" s="397" t="s">
        <v>546</v>
      </c>
      <c r="AB1235" s="397" t="s">
        <v>546</v>
      </c>
      <c r="AC1235" s="397" t="s">
        <v>546</v>
      </c>
      <c r="AD1235" s="397" t="s">
        <v>546</v>
      </c>
      <c r="AE1235" s="397" t="s">
        <v>546</v>
      </c>
      <c r="AF1235" s="397" t="s">
        <v>546</v>
      </c>
      <c r="AG1235" s="397" t="s">
        <v>546</v>
      </c>
      <c r="AH1235" s="397" t="s">
        <v>546</v>
      </c>
      <c r="AI1235" s="397" t="s">
        <v>546</v>
      </c>
      <c r="AJ1235" s="397" t="s">
        <v>546</v>
      </c>
      <c r="AK1235" s="397" t="s">
        <v>546</v>
      </c>
      <c r="AL1235" s="397" t="s">
        <v>546</v>
      </c>
      <c r="AM1235" s="397" t="s">
        <v>546</v>
      </c>
      <c r="AN1235" s="397" t="s">
        <v>546</v>
      </c>
      <c r="AO1235" s="397" t="s">
        <v>546</v>
      </c>
      <c r="AP1235" s="397" t="s">
        <v>546</v>
      </c>
      <c r="AQ1235" s="396">
        <v>2.3940000000000001</v>
      </c>
      <c r="AR1235" s="396">
        <v>1.4999999999999999E-2</v>
      </c>
      <c r="AS1235" s="396">
        <v>0.11600000000000001</v>
      </c>
      <c r="AT1235" s="396">
        <v>2.3940000000000001</v>
      </c>
      <c r="AU1235" s="396">
        <v>1.4E-2</v>
      </c>
      <c r="AV1235" s="396">
        <v>0.11600000000000001</v>
      </c>
      <c r="AW1235" s="396">
        <v>2.3919999999999999</v>
      </c>
      <c r="AX1235" s="396">
        <v>1.2999999999999999E-2</v>
      </c>
      <c r="AY1235" s="396">
        <v>0.11600000000000001</v>
      </c>
      <c r="AZ1235" s="396">
        <v>2.3919999999999999</v>
      </c>
      <c r="BA1235" s="396">
        <v>1.2999999999999999E-2</v>
      </c>
      <c r="BB1235" s="396">
        <v>0.11600000000000001</v>
      </c>
      <c r="BC1235" s="396">
        <v>2.3940000000000001</v>
      </c>
      <c r="BD1235" s="396">
        <v>1.2999999999999999E-2</v>
      </c>
      <c r="BE1235" s="396">
        <v>0.11600000000000001</v>
      </c>
      <c r="BF1235" s="397">
        <v>2.3940000000000001</v>
      </c>
      <c r="BG1235" s="397">
        <v>1.2999999999999999E-2</v>
      </c>
      <c r="BH1235" s="397">
        <v>0.11600000000000001</v>
      </c>
      <c r="BI1235" s="383"/>
      <c r="BJ1235" s="383"/>
      <c r="BK1235" s="383"/>
      <c r="BL1235" s="383"/>
      <c r="BM1235" s="383"/>
      <c r="BN1235" s="383"/>
      <c r="BO1235" s="383"/>
      <c r="BP1235" s="383"/>
      <c r="BQ1235" s="383"/>
      <c r="BR1235" s="383"/>
    </row>
    <row r="1236" spans="2:70" ht="16.5" customHeight="1">
      <c r="B1236" s="474"/>
      <c r="E1236" s="390"/>
      <c r="F1236" s="387" t="s">
        <v>967</v>
      </c>
      <c r="G1236" s="397" t="s">
        <v>546</v>
      </c>
      <c r="H1236" s="397" t="s">
        <v>546</v>
      </c>
      <c r="I1236" s="397" t="s">
        <v>546</v>
      </c>
      <c r="J1236" s="397" t="s">
        <v>546</v>
      </c>
      <c r="K1236" s="397" t="s">
        <v>546</v>
      </c>
      <c r="L1236" s="397" t="s">
        <v>546</v>
      </c>
      <c r="M1236" s="397" t="s">
        <v>546</v>
      </c>
      <c r="N1236" s="397" t="s">
        <v>546</v>
      </c>
      <c r="O1236" s="397" t="s">
        <v>546</v>
      </c>
      <c r="P1236" s="397" t="s">
        <v>546</v>
      </c>
      <c r="Q1236" s="397" t="s">
        <v>546</v>
      </c>
      <c r="R1236" s="397" t="s">
        <v>546</v>
      </c>
      <c r="S1236" s="397" t="s">
        <v>546</v>
      </c>
      <c r="T1236" s="397" t="s">
        <v>546</v>
      </c>
      <c r="U1236" s="397" t="s">
        <v>546</v>
      </c>
      <c r="V1236" s="397" t="s">
        <v>546</v>
      </c>
      <c r="W1236" s="397" t="s">
        <v>546</v>
      </c>
      <c r="X1236" s="397" t="s">
        <v>546</v>
      </c>
      <c r="Y1236" s="397" t="s">
        <v>546</v>
      </c>
      <c r="Z1236" s="397" t="s">
        <v>546</v>
      </c>
      <c r="AA1236" s="397" t="s">
        <v>546</v>
      </c>
      <c r="AB1236" s="397" t="s">
        <v>546</v>
      </c>
      <c r="AC1236" s="397" t="s">
        <v>546</v>
      </c>
      <c r="AD1236" s="397" t="s">
        <v>546</v>
      </c>
      <c r="AE1236" s="397" t="s">
        <v>546</v>
      </c>
      <c r="AF1236" s="397" t="s">
        <v>546</v>
      </c>
      <c r="AG1236" s="397" t="s">
        <v>546</v>
      </c>
      <c r="AH1236" s="397" t="s">
        <v>546</v>
      </c>
      <c r="AI1236" s="397" t="s">
        <v>546</v>
      </c>
      <c r="AJ1236" s="397" t="s">
        <v>546</v>
      </c>
      <c r="AK1236" s="397" t="s">
        <v>546</v>
      </c>
      <c r="AL1236" s="397" t="s">
        <v>546</v>
      </c>
      <c r="AM1236" s="397" t="s">
        <v>546</v>
      </c>
      <c r="AN1236" s="397" t="s">
        <v>546</v>
      </c>
      <c r="AO1236" s="397" t="s">
        <v>546</v>
      </c>
      <c r="AP1236" s="397" t="s">
        <v>546</v>
      </c>
      <c r="AQ1236" s="396">
        <v>2.3940000000000001</v>
      </c>
      <c r="AR1236" s="396">
        <v>2.5999999999999999E-2</v>
      </c>
      <c r="AS1236" s="396">
        <v>0.114</v>
      </c>
      <c r="AT1236" s="396">
        <v>2.3940000000000001</v>
      </c>
      <c r="AU1236" s="396">
        <v>2.4E-2</v>
      </c>
      <c r="AV1236" s="396">
        <v>0.114</v>
      </c>
      <c r="AW1236" s="396">
        <v>2.3919999999999999</v>
      </c>
      <c r="AX1236" s="396">
        <v>2.1999999999999999E-2</v>
      </c>
      <c r="AY1236" s="396">
        <v>0.114</v>
      </c>
      <c r="AZ1236" s="396">
        <v>2.3919999999999999</v>
      </c>
      <c r="BA1236" s="396">
        <v>2.1999999999999999E-2</v>
      </c>
      <c r="BB1236" s="396">
        <v>0.114</v>
      </c>
      <c r="BC1236" s="396">
        <v>2.3940000000000001</v>
      </c>
      <c r="BD1236" s="396">
        <v>2.1999999999999999E-2</v>
      </c>
      <c r="BE1236" s="396">
        <v>0.114</v>
      </c>
      <c r="BF1236" s="397">
        <v>2.3940000000000001</v>
      </c>
      <c r="BG1236" s="397">
        <v>2.1999999999999999E-2</v>
      </c>
      <c r="BH1236" s="397">
        <v>0.114</v>
      </c>
      <c r="BI1236" s="383"/>
      <c r="BJ1236" s="383"/>
      <c r="BK1236" s="383"/>
      <c r="BL1236" s="383"/>
      <c r="BM1236" s="383"/>
      <c r="BN1236" s="383"/>
      <c r="BO1236" s="383"/>
      <c r="BP1236" s="383"/>
      <c r="BQ1236" s="383"/>
      <c r="BR1236" s="383"/>
    </row>
    <row r="1237" spans="2:70" ht="16.5" customHeight="1">
      <c r="B1237" s="474"/>
      <c r="E1237" s="386" t="s">
        <v>854</v>
      </c>
      <c r="F1237" s="387" t="s">
        <v>965</v>
      </c>
      <c r="G1237" s="397" t="s">
        <v>546</v>
      </c>
      <c r="H1237" s="397" t="s">
        <v>546</v>
      </c>
      <c r="I1237" s="397" t="s">
        <v>546</v>
      </c>
      <c r="J1237" s="397" t="s">
        <v>546</v>
      </c>
      <c r="K1237" s="397" t="s">
        <v>546</v>
      </c>
      <c r="L1237" s="397" t="s">
        <v>546</v>
      </c>
      <c r="M1237" s="397" t="s">
        <v>546</v>
      </c>
      <c r="N1237" s="397" t="s">
        <v>546</v>
      </c>
      <c r="O1237" s="397" t="s">
        <v>546</v>
      </c>
      <c r="P1237" s="397" t="s">
        <v>546</v>
      </c>
      <c r="Q1237" s="397" t="s">
        <v>546</v>
      </c>
      <c r="R1237" s="397" t="s">
        <v>546</v>
      </c>
      <c r="S1237" s="397" t="s">
        <v>546</v>
      </c>
      <c r="T1237" s="397" t="s">
        <v>546</v>
      </c>
      <c r="U1237" s="397" t="s">
        <v>546</v>
      </c>
      <c r="V1237" s="397" t="s">
        <v>546</v>
      </c>
      <c r="W1237" s="397" t="s">
        <v>546</v>
      </c>
      <c r="X1237" s="397" t="s">
        <v>546</v>
      </c>
      <c r="Y1237" s="397" t="s">
        <v>546</v>
      </c>
      <c r="Z1237" s="397" t="s">
        <v>546</v>
      </c>
      <c r="AA1237" s="397" t="s">
        <v>546</v>
      </c>
      <c r="AB1237" s="397" t="s">
        <v>546</v>
      </c>
      <c r="AC1237" s="397" t="s">
        <v>546</v>
      </c>
      <c r="AD1237" s="397" t="s">
        <v>546</v>
      </c>
      <c r="AE1237" s="397" t="s">
        <v>546</v>
      </c>
      <c r="AF1237" s="397" t="s">
        <v>546</v>
      </c>
      <c r="AG1237" s="397" t="s">
        <v>546</v>
      </c>
      <c r="AH1237" s="397" t="s">
        <v>546</v>
      </c>
      <c r="AI1237" s="397" t="s">
        <v>546</v>
      </c>
      <c r="AJ1237" s="397" t="s">
        <v>546</v>
      </c>
      <c r="AK1237" s="397" t="s">
        <v>546</v>
      </c>
      <c r="AL1237" s="397" t="s">
        <v>546</v>
      </c>
      <c r="AM1237" s="397" t="s">
        <v>546</v>
      </c>
      <c r="AN1237" s="397" t="s">
        <v>546</v>
      </c>
      <c r="AO1237" s="397" t="s">
        <v>546</v>
      </c>
      <c r="AP1237" s="397" t="s">
        <v>546</v>
      </c>
      <c r="AQ1237" s="396">
        <v>2.1429999999999998</v>
      </c>
      <c r="AR1237" s="396">
        <v>3.2000000000000001E-2</v>
      </c>
      <c r="AS1237" s="396">
        <v>0.11600000000000001</v>
      </c>
      <c r="AT1237" s="396">
        <v>2.1429999999999998</v>
      </c>
      <c r="AU1237" s="396">
        <v>2.7E-2</v>
      </c>
      <c r="AV1237" s="396">
        <v>0.11600000000000001</v>
      </c>
      <c r="AW1237" s="396">
        <v>2.14</v>
      </c>
      <c r="AX1237" s="396">
        <v>2.5000000000000001E-2</v>
      </c>
      <c r="AY1237" s="396">
        <v>0.11600000000000001</v>
      </c>
      <c r="AZ1237" s="396">
        <v>2.1389999999999998</v>
      </c>
      <c r="BA1237" s="396">
        <v>2.5000000000000001E-2</v>
      </c>
      <c r="BB1237" s="396">
        <v>0.11600000000000001</v>
      </c>
      <c r="BC1237" s="396">
        <v>2.1429999999999998</v>
      </c>
      <c r="BD1237" s="396">
        <v>2.4E-2</v>
      </c>
      <c r="BE1237" s="396">
        <v>0.11600000000000001</v>
      </c>
      <c r="BF1237" s="397">
        <v>2.1429999999999998</v>
      </c>
      <c r="BG1237" s="397">
        <v>2.4E-2</v>
      </c>
      <c r="BH1237" s="397">
        <v>0.11600000000000001</v>
      </c>
      <c r="BI1237" s="383"/>
      <c r="BJ1237" s="383"/>
      <c r="BK1237" s="383"/>
      <c r="BL1237" s="383"/>
      <c r="BM1237" s="383"/>
      <c r="BN1237" s="383"/>
      <c r="BO1237" s="383"/>
      <c r="BP1237" s="383"/>
      <c r="BQ1237" s="383"/>
      <c r="BR1237" s="383"/>
    </row>
    <row r="1238" spans="2:70" ht="16.5" customHeight="1">
      <c r="B1238" s="474"/>
      <c r="E1238" s="389"/>
      <c r="F1238" s="387" t="s">
        <v>966</v>
      </c>
      <c r="G1238" s="397" t="s">
        <v>546</v>
      </c>
      <c r="H1238" s="397" t="s">
        <v>546</v>
      </c>
      <c r="I1238" s="397" t="s">
        <v>546</v>
      </c>
      <c r="J1238" s="397" t="s">
        <v>546</v>
      </c>
      <c r="K1238" s="397" t="s">
        <v>546</v>
      </c>
      <c r="L1238" s="397" t="s">
        <v>546</v>
      </c>
      <c r="M1238" s="397" t="s">
        <v>546</v>
      </c>
      <c r="N1238" s="397" t="s">
        <v>546</v>
      </c>
      <c r="O1238" s="397" t="s">
        <v>546</v>
      </c>
      <c r="P1238" s="397" t="s">
        <v>546</v>
      </c>
      <c r="Q1238" s="397" t="s">
        <v>546</v>
      </c>
      <c r="R1238" s="397" t="s">
        <v>546</v>
      </c>
      <c r="S1238" s="397" t="s">
        <v>546</v>
      </c>
      <c r="T1238" s="397" t="s">
        <v>546</v>
      </c>
      <c r="U1238" s="397" t="s">
        <v>546</v>
      </c>
      <c r="V1238" s="397" t="s">
        <v>546</v>
      </c>
      <c r="W1238" s="397" t="s">
        <v>546</v>
      </c>
      <c r="X1238" s="397" t="s">
        <v>546</v>
      </c>
      <c r="Y1238" s="397" t="s">
        <v>546</v>
      </c>
      <c r="Z1238" s="397" t="s">
        <v>546</v>
      </c>
      <c r="AA1238" s="397" t="s">
        <v>546</v>
      </c>
      <c r="AB1238" s="397" t="s">
        <v>546</v>
      </c>
      <c r="AC1238" s="397" t="s">
        <v>546</v>
      </c>
      <c r="AD1238" s="397" t="s">
        <v>546</v>
      </c>
      <c r="AE1238" s="397" t="s">
        <v>546</v>
      </c>
      <c r="AF1238" s="397" t="s">
        <v>546</v>
      </c>
      <c r="AG1238" s="397" t="s">
        <v>546</v>
      </c>
      <c r="AH1238" s="397" t="s">
        <v>546</v>
      </c>
      <c r="AI1238" s="397" t="s">
        <v>546</v>
      </c>
      <c r="AJ1238" s="397" t="s">
        <v>546</v>
      </c>
      <c r="AK1238" s="397" t="s">
        <v>546</v>
      </c>
      <c r="AL1238" s="397" t="s">
        <v>546</v>
      </c>
      <c r="AM1238" s="397" t="s">
        <v>546</v>
      </c>
      <c r="AN1238" s="397" t="s">
        <v>546</v>
      </c>
      <c r="AO1238" s="397" t="s">
        <v>546</v>
      </c>
      <c r="AP1238" s="397" t="s">
        <v>546</v>
      </c>
      <c r="AQ1238" s="396">
        <v>2.1429999999999998</v>
      </c>
      <c r="AR1238" s="396">
        <v>1.4999999999999999E-2</v>
      </c>
      <c r="AS1238" s="396">
        <v>0.11600000000000001</v>
      </c>
      <c r="AT1238" s="396">
        <v>2.1429999999999998</v>
      </c>
      <c r="AU1238" s="396">
        <v>1.4E-2</v>
      </c>
      <c r="AV1238" s="396">
        <v>0.11600000000000001</v>
      </c>
      <c r="AW1238" s="396">
        <v>2.14</v>
      </c>
      <c r="AX1238" s="396">
        <v>1.2999999999999999E-2</v>
      </c>
      <c r="AY1238" s="396">
        <v>0.11600000000000001</v>
      </c>
      <c r="AZ1238" s="396">
        <v>2.1389999999999998</v>
      </c>
      <c r="BA1238" s="396">
        <v>1.2999999999999999E-2</v>
      </c>
      <c r="BB1238" s="396">
        <v>0.11600000000000001</v>
      </c>
      <c r="BC1238" s="396">
        <v>2.1429999999999998</v>
      </c>
      <c r="BD1238" s="396">
        <v>1.2999999999999999E-2</v>
      </c>
      <c r="BE1238" s="396">
        <v>0.11600000000000001</v>
      </c>
      <c r="BF1238" s="397">
        <v>2.1429999999999998</v>
      </c>
      <c r="BG1238" s="397">
        <v>1.2999999999999999E-2</v>
      </c>
      <c r="BH1238" s="397">
        <v>0.11600000000000001</v>
      </c>
      <c r="BI1238" s="383"/>
      <c r="BJ1238" s="383"/>
      <c r="BK1238" s="383"/>
      <c r="BL1238" s="383"/>
      <c r="BM1238" s="383"/>
      <c r="BN1238" s="383"/>
      <c r="BO1238" s="383"/>
      <c r="BP1238" s="383"/>
      <c r="BQ1238" s="383"/>
      <c r="BR1238" s="383"/>
    </row>
    <row r="1239" spans="2:70" ht="16.5" customHeight="1">
      <c r="B1239" s="474"/>
      <c r="E1239" s="390"/>
      <c r="F1239" s="387" t="s">
        <v>967</v>
      </c>
      <c r="G1239" s="397" t="s">
        <v>546</v>
      </c>
      <c r="H1239" s="397" t="s">
        <v>546</v>
      </c>
      <c r="I1239" s="397" t="s">
        <v>546</v>
      </c>
      <c r="J1239" s="397" t="s">
        <v>546</v>
      </c>
      <c r="K1239" s="397" t="s">
        <v>546</v>
      </c>
      <c r="L1239" s="397" t="s">
        <v>546</v>
      </c>
      <c r="M1239" s="397" t="s">
        <v>546</v>
      </c>
      <c r="N1239" s="397" t="s">
        <v>546</v>
      </c>
      <c r="O1239" s="397" t="s">
        <v>546</v>
      </c>
      <c r="P1239" s="397" t="s">
        <v>546</v>
      </c>
      <c r="Q1239" s="397" t="s">
        <v>546</v>
      </c>
      <c r="R1239" s="397" t="s">
        <v>546</v>
      </c>
      <c r="S1239" s="397" t="s">
        <v>546</v>
      </c>
      <c r="T1239" s="397" t="s">
        <v>546</v>
      </c>
      <c r="U1239" s="397" t="s">
        <v>546</v>
      </c>
      <c r="V1239" s="397" t="s">
        <v>546</v>
      </c>
      <c r="W1239" s="397" t="s">
        <v>546</v>
      </c>
      <c r="X1239" s="397" t="s">
        <v>546</v>
      </c>
      <c r="Y1239" s="397" t="s">
        <v>546</v>
      </c>
      <c r="Z1239" s="397" t="s">
        <v>546</v>
      </c>
      <c r="AA1239" s="397" t="s">
        <v>546</v>
      </c>
      <c r="AB1239" s="397" t="s">
        <v>546</v>
      </c>
      <c r="AC1239" s="397" t="s">
        <v>546</v>
      </c>
      <c r="AD1239" s="397" t="s">
        <v>546</v>
      </c>
      <c r="AE1239" s="397" t="s">
        <v>546</v>
      </c>
      <c r="AF1239" s="397" t="s">
        <v>546</v>
      </c>
      <c r="AG1239" s="397" t="s">
        <v>546</v>
      </c>
      <c r="AH1239" s="397" t="s">
        <v>546</v>
      </c>
      <c r="AI1239" s="397" t="s">
        <v>546</v>
      </c>
      <c r="AJ1239" s="397" t="s">
        <v>546</v>
      </c>
      <c r="AK1239" s="397" t="s">
        <v>546</v>
      </c>
      <c r="AL1239" s="397" t="s">
        <v>546</v>
      </c>
      <c r="AM1239" s="397" t="s">
        <v>546</v>
      </c>
      <c r="AN1239" s="397" t="s">
        <v>546</v>
      </c>
      <c r="AO1239" s="397" t="s">
        <v>546</v>
      </c>
      <c r="AP1239" s="397" t="s">
        <v>546</v>
      </c>
      <c r="AQ1239" s="396">
        <v>2.1429999999999998</v>
      </c>
      <c r="AR1239" s="396">
        <v>2.5999999999999999E-2</v>
      </c>
      <c r="AS1239" s="396">
        <v>0.114</v>
      </c>
      <c r="AT1239" s="396">
        <v>2.1429999999999998</v>
      </c>
      <c r="AU1239" s="396">
        <v>2.4E-2</v>
      </c>
      <c r="AV1239" s="396">
        <v>0.114</v>
      </c>
      <c r="AW1239" s="396">
        <v>2.14</v>
      </c>
      <c r="AX1239" s="396">
        <v>2.1999999999999999E-2</v>
      </c>
      <c r="AY1239" s="396">
        <v>0.114</v>
      </c>
      <c r="AZ1239" s="396">
        <v>2.1389999999999998</v>
      </c>
      <c r="BA1239" s="396">
        <v>2.1999999999999999E-2</v>
      </c>
      <c r="BB1239" s="396">
        <v>0.114</v>
      </c>
      <c r="BC1239" s="396">
        <v>2.1429999999999998</v>
      </c>
      <c r="BD1239" s="396">
        <v>2.1999999999999999E-2</v>
      </c>
      <c r="BE1239" s="396">
        <v>0.114</v>
      </c>
      <c r="BF1239" s="397">
        <v>2.1429999999999998</v>
      </c>
      <c r="BG1239" s="397">
        <v>2.1999999999999999E-2</v>
      </c>
      <c r="BH1239" s="397">
        <v>0.114</v>
      </c>
      <c r="BI1239" s="383"/>
      <c r="BJ1239" s="383"/>
      <c r="BK1239" s="383"/>
      <c r="BL1239" s="383"/>
      <c r="BM1239" s="383"/>
      <c r="BN1239" s="383"/>
      <c r="BO1239" s="383"/>
      <c r="BP1239" s="383"/>
      <c r="BQ1239" s="383"/>
      <c r="BR1239" s="383"/>
    </row>
    <row r="1240" spans="2:70" ht="16.5" customHeight="1">
      <c r="B1240" s="474"/>
      <c r="E1240" s="386" t="s">
        <v>855</v>
      </c>
      <c r="F1240" s="387" t="s">
        <v>965</v>
      </c>
      <c r="G1240" s="397" t="s">
        <v>546</v>
      </c>
      <c r="H1240" s="397" t="s">
        <v>546</v>
      </c>
      <c r="I1240" s="397" t="s">
        <v>546</v>
      </c>
      <c r="J1240" s="397" t="s">
        <v>546</v>
      </c>
      <c r="K1240" s="397" t="s">
        <v>546</v>
      </c>
      <c r="L1240" s="397" t="s">
        <v>546</v>
      </c>
      <c r="M1240" s="397" t="s">
        <v>546</v>
      </c>
      <c r="N1240" s="397" t="s">
        <v>546</v>
      </c>
      <c r="O1240" s="397" t="s">
        <v>546</v>
      </c>
      <c r="P1240" s="397" t="s">
        <v>546</v>
      </c>
      <c r="Q1240" s="397" t="s">
        <v>546</v>
      </c>
      <c r="R1240" s="397" t="s">
        <v>546</v>
      </c>
      <c r="S1240" s="397" t="s">
        <v>546</v>
      </c>
      <c r="T1240" s="397" t="s">
        <v>546</v>
      </c>
      <c r="U1240" s="397" t="s">
        <v>546</v>
      </c>
      <c r="V1240" s="397" t="s">
        <v>546</v>
      </c>
      <c r="W1240" s="397" t="s">
        <v>546</v>
      </c>
      <c r="X1240" s="397" t="s">
        <v>546</v>
      </c>
      <c r="Y1240" s="397" t="s">
        <v>546</v>
      </c>
      <c r="Z1240" s="397" t="s">
        <v>546</v>
      </c>
      <c r="AA1240" s="397" t="s">
        <v>546</v>
      </c>
      <c r="AB1240" s="397" t="s">
        <v>546</v>
      </c>
      <c r="AC1240" s="397" t="s">
        <v>546</v>
      </c>
      <c r="AD1240" s="397" t="s">
        <v>546</v>
      </c>
      <c r="AE1240" s="397" t="s">
        <v>546</v>
      </c>
      <c r="AF1240" s="397" t="s">
        <v>546</v>
      </c>
      <c r="AG1240" s="397" t="s">
        <v>546</v>
      </c>
      <c r="AH1240" s="397" t="s">
        <v>546</v>
      </c>
      <c r="AI1240" s="397" t="s">
        <v>546</v>
      </c>
      <c r="AJ1240" s="397" t="s">
        <v>546</v>
      </c>
      <c r="AK1240" s="397" t="s">
        <v>546</v>
      </c>
      <c r="AL1240" s="397" t="s">
        <v>546</v>
      </c>
      <c r="AM1240" s="397" t="s">
        <v>546</v>
      </c>
      <c r="AN1240" s="397" t="s">
        <v>546</v>
      </c>
      <c r="AO1240" s="397" t="s">
        <v>546</v>
      </c>
      <c r="AP1240" s="397" t="s">
        <v>546</v>
      </c>
      <c r="AQ1240" s="396">
        <v>1.8919999999999999</v>
      </c>
      <c r="AR1240" s="396">
        <v>3.2000000000000001E-2</v>
      </c>
      <c r="AS1240" s="396">
        <v>0.11600000000000001</v>
      </c>
      <c r="AT1240" s="396">
        <v>1.8919999999999999</v>
      </c>
      <c r="AU1240" s="396">
        <v>2.7E-2</v>
      </c>
      <c r="AV1240" s="396">
        <v>0.11600000000000001</v>
      </c>
      <c r="AW1240" s="396">
        <v>1.887</v>
      </c>
      <c r="AX1240" s="396">
        <v>2.5000000000000001E-2</v>
      </c>
      <c r="AY1240" s="396">
        <v>0.11600000000000001</v>
      </c>
      <c r="AZ1240" s="396">
        <v>1.8859999999999999</v>
      </c>
      <c r="BA1240" s="396">
        <v>2.5000000000000001E-2</v>
      </c>
      <c r="BB1240" s="396">
        <v>0.11600000000000001</v>
      </c>
      <c r="BC1240" s="396">
        <v>1.8919999999999999</v>
      </c>
      <c r="BD1240" s="396">
        <v>2.4E-2</v>
      </c>
      <c r="BE1240" s="396">
        <v>0.11600000000000001</v>
      </c>
      <c r="BF1240" s="397">
        <v>1.8919999999999999</v>
      </c>
      <c r="BG1240" s="397">
        <v>2.4E-2</v>
      </c>
      <c r="BH1240" s="397">
        <v>0.11600000000000001</v>
      </c>
      <c r="BI1240" s="383"/>
      <c r="BJ1240" s="383"/>
      <c r="BK1240" s="383"/>
      <c r="BL1240" s="383"/>
      <c r="BM1240" s="383"/>
      <c r="BN1240" s="383"/>
      <c r="BO1240" s="383"/>
      <c r="BP1240" s="383"/>
      <c r="BQ1240" s="383"/>
      <c r="BR1240" s="383"/>
    </row>
    <row r="1241" spans="2:70" ht="16.5" customHeight="1">
      <c r="B1241" s="474"/>
      <c r="E1241" s="389"/>
      <c r="F1241" s="387" t="s">
        <v>966</v>
      </c>
      <c r="G1241" s="397" t="s">
        <v>546</v>
      </c>
      <c r="H1241" s="397" t="s">
        <v>546</v>
      </c>
      <c r="I1241" s="397" t="s">
        <v>546</v>
      </c>
      <c r="J1241" s="397" t="s">
        <v>546</v>
      </c>
      <c r="K1241" s="397" t="s">
        <v>546</v>
      </c>
      <c r="L1241" s="397" t="s">
        <v>546</v>
      </c>
      <c r="M1241" s="397" t="s">
        <v>546</v>
      </c>
      <c r="N1241" s="397" t="s">
        <v>546</v>
      </c>
      <c r="O1241" s="397" t="s">
        <v>546</v>
      </c>
      <c r="P1241" s="397" t="s">
        <v>546</v>
      </c>
      <c r="Q1241" s="397" t="s">
        <v>546</v>
      </c>
      <c r="R1241" s="397" t="s">
        <v>546</v>
      </c>
      <c r="S1241" s="397" t="s">
        <v>546</v>
      </c>
      <c r="T1241" s="397" t="s">
        <v>546</v>
      </c>
      <c r="U1241" s="397" t="s">
        <v>546</v>
      </c>
      <c r="V1241" s="397" t="s">
        <v>546</v>
      </c>
      <c r="W1241" s="397" t="s">
        <v>546</v>
      </c>
      <c r="X1241" s="397" t="s">
        <v>546</v>
      </c>
      <c r="Y1241" s="397" t="s">
        <v>546</v>
      </c>
      <c r="Z1241" s="397" t="s">
        <v>546</v>
      </c>
      <c r="AA1241" s="397" t="s">
        <v>546</v>
      </c>
      <c r="AB1241" s="397" t="s">
        <v>546</v>
      </c>
      <c r="AC1241" s="397" t="s">
        <v>546</v>
      </c>
      <c r="AD1241" s="397" t="s">
        <v>546</v>
      </c>
      <c r="AE1241" s="397" t="s">
        <v>546</v>
      </c>
      <c r="AF1241" s="397" t="s">
        <v>546</v>
      </c>
      <c r="AG1241" s="397" t="s">
        <v>546</v>
      </c>
      <c r="AH1241" s="397" t="s">
        <v>546</v>
      </c>
      <c r="AI1241" s="397" t="s">
        <v>546</v>
      </c>
      <c r="AJ1241" s="397" t="s">
        <v>546</v>
      </c>
      <c r="AK1241" s="397" t="s">
        <v>546</v>
      </c>
      <c r="AL1241" s="397" t="s">
        <v>546</v>
      </c>
      <c r="AM1241" s="397" t="s">
        <v>546</v>
      </c>
      <c r="AN1241" s="397" t="s">
        <v>546</v>
      </c>
      <c r="AO1241" s="397" t="s">
        <v>546</v>
      </c>
      <c r="AP1241" s="397" t="s">
        <v>546</v>
      </c>
      <c r="AQ1241" s="396">
        <v>1.8919999999999999</v>
      </c>
      <c r="AR1241" s="396">
        <v>1.4999999999999999E-2</v>
      </c>
      <c r="AS1241" s="396">
        <v>0.11600000000000001</v>
      </c>
      <c r="AT1241" s="396">
        <v>1.8919999999999999</v>
      </c>
      <c r="AU1241" s="396">
        <v>1.4E-2</v>
      </c>
      <c r="AV1241" s="396">
        <v>0.11600000000000001</v>
      </c>
      <c r="AW1241" s="396">
        <v>1.887</v>
      </c>
      <c r="AX1241" s="396">
        <v>1.2999999999999999E-2</v>
      </c>
      <c r="AY1241" s="396">
        <v>0.11600000000000001</v>
      </c>
      <c r="AZ1241" s="396">
        <v>1.8859999999999999</v>
      </c>
      <c r="BA1241" s="396">
        <v>1.2999999999999999E-2</v>
      </c>
      <c r="BB1241" s="396">
        <v>0.11600000000000001</v>
      </c>
      <c r="BC1241" s="396">
        <v>1.8919999999999999</v>
      </c>
      <c r="BD1241" s="396">
        <v>1.2999999999999999E-2</v>
      </c>
      <c r="BE1241" s="396">
        <v>0.11600000000000001</v>
      </c>
      <c r="BF1241" s="397">
        <v>1.8919999999999999</v>
      </c>
      <c r="BG1241" s="397">
        <v>1.2999999999999999E-2</v>
      </c>
      <c r="BH1241" s="397">
        <v>0.11600000000000001</v>
      </c>
      <c r="BI1241" s="383"/>
      <c r="BJ1241" s="383"/>
      <c r="BK1241" s="383"/>
      <c r="BL1241" s="383"/>
      <c r="BM1241" s="383"/>
      <c r="BN1241" s="383"/>
      <c r="BO1241" s="383"/>
      <c r="BP1241" s="383"/>
      <c r="BQ1241" s="383"/>
      <c r="BR1241" s="383"/>
    </row>
    <row r="1242" spans="2:70" ht="16.5" customHeight="1">
      <c r="B1242" s="474"/>
      <c r="E1242" s="390"/>
      <c r="F1242" s="387" t="s">
        <v>967</v>
      </c>
      <c r="G1242" s="397" t="s">
        <v>546</v>
      </c>
      <c r="H1242" s="397" t="s">
        <v>546</v>
      </c>
      <c r="I1242" s="397" t="s">
        <v>546</v>
      </c>
      <c r="J1242" s="397" t="s">
        <v>546</v>
      </c>
      <c r="K1242" s="397" t="s">
        <v>546</v>
      </c>
      <c r="L1242" s="397" t="s">
        <v>546</v>
      </c>
      <c r="M1242" s="397" t="s">
        <v>546</v>
      </c>
      <c r="N1242" s="397" t="s">
        <v>546</v>
      </c>
      <c r="O1242" s="397" t="s">
        <v>546</v>
      </c>
      <c r="P1242" s="397" t="s">
        <v>546</v>
      </c>
      <c r="Q1242" s="397" t="s">
        <v>546</v>
      </c>
      <c r="R1242" s="397" t="s">
        <v>546</v>
      </c>
      <c r="S1242" s="397" t="s">
        <v>546</v>
      </c>
      <c r="T1242" s="397" t="s">
        <v>546</v>
      </c>
      <c r="U1242" s="397" t="s">
        <v>546</v>
      </c>
      <c r="V1242" s="397" t="s">
        <v>546</v>
      </c>
      <c r="W1242" s="397" t="s">
        <v>546</v>
      </c>
      <c r="X1242" s="397" t="s">
        <v>546</v>
      </c>
      <c r="Y1242" s="397" t="s">
        <v>546</v>
      </c>
      <c r="Z1242" s="397" t="s">
        <v>546</v>
      </c>
      <c r="AA1242" s="397" t="s">
        <v>546</v>
      </c>
      <c r="AB1242" s="397" t="s">
        <v>546</v>
      </c>
      <c r="AC1242" s="397" t="s">
        <v>546</v>
      </c>
      <c r="AD1242" s="397" t="s">
        <v>546</v>
      </c>
      <c r="AE1242" s="397" t="s">
        <v>546</v>
      </c>
      <c r="AF1242" s="397" t="s">
        <v>546</v>
      </c>
      <c r="AG1242" s="397" t="s">
        <v>546</v>
      </c>
      <c r="AH1242" s="397" t="s">
        <v>546</v>
      </c>
      <c r="AI1242" s="397" t="s">
        <v>546</v>
      </c>
      <c r="AJ1242" s="397" t="s">
        <v>546</v>
      </c>
      <c r="AK1242" s="397" t="s">
        <v>546</v>
      </c>
      <c r="AL1242" s="397" t="s">
        <v>546</v>
      </c>
      <c r="AM1242" s="397" t="s">
        <v>546</v>
      </c>
      <c r="AN1242" s="397" t="s">
        <v>546</v>
      </c>
      <c r="AO1242" s="397" t="s">
        <v>546</v>
      </c>
      <c r="AP1242" s="397" t="s">
        <v>546</v>
      </c>
      <c r="AQ1242" s="396">
        <v>1.8919999999999999</v>
      </c>
      <c r="AR1242" s="396">
        <v>2.5999999999999999E-2</v>
      </c>
      <c r="AS1242" s="396">
        <v>0.114</v>
      </c>
      <c r="AT1242" s="396">
        <v>1.8919999999999999</v>
      </c>
      <c r="AU1242" s="396">
        <v>2.4E-2</v>
      </c>
      <c r="AV1242" s="396">
        <v>0.114</v>
      </c>
      <c r="AW1242" s="396">
        <v>1.887</v>
      </c>
      <c r="AX1242" s="396">
        <v>2.1999999999999999E-2</v>
      </c>
      <c r="AY1242" s="396">
        <v>0.114</v>
      </c>
      <c r="AZ1242" s="396">
        <v>1.8859999999999999</v>
      </c>
      <c r="BA1242" s="396">
        <v>2.1999999999999999E-2</v>
      </c>
      <c r="BB1242" s="396">
        <v>0.114</v>
      </c>
      <c r="BC1242" s="396">
        <v>1.8919999999999999</v>
      </c>
      <c r="BD1242" s="396">
        <v>2.1999999999999999E-2</v>
      </c>
      <c r="BE1242" s="396">
        <v>0.114</v>
      </c>
      <c r="BF1242" s="397">
        <v>1.8919999999999999</v>
      </c>
      <c r="BG1242" s="397">
        <v>2.1999999999999999E-2</v>
      </c>
      <c r="BH1242" s="397">
        <v>0.114</v>
      </c>
      <c r="BI1242" s="383"/>
      <c r="BJ1242" s="383"/>
      <c r="BK1242" s="383"/>
      <c r="BL1242" s="383"/>
      <c r="BM1242" s="383"/>
      <c r="BN1242" s="383"/>
      <c r="BO1242" s="383"/>
      <c r="BP1242" s="383"/>
      <c r="BQ1242" s="383"/>
      <c r="BR1242" s="383"/>
    </row>
    <row r="1243" spans="2:70" ht="16.5" customHeight="1">
      <c r="B1243" s="474"/>
      <c r="E1243" s="386" t="s">
        <v>856</v>
      </c>
      <c r="F1243" s="387" t="s">
        <v>965</v>
      </c>
      <c r="G1243" s="397" t="s">
        <v>546</v>
      </c>
      <c r="H1243" s="397" t="s">
        <v>546</v>
      </c>
      <c r="I1243" s="397" t="s">
        <v>546</v>
      </c>
      <c r="J1243" s="397" t="s">
        <v>546</v>
      </c>
      <c r="K1243" s="397" t="s">
        <v>546</v>
      </c>
      <c r="L1243" s="397" t="s">
        <v>546</v>
      </c>
      <c r="M1243" s="397" t="s">
        <v>546</v>
      </c>
      <c r="N1243" s="397" t="s">
        <v>546</v>
      </c>
      <c r="O1243" s="397" t="s">
        <v>546</v>
      </c>
      <c r="P1243" s="397" t="s">
        <v>546</v>
      </c>
      <c r="Q1243" s="397" t="s">
        <v>546</v>
      </c>
      <c r="R1243" s="397" t="s">
        <v>546</v>
      </c>
      <c r="S1243" s="397" t="s">
        <v>546</v>
      </c>
      <c r="T1243" s="397" t="s">
        <v>546</v>
      </c>
      <c r="U1243" s="397" t="s">
        <v>546</v>
      </c>
      <c r="V1243" s="397" t="s">
        <v>546</v>
      </c>
      <c r="W1243" s="397" t="s">
        <v>546</v>
      </c>
      <c r="X1243" s="397" t="s">
        <v>546</v>
      </c>
      <c r="Y1243" s="397" t="s">
        <v>546</v>
      </c>
      <c r="Z1243" s="397" t="s">
        <v>546</v>
      </c>
      <c r="AA1243" s="397" t="s">
        <v>546</v>
      </c>
      <c r="AB1243" s="397" t="s">
        <v>546</v>
      </c>
      <c r="AC1243" s="397" t="s">
        <v>546</v>
      </c>
      <c r="AD1243" s="397" t="s">
        <v>546</v>
      </c>
      <c r="AE1243" s="397" t="s">
        <v>546</v>
      </c>
      <c r="AF1243" s="397" t="s">
        <v>546</v>
      </c>
      <c r="AG1243" s="397" t="s">
        <v>546</v>
      </c>
      <c r="AH1243" s="397" t="s">
        <v>546</v>
      </c>
      <c r="AI1243" s="397" t="s">
        <v>546</v>
      </c>
      <c r="AJ1243" s="397" t="s">
        <v>546</v>
      </c>
      <c r="AK1243" s="397" t="s">
        <v>546</v>
      </c>
      <c r="AL1243" s="397" t="s">
        <v>546</v>
      </c>
      <c r="AM1243" s="397" t="s">
        <v>546</v>
      </c>
      <c r="AN1243" s="397" t="s">
        <v>546</v>
      </c>
      <c r="AO1243" s="397" t="s">
        <v>546</v>
      </c>
      <c r="AP1243" s="397" t="s">
        <v>546</v>
      </c>
      <c r="AQ1243" s="396">
        <v>0.13700000000000001</v>
      </c>
      <c r="AR1243" s="396">
        <v>3.2000000000000001E-2</v>
      </c>
      <c r="AS1243" s="396">
        <v>0.11600000000000001</v>
      </c>
      <c r="AT1243" s="396">
        <v>0.13600000000000001</v>
      </c>
      <c r="AU1243" s="396">
        <v>2.7E-2</v>
      </c>
      <c r="AV1243" s="396">
        <v>0.11600000000000001</v>
      </c>
      <c r="AW1243" s="396">
        <v>0.12</v>
      </c>
      <c r="AX1243" s="396">
        <v>2.5000000000000001E-2</v>
      </c>
      <c r="AY1243" s="396">
        <v>0.11600000000000001</v>
      </c>
      <c r="AZ1243" s="396">
        <v>0.11700000000000001</v>
      </c>
      <c r="BA1243" s="396">
        <v>2.5000000000000001E-2</v>
      </c>
      <c r="BB1243" s="396">
        <v>0.11600000000000001</v>
      </c>
      <c r="BC1243" s="396">
        <v>0.13600000000000001</v>
      </c>
      <c r="BD1243" s="396">
        <v>2.4E-2</v>
      </c>
      <c r="BE1243" s="396">
        <v>0.11600000000000001</v>
      </c>
      <c r="BF1243" s="397">
        <v>0.13600000000000001</v>
      </c>
      <c r="BG1243" s="397">
        <v>2.4E-2</v>
      </c>
      <c r="BH1243" s="397">
        <v>0.11600000000000001</v>
      </c>
      <c r="BI1243" s="383"/>
      <c r="BJ1243" s="383"/>
      <c r="BK1243" s="383"/>
      <c r="BL1243" s="383"/>
      <c r="BM1243" s="383"/>
      <c r="BN1243" s="383"/>
      <c r="BO1243" s="383"/>
      <c r="BP1243" s="383"/>
      <c r="BQ1243" s="383"/>
      <c r="BR1243" s="383"/>
    </row>
    <row r="1244" spans="2:70" ht="16.5" customHeight="1">
      <c r="B1244" s="474"/>
      <c r="E1244" s="389"/>
      <c r="F1244" s="387" t="s">
        <v>966</v>
      </c>
      <c r="G1244" s="397" t="s">
        <v>546</v>
      </c>
      <c r="H1244" s="397" t="s">
        <v>546</v>
      </c>
      <c r="I1244" s="397" t="s">
        <v>546</v>
      </c>
      <c r="J1244" s="397" t="s">
        <v>546</v>
      </c>
      <c r="K1244" s="397" t="s">
        <v>546</v>
      </c>
      <c r="L1244" s="397" t="s">
        <v>546</v>
      </c>
      <c r="M1244" s="397" t="s">
        <v>546</v>
      </c>
      <c r="N1244" s="397" t="s">
        <v>546</v>
      </c>
      <c r="O1244" s="397" t="s">
        <v>546</v>
      </c>
      <c r="P1244" s="397" t="s">
        <v>546</v>
      </c>
      <c r="Q1244" s="397" t="s">
        <v>546</v>
      </c>
      <c r="R1244" s="397" t="s">
        <v>546</v>
      </c>
      <c r="S1244" s="397" t="s">
        <v>546</v>
      </c>
      <c r="T1244" s="397" t="s">
        <v>546</v>
      </c>
      <c r="U1244" s="397" t="s">
        <v>546</v>
      </c>
      <c r="V1244" s="397" t="s">
        <v>546</v>
      </c>
      <c r="W1244" s="397" t="s">
        <v>546</v>
      </c>
      <c r="X1244" s="397" t="s">
        <v>546</v>
      </c>
      <c r="Y1244" s="397" t="s">
        <v>546</v>
      </c>
      <c r="Z1244" s="397" t="s">
        <v>546</v>
      </c>
      <c r="AA1244" s="397" t="s">
        <v>546</v>
      </c>
      <c r="AB1244" s="397" t="s">
        <v>546</v>
      </c>
      <c r="AC1244" s="397" t="s">
        <v>546</v>
      </c>
      <c r="AD1244" s="397" t="s">
        <v>546</v>
      </c>
      <c r="AE1244" s="397" t="s">
        <v>546</v>
      </c>
      <c r="AF1244" s="397" t="s">
        <v>546</v>
      </c>
      <c r="AG1244" s="397" t="s">
        <v>546</v>
      </c>
      <c r="AH1244" s="397" t="s">
        <v>546</v>
      </c>
      <c r="AI1244" s="397" t="s">
        <v>546</v>
      </c>
      <c r="AJ1244" s="397" t="s">
        <v>546</v>
      </c>
      <c r="AK1244" s="397" t="s">
        <v>546</v>
      </c>
      <c r="AL1244" s="397" t="s">
        <v>546</v>
      </c>
      <c r="AM1244" s="397" t="s">
        <v>546</v>
      </c>
      <c r="AN1244" s="397" t="s">
        <v>546</v>
      </c>
      <c r="AO1244" s="397" t="s">
        <v>546</v>
      </c>
      <c r="AP1244" s="397" t="s">
        <v>546</v>
      </c>
      <c r="AQ1244" s="396">
        <v>0.13700000000000001</v>
      </c>
      <c r="AR1244" s="396">
        <v>1.4999999999999999E-2</v>
      </c>
      <c r="AS1244" s="396">
        <v>0.11600000000000001</v>
      </c>
      <c r="AT1244" s="396">
        <v>0.13600000000000001</v>
      </c>
      <c r="AU1244" s="396">
        <v>1.4E-2</v>
      </c>
      <c r="AV1244" s="396">
        <v>0.11600000000000001</v>
      </c>
      <c r="AW1244" s="396">
        <v>0.12</v>
      </c>
      <c r="AX1244" s="396">
        <v>1.2999999999999999E-2</v>
      </c>
      <c r="AY1244" s="396">
        <v>0.11600000000000001</v>
      </c>
      <c r="AZ1244" s="396">
        <v>0.11700000000000001</v>
      </c>
      <c r="BA1244" s="396">
        <v>1.2999999999999999E-2</v>
      </c>
      <c r="BB1244" s="396">
        <v>0.11600000000000001</v>
      </c>
      <c r="BC1244" s="396">
        <v>0.13600000000000001</v>
      </c>
      <c r="BD1244" s="396">
        <v>1.2999999999999999E-2</v>
      </c>
      <c r="BE1244" s="396">
        <v>0.11600000000000001</v>
      </c>
      <c r="BF1244" s="397">
        <v>0.13600000000000001</v>
      </c>
      <c r="BG1244" s="397">
        <v>1.2999999999999999E-2</v>
      </c>
      <c r="BH1244" s="397">
        <v>0.11600000000000001</v>
      </c>
      <c r="BI1244" s="383"/>
      <c r="BJ1244" s="383"/>
      <c r="BK1244" s="383"/>
      <c r="BL1244" s="383"/>
      <c r="BM1244" s="383"/>
      <c r="BN1244" s="383"/>
      <c r="BO1244" s="383"/>
      <c r="BP1244" s="383"/>
      <c r="BQ1244" s="383"/>
      <c r="BR1244" s="383"/>
    </row>
    <row r="1245" spans="2:70" ht="16.5" customHeight="1">
      <c r="B1245" s="474"/>
      <c r="E1245" s="390"/>
      <c r="F1245" s="387" t="s">
        <v>967</v>
      </c>
      <c r="G1245" s="397" t="s">
        <v>546</v>
      </c>
      <c r="H1245" s="397" t="s">
        <v>546</v>
      </c>
      <c r="I1245" s="397" t="s">
        <v>546</v>
      </c>
      <c r="J1245" s="397" t="s">
        <v>546</v>
      </c>
      <c r="K1245" s="397" t="s">
        <v>546</v>
      </c>
      <c r="L1245" s="397" t="s">
        <v>546</v>
      </c>
      <c r="M1245" s="397" t="s">
        <v>546</v>
      </c>
      <c r="N1245" s="397" t="s">
        <v>546</v>
      </c>
      <c r="O1245" s="397" t="s">
        <v>546</v>
      </c>
      <c r="P1245" s="397" t="s">
        <v>546</v>
      </c>
      <c r="Q1245" s="397" t="s">
        <v>546</v>
      </c>
      <c r="R1245" s="397" t="s">
        <v>546</v>
      </c>
      <c r="S1245" s="397" t="s">
        <v>546</v>
      </c>
      <c r="T1245" s="397" t="s">
        <v>546</v>
      </c>
      <c r="U1245" s="397" t="s">
        <v>546</v>
      </c>
      <c r="V1245" s="397" t="s">
        <v>546</v>
      </c>
      <c r="W1245" s="397" t="s">
        <v>546</v>
      </c>
      <c r="X1245" s="397" t="s">
        <v>546</v>
      </c>
      <c r="Y1245" s="397" t="s">
        <v>546</v>
      </c>
      <c r="Z1245" s="397" t="s">
        <v>546</v>
      </c>
      <c r="AA1245" s="397" t="s">
        <v>546</v>
      </c>
      <c r="AB1245" s="397" t="s">
        <v>546</v>
      </c>
      <c r="AC1245" s="397" t="s">
        <v>546</v>
      </c>
      <c r="AD1245" s="397" t="s">
        <v>546</v>
      </c>
      <c r="AE1245" s="397" t="s">
        <v>546</v>
      </c>
      <c r="AF1245" s="397" t="s">
        <v>546</v>
      </c>
      <c r="AG1245" s="397" t="s">
        <v>546</v>
      </c>
      <c r="AH1245" s="397" t="s">
        <v>546</v>
      </c>
      <c r="AI1245" s="397" t="s">
        <v>546</v>
      </c>
      <c r="AJ1245" s="397" t="s">
        <v>546</v>
      </c>
      <c r="AK1245" s="397" t="s">
        <v>546</v>
      </c>
      <c r="AL1245" s="397" t="s">
        <v>546</v>
      </c>
      <c r="AM1245" s="397" t="s">
        <v>546</v>
      </c>
      <c r="AN1245" s="397" t="s">
        <v>546</v>
      </c>
      <c r="AO1245" s="397" t="s">
        <v>546</v>
      </c>
      <c r="AP1245" s="397" t="s">
        <v>546</v>
      </c>
      <c r="AQ1245" s="396">
        <v>0.13700000000000001</v>
      </c>
      <c r="AR1245" s="396">
        <v>2.5999999999999999E-2</v>
      </c>
      <c r="AS1245" s="396">
        <v>0.114</v>
      </c>
      <c r="AT1245" s="396">
        <v>0.13600000000000001</v>
      </c>
      <c r="AU1245" s="396">
        <v>2.4E-2</v>
      </c>
      <c r="AV1245" s="396">
        <v>0.114</v>
      </c>
      <c r="AW1245" s="396">
        <v>0.12</v>
      </c>
      <c r="AX1245" s="396">
        <v>2.1999999999999999E-2</v>
      </c>
      <c r="AY1245" s="396">
        <v>0.114</v>
      </c>
      <c r="AZ1245" s="396">
        <v>0.11700000000000001</v>
      </c>
      <c r="BA1245" s="396">
        <v>2.1999999999999999E-2</v>
      </c>
      <c r="BB1245" s="396">
        <v>0.114</v>
      </c>
      <c r="BC1245" s="396">
        <v>0.13600000000000001</v>
      </c>
      <c r="BD1245" s="396">
        <v>2.1999999999999999E-2</v>
      </c>
      <c r="BE1245" s="396">
        <v>0.114</v>
      </c>
      <c r="BF1245" s="397">
        <v>0.13600000000000001</v>
      </c>
      <c r="BG1245" s="397">
        <v>2.1999999999999999E-2</v>
      </c>
      <c r="BH1245" s="397">
        <v>0.114</v>
      </c>
      <c r="BI1245" s="383"/>
      <c r="BJ1245" s="383"/>
      <c r="BK1245" s="383"/>
      <c r="BL1245" s="383"/>
      <c r="BM1245" s="383"/>
      <c r="BN1245" s="383"/>
      <c r="BO1245" s="383"/>
      <c r="BP1245" s="383"/>
      <c r="BQ1245" s="383"/>
      <c r="BR1245" s="383"/>
    </row>
    <row r="1246" spans="2:70" ht="16.5" customHeight="1">
      <c r="B1246" s="474"/>
      <c r="E1246" s="391" t="s">
        <v>969</v>
      </c>
      <c r="F1246" s="387" t="s">
        <v>966</v>
      </c>
      <c r="G1246" s="396">
        <v>2.3820000000000001</v>
      </c>
      <c r="H1246" s="396">
        <v>12.744999999999999</v>
      </c>
      <c r="I1246" s="396">
        <v>1.2999999999999999E-2</v>
      </c>
      <c r="J1246" s="396">
        <v>2.3820000000000001</v>
      </c>
      <c r="K1246" s="396">
        <v>12.657</v>
      </c>
      <c r="L1246" s="396">
        <v>1.2999999999999999E-2</v>
      </c>
      <c r="M1246" s="396">
        <v>2.3820000000000001</v>
      </c>
      <c r="N1246" s="396">
        <v>12.374000000000001</v>
      </c>
      <c r="O1246" s="396">
        <v>1.2999999999999999E-2</v>
      </c>
      <c r="P1246" s="396">
        <v>2.3820000000000001</v>
      </c>
      <c r="Q1246" s="396">
        <v>10.548999999999999</v>
      </c>
      <c r="R1246" s="396">
        <v>1.4E-2</v>
      </c>
      <c r="S1246" s="396">
        <v>2.2890000000000001</v>
      </c>
      <c r="T1246" s="396">
        <v>8.7110000000000003</v>
      </c>
      <c r="U1246" s="396">
        <v>1.4E-2</v>
      </c>
      <c r="V1246" s="396">
        <v>2.2839999999999998</v>
      </c>
      <c r="W1246" s="396">
        <v>6.7830000000000004</v>
      </c>
      <c r="X1246" s="396">
        <v>1.4999999999999999E-2</v>
      </c>
      <c r="Y1246" s="396">
        <v>2.2890000000000001</v>
      </c>
      <c r="Z1246" s="396">
        <v>6.7050000000000001</v>
      </c>
      <c r="AA1246" s="396">
        <v>1.4999999999999999E-2</v>
      </c>
      <c r="AB1246" s="396">
        <v>2.2890000000000001</v>
      </c>
      <c r="AC1246" s="396">
        <v>6.6269999999999998</v>
      </c>
      <c r="AD1246" s="396">
        <v>1.4999999999999999E-2</v>
      </c>
      <c r="AE1246" s="396">
        <v>2.2890000000000001</v>
      </c>
      <c r="AF1246" s="396">
        <v>6.548</v>
      </c>
      <c r="AG1246" s="396">
        <v>1.4999999999999999E-2</v>
      </c>
      <c r="AH1246" s="396">
        <v>2.2789999999999999</v>
      </c>
      <c r="AI1246" s="396">
        <v>6.4790000000000001</v>
      </c>
      <c r="AJ1246" s="396">
        <v>1.4999999999999999E-2</v>
      </c>
      <c r="AK1246" s="396">
        <v>2.2629999999999999</v>
      </c>
      <c r="AL1246" s="396">
        <v>6.4089999999999998</v>
      </c>
      <c r="AM1246" s="396">
        <v>1.4999999999999999E-2</v>
      </c>
      <c r="AN1246" s="396">
        <v>2.2389999999999999</v>
      </c>
      <c r="AO1246" s="396">
        <v>6.3449999999999998</v>
      </c>
      <c r="AP1246" s="396">
        <v>1.4999999999999999E-2</v>
      </c>
      <c r="AQ1246" s="397" t="s">
        <v>546</v>
      </c>
      <c r="AR1246" s="397" t="s">
        <v>546</v>
      </c>
      <c r="AS1246" s="397" t="s">
        <v>546</v>
      </c>
      <c r="AT1246" s="397" t="s">
        <v>546</v>
      </c>
      <c r="AU1246" s="397" t="s">
        <v>546</v>
      </c>
      <c r="AV1246" s="397" t="s">
        <v>546</v>
      </c>
      <c r="AW1246" s="397" t="s">
        <v>546</v>
      </c>
      <c r="AX1246" s="397" t="s">
        <v>546</v>
      </c>
      <c r="AY1246" s="397" t="s">
        <v>546</v>
      </c>
      <c r="AZ1246" s="397" t="s">
        <v>546</v>
      </c>
      <c r="BA1246" s="397" t="s">
        <v>546</v>
      </c>
      <c r="BB1246" s="397" t="s">
        <v>546</v>
      </c>
      <c r="BC1246" s="397" t="s">
        <v>546</v>
      </c>
      <c r="BD1246" s="397" t="s">
        <v>546</v>
      </c>
      <c r="BE1246" s="397" t="s">
        <v>546</v>
      </c>
      <c r="BF1246" s="397" t="s">
        <v>546</v>
      </c>
      <c r="BG1246" s="397" t="s">
        <v>546</v>
      </c>
      <c r="BH1246" s="397" t="s">
        <v>546</v>
      </c>
      <c r="BI1246" s="383"/>
      <c r="BJ1246" s="383"/>
      <c r="BK1246" s="383"/>
      <c r="BL1246" s="383"/>
      <c r="BM1246" s="383"/>
      <c r="BN1246" s="383"/>
      <c r="BO1246" s="383"/>
      <c r="BP1246" s="383"/>
      <c r="BQ1246" s="383"/>
      <c r="BR1246" s="383"/>
    </row>
    <row r="1247" spans="2:70" ht="16.5" customHeight="1">
      <c r="B1247" s="474"/>
      <c r="E1247" s="390"/>
      <c r="F1247" s="387" t="s">
        <v>967</v>
      </c>
      <c r="G1247" s="396">
        <v>2.3820000000000001</v>
      </c>
      <c r="H1247" s="396">
        <v>12.744999999999999</v>
      </c>
      <c r="I1247" s="396">
        <v>1.2999999999999999E-2</v>
      </c>
      <c r="J1247" s="396">
        <v>2.3820000000000001</v>
      </c>
      <c r="K1247" s="396">
        <v>12.744999999999999</v>
      </c>
      <c r="L1247" s="396">
        <v>1.2999999999999999E-2</v>
      </c>
      <c r="M1247" s="396">
        <v>2.3820000000000001</v>
      </c>
      <c r="N1247" s="396">
        <v>12.744999999999999</v>
      </c>
      <c r="O1247" s="396">
        <v>1.2999999999999999E-2</v>
      </c>
      <c r="P1247" s="396">
        <v>2.3820000000000001</v>
      </c>
      <c r="Q1247" s="396">
        <v>12.744999999999999</v>
      </c>
      <c r="R1247" s="396">
        <v>1.2999999999999999E-2</v>
      </c>
      <c r="S1247" s="396">
        <v>2.2890000000000001</v>
      </c>
      <c r="T1247" s="396">
        <v>12.744999999999999</v>
      </c>
      <c r="U1247" s="396">
        <v>1.2999999999999999E-2</v>
      </c>
      <c r="V1247" s="396">
        <v>2.2839999999999998</v>
      </c>
      <c r="W1247" s="396">
        <v>12.744999999999999</v>
      </c>
      <c r="X1247" s="396">
        <v>1.2999999999999999E-2</v>
      </c>
      <c r="Y1247" s="396">
        <v>2.2890000000000001</v>
      </c>
      <c r="Z1247" s="396">
        <v>12.744999999999999</v>
      </c>
      <c r="AA1247" s="396">
        <v>1.2999999999999999E-2</v>
      </c>
      <c r="AB1247" s="396">
        <v>2.2890000000000001</v>
      </c>
      <c r="AC1247" s="396">
        <v>12.744999999999999</v>
      </c>
      <c r="AD1247" s="396">
        <v>1.2999999999999999E-2</v>
      </c>
      <c r="AE1247" s="396">
        <v>2.2890000000000001</v>
      </c>
      <c r="AF1247" s="396">
        <v>12.744999999999999</v>
      </c>
      <c r="AG1247" s="396">
        <v>1.2999999999999999E-2</v>
      </c>
      <c r="AH1247" s="396">
        <v>2.2789999999999999</v>
      </c>
      <c r="AI1247" s="396">
        <v>12.744999999999999</v>
      </c>
      <c r="AJ1247" s="396">
        <v>1.2999999999999999E-2</v>
      </c>
      <c r="AK1247" s="396">
        <v>2.2629999999999999</v>
      </c>
      <c r="AL1247" s="396">
        <v>12.744999999999999</v>
      </c>
      <c r="AM1247" s="396">
        <v>1.2999999999999999E-2</v>
      </c>
      <c r="AN1247" s="396">
        <v>2.2389999999999999</v>
      </c>
      <c r="AO1247" s="396">
        <v>12.744999999999999</v>
      </c>
      <c r="AP1247" s="396">
        <v>1.2999999999999999E-2</v>
      </c>
      <c r="AQ1247" s="397" t="s">
        <v>546</v>
      </c>
      <c r="AR1247" s="397" t="s">
        <v>546</v>
      </c>
      <c r="AS1247" s="397" t="s">
        <v>546</v>
      </c>
      <c r="AT1247" s="397" t="s">
        <v>546</v>
      </c>
      <c r="AU1247" s="397" t="s">
        <v>546</v>
      </c>
      <c r="AV1247" s="397" t="s">
        <v>546</v>
      </c>
      <c r="AW1247" s="397" t="s">
        <v>546</v>
      </c>
      <c r="AX1247" s="397" t="s">
        <v>546</v>
      </c>
      <c r="AY1247" s="397" t="s">
        <v>546</v>
      </c>
      <c r="AZ1247" s="397" t="s">
        <v>546</v>
      </c>
      <c r="BA1247" s="397" t="s">
        <v>546</v>
      </c>
      <c r="BB1247" s="397" t="s">
        <v>546</v>
      </c>
      <c r="BC1247" s="397" t="s">
        <v>546</v>
      </c>
      <c r="BD1247" s="397" t="s">
        <v>546</v>
      </c>
      <c r="BE1247" s="397" t="s">
        <v>546</v>
      </c>
      <c r="BF1247" s="397" t="s">
        <v>546</v>
      </c>
      <c r="BG1247" s="397" t="s">
        <v>546</v>
      </c>
      <c r="BH1247" s="397" t="s">
        <v>546</v>
      </c>
      <c r="BI1247" s="383"/>
      <c r="BJ1247" s="383"/>
      <c r="BK1247" s="383"/>
      <c r="BL1247" s="383"/>
      <c r="BM1247" s="383"/>
      <c r="BN1247" s="383"/>
      <c r="BO1247" s="383"/>
      <c r="BP1247" s="383"/>
      <c r="BQ1247" s="383"/>
      <c r="BR1247" s="383"/>
    </row>
    <row r="1248" spans="2:70" ht="16.5" customHeight="1">
      <c r="B1248" s="474"/>
      <c r="E1248" s="391" t="s">
        <v>858</v>
      </c>
      <c r="F1248" s="387" t="s">
        <v>966</v>
      </c>
      <c r="G1248" s="397" t="s">
        <v>546</v>
      </c>
      <c r="H1248" s="397" t="s">
        <v>546</v>
      </c>
      <c r="I1248" s="397" t="s">
        <v>546</v>
      </c>
      <c r="J1248" s="397" t="s">
        <v>546</v>
      </c>
      <c r="K1248" s="397" t="s">
        <v>546</v>
      </c>
      <c r="L1248" s="397" t="s">
        <v>546</v>
      </c>
      <c r="M1248" s="397" t="s">
        <v>546</v>
      </c>
      <c r="N1248" s="397" t="s">
        <v>546</v>
      </c>
      <c r="O1248" s="397" t="s">
        <v>546</v>
      </c>
      <c r="P1248" s="397" t="s">
        <v>546</v>
      </c>
      <c r="Q1248" s="397" t="s">
        <v>546</v>
      </c>
      <c r="R1248" s="397" t="s">
        <v>546</v>
      </c>
      <c r="S1248" s="397" t="s">
        <v>546</v>
      </c>
      <c r="T1248" s="397" t="s">
        <v>546</v>
      </c>
      <c r="U1248" s="397" t="s">
        <v>546</v>
      </c>
      <c r="V1248" s="397" t="s">
        <v>546</v>
      </c>
      <c r="W1248" s="397" t="s">
        <v>546</v>
      </c>
      <c r="X1248" s="397" t="s">
        <v>546</v>
      </c>
      <c r="Y1248" s="397" t="s">
        <v>546</v>
      </c>
      <c r="Z1248" s="397" t="s">
        <v>546</v>
      </c>
      <c r="AA1248" s="397" t="s">
        <v>546</v>
      </c>
      <c r="AB1248" s="397" t="s">
        <v>546</v>
      </c>
      <c r="AC1248" s="397" t="s">
        <v>546</v>
      </c>
      <c r="AD1248" s="397" t="s">
        <v>546</v>
      </c>
      <c r="AE1248" s="397" t="s">
        <v>546</v>
      </c>
      <c r="AF1248" s="397" t="s">
        <v>546</v>
      </c>
      <c r="AG1248" s="397" t="s">
        <v>546</v>
      </c>
      <c r="AH1248" s="397" t="s">
        <v>546</v>
      </c>
      <c r="AI1248" s="397" t="s">
        <v>546</v>
      </c>
      <c r="AJ1248" s="397" t="s">
        <v>546</v>
      </c>
      <c r="AK1248" s="397" t="s">
        <v>546</v>
      </c>
      <c r="AL1248" s="397" t="s">
        <v>546</v>
      </c>
      <c r="AM1248" s="397" t="s">
        <v>546</v>
      </c>
      <c r="AN1248" s="397" t="s">
        <v>546</v>
      </c>
      <c r="AO1248" s="397" t="s">
        <v>546</v>
      </c>
      <c r="AP1248" s="397" t="s">
        <v>546</v>
      </c>
      <c r="AQ1248" s="396">
        <v>2.2629999999999999</v>
      </c>
      <c r="AR1248" s="396">
        <v>6.3449999999999998</v>
      </c>
      <c r="AS1248" s="396">
        <v>1.4999999999999999E-2</v>
      </c>
      <c r="AT1248" s="396">
        <v>2.2629999999999999</v>
      </c>
      <c r="AU1248" s="396">
        <v>6.35</v>
      </c>
      <c r="AV1248" s="396">
        <v>1.4999999999999999E-2</v>
      </c>
      <c r="AW1248" s="396">
        <v>2.2629999999999999</v>
      </c>
      <c r="AX1248" s="396">
        <v>6.35</v>
      </c>
      <c r="AY1248" s="396">
        <v>1.4999999999999999E-2</v>
      </c>
      <c r="AZ1248" s="396">
        <v>2.2629999999999999</v>
      </c>
      <c r="BA1248" s="396">
        <v>6.35</v>
      </c>
      <c r="BB1248" s="396">
        <v>1.4999999999999999E-2</v>
      </c>
      <c r="BC1248" s="396">
        <v>2.2629999999999999</v>
      </c>
      <c r="BD1248" s="396">
        <v>6.35</v>
      </c>
      <c r="BE1248" s="396">
        <v>1.4999999999999999E-2</v>
      </c>
      <c r="BF1248" s="397">
        <v>2.2629999999999999</v>
      </c>
      <c r="BG1248" s="397">
        <v>6.35</v>
      </c>
      <c r="BH1248" s="397">
        <v>1.4999999999999999E-2</v>
      </c>
      <c r="BI1248" s="383"/>
      <c r="BJ1248" s="383"/>
      <c r="BK1248" s="383"/>
      <c r="BL1248" s="383"/>
      <c r="BM1248" s="383"/>
      <c r="BN1248" s="383"/>
      <c r="BO1248" s="383"/>
      <c r="BP1248" s="383"/>
      <c r="BQ1248" s="383"/>
      <c r="BR1248" s="383"/>
    </row>
    <row r="1249" spans="1:70" ht="16.5" customHeight="1">
      <c r="B1249" s="474"/>
      <c r="E1249" s="390"/>
      <c r="F1249" s="387" t="s">
        <v>967</v>
      </c>
      <c r="G1249" s="397" t="s">
        <v>546</v>
      </c>
      <c r="H1249" s="397" t="s">
        <v>546</v>
      </c>
      <c r="I1249" s="397" t="s">
        <v>546</v>
      </c>
      <c r="J1249" s="397" t="s">
        <v>546</v>
      </c>
      <c r="K1249" s="397" t="s">
        <v>546</v>
      </c>
      <c r="L1249" s="397" t="s">
        <v>546</v>
      </c>
      <c r="M1249" s="397" t="s">
        <v>546</v>
      </c>
      <c r="N1249" s="397" t="s">
        <v>546</v>
      </c>
      <c r="O1249" s="397" t="s">
        <v>546</v>
      </c>
      <c r="P1249" s="397" t="s">
        <v>546</v>
      </c>
      <c r="Q1249" s="397" t="s">
        <v>546</v>
      </c>
      <c r="R1249" s="397" t="s">
        <v>546</v>
      </c>
      <c r="S1249" s="397" t="s">
        <v>546</v>
      </c>
      <c r="T1249" s="397" t="s">
        <v>546</v>
      </c>
      <c r="U1249" s="397" t="s">
        <v>546</v>
      </c>
      <c r="V1249" s="397" t="s">
        <v>546</v>
      </c>
      <c r="W1249" s="397" t="s">
        <v>546</v>
      </c>
      <c r="X1249" s="397" t="s">
        <v>546</v>
      </c>
      <c r="Y1249" s="397" t="s">
        <v>546</v>
      </c>
      <c r="Z1249" s="397" t="s">
        <v>546</v>
      </c>
      <c r="AA1249" s="397" t="s">
        <v>546</v>
      </c>
      <c r="AB1249" s="397" t="s">
        <v>546</v>
      </c>
      <c r="AC1249" s="397" t="s">
        <v>546</v>
      </c>
      <c r="AD1249" s="397" t="s">
        <v>546</v>
      </c>
      <c r="AE1249" s="397" t="s">
        <v>546</v>
      </c>
      <c r="AF1249" s="397" t="s">
        <v>546</v>
      </c>
      <c r="AG1249" s="397" t="s">
        <v>546</v>
      </c>
      <c r="AH1249" s="397" t="s">
        <v>546</v>
      </c>
      <c r="AI1249" s="397" t="s">
        <v>546</v>
      </c>
      <c r="AJ1249" s="397" t="s">
        <v>546</v>
      </c>
      <c r="AK1249" s="397" t="s">
        <v>546</v>
      </c>
      <c r="AL1249" s="397" t="s">
        <v>546</v>
      </c>
      <c r="AM1249" s="397" t="s">
        <v>546</v>
      </c>
      <c r="AN1249" s="397" t="s">
        <v>546</v>
      </c>
      <c r="AO1249" s="397" t="s">
        <v>546</v>
      </c>
      <c r="AP1249" s="397" t="s">
        <v>546</v>
      </c>
      <c r="AQ1249" s="396">
        <v>2.2629999999999999</v>
      </c>
      <c r="AR1249" s="396">
        <v>12.744999999999999</v>
      </c>
      <c r="AS1249" s="396">
        <v>1.2999999999999999E-2</v>
      </c>
      <c r="AT1249" s="396">
        <v>2.2629999999999999</v>
      </c>
      <c r="AU1249" s="396">
        <v>12.744999999999999</v>
      </c>
      <c r="AV1249" s="396">
        <v>1.2999999999999999E-2</v>
      </c>
      <c r="AW1249" s="396">
        <v>2.2629999999999999</v>
      </c>
      <c r="AX1249" s="396">
        <v>12.744999999999999</v>
      </c>
      <c r="AY1249" s="396">
        <v>1.2999999999999999E-2</v>
      </c>
      <c r="AZ1249" s="396">
        <v>2.2629999999999999</v>
      </c>
      <c r="BA1249" s="396">
        <v>12.744999999999999</v>
      </c>
      <c r="BB1249" s="396">
        <v>1.2999999999999999E-2</v>
      </c>
      <c r="BC1249" s="396">
        <v>2.2629999999999999</v>
      </c>
      <c r="BD1249" s="396">
        <v>12.744999999999999</v>
      </c>
      <c r="BE1249" s="396">
        <v>1.2999999999999999E-2</v>
      </c>
      <c r="BF1249" s="397">
        <v>2.2629999999999999</v>
      </c>
      <c r="BG1249" s="397">
        <v>12.744999999999999</v>
      </c>
      <c r="BH1249" s="397">
        <v>1.2999999999999999E-2</v>
      </c>
      <c r="BI1249" s="383"/>
      <c r="BJ1249" s="383"/>
      <c r="BK1249" s="383"/>
      <c r="BL1249" s="383"/>
      <c r="BM1249" s="383"/>
      <c r="BN1249" s="383"/>
      <c r="BO1249" s="383"/>
      <c r="BP1249" s="383"/>
      <c r="BQ1249" s="383"/>
      <c r="BR1249" s="383"/>
    </row>
    <row r="1250" spans="1:70" ht="16.5" customHeight="1">
      <c r="B1250" s="474"/>
      <c r="E1250" s="391" t="s">
        <v>859</v>
      </c>
      <c r="F1250" s="387" t="s">
        <v>966</v>
      </c>
      <c r="G1250" s="397" t="s">
        <v>546</v>
      </c>
      <c r="H1250" s="397" t="s">
        <v>546</v>
      </c>
      <c r="I1250" s="397" t="s">
        <v>546</v>
      </c>
      <c r="J1250" s="397" t="s">
        <v>546</v>
      </c>
      <c r="K1250" s="397" t="s">
        <v>546</v>
      </c>
      <c r="L1250" s="397" t="s">
        <v>546</v>
      </c>
      <c r="M1250" s="397" t="s">
        <v>546</v>
      </c>
      <c r="N1250" s="397" t="s">
        <v>546</v>
      </c>
      <c r="O1250" s="397" t="s">
        <v>546</v>
      </c>
      <c r="P1250" s="397" t="s">
        <v>546</v>
      </c>
      <c r="Q1250" s="397" t="s">
        <v>546</v>
      </c>
      <c r="R1250" s="397" t="s">
        <v>546</v>
      </c>
      <c r="S1250" s="397" t="s">
        <v>546</v>
      </c>
      <c r="T1250" s="397" t="s">
        <v>546</v>
      </c>
      <c r="U1250" s="397" t="s">
        <v>546</v>
      </c>
      <c r="V1250" s="397" t="s">
        <v>546</v>
      </c>
      <c r="W1250" s="397" t="s">
        <v>546</v>
      </c>
      <c r="X1250" s="397" t="s">
        <v>546</v>
      </c>
      <c r="Y1250" s="397" t="s">
        <v>546</v>
      </c>
      <c r="Z1250" s="397" t="s">
        <v>546</v>
      </c>
      <c r="AA1250" s="397" t="s">
        <v>546</v>
      </c>
      <c r="AB1250" s="397" t="s">
        <v>546</v>
      </c>
      <c r="AC1250" s="397" t="s">
        <v>546</v>
      </c>
      <c r="AD1250" s="397" t="s">
        <v>546</v>
      </c>
      <c r="AE1250" s="397" t="s">
        <v>546</v>
      </c>
      <c r="AF1250" s="397" t="s">
        <v>546</v>
      </c>
      <c r="AG1250" s="397" t="s">
        <v>546</v>
      </c>
      <c r="AH1250" s="397" t="s">
        <v>546</v>
      </c>
      <c r="AI1250" s="397" t="s">
        <v>546</v>
      </c>
      <c r="AJ1250" s="397" t="s">
        <v>546</v>
      </c>
      <c r="AK1250" s="397" t="s">
        <v>546</v>
      </c>
      <c r="AL1250" s="397" t="s">
        <v>546</v>
      </c>
      <c r="AM1250" s="397" t="s">
        <v>546</v>
      </c>
      <c r="AN1250" s="397" t="s">
        <v>546</v>
      </c>
      <c r="AO1250" s="397" t="s">
        <v>546</v>
      </c>
      <c r="AP1250" s="397" t="s">
        <v>546</v>
      </c>
      <c r="AQ1250" s="396">
        <v>2.1440000000000001</v>
      </c>
      <c r="AR1250" s="396">
        <v>6.3449999999999998</v>
      </c>
      <c r="AS1250" s="396">
        <v>1.4999999999999999E-2</v>
      </c>
      <c r="AT1250" s="396">
        <v>2.1440000000000001</v>
      </c>
      <c r="AU1250" s="396">
        <v>6.35</v>
      </c>
      <c r="AV1250" s="396">
        <v>1.4999999999999999E-2</v>
      </c>
      <c r="AW1250" s="396">
        <v>2.1440000000000001</v>
      </c>
      <c r="AX1250" s="396">
        <v>6.35</v>
      </c>
      <c r="AY1250" s="396">
        <v>1.4999999999999999E-2</v>
      </c>
      <c r="AZ1250" s="396">
        <v>2.1440000000000001</v>
      </c>
      <c r="BA1250" s="396">
        <v>6.35</v>
      </c>
      <c r="BB1250" s="396">
        <v>1.4999999999999999E-2</v>
      </c>
      <c r="BC1250" s="396">
        <v>2.1440000000000001</v>
      </c>
      <c r="BD1250" s="396">
        <v>6.35</v>
      </c>
      <c r="BE1250" s="396">
        <v>1.4999999999999999E-2</v>
      </c>
      <c r="BF1250" s="397">
        <v>2.1440000000000001</v>
      </c>
      <c r="BG1250" s="397">
        <v>6.35</v>
      </c>
      <c r="BH1250" s="397">
        <v>1.4999999999999999E-2</v>
      </c>
      <c r="BI1250" s="383"/>
      <c r="BJ1250" s="383"/>
      <c r="BK1250" s="383"/>
      <c r="BL1250" s="383"/>
      <c r="BM1250" s="383"/>
      <c r="BN1250" s="383"/>
      <c r="BO1250" s="383"/>
      <c r="BP1250" s="383"/>
      <c r="BQ1250" s="383"/>
      <c r="BR1250" s="383"/>
    </row>
    <row r="1251" spans="1:70" ht="16.5" customHeight="1">
      <c r="B1251" s="474"/>
      <c r="E1251" s="390"/>
      <c r="F1251" s="387" t="s">
        <v>967</v>
      </c>
      <c r="G1251" s="397" t="s">
        <v>546</v>
      </c>
      <c r="H1251" s="397" t="s">
        <v>546</v>
      </c>
      <c r="I1251" s="397" t="s">
        <v>546</v>
      </c>
      <c r="J1251" s="397" t="s">
        <v>546</v>
      </c>
      <c r="K1251" s="397" t="s">
        <v>546</v>
      </c>
      <c r="L1251" s="397" t="s">
        <v>546</v>
      </c>
      <c r="M1251" s="397" t="s">
        <v>546</v>
      </c>
      <c r="N1251" s="397" t="s">
        <v>546</v>
      </c>
      <c r="O1251" s="397" t="s">
        <v>546</v>
      </c>
      <c r="P1251" s="397" t="s">
        <v>546</v>
      </c>
      <c r="Q1251" s="397" t="s">
        <v>546</v>
      </c>
      <c r="R1251" s="397" t="s">
        <v>546</v>
      </c>
      <c r="S1251" s="397" t="s">
        <v>546</v>
      </c>
      <c r="T1251" s="397" t="s">
        <v>546</v>
      </c>
      <c r="U1251" s="397" t="s">
        <v>546</v>
      </c>
      <c r="V1251" s="397" t="s">
        <v>546</v>
      </c>
      <c r="W1251" s="397" t="s">
        <v>546</v>
      </c>
      <c r="X1251" s="397" t="s">
        <v>546</v>
      </c>
      <c r="Y1251" s="397" t="s">
        <v>546</v>
      </c>
      <c r="Z1251" s="397" t="s">
        <v>546</v>
      </c>
      <c r="AA1251" s="397" t="s">
        <v>546</v>
      </c>
      <c r="AB1251" s="397" t="s">
        <v>546</v>
      </c>
      <c r="AC1251" s="397" t="s">
        <v>546</v>
      </c>
      <c r="AD1251" s="397" t="s">
        <v>546</v>
      </c>
      <c r="AE1251" s="397" t="s">
        <v>546</v>
      </c>
      <c r="AF1251" s="397" t="s">
        <v>546</v>
      </c>
      <c r="AG1251" s="397" t="s">
        <v>546</v>
      </c>
      <c r="AH1251" s="397" t="s">
        <v>546</v>
      </c>
      <c r="AI1251" s="397" t="s">
        <v>546</v>
      </c>
      <c r="AJ1251" s="397" t="s">
        <v>546</v>
      </c>
      <c r="AK1251" s="397" t="s">
        <v>546</v>
      </c>
      <c r="AL1251" s="397" t="s">
        <v>546</v>
      </c>
      <c r="AM1251" s="397" t="s">
        <v>546</v>
      </c>
      <c r="AN1251" s="397" t="s">
        <v>546</v>
      </c>
      <c r="AO1251" s="397" t="s">
        <v>546</v>
      </c>
      <c r="AP1251" s="397" t="s">
        <v>546</v>
      </c>
      <c r="AQ1251" s="396">
        <v>2.1440000000000001</v>
      </c>
      <c r="AR1251" s="396">
        <v>12.744999999999999</v>
      </c>
      <c r="AS1251" s="396">
        <v>1.2999999999999999E-2</v>
      </c>
      <c r="AT1251" s="396">
        <v>2.1440000000000001</v>
      </c>
      <c r="AU1251" s="396">
        <v>12.744999999999999</v>
      </c>
      <c r="AV1251" s="396">
        <v>1.2999999999999999E-2</v>
      </c>
      <c r="AW1251" s="396">
        <v>2.1440000000000001</v>
      </c>
      <c r="AX1251" s="396">
        <v>12.744999999999999</v>
      </c>
      <c r="AY1251" s="396">
        <v>1.2999999999999999E-2</v>
      </c>
      <c r="AZ1251" s="396">
        <v>2.1440000000000001</v>
      </c>
      <c r="BA1251" s="396">
        <v>12.744999999999999</v>
      </c>
      <c r="BB1251" s="396">
        <v>1.2999999999999999E-2</v>
      </c>
      <c r="BC1251" s="396">
        <v>2.1440000000000001</v>
      </c>
      <c r="BD1251" s="396">
        <v>12.744999999999999</v>
      </c>
      <c r="BE1251" s="396">
        <v>1.2999999999999999E-2</v>
      </c>
      <c r="BF1251" s="397">
        <v>2.1440000000000001</v>
      </c>
      <c r="BG1251" s="397">
        <v>12.744999999999999</v>
      </c>
      <c r="BH1251" s="397">
        <v>1.2999999999999999E-2</v>
      </c>
      <c r="BI1251" s="383"/>
      <c r="BJ1251" s="383"/>
      <c r="BK1251" s="383"/>
      <c r="BL1251" s="383"/>
      <c r="BM1251" s="383"/>
      <c r="BN1251" s="383"/>
      <c r="BO1251" s="383"/>
      <c r="BP1251" s="383"/>
      <c r="BQ1251" s="383"/>
      <c r="BR1251" s="383"/>
    </row>
    <row r="1252" spans="1:70" ht="16.5" customHeight="1">
      <c r="B1252" s="474"/>
      <c r="E1252" s="391" t="s">
        <v>860</v>
      </c>
      <c r="F1252" s="387" t="s">
        <v>966</v>
      </c>
      <c r="G1252" s="397" t="s">
        <v>546</v>
      </c>
      <c r="H1252" s="397" t="s">
        <v>546</v>
      </c>
      <c r="I1252" s="397" t="s">
        <v>546</v>
      </c>
      <c r="J1252" s="397" t="s">
        <v>546</v>
      </c>
      <c r="K1252" s="397" t="s">
        <v>546</v>
      </c>
      <c r="L1252" s="397" t="s">
        <v>546</v>
      </c>
      <c r="M1252" s="397" t="s">
        <v>546</v>
      </c>
      <c r="N1252" s="397" t="s">
        <v>546</v>
      </c>
      <c r="O1252" s="397" t="s">
        <v>546</v>
      </c>
      <c r="P1252" s="397" t="s">
        <v>546</v>
      </c>
      <c r="Q1252" s="397" t="s">
        <v>546</v>
      </c>
      <c r="R1252" s="397" t="s">
        <v>546</v>
      </c>
      <c r="S1252" s="397" t="s">
        <v>546</v>
      </c>
      <c r="T1252" s="397" t="s">
        <v>546</v>
      </c>
      <c r="U1252" s="397" t="s">
        <v>546</v>
      </c>
      <c r="V1252" s="397" t="s">
        <v>546</v>
      </c>
      <c r="W1252" s="397" t="s">
        <v>546</v>
      </c>
      <c r="X1252" s="397" t="s">
        <v>546</v>
      </c>
      <c r="Y1252" s="397" t="s">
        <v>546</v>
      </c>
      <c r="Z1252" s="397" t="s">
        <v>546</v>
      </c>
      <c r="AA1252" s="397" t="s">
        <v>546</v>
      </c>
      <c r="AB1252" s="397" t="s">
        <v>546</v>
      </c>
      <c r="AC1252" s="397" t="s">
        <v>546</v>
      </c>
      <c r="AD1252" s="397" t="s">
        <v>546</v>
      </c>
      <c r="AE1252" s="397" t="s">
        <v>546</v>
      </c>
      <c r="AF1252" s="397" t="s">
        <v>546</v>
      </c>
      <c r="AG1252" s="397" t="s">
        <v>546</v>
      </c>
      <c r="AH1252" s="397" t="s">
        <v>546</v>
      </c>
      <c r="AI1252" s="397" t="s">
        <v>546</v>
      </c>
      <c r="AJ1252" s="397" t="s">
        <v>546</v>
      </c>
      <c r="AK1252" s="397" t="s">
        <v>546</v>
      </c>
      <c r="AL1252" s="397" t="s">
        <v>546</v>
      </c>
      <c r="AM1252" s="397" t="s">
        <v>546</v>
      </c>
      <c r="AN1252" s="397" t="s">
        <v>546</v>
      </c>
      <c r="AO1252" s="397" t="s">
        <v>546</v>
      </c>
      <c r="AP1252" s="397" t="s">
        <v>546</v>
      </c>
      <c r="AQ1252" s="396">
        <v>0.35699999999999998</v>
      </c>
      <c r="AR1252" s="396">
        <v>6.3449999999999998</v>
      </c>
      <c r="AS1252" s="396">
        <v>1.4999999999999999E-2</v>
      </c>
      <c r="AT1252" s="396">
        <v>0.35699999999999998</v>
      </c>
      <c r="AU1252" s="396">
        <v>6.35</v>
      </c>
      <c r="AV1252" s="396">
        <v>1.4999999999999999E-2</v>
      </c>
      <c r="AW1252" s="396">
        <v>0.35699999999999998</v>
      </c>
      <c r="AX1252" s="396">
        <v>6.35</v>
      </c>
      <c r="AY1252" s="396">
        <v>1.4999999999999999E-2</v>
      </c>
      <c r="AZ1252" s="396">
        <v>0.35699999999999998</v>
      </c>
      <c r="BA1252" s="396">
        <v>6.35</v>
      </c>
      <c r="BB1252" s="396">
        <v>1.4999999999999999E-2</v>
      </c>
      <c r="BC1252" s="396">
        <v>0.35699999999999998</v>
      </c>
      <c r="BD1252" s="396">
        <v>6.35</v>
      </c>
      <c r="BE1252" s="396">
        <v>1.4999999999999999E-2</v>
      </c>
      <c r="BF1252" s="397">
        <v>0.35699999999999998</v>
      </c>
      <c r="BG1252" s="397">
        <v>6.35</v>
      </c>
      <c r="BH1252" s="397">
        <v>1.4999999999999999E-2</v>
      </c>
      <c r="BI1252" s="383"/>
      <c r="BJ1252" s="383"/>
      <c r="BK1252" s="383"/>
      <c r="BL1252" s="383"/>
      <c r="BM1252" s="383"/>
      <c r="BN1252" s="383"/>
      <c r="BO1252" s="383"/>
      <c r="BP1252" s="383"/>
      <c r="BQ1252" s="383"/>
      <c r="BR1252" s="383"/>
    </row>
    <row r="1253" spans="1:70" ht="16.5" customHeight="1">
      <c r="B1253" s="474"/>
      <c r="E1253" s="390"/>
      <c r="F1253" s="387" t="s">
        <v>967</v>
      </c>
      <c r="G1253" s="397" t="s">
        <v>546</v>
      </c>
      <c r="H1253" s="397" t="s">
        <v>546</v>
      </c>
      <c r="I1253" s="397" t="s">
        <v>546</v>
      </c>
      <c r="J1253" s="397" t="s">
        <v>546</v>
      </c>
      <c r="K1253" s="397" t="s">
        <v>546</v>
      </c>
      <c r="L1253" s="397" t="s">
        <v>546</v>
      </c>
      <c r="M1253" s="397" t="s">
        <v>546</v>
      </c>
      <c r="N1253" s="397" t="s">
        <v>546</v>
      </c>
      <c r="O1253" s="397" t="s">
        <v>546</v>
      </c>
      <c r="P1253" s="397" t="s">
        <v>546</v>
      </c>
      <c r="Q1253" s="397" t="s">
        <v>546</v>
      </c>
      <c r="R1253" s="397" t="s">
        <v>546</v>
      </c>
      <c r="S1253" s="397" t="s">
        <v>546</v>
      </c>
      <c r="T1253" s="397" t="s">
        <v>546</v>
      </c>
      <c r="U1253" s="397" t="s">
        <v>546</v>
      </c>
      <c r="V1253" s="397" t="s">
        <v>546</v>
      </c>
      <c r="W1253" s="397" t="s">
        <v>546</v>
      </c>
      <c r="X1253" s="397" t="s">
        <v>546</v>
      </c>
      <c r="Y1253" s="397" t="s">
        <v>546</v>
      </c>
      <c r="Z1253" s="397" t="s">
        <v>546</v>
      </c>
      <c r="AA1253" s="397" t="s">
        <v>546</v>
      </c>
      <c r="AB1253" s="397" t="s">
        <v>546</v>
      </c>
      <c r="AC1253" s="397" t="s">
        <v>546</v>
      </c>
      <c r="AD1253" s="397" t="s">
        <v>546</v>
      </c>
      <c r="AE1253" s="397" t="s">
        <v>546</v>
      </c>
      <c r="AF1253" s="397" t="s">
        <v>546</v>
      </c>
      <c r="AG1253" s="397" t="s">
        <v>546</v>
      </c>
      <c r="AH1253" s="397" t="s">
        <v>546</v>
      </c>
      <c r="AI1253" s="397" t="s">
        <v>546</v>
      </c>
      <c r="AJ1253" s="397" t="s">
        <v>546</v>
      </c>
      <c r="AK1253" s="397" t="s">
        <v>546</v>
      </c>
      <c r="AL1253" s="397" t="s">
        <v>546</v>
      </c>
      <c r="AM1253" s="397" t="s">
        <v>546</v>
      </c>
      <c r="AN1253" s="397" t="s">
        <v>546</v>
      </c>
      <c r="AO1253" s="397" t="s">
        <v>546</v>
      </c>
      <c r="AP1253" s="397" t="s">
        <v>546</v>
      </c>
      <c r="AQ1253" s="396">
        <v>0.35699999999999998</v>
      </c>
      <c r="AR1253" s="396">
        <v>12.744999999999999</v>
      </c>
      <c r="AS1253" s="396">
        <v>1.2999999999999999E-2</v>
      </c>
      <c r="AT1253" s="396">
        <v>0.35699999999999998</v>
      </c>
      <c r="AU1253" s="396">
        <v>12.744999999999999</v>
      </c>
      <c r="AV1253" s="396">
        <v>1.2999999999999999E-2</v>
      </c>
      <c r="AW1253" s="396">
        <v>0.35699999999999998</v>
      </c>
      <c r="AX1253" s="396">
        <v>12.744999999999999</v>
      </c>
      <c r="AY1253" s="396">
        <v>1.2999999999999999E-2</v>
      </c>
      <c r="AZ1253" s="396">
        <v>0.35699999999999998</v>
      </c>
      <c r="BA1253" s="396">
        <v>12.744999999999999</v>
      </c>
      <c r="BB1253" s="396">
        <v>1.2999999999999999E-2</v>
      </c>
      <c r="BC1253" s="396">
        <v>0.35699999999999998</v>
      </c>
      <c r="BD1253" s="396">
        <v>12.744999999999999</v>
      </c>
      <c r="BE1253" s="396">
        <v>1.2999999999999999E-2</v>
      </c>
      <c r="BF1253" s="397">
        <v>0.35699999999999998</v>
      </c>
      <c r="BG1253" s="397">
        <v>12.744999999999999</v>
      </c>
      <c r="BH1253" s="397">
        <v>1.2999999999999999E-2</v>
      </c>
      <c r="BI1253" s="383"/>
      <c r="BJ1253" s="383"/>
      <c r="BK1253" s="383"/>
      <c r="BL1253" s="383"/>
      <c r="BM1253" s="383"/>
      <c r="BN1253" s="383"/>
      <c r="BO1253" s="383"/>
      <c r="BP1253" s="383"/>
      <c r="BQ1253" s="383"/>
      <c r="BR1253" s="383"/>
    </row>
    <row r="1254" spans="1:70" ht="16.5" customHeight="1">
      <c r="B1254" s="474"/>
      <c r="E1254" s="391" t="s">
        <v>861</v>
      </c>
      <c r="F1254" s="387" t="s">
        <v>966</v>
      </c>
      <c r="G1254" s="397" t="s">
        <v>546</v>
      </c>
      <c r="H1254" s="397" t="s">
        <v>546</v>
      </c>
      <c r="I1254" s="397" t="s">
        <v>546</v>
      </c>
      <c r="J1254" s="397" t="s">
        <v>546</v>
      </c>
      <c r="K1254" s="397" t="s">
        <v>546</v>
      </c>
      <c r="L1254" s="397" t="s">
        <v>546</v>
      </c>
      <c r="M1254" s="397" t="s">
        <v>546</v>
      </c>
      <c r="N1254" s="397" t="s">
        <v>546</v>
      </c>
      <c r="O1254" s="397" t="s">
        <v>546</v>
      </c>
      <c r="P1254" s="397" t="s">
        <v>546</v>
      </c>
      <c r="Q1254" s="397" t="s">
        <v>546</v>
      </c>
      <c r="R1254" s="397" t="s">
        <v>546</v>
      </c>
      <c r="S1254" s="397" t="s">
        <v>546</v>
      </c>
      <c r="T1254" s="397" t="s">
        <v>546</v>
      </c>
      <c r="U1254" s="397" t="s">
        <v>546</v>
      </c>
      <c r="V1254" s="397" t="s">
        <v>546</v>
      </c>
      <c r="W1254" s="397" t="s">
        <v>546</v>
      </c>
      <c r="X1254" s="397" t="s">
        <v>546</v>
      </c>
      <c r="Y1254" s="397" t="s">
        <v>546</v>
      </c>
      <c r="Z1254" s="397" t="s">
        <v>546</v>
      </c>
      <c r="AA1254" s="397" t="s">
        <v>546</v>
      </c>
      <c r="AB1254" s="397" t="s">
        <v>546</v>
      </c>
      <c r="AC1254" s="397" t="s">
        <v>546</v>
      </c>
      <c r="AD1254" s="397" t="s">
        <v>546</v>
      </c>
      <c r="AE1254" s="397" t="s">
        <v>546</v>
      </c>
      <c r="AF1254" s="397" t="s">
        <v>546</v>
      </c>
      <c r="AG1254" s="397" t="s">
        <v>546</v>
      </c>
      <c r="AH1254" s="397" t="s">
        <v>546</v>
      </c>
      <c r="AI1254" s="397" t="s">
        <v>546</v>
      </c>
      <c r="AJ1254" s="397" t="s">
        <v>546</v>
      </c>
      <c r="AK1254" s="397" t="s">
        <v>546</v>
      </c>
      <c r="AL1254" s="397" t="s">
        <v>546</v>
      </c>
      <c r="AM1254" s="397" t="s">
        <v>546</v>
      </c>
      <c r="AN1254" s="397" t="s">
        <v>546</v>
      </c>
      <c r="AO1254" s="397" t="s">
        <v>546</v>
      </c>
      <c r="AP1254" s="397" t="s">
        <v>546</v>
      </c>
      <c r="AQ1254" s="396">
        <v>0</v>
      </c>
      <c r="AR1254" s="396">
        <v>6.3449999999999998</v>
      </c>
      <c r="AS1254" s="396">
        <v>1.4999999999999999E-2</v>
      </c>
      <c r="AT1254" s="396">
        <v>0</v>
      </c>
      <c r="AU1254" s="396">
        <v>6.35</v>
      </c>
      <c r="AV1254" s="396">
        <v>1.4999999999999999E-2</v>
      </c>
      <c r="AW1254" s="396">
        <v>0</v>
      </c>
      <c r="AX1254" s="396">
        <v>6.35</v>
      </c>
      <c r="AY1254" s="396">
        <v>1.4999999999999999E-2</v>
      </c>
      <c r="AZ1254" s="396">
        <v>0</v>
      </c>
      <c r="BA1254" s="396">
        <v>6.35</v>
      </c>
      <c r="BB1254" s="396">
        <v>1.4999999999999999E-2</v>
      </c>
      <c r="BC1254" s="396">
        <v>0</v>
      </c>
      <c r="BD1254" s="396">
        <v>6.35</v>
      </c>
      <c r="BE1254" s="396">
        <v>1.4999999999999999E-2</v>
      </c>
      <c r="BF1254" s="397">
        <v>0</v>
      </c>
      <c r="BG1254" s="397">
        <v>6.35</v>
      </c>
      <c r="BH1254" s="397">
        <v>1.4999999999999999E-2</v>
      </c>
      <c r="BI1254" s="383"/>
      <c r="BJ1254" s="383"/>
      <c r="BK1254" s="383"/>
      <c r="BL1254" s="383"/>
      <c r="BM1254" s="383"/>
      <c r="BN1254" s="383"/>
      <c r="BO1254" s="383"/>
      <c r="BP1254" s="383"/>
      <c r="BQ1254" s="383"/>
      <c r="BR1254" s="383"/>
    </row>
    <row r="1255" spans="1:70" ht="16.5" customHeight="1">
      <c r="B1255" s="474"/>
      <c r="E1255" s="390"/>
      <c r="F1255" s="387" t="s">
        <v>967</v>
      </c>
      <c r="G1255" s="397" t="s">
        <v>546</v>
      </c>
      <c r="H1255" s="397" t="s">
        <v>546</v>
      </c>
      <c r="I1255" s="397" t="s">
        <v>546</v>
      </c>
      <c r="J1255" s="397" t="s">
        <v>546</v>
      </c>
      <c r="K1255" s="397" t="s">
        <v>546</v>
      </c>
      <c r="L1255" s="397" t="s">
        <v>546</v>
      </c>
      <c r="M1255" s="397" t="s">
        <v>546</v>
      </c>
      <c r="N1255" s="397" t="s">
        <v>546</v>
      </c>
      <c r="O1255" s="397" t="s">
        <v>546</v>
      </c>
      <c r="P1255" s="397" t="s">
        <v>546</v>
      </c>
      <c r="Q1255" s="397" t="s">
        <v>546</v>
      </c>
      <c r="R1255" s="397" t="s">
        <v>546</v>
      </c>
      <c r="S1255" s="397" t="s">
        <v>546</v>
      </c>
      <c r="T1255" s="397" t="s">
        <v>546</v>
      </c>
      <c r="U1255" s="397" t="s">
        <v>546</v>
      </c>
      <c r="V1255" s="397" t="s">
        <v>546</v>
      </c>
      <c r="W1255" s="397" t="s">
        <v>546</v>
      </c>
      <c r="X1255" s="397" t="s">
        <v>546</v>
      </c>
      <c r="Y1255" s="397" t="s">
        <v>546</v>
      </c>
      <c r="Z1255" s="397" t="s">
        <v>546</v>
      </c>
      <c r="AA1255" s="397" t="s">
        <v>546</v>
      </c>
      <c r="AB1255" s="397" t="s">
        <v>546</v>
      </c>
      <c r="AC1255" s="397" t="s">
        <v>546</v>
      </c>
      <c r="AD1255" s="397" t="s">
        <v>546</v>
      </c>
      <c r="AE1255" s="397" t="s">
        <v>546</v>
      </c>
      <c r="AF1255" s="397" t="s">
        <v>546</v>
      </c>
      <c r="AG1255" s="397" t="s">
        <v>546</v>
      </c>
      <c r="AH1255" s="397" t="s">
        <v>546</v>
      </c>
      <c r="AI1255" s="397" t="s">
        <v>546</v>
      </c>
      <c r="AJ1255" s="397" t="s">
        <v>546</v>
      </c>
      <c r="AK1255" s="397" t="s">
        <v>546</v>
      </c>
      <c r="AL1255" s="397" t="s">
        <v>546</v>
      </c>
      <c r="AM1255" s="397" t="s">
        <v>546</v>
      </c>
      <c r="AN1255" s="397" t="s">
        <v>546</v>
      </c>
      <c r="AO1255" s="397" t="s">
        <v>546</v>
      </c>
      <c r="AP1255" s="397" t="s">
        <v>546</v>
      </c>
      <c r="AQ1255" s="396">
        <v>0</v>
      </c>
      <c r="AR1255" s="396">
        <v>12.744999999999999</v>
      </c>
      <c r="AS1255" s="396">
        <v>1.2999999999999999E-2</v>
      </c>
      <c r="AT1255" s="396">
        <v>0</v>
      </c>
      <c r="AU1255" s="396">
        <v>12.744999999999999</v>
      </c>
      <c r="AV1255" s="396">
        <v>1.2999999999999999E-2</v>
      </c>
      <c r="AW1255" s="396">
        <v>0</v>
      </c>
      <c r="AX1255" s="396">
        <v>12.744999999999999</v>
      </c>
      <c r="AY1255" s="396">
        <v>1.2999999999999999E-2</v>
      </c>
      <c r="AZ1255" s="396">
        <v>0</v>
      </c>
      <c r="BA1255" s="396">
        <v>12.744999999999999</v>
      </c>
      <c r="BB1255" s="396">
        <v>1.2999999999999999E-2</v>
      </c>
      <c r="BC1255" s="396">
        <v>0</v>
      </c>
      <c r="BD1255" s="396">
        <v>12.744999999999999</v>
      </c>
      <c r="BE1255" s="396">
        <v>1.2999999999999999E-2</v>
      </c>
      <c r="BF1255" s="397">
        <v>0</v>
      </c>
      <c r="BG1255" s="397">
        <v>12.744999999999999</v>
      </c>
      <c r="BH1255" s="397">
        <v>1.2999999999999999E-2</v>
      </c>
      <c r="BI1255" s="383"/>
      <c r="BJ1255" s="383"/>
      <c r="BK1255" s="383"/>
      <c r="BL1255" s="383"/>
      <c r="BM1255" s="383"/>
      <c r="BN1255" s="383"/>
      <c r="BO1255" s="383"/>
      <c r="BP1255" s="383"/>
      <c r="BQ1255" s="383"/>
      <c r="BR1255" s="383"/>
    </row>
    <row r="1256" spans="1:70" ht="16.5" customHeight="1">
      <c r="B1256" s="474"/>
      <c r="E1256" s="746" t="s">
        <v>970</v>
      </c>
      <c r="F1256" s="741"/>
      <c r="G1256" s="397">
        <v>0.51</v>
      </c>
      <c r="H1256" s="397" t="s">
        <v>546</v>
      </c>
      <c r="I1256" s="397" t="s">
        <v>546</v>
      </c>
      <c r="J1256" s="397">
        <v>0.51</v>
      </c>
      <c r="K1256" s="397" t="s">
        <v>546</v>
      </c>
      <c r="L1256" s="397" t="s">
        <v>546</v>
      </c>
      <c r="M1256" s="397">
        <v>0.51</v>
      </c>
      <c r="N1256" s="397" t="s">
        <v>546</v>
      </c>
      <c r="O1256" s="397" t="s">
        <v>546</v>
      </c>
      <c r="P1256" s="397">
        <v>0.51</v>
      </c>
      <c r="Q1256" s="397" t="s">
        <v>546</v>
      </c>
      <c r="R1256" s="397" t="s">
        <v>546</v>
      </c>
      <c r="S1256" s="397">
        <v>0.51</v>
      </c>
      <c r="T1256" s="397" t="s">
        <v>546</v>
      </c>
      <c r="U1256" s="397" t="s">
        <v>546</v>
      </c>
      <c r="V1256" s="397">
        <v>0.51</v>
      </c>
      <c r="W1256" s="397" t="s">
        <v>546</v>
      </c>
      <c r="X1256" s="397" t="s">
        <v>546</v>
      </c>
      <c r="Y1256" s="397">
        <v>0.51</v>
      </c>
      <c r="Z1256" s="397" t="s">
        <v>546</v>
      </c>
      <c r="AA1256" s="397" t="s">
        <v>546</v>
      </c>
      <c r="AB1256" s="397">
        <v>0.51</v>
      </c>
      <c r="AC1256" s="397" t="s">
        <v>546</v>
      </c>
      <c r="AD1256" s="397" t="s">
        <v>546</v>
      </c>
      <c r="AE1256" s="397">
        <v>0.51</v>
      </c>
      <c r="AF1256" s="397" t="s">
        <v>546</v>
      </c>
      <c r="AG1256" s="397" t="s">
        <v>546</v>
      </c>
      <c r="AH1256" s="397">
        <v>0.51</v>
      </c>
      <c r="AI1256" s="397" t="s">
        <v>546</v>
      </c>
      <c r="AJ1256" s="397" t="s">
        <v>546</v>
      </c>
      <c r="AK1256" s="397">
        <v>0.51</v>
      </c>
      <c r="AL1256" s="397" t="s">
        <v>546</v>
      </c>
      <c r="AM1256" s="397" t="s">
        <v>546</v>
      </c>
      <c r="AN1256" s="397">
        <v>0.51</v>
      </c>
      <c r="AO1256" s="397" t="s">
        <v>546</v>
      </c>
      <c r="AP1256" s="397" t="s">
        <v>546</v>
      </c>
      <c r="AQ1256" s="396">
        <v>0.51</v>
      </c>
      <c r="AR1256" s="397" t="s">
        <v>546</v>
      </c>
      <c r="AS1256" s="397" t="s">
        <v>546</v>
      </c>
      <c r="AT1256" s="396">
        <v>0.51</v>
      </c>
      <c r="AU1256" s="397" t="s">
        <v>546</v>
      </c>
      <c r="AV1256" s="397" t="s">
        <v>546</v>
      </c>
      <c r="AW1256" s="396">
        <v>0.51</v>
      </c>
      <c r="AX1256" s="397" t="s">
        <v>546</v>
      </c>
      <c r="AY1256" s="397" t="s">
        <v>546</v>
      </c>
      <c r="AZ1256" s="396">
        <v>0.51</v>
      </c>
      <c r="BA1256" s="397" t="s">
        <v>546</v>
      </c>
      <c r="BB1256" s="397" t="s">
        <v>546</v>
      </c>
      <c r="BC1256" s="396">
        <v>0.51</v>
      </c>
      <c r="BD1256" s="397" t="s">
        <v>546</v>
      </c>
      <c r="BE1256" s="397" t="s">
        <v>546</v>
      </c>
      <c r="BF1256" s="397">
        <v>0.51</v>
      </c>
      <c r="BG1256" s="397" t="s">
        <v>546</v>
      </c>
      <c r="BH1256" s="397" t="s">
        <v>546</v>
      </c>
      <c r="BI1256" s="383"/>
      <c r="BJ1256" s="383"/>
      <c r="BK1256" s="383"/>
      <c r="BL1256" s="383"/>
      <c r="BM1256" s="383"/>
      <c r="BN1256" s="383"/>
      <c r="BO1256" s="383"/>
      <c r="BP1256" s="383"/>
      <c r="BQ1256" s="383"/>
      <c r="BR1256" s="383"/>
    </row>
    <row r="1257" spans="1:70" ht="16.5" customHeight="1">
      <c r="B1257" s="474"/>
      <c r="E1257" s="860" t="s">
        <v>943</v>
      </c>
      <c r="F1257" s="859"/>
      <c r="G1257" s="397">
        <v>0.26</v>
      </c>
      <c r="H1257" s="397" t="s">
        <v>546</v>
      </c>
      <c r="I1257" s="397" t="s">
        <v>546</v>
      </c>
      <c r="J1257" s="397">
        <v>0.26</v>
      </c>
      <c r="K1257" s="397" t="s">
        <v>546</v>
      </c>
      <c r="L1257" s="397" t="s">
        <v>546</v>
      </c>
      <c r="M1257" s="397">
        <v>0.26</v>
      </c>
      <c r="N1257" s="397" t="s">
        <v>546</v>
      </c>
      <c r="O1257" s="397" t="s">
        <v>546</v>
      </c>
      <c r="P1257" s="397">
        <v>0.26</v>
      </c>
      <c r="Q1257" s="397" t="s">
        <v>546</v>
      </c>
      <c r="R1257" s="397" t="s">
        <v>546</v>
      </c>
      <c r="S1257" s="397">
        <v>0.26</v>
      </c>
      <c r="T1257" s="397" t="s">
        <v>546</v>
      </c>
      <c r="U1257" s="397" t="s">
        <v>546</v>
      </c>
      <c r="V1257" s="397">
        <v>0.26</v>
      </c>
      <c r="W1257" s="397" t="s">
        <v>546</v>
      </c>
      <c r="X1257" s="397" t="s">
        <v>546</v>
      </c>
      <c r="Y1257" s="397">
        <v>0.26</v>
      </c>
      <c r="Z1257" s="397" t="s">
        <v>546</v>
      </c>
      <c r="AA1257" s="397" t="s">
        <v>546</v>
      </c>
      <c r="AB1257" s="397">
        <v>0.26</v>
      </c>
      <c r="AC1257" s="397" t="s">
        <v>546</v>
      </c>
      <c r="AD1257" s="397" t="s">
        <v>546</v>
      </c>
      <c r="AE1257" s="397">
        <v>0.26</v>
      </c>
      <c r="AF1257" s="397" t="s">
        <v>546</v>
      </c>
      <c r="AG1257" s="397" t="s">
        <v>546</v>
      </c>
      <c r="AH1257" s="397">
        <v>0.26</v>
      </c>
      <c r="AI1257" s="397" t="s">
        <v>546</v>
      </c>
      <c r="AJ1257" s="397" t="s">
        <v>546</v>
      </c>
      <c r="AK1257" s="397">
        <v>0.26</v>
      </c>
      <c r="AL1257" s="397" t="s">
        <v>546</v>
      </c>
      <c r="AM1257" s="397" t="s">
        <v>546</v>
      </c>
      <c r="AN1257" s="397">
        <v>0.26</v>
      </c>
      <c r="AO1257" s="397" t="s">
        <v>546</v>
      </c>
      <c r="AP1257" s="397" t="s">
        <v>546</v>
      </c>
      <c r="AQ1257" s="397">
        <v>0.26</v>
      </c>
      <c r="AR1257" s="397" t="s">
        <v>546</v>
      </c>
      <c r="AS1257" s="397" t="s">
        <v>546</v>
      </c>
      <c r="AT1257" s="397">
        <v>0.26</v>
      </c>
      <c r="AU1257" s="397" t="s">
        <v>546</v>
      </c>
      <c r="AV1257" s="397" t="s">
        <v>546</v>
      </c>
      <c r="AW1257" s="397">
        <v>0.26</v>
      </c>
      <c r="AX1257" s="397" t="s">
        <v>546</v>
      </c>
      <c r="AY1257" s="397" t="s">
        <v>546</v>
      </c>
      <c r="AZ1257" s="397">
        <v>0.26</v>
      </c>
      <c r="BA1257" s="397" t="s">
        <v>546</v>
      </c>
      <c r="BB1257" s="397" t="s">
        <v>546</v>
      </c>
      <c r="BC1257" s="397">
        <v>0.26</v>
      </c>
      <c r="BD1257" s="397" t="s">
        <v>546</v>
      </c>
      <c r="BE1257" s="397" t="s">
        <v>546</v>
      </c>
      <c r="BF1257" s="397">
        <v>0.26</v>
      </c>
      <c r="BG1257" s="397" t="s">
        <v>546</v>
      </c>
      <c r="BH1257" s="397" t="s">
        <v>546</v>
      </c>
      <c r="BI1257" s="383"/>
      <c r="BJ1257" s="383"/>
      <c r="BK1257" s="383"/>
      <c r="BL1257" s="383"/>
      <c r="BM1257" s="383"/>
      <c r="BN1257" s="383"/>
      <c r="BO1257" s="383"/>
      <c r="BP1257" s="383"/>
      <c r="BQ1257" s="383"/>
      <c r="BR1257" s="383"/>
    </row>
    <row r="1258" spans="1:70" ht="16.5" customHeight="1">
      <c r="B1258" s="474"/>
      <c r="E1258" s="1226" t="s">
        <v>971</v>
      </c>
      <c r="F1258" s="1226"/>
      <c r="G1258" s="1226"/>
      <c r="H1258" s="1226"/>
      <c r="I1258" s="1226"/>
      <c r="J1258" s="1226"/>
      <c r="K1258" s="1226"/>
      <c r="L1258" s="1226"/>
      <c r="M1258" s="1226"/>
      <c r="N1258" s="1226"/>
      <c r="O1258" s="1226"/>
      <c r="P1258" s="1226"/>
      <c r="Q1258" s="1226"/>
      <c r="R1258" s="1226"/>
      <c r="S1258" s="1226"/>
      <c r="T1258" s="1226"/>
      <c r="U1258" s="1226"/>
      <c r="V1258" s="1226"/>
      <c r="W1258" s="1226"/>
      <c r="X1258" s="1226"/>
      <c r="Y1258" s="1226"/>
      <c r="Z1258" s="1226"/>
      <c r="AA1258" s="1226"/>
      <c r="AB1258" s="1226"/>
      <c r="AC1258" s="1226"/>
      <c r="AD1258" s="1226"/>
      <c r="AE1258" s="1226"/>
      <c r="AF1258" s="1226"/>
      <c r="AG1258" s="1226"/>
      <c r="AH1258" s="1226"/>
      <c r="AI1258" s="1226"/>
      <c r="AJ1258" s="1226"/>
      <c r="AK1258" s="1226"/>
      <c r="AL1258" s="1226"/>
      <c r="AM1258" s="1226"/>
      <c r="AN1258" s="1226"/>
      <c r="AO1258" s="1226"/>
      <c r="AP1258" s="1226"/>
      <c r="AQ1258" s="1226"/>
      <c r="AR1258" s="1226"/>
      <c r="AS1258" s="1226"/>
      <c r="AT1258" s="1226"/>
      <c r="AU1258" s="1226"/>
      <c r="AV1258" s="1226"/>
      <c r="AW1258" s="1226"/>
      <c r="AX1258" s="1226"/>
      <c r="AY1258" s="1226"/>
      <c r="AZ1258" s="1226"/>
      <c r="BA1258" s="1226"/>
      <c r="BB1258" s="1226"/>
      <c r="BC1258" s="1226"/>
      <c r="BD1258" s="1226"/>
      <c r="BE1258" s="1226"/>
      <c r="BF1258" s="125"/>
      <c r="BG1258" s="125"/>
      <c r="BH1258" s="125"/>
      <c r="BI1258" s="125"/>
      <c r="BJ1258" s="125"/>
      <c r="BK1258" s="125"/>
      <c r="BL1258" s="125"/>
      <c r="BM1258" s="383"/>
      <c r="BN1258" s="383"/>
      <c r="BO1258" s="383"/>
      <c r="BP1258" s="383"/>
      <c r="BQ1258" s="383"/>
      <c r="BR1258" s="383"/>
    </row>
    <row r="1259" spans="1:70" ht="16.5" customHeight="1">
      <c r="B1259" s="474"/>
      <c r="E1259" s="857" t="s">
        <v>972</v>
      </c>
      <c r="F1259" s="841"/>
      <c r="G1259" s="841"/>
      <c r="H1259" s="841"/>
      <c r="I1259" s="841"/>
      <c r="J1259" s="841"/>
      <c r="K1259" s="841"/>
      <c r="L1259" s="841"/>
      <c r="M1259" s="841"/>
      <c r="N1259" s="841"/>
      <c r="O1259" s="841"/>
      <c r="P1259" s="841"/>
      <c r="Q1259" s="841"/>
      <c r="R1259" s="841"/>
      <c r="S1259" s="841"/>
      <c r="T1259" s="841"/>
      <c r="U1259" s="841"/>
      <c r="V1259" s="841"/>
      <c r="W1259" s="841"/>
      <c r="X1259" s="841"/>
      <c r="Y1259" s="841"/>
      <c r="Z1259" s="841"/>
      <c r="AA1259" s="841"/>
      <c r="AB1259" s="841"/>
      <c r="AC1259" s="841"/>
      <c r="AD1259" s="841"/>
      <c r="AE1259" s="841"/>
      <c r="AF1259" s="841"/>
      <c r="AG1259" s="841"/>
      <c r="AH1259" s="841"/>
      <c r="AI1259" s="841"/>
      <c r="AJ1259" s="841"/>
      <c r="AK1259" s="841"/>
      <c r="AL1259" s="841"/>
      <c r="AM1259" s="841"/>
      <c r="AN1259" s="841"/>
      <c r="AO1259" s="841"/>
      <c r="AP1259" s="841"/>
      <c r="AQ1259" s="841"/>
      <c r="AR1259" s="841"/>
      <c r="AS1259" s="841"/>
      <c r="AT1259" s="841"/>
      <c r="AU1259" s="841"/>
      <c r="AV1259" s="841"/>
      <c r="AW1259" s="841"/>
      <c r="AX1259" s="841"/>
      <c r="AY1259" s="841"/>
      <c r="AZ1259" s="841"/>
      <c r="BA1259" s="841"/>
      <c r="BB1259" s="841"/>
      <c r="BC1259" s="841"/>
      <c r="BD1259" s="841"/>
      <c r="BE1259" s="841"/>
      <c r="BF1259" s="125"/>
      <c r="BG1259" s="125"/>
      <c r="BH1259" s="125"/>
      <c r="BI1259" s="125"/>
      <c r="BJ1259" s="125"/>
      <c r="BK1259" s="125"/>
      <c r="BL1259" s="125"/>
      <c r="BM1259" s="383"/>
      <c r="BN1259" s="383"/>
      <c r="BO1259" s="383"/>
      <c r="BP1259" s="383"/>
      <c r="BQ1259" s="383"/>
      <c r="BR1259" s="383"/>
    </row>
    <row r="1260" spans="1:70" ht="16.5" customHeight="1">
      <c r="B1260" s="474"/>
      <c r="E1260" s="377" t="s">
        <v>571</v>
      </c>
      <c r="F1260" s="100"/>
      <c r="G1260" s="100"/>
      <c r="H1260" s="100"/>
      <c r="I1260" s="100"/>
      <c r="J1260" s="100"/>
      <c r="K1260" s="100"/>
      <c r="L1260" s="100"/>
      <c r="M1260" s="100"/>
      <c r="N1260" s="100"/>
      <c r="O1260" s="100"/>
      <c r="P1260" s="100"/>
      <c r="Q1260" s="100"/>
      <c r="R1260" s="100"/>
      <c r="S1260" s="100"/>
      <c r="T1260" s="100"/>
      <c r="U1260" s="100"/>
      <c r="V1260" s="100"/>
      <c r="W1260" s="100"/>
      <c r="X1260" s="100"/>
      <c r="Y1260" s="100"/>
      <c r="Z1260" s="100"/>
      <c r="BB1260" s="383"/>
      <c r="BC1260" s="383"/>
      <c r="BD1260" s="383"/>
      <c r="BE1260" s="383"/>
      <c r="BF1260" s="383"/>
      <c r="BG1260" s="383"/>
      <c r="BH1260" s="383"/>
      <c r="BI1260" s="383"/>
      <c r="BJ1260" s="383"/>
      <c r="BK1260" s="383"/>
      <c r="BL1260" s="383"/>
      <c r="BM1260" s="383"/>
      <c r="BN1260" s="383"/>
      <c r="BO1260" s="383"/>
      <c r="BP1260" s="383"/>
      <c r="BQ1260" s="383"/>
      <c r="BR1260" s="383"/>
    </row>
    <row r="1261" spans="1:70" ht="16.5" customHeight="1">
      <c r="B1261" s="474"/>
      <c r="E1261" s="125"/>
      <c r="F1261" s="125"/>
      <c r="G1261" s="125"/>
      <c r="H1261" s="125"/>
      <c r="I1261" s="125"/>
      <c r="J1261" s="125"/>
      <c r="K1261" s="125"/>
      <c r="L1261" s="125"/>
      <c r="M1261" s="125"/>
      <c r="N1261" s="125"/>
      <c r="O1261" s="125"/>
      <c r="P1261" s="125"/>
      <c r="Q1261" s="125"/>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row>
    <row r="1262" spans="1:70" s="100" customFormat="1" ht="16.5" customHeight="1">
      <c r="A1262" s="197"/>
      <c r="B1262" s="480"/>
      <c r="C1262" s="204"/>
      <c r="D1262" s="204"/>
      <c r="E1262" s="692" t="s">
        <v>401</v>
      </c>
      <c r="F1262" s="202"/>
      <c r="G1262" s="202"/>
      <c r="H1262" s="202"/>
      <c r="I1262" s="202"/>
      <c r="J1262" s="202"/>
      <c r="K1262" s="202"/>
      <c r="L1262" s="202"/>
      <c r="U1262" s="202"/>
      <c r="V1262" s="202"/>
      <c r="W1262" s="202"/>
      <c r="X1262" s="202"/>
      <c r="Y1262" s="202"/>
      <c r="Z1262" s="202"/>
      <c r="AA1262" s="202"/>
    </row>
    <row r="1263" spans="1:70" s="100" customFormat="1" ht="16.5" customHeight="1">
      <c r="A1263" s="197"/>
      <c r="B1263" s="480"/>
      <c r="C1263" s="204"/>
      <c r="D1263" s="204"/>
      <c r="E1263" s="202"/>
      <c r="F1263" s="202"/>
      <c r="G1263" s="202"/>
      <c r="H1263" s="202"/>
      <c r="I1263" s="202"/>
      <c r="J1263" s="202"/>
      <c r="K1263" s="202"/>
      <c r="L1263" s="202"/>
      <c r="M1263" s="202"/>
      <c r="N1263" s="202"/>
      <c r="O1263" s="202"/>
      <c r="P1263" s="202"/>
      <c r="Q1263" s="202"/>
      <c r="R1263" s="202"/>
      <c r="S1263" s="202"/>
      <c r="T1263" s="202"/>
      <c r="U1263" s="202"/>
      <c r="V1263" s="202"/>
      <c r="W1263" s="202"/>
      <c r="X1263" s="202"/>
      <c r="Y1263" s="202"/>
      <c r="Z1263" s="202"/>
      <c r="AA1263" s="202"/>
    </row>
    <row r="1264" spans="1:70" s="100" customFormat="1" ht="16.5" customHeight="1">
      <c r="A1264" s="197"/>
      <c r="B1264" s="480"/>
      <c r="C1264" s="204"/>
      <c r="D1264" s="204"/>
      <c r="E1264" s="529" t="s">
        <v>984</v>
      </c>
      <c r="F1264" s="202"/>
      <c r="G1264" s="202"/>
      <c r="H1264" s="202"/>
      <c r="I1264" s="202"/>
      <c r="J1264" s="202"/>
      <c r="K1264" s="202"/>
      <c r="L1264" s="202"/>
      <c r="M1264" s="202"/>
      <c r="N1264" s="202"/>
      <c r="O1264" s="202"/>
      <c r="P1264" s="202"/>
      <c r="Q1264" s="202"/>
      <c r="R1264" s="202"/>
      <c r="S1264" s="202"/>
      <c r="T1264" s="202"/>
      <c r="U1264" s="202"/>
      <c r="V1264" s="202"/>
      <c r="W1264" s="202"/>
      <c r="X1264" s="202"/>
      <c r="Y1264" s="202"/>
      <c r="Z1264" s="202"/>
      <c r="AA1264" s="202"/>
    </row>
    <row r="1265" spans="1:27" s="100" customFormat="1" ht="16.5" customHeight="1">
      <c r="A1265" s="197"/>
      <c r="B1265" s="480"/>
      <c r="C1265" s="204"/>
      <c r="D1265" s="204"/>
      <c r="E1265" s="202"/>
      <c r="F1265" s="202"/>
      <c r="G1265" s="202"/>
      <c r="H1265" s="202"/>
      <c r="I1265" s="202"/>
      <c r="J1265" s="202"/>
      <c r="K1265" s="202"/>
      <c r="L1265" s="202"/>
      <c r="M1265" s="202"/>
      <c r="N1265" s="202"/>
      <c r="O1265" s="202"/>
      <c r="P1265" s="202"/>
      <c r="Q1265" s="202"/>
      <c r="R1265" s="202"/>
      <c r="S1265" s="202"/>
      <c r="T1265" s="202"/>
      <c r="U1265" s="202"/>
      <c r="V1265" s="202"/>
      <c r="W1265" s="202"/>
      <c r="X1265" s="202"/>
      <c r="Y1265" s="202"/>
      <c r="Z1265" s="202"/>
      <c r="AA1265" s="202"/>
    </row>
    <row r="1266" spans="1:27" s="100" customFormat="1" ht="16.5" customHeight="1">
      <c r="A1266" s="197"/>
      <c r="B1266" s="480"/>
      <c r="C1266" s="204"/>
      <c r="D1266" s="204"/>
      <c r="E1266" s="1220" t="s">
        <v>985</v>
      </c>
      <c r="F1266" s="1221"/>
      <c r="G1266" s="1233" t="s">
        <v>986</v>
      </c>
      <c r="H1266" s="1234"/>
      <c r="I1266" s="1234"/>
      <c r="J1266" s="1235"/>
      <c r="K1266" s="1242" t="s">
        <v>987</v>
      </c>
      <c r="Q1266" s="202"/>
      <c r="R1266" s="202"/>
      <c r="S1266" s="202"/>
      <c r="T1266" s="202"/>
      <c r="U1266" s="202"/>
      <c r="V1266" s="202"/>
      <c r="W1266" s="202"/>
      <c r="X1266" s="202"/>
      <c r="Y1266" s="202"/>
      <c r="Z1266" s="202"/>
      <c r="AA1266" s="202"/>
    </row>
    <row r="1267" spans="1:27" s="100" customFormat="1" ht="16.5" customHeight="1">
      <c r="A1267" s="197"/>
      <c r="B1267" s="480"/>
      <c r="C1267" s="204"/>
      <c r="D1267" s="204"/>
      <c r="E1267" s="1222"/>
      <c r="F1267" s="1223"/>
      <c r="G1267" s="479" t="s">
        <v>988</v>
      </c>
      <c r="H1267" s="479" t="s">
        <v>989</v>
      </c>
      <c r="I1267" s="479" t="s">
        <v>990</v>
      </c>
      <c r="J1267" s="479" t="s">
        <v>991</v>
      </c>
      <c r="K1267" s="1243"/>
      <c r="Q1267" s="202"/>
      <c r="R1267" s="202"/>
      <c r="S1267" s="202"/>
      <c r="T1267" s="202"/>
      <c r="U1267" s="202"/>
      <c r="V1267" s="202"/>
      <c r="W1267" s="202"/>
      <c r="X1267" s="202"/>
      <c r="Y1267" s="202"/>
      <c r="Z1267" s="202"/>
      <c r="AA1267" s="202"/>
    </row>
    <row r="1268" spans="1:27" s="100" customFormat="1" ht="16.5" customHeight="1">
      <c r="A1268" s="197"/>
      <c r="B1268" s="480"/>
      <c r="C1268" s="204"/>
      <c r="D1268" s="204"/>
      <c r="E1268" s="510" t="s">
        <v>992</v>
      </c>
      <c r="F1268" s="509"/>
      <c r="G1268" s="508">
        <v>18</v>
      </c>
      <c r="H1268" s="508">
        <v>23</v>
      </c>
      <c r="I1268" s="508">
        <v>27</v>
      </c>
      <c r="J1268" s="508">
        <v>30</v>
      </c>
      <c r="K1268" s="508">
        <v>45</v>
      </c>
      <c r="Q1268" s="202"/>
      <c r="R1268" s="202"/>
      <c r="S1268" s="202"/>
      <c r="T1268" s="202"/>
      <c r="U1268" s="202"/>
      <c r="V1268" s="202"/>
      <c r="W1268" s="202"/>
      <c r="X1268" s="202"/>
      <c r="Y1268" s="202"/>
      <c r="Z1268" s="202"/>
      <c r="AA1268" s="202"/>
    </row>
    <row r="1269" spans="1:27" s="100" customFormat="1" ht="16.5" customHeight="1">
      <c r="A1269" s="197"/>
      <c r="B1269" s="480"/>
      <c r="C1269" s="204"/>
      <c r="D1269" s="204"/>
      <c r="E1269" s="510" t="s">
        <v>993</v>
      </c>
      <c r="F1269" s="509"/>
      <c r="G1269" s="508">
        <v>18</v>
      </c>
      <c r="H1269" s="508">
        <v>22</v>
      </c>
      <c r="I1269" s="508">
        <v>26</v>
      </c>
      <c r="J1269" s="508">
        <v>30</v>
      </c>
      <c r="K1269" s="508">
        <v>28</v>
      </c>
      <c r="Q1269" s="202"/>
      <c r="R1269" s="202"/>
      <c r="S1269" s="202"/>
      <c r="T1269" s="202"/>
      <c r="U1269" s="202"/>
      <c r="V1269" s="202"/>
      <c r="W1269" s="202"/>
      <c r="X1269" s="202"/>
      <c r="Y1269" s="202"/>
      <c r="Z1269" s="202"/>
      <c r="AA1269" s="202"/>
    </row>
    <row r="1270" spans="1:27" s="100" customFormat="1" ht="16.5" customHeight="1">
      <c r="A1270" s="197"/>
      <c r="B1270" s="480"/>
      <c r="C1270" s="204"/>
      <c r="D1270" s="204"/>
      <c r="E1270" s="510" t="s">
        <v>994</v>
      </c>
      <c r="F1270" s="509"/>
      <c r="G1270" s="508">
        <v>15</v>
      </c>
      <c r="H1270" s="508">
        <v>19</v>
      </c>
      <c r="I1270" s="508">
        <v>23</v>
      </c>
      <c r="J1270" s="508">
        <v>27</v>
      </c>
      <c r="K1270" s="508">
        <v>26</v>
      </c>
      <c r="V1270" s="202"/>
      <c r="W1270" s="202"/>
      <c r="X1270" s="202"/>
      <c r="Y1270" s="202"/>
      <c r="Z1270" s="202"/>
      <c r="AA1270" s="202"/>
    </row>
    <row r="1271" spans="1:27" s="100" customFormat="1" ht="16.5" customHeight="1">
      <c r="A1271" s="197"/>
      <c r="B1271" s="480"/>
      <c r="C1271" s="204"/>
      <c r="D1271" s="204"/>
      <c r="E1271" s="510" t="s">
        <v>995</v>
      </c>
      <c r="F1271" s="509"/>
      <c r="G1271" s="508">
        <v>9</v>
      </c>
      <c r="H1271" s="508">
        <v>12</v>
      </c>
      <c r="I1271" s="508">
        <v>15</v>
      </c>
      <c r="J1271" s="508">
        <v>18</v>
      </c>
      <c r="K1271" s="508">
        <v>22</v>
      </c>
      <c r="V1271" s="202"/>
      <c r="W1271" s="202"/>
      <c r="X1271" s="202"/>
      <c r="Y1271" s="202"/>
      <c r="Z1271" s="202"/>
      <c r="AA1271" s="202"/>
    </row>
    <row r="1272" spans="1:27" s="100" customFormat="1" ht="16.5" customHeight="1">
      <c r="A1272" s="197"/>
      <c r="B1272" s="480"/>
      <c r="C1272" s="204"/>
      <c r="D1272" s="204"/>
      <c r="E1272" s="510" t="s">
        <v>996</v>
      </c>
      <c r="F1272" s="509"/>
      <c r="G1272" s="508">
        <v>12</v>
      </c>
      <c r="H1272" s="508">
        <v>14</v>
      </c>
      <c r="I1272" s="508">
        <v>18</v>
      </c>
      <c r="J1272" s="508">
        <v>20</v>
      </c>
      <c r="K1272" s="508">
        <v>10</v>
      </c>
      <c r="V1272" s="202"/>
      <c r="W1272" s="202"/>
      <c r="X1272" s="202"/>
      <c r="Y1272" s="202"/>
      <c r="Z1272" s="202"/>
      <c r="AA1272" s="202"/>
    </row>
    <row r="1273" spans="1:27" s="100" customFormat="1" ht="16.5" customHeight="1">
      <c r="A1273" s="197"/>
      <c r="B1273" s="480"/>
      <c r="C1273" s="204"/>
      <c r="D1273" s="204"/>
      <c r="E1273" s="510" t="s">
        <v>997</v>
      </c>
      <c r="F1273" s="509"/>
      <c r="G1273" s="508">
        <v>6</v>
      </c>
      <c r="H1273" s="508">
        <v>7</v>
      </c>
      <c r="I1273" s="508">
        <v>9</v>
      </c>
      <c r="J1273" s="508">
        <v>10</v>
      </c>
      <c r="K1273" s="508">
        <v>13</v>
      </c>
      <c r="Q1273" s="202"/>
      <c r="R1273" s="202"/>
      <c r="S1273" s="202"/>
      <c r="T1273" s="202"/>
      <c r="U1273" s="202"/>
      <c r="V1273" s="202"/>
      <c r="W1273" s="202"/>
      <c r="X1273" s="202"/>
      <c r="Y1273" s="202"/>
      <c r="Z1273" s="202"/>
      <c r="AA1273" s="202"/>
    </row>
    <row r="1274" spans="1:27" s="100" customFormat="1" ht="16.5" customHeight="1">
      <c r="A1274" s="197"/>
      <c r="B1274" s="480"/>
      <c r="C1274" s="204"/>
      <c r="D1274" s="204"/>
      <c r="E1274" s="510" t="s">
        <v>998</v>
      </c>
      <c r="F1274" s="509"/>
      <c r="G1274" s="508">
        <v>4</v>
      </c>
      <c r="H1274" s="508">
        <v>6</v>
      </c>
      <c r="I1274" s="508">
        <v>8</v>
      </c>
      <c r="J1274" s="508">
        <v>10</v>
      </c>
      <c r="K1274" s="508">
        <v>15</v>
      </c>
      <c r="Q1274" s="202"/>
      <c r="R1274" s="202"/>
      <c r="S1274" s="202"/>
      <c r="T1274" s="202"/>
      <c r="U1274" s="202"/>
      <c r="V1274" s="202"/>
      <c r="W1274" s="202"/>
      <c r="X1274" s="202"/>
      <c r="Y1274" s="202"/>
      <c r="Z1274" s="202"/>
      <c r="AA1274" s="202"/>
    </row>
    <row r="1275" spans="1:27" s="100" customFormat="1" ht="16.5" customHeight="1">
      <c r="A1275" s="197"/>
      <c r="B1275" s="480"/>
      <c r="C1275" s="204"/>
      <c r="D1275" s="204"/>
      <c r="E1275" s="510" t="s">
        <v>999</v>
      </c>
      <c r="F1275" s="509"/>
      <c r="G1275" s="508">
        <v>6</v>
      </c>
      <c r="H1275" s="508">
        <v>6</v>
      </c>
      <c r="I1275" s="508">
        <v>6</v>
      </c>
      <c r="J1275" s="508">
        <v>6</v>
      </c>
      <c r="K1275" s="508">
        <v>10</v>
      </c>
      <c r="Q1275" s="202"/>
      <c r="R1275" s="202"/>
      <c r="S1275" s="202"/>
      <c r="T1275" s="202"/>
      <c r="U1275" s="202"/>
      <c r="V1275" s="202"/>
      <c r="W1275" s="202"/>
      <c r="X1275" s="202"/>
      <c r="Y1275" s="202"/>
      <c r="Z1275" s="202"/>
      <c r="AA1275" s="202"/>
    </row>
    <row r="1276" spans="1:27" s="100" customFormat="1" ht="16.5" customHeight="1">
      <c r="A1276" s="197"/>
      <c r="B1276" s="480"/>
      <c r="C1276" s="204"/>
      <c r="D1276" s="204"/>
      <c r="E1276" s="510" t="s">
        <v>1000</v>
      </c>
      <c r="F1276" s="509"/>
      <c r="G1276" s="508">
        <v>5</v>
      </c>
      <c r="H1276" s="508">
        <v>5</v>
      </c>
      <c r="I1276" s="508">
        <v>5</v>
      </c>
      <c r="J1276" s="508">
        <v>5</v>
      </c>
      <c r="K1276" s="508">
        <v>5</v>
      </c>
      <c r="Q1276" s="202"/>
      <c r="R1276" s="202"/>
      <c r="S1276" s="202"/>
      <c r="T1276" s="202"/>
      <c r="U1276" s="202"/>
      <c r="V1276" s="202"/>
      <c r="W1276" s="202"/>
      <c r="X1276" s="202"/>
      <c r="Y1276" s="202"/>
      <c r="Z1276" s="202"/>
      <c r="AA1276" s="202"/>
    </row>
    <row r="1277" spans="1:27" s="100" customFormat="1" ht="16.5" customHeight="1">
      <c r="A1277" s="197"/>
      <c r="B1277" s="480"/>
      <c r="C1277" s="204"/>
      <c r="D1277" s="204"/>
      <c r="E1277" s="1245" t="s">
        <v>1001</v>
      </c>
      <c r="F1277" s="1246"/>
      <c r="G1277" s="1246"/>
      <c r="H1277" s="1246"/>
      <c r="I1277" s="1246"/>
      <c r="J1277" s="1246"/>
      <c r="K1277" s="1246"/>
      <c r="L1277" s="1246"/>
      <c r="M1277" s="1246"/>
      <c r="N1277" s="1246"/>
      <c r="O1277" s="1246"/>
      <c r="P1277" s="1246"/>
      <c r="Q1277" s="1246"/>
      <c r="R1277" s="1246"/>
      <c r="S1277" s="1246"/>
      <c r="T1277" s="1246"/>
      <c r="U1277" s="202"/>
      <c r="V1277" s="202"/>
      <c r="W1277" s="202"/>
      <c r="X1277" s="202"/>
      <c r="Y1277" s="202"/>
      <c r="Z1277" s="202"/>
      <c r="AA1277" s="202"/>
    </row>
    <row r="1278" spans="1:27" s="100" customFormat="1" ht="23.25" customHeight="1">
      <c r="A1278" s="197"/>
      <c r="B1278" s="480"/>
      <c r="C1278" s="204"/>
      <c r="D1278" s="204"/>
      <c r="E1278" s="1214" t="s">
        <v>1002</v>
      </c>
      <c r="F1278" s="1214"/>
      <c r="G1278" s="1214"/>
      <c r="H1278" s="1214"/>
      <c r="I1278" s="1214"/>
      <c r="J1278" s="1214"/>
      <c r="K1278" s="1214"/>
      <c r="L1278" s="1214"/>
      <c r="M1278" s="1214"/>
      <c r="N1278" s="1214"/>
      <c r="O1278" s="1214"/>
      <c r="P1278" s="1214"/>
      <c r="Q1278" s="1214"/>
      <c r="R1278" s="1214"/>
      <c r="S1278" s="202"/>
      <c r="T1278" s="202"/>
      <c r="U1278" s="202"/>
      <c r="V1278" s="202"/>
      <c r="W1278" s="202"/>
      <c r="X1278" s="202"/>
      <c r="Y1278" s="202"/>
      <c r="Z1278" s="202"/>
      <c r="AA1278" s="202"/>
    </row>
    <row r="1279" spans="1:27" s="100" customFormat="1" ht="23.25" customHeight="1">
      <c r="A1279" s="197"/>
      <c r="B1279" s="480"/>
      <c r="C1279" s="204"/>
      <c r="D1279" s="204"/>
      <c r="E1279" s="1214"/>
      <c r="F1279" s="1214"/>
      <c r="G1279" s="1214"/>
      <c r="H1279" s="1214"/>
      <c r="I1279" s="1214"/>
      <c r="J1279" s="1214"/>
      <c r="K1279" s="1214"/>
      <c r="L1279" s="1214"/>
      <c r="M1279" s="1214"/>
      <c r="N1279" s="1214"/>
      <c r="O1279" s="1214"/>
      <c r="P1279" s="1214"/>
      <c r="Q1279" s="1214"/>
      <c r="R1279" s="1214"/>
      <c r="S1279" s="202"/>
      <c r="T1279" s="202"/>
      <c r="U1279" s="202"/>
      <c r="V1279" s="202"/>
      <c r="W1279" s="202"/>
      <c r="X1279" s="202"/>
      <c r="Y1279" s="202"/>
      <c r="Z1279" s="202"/>
      <c r="AA1279" s="202"/>
    </row>
    <row r="1280" spans="1:27" s="100" customFormat="1" ht="16.5" customHeight="1">
      <c r="A1280" s="197"/>
      <c r="B1280" s="480"/>
      <c r="C1280" s="204"/>
      <c r="D1280" s="204"/>
      <c r="E1280" s="529" t="s">
        <v>1003</v>
      </c>
      <c r="F1280" s="216"/>
      <c r="G1280" s="216"/>
      <c r="H1280" s="216"/>
      <c r="I1280" s="216"/>
      <c r="J1280" s="216"/>
      <c r="K1280" s="202"/>
      <c r="L1280" s="202"/>
      <c r="M1280" s="202"/>
      <c r="N1280" s="202"/>
      <c r="O1280" s="202"/>
      <c r="P1280" s="202"/>
      <c r="Q1280" s="202"/>
      <c r="R1280" s="202"/>
      <c r="S1280" s="202"/>
      <c r="T1280" s="202"/>
      <c r="U1280" s="202"/>
      <c r="V1280" s="202"/>
      <c r="W1280" s="202"/>
      <c r="X1280" s="202"/>
      <c r="Y1280" s="202"/>
      <c r="Z1280" s="202"/>
      <c r="AA1280" s="202"/>
    </row>
    <row r="1281" spans="1:27" s="100" customFormat="1" ht="16.5" customHeight="1">
      <c r="A1281" s="197"/>
      <c r="B1281" s="480"/>
      <c r="C1281" s="204"/>
      <c r="D1281" s="204"/>
      <c r="E1281" s="216"/>
      <c r="F1281" s="216"/>
      <c r="G1281" s="216"/>
      <c r="H1281" s="216"/>
      <c r="I1281" s="216"/>
      <c r="J1281" s="216"/>
      <c r="K1281" s="202"/>
      <c r="L1281" s="202"/>
      <c r="M1281" s="202"/>
      <c r="N1281" s="202"/>
      <c r="O1281" s="202"/>
      <c r="P1281" s="202"/>
      <c r="Q1281" s="202"/>
      <c r="R1281" s="202"/>
      <c r="S1281" s="202"/>
      <c r="T1281" s="202"/>
      <c r="U1281" s="202"/>
      <c r="V1281" s="202"/>
      <c r="W1281" s="202"/>
      <c r="X1281" s="202"/>
      <c r="Y1281" s="202"/>
      <c r="Z1281" s="202"/>
      <c r="AA1281" s="202"/>
    </row>
    <row r="1282" spans="1:27" s="100" customFormat="1" ht="27.75" customHeight="1">
      <c r="A1282" s="197"/>
      <c r="B1282" s="480"/>
      <c r="C1282" s="204"/>
      <c r="D1282" s="204"/>
      <c r="E1282" s="538" t="s">
        <v>1004</v>
      </c>
      <c r="F1282" s="539"/>
      <c r="G1282" s="1215" t="s">
        <v>1005</v>
      </c>
      <c r="H1282" s="1216"/>
      <c r="I1282" s="1215" t="s">
        <v>1006</v>
      </c>
      <c r="J1282" s="1216"/>
      <c r="L1282" s="202"/>
      <c r="M1282" s="202"/>
      <c r="N1282" s="202"/>
      <c r="O1282" s="202"/>
      <c r="P1282" s="202"/>
      <c r="Q1282" s="202"/>
      <c r="R1282" s="202"/>
      <c r="S1282" s="202"/>
      <c r="T1282" s="202"/>
      <c r="U1282" s="202"/>
      <c r="V1282" s="202"/>
      <c r="W1282" s="202"/>
      <c r="X1282" s="202"/>
      <c r="Y1282" s="202"/>
      <c r="Z1282" s="202"/>
      <c r="AA1282" s="202"/>
    </row>
    <row r="1283" spans="1:27" s="100" customFormat="1" ht="16.5" customHeight="1">
      <c r="A1283" s="197"/>
      <c r="B1283" s="480"/>
      <c r="C1283" s="204"/>
      <c r="D1283" s="204"/>
      <c r="E1283" s="540"/>
      <c r="F1283" s="541"/>
      <c r="G1283" s="511" t="s">
        <v>1007</v>
      </c>
      <c r="H1283" s="511" t="s">
        <v>1008</v>
      </c>
      <c r="I1283" s="511" t="s">
        <v>1009</v>
      </c>
      <c r="J1283" s="511" t="s">
        <v>1008</v>
      </c>
      <c r="R1283" s="202"/>
      <c r="S1283" s="202"/>
      <c r="T1283" s="202"/>
      <c r="U1283" s="202"/>
      <c r="V1283" s="202"/>
      <c r="W1283" s="202"/>
      <c r="X1283" s="202"/>
      <c r="Y1283" s="202"/>
      <c r="Z1283" s="202"/>
      <c r="AA1283" s="202"/>
    </row>
    <row r="1284" spans="1:27" s="100" customFormat="1" ht="16.5" customHeight="1">
      <c r="A1284" s="197"/>
      <c r="B1284" s="480"/>
      <c r="C1284" s="204"/>
      <c r="D1284" s="204"/>
      <c r="E1284" s="510" t="s">
        <v>1010</v>
      </c>
      <c r="F1284" s="509"/>
      <c r="G1284" s="542">
        <v>1.5</v>
      </c>
      <c r="H1284" s="543" t="s">
        <v>1011</v>
      </c>
      <c r="I1284" s="542">
        <v>0.75</v>
      </c>
      <c r="J1284" s="543" t="s">
        <v>1012</v>
      </c>
      <c r="R1284" s="202"/>
      <c r="S1284" s="202"/>
      <c r="T1284" s="202"/>
      <c r="U1284" s="202"/>
      <c r="V1284" s="202"/>
      <c r="W1284" s="202"/>
      <c r="X1284" s="202"/>
      <c r="Y1284" s="202"/>
      <c r="Z1284" s="202"/>
      <c r="AA1284" s="202"/>
    </row>
    <row r="1285" spans="1:27" s="100" customFormat="1" ht="16.5" customHeight="1">
      <c r="A1285" s="197"/>
      <c r="B1285" s="480"/>
      <c r="C1285" s="204"/>
      <c r="D1285" s="204"/>
      <c r="E1285" s="510" t="s">
        <v>1013</v>
      </c>
      <c r="F1285" s="509"/>
      <c r="G1285" s="542">
        <v>6</v>
      </c>
      <c r="H1285" s="543" t="s">
        <v>1014</v>
      </c>
      <c r="I1285" s="542">
        <v>4</v>
      </c>
      <c r="J1285" s="543" t="s">
        <v>1015</v>
      </c>
      <c r="R1285" s="202"/>
      <c r="S1285" s="202"/>
      <c r="T1285" s="202"/>
      <c r="U1285" s="202"/>
      <c r="V1285" s="202"/>
      <c r="W1285" s="202"/>
      <c r="X1285" s="202"/>
      <c r="Y1285" s="202"/>
      <c r="Z1285" s="202"/>
      <c r="AA1285" s="202"/>
    </row>
    <row r="1286" spans="1:27" s="100" customFormat="1" ht="16.5" customHeight="1">
      <c r="A1286" s="197"/>
      <c r="B1286" s="480"/>
      <c r="C1286" s="204"/>
      <c r="D1286" s="204"/>
      <c r="E1286" s="510" t="s">
        <v>1016</v>
      </c>
      <c r="F1286" s="509"/>
      <c r="G1286" s="542">
        <v>7</v>
      </c>
      <c r="H1286" s="543" t="s">
        <v>1017</v>
      </c>
      <c r="I1286" s="542">
        <v>4</v>
      </c>
      <c r="J1286" s="543" t="s">
        <v>1018</v>
      </c>
      <c r="L1286" s="202"/>
      <c r="M1286" s="202"/>
      <c r="N1286" s="202"/>
      <c r="O1286" s="202"/>
      <c r="P1286" s="202"/>
      <c r="Q1286" s="202"/>
      <c r="R1286" s="202"/>
      <c r="S1286" s="202"/>
      <c r="T1286" s="202"/>
      <c r="U1286" s="202"/>
      <c r="V1286" s="202"/>
      <c r="W1286" s="202"/>
      <c r="X1286" s="202"/>
      <c r="Y1286" s="202"/>
      <c r="Z1286" s="202"/>
      <c r="AA1286" s="202"/>
    </row>
    <row r="1287" spans="1:27" s="100" customFormat="1" ht="16.5" customHeight="1">
      <c r="A1287" s="197"/>
      <c r="B1287" s="480"/>
      <c r="C1287" s="204"/>
      <c r="D1287" s="204"/>
      <c r="E1287" s="510" t="s">
        <v>1019</v>
      </c>
      <c r="F1287" s="509"/>
      <c r="G1287" s="542">
        <v>11</v>
      </c>
      <c r="H1287" s="543" t="s">
        <v>1017</v>
      </c>
      <c r="I1287" s="542">
        <v>6</v>
      </c>
      <c r="J1287" s="543" t="s">
        <v>1018</v>
      </c>
      <c r="L1287" s="202"/>
      <c r="M1287" s="202"/>
      <c r="N1287" s="202"/>
      <c r="O1287" s="202"/>
      <c r="P1287" s="202"/>
      <c r="Q1287" s="202"/>
      <c r="R1287" s="202"/>
      <c r="S1287" s="202"/>
      <c r="T1287" s="202"/>
      <c r="U1287" s="202"/>
      <c r="V1287" s="202"/>
      <c r="W1287" s="202"/>
      <c r="X1287" s="202"/>
      <c r="Y1287" s="202"/>
      <c r="Z1287" s="202"/>
      <c r="AA1287" s="202"/>
    </row>
    <row r="1288" spans="1:27" s="100" customFormat="1" ht="16.5" customHeight="1">
      <c r="A1288" s="197"/>
      <c r="B1288" s="480"/>
      <c r="C1288" s="204"/>
      <c r="D1288" s="204"/>
      <c r="E1288" s="510" t="s">
        <v>1020</v>
      </c>
      <c r="F1288" s="509"/>
      <c r="G1288" s="542">
        <v>6.5</v>
      </c>
      <c r="H1288" s="543" t="s">
        <v>1021</v>
      </c>
      <c r="I1288" s="542">
        <v>4.5</v>
      </c>
      <c r="J1288" s="543" t="s">
        <v>1022</v>
      </c>
      <c r="L1288" s="202"/>
      <c r="M1288" s="202"/>
      <c r="N1288" s="202"/>
      <c r="O1288" s="202"/>
      <c r="P1288" s="202"/>
      <c r="Q1288" s="202"/>
      <c r="R1288" s="202"/>
      <c r="S1288" s="202"/>
      <c r="T1288" s="202"/>
      <c r="U1288" s="202"/>
      <c r="V1288" s="202"/>
      <c r="W1288" s="202"/>
      <c r="X1288" s="202"/>
      <c r="Y1288" s="202"/>
      <c r="Z1288" s="202"/>
      <c r="AA1288" s="202"/>
    </row>
    <row r="1289" spans="1:27" s="100" customFormat="1" ht="16.5" customHeight="1">
      <c r="A1289" s="197"/>
      <c r="B1289" s="480"/>
      <c r="C1289" s="204"/>
      <c r="D1289" s="204"/>
      <c r="E1289" s="510" t="s">
        <v>1023</v>
      </c>
      <c r="F1289" s="509"/>
      <c r="G1289" s="542">
        <v>7</v>
      </c>
      <c r="H1289" s="543" t="s">
        <v>1021</v>
      </c>
      <c r="I1289" s="542">
        <v>5</v>
      </c>
      <c r="J1289" s="543" t="s">
        <v>1022</v>
      </c>
      <c r="L1289" s="202"/>
      <c r="M1289" s="202"/>
      <c r="N1289" s="202"/>
      <c r="O1289" s="202"/>
      <c r="P1289" s="202"/>
      <c r="Q1289" s="202"/>
      <c r="R1289" s="202"/>
      <c r="S1289" s="202"/>
      <c r="T1289" s="202"/>
      <c r="U1289" s="202"/>
      <c r="V1289" s="202"/>
      <c r="W1289" s="202"/>
      <c r="X1289" s="202"/>
      <c r="Y1289" s="202"/>
      <c r="Z1289" s="202"/>
      <c r="AA1289" s="202"/>
    </row>
    <row r="1290" spans="1:27" s="100" customFormat="1" ht="16.5" customHeight="1">
      <c r="A1290" s="197"/>
      <c r="B1290" s="480"/>
      <c r="C1290" s="204"/>
      <c r="D1290" s="204"/>
      <c r="E1290" s="510" t="s">
        <v>1024</v>
      </c>
      <c r="F1290" s="509"/>
      <c r="G1290" s="542">
        <v>6.5</v>
      </c>
      <c r="H1290" s="543" t="s">
        <v>1025</v>
      </c>
      <c r="I1290" s="542">
        <v>5</v>
      </c>
      <c r="J1290" s="543" t="s">
        <v>1026</v>
      </c>
      <c r="L1290" s="202"/>
      <c r="M1290" s="202"/>
      <c r="N1290" s="202"/>
      <c r="O1290" s="202"/>
      <c r="P1290" s="202"/>
      <c r="Q1290" s="202"/>
      <c r="R1290" s="202"/>
      <c r="S1290" s="202"/>
      <c r="T1290" s="202"/>
      <c r="U1290" s="202"/>
      <c r="V1290" s="202"/>
      <c r="W1290" s="202"/>
      <c r="X1290" s="202"/>
      <c r="Y1290" s="202"/>
      <c r="Z1290" s="202"/>
      <c r="AA1290" s="202"/>
    </row>
    <row r="1291" spans="1:27" s="100" customFormat="1" ht="16.5" customHeight="1">
      <c r="A1291" s="197"/>
      <c r="B1291" s="480"/>
      <c r="C1291" s="204"/>
      <c r="D1291" s="204"/>
      <c r="E1291" s="510" t="s">
        <v>1027</v>
      </c>
      <c r="F1291" s="509"/>
      <c r="G1291" s="542">
        <v>4.5</v>
      </c>
      <c r="H1291" s="543" t="s">
        <v>1021</v>
      </c>
      <c r="I1291" s="542">
        <v>3.5</v>
      </c>
      <c r="J1291" s="543" t="s">
        <v>1022</v>
      </c>
      <c r="L1291" s="202"/>
      <c r="M1291" s="202"/>
      <c r="N1291" s="202"/>
      <c r="O1291" s="202"/>
      <c r="P1291" s="202"/>
      <c r="Q1291" s="202"/>
      <c r="R1291" s="202"/>
      <c r="S1291" s="202"/>
      <c r="T1291" s="202"/>
      <c r="U1291" s="202"/>
      <c r="V1291" s="202"/>
      <c r="W1291" s="202"/>
      <c r="X1291" s="202"/>
      <c r="Y1291" s="202"/>
      <c r="Z1291" s="202"/>
      <c r="AA1291" s="202"/>
    </row>
    <row r="1292" spans="1:27" s="100" customFormat="1" ht="16.5" customHeight="1">
      <c r="A1292" s="197"/>
      <c r="B1292" s="480"/>
      <c r="C1292" s="204"/>
      <c r="D1292" s="204"/>
      <c r="E1292" s="510" t="s">
        <v>1028</v>
      </c>
      <c r="F1292" s="509"/>
      <c r="G1292" s="542">
        <v>4.5</v>
      </c>
      <c r="H1292" s="543" t="s">
        <v>1021</v>
      </c>
      <c r="I1292" s="542">
        <v>3.5</v>
      </c>
      <c r="J1292" s="543" t="s">
        <v>1022</v>
      </c>
      <c r="L1292" s="202"/>
      <c r="M1292" s="202"/>
      <c r="N1292" s="202"/>
      <c r="O1292" s="202"/>
      <c r="P1292" s="202"/>
      <c r="Q1292" s="202"/>
      <c r="R1292" s="202"/>
      <c r="S1292" s="202"/>
      <c r="T1292" s="202"/>
      <c r="U1292" s="202"/>
      <c r="V1292" s="202"/>
      <c r="W1292" s="202"/>
      <c r="X1292" s="202"/>
      <c r="Y1292" s="202"/>
      <c r="Z1292" s="202"/>
      <c r="AA1292" s="202"/>
    </row>
    <row r="1293" spans="1:27" s="100" customFormat="1" ht="16.5" customHeight="1">
      <c r="A1293" s="197"/>
      <c r="B1293" s="480"/>
      <c r="C1293" s="204"/>
      <c r="D1293" s="204"/>
      <c r="E1293" s="510" t="s">
        <v>1029</v>
      </c>
      <c r="F1293" s="509"/>
      <c r="G1293" s="542">
        <v>5</v>
      </c>
      <c r="H1293" s="543" t="s">
        <v>1030</v>
      </c>
      <c r="I1293" s="542">
        <v>4</v>
      </c>
      <c r="J1293" s="543" t="s">
        <v>1031</v>
      </c>
      <c r="L1293" s="202"/>
      <c r="M1293" s="202"/>
      <c r="N1293" s="202"/>
      <c r="O1293" s="202"/>
      <c r="P1293" s="202"/>
      <c r="Q1293" s="202"/>
      <c r="R1293" s="202"/>
      <c r="S1293" s="202"/>
      <c r="T1293" s="202"/>
      <c r="U1293" s="202"/>
      <c r="V1293" s="202"/>
      <c r="W1293" s="202"/>
      <c r="X1293" s="202"/>
      <c r="Y1293" s="202"/>
      <c r="Z1293" s="202"/>
      <c r="AA1293" s="202"/>
    </row>
    <row r="1294" spans="1:27" s="100" customFormat="1" ht="16.5" customHeight="1">
      <c r="A1294" s="197"/>
      <c r="B1294" s="480"/>
      <c r="C1294" s="204"/>
      <c r="D1294" s="204"/>
      <c r="E1294" s="510" t="s">
        <v>1032</v>
      </c>
      <c r="F1294" s="509"/>
      <c r="G1294" s="542">
        <v>1.1000000000000001</v>
      </c>
      <c r="H1294" s="543" t="s">
        <v>1033</v>
      </c>
      <c r="I1294" s="542">
        <v>0.75</v>
      </c>
      <c r="J1294" s="543" t="s">
        <v>1034</v>
      </c>
      <c r="L1294" s="202"/>
      <c r="M1294" s="202"/>
      <c r="N1294" s="202"/>
      <c r="O1294" s="202"/>
      <c r="P1294" s="202"/>
      <c r="Q1294" s="202"/>
      <c r="R1294" s="202"/>
      <c r="S1294" s="202"/>
      <c r="T1294" s="202"/>
      <c r="U1294" s="202"/>
      <c r="V1294" s="202"/>
      <c r="W1294" s="202"/>
      <c r="X1294" s="202"/>
      <c r="Y1294" s="202"/>
      <c r="Z1294" s="202"/>
      <c r="AA1294" s="202"/>
    </row>
    <row r="1295" spans="1:27" s="100" customFormat="1" ht="16.5" customHeight="1">
      <c r="A1295" s="197"/>
      <c r="B1295" s="480"/>
      <c r="C1295" s="204"/>
      <c r="D1295" s="204"/>
      <c r="E1295" s="510" t="s">
        <v>1035</v>
      </c>
      <c r="F1295" s="509"/>
      <c r="G1295" s="542">
        <v>4</v>
      </c>
      <c r="H1295" s="543" t="s">
        <v>1030</v>
      </c>
      <c r="I1295" s="542">
        <v>2</v>
      </c>
      <c r="J1295" s="543" t="s">
        <v>1031</v>
      </c>
      <c r="L1295" s="202"/>
      <c r="M1295" s="202"/>
      <c r="N1295" s="202"/>
      <c r="O1295" s="202"/>
      <c r="P1295" s="202"/>
      <c r="Q1295" s="202"/>
      <c r="R1295" s="202"/>
      <c r="S1295" s="202"/>
      <c r="T1295" s="202"/>
      <c r="U1295" s="202"/>
      <c r="V1295" s="202"/>
      <c r="W1295" s="202"/>
      <c r="X1295" s="202"/>
      <c r="Y1295" s="202"/>
      <c r="Z1295" s="202"/>
      <c r="AA1295" s="202"/>
    </row>
    <row r="1296" spans="1:27" s="100" customFormat="1" ht="16.5" customHeight="1">
      <c r="A1296" s="197"/>
      <c r="B1296" s="480"/>
      <c r="C1296" s="204"/>
      <c r="D1296" s="204"/>
      <c r="E1296" s="510" t="s">
        <v>1036</v>
      </c>
      <c r="F1296" s="509"/>
      <c r="G1296" s="542">
        <v>7</v>
      </c>
      <c r="H1296" s="543" t="s">
        <v>1037</v>
      </c>
      <c r="I1296" s="542">
        <v>5</v>
      </c>
      <c r="J1296" s="543" t="s">
        <v>1038</v>
      </c>
      <c r="L1296" s="202"/>
      <c r="M1296" s="202"/>
      <c r="N1296" s="202"/>
      <c r="O1296" s="202"/>
      <c r="P1296" s="202"/>
      <c r="Q1296" s="202"/>
      <c r="R1296" s="202"/>
      <c r="S1296" s="202"/>
      <c r="T1296" s="202"/>
      <c r="U1296" s="202"/>
      <c r="V1296" s="202"/>
      <c r="W1296" s="202"/>
      <c r="X1296" s="202"/>
      <c r="Y1296" s="202"/>
      <c r="Z1296" s="202"/>
      <c r="AA1296" s="202"/>
    </row>
    <row r="1297" spans="1:27" s="100" customFormat="1" ht="16.5" customHeight="1">
      <c r="A1297" s="197"/>
      <c r="B1297" s="480"/>
      <c r="C1297" s="204"/>
      <c r="D1297" s="204"/>
      <c r="E1297" s="1245" t="s">
        <v>1001</v>
      </c>
      <c r="F1297" s="1246"/>
      <c r="G1297" s="1246"/>
      <c r="H1297" s="1246"/>
      <c r="I1297" s="1246"/>
      <c r="J1297" s="1246"/>
      <c r="K1297" s="1246"/>
      <c r="L1297" s="1246"/>
      <c r="M1297" s="1246"/>
      <c r="N1297" s="1246"/>
      <c r="O1297" s="1246"/>
      <c r="P1297" s="1246"/>
      <c r="Q1297" s="1246"/>
      <c r="R1297" s="1246"/>
      <c r="S1297" s="1246"/>
      <c r="T1297" s="1246"/>
      <c r="U1297" s="202"/>
      <c r="V1297" s="202"/>
      <c r="W1297" s="202"/>
      <c r="X1297" s="202"/>
      <c r="Y1297" s="202"/>
      <c r="Z1297" s="202"/>
      <c r="AA1297" s="202"/>
    </row>
    <row r="1298" spans="1:27" s="100" customFormat="1" ht="54" customHeight="1">
      <c r="A1298" s="197"/>
      <c r="B1298" s="480"/>
      <c r="C1298" s="204"/>
      <c r="D1298" s="204"/>
      <c r="E1298" s="1244" t="s">
        <v>1039</v>
      </c>
      <c r="F1298" s="1244"/>
      <c r="G1298" s="1244"/>
      <c r="H1298" s="1244"/>
      <c r="I1298" s="1244"/>
      <c r="J1298" s="1244"/>
      <c r="K1298" s="1244"/>
      <c r="L1298" s="1244"/>
      <c r="M1298" s="1244"/>
      <c r="N1298" s="1244"/>
      <c r="O1298" s="1244"/>
      <c r="P1298" s="1244"/>
      <c r="Q1298" s="1244"/>
      <c r="R1298" s="1244"/>
      <c r="S1298" s="1244"/>
      <c r="T1298" s="202"/>
      <c r="U1298" s="202"/>
      <c r="V1298" s="202"/>
      <c r="W1298" s="202"/>
      <c r="X1298" s="202"/>
      <c r="Y1298" s="202"/>
      <c r="Z1298" s="202"/>
      <c r="AA1298" s="202"/>
    </row>
    <row r="1299" spans="1:27" s="100" customFormat="1" ht="16.5" customHeight="1">
      <c r="A1299" s="197"/>
      <c r="B1299" s="480"/>
      <c r="C1299" s="204"/>
      <c r="D1299" s="204"/>
      <c r="E1299" s="544" t="s">
        <v>1040</v>
      </c>
      <c r="F1299" s="512"/>
      <c r="G1299" s="512"/>
      <c r="H1299" s="512"/>
      <c r="I1299" s="512"/>
      <c r="J1299" s="512"/>
      <c r="K1299" s="512"/>
      <c r="L1299" s="512"/>
      <c r="M1299" s="512"/>
      <c r="N1299" s="512"/>
      <c r="O1299" s="512"/>
      <c r="P1299" s="512"/>
      <c r="Q1299" s="512"/>
      <c r="R1299" s="512"/>
      <c r="S1299" s="512"/>
      <c r="T1299" s="202"/>
      <c r="U1299" s="202"/>
      <c r="V1299" s="202"/>
      <c r="W1299" s="202"/>
      <c r="X1299" s="202"/>
      <c r="Y1299" s="202"/>
      <c r="Z1299" s="202"/>
      <c r="AA1299" s="202"/>
    </row>
    <row r="1300" spans="1:27" s="100" customFormat="1" ht="16.5" customHeight="1">
      <c r="A1300" s="197"/>
      <c r="B1300" s="480"/>
      <c r="C1300" s="204"/>
      <c r="D1300" s="204"/>
      <c r="E1300" s="1230" t="s">
        <v>1041</v>
      </c>
      <c r="F1300" s="1230"/>
      <c r="G1300" s="1230"/>
      <c r="H1300" s="1230"/>
      <c r="I1300" s="1230"/>
      <c r="J1300" s="1230"/>
      <c r="K1300" s="1230"/>
      <c r="L1300" s="1230"/>
      <c r="M1300" s="1230"/>
      <c r="N1300" s="512"/>
      <c r="O1300" s="512"/>
      <c r="P1300" s="512"/>
      <c r="Q1300" s="512"/>
      <c r="R1300" s="512"/>
      <c r="S1300" s="512"/>
      <c r="T1300" s="202"/>
      <c r="U1300" s="202"/>
      <c r="V1300" s="202"/>
      <c r="W1300" s="202"/>
      <c r="X1300" s="202"/>
      <c r="Y1300" s="202"/>
      <c r="Z1300" s="202"/>
      <c r="AA1300" s="202"/>
    </row>
    <row r="1301" spans="1:27" s="100" customFormat="1" ht="16.5" customHeight="1">
      <c r="A1301" s="197"/>
      <c r="B1301" s="480"/>
      <c r="C1301" s="204"/>
      <c r="D1301" s="204"/>
      <c r="E1301" s="1230" t="s">
        <v>1042</v>
      </c>
      <c r="F1301" s="1230"/>
      <c r="G1301" s="1230"/>
      <c r="H1301" s="1230"/>
      <c r="I1301" s="1230"/>
      <c r="J1301" s="1230"/>
      <c r="K1301" s="1230"/>
      <c r="L1301" s="1230"/>
      <c r="M1301" s="1230"/>
      <c r="N1301" s="512"/>
      <c r="O1301" s="512"/>
      <c r="P1301" s="512"/>
      <c r="Q1301" s="512"/>
      <c r="R1301" s="512"/>
      <c r="S1301" s="512"/>
      <c r="T1301" s="202"/>
      <c r="U1301" s="202"/>
      <c r="V1301" s="202"/>
      <c r="W1301" s="202"/>
      <c r="X1301" s="202"/>
      <c r="Y1301" s="202"/>
      <c r="Z1301" s="202"/>
      <c r="AA1301" s="202"/>
    </row>
    <row r="1302" spans="1:27" s="100" customFormat="1" ht="16.5" customHeight="1">
      <c r="A1302" s="197"/>
      <c r="B1302" s="480"/>
      <c r="C1302" s="204"/>
      <c r="D1302" s="204"/>
      <c r="E1302" s="529"/>
      <c r="F1302" s="216"/>
      <c r="G1302" s="216"/>
      <c r="H1302" s="216"/>
      <c r="I1302" s="216"/>
      <c r="J1302" s="216"/>
      <c r="K1302" s="202"/>
      <c r="L1302" s="202"/>
      <c r="M1302" s="202"/>
      <c r="N1302" s="202"/>
      <c r="O1302" s="202"/>
      <c r="P1302" s="202"/>
      <c r="Q1302" s="202"/>
      <c r="R1302" s="202"/>
      <c r="S1302" s="202"/>
      <c r="T1302" s="202"/>
      <c r="U1302" s="202"/>
      <c r="V1302" s="202"/>
      <c r="W1302" s="202"/>
      <c r="X1302" s="202"/>
      <c r="Y1302" s="202"/>
      <c r="Z1302" s="202"/>
      <c r="AA1302" s="202"/>
    </row>
    <row r="1303" spans="1:27" s="100" customFormat="1" ht="16.5" customHeight="1">
      <c r="A1303" s="197"/>
      <c r="B1303" s="480"/>
      <c r="C1303" s="204"/>
      <c r="D1303" s="204"/>
      <c r="E1303" s="529" t="s">
        <v>427</v>
      </c>
      <c r="F1303" s="216"/>
      <c r="G1303" s="216"/>
      <c r="H1303" s="216"/>
      <c r="I1303" s="216"/>
      <c r="J1303" s="216"/>
      <c r="K1303" s="202"/>
      <c r="L1303" s="202"/>
      <c r="M1303" s="202"/>
      <c r="N1303" s="202"/>
      <c r="O1303" s="202"/>
      <c r="P1303" s="202"/>
      <c r="Q1303" s="202"/>
      <c r="R1303" s="202"/>
      <c r="S1303" s="202"/>
      <c r="T1303" s="202"/>
      <c r="U1303" s="202"/>
      <c r="V1303" s="202"/>
      <c r="W1303" s="202"/>
      <c r="X1303" s="202"/>
      <c r="Y1303" s="202"/>
      <c r="Z1303" s="202"/>
      <c r="AA1303" s="202"/>
    </row>
    <row r="1304" spans="1:27" s="100" customFormat="1" ht="16.5" customHeight="1">
      <c r="A1304" s="197"/>
      <c r="B1304" s="480"/>
      <c r="C1304" s="204"/>
      <c r="D1304" s="204"/>
      <c r="E1304" s="216"/>
      <c r="F1304" s="216"/>
      <c r="G1304" s="216"/>
      <c r="H1304" s="216"/>
      <c r="I1304" s="216"/>
      <c r="J1304" s="216"/>
      <c r="K1304" s="202"/>
      <c r="L1304" s="202"/>
      <c r="M1304" s="202"/>
      <c r="N1304" s="202"/>
      <c r="O1304" s="202"/>
      <c r="P1304" s="202"/>
      <c r="Q1304" s="202"/>
      <c r="R1304" s="202"/>
      <c r="S1304" s="202"/>
      <c r="T1304" s="202"/>
      <c r="U1304" s="202"/>
      <c r="V1304" s="202"/>
      <c r="W1304" s="202"/>
      <c r="X1304" s="202"/>
      <c r="Y1304" s="202"/>
      <c r="Z1304" s="202"/>
      <c r="AA1304" s="202"/>
    </row>
    <row r="1305" spans="1:27" s="100" customFormat="1" ht="16.5" customHeight="1">
      <c r="A1305" s="197"/>
      <c r="B1305" s="480"/>
      <c r="C1305" s="204"/>
      <c r="D1305" s="204"/>
      <c r="E1305" s="1225" t="s">
        <v>1043</v>
      </c>
      <c r="F1305" s="1225"/>
      <c r="G1305" s="1217" t="s">
        <v>1044</v>
      </c>
      <c r="H1305" s="1217"/>
      <c r="I1305" s="1217"/>
      <c r="J1305" s="1217" t="s">
        <v>1045</v>
      </c>
      <c r="K1305" s="1217"/>
      <c r="L1305" s="1217"/>
      <c r="S1305" s="202"/>
      <c r="T1305" s="202"/>
      <c r="U1305" s="202"/>
      <c r="V1305" s="202"/>
      <c r="W1305" s="202"/>
      <c r="X1305" s="202"/>
      <c r="Y1305" s="202"/>
      <c r="Z1305" s="202"/>
      <c r="AA1305" s="202"/>
    </row>
    <row r="1306" spans="1:27" s="100" customFormat="1" ht="16.5" customHeight="1">
      <c r="A1306" s="197"/>
      <c r="B1306" s="480"/>
      <c r="C1306" s="204"/>
      <c r="D1306" s="204"/>
      <c r="E1306" s="1225"/>
      <c r="F1306" s="1225"/>
      <c r="G1306" s="502" t="s">
        <v>1007</v>
      </c>
      <c r="H1306" s="1217" t="s">
        <v>738</v>
      </c>
      <c r="I1306" s="1217"/>
      <c r="J1306" s="502" t="s">
        <v>1007</v>
      </c>
      <c r="K1306" s="1217" t="s">
        <v>738</v>
      </c>
      <c r="L1306" s="1217"/>
      <c r="S1306" s="202"/>
      <c r="T1306" s="202"/>
      <c r="U1306" s="202"/>
      <c r="V1306" s="202"/>
      <c r="W1306" s="202"/>
      <c r="X1306" s="202"/>
      <c r="Y1306" s="202"/>
      <c r="Z1306" s="202"/>
      <c r="AA1306" s="202"/>
    </row>
    <row r="1307" spans="1:27" s="100" customFormat="1" ht="29.25" customHeight="1">
      <c r="A1307" s="197"/>
      <c r="B1307" s="480"/>
      <c r="C1307" s="204"/>
      <c r="D1307" s="204"/>
      <c r="E1307" s="500" t="s">
        <v>1046</v>
      </c>
      <c r="F1307" s="497"/>
      <c r="G1307" s="639">
        <v>15</v>
      </c>
      <c r="H1307" s="1213" t="s">
        <v>1047</v>
      </c>
      <c r="I1307" s="1213"/>
      <c r="J1307" s="640">
        <v>9</v>
      </c>
      <c r="K1307" s="1213" t="s">
        <v>1048</v>
      </c>
      <c r="L1307" s="1213"/>
      <c r="S1307" s="202"/>
      <c r="T1307" s="202"/>
      <c r="U1307" s="202"/>
      <c r="V1307" s="202"/>
      <c r="W1307" s="202"/>
      <c r="X1307" s="202"/>
      <c r="Y1307" s="202"/>
      <c r="Z1307" s="202"/>
      <c r="AA1307" s="202"/>
    </row>
    <row r="1308" spans="1:27" s="100" customFormat="1" ht="29.25" customHeight="1">
      <c r="A1308" s="197"/>
      <c r="B1308" s="480"/>
      <c r="C1308" s="204"/>
      <c r="D1308" s="204"/>
      <c r="E1308" s="500" t="s">
        <v>1049</v>
      </c>
      <c r="F1308" s="497"/>
      <c r="G1308" s="639">
        <v>20</v>
      </c>
      <c r="H1308" s="1213" t="s">
        <v>1050</v>
      </c>
      <c r="I1308" s="1213"/>
      <c r="J1308" s="640">
        <v>12</v>
      </c>
      <c r="K1308" s="1213" t="s">
        <v>1051</v>
      </c>
      <c r="L1308" s="1213"/>
      <c r="M1308" s="202"/>
      <c r="N1308" s="202"/>
      <c r="O1308" s="202"/>
      <c r="P1308" s="202"/>
      <c r="Q1308" s="202"/>
      <c r="R1308" s="202"/>
      <c r="S1308" s="202"/>
      <c r="T1308" s="202"/>
      <c r="U1308" s="202"/>
      <c r="V1308" s="202"/>
      <c r="W1308" s="202"/>
      <c r="X1308" s="202"/>
      <c r="Y1308" s="202"/>
      <c r="Z1308" s="202"/>
      <c r="AA1308" s="202"/>
    </row>
    <row r="1309" spans="1:27" s="100" customFormat="1" ht="29.25" customHeight="1">
      <c r="A1309" s="197"/>
      <c r="B1309" s="480"/>
      <c r="C1309" s="204"/>
      <c r="D1309" s="204"/>
      <c r="E1309" s="500" t="s">
        <v>1052</v>
      </c>
      <c r="F1309" s="497"/>
      <c r="G1309" s="639">
        <v>8</v>
      </c>
      <c r="H1309" s="1213" t="s">
        <v>1047</v>
      </c>
      <c r="I1309" s="1213"/>
      <c r="J1309" s="640">
        <v>4</v>
      </c>
      <c r="K1309" s="1213" t="s">
        <v>1048</v>
      </c>
      <c r="L1309" s="1213"/>
      <c r="M1309" s="202"/>
      <c r="N1309" s="202"/>
      <c r="O1309" s="202"/>
      <c r="P1309" s="202"/>
      <c r="Q1309" s="202"/>
      <c r="R1309" s="202"/>
      <c r="S1309" s="202"/>
      <c r="T1309" s="202"/>
      <c r="U1309" s="202"/>
      <c r="V1309" s="202"/>
      <c r="W1309" s="202"/>
      <c r="X1309" s="202"/>
      <c r="Y1309" s="202"/>
      <c r="Z1309" s="202"/>
      <c r="AA1309" s="202"/>
    </row>
    <row r="1310" spans="1:27" s="100" customFormat="1" ht="29.25" customHeight="1">
      <c r="A1310" s="197"/>
      <c r="B1310" s="480"/>
      <c r="C1310" s="204"/>
      <c r="D1310" s="204"/>
      <c r="E1310" s="500" t="s">
        <v>1053</v>
      </c>
      <c r="F1310" s="497"/>
      <c r="G1310" s="639">
        <v>12</v>
      </c>
      <c r="H1310" s="1213" t="s">
        <v>1054</v>
      </c>
      <c r="I1310" s="1213"/>
      <c r="J1310" s="640">
        <v>10</v>
      </c>
      <c r="K1310" s="1213" t="s">
        <v>1055</v>
      </c>
      <c r="L1310" s="1213"/>
      <c r="M1310" s="202"/>
      <c r="N1310" s="202"/>
      <c r="O1310" s="202"/>
      <c r="P1310" s="202"/>
      <c r="Q1310" s="202"/>
      <c r="R1310" s="202"/>
      <c r="S1310" s="202"/>
      <c r="T1310" s="202"/>
      <c r="U1310" s="202"/>
      <c r="V1310" s="202"/>
      <c r="W1310" s="202"/>
      <c r="X1310" s="202"/>
      <c r="Y1310" s="202"/>
      <c r="Z1310" s="202"/>
      <c r="AA1310" s="202"/>
    </row>
    <row r="1311" spans="1:27" s="100" customFormat="1" ht="29.25" customHeight="1">
      <c r="A1311" s="197"/>
      <c r="B1311" s="480"/>
      <c r="C1311" s="204"/>
      <c r="D1311" s="204"/>
      <c r="E1311" s="500" t="s">
        <v>1056</v>
      </c>
      <c r="F1311" s="497"/>
      <c r="G1311" s="639">
        <v>9</v>
      </c>
      <c r="H1311" s="1213" t="s">
        <v>1054</v>
      </c>
      <c r="I1311" s="1213"/>
      <c r="J1311" s="640">
        <v>7</v>
      </c>
      <c r="K1311" s="1213" t="s">
        <v>1057</v>
      </c>
      <c r="L1311" s="1213"/>
      <c r="M1311" s="202"/>
      <c r="N1311" s="202"/>
      <c r="O1311" s="202"/>
      <c r="P1311" s="202"/>
      <c r="Q1311" s="202"/>
      <c r="R1311" s="202"/>
      <c r="S1311" s="202"/>
      <c r="T1311" s="202"/>
      <c r="U1311" s="202"/>
      <c r="V1311" s="202"/>
      <c r="W1311" s="202"/>
      <c r="X1311" s="202"/>
      <c r="Y1311" s="202"/>
      <c r="Z1311" s="202"/>
      <c r="AA1311" s="202"/>
    </row>
    <row r="1312" spans="1:27" s="100" customFormat="1" ht="29.25" customHeight="1">
      <c r="A1312" s="197"/>
      <c r="B1312" s="480"/>
      <c r="C1312" s="204"/>
      <c r="D1312" s="204"/>
      <c r="E1312" s="500" t="s">
        <v>1058</v>
      </c>
      <c r="F1312" s="497"/>
      <c r="G1312" s="639">
        <v>11</v>
      </c>
      <c r="H1312" s="1213" t="s">
        <v>1059</v>
      </c>
      <c r="I1312" s="1213"/>
      <c r="J1312" s="640">
        <v>8</v>
      </c>
      <c r="K1312" s="1213" t="s">
        <v>1060</v>
      </c>
      <c r="L1312" s="1213"/>
      <c r="M1312" s="202"/>
      <c r="N1312" s="202"/>
      <c r="O1312" s="202"/>
      <c r="P1312" s="202"/>
      <c r="Q1312" s="202"/>
      <c r="R1312" s="202"/>
      <c r="S1312" s="202"/>
      <c r="T1312" s="202"/>
      <c r="U1312" s="202"/>
      <c r="V1312" s="202"/>
      <c r="W1312" s="202"/>
      <c r="X1312" s="202"/>
      <c r="Y1312" s="202"/>
      <c r="Z1312" s="202"/>
      <c r="AA1312" s="202"/>
    </row>
    <row r="1313" spans="1:27" s="100" customFormat="1" ht="29.25" customHeight="1">
      <c r="A1313" s="197"/>
      <c r="B1313" s="480"/>
      <c r="C1313" s="204"/>
      <c r="D1313" s="204"/>
      <c r="E1313" s="500" t="s">
        <v>1061</v>
      </c>
      <c r="F1313" s="497"/>
      <c r="G1313" s="639">
        <v>33</v>
      </c>
      <c r="H1313" s="1213" t="s">
        <v>1050</v>
      </c>
      <c r="I1313" s="1213"/>
      <c r="J1313" s="640">
        <v>25</v>
      </c>
      <c r="K1313" s="1213" t="s">
        <v>1051</v>
      </c>
      <c r="L1313" s="1213"/>
      <c r="M1313" s="202"/>
      <c r="N1313" s="202"/>
      <c r="O1313" s="202"/>
      <c r="P1313" s="202"/>
      <c r="Q1313" s="202"/>
      <c r="R1313" s="202"/>
      <c r="S1313" s="202"/>
      <c r="T1313" s="202"/>
      <c r="U1313" s="202"/>
      <c r="V1313" s="202"/>
      <c r="W1313" s="202"/>
      <c r="X1313" s="202"/>
      <c r="Y1313" s="202"/>
      <c r="Z1313" s="202"/>
      <c r="AA1313" s="202"/>
    </row>
    <row r="1314" spans="1:27" s="100" customFormat="1" ht="29.25" customHeight="1">
      <c r="A1314" s="197"/>
      <c r="B1314" s="480"/>
      <c r="C1314" s="204"/>
      <c r="D1314" s="204"/>
      <c r="E1314" s="500" t="s">
        <v>1062</v>
      </c>
      <c r="F1314" s="497"/>
      <c r="G1314" s="639">
        <v>7.5</v>
      </c>
      <c r="H1314" s="1213" t="s">
        <v>1063</v>
      </c>
      <c r="I1314" s="1213"/>
      <c r="J1314" s="640">
        <v>6</v>
      </c>
      <c r="K1314" s="1213" t="s">
        <v>1064</v>
      </c>
      <c r="L1314" s="1213"/>
      <c r="M1314" s="202"/>
      <c r="N1314" s="202"/>
      <c r="O1314" s="202"/>
      <c r="P1314" s="202"/>
      <c r="Q1314" s="202"/>
      <c r="R1314" s="202"/>
      <c r="S1314" s="202"/>
      <c r="T1314" s="202"/>
      <c r="U1314" s="202"/>
      <c r="V1314" s="202"/>
      <c r="W1314" s="202"/>
      <c r="X1314" s="202"/>
      <c r="Y1314" s="202"/>
      <c r="Z1314" s="202"/>
      <c r="AA1314" s="202"/>
    </row>
    <row r="1315" spans="1:27" s="100" customFormat="1" ht="29.25" customHeight="1">
      <c r="A1315" s="197"/>
      <c r="B1315" s="480"/>
      <c r="C1315" s="204"/>
      <c r="D1315" s="204"/>
      <c r="E1315" s="500" t="s">
        <v>1065</v>
      </c>
      <c r="F1315" s="497"/>
      <c r="G1315" s="639">
        <v>7.5</v>
      </c>
      <c r="H1315" s="1213" t="s">
        <v>1063</v>
      </c>
      <c r="I1315" s="1213"/>
      <c r="J1315" s="640">
        <v>6</v>
      </c>
      <c r="K1315" s="1213" t="s">
        <v>1064</v>
      </c>
      <c r="L1315" s="1213"/>
      <c r="M1315" s="202"/>
      <c r="N1315" s="202"/>
      <c r="O1315" s="202"/>
      <c r="P1315" s="202"/>
      <c r="Q1315" s="202"/>
      <c r="R1315" s="202"/>
      <c r="S1315" s="202"/>
      <c r="T1315" s="202"/>
      <c r="U1315" s="202"/>
      <c r="V1315" s="202"/>
      <c r="W1315" s="202"/>
      <c r="X1315" s="202"/>
      <c r="Y1315" s="202"/>
      <c r="Z1315" s="202"/>
      <c r="AA1315" s="202"/>
    </row>
    <row r="1316" spans="1:27" s="100" customFormat="1" ht="29.25" customHeight="1">
      <c r="A1316" s="197"/>
      <c r="B1316" s="480"/>
      <c r="C1316" s="204"/>
      <c r="D1316" s="204"/>
      <c r="E1316" s="500" t="s">
        <v>1066</v>
      </c>
      <c r="F1316" s="497"/>
      <c r="G1316" s="639">
        <v>7</v>
      </c>
      <c r="H1316" s="1213" t="s">
        <v>1063</v>
      </c>
      <c r="I1316" s="1213"/>
      <c r="J1316" s="640">
        <v>6</v>
      </c>
      <c r="K1316" s="1213" t="s">
        <v>1064</v>
      </c>
      <c r="L1316" s="1213"/>
      <c r="M1316" s="202"/>
      <c r="N1316" s="202"/>
      <c r="O1316" s="202"/>
      <c r="P1316" s="202"/>
      <c r="Q1316" s="202"/>
      <c r="R1316" s="202"/>
      <c r="S1316" s="202"/>
      <c r="T1316" s="202"/>
      <c r="U1316" s="202"/>
      <c r="V1316" s="202"/>
      <c r="W1316" s="202"/>
      <c r="X1316" s="202"/>
      <c r="Y1316" s="202"/>
      <c r="Z1316" s="202"/>
      <c r="AA1316" s="202"/>
    </row>
    <row r="1317" spans="1:27" s="100" customFormat="1" ht="29.25" customHeight="1">
      <c r="A1317" s="197"/>
      <c r="B1317" s="480"/>
      <c r="C1317" s="204"/>
      <c r="D1317" s="204"/>
      <c r="E1317" s="500" t="s">
        <v>1067</v>
      </c>
      <c r="F1317" s="497"/>
      <c r="G1317" s="639">
        <v>4</v>
      </c>
      <c r="H1317" s="1213" t="s">
        <v>1063</v>
      </c>
      <c r="I1317" s="1213"/>
      <c r="J1317" s="640">
        <v>1</v>
      </c>
      <c r="K1317" s="1213" t="s">
        <v>1064</v>
      </c>
      <c r="L1317" s="1213"/>
      <c r="M1317" s="202"/>
      <c r="N1317" s="202"/>
      <c r="O1317" s="202"/>
      <c r="P1317" s="202"/>
      <c r="Q1317" s="202"/>
      <c r="R1317" s="202"/>
      <c r="S1317" s="202"/>
      <c r="T1317" s="202"/>
      <c r="U1317" s="202"/>
      <c r="V1317" s="202"/>
      <c r="W1317" s="202"/>
      <c r="X1317" s="202"/>
      <c r="Y1317" s="202"/>
      <c r="Z1317" s="202"/>
      <c r="AA1317" s="202"/>
    </row>
    <row r="1318" spans="1:27" s="100" customFormat="1" ht="29.25" customHeight="1">
      <c r="A1318" s="197"/>
      <c r="B1318" s="480"/>
      <c r="C1318" s="204"/>
      <c r="D1318" s="204"/>
      <c r="E1318" s="500" t="s">
        <v>1068</v>
      </c>
      <c r="F1318" s="497"/>
      <c r="G1318" s="639">
        <v>10</v>
      </c>
      <c r="H1318" s="1213" t="s">
        <v>1063</v>
      </c>
      <c r="I1318" s="1213"/>
      <c r="J1318" s="640">
        <v>5.5</v>
      </c>
      <c r="K1318" s="1213" t="s">
        <v>1064</v>
      </c>
      <c r="L1318" s="1213"/>
      <c r="M1318" s="202"/>
      <c r="N1318" s="202"/>
      <c r="O1318" s="202"/>
      <c r="P1318" s="202"/>
      <c r="Q1318" s="202"/>
      <c r="R1318" s="202"/>
      <c r="S1318" s="202"/>
      <c r="T1318" s="202"/>
      <c r="U1318" s="202"/>
      <c r="V1318" s="202"/>
      <c r="W1318" s="202"/>
      <c r="X1318" s="202"/>
      <c r="Y1318" s="202"/>
      <c r="Z1318" s="202"/>
      <c r="AA1318" s="202"/>
    </row>
    <row r="1319" spans="1:27" s="100" customFormat="1" ht="29.25" customHeight="1">
      <c r="A1319" s="197"/>
      <c r="B1319" s="480"/>
      <c r="C1319" s="204"/>
      <c r="D1319" s="204"/>
      <c r="E1319" s="500" t="s">
        <v>1069</v>
      </c>
      <c r="F1319" s="497"/>
      <c r="G1319" s="639">
        <v>1.2</v>
      </c>
      <c r="H1319" s="1213" t="s">
        <v>1050</v>
      </c>
      <c r="I1319" s="1213"/>
      <c r="J1319" s="640">
        <v>0.8</v>
      </c>
      <c r="K1319" s="1213" t="s">
        <v>1051</v>
      </c>
      <c r="L1319" s="1213"/>
      <c r="S1319" s="202"/>
      <c r="T1319" s="202"/>
      <c r="U1319" s="202"/>
      <c r="V1319" s="202"/>
      <c r="W1319" s="202"/>
      <c r="X1319" s="202"/>
      <c r="Y1319" s="202"/>
      <c r="Z1319" s="202"/>
      <c r="AA1319" s="202"/>
    </row>
    <row r="1320" spans="1:27" s="100" customFormat="1" ht="29.25" customHeight="1">
      <c r="A1320" s="197"/>
      <c r="B1320" s="480"/>
      <c r="C1320" s="204"/>
      <c r="D1320" s="204"/>
      <c r="E1320" s="500" t="s">
        <v>1070</v>
      </c>
      <c r="F1320" s="497"/>
      <c r="G1320" s="639">
        <v>2.5</v>
      </c>
      <c r="H1320" s="1213" t="s">
        <v>1050</v>
      </c>
      <c r="I1320" s="1213"/>
      <c r="J1320" s="640">
        <v>2</v>
      </c>
      <c r="K1320" s="1213" t="s">
        <v>1051</v>
      </c>
      <c r="L1320" s="1213"/>
      <c r="S1320" s="202"/>
      <c r="T1320" s="202"/>
      <c r="U1320" s="202"/>
      <c r="V1320" s="202"/>
      <c r="W1320" s="202"/>
      <c r="X1320" s="202"/>
      <c r="Y1320" s="202"/>
      <c r="Z1320" s="202"/>
      <c r="AA1320" s="202"/>
    </row>
    <row r="1321" spans="1:27" s="100" customFormat="1" ht="29.25" customHeight="1">
      <c r="A1321" s="197"/>
      <c r="B1321" s="480"/>
      <c r="C1321" s="204"/>
      <c r="D1321" s="204"/>
      <c r="E1321" s="500" t="s">
        <v>1071</v>
      </c>
      <c r="F1321" s="497"/>
      <c r="G1321" s="639">
        <v>2.5</v>
      </c>
      <c r="H1321" s="1213" t="s">
        <v>1050</v>
      </c>
      <c r="I1321" s="1213"/>
      <c r="J1321" s="640">
        <v>1.5</v>
      </c>
      <c r="K1321" s="1213" t="s">
        <v>1051</v>
      </c>
      <c r="L1321" s="1213"/>
      <c r="S1321" s="202"/>
      <c r="T1321" s="202"/>
      <c r="U1321" s="202"/>
      <c r="V1321" s="202"/>
      <c r="W1321" s="202"/>
      <c r="X1321" s="202"/>
      <c r="Y1321" s="202"/>
      <c r="Z1321" s="202"/>
      <c r="AA1321" s="202"/>
    </row>
    <row r="1322" spans="1:27" s="100" customFormat="1" ht="29.25" customHeight="1">
      <c r="A1322" s="197"/>
      <c r="B1322" s="480"/>
      <c r="C1322" s="204"/>
      <c r="D1322" s="204"/>
      <c r="E1322" s="500" t="s">
        <v>1072</v>
      </c>
      <c r="F1322" s="497"/>
      <c r="G1322" s="639">
        <v>25</v>
      </c>
      <c r="H1322" s="1213" t="s">
        <v>1050</v>
      </c>
      <c r="I1322" s="1213"/>
      <c r="J1322" s="640">
        <v>20</v>
      </c>
      <c r="K1322" s="1213" t="s">
        <v>1051</v>
      </c>
      <c r="L1322" s="1213"/>
      <c r="M1322" s="202"/>
      <c r="N1322" s="202"/>
      <c r="O1322" s="202"/>
      <c r="P1322" s="202"/>
      <c r="Q1322" s="202"/>
      <c r="R1322" s="202"/>
      <c r="S1322" s="202"/>
      <c r="T1322" s="202"/>
      <c r="U1322" s="202"/>
      <c r="V1322" s="202"/>
      <c r="W1322" s="202"/>
      <c r="X1322" s="202"/>
      <c r="Y1322" s="202"/>
      <c r="Z1322" s="202"/>
      <c r="AA1322" s="202"/>
    </row>
    <row r="1323" spans="1:27" s="100" customFormat="1" ht="29.25" customHeight="1">
      <c r="A1323" s="197"/>
      <c r="B1323" s="480"/>
      <c r="C1323" s="204"/>
      <c r="D1323" s="204"/>
      <c r="E1323" s="500" t="s">
        <v>1073</v>
      </c>
      <c r="F1323" s="497"/>
      <c r="G1323" s="639">
        <v>36</v>
      </c>
      <c r="H1323" s="1213" t="s">
        <v>1050</v>
      </c>
      <c r="I1323" s="1213"/>
      <c r="J1323" s="640">
        <v>27</v>
      </c>
      <c r="K1323" s="1213" t="s">
        <v>1051</v>
      </c>
      <c r="L1323" s="1213"/>
      <c r="M1323" s="202"/>
      <c r="N1323" s="202"/>
      <c r="O1323" s="202"/>
      <c r="P1323" s="202"/>
      <c r="Q1323" s="202"/>
      <c r="R1323" s="202"/>
      <c r="S1323" s="202"/>
      <c r="T1323" s="202"/>
      <c r="U1323" s="202"/>
      <c r="V1323" s="202"/>
      <c r="W1323" s="202"/>
      <c r="X1323" s="202"/>
      <c r="Y1323" s="202"/>
      <c r="Z1323" s="202"/>
      <c r="AA1323" s="202"/>
    </row>
    <row r="1324" spans="1:27" s="100" customFormat="1" ht="29.25" customHeight="1">
      <c r="A1324" s="197"/>
      <c r="B1324" s="480"/>
      <c r="C1324" s="204"/>
      <c r="D1324" s="204"/>
      <c r="E1324" s="500" t="s">
        <v>1074</v>
      </c>
      <c r="F1324" s="497"/>
      <c r="G1324" s="639">
        <v>19</v>
      </c>
      <c r="H1324" s="1213" t="s">
        <v>1047</v>
      </c>
      <c r="I1324" s="1213"/>
      <c r="J1324" s="640">
        <v>12.5</v>
      </c>
      <c r="K1324" s="1213" t="s">
        <v>1048</v>
      </c>
      <c r="L1324" s="1213"/>
      <c r="M1324" s="202"/>
      <c r="N1324" s="202"/>
      <c r="O1324" s="202"/>
      <c r="P1324" s="202"/>
      <c r="Q1324" s="202"/>
      <c r="R1324" s="202"/>
      <c r="S1324" s="202"/>
      <c r="T1324" s="202"/>
      <c r="U1324" s="202"/>
      <c r="V1324" s="202"/>
      <c r="W1324" s="202"/>
      <c r="X1324" s="202"/>
      <c r="Y1324" s="202"/>
      <c r="Z1324" s="202"/>
      <c r="AA1324" s="202"/>
    </row>
    <row r="1325" spans="1:27" s="100" customFormat="1" ht="16.5" customHeight="1">
      <c r="A1325" s="197"/>
      <c r="B1325" s="480"/>
      <c r="C1325" s="204"/>
      <c r="D1325" s="204"/>
      <c r="E1325" s="1245" t="s">
        <v>1001</v>
      </c>
      <c r="F1325" s="1246"/>
      <c r="G1325" s="1246"/>
      <c r="H1325" s="1246"/>
      <c r="I1325" s="1246"/>
      <c r="J1325" s="1246"/>
      <c r="K1325" s="1246"/>
      <c r="L1325" s="1246"/>
      <c r="M1325" s="1246"/>
      <c r="N1325" s="1246"/>
      <c r="O1325" s="1246"/>
      <c r="P1325" s="1246"/>
      <c r="Q1325" s="1246"/>
      <c r="R1325" s="1246"/>
      <c r="S1325" s="1246"/>
      <c r="T1325" s="1246"/>
      <c r="U1325" s="202"/>
      <c r="V1325" s="202"/>
      <c r="W1325" s="202"/>
      <c r="X1325" s="202"/>
      <c r="Y1325" s="202"/>
      <c r="Z1325" s="202"/>
      <c r="AA1325" s="202"/>
    </row>
    <row r="1326" spans="1:27" s="100" customFormat="1" ht="32.25" customHeight="1">
      <c r="A1326" s="197"/>
      <c r="B1326" s="480"/>
      <c r="C1326" s="204"/>
      <c r="D1326" s="204"/>
      <c r="E1326" s="1214" t="s">
        <v>1075</v>
      </c>
      <c r="F1326" s="1214"/>
      <c r="G1326" s="1214"/>
      <c r="H1326" s="1214"/>
      <c r="I1326" s="1214"/>
      <c r="J1326" s="1214"/>
      <c r="K1326" s="1214"/>
      <c r="L1326" s="1214"/>
      <c r="M1326" s="1214"/>
      <c r="N1326" s="1214"/>
      <c r="O1326" s="1214"/>
      <c r="P1326" s="1214"/>
      <c r="Q1326" s="1214"/>
      <c r="R1326" s="1214"/>
      <c r="S1326" s="1214"/>
      <c r="T1326" s="501"/>
      <c r="U1326" s="202"/>
      <c r="V1326" s="202"/>
      <c r="W1326" s="202"/>
      <c r="X1326" s="202"/>
      <c r="Y1326" s="202"/>
      <c r="Z1326" s="202"/>
      <c r="AA1326" s="202"/>
    </row>
    <row r="1327" spans="1:27" s="100" customFormat="1" ht="32.25" customHeight="1">
      <c r="A1327" s="197"/>
      <c r="B1327" s="480"/>
      <c r="C1327" s="204"/>
      <c r="D1327" s="204"/>
      <c r="E1327" s="1214" t="s">
        <v>1076</v>
      </c>
      <c r="F1327" s="1214"/>
      <c r="G1327" s="1214"/>
      <c r="H1327" s="1214"/>
      <c r="I1327" s="1214"/>
      <c r="J1327" s="1214"/>
      <c r="K1327" s="1214"/>
      <c r="L1327" s="1214"/>
      <c r="M1327" s="1214"/>
      <c r="N1327" s="1214"/>
      <c r="O1327" s="1214"/>
      <c r="P1327" s="1214"/>
      <c r="Q1327" s="1214"/>
      <c r="R1327" s="1214"/>
      <c r="S1327" s="1214"/>
      <c r="T1327" s="501"/>
      <c r="U1327" s="202"/>
      <c r="V1327" s="202"/>
      <c r="W1327" s="202"/>
      <c r="X1327" s="202"/>
      <c r="Y1327" s="202"/>
      <c r="Z1327" s="202"/>
      <c r="AA1327" s="202"/>
    </row>
    <row r="1328" spans="1:27" s="100" customFormat="1" ht="16.5" customHeight="1">
      <c r="A1328" s="197"/>
      <c r="B1328" s="480"/>
      <c r="C1328" s="204"/>
      <c r="D1328" s="204"/>
      <c r="E1328" s="1249" t="s">
        <v>1077</v>
      </c>
      <c r="F1328" s="1249"/>
      <c r="G1328" s="1249"/>
      <c r="H1328" s="1249"/>
      <c r="I1328" s="1249"/>
      <c r="J1328" s="1249"/>
      <c r="K1328" s="1249"/>
      <c r="L1328" s="1249"/>
      <c r="M1328" s="1249"/>
      <c r="N1328" s="1249"/>
      <c r="O1328" s="1249"/>
      <c r="P1328" s="1249"/>
      <c r="Q1328" s="1249"/>
      <c r="R1328" s="1249"/>
      <c r="S1328" s="1249"/>
      <c r="T1328" s="501"/>
      <c r="U1328" s="202"/>
      <c r="V1328" s="202"/>
      <c r="W1328" s="202"/>
      <c r="X1328" s="202"/>
      <c r="Y1328" s="202"/>
      <c r="Z1328" s="202"/>
      <c r="AA1328" s="202"/>
    </row>
    <row r="1329" spans="1:27" s="100" customFormat="1" ht="16.5" customHeight="1">
      <c r="A1329" s="197"/>
      <c r="B1329" s="480"/>
      <c r="C1329" s="204"/>
      <c r="D1329" s="204"/>
      <c r="E1329" s="216"/>
      <c r="F1329" s="216"/>
      <c r="G1329" s="216"/>
      <c r="H1329" s="216"/>
      <c r="I1329" s="216"/>
      <c r="J1329" s="216"/>
      <c r="S1329" s="202"/>
      <c r="T1329" s="202"/>
      <c r="U1329" s="202"/>
      <c r="V1329" s="202"/>
      <c r="W1329" s="202"/>
      <c r="X1329" s="202"/>
      <c r="Y1329" s="202"/>
      <c r="Z1329" s="202"/>
      <c r="AA1329" s="202"/>
    </row>
    <row r="1330" spans="1:27" ht="16.5" customHeight="1">
      <c r="B1330" s="474"/>
      <c r="E1330" s="385" t="s">
        <v>1078</v>
      </c>
      <c r="F1330" s="100"/>
      <c r="G1330" s="100"/>
      <c r="H1330" s="100"/>
      <c r="I1330" s="100"/>
      <c r="J1330" s="100"/>
      <c r="K1330" s="100"/>
      <c r="L1330" s="100"/>
      <c r="M1330" s="100"/>
      <c r="N1330" s="100"/>
      <c r="O1330" s="100"/>
      <c r="P1330" s="100"/>
      <c r="Q1330" s="100"/>
      <c r="R1330" s="100"/>
      <c r="S1330" s="100"/>
      <c r="T1330" s="100"/>
      <c r="U1330" s="100"/>
      <c r="V1330" s="100"/>
      <c r="W1330" s="100"/>
      <c r="X1330" s="100"/>
      <c r="Y1330" s="100"/>
      <c r="Z1330" s="100"/>
    </row>
    <row r="1331" spans="1:27" ht="16.5" customHeight="1">
      <c r="B1331" s="474"/>
      <c r="E1331" s="385"/>
      <c r="F1331" s="100"/>
      <c r="G1331" s="100"/>
      <c r="H1331" s="100"/>
      <c r="I1331" s="100"/>
      <c r="J1331" s="100"/>
      <c r="K1331" s="100"/>
      <c r="L1331" s="100"/>
      <c r="M1331" s="100"/>
      <c r="N1331" s="100"/>
      <c r="O1331" s="100"/>
      <c r="P1331" s="100"/>
      <c r="Q1331" s="100"/>
      <c r="R1331" s="100"/>
      <c r="S1331" s="100"/>
      <c r="T1331" s="100"/>
      <c r="U1331" s="100"/>
      <c r="V1331" s="100"/>
      <c r="W1331" s="100"/>
      <c r="X1331" s="100"/>
      <c r="Y1331" s="100"/>
      <c r="Z1331" s="100"/>
    </row>
    <row r="1332" spans="1:27" ht="16.5" customHeight="1">
      <c r="B1332" s="474"/>
      <c r="E1332" s="529" t="s">
        <v>829</v>
      </c>
      <c r="F1332" s="100"/>
      <c r="G1332" s="100"/>
      <c r="H1332" s="100"/>
      <c r="I1332" s="100"/>
      <c r="J1332" s="100"/>
      <c r="K1332" s="100"/>
      <c r="L1332" s="100"/>
      <c r="M1332" s="100"/>
      <c r="N1332" s="100"/>
      <c r="O1332" s="100"/>
      <c r="P1332" s="100"/>
      <c r="Q1332" s="100"/>
      <c r="R1332" s="100"/>
      <c r="S1332" s="100"/>
      <c r="T1332" s="100"/>
      <c r="U1332" s="100"/>
      <c r="V1332" s="100"/>
      <c r="W1332" s="100"/>
      <c r="X1332" s="100"/>
      <c r="Y1332" s="100"/>
      <c r="Z1332" s="100"/>
    </row>
    <row r="1333" spans="1:27" ht="16.5" customHeight="1">
      <c r="B1333" s="474"/>
      <c r="E1333" s="385"/>
      <c r="F1333" s="100"/>
      <c r="G1333" s="100"/>
      <c r="H1333" s="100"/>
      <c r="I1333" s="100"/>
      <c r="J1333" s="100"/>
      <c r="K1333" s="100"/>
      <c r="L1333" s="100"/>
      <c r="M1333" s="100"/>
      <c r="N1333" s="100"/>
      <c r="O1333" s="100"/>
      <c r="P1333" s="100"/>
      <c r="Q1333" s="100"/>
      <c r="R1333" s="100"/>
      <c r="S1333" s="100"/>
      <c r="T1333" s="100"/>
      <c r="U1333" s="100"/>
      <c r="V1333" s="100"/>
      <c r="W1333" s="100"/>
      <c r="X1333" s="100"/>
      <c r="Y1333" s="100"/>
      <c r="Z1333" s="100"/>
    </row>
    <row r="1334" spans="1:27" ht="16.5" customHeight="1">
      <c r="B1334" s="474"/>
      <c r="E1334" s="385"/>
      <c r="F1334" s="100"/>
      <c r="G1334" s="384">
        <v>2007</v>
      </c>
      <c r="H1334" s="384">
        <v>2008</v>
      </c>
      <c r="I1334" s="384">
        <v>2009</v>
      </c>
      <c r="J1334" s="384">
        <v>2010</v>
      </c>
      <c r="K1334" s="384">
        <v>2011</v>
      </c>
      <c r="L1334" s="384">
        <v>2012</v>
      </c>
      <c r="M1334" s="384">
        <v>2013</v>
      </c>
      <c r="N1334" s="384">
        <v>2014</v>
      </c>
      <c r="O1334" s="384">
        <v>2015</v>
      </c>
      <c r="P1334" s="384">
        <v>2016</v>
      </c>
      <c r="Q1334" s="384">
        <v>2017</v>
      </c>
      <c r="R1334" s="384">
        <v>2018</v>
      </c>
      <c r="S1334" s="384">
        <v>2019</v>
      </c>
      <c r="T1334" s="384">
        <v>2020</v>
      </c>
      <c r="U1334" s="384">
        <v>2021</v>
      </c>
      <c r="V1334" s="384">
        <v>2022</v>
      </c>
      <c r="W1334" s="384">
        <v>2023</v>
      </c>
      <c r="X1334" s="384">
        <v>2024</v>
      </c>
      <c r="Y1334" s="100"/>
      <c r="Z1334" s="100"/>
    </row>
    <row r="1335" spans="1:27" ht="16.5" customHeight="1">
      <c r="B1335" s="474"/>
      <c r="E1335" s="386" t="s">
        <v>1079</v>
      </c>
      <c r="F1335" s="387" t="s">
        <v>1080</v>
      </c>
      <c r="G1335" s="684">
        <v>2.7250000000000001</v>
      </c>
      <c r="H1335" s="684">
        <v>2.7250000000000001</v>
      </c>
      <c r="I1335" s="684">
        <v>2.7250000000000001</v>
      </c>
      <c r="J1335" s="684">
        <v>2.7250000000000001</v>
      </c>
      <c r="K1335" s="684">
        <v>2.7250000000000001</v>
      </c>
      <c r="L1335" s="684">
        <v>2.7250000000000001</v>
      </c>
      <c r="M1335" s="684">
        <v>2.7250000000000001</v>
      </c>
      <c r="N1335" s="684">
        <v>2.7250000000000001</v>
      </c>
      <c r="O1335" s="684">
        <v>2.7250000000000001</v>
      </c>
      <c r="P1335" s="684">
        <v>2.7250000000000001</v>
      </c>
      <c r="Q1335" s="684">
        <v>2.7250000000000001</v>
      </c>
      <c r="R1335" s="684">
        <v>2.7250000000000001</v>
      </c>
      <c r="S1335" s="684">
        <v>2.7250000000000001</v>
      </c>
      <c r="T1335" s="684">
        <v>2.7250000000000001</v>
      </c>
      <c r="U1335" s="684">
        <v>2.7250000000000001</v>
      </c>
      <c r="V1335" s="684">
        <v>2.7250000000000001</v>
      </c>
      <c r="W1335" s="684">
        <v>2.7250000000000001</v>
      </c>
      <c r="X1335" s="684">
        <v>2.7250000000000001</v>
      </c>
      <c r="Y1335" s="100"/>
      <c r="Z1335" s="100"/>
    </row>
    <row r="1336" spans="1:27" ht="16.5" customHeight="1">
      <c r="B1336" s="474"/>
      <c r="E1336" s="388"/>
      <c r="F1336" s="387" t="s">
        <v>1081</v>
      </c>
      <c r="G1336" s="684">
        <v>2.742</v>
      </c>
      <c r="H1336" s="684">
        <v>2.742</v>
      </c>
      <c r="I1336" s="684">
        <v>2.742</v>
      </c>
      <c r="J1336" s="684">
        <v>2.742</v>
      </c>
      <c r="K1336" s="684">
        <v>2.742</v>
      </c>
      <c r="L1336" s="684">
        <v>2.742</v>
      </c>
      <c r="M1336" s="684">
        <v>2.742</v>
      </c>
      <c r="N1336" s="684">
        <v>2.742</v>
      </c>
      <c r="O1336" s="684">
        <v>2.742</v>
      </c>
      <c r="P1336" s="684">
        <v>2.742</v>
      </c>
      <c r="Q1336" s="684">
        <v>2.742</v>
      </c>
      <c r="R1336" s="684">
        <v>2.742</v>
      </c>
      <c r="S1336" s="684">
        <v>2.742</v>
      </c>
      <c r="T1336" s="684">
        <v>2.742</v>
      </c>
      <c r="U1336" s="684">
        <v>2.742</v>
      </c>
      <c r="V1336" s="684">
        <v>2.742</v>
      </c>
      <c r="W1336" s="684">
        <v>2.742</v>
      </c>
      <c r="X1336" s="684">
        <v>2.742</v>
      </c>
      <c r="Y1336" s="100"/>
      <c r="Z1336" s="100"/>
    </row>
    <row r="1337" spans="1:27" ht="16.5" customHeight="1">
      <c r="B1337" s="474"/>
      <c r="E1337" s="387" t="s">
        <v>833</v>
      </c>
      <c r="F1337" s="387" t="s">
        <v>1081</v>
      </c>
      <c r="G1337" s="684">
        <v>3.1259999999999999</v>
      </c>
      <c r="H1337" s="684">
        <v>3.1349999999999998</v>
      </c>
      <c r="I1337" s="684">
        <v>3.133</v>
      </c>
      <c r="J1337" s="684">
        <v>3.129</v>
      </c>
      <c r="K1337" s="684">
        <v>3.1240000000000001</v>
      </c>
      <c r="L1337" s="684">
        <v>3.13</v>
      </c>
      <c r="M1337" s="684">
        <v>3.1139999999999999</v>
      </c>
      <c r="N1337" s="684">
        <v>3.0830000000000002</v>
      </c>
      <c r="O1337" s="684">
        <v>3.137</v>
      </c>
      <c r="P1337" s="684">
        <v>3.14</v>
      </c>
      <c r="Q1337" s="684">
        <v>3.1419999999999999</v>
      </c>
      <c r="R1337" s="684">
        <v>3.1219999999999999</v>
      </c>
      <c r="S1337" s="684">
        <v>3.137</v>
      </c>
      <c r="T1337" s="684">
        <v>3.1259999999999999</v>
      </c>
      <c r="U1337" s="684">
        <v>3.1269999999999998</v>
      </c>
      <c r="V1337" s="684">
        <v>3.1160000000000001</v>
      </c>
      <c r="W1337" s="684">
        <v>3.1139999999999999</v>
      </c>
      <c r="X1337" s="684">
        <v>3.105</v>
      </c>
      <c r="Y1337" s="100"/>
      <c r="Z1337" s="100"/>
    </row>
    <row r="1338" spans="1:27" ht="16.5" customHeight="1">
      <c r="B1338" s="474"/>
      <c r="E1338" s="387" t="s">
        <v>835</v>
      </c>
      <c r="F1338" s="387" t="s">
        <v>1082</v>
      </c>
      <c r="G1338" s="684">
        <v>2.54</v>
      </c>
      <c r="H1338" s="684">
        <v>2.54</v>
      </c>
      <c r="I1338" s="684">
        <v>2.54</v>
      </c>
      <c r="J1338" s="684">
        <v>2.54</v>
      </c>
      <c r="K1338" s="684">
        <v>2.54</v>
      </c>
      <c r="L1338" s="684">
        <v>2.54</v>
      </c>
      <c r="M1338" s="684">
        <v>2.54</v>
      </c>
      <c r="N1338" s="684">
        <v>2.54</v>
      </c>
      <c r="O1338" s="684">
        <v>2.54</v>
      </c>
      <c r="P1338" s="684">
        <v>2.54</v>
      </c>
      <c r="Q1338" s="684">
        <v>2.54</v>
      </c>
      <c r="R1338" s="684">
        <v>2.54</v>
      </c>
      <c r="S1338" s="684">
        <v>2.54</v>
      </c>
      <c r="T1338" s="684">
        <v>2.54</v>
      </c>
      <c r="U1338" s="684">
        <v>2.54</v>
      </c>
      <c r="V1338" s="684">
        <v>2.54</v>
      </c>
      <c r="W1338" s="684">
        <v>2.54</v>
      </c>
      <c r="X1338" s="684">
        <v>2.54</v>
      </c>
      <c r="Y1338" s="100"/>
      <c r="Z1338" s="100"/>
    </row>
    <row r="1339" spans="1:27" ht="16.5" customHeight="1">
      <c r="B1339" s="474"/>
      <c r="E1339" s="387" t="s">
        <v>1083</v>
      </c>
      <c r="F1339" s="387" t="s">
        <v>1082</v>
      </c>
      <c r="G1339" s="684">
        <v>2.2989999999999999</v>
      </c>
      <c r="H1339" s="684">
        <v>2.2989999999999999</v>
      </c>
      <c r="I1339" s="684">
        <v>2.2989999999999999</v>
      </c>
      <c r="J1339" s="684">
        <v>2.2989999999999999</v>
      </c>
      <c r="K1339" s="684">
        <v>2.2989999999999999</v>
      </c>
      <c r="L1339" s="684">
        <v>2.2989999999999999</v>
      </c>
      <c r="M1339" s="684">
        <v>2.2989999999999999</v>
      </c>
      <c r="N1339" s="684">
        <v>2.2989999999999999</v>
      </c>
      <c r="O1339" s="684">
        <v>2.2989999999999999</v>
      </c>
      <c r="P1339" s="684">
        <v>2.2989999999999999</v>
      </c>
      <c r="Q1339" s="684">
        <v>2.2989999999999999</v>
      </c>
      <c r="R1339" s="684">
        <v>2.2989999999999999</v>
      </c>
      <c r="S1339" s="684">
        <v>2.2989999999999999</v>
      </c>
      <c r="T1339" s="684">
        <v>2.2989999999999999</v>
      </c>
      <c r="U1339" s="684">
        <v>2.2989999999999999</v>
      </c>
      <c r="V1339" s="684">
        <v>2.2989999999999999</v>
      </c>
      <c r="W1339" s="684">
        <v>2.2989999999999999</v>
      </c>
      <c r="X1339" s="684">
        <v>2.2989999999999999</v>
      </c>
      <c r="Y1339" s="100"/>
      <c r="Z1339" s="100"/>
    </row>
    <row r="1340" spans="1:27" ht="16.5" customHeight="1">
      <c r="B1340" s="474"/>
      <c r="E1340" s="385"/>
      <c r="F1340" s="100"/>
      <c r="G1340" s="100"/>
      <c r="H1340" s="100"/>
      <c r="I1340" s="100"/>
      <c r="J1340" s="100"/>
      <c r="K1340" s="100"/>
      <c r="L1340" s="100"/>
      <c r="M1340" s="100"/>
      <c r="N1340" s="100"/>
      <c r="O1340" s="100"/>
      <c r="P1340" s="100"/>
      <c r="Q1340" s="100"/>
      <c r="R1340" s="100"/>
      <c r="S1340" s="100"/>
      <c r="T1340" s="100"/>
      <c r="U1340" s="100"/>
      <c r="V1340" s="100"/>
      <c r="W1340" s="100"/>
      <c r="X1340" s="100"/>
      <c r="Y1340" s="100"/>
      <c r="Z1340" s="100"/>
    </row>
    <row r="1341" spans="1:27" ht="16.5" customHeight="1">
      <c r="B1341" s="474"/>
      <c r="E1341" s="699" t="s">
        <v>29</v>
      </c>
      <c r="F1341" s="100"/>
      <c r="G1341" s="100"/>
      <c r="H1341" s="100"/>
      <c r="I1341" s="100"/>
      <c r="J1341" s="100"/>
      <c r="K1341" s="100"/>
      <c r="L1341" s="100"/>
      <c r="M1341" s="100"/>
      <c r="N1341" s="100"/>
      <c r="O1341" s="100"/>
      <c r="P1341" s="100"/>
      <c r="Q1341" s="100"/>
      <c r="R1341" s="100"/>
      <c r="S1341" s="100"/>
      <c r="T1341" s="100"/>
      <c r="U1341" s="100"/>
      <c r="V1341" s="100"/>
      <c r="W1341" s="100"/>
      <c r="X1341" s="100"/>
      <c r="Y1341" s="100"/>
      <c r="Z1341" s="100"/>
    </row>
    <row r="1342" spans="1:27" ht="16.5" customHeight="1">
      <c r="B1342" s="474"/>
      <c r="E1342" s="696" t="s">
        <v>1084</v>
      </c>
      <c r="F1342" s="100"/>
      <c r="G1342" s="100"/>
      <c r="H1342" s="100"/>
      <c r="I1342" s="100"/>
      <c r="J1342" s="100"/>
      <c r="K1342" s="100"/>
      <c r="L1342" s="100"/>
      <c r="M1342" s="100"/>
      <c r="N1342" s="100"/>
      <c r="O1342" s="100"/>
      <c r="P1342" s="100"/>
      <c r="Q1342" s="100"/>
      <c r="R1342" s="100"/>
      <c r="S1342" s="100"/>
      <c r="T1342" s="100"/>
      <c r="U1342" s="100"/>
      <c r="V1342" s="100"/>
      <c r="W1342" s="100"/>
      <c r="X1342" s="100"/>
      <c r="Y1342" s="100"/>
      <c r="Z1342" s="100"/>
    </row>
    <row r="1343" spans="1:27" ht="16.5" customHeight="1">
      <c r="B1343" s="474"/>
      <c r="E1343" s="1237" t="s">
        <v>870</v>
      </c>
      <c r="F1343" s="1237"/>
      <c r="G1343" s="1237"/>
      <c r="H1343" s="1237"/>
      <c r="I1343" s="1237"/>
      <c r="J1343" s="1237"/>
      <c r="K1343" s="100"/>
      <c r="L1343" s="100"/>
      <c r="M1343" s="100"/>
      <c r="N1343" s="100"/>
      <c r="O1343" s="100"/>
      <c r="P1343" s="100"/>
      <c r="Q1343" s="100"/>
      <c r="R1343" s="100"/>
      <c r="S1343" s="100"/>
      <c r="T1343" s="100"/>
      <c r="U1343" s="100"/>
      <c r="V1343" s="100"/>
      <c r="W1343" s="100"/>
      <c r="X1343" s="100"/>
      <c r="Y1343" s="100"/>
      <c r="Z1343" s="100"/>
    </row>
    <row r="1344" spans="1:27" ht="16.5" customHeight="1">
      <c r="B1344" s="474"/>
      <c r="E1344" s="699" t="s">
        <v>976</v>
      </c>
      <c r="F1344" s="100"/>
      <c r="G1344" s="100"/>
      <c r="H1344" s="100"/>
      <c r="I1344" s="100"/>
      <c r="J1344" s="100"/>
      <c r="K1344" s="100"/>
      <c r="L1344" s="100"/>
      <c r="M1344" s="100"/>
      <c r="N1344" s="100"/>
      <c r="O1344" s="100"/>
      <c r="P1344" s="100"/>
      <c r="Q1344" s="100"/>
      <c r="R1344" s="100"/>
      <c r="S1344" s="100"/>
      <c r="T1344" s="100"/>
      <c r="U1344" s="100"/>
      <c r="V1344" s="100"/>
      <c r="W1344" s="100"/>
      <c r="X1344" s="100"/>
      <c r="Y1344" s="100"/>
      <c r="Z1344" s="100"/>
    </row>
    <row r="1345" spans="2:60" ht="16.5" customHeight="1">
      <c r="B1345" s="474"/>
      <c r="E1345" s="696" t="s">
        <v>1085</v>
      </c>
      <c r="F1345" s="100"/>
      <c r="G1345" s="100"/>
      <c r="H1345" s="100"/>
      <c r="I1345" s="100"/>
      <c r="J1345" s="100"/>
      <c r="K1345" s="100"/>
      <c r="L1345" s="100"/>
      <c r="M1345" s="100"/>
      <c r="N1345" s="100"/>
      <c r="O1345" s="100"/>
      <c r="P1345" s="100"/>
      <c r="Q1345" s="100"/>
      <c r="R1345" s="100"/>
      <c r="S1345" s="100"/>
      <c r="T1345" s="100"/>
      <c r="U1345" s="100"/>
      <c r="V1345" s="100"/>
      <c r="W1345" s="100"/>
      <c r="X1345" s="100"/>
      <c r="Y1345" s="100"/>
      <c r="Z1345" s="100"/>
    </row>
    <row r="1346" spans="2:60" ht="16.5" customHeight="1">
      <c r="B1346" s="474"/>
      <c r="E1346" s="699" t="s">
        <v>872</v>
      </c>
      <c r="F1346" s="100"/>
      <c r="G1346" s="100"/>
      <c r="H1346" s="100"/>
      <c r="I1346" s="100"/>
      <c r="J1346" s="100"/>
      <c r="K1346" s="100"/>
      <c r="L1346" s="100"/>
      <c r="M1346" s="100"/>
      <c r="N1346" s="100"/>
      <c r="O1346" s="100"/>
      <c r="P1346" s="100"/>
      <c r="Q1346" s="100"/>
      <c r="R1346" s="100"/>
      <c r="S1346" s="100"/>
      <c r="T1346" s="100"/>
      <c r="U1346" s="100"/>
      <c r="V1346" s="100"/>
      <c r="W1346" s="100"/>
      <c r="X1346" s="100"/>
      <c r="Y1346" s="100"/>
      <c r="Z1346" s="100"/>
    </row>
    <row r="1347" spans="2:60" ht="16.5" customHeight="1">
      <c r="B1347" s="474"/>
      <c r="E1347" s="696" t="s">
        <v>1086</v>
      </c>
      <c r="I1347" s="100"/>
      <c r="J1347" s="100"/>
      <c r="K1347" s="100"/>
      <c r="L1347" s="100"/>
      <c r="M1347" s="100"/>
      <c r="N1347" s="100"/>
      <c r="O1347" s="100"/>
      <c r="P1347" s="100"/>
      <c r="Q1347" s="100"/>
      <c r="R1347" s="100"/>
      <c r="S1347" s="100"/>
      <c r="T1347" s="100"/>
      <c r="U1347" s="100"/>
      <c r="V1347" s="100"/>
      <c r="W1347" s="100"/>
      <c r="X1347" s="100"/>
      <c r="Y1347" s="100"/>
      <c r="Z1347" s="100"/>
    </row>
    <row r="1348" spans="2:60" ht="16.5" customHeight="1">
      <c r="B1348" s="474"/>
      <c r="E1348" s="1250" t="s">
        <v>874</v>
      </c>
      <c r="F1348" s="1250"/>
      <c r="G1348" s="1250"/>
      <c r="I1348" s="100"/>
      <c r="J1348" s="100"/>
      <c r="K1348" s="100"/>
      <c r="L1348" s="100"/>
      <c r="M1348" s="100"/>
      <c r="N1348" s="100"/>
      <c r="O1348" s="100"/>
      <c r="P1348" s="100"/>
      <c r="Q1348" s="100"/>
      <c r="R1348" s="100"/>
      <c r="S1348" s="100"/>
      <c r="T1348" s="100"/>
      <c r="U1348" s="100"/>
      <c r="V1348" s="100"/>
      <c r="W1348" s="100"/>
      <c r="X1348" s="100"/>
      <c r="Y1348" s="100"/>
      <c r="Z1348" s="100"/>
    </row>
    <row r="1349" spans="2:60" ht="16.5" customHeight="1">
      <c r="B1349" s="474"/>
      <c r="E1349" s="879" t="s">
        <v>875</v>
      </c>
      <c r="F1349" s="880"/>
      <c r="G1349" s="875"/>
      <c r="I1349" s="100"/>
      <c r="J1349" s="100"/>
      <c r="K1349" s="100"/>
      <c r="L1349" s="100"/>
      <c r="M1349" s="100"/>
      <c r="N1349" s="100"/>
      <c r="O1349" s="100"/>
      <c r="P1349" s="100"/>
      <c r="Q1349" s="100"/>
      <c r="R1349" s="100"/>
      <c r="S1349" s="100"/>
      <c r="T1349" s="100"/>
      <c r="U1349" s="100"/>
      <c r="V1349" s="100"/>
      <c r="W1349" s="100"/>
      <c r="X1349" s="100"/>
      <c r="Y1349" s="100"/>
      <c r="Z1349" s="100"/>
    </row>
    <row r="1350" spans="2:60" ht="16.5" customHeight="1">
      <c r="B1350" s="474"/>
      <c r="E1350" s="879" t="s">
        <v>1087</v>
      </c>
      <c r="F1350" s="880"/>
      <c r="G1350" s="875"/>
      <c r="I1350" s="100"/>
      <c r="J1350" s="100"/>
      <c r="K1350" s="100"/>
      <c r="L1350" s="100"/>
      <c r="M1350" s="100"/>
      <c r="N1350" s="100"/>
      <c r="O1350" s="100"/>
      <c r="P1350" s="100"/>
      <c r="Q1350" s="100"/>
      <c r="R1350" s="100"/>
      <c r="S1350" s="100"/>
      <c r="T1350" s="100"/>
      <c r="U1350" s="100"/>
      <c r="V1350" s="100"/>
      <c r="W1350" s="100"/>
      <c r="X1350" s="100"/>
      <c r="Y1350" s="100"/>
      <c r="Z1350" s="100"/>
    </row>
    <row r="1351" spans="2:60" ht="16.5" customHeight="1">
      <c r="B1351" s="474"/>
      <c r="E1351" s="696" t="s">
        <v>878</v>
      </c>
      <c r="F1351" s="865"/>
      <c r="I1351" s="100"/>
      <c r="J1351" s="100"/>
      <c r="K1351" s="100"/>
      <c r="L1351" s="100"/>
      <c r="M1351" s="100"/>
      <c r="N1351" s="100"/>
      <c r="O1351" s="100"/>
      <c r="P1351" s="100"/>
      <c r="Q1351" s="100"/>
      <c r="R1351" s="100"/>
      <c r="S1351" s="100"/>
      <c r="T1351" s="100"/>
      <c r="U1351" s="100"/>
      <c r="V1351" s="100"/>
      <c r="W1351" s="100"/>
      <c r="X1351" s="100"/>
      <c r="Y1351" s="100"/>
      <c r="Z1351" s="100"/>
    </row>
    <row r="1352" spans="2:60" ht="16.5" customHeight="1">
      <c r="B1352" s="474"/>
      <c r="E1352" s="1251" t="s">
        <v>879</v>
      </c>
      <c r="F1352" s="1251"/>
      <c r="G1352" s="1251"/>
      <c r="H1352" s="1251"/>
      <c r="I1352" s="100"/>
      <c r="J1352" s="100"/>
      <c r="K1352" s="100"/>
      <c r="L1352" s="100"/>
      <c r="M1352" s="100"/>
      <c r="N1352" s="100"/>
      <c r="O1352" s="100"/>
      <c r="P1352" s="100"/>
      <c r="Q1352" s="100"/>
      <c r="R1352" s="100"/>
      <c r="S1352" s="100"/>
      <c r="T1352" s="100"/>
      <c r="U1352" s="100"/>
      <c r="V1352" s="100"/>
      <c r="W1352" s="100"/>
      <c r="X1352" s="100"/>
      <c r="Y1352" s="100"/>
      <c r="Z1352" s="100"/>
    </row>
    <row r="1353" spans="2:60" ht="16.5" customHeight="1">
      <c r="B1353" s="474"/>
      <c r="E1353" s="696" t="s">
        <v>1088</v>
      </c>
      <c r="F1353" s="865"/>
      <c r="I1353" s="100"/>
      <c r="J1353" s="100"/>
      <c r="K1353" s="100"/>
      <c r="L1353" s="100"/>
      <c r="M1353" s="100"/>
      <c r="N1353" s="100"/>
      <c r="O1353" s="100"/>
      <c r="P1353" s="100"/>
      <c r="Q1353" s="100"/>
      <c r="R1353" s="100"/>
      <c r="S1353" s="100"/>
      <c r="T1353" s="100"/>
      <c r="U1353" s="100"/>
      <c r="V1353" s="100"/>
      <c r="W1353" s="100"/>
      <c r="X1353" s="100"/>
      <c r="Y1353" s="100"/>
      <c r="Z1353" s="100"/>
    </row>
    <row r="1354" spans="2:60" ht="16.5" customHeight="1">
      <c r="B1354" s="474"/>
      <c r="E1354" s="1251" t="s">
        <v>885</v>
      </c>
      <c r="F1354" s="1251"/>
      <c r="G1354" s="1251"/>
      <c r="H1354" s="1251"/>
      <c r="I1354" s="100"/>
      <c r="J1354" s="100"/>
      <c r="K1354" s="100"/>
      <c r="L1354" s="100"/>
      <c r="M1354" s="100"/>
      <c r="N1354" s="100"/>
      <c r="O1354" s="100"/>
      <c r="P1354" s="100"/>
      <c r="Q1354" s="100"/>
      <c r="R1354" s="100"/>
      <c r="S1354" s="100"/>
      <c r="T1354" s="100"/>
      <c r="U1354" s="100"/>
      <c r="V1354" s="100"/>
      <c r="W1354" s="100"/>
      <c r="X1354" s="100"/>
      <c r="Y1354" s="100"/>
      <c r="Z1354" s="100"/>
    </row>
    <row r="1355" spans="2:60" ht="16.5" customHeight="1">
      <c r="B1355" s="474"/>
      <c r="E1355" s="385"/>
      <c r="F1355" s="100"/>
      <c r="G1355" s="100"/>
      <c r="H1355" s="100"/>
      <c r="I1355" s="100"/>
      <c r="J1355" s="100"/>
      <c r="K1355" s="100"/>
      <c r="L1355" s="100"/>
      <c r="M1355" s="100"/>
      <c r="N1355" s="100"/>
      <c r="O1355" s="100"/>
      <c r="P1355" s="100"/>
      <c r="Q1355" s="100"/>
      <c r="R1355" s="100"/>
      <c r="S1355" s="100"/>
      <c r="T1355" s="100"/>
      <c r="U1355" s="100"/>
      <c r="V1355" s="100"/>
      <c r="W1355" s="100"/>
      <c r="X1355" s="100"/>
      <c r="Y1355" s="100"/>
      <c r="Z1355" s="100"/>
    </row>
    <row r="1356" spans="2:60" ht="16.5" customHeight="1">
      <c r="B1356" s="474"/>
      <c r="E1356" s="529" t="s">
        <v>886</v>
      </c>
      <c r="F1356" s="100"/>
      <c r="G1356" s="100"/>
      <c r="H1356" s="100"/>
      <c r="I1356" s="100"/>
      <c r="J1356" s="100"/>
      <c r="K1356" s="100"/>
      <c r="L1356" s="100"/>
      <c r="M1356" s="100"/>
      <c r="N1356" s="100"/>
      <c r="O1356" s="100"/>
      <c r="P1356" s="100"/>
      <c r="Q1356" s="100"/>
      <c r="R1356" s="100"/>
      <c r="S1356" s="100"/>
      <c r="T1356" s="100"/>
      <c r="U1356" s="100"/>
      <c r="V1356" s="100"/>
      <c r="W1356" s="100"/>
      <c r="X1356" s="100"/>
      <c r="Y1356" s="100"/>
      <c r="Z1356" s="100"/>
    </row>
    <row r="1357" spans="2:60" ht="16.5" customHeight="1">
      <c r="B1357" s="474"/>
      <c r="E1357" s="102"/>
      <c r="F1357" s="100"/>
      <c r="G1357" s="1225">
        <v>2007</v>
      </c>
      <c r="H1357" s="1225"/>
      <c r="I1357" s="1225"/>
      <c r="J1357" s="1227">
        <v>2008</v>
      </c>
      <c r="K1357" s="1228"/>
      <c r="L1357" s="1229"/>
      <c r="M1357" s="1225">
        <v>2009</v>
      </c>
      <c r="N1357" s="1225"/>
      <c r="O1357" s="1225"/>
      <c r="P1357" s="1225">
        <v>2010</v>
      </c>
      <c r="Q1357" s="1225"/>
      <c r="R1357" s="1225"/>
      <c r="S1357" s="1225">
        <v>2011</v>
      </c>
      <c r="T1357" s="1225"/>
      <c r="U1357" s="1225"/>
      <c r="V1357" s="1225">
        <v>2012</v>
      </c>
      <c r="W1357" s="1225"/>
      <c r="X1357" s="1225"/>
      <c r="Y1357" s="1225">
        <v>2013</v>
      </c>
      <c r="Z1357" s="1225"/>
      <c r="AA1357" s="1225"/>
      <c r="AB1357" s="1225">
        <v>2014</v>
      </c>
      <c r="AC1357" s="1225"/>
      <c r="AD1357" s="1225"/>
      <c r="AE1357" s="1225">
        <v>2015</v>
      </c>
      <c r="AF1357" s="1225"/>
      <c r="AG1357" s="1225"/>
      <c r="AH1357" s="1225">
        <v>2016</v>
      </c>
      <c r="AI1357" s="1225"/>
      <c r="AJ1357" s="1225"/>
      <c r="AK1357" s="1225">
        <v>2017</v>
      </c>
      <c r="AL1357" s="1225"/>
      <c r="AM1357" s="1225"/>
      <c r="AN1357" s="1225">
        <v>2018</v>
      </c>
      <c r="AO1357" s="1225"/>
      <c r="AP1357" s="1225"/>
      <c r="AQ1357" s="1225">
        <v>2019</v>
      </c>
      <c r="AR1357" s="1225"/>
      <c r="AS1357" s="1225"/>
      <c r="AT1357" s="1225">
        <v>2020</v>
      </c>
      <c r="AU1357" s="1225"/>
      <c r="AV1357" s="1225"/>
      <c r="AW1357" s="1225">
        <v>2021</v>
      </c>
      <c r="AX1357" s="1225"/>
      <c r="AY1357" s="1225"/>
      <c r="AZ1357" s="1225">
        <v>2022</v>
      </c>
      <c r="BA1357" s="1225"/>
      <c r="BB1357" s="1225"/>
      <c r="BC1357" s="1225">
        <v>2023</v>
      </c>
      <c r="BD1357" s="1225"/>
      <c r="BE1357" s="1225"/>
      <c r="BF1357" s="1225">
        <v>2024</v>
      </c>
      <c r="BG1357" s="1225"/>
      <c r="BH1357" s="1225"/>
    </row>
    <row r="1358" spans="2:60" ht="16.5" customHeight="1">
      <c r="B1358" s="474"/>
      <c r="E1358" s="102"/>
      <c r="F1358" s="100"/>
      <c r="G1358" s="398" t="s">
        <v>887</v>
      </c>
      <c r="H1358" s="398" t="s">
        <v>888</v>
      </c>
      <c r="I1358" s="398" t="s">
        <v>889</v>
      </c>
      <c r="J1358" s="398" t="s">
        <v>887</v>
      </c>
      <c r="K1358" s="398" t="s">
        <v>888</v>
      </c>
      <c r="L1358" s="398" t="s">
        <v>889</v>
      </c>
      <c r="M1358" s="398" t="s">
        <v>887</v>
      </c>
      <c r="N1358" s="398" t="s">
        <v>888</v>
      </c>
      <c r="O1358" s="398" t="s">
        <v>889</v>
      </c>
      <c r="P1358" s="398" t="s">
        <v>887</v>
      </c>
      <c r="Q1358" s="398" t="s">
        <v>888</v>
      </c>
      <c r="R1358" s="398" t="s">
        <v>889</v>
      </c>
      <c r="S1358" s="398" t="s">
        <v>887</v>
      </c>
      <c r="T1358" s="398" t="s">
        <v>888</v>
      </c>
      <c r="U1358" s="398" t="s">
        <v>889</v>
      </c>
      <c r="V1358" s="398" t="s">
        <v>887</v>
      </c>
      <c r="W1358" s="398" t="s">
        <v>888</v>
      </c>
      <c r="X1358" s="398" t="s">
        <v>889</v>
      </c>
      <c r="Y1358" s="398" t="s">
        <v>887</v>
      </c>
      <c r="Z1358" s="398" t="s">
        <v>888</v>
      </c>
      <c r="AA1358" s="398" t="s">
        <v>889</v>
      </c>
      <c r="AB1358" s="398" t="s">
        <v>887</v>
      </c>
      <c r="AC1358" s="398" t="s">
        <v>888</v>
      </c>
      <c r="AD1358" s="398" t="s">
        <v>889</v>
      </c>
      <c r="AE1358" s="398" t="s">
        <v>887</v>
      </c>
      <c r="AF1358" s="398" t="s">
        <v>888</v>
      </c>
      <c r="AG1358" s="398" t="s">
        <v>889</v>
      </c>
      <c r="AH1358" s="398" t="s">
        <v>887</v>
      </c>
      <c r="AI1358" s="398" t="s">
        <v>888</v>
      </c>
      <c r="AJ1358" s="398" t="s">
        <v>889</v>
      </c>
      <c r="AK1358" s="398" t="s">
        <v>887</v>
      </c>
      <c r="AL1358" s="398" t="s">
        <v>888</v>
      </c>
      <c r="AM1358" s="398" t="s">
        <v>889</v>
      </c>
      <c r="AN1358" s="398" t="s">
        <v>887</v>
      </c>
      <c r="AO1358" s="398" t="s">
        <v>888</v>
      </c>
      <c r="AP1358" s="398" t="s">
        <v>889</v>
      </c>
      <c r="AQ1358" s="398" t="s">
        <v>887</v>
      </c>
      <c r="AR1358" s="398" t="s">
        <v>888</v>
      </c>
      <c r="AS1358" s="398" t="s">
        <v>889</v>
      </c>
      <c r="AT1358" s="398" t="s">
        <v>887</v>
      </c>
      <c r="AU1358" s="398" t="s">
        <v>888</v>
      </c>
      <c r="AV1358" s="398" t="s">
        <v>889</v>
      </c>
      <c r="AW1358" s="398" t="s">
        <v>887</v>
      </c>
      <c r="AX1358" s="398" t="s">
        <v>888</v>
      </c>
      <c r="AY1358" s="398" t="s">
        <v>889</v>
      </c>
      <c r="AZ1358" s="398" t="s">
        <v>887</v>
      </c>
      <c r="BA1358" s="398" t="s">
        <v>888</v>
      </c>
      <c r="BB1358" s="398" t="s">
        <v>889</v>
      </c>
      <c r="BC1358" s="398" t="s">
        <v>887</v>
      </c>
      <c r="BD1358" s="398" t="s">
        <v>888</v>
      </c>
      <c r="BE1358" s="398" t="s">
        <v>889</v>
      </c>
      <c r="BF1358" s="398" t="s">
        <v>887</v>
      </c>
      <c r="BG1358" s="398" t="s">
        <v>888</v>
      </c>
      <c r="BH1358" s="398" t="s">
        <v>889</v>
      </c>
    </row>
    <row r="1359" spans="2:60" ht="16.5" customHeight="1">
      <c r="B1359" s="474"/>
      <c r="E1359" s="386" t="s">
        <v>968</v>
      </c>
      <c r="F1359" s="387" t="s">
        <v>1080</v>
      </c>
      <c r="G1359" s="396">
        <v>2.7149999999999999</v>
      </c>
      <c r="H1359" s="396">
        <v>0.152</v>
      </c>
      <c r="I1359" s="396">
        <v>0.02</v>
      </c>
      <c r="J1359" s="396">
        <v>2.7149999999999999</v>
      </c>
      <c r="K1359" s="396">
        <v>0.152</v>
      </c>
      <c r="L1359" s="396">
        <v>0.02</v>
      </c>
      <c r="M1359" s="396">
        <v>2.7149999999999999</v>
      </c>
      <c r="N1359" s="396">
        <v>0.152</v>
      </c>
      <c r="O1359" s="396">
        <v>0.02</v>
      </c>
      <c r="P1359" s="396">
        <v>2.7149999999999999</v>
      </c>
      <c r="Q1359" s="396">
        <v>0.152</v>
      </c>
      <c r="R1359" s="396">
        <v>0.02</v>
      </c>
      <c r="S1359" s="396">
        <v>2.7149999999999999</v>
      </c>
      <c r="T1359" s="396">
        <v>0.152</v>
      </c>
      <c r="U1359" s="396">
        <v>0.02</v>
      </c>
      <c r="V1359" s="396">
        <v>2.7149999999999999</v>
      </c>
      <c r="W1359" s="396">
        <v>0.152</v>
      </c>
      <c r="X1359" s="396">
        <v>0.02</v>
      </c>
      <c r="Y1359" s="396">
        <v>2.7149999999999999</v>
      </c>
      <c r="Z1359" s="396">
        <v>0.152</v>
      </c>
      <c r="AA1359" s="396">
        <v>0.02</v>
      </c>
      <c r="AB1359" s="396">
        <v>2.7149999999999999</v>
      </c>
      <c r="AC1359" s="396">
        <v>0.152</v>
      </c>
      <c r="AD1359" s="396">
        <v>0.02</v>
      </c>
      <c r="AE1359" s="396">
        <v>2.7149999999999999</v>
      </c>
      <c r="AF1359" s="396">
        <v>0.152</v>
      </c>
      <c r="AG1359" s="396">
        <v>0.02</v>
      </c>
      <c r="AH1359" s="396">
        <v>2.7149999999999999</v>
      </c>
      <c r="AI1359" s="396">
        <v>0.152</v>
      </c>
      <c r="AJ1359" s="396">
        <v>0.02</v>
      </c>
      <c r="AK1359" s="396">
        <v>2.7149999999999999</v>
      </c>
      <c r="AL1359" s="396">
        <v>0.152</v>
      </c>
      <c r="AM1359" s="396">
        <v>0.02</v>
      </c>
      <c r="AN1359" s="396">
        <v>2.7149999999999999</v>
      </c>
      <c r="AO1359" s="396">
        <v>0.152</v>
      </c>
      <c r="AP1359" s="396">
        <v>0.02</v>
      </c>
      <c r="AQ1359" s="396">
        <v>2.7149999999999999</v>
      </c>
      <c r="AR1359" s="396">
        <v>0.152</v>
      </c>
      <c r="AS1359" s="396">
        <v>0.02</v>
      </c>
      <c r="AT1359" s="396">
        <v>2.7149999999999999</v>
      </c>
      <c r="AU1359" s="396">
        <v>0.152</v>
      </c>
      <c r="AV1359" s="396">
        <v>0.02</v>
      </c>
      <c r="AW1359" s="396">
        <v>2.7149999999999999</v>
      </c>
      <c r="AX1359" s="396">
        <v>0.152</v>
      </c>
      <c r="AY1359" s="396">
        <v>0.02</v>
      </c>
      <c r="AZ1359" s="396">
        <v>2.7149999999999999</v>
      </c>
      <c r="BA1359" s="396">
        <v>0.152</v>
      </c>
      <c r="BB1359" s="396">
        <v>0.02</v>
      </c>
      <c r="BC1359" s="396">
        <v>2.7149999999999999</v>
      </c>
      <c r="BD1359" s="396">
        <v>0.152</v>
      </c>
      <c r="BE1359" s="396">
        <v>0.02</v>
      </c>
      <c r="BF1359" s="396">
        <v>2.7149999999999999</v>
      </c>
      <c r="BG1359" s="396">
        <v>0.152</v>
      </c>
      <c r="BH1359" s="396">
        <v>0.02</v>
      </c>
    </row>
    <row r="1360" spans="2:60" ht="16.5" customHeight="1">
      <c r="B1360" s="474"/>
      <c r="E1360" s="388"/>
      <c r="F1360" s="387" t="s">
        <v>1081</v>
      </c>
      <c r="G1360" s="396">
        <v>2.7149999999999999</v>
      </c>
      <c r="H1360" s="396">
        <v>0.25600000000000001</v>
      </c>
      <c r="I1360" s="396">
        <v>7.2999999999999995E-2</v>
      </c>
      <c r="J1360" s="396">
        <v>2.7149999999999999</v>
      </c>
      <c r="K1360" s="396">
        <v>0.25600000000000001</v>
      </c>
      <c r="L1360" s="396">
        <v>7.2999999999999995E-2</v>
      </c>
      <c r="M1360" s="396">
        <v>2.7149999999999999</v>
      </c>
      <c r="N1360" s="396">
        <v>0.25600000000000001</v>
      </c>
      <c r="O1360" s="396">
        <v>7.2999999999999995E-2</v>
      </c>
      <c r="P1360" s="396">
        <v>2.7149999999999999</v>
      </c>
      <c r="Q1360" s="396">
        <v>0.25600000000000001</v>
      </c>
      <c r="R1360" s="396">
        <v>7.2999999999999995E-2</v>
      </c>
      <c r="S1360" s="396">
        <v>2.7149999999999999</v>
      </c>
      <c r="T1360" s="396">
        <v>0.25600000000000001</v>
      </c>
      <c r="U1360" s="396">
        <v>7.2999999999999995E-2</v>
      </c>
      <c r="V1360" s="396">
        <v>2.7149999999999999</v>
      </c>
      <c r="W1360" s="396">
        <v>0.25600000000000001</v>
      </c>
      <c r="X1360" s="396">
        <v>7.2999999999999995E-2</v>
      </c>
      <c r="Y1360" s="396">
        <v>2.7149999999999999</v>
      </c>
      <c r="Z1360" s="396">
        <v>0.25600000000000001</v>
      </c>
      <c r="AA1360" s="396">
        <v>7.2999999999999995E-2</v>
      </c>
      <c r="AB1360" s="396">
        <v>2.7149999999999999</v>
      </c>
      <c r="AC1360" s="396">
        <v>0.25600000000000001</v>
      </c>
      <c r="AD1360" s="396">
        <v>7.2999999999999995E-2</v>
      </c>
      <c r="AE1360" s="396">
        <v>2.7149999999999999</v>
      </c>
      <c r="AF1360" s="396">
        <v>0.25600000000000001</v>
      </c>
      <c r="AG1360" s="396">
        <v>7.2999999999999995E-2</v>
      </c>
      <c r="AH1360" s="396">
        <v>2.7149999999999999</v>
      </c>
      <c r="AI1360" s="396">
        <v>0.25600000000000001</v>
      </c>
      <c r="AJ1360" s="396">
        <v>7.2999999999999995E-2</v>
      </c>
      <c r="AK1360" s="396">
        <v>2.7149999999999999</v>
      </c>
      <c r="AL1360" s="396">
        <v>0.25600000000000001</v>
      </c>
      <c r="AM1360" s="396">
        <v>7.2999999999999995E-2</v>
      </c>
      <c r="AN1360" s="396">
        <v>2.7149999999999999</v>
      </c>
      <c r="AO1360" s="396">
        <v>0.25600000000000001</v>
      </c>
      <c r="AP1360" s="396">
        <v>7.2999999999999995E-2</v>
      </c>
      <c r="AQ1360" s="396">
        <v>2.7149999999999999</v>
      </c>
      <c r="AR1360" s="396">
        <v>0.25600000000000001</v>
      </c>
      <c r="AS1360" s="396">
        <v>7.2999999999999995E-2</v>
      </c>
      <c r="AT1360" s="396">
        <v>2.7149999999999999</v>
      </c>
      <c r="AU1360" s="396">
        <v>0.25600000000000001</v>
      </c>
      <c r="AV1360" s="396">
        <v>7.2999999999999995E-2</v>
      </c>
      <c r="AW1360" s="396">
        <v>2.7149999999999999</v>
      </c>
      <c r="AX1360" s="396">
        <v>0.25600000000000001</v>
      </c>
      <c r="AY1360" s="396">
        <v>7.2999999999999995E-2</v>
      </c>
      <c r="AZ1360" s="396">
        <v>2.7149999999999999</v>
      </c>
      <c r="BA1360" s="396">
        <v>0.25600000000000001</v>
      </c>
      <c r="BB1360" s="396">
        <v>7.2999999999999995E-2</v>
      </c>
      <c r="BC1360" s="396">
        <v>2.7149999999999999</v>
      </c>
      <c r="BD1360" s="396">
        <v>0.25600000000000001</v>
      </c>
      <c r="BE1360" s="396">
        <v>7.2999999999999995E-2</v>
      </c>
      <c r="BF1360" s="396">
        <v>2.7149999999999999</v>
      </c>
      <c r="BG1360" s="396">
        <v>0.25600000000000001</v>
      </c>
      <c r="BH1360" s="396">
        <v>7.2999999999999995E-2</v>
      </c>
    </row>
    <row r="1361" spans="2:70" ht="16.5" customHeight="1">
      <c r="B1361" s="474"/>
      <c r="E1361" s="387" t="s">
        <v>833</v>
      </c>
      <c r="F1361" s="387" t="s">
        <v>1081</v>
      </c>
      <c r="G1361" s="396">
        <v>3.097</v>
      </c>
      <c r="H1361" s="396">
        <v>0.27800000000000002</v>
      </c>
      <c r="I1361" s="396">
        <v>7.9000000000000001E-2</v>
      </c>
      <c r="J1361" s="396">
        <v>3.1059999999999999</v>
      </c>
      <c r="K1361" s="396">
        <v>0.27600000000000002</v>
      </c>
      <c r="L1361" s="396">
        <v>7.9000000000000001E-2</v>
      </c>
      <c r="M1361" s="396">
        <v>3.1040000000000001</v>
      </c>
      <c r="N1361" s="396">
        <v>0.27800000000000002</v>
      </c>
      <c r="O1361" s="396">
        <v>7.9000000000000001E-2</v>
      </c>
      <c r="P1361" s="396">
        <v>3.1</v>
      </c>
      <c r="Q1361" s="396">
        <v>0.27700000000000002</v>
      </c>
      <c r="R1361" s="396">
        <v>7.9000000000000001E-2</v>
      </c>
      <c r="S1361" s="396">
        <v>3.0950000000000002</v>
      </c>
      <c r="T1361" s="396">
        <v>0.27600000000000002</v>
      </c>
      <c r="U1361" s="396">
        <v>7.9000000000000001E-2</v>
      </c>
      <c r="V1361" s="396">
        <v>3.101</v>
      </c>
      <c r="W1361" s="396">
        <v>0.27600000000000002</v>
      </c>
      <c r="X1361" s="396">
        <v>7.9000000000000001E-2</v>
      </c>
      <c r="Y1361" s="396">
        <v>3.085</v>
      </c>
      <c r="Z1361" s="396">
        <v>0.27600000000000002</v>
      </c>
      <c r="AA1361" s="396">
        <v>7.9000000000000001E-2</v>
      </c>
      <c r="AB1361" s="396">
        <v>3.0539999999999998</v>
      </c>
      <c r="AC1361" s="396">
        <v>0.27500000000000002</v>
      </c>
      <c r="AD1361" s="396">
        <v>7.9000000000000001E-2</v>
      </c>
      <c r="AE1361" s="396">
        <v>3.1080000000000001</v>
      </c>
      <c r="AF1361" s="396">
        <v>0.27800000000000002</v>
      </c>
      <c r="AG1361" s="396">
        <v>7.9000000000000001E-2</v>
      </c>
      <c r="AH1361" s="396">
        <v>3.1110000000000002</v>
      </c>
      <c r="AI1361" s="396">
        <v>0.27600000000000002</v>
      </c>
      <c r="AJ1361" s="396">
        <v>7.9000000000000001E-2</v>
      </c>
      <c r="AK1361" s="396">
        <v>3.113</v>
      </c>
      <c r="AL1361" s="396">
        <v>0.27600000000000002</v>
      </c>
      <c r="AM1361" s="396">
        <v>7.9000000000000001E-2</v>
      </c>
      <c r="AN1361" s="396">
        <v>3.093</v>
      </c>
      <c r="AO1361" s="396">
        <v>0.27600000000000002</v>
      </c>
      <c r="AP1361" s="396">
        <v>7.9000000000000001E-2</v>
      </c>
      <c r="AQ1361" s="396">
        <v>3.1080000000000001</v>
      </c>
      <c r="AR1361" s="396">
        <v>0.27500000000000002</v>
      </c>
      <c r="AS1361" s="396">
        <v>7.9000000000000001E-2</v>
      </c>
      <c r="AT1361" s="396">
        <v>3.097</v>
      </c>
      <c r="AU1361" s="396">
        <v>0.27600000000000002</v>
      </c>
      <c r="AV1361" s="396">
        <v>7.9000000000000001E-2</v>
      </c>
      <c r="AW1361" s="396">
        <v>3.0979999999999999</v>
      </c>
      <c r="AX1361" s="396">
        <v>0.27600000000000002</v>
      </c>
      <c r="AY1361" s="396">
        <v>7.9000000000000001E-2</v>
      </c>
      <c r="AZ1361" s="396">
        <v>3.0870000000000002</v>
      </c>
      <c r="BA1361" s="396">
        <v>0.27600000000000002</v>
      </c>
      <c r="BB1361" s="396">
        <v>7.9000000000000001E-2</v>
      </c>
      <c r="BC1361" s="396">
        <v>3.085</v>
      </c>
      <c r="BD1361" s="396">
        <v>0.27500000000000002</v>
      </c>
      <c r="BE1361" s="396">
        <v>7.9000000000000001E-2</v>
      </c>
      <c r="BF1361" s="396">
        <v>3.0760000000000001</v>
      </c>
      <c r="BG1361" s="396">
        <v>0.27700000000000002</v>
      </c>
      <c r="BH1361" s="396">
        <v>7.9000000000000001E-2</v>
      </c>
    </row>
    <row r="1362" spans="2:70" ht="16.5" customHeight="1">
      <c r="B1362" s="474"/>
      <c r="E1362" s="387" t="s">
        <v>835</v>
      </c>
      <c r="F1362" s="387" t="s">
        <v>1082</v>
      </c>
      <c r="G1362" s="396">
        <v>2.52</v>
      </c>
      <c r="H1362" s="396">
        <v>0.04</v>
      </c>
      <c r="I1362" s="396">
        <v>6.8000000000000005E-2</v>
      </c>
      <c r="J1362" s="396">
        <v>2.52</v>
      </c>
      <c r="K1362" s="396">
        <v>0.04</v>
      </c>
      <c r="L1362" s="396">
        <v>6.8000000000000005E-2</v>
      </c>
      <c r="M1362" s="396">
        <v>2.52</v>
      </c>
      <c r="N1362" s="396">
        <v>3.9E-2</v>
      </c>
      <c r="O1362" s="396">
        <v>6.8000000000000005E-2</v>
      </c>
      <c r="P1362" s="396">
        <v>2.52</v>
      </c>
      <c r="Q1362" s="396">
        <v>3.9E-2</v>
      </c>
      <c r="R1362" s="396">
        <v>6.8000000000000005E-2</v>
      </c>
      <c r="S1362" s="396">
        <v>2.52</v>
      </c>
      <c r="T1362" s="396">
        <v>3.7999999999999999E-2</v>
      </c>
      <c r="U1362" s="396">
        <v>6.8000000000000005E-2</v>
      </c>
      <c r="V1362" s="396">
        <v>2.52</v>
      </c>
      <c r="W1362" s="396">
        <v>3.7999999999999999E-2</v>
      </c>
      <c r="X1362" s="396">
        <v>6.8000000000000005E-2</v>
      </c>
      <c r="Y1362" s="396">
        <v>2.52</v>
      </c>
      <c r="Z1362" s="396">
        <v>3.7999999999999999E-2</v>
      </c>
      <c r="AA1362" s="396">
        <v>6.8000000000000005E-2</v>
      </c>
      <c r="AB1362" s="396">
        <v>2.52</v>
      </c>
      <c r="AC1362" s="396">
        <v>3.6999999999999998E-2</v>
      </c>
      <c r="AD1362" s="396">
        <v>6.8000000000000005E-2</v>
      </c>
      <c r="AE1362" s="396">
        <v>2.52</v>
      </c>
      <c r="AF1362" s="396">
        <v>3.6999999999999998E-2</v>
      </c>
      <c r="AG1362" s="396">
        <v>6.8000000000000005E-2</v>
      </c>
      <c r="AH1362" s="396">
        <v>2.52</v>
      </c>
      <c r="AI1362" s="396">
        <v>3.7999999999999999E-2</v>
      </c>
      <c r="AJ1362" s="396">
        <v>6.8000000000000005E-2</v>
      </c>
      <c r="AK1362" s="396">
        <v>2.52</v>
      </c>
      <c r="AL1362" s="396">
        <v>3.7999999999999999E-2</v>
      </c>
      <c r="AM1362" s="396">
        <v>6.8000000000000005E-2</v>
      </c>
      <c r="AN1362" s="396">
        <v>2.52</v>
      </c>
      <c r="AO1362" s="396">
        <v>3.7999999999999999E-2</v>
      </c>
      <c r="AP1362" s="396">
        <v>6.8000000000000005E-2</v>
      </c>
      <c r="AQ1362" s="396">
        <v>2.52</v>
      </c>
      <c r="AR1362" s="396">
        <v>3.7999999999999999E-2</v>
      </c>
      <c r="AS1362" s="396">
        <v>6.8000000000000005E-2</v>
      </c>
      <c r="AT1362" s="396">
        <v>2.52</v>
      </c>
      <c r="AU1362" s="396">
        <v>3.7999999999999999E-2</v>
      </c>
      <c r="AV1362" s="396">
        <v>6.8000000000000005E-2</v>
      </c>
      <c r="AW1362" s="396">
        <v>2.52</v>
      </c>
      <c r="AX1362" s="396">
        <v>3.6999999999999998E-2</v>
      </c>
      <c r="AY1362" s="396">
        <v>6.8000000000000005E-2</v>
      </c>
      <c r="AZ1362" s="396">
        <v>2.52</v>
      </c>
      <c r="BA1362" s="396">
        <v>3.5999999999999997E-2</v>
      </c>
      <c r="BB1362" s="396">
        <v>6.8000000000000005E-2</v>
      </c>
      <c r="BC1362" s="396">
        <v>2.52</v>
      </c>
      <c r="BD1362" s="396">
        <v>3.5999999999999997E-2</v>
      </c>
      <c r="BE1362" s="396">
        <v>6.8000000000000005E-2</v>
      </c>
      <c r="BF1362" s="396">
        <v>2.52</v>
      </c>
      <c r="BG1362" s="396">
        <v>3.6999999999999998E-2</v>
      </c>
      <c r="BH1362" s="396">
        <v>6.8000000000000005E-2</v>
      </c>
    </row>
    <row r="1363" spans="2:70" ht="16.5" customHeight="1">
      <c r="B1363" s="474"/>
      <c r="E1363" s="387" t="s">
        <v>1083</v>
      </c>
      <c r="F1363" s="387" t="s">
        <v>1082</v>
      </c>
      <c r="G1363" s="396">
        <v>2.2810000000000001</v>
      </c>
      <c r="H1363" s="396">
        <v>1.6E-2</v>
      </c>
      <c r="I1363" s="396">
        <v>6.4000000000000001E-2</v>
      </c>
      <c r="J1363" s="396">
        <v>2.2810000000000001</v>
      </c>
      <c r="K1363" s="396">
        <v>1.7999999999999999E-2</v>
      </c>
      <c r="L1363" s="396">
        <v>6.4000000000000001E-2</v>
      </c>
      <c r="M1363" s="396">
        <v>2.2810000000000001</v>
      </c>
      <c r="N1363" s="396">
        <v>1.9E-2</v>
      </c>
      <c r="O1363" s="396">
        <v>6.4000000000000001E-2</v>
      </c>
      <c r="P1363" s="396">
        <v>2.2810000000000001</v>
      </c>
      <c r="Q1363" s="396">
        <v>0.02</v>
      </c>
      <c r="R1363" s="396">
        <v>6.4000000000000001E-2</v>
      </c>
      <c r="S1363" s="396">
        <v>2.2810000000000001</v>
      </c>
      <c r="T1363" s="396">
        <v>1.9E-2</v>
      </c>
      <c r="U1363" s="396">
        <v>6.4000000000000001E-2</v>
      </c>
      <c r="V1363" s="396">
        <v>2.2810000000000001</v>
      </c>
      <c r="W1363" s="396">
        <v>1.7999999999999999E-2</v>
      </c>
      <c r="X1363" s="396">
        <v>6.4000000000000001E-2</v>
      </c>
      <c r="Y1363" s="396">
        <v>2.2810000000000001</v>
      </c>
      <c r="Z1363" s="396">
        <v>1.7999999999999999E-2</v>
      </c>
      <c r="AA1363" s="396">
        <v>6.4000000000000001E-2</v>
      </c>
      <c r="AB1363" s="396">
        <v>2.2810000000000001</v>
      </c>
      <c r="AC1363" s="396">
        <v>1.7000000000000001E-2</v>
      </c>
      <c r="AD1363" s="396">
        <v>6.4000000000000001E-2</v>
      </c>
      <c r="AE1363" s="396">
        <v>2.2810000000000001</v>
      </c>
      <c r="AF1363" s="396">
        <v>1.7000000000000001E-2</v>
      </c>
      <c r="AG1363" s="396">
        <v>6.4000000000000001E-2</v>
      </c>
      <c r="AH1363" s="396">
        <v>2.2810000000000001</v>
      </c>
      <c r="AI1363" s="396">
        <v>1.6E-2</v>
      </c>
      <c r="AJ1363" s="396">
        <v>6.4000000000000001E-2</v>
      </c>
      <c r="AK1363" s="396">
        <v>2.2810000000000001</v>
      </c>
      <c r="AL1363" s="396">
        <v>1.7999999999999999E-2</v>
      </c>
      <c r="AM1363" s="396">
        <v>6.4000000000000001E-2</v>
      </c>
      <c r="AN1363" s="396">
        <v>2.2810000000000001</v>
      </c>
      <c r="AO1363" s="396">
        <v>1.7000000000000001E-2</v>
      </c>
      <c r="AP1363" s="396">
        <v>6.4000000000000001E-2</v>
      </c>
      <c r="AQ1363" s="396">
        <v>2.2810000000000001</v>
      </c>
      <c r="AR1363" s="396">
        <v>1.7000000000000001E-2</v>
      </c>
      <c r="AS1363" s="396">
        <v>6.4000000000000001E-2</v>
      </c>
      <c r="AT1363" s="396">
        <v>2.2810000000000001</v>
      </c>
      <c r="AU1363" s="396">
        <v>1.6E-2</v>
      </c>
      <c r="AV1363" s="396">
        <v>6.4000000000000001E-2</v>
      </c>
      <c r="AW1363" s="396">
        <v>2.2810000000000001</v>
      </c>
      <c r="AX1363" s="396">
        <v>1.4999999999999999E-2</v>
      </c>
      <c r="AY1363" s="396">
        <v>6.4000000000000001E-2</v>
      </c>
      <c r="AZ1363" s="396">
        <v>2.2810000000000001</v>
      </c>
      <c r="BA1363" s="396">
        <v>1.6E-2</v>
      </c>
      <c r="BB1363" s="396">
        <v>6.4000000000000001E-2</v>
      </c>
      <c r="BC1363" s="396">
        <v>2.2810000000000001</v>
      </c>
      <c r="BD1363" s="396">
        <v>1.6E-2</v>
      </c>
      <c r="BE1363" s="396">
        <v>6.4000000000000001E-2</v>
      </c>
      <c r="BF1363" s="396">
        <v>2.2810000000000001</v>
      </c>
      <c r="BG1363" s="396">
        <v>1.6E-2</v>
      </c>
      <c r="BH1363" s="396">
        <v>6.4000000000000001E-2</v>
      </c>
    </row>
    <row r="1364" spans="2:70" ht="16.5" customHeight="1">
      <c r="B1364" s="474"/>
      <c r="E1364" s="377" t="s">
        <v>571</v>
      </c>
      <c r="F1364" s="100"/>
      <c r="G1364" s="100"/>
      <c r="H1364" s="100"/>
      <c r="I1364" s="100"/>
      <c r="J1364" s="100"/>
      <c r="K1364" s="100"/>
      <c r="L1364" s="100"/>
      <c r="M1364" s="100"/>
    </row>
    <row r="1365" spans="2:70" ht="16.5" customHeight="1">
      <c r="B1365" s="474"/>
      <c r="E1365" s="102"/>
      <c r="F1365" s="101"/>
      <c r="G1365" s="100"/>
      <c r="H1365" s="100"/>
      <c r="I1365" s="100"/>
      <c r="J1365" s="100"/>
      <c r="K1365" s="100"/>
      <c r="L1365" s="100"/>
      <c r="M1365" s="100"/>
      <c r="N1365" s="100"/>
      <c r="O1365" s="100"/>
      <c r="P1365" s="100"/>
      <c r="Q1365" s="100"/>
      <c r="R1365" s="100"/>
      <c r="S1365" s="100"/>
      <c r="T1365" s="100"/>
      <c r="U1365" s="100"/>
      <c r="V1365" s="100"/>
      <c r="W1365" s="100"/>
      <c r="X1365" s="100"/>
      <c r="Y1365" s="100"/>
      <c r="Z1365" s="100"/>
    </row>
    <row r="1366" spans="2:70" ht="16.5" customHeight="1">
      <c r="B1366" s="474"/>
      <c r="D1366" s="1247" t="s">
        <v>1089</v>
      </c>
      <c r="E1366" s="1247"/>
      <c r="F1366" s="1247"/>
      <c r="G1366" s="1248"/>
      <c r="H1366" s="1248"/>
      <c r="I1366" s="1248"/>
      <c r="J1366" s="1248"/>
      <c r="K1366" s="1248"/>
      <c r="L1366" s="1248"/>
      <c r="M1366" s="1248"/>
      <c r="N1366" s="1248"/>
      <c r="O1366" s="1248"/>
      <c r="P1366" s="1248"/>
      <c r="Q1366" s="1248"/>
      <c r="R1366" s="1248"/>
      <c r="S1366" s="1248"/>
      <c r="T1366" s="1248"/>
      <c r="U1366" s="1248"/>
      <c r="V1366" s="1248"/>
      <c r="W1366" s="1248"/>
      <c r="X1366" s="1248"/>
      <c r="Y1366" s="1248"/>
      <c r="Z1366" s="1248"/>
      <c r="AA1366" s="1248"/>
      <c r="AB1366" s="1248"/>
      <c r="AC1366" s="1248"/>
      <c r="AD1366" s="1248"/>
      <c r="AE1366" s="1248"/>
      <c r="AF1366" s="1248"/>
      <c r="AG1366" s="1248"/>
      <c r="AH1366" s="1248"/>
      <c r="AI1366" s="1248"/>
      <c r="AJ1366" s="1248"/>
      <c r="AK1366" s="1248"/>
      <c r="AL1366" s="1248"/>
      <c r="AM1366" s="1248"/>
      <c r="AN1366" s="1248"/>
      <c r="AO1366" s="1248"/>
      <c r="AP1366" s="1248"/>
      <c r="AQ1366" s="1248"/>
      <c r="AR1366" s="1248"/>
      <c r="AS1366" s="1248"/>
      <c r="AT1366" s="1248"/>
      <c r="AU1366" s="1248"/>
      <c r="AV1366" s="1248"/>
      <c r="AW1366" s="1248"/>
      <c r="AX1366" s="1248"/>
      <c r="AY1366" s="1248"/>
      <c r="AZ1366" s="1248"/>
      <c r="BA1366" s="1248"/>
      <c r="BB1366" s="1248"/>
      <c r="BC1366" s="1248"/>
      <c r="BD1366" s="1248"/>
      <c r="BE1366" s="1248"/>
      <c r="BF1366" s="1248"/>
      <c r="BG1366" s="1248"/>
      <c r="BH1366" s="1248"/>
      <c r="BI1366" s="1248"/>
      <c r="BJ1366" s="1248"/>
      <c r="BK1366" s="1248"/>
      <c r="BL1366" s="1248"/>
      <c r="BM1366" s="1248"/>
      <c r="BN1366" s="1248"/>
      <c r="BO1366" s="1248"/>
      <c r="BP1366" s="1248"/>
      <c r="BQ1366" s="1248"/>
      <c r="BR1366" s="1248"/>
    </row>
    <row r="1367" spans="2:70" ht="16.5" customHeight="1">
      <c r="B1367" s="474"/>
      <c r="E1367" s="100"/>
      <c r="F1367" s="100"/>
      <c r="G1367" s="100"/>
      <c r="H1367" s="100"/>
      <c r="I1367" s="100"/>
      <c r="J1367" s="100"/>
      <c r="K1367" s="100"/>
      <c r="L1367" s="100"/>
      <c r="M1367" s="100"/>
      <c r="N1367" s="100"/>
      <c r="O1367" s="100"/>
      <c r="P1367" s="100"/>
      <c r="Q1367" s="100"/>
      <c r="R1367" s="100"/>
      <c r="S1367" s="100"/>
      <c r="T1367" s="100"/>
      <c r="U1367" s="100"/>
      <c r="V1367" s="100"/>
      <c r="W1367" s="100"/>
      <c r="X1367" s="100"/>
      <c r="Y1367" s="100"/>
      <c r="Z1367" s="100"/>
    </row>
    <row r="1368" spans="2:70" ht="16.5" customHeight="1">
      <c r="B1368" s="474"/>
      <c r="E1368" s="385" t="s">
        <v>1090</v>
      </c>
      <c r="F1368" s="100"/>
      <c r="G1368" s="100"/>
      <c r="H1368" s="100"/>
      <c r="I1368" s="100"/>
      <c r="J1368" s="100"/>
      <c r="K1368" s="100"/>
      <c r="L1368" s="100"/>
      <c r="M1368" s="100"/>
      <c r="N1368" s="100"/>
      <c r="O1368" s="100"/>
      <c r="P1368" s="100"/>
      <c r="Q1368" s="100"/>
      <c r="R1368" s="100"/>
      <c r="S1368" s="100"/>
      <c r="T1368" s="100"/>
      <c r="U1368" s="100"/>
      <c r="V1368" s="100"/>
      <c r="W1368" s="100"/>
      <c r="X1368" s="100"/>
      <c r="Y1368" s="100"/>
      <c r="Z1368" s="100"/>
    </row>
    <row r="1369" spans="2:70" ht="16.5" customHeight="1">
      <c r="B1369" s="474"/>
      <c r="E1369" s="102"/>
      <c r="F1369" s="100"/>
      <c r="G1369" s="100"/>
      <c r="H1369" s="100"/>
      <c r="I1369" s="100"/>
      <c r="J1369" s="100"/>
      <c r="K1369" s="100"/>
      <c r="L1369" s="100"/>
      <c r="M1369" s="100"/>
      <c r="N1369" s="100"/>
      <c r="O1369" s="100"/>
      <c r="P1369" s="100"/>
      <c r="Q1369" s="100"/>
      <c r="R1369" s="100"/>
      <c r="S1369" s="100"/>
      <c r="T1369" s="100"/>
      <c r="U1369" s="100"/>
      <c r="V1369" s="100"/>
      <c r="W1369" s="100"/>
      <c r="X1369" s="100"/>
      <c r="Y1369" s="100"/>
      <c r="Z1369" s="100"/>
    </row>
    <row r="1370" spans="2:70" ht="16.5" customHeight="1">
      <c r="B1370" s="474"/>
      <c r="E1370" s="753" t="s">
        <v>1091</v>
      </c>
      <c r="F1370" s="1210" t="s">
        <v>472</v>
      </c>
      <c r="G1370" s="1210"/>
      <c r="H1370" s="1210"/>
      <c r="I1370" s="753" t="s">
        <v>1092</v>
      </c>
      <c r="J1370" s="100"/>
      <c r="K1370" s="100"/>
      <c r="L1370" s="100"/>
      <c r="M1370" s="100"/>
      <c r="N1370" s="100"/>
      <c r="O1370" s="100"/>
      <c r="P1370" s="100"/>
      <c r="Q1370" s="100"/>
      <c r="R1370" s="100"/>
      <c r="S1370" s="100"/>
      <c r="T1370" s="100"/>
      <c r="U1370" s="100"/>
      <c r="V1370" s="100"/>
      <c r="W1370" s="100"/>
      <c r="X1370" s="100"/>
      <c r="Y1370" s="100"/>
      <c r="Z1370" s="100"/>
    </row>
    <row r="1371" spans="2:70" ht="16.5" customHeight="1">
      <c r="B1371" s="474"/>
      <c r="E1371" s="395" t="s">
        <v>1093</v>
      </c>
      <c r="F1371" s="1231" t="s">
        <v>1094</v>
      </c>
      <c r="G1371" s="1231"/>
      <c r="H1371" s="1231"/>
      <c r="I1371" s="393">
        <v>14600</v>
      </c>
      <c r="J1371" s="100"/>
      <c r="K1371" s="100"/>
      <c r="L1371" s="100"/>
      <c r="M1371" s="100"/>
      <c r="N1371" s="100"/>
      <c r="O1371" s="100"/>
      <c r="P1371" s="100"/>
      <c r="Q1371" s="100"/>
      <c r="R1371" s="100"/>
      <c r="S1371" s="100"/>
      <c r="T1371" s="100"/>
      <c r="U1371" s="100"/>
      <c r="V1371" s="100"/>
      <c r="W1371" s="100"/>
      <c r="X1371" s="100"/>
      <c r="Y1371" s="100"/>
      <c r="Z1371" s="100"/>
    </row>
    <row r="1372" spans="2:70" ht="16.5" customHeight="1">
      <c r="B1372" s="474"/>
      <c r="E1372" s="395" t="s">
        <v>1095</v>
      </c>
      <c r="F1372" s="1231" t="s">
        <v>1096</v>
      </c>
      <c r="G1372" s="1231"/>
      <c r="H1372" s="1231"/>
      <c r="I1372" s="392">
        <v>771</v>
      </c>
      <c r="J1372" s="100"/>
      <c r="K1372" s="100"/>
      <c r="L1372" s="100"/>
      <c r="M1372" s="100"/>
      <c r="N1372" s="100"/>
      <c r="O1372" s="100"/>
      <c r="P1372" s="100"/>
      <c r="Q1372" s="100"/>
      <c r="R1372" s="100"/>
      <c r="S1372" s="100"/>
      <c r="T1372" s="100"/>
      <c r="U1372" s="100"/>
      <c r="V1372" s="100"/>
      <c r="W1372" s="100"/>
      <c r="X1372" s="100"/>
      <c r="Y1372" s="100"/>
      <c r="Z1372" s="100"/>
    </row>
    <row r="1373" spans="2:70" ht="16.5" customHeight="1">
      <c r="B1373" s="474"/>
      <c r="E1373" s="395" t="s">
        <v>1097</v>
      </c>
      <c r="F1373" s="1231" t="s">
        <v>1098</v>
      </c>
      <c r="G1373" s="1231"/>
      <c r="H1373" s="1231"/>
      <c r="I1373" s="392">
        <v>135</v>
      </c>
      <c r="J1373" s="100"/>
      <c r="K1373" s="100"/>
      <c r="L1373" s="100"/>
      <c r="M1373" s="100"/>
      <c r="N1373" s="100"/>
      <c r="O1373" s="100"/>
      <c r="P1373" s="100"/>
      <c r="Q1373" s="100"/>
      <c r="R1373" s="100"/>
      <c r="S1373" s="100"/>
      <c r="T1373" s="100"/>
      <c r="U1373" s="100"/>
      <c r="V1373" s="100"/>
      <c r="W1373" s="100"/>
      <c r="X1373" s="100"/>
      <c r="Y1373" s="100"/>
      <c r="Z1373" s="100"/>
    </row>
    <row r="1374" spans="2:70" ht="16.5" customHeight="1">
      <c r="B1374" s="474"/>
      <c r="E1374" s="395" t="s">
        <v>1099</v>
      </c>
      <c r="F1374" s="1231" t="s">
        <v>1100</v>
      </c>
      <c r="G1374" s="1231"/>
      <c r="H1374" s="1231"/>
      <c r="I1374" s="393">
        <v>3740</v>
      </c>
      <c r="J1374" s="100"/>
      <c r="K1374" s="100"/>
      <c r="L1374" s="100"/>
      <c r="M1374" s="100"/>
      <c r="N1374" s="100"/>
      <c r="O1374" s="100"/>
      <c r="P1374" s="100"/>
      <c r="Q1374" s="100"/>
      <c r="R1374" s="100"/>
      <c r="S1374" s="100"/>
      <c r="T1374" s="100"/>
      <c r="U1374" s="100"/>
      <c r="V1374" s="100"/>
      <c r="W1374" s="100"/>
      <c r="X1374" s="100"/>
      <c r="Y1374" s="100"/>
      <c r="Z1374" s="100"/>
    </row>
    <row r="1375" spans="2:70" ht="16.5" customHeight="1">
      <c r="B1375" s="474"/>
      <c r="E1375" s="395" t="s">
        <v>1101</v>
      </c>
      <c r="F1375" s="1231" t="s">
        <v>1102</v>
      </c>
      <c r="G1375" s="1231"/>
      <c r="H1375" s="1231"/>
      <c r="I1375" s="393">
        <v>1260</v>
      </c>
      <c r="J1375" s="100"/>
      <c r="K1375" s="100"/>
      <c r="L1375" s="100"/>
      <c r="M1375" s="100"/>
      <c r="N1375" s="100"/>
      <c r="O1375" s="100"/>
      <c r="P1375" s="100"/>
      <c r="Q1375" s="100"/>
      <c r="R1375" s="100"/>
      <c r="S1375" s="100"/>
      <c r="T1375" s="100"/>
      <c r="U1375" s="100"/>
      <c r="V1375" s="100"/>
      <c r="W1375" s="100"/>
      <c r="X1375" s="100"/>
      <c r="Y1375" s="100"/>
      <c r="Z1375" s="100"/>
    </row>
    <row r="1376" spans="2:70" ht="16.5" customHeight="1">
      <c r="B1376" s="474"/>
      <c r="E1376" s="395" t="s">
        <v>1103</v>
      </c>
      <c r="F1376" s="1231" t="s">
        <v>1104</v>
      </c>
      <c r="G1376" s="1231"/>
      <c r="H1376" s="1231"/>
      <c r="I1376" s="393">
        <v>1530</v>
      </c>
      <c r="J1376" s="100"/>
      <c r="K1376" s="100"/>
      <c r="L1376" s="100"/>
      <c r="M1376" s="100"/>
      <c r="N1376" s="100"/>
      <c r="O1376" s="100"/>
      <c r="P1376" s="100"/>
      <c r="Q1376" s="100"/>
      <c r="R1376" s="100"/>
      <c r="S1376" s="100"/>
      <c r="T1376" s="100"/>
      <c r="U1376" s="100"/>
      <c r="V1376" s="100"/>
      <c r="W1376" s="100"/>
      <c r="X1376" s="100"/>
      <c r="Y1376" s="100"/>
      <c r="Z1376" s="100"/>
    </row>
    <row r="1377" spans="2:26" ht="16.5" customHeight="1">
      <c r="B1377" s="474"/>
      <c r="E1377" s="395" t="s">
        <v>1105</v>
      </c>
      <c r="F1377" s="1231" t="s">
        <v>1106</v>
      </c>
      <c r="G1377" s="1231"/>
      <c r="H1377" s="1231"/>
      <c r="I1377" s="392">
        <v>364</v>
      </c>
      <c r="J1377" s="100"/>
      <c r="K1377" s="100"/>
      <c r="L1377" s="100"/>
      <c r="M1377" s="100"/>
      <c r="N1377" s="100"/>
      <c r="O1377" s="100"/>
      <c r="P1377" s="100"/>
      <c r="Q1377" s="100"/>
      <c r="R1377" s="100"/>
      <c r="S1377" s="100"/>
      <c r="T1377" s="100"/>
      <c r="U1377" s="100"/>
      <c r="V1377" s="100"/>
      <c r="W1377" s="100"/>
      <c r="X1377" s="100"/>
      <c r="Y1377" s="100"/>
      <c r="Z1377" s="100"/>
    </row>
    <row r="1378" spans="2:26" ht="16.5" customHeight="1">
      <c r="B1378" s="474"/>
      <c r="E1378" s="395" t="s">
        <v>1107</v>
      </c>
      <c r="F1378" s="1231" t="s">
        <v>1108</v>
      </c>
      <c r="G1378" s="1231"/>
      <c r="H1378" s="1231"/>
      <c r="I1378" s="393">
        <v>5810</v>
      </c>
      <c r="J1378" s="100"/>
      <c r="K1378" s="100"/>
      <c r="L1378" s="100"/>
      <c r="M1378" s="100"/>
      <c r="N1378" s="100"/>
      <c r="O1378" s="100"/>
      <c r="P1378" s="100"/>
      <c r="Q1378" s="100"/>
      <c r="R1378" s="100"/>
      <c r="S1378" s="100"/>
      <c r="T1378" s="100"/>
      <c r="U1378" s="100"/>
      <c r="V1378" s="100"/>
      <c r="W1378" s="100"/>
      <c r="X1378" s="100"/>
      <c r="Y1378" s="100"/>
      <c r="Z1378" s="100"/>
    </row>
    <row r="1379" spans="2:26" ht="16.5" customHeight="1">
      <c r="B1379" s="474"/>
      <c r="E1379" s="395" t="s">
        <v>1109</v>
      </c>
      <c r="F1379" s="1231" t="s">
        <v>1110</v>
      </c>
      <c r="G1379" s="1231"/>
      <c r="H1379" s="1231"/>
      <c r="I1379" s="392">
        <v>21.5</v>
      </c>
      <c r="J1379" s="100"/>
      <c r="K1379" s="100"/>
      <c r="L1379" s="100"/>
      <c r="M1379" s="100"/>
      <c r="N1379" s="100"/>
      <c r="O1379" s="100"/>
      <c r="P1379" s="100"/>
      <c r="Q1379" s="100"/>
      <c r="R1379" s="100"/>
      <c r="S1379" s="100"/>
      <c r="T1379" s="100"/>
      <c r="U1379" s="100"/>
      <c r="V1379" s="100"/>
      <c r="W1379" s="100"/>
      <c r="X1379" s="100"/>
      <c r="Y1379" s="100"/>
      <c r="Z1379" s="100"/>
    </row>
    <row r="1380" spans="2:26" ht="16.5" customHeight="1">
      <c r="B1380" s="474"/>
      <c r="E1380" s="395" t="s">
        <v>1111</v>
      </c>
      <c r="F1380" s="1231" t="s">
        <v>1112</v>
      </c>
      <c r="G1380" s="1231"/>
      <c r="H1380" s="1231"/>
      <c r="I1380" s="392">
        <v>164</v>
      </c>
      <c r="J1380" s="100"/>
      <c r="K1380" s="100"/>
      <c r="L1380" s="100"/>
      <c r="M1380" s="100"/>
      <c r="N1380" s="100"/>
      <c r="O1380" s="100"/>
      <c r="P1380" s="100"/>
      <c r="Q1380" s="100"/>
      <c r="R1380" s="100"/>
      <c r="S1380" s="100"/>
      <c r="T1380" s="100"/>
      <c r="U1380" s="100"/>
      <c r="V1380" s="100"/>
      <c r="W1380" s="100"/>
      <c r="X1380" s="100"/>
      <c r="Y1380" s="100"/>
      <c r="Z1380" s="100"/>
    </row>
    <row r="1381" spans="2:26" ht="16.5" customHeight="1">
      <c r="B1381" s="474"/>
      <c r="E1381" s="395" t="s">
        <v>1113</v>
      </c>
      <c r="F1381" s="1231" t="s">
        <v>1114</v>
      </c>
      <c r="G1381" s="1231"/>
      <c r="H1381" s="1231"/>
      <c r="I1381" s="392">
        <v>4.84</v>
      </c>
      <c r="J1381" s="100"/>
      <c r="K1381" s="100"/>
      <c r="L1381" s="100"/>
      <c r="M1381" s="100"/>
      <c r="N1381" s="100"/>
      <c r="O1381" s="100"/>
      <c r="P1381" s="100"/>
      <c r="Q1381" s="100"/>
      <c r="R1381" s="100"/>
      <c r="S1381" s="100"/>
      <c r="T1381" s="100"/>
      <c r="U1381" s="100"/>
      <c r="V1381" s="100"/>
      <c r="W1381" s="100"/>
      <c r="X1381" s="100"/>
      <c r="Y1381" s="100"/>
      <c r="Z1381" s="100"/>
    </row>
    <row r="1382" spans="2:26" ht="16.5" customHeight="1">
      <c r="B1382" s="474"/>
      <c r="E1382" s="395" t="s">
        <v>1115</v>
      </c>
      <c r="F1382" s="1231" t="s">
        <v>1116</v>
      </c>
      <c r="G1382" s="1231"/>
      <c r="H1382" s="1231"/>
      <c r="I1382" s="393">
        <v>3600</v>
      </c>
      <c r="J1382" s="100"/>
      <c r="K1382" s="100"/>
      <c r="L1382" s="100"/>
      <c r="M1382" s="100"/>
      <c r="N1382" s="100"/>
      <c r="O1382" s="100"/>
      <c r="P1382" s="100"/>
      <c r="Q1382" s="100"/>
      <c r="R1382" s="100"/>
      <c r="S1382" s="100"/>
      <c r="T1382" s="100"/>
      <c r="U1382" s="100"/>
      <c r="V1382" s="100"/>
      <c r="W1382" s="100"/>
      <c r="X1382" s="100"/>
      <c r="Y1382" s="100"/>
      <c r="Z1382" s="100"/>
    </row>
    <row r="1383" spans="2:26" ht="16.5" customHeight="1">
      <c r="B1383" s="474"/>
      <c r="E1383" s="395" t="s">
        <v>1117</v>
      </c>
      <c r="F1383" s="1231" t="s">
        <v>1118</v>
      </c>
      <c r="G1383" s="1231"/>
      <c r="H1383" s="1231"/>
      <c r="I1383" s="393">
        <v>1350</v>
      </c>
      <c r="J1383" s="100"/>
      <c r="K1383" s="100"/>
      <c r="L1383" s="100"/>
      <c r="M1383" s="100"/>
      <c r="N1383" s="100"/>
      <c r="O1383" s="100"/>
      <c r="P1383" s="100"/>
      <c r="Q1383" s="100"/>
      <c r="R1383" s="100"/>
      <c r="S1383" s="100"/>
      <c r="T1383" s="100"/>
      <c r="U1383" s="100"/>
      <c r="V1383" s="100"/>
      <c r="W1383" s="100"/>
      <c r="X1383" s="100"/>
      <c r="Y1383" s="100"/>
      <c r="Z1383" s="100"/>
    </row>
    <row r="1384" spans="2:26" ht="16.5" customHeight="1">
      <c r="B1384" s="474"/>
      <c r="E1384" s="395" t="s">
        <v>1119</v>
      </c>
      <c r="F1384" s="1231" t="s">
        <v>1120</v>
      </c>
      <c r="G1384" s="1231"/>
      <c r="H1384" s="1231"/>
      <c r="I1384" s="393">
        <v>1500</v>
      </c>
      <c r="J1384" s="100"/>
      <c r="K1384" s="100"/>
      <c r="L1384" s="100"/>
      <c r="M1384" s="100"/>
      <c r="N1384" s="100"/>
      <c r="O1384" s="100"/>
      <c r="P1384" s="100"/>
      <c r="Q1384" s="100"/>
      <c r="R1384" s="100"/>
      <c r="S1384" s="100"/>
      <c r="T1384" s="100"/>
      <c r="U1384" s="100"/>
      <c r="V1384" s="100"/>
      <c r="W1384" s="100"/>
      <c r="X1384" s="100"/>
      <c r="Y1384" s="100"/>
      <c r="Z1384" s="100"/>
    </row>
    <row r="1385" spans="2:26" ht="16.5" customHeight="1">
      <c r="B1385" s="474"/>
      <c r="E1385" s="395" t="s">
        <v>1121</v>
      </c>
      <c r="F1385" s="1231" t="s">
        <v>1122</v>
      </c>
      <c r="G1385" s="1231"/>
      <c r="H1385" s="1231"/>
      <c r="I1385" s="393">
        <v>8690</v>
      </c>
      <c r="J1385" s="100"/>
      <c r="K1385" s="100"/>
      <c r="L1385" s="100"/>
      <c r="M1385" s="100"/>
      <c r="N1385" s="100"/>
      <c r="O1385" s="100"/>
      <c r="P1385" s="100"/>
      <c r="Q1385" s="100"/>
      <c r="R1385" s="100"/>
      <c r="S1385" s="100"/>
      <c r="T1385" s="100"/>
      <c r="U1385" s="100"/>
      <c r="V1385" s="100"/>
      <c r="W1385" s="100"/>
      <c r="X1385" s="100"/>
      <c r="Y1385" s="100"/>
      <c r="Z1385" s="100"/>
    </row>
    <row r="1386" spans="2:26" ht="16.5" customHeight="1">
      <c r="B1386" s="474"/>
      <c r="E1386" s="395" t="s">
        <v>1123</v>
      </c>
      <c r="F1386" s="1231" t="s">
        <v>1124</v>
      </c>
      <c r="G1386" s="1231"/>
      <c r="H1386" s="1231"/>
      <c r="I1386" s="392">
        <v>787</v>
      </c>
      <c r="J1386" s="100"/>
      <c r="K1386" s="100"/>
      <c r="L1386" s="100"/>
      <c r="M1386" s="100"/>
      <c r="N1386" s="100"/>
      <c r="O1386" s="100"/>
      <c r="P1386" s="100"/>
      <c r="Q1386" s="100"/>
      <c r="R1386" s="100"/>
      <c r="S1386" s="100"/>
      <c r="T1386" s="100"/>
      <c r="U1386" s="100"/>
      <c r="V1386" s="100"/>
      <c r="W1386" s="100"/>
      <c r="X1386" s="100"/>
      <c r="Y1386" s="100"/>
      <c r="Z1386" s="100"/>
    </row>
    <row r="1387" spans="2:26" ht="16.5" customHeight="1">
      <c r="B1387" s="474"/>
      <c r="E1387" s="395" t="s">
        <v>1125</v>
      </c>
      <c r="F1387" s="1231" t="s">
        <v>1124</v>
      </c>
      <c r="G1387" s="1231"/>
      <c r="H1387" s="1231"/>
      <c r="I1387" s="392">
        <v>962</v>
      </c>
      <c r="J1387" s="100"/>
      <c r="K1387" s="100"/>
      <c r="L1387" s="100"/>
      <c r="M1387" s="100"/>
      <c r="N1387" s="100"/>
      <c r="O1387" s="100"/>
      <c r="P1387" s="100"/>
      <c r="Q1387" s="100"/>
      <c r="R1387" s="100"/>
      <c r="S1387" s="100"/>
      <c r="T1387" s="100"/>
      <c r="U1387" s="100"/>
      <c r="V1387" s="100"/>
      <c r="W1387" s="100"/>
      <c r="X1387" s="100"/>
      <c r="Y1387" s="100"/>
      <c r="Z1387" s="100"/>
    </row>
    <row r="1388" spans="2:26" ht="16.5" customHeight="1">
      <c r="B1388" s="474"/>
      <c r="E1388" s="395" t="s">
        <v>1126</v>
      </c>
      <c r="F1388" s="1231" t="s">
        <v>1127</v>
      </c>
      <c r="G1388" s="1231"/>
      <c r="H1388" s="1231"/>
      <c r="I1388" s="392">
        <v>914</v>
      </c>
      <c r="J1388" s="100"/>
      <c r="K1388" s="100"/>
      <c r="L1388" s="100"/>
      <c r="M1388" s="100"/>
      <c r="N1388" s="100"/>
      <c r="O1388" s="100"/>
      <c r="P1388" s="100"/>
      <c r="Q1388" s="100"/>
      <c r="R1388" s="100"/>
      <c r="S1388" s="100"/>
      <c r="T1388" s="100"/>
      <c r="U1388" s="100"/>
      <c r="V1388" s="100"/>
      <c r="W1388" s="100"/>
      <c r="X1388" s="100"/>
      <c r="Y1388" s="100"/>
      <c r="Z1388" s="100"/>
    </row>
    <row r="1389" spans="2:26" ht="16.5" customHeight="1">
      <c r="B1389" s="474"/>
      <c r="E1389" s="395" t="s">
        <v>1128</v>
      </c>
      <c r="F1389" s="1231" t="s">
        <v>1129</v>
      </c>
      <c r="G1389" s="1231"/>
      <c r="H1389" s="1231"/>
      <c r="I1389" s="393">
        <v>1600</v>
      </c>
      <c r="J1389" s="100"/>
      <c r="K1389" s="100"/>
      <c r="L1389" s="100"/>
      <c r="M1389" s="100"/>
      <c r="N1389" s="100"/>
      <c r="O1389" s="100"/>
      <c r="P1389" s="100"/>
      <c r="Q1389" s="100"/>
      <c r="R1389" s="100"/>
      <c r="S1389" s="100"/>
      <c r="T1389" s="100"/>
      <c r="U1389" s="100"/>
      <c r="V1389" s="100"/>
      <c r="W1389" s="100"/>
      <c r="X1389" s="100"/>
      <c r="Y1389" s="100"/>
      <c r="Z1389" s="100"/>
    </row>
    <row r="1390" spans="2:26" ht="16.5" customHeight="1">
      <c r="B1390" s="474"/>
      <c r="E1390" s="395" t="s">
        <v>1130</v>
      </c>
      <c r="F1390" s="1231" t="s">
        <v>1131</v>
      </c>
      <c r="G1390" s="1231"/>
      <c r="H1390" s="1231"/>
      <c r="I1390" s="393">
        <v>1960</v>
      </c>
      <c r="J1390" s="100"/>
      <c r="K1390" s="100"/>
      <c r="L1390" s="100"/>
      <c r="M1390" s="100"/>
      <c r="N1390" s="100"/>
      <c r="O1390" s="100"/>
      <c r="P1390" s="100"/>
      <c r="Q1390" s="100"/>
      <c r="R1390" s="100"/>
      <c r="S1390" s="100"/>
      <c r="T1390" s="100"/>
      <c r="U1390" s="100"/>
      <c r="V1390" s="100"/>
      <c r="W1390" s="100"/>
      <c r="X1390" s="100"/>
      <c r="Y1390" s="100"/>
      <c r="Z1390" s="100"/>
    </row>
    <row r="1391" spans="2:26" ht="16.5" customHeight="1">
      <c r="B1391" s="474"/>
      <c r="E1391" s="395" t="s">
        <v>1132</v>
      </c>
      <c r="F1391" s="1231" t="s">
        <v>1133</v>
      </c>
      <c r="G1391" s="1231"/>
      <c r="H1391" s="1231"/>
      <c r="I1391" s="393">
        <v>4728</v>
      </c>
      <c r="J1391" s="100"/>
      <c r="K1391" s="100"/>
      <c r="L1391" s="100"/>
      <c r="M1391" s="100"/>
      <c r="N1391" s="100"/>
      <c r="O1391" s="100"/>
      <c r="P1391" s="100"/>
      <c r="Q1391" s="100"/>
      <c r="R1391" s="100"/>
      <c r="S1391" s="100"/>
      <c r="T1391" s="100"/>
      <c r="U1391" s="100"/>
      <c r="V1391" s="100"/>
      <c r="W1391" s="100"/>
      <c r="X1391" s="100"/>
      <c r="Y1391" s="100"/>
      <c r="Z1391" s="100"/>
    </row>
    <row r="1392" spans="2:26" ht="16.5" customHeight="1">
      <c r="B1392" s="474"/>
      <c r="E1392" s="395" t="s">
        <v>1134</v>
      </c>
      <c r="F1392" s="1231" t="s">
        <v>1135</v>
      </c>
      <c r="G1392" s="1231"/>
      <c r="H1392" s="1231"/>
      <c r="I1392" s="393">
        <v>2262</v>
      </c>
      <c r="J1392" s="100"/>
      <c r="K1392" s="100"/>
      <c r="L1392" s="100"/>
      <c r="M1392" s="100"/>
      <c r="N1392" s="100"/>
      <c r="O1392" s="100"/>
      <c r="P1392" s="100"/>
      <c r="Q1392" s="100"/>
      <c r="R1392" s="100"/>
      <c r="S1392" s="100"/>
      <c r="T1392" s="100"/>
      <c r="U1392" s="100"/>
      <c r="V1392" s="100"/>
      <c r="W1392" s="100"/>
      <c r="X1392" s="100"/>
      <c r="Y1392" s="100"/>
      <c r="Z1392" s="100"/>
    </row>
    <row r="1393" spans="2:26" ht="16.5" customHeight="1">
      <c r="B1393" s="474"/>
      <c r="E1393" s="395" t="s">
        <v>1136</v>
      </c>
      <c r="F1393" s="1231" t="s">
        <v>1137</v>
      </c>
      <c r="G1393" s="1231"/>
      <c r="H1393" s="1231"/>
      <c r="I1393" s="393">
        <v>3001</v>
      </c>
      <c r="J1393" s="100"/>
      <c r="K1393" s="100"/>
      <c r="L1393" s="100"/>
      <c r="M1393" s="100"/>
      <c r="N1393" s="100"/>
      <c r="O1393" s="100"/>
      <c r="P1393" s="100"/>
      <c r="Q1393" s="100"/>
      <c r="R1393" s="100"/>
      <c r="S1393" s="100"/>
      <c r="T1393" s="100"/>
      <c r="U1393" s="100"/>
      <c r="V1393" s="100"/>
      <c r="W1393" s="100"/>
      <c r="X1393" s="100"/>
      <c r="Y1393" s="100"/>
      <c r="Z1393" s="100"/>
    </row>
    <row r="1394" spans="2:26" ht="16.5" customHeight="1">
      <c r="B1394" s="474"/>
      <c r="E1394" s="395" t="s">
        <v>1138</v>
      </c>
      <c r="F1394" s="1231" t="s">
        <v>1139</v>
      </c>
      <c r="G1394" s="1231"/>
      <c r="H1394" s="1231"/>
      <c r="I1394" s="393">
        <v>1908</v>
      </c>
      <c r="J1394" s="100"/>
      <c r="K1394" s="100"/>
      <c r="L1394" s="100"/>
      <c r="M1394" s="100"/>
      <c r="N1394" s="100"/>
      <c r="O1394" s="100"/>
      <c r="P1394" s="100"/>
      <c r="Q1394" s="100"/>
      <c r="R1394" s="100"/>
      <c r="S1394" s="100"/>
      <c r="T1394" s="100"/>
      <c r="U1394" s="100"/>
      <c r="V1394" s="100"/>
      <c r="W1394" s="100"/>
      <c r="X1394" s="100"/>
      <c r="Y1394" s="100"/>
      <c r="Z1394" s="100"/>
    </row>
    <row r="1395" spans="2:26" ht="16.5" customHeight="1">
      <c r="B1395" s="474"/>
      <c r="E1395" s="395" t="s">
        <v>1140</v>
      </c>
      <c r="F1395" s="1231" t="s">
        <v>1141</v>
      </c>
      <c r="G1395" s="1231"/>
      <c r="H1395" s="1231"/>
      <c r="I1395" s="393">
        <v>1965</v>
      </c>
      <c r="J1395" s="100"/>
      <c r="K1395" s="100"/>
      <c r="L1395" s="100"/>
      <c r="M1395" s="100"/>
      <c r="N1395" s="100"/>
      <c r="O1395" s="100"/>
      <c r="P1395" s="100"/>
      <c r="Q1395" s="100"/>
      <c r="R1395" s="100"/>
      <c r="S1395" s="100"/>
      <c r="T1395" s="100"/>
      <c r="U1395" s="100"/>
      <c r="V1395" s="100"/>
      <c r="W1395" s="100"/>
      <c r="X1395" s="100"/>
      <c r="Y1395" s="100"/>
      <c r="Z1395" s="100"/>
    </row>
    <row r="1396" spans="2:26" ht="16.5" customHeight="1">
      <c r="B1396" s="474"/>
      <c r="E1396" s="395" t="s">
        <v>1142</v>
      </c>
      <c r="F1396" s="1231" t="s">
        <v>1143</v>
      </c>
      <c r="G1396" s="1231"/>
      <c r="H1396" s="1231"/>
      <c r="I1396" s="393">
        <v>2256</v>
      </c>
      <c r="J1396" s="100"/>
      <c r="K1396" s="100"/>
      <c r="L1396" s="100"/>
      <c r="M1396" s="100"/>
      <c r="N1396" s="100"/>
      <c r="O1396" s="100"/>
      <c r="P1396" s="100"/>
      <c r="Q1396" s="100"/>
      <c r="R1396" s="100"/>
      <c r="S1396" s="100"/>
      <c r="T1396" s="100"/>
      <c r="U1396" s="100"/>
      <c r="V1396" s="100"/>
      <c r="W1396" s="100"/>
      <c r="X1396" s="100"/>
      <c r="Y1396" s="100"/>
      <c r="Z1396" s="100"/>
    </row>
    <row r="1397" spans="2:26" ht="16.5" customHeight="1">
      <c r="B1397" s="474"/>
      <c r="E1397" s="395" t="s">
        <v>1144</v>
      </c>
      <c r="F1397" s="1231" t="s">
        <v>1145</v>
      </c>
      <c r="G1397" s="1231"/>
      <c r="H1397" s="1231"/>
      <c r="I1397" s="393">
        <v>2404</v>
      </c>
      <c r="J1397" s="100"/>
      <c r="K1397" s="100"/>
      <c r="L1397" s="100"/>
      <c r="M1397" s="100"/>
      <c r="N1397" s="100"/>
      <c r="O1397" s="100"/>
      <c r="P1397" s="100"/>
      <c r="Q1397" s="100"/>
      <c r="R1397" s="100"/>
      <c r="S1397" s="100"/>
      <c r="T1397" s="100"/>
      <c r="U1397" s="100"/>
      <c r="V1397" s="100"/>
      <c r="W1397" s="100"/>
      <c r="X1397" s="100"/>
      <c r="Y1397" s="100"/>
      <c r="Z1397" s="100"/>
    </row>
    <row r="1398" spans="2:26" ht="16.5" customHeight="1">
      <c r="B1398" s="474"/>
      <c r="E1398" s="395" t="s">
        <v>1146</v>
      </c>
      <c r="F1398" s="1231" t="s">
        <v>1147</v>
      </c>
      <c r="G1398" s="1231"/>
      <c r="H1398" s="1231"/>
      <c r="I1398" s="393">
        <v>2183</v>
      </c>
      <c r="J1398" s="100"/>
      <c r="K1398" s="100"/>
      <c r="L1398" s="100"/>
      <c r="M1398" s="100"/>
      <c r="N1398" s="100"/>
      <c r="O1398" s="100"/>
      <c r="P1398" s="100"/>
      <c r="Q1398" s="100"/>
      <c r="R1398" s="100"/>
      <c r="S1398" s="100"/>
      <c r="T1398" s="100"/>
      <c r="U1398" s="100"/>
      <c r="V1398" s="100"/>
      <c r="W1398" s="100"/>
      <c r="X1398" s="100"/>
      <c r="Y1398" s="100"/>
      <c r="Z1398" s="100"/>
    </row>
    <row r="1399" spans="2:26" ht="16.5" customHeight="1">
      <c r="B1399" s="474"/>
      <c r="E1399" s="395" t="s">
        <v>1148</v>
      </c>
      <c r="F1399" s="1231" t="s">
        <v>1149</v>
      </c>
      <c r="G1399" s="1231"/>
      <c r="H1399" s="1231"/>
      <c r="I1399" s="393">
        <v>2508</v>
      </c>
      <c r="J1399" s="100"/>
      <c r="K1399" s="100"/>
      <c r="L1399" s="100"/>
      <c r="M1399" s="100"/>
      <c r="N1399" s="100"/>
      <c r="O1399" s="100"/>
      <c r="P1399" s="100"/>
      <c r="Q1399" s="100"/>
      <c r="R1399" s="100"/>
      <c r="S1399" s="100"/>
      <c r="T1399" s="100"/>
      <c r="U1399" s="100"/>
      <c r="V1399" s="100"/>
      <c r="W1399" s="100"/>
      <c r="X1399" s="100"/>
      <c r="Y1399" s="100"/>
      <c r="Z1399" s="100"/>
    </row>
    <row r="1400" spans="2:26" ht="16.5" customHeight="1">
      <c r="B1400" s="474"/>
      <c r="E1400" s="395" t="s">
        <v>1150</v>
      </c>
      <c r="F1400" s="1231" t="s">
        <v>1151</v>
      </c>
      <c r="G1400" s="1231"/>
      <c r="H1400" s="1231"/>
      <c r="I1400" s="393">
        <v>3235</v>
      </c>
      <c r="J1400" s="100"/>
      <c r="K1400" s="100"/>
      <c r="L1400" s="100"/>
      <c r="M1400" s="100"/>
      <c r="N1400" s="100"/>
      <c r="O1400" s="100"/>
      <c r="P1400" s="100"/>
      <c r="Q1400" s="100"/>
      <c r="R1400" s="100"/>
      <c r="S1400" s="100"/>
      <c r="T1400" s="100"/>
      <c r="U1400" s="100"/>
      <c r="V1400" s="100"/>
      <c r="W1400" s="100"/>
      <c r="X1400" s="100"/>
      <c r="Y1400" s="100"/>
      <c r="Z1400" s="100"/>
    </row>
    <row r="1401" spans="2:26" ht="16.5" customHeight="1">
      <c r="B1401" s="474"/>
      <c r="E1401" s="395" t="s">
        <v>1152</v>
      </c>
      <c r="F1401" s="1231" t="s">
        <v>1153</v>
      </c>
      <c r="G1401" s="1231"/>
      <c r="H1401" s="1231"/>
      <c r="I1401" s="393">
        <v>3359</v>
      </c>
      <c r="J1401" s="100"/>
      <c r="K1401" s="100"/>
      <c r="L1401" s="100"/>
      <c r="M1401" s="100"/>
      <c r="N1401" s="100"/>
      <c r="O1401" s="100"/>
      <c r="P1401" s="100"/>
      <c r="Q1401" s="100"/>
      <c r="R1401" s="100"/>
      <c r="S1401" s="100"/>
      <c r="T1401" s="100"/>
      <c r="U1401" s="100"/>
      <c r="V1401" s="100"/>
      <c r="W1401" s="100"/>
      <c r="X1401" s="100"/>
      <c r="Y1401" s="100"/>
      <c r="Z1401" s="100"/>
    </row>
    <row r="1402" spans="2:26" ht="16.5" customHeight="1">
      <c r="B1402" s="474"/>
      <c r="E1402" s="395" t="s">
        <v>1154</v>
      </c>
      <c r="F1402" s="1231" t="s">
        <v>1155</v>
      </c>
      <c r="G1402" s="1231"/>
      <c r="H1402" s="1231"/>
      <c r="I1402" s="393">
        <v>2917</v>
      </c>
      <c r="J1402" s="100"/>
      <c r="K1402" s="100"/>
      <c r="L1402" s="100"/>
      <c r="M1402" s="100"/>
      <c r="N1402" s="100"/>
      <c r="O1402" s="100"/>
      <c r="P1402" s="100"/>
      <c r="Q1402" s="100"/>
      <c r="R1402" s="100"/>
      <c r="S1402" s="100"/>
      <c r="T1402" s="100"/>
      <c r="U1402" s="100"/>
      <c r="V1402" s="100"/>
      <c r="W1402" s="100"/>
      <c r="X1402" s="100"/>
      <c r="Y1402" s="100"/>
      <c r="Z1402" s="100"/>
    </row>
    <row r="1403" spans="2:26" ht="16.5" customHeight="1">
      <c r="B1403" s="474"/>
      <c r="E1403" s="395" t="s">
        <v>1156</v>
      </c>
      <c r="F1403" s="1231" t="s">
        <v>1157</v>
      </c>
      <c r="G1403" s="1231"/>
      <c r="H1403" s="1231"/>
      <c r="I1403" s="393">
        <v>2608</v>
      </c>
      <c r="J1403" s="100"/>
      <c r="K1403" s="100"/>
      <c r="L1403" s="100"/>
      <c r="M1403" s="100"/>
      <c r="N1403" s="100"/>
      <c r="O1403" s="100"/>
      <c r="P1403" s="100"/>
      <c r="Q1403" s="100"/>
      <c r="R1403" s="100"/>
      <c r="S1403" s="100"/>
      <c r="T1403" s="100"/>
      <c r="U1403" s="100"/>
      <c r="V1403" s="100"/>
      <c r="W1403" s="100"/>
      <c r="X1403" s="100"/>
      <c r="Y1403" s="100"/>
      <c r="Z1403" s="100"/>
    </row>
    <row r="1404" spans="2:26" ht="16.5" customHeight="1">
      <c r="B1404" s="474"/>
      <c r="E1404" s="395" t="s">
        <v>1158</v>
      </c>
      <c r="F1404" s="1231" t="s">
        <v>1159</v>
      </c>
      <c r="G1404" s="1231"/>
      <c r="H1404" s="1231"/>
      <c r="I1404" s="393">
        <v>1614</v>
      </c>
      <c r="J1404" s="100"/>
      <c r="K1404" s="100"/>
      <c r="L1404" s="100"/>
      <c r="M1404" s="100"/>
      <c r="N1404" s="100"/>
      <c r="O1404" s="100"/>
      <c r="P1404" s="100"/>
      <c r="Q1404" s="100"/>
      <c r="R1404" s="100"/>
      <c r="S1404" s="100"/>
      <c r="T1404" s="100"/>
      <c r="U1404" s="100"/>
      <c r="V1404" s="100"/>
      <c r="W1404" s="100"/>
      <c r="X1404" s="100"/>
      <c r="Y1404" s="100"/>
      <c r="Z1404" s="100"/>
    </row>
    <row r="1405" spans="2:26" ht="16.5" customHeight="1">
      <c r="B1405" s="474"/>
      <c r="E1405" s="395" t="s">
        <v>1160</v>
      </c>
      <c r="F1405" s="1231" t="s">
        <v>1161</v>
      </c>
      <c r="G1405" s="1231"/>
      <c r="H1405" s="1231"/>
      <c r="I1405" s="393">
        <v>2397</v>
      </c>
      <c r="J1405" s="100"/>
      <c r="K1405" s="100"/>
      <c r="L1405" s="100"/>
      <c r="M1405" s="100"/>
      <c r="N1405" s="100"/>
      <c r="O1405" s="100"/>
      <c r="P1405" s="100"/>
      <c r="Q1405" s="100"/>
      <c r="R1405" s="100"/>
      <c r="S1405" s="100"/>
      <c r="T1405" s="100"/>
      <c r="U1405" s="100"/>
      <c r="V1405" s="100"/>
      <c r="W1405" s="100"/>
      <c r="X1405" s="100"/>
      <c r="Y1405" s="100"/>
      <c r="Z1405" s="100"/>
    </row>
    <row r="1406" spans="2:26" ht="16.5" customHeight="1">
      <c r="B1406" s="474"/>
      <c r="E1406" s="395" t="s">
        <v>1162</v>
      </c>
      <c r="F1406" s="1231" t="s">
        <v>1163</v>
      </c>
      <c r="G1406" s="1231"/>
      <c r="H1406" s="1231"/>
      <c r="I1406" s="393">
        <v>4061</v>
      </c>
      <c r="J1406" s="100"/>
      <c r="K1406" s="100"/>
      <c r="L1406" s="100"/>
      <c r="M1406" s="100"/>
      <c r="N1406" s="100"/>
      <c r="O1406" s="100"/>
      <c r="P1406" s="100"/>
      <c r="Q1406" s="100"/>
      <c r="R1406" s="100"/>
      <c r="S1406" s="100"/>
      <c r="T1406" s="100"/>
      <c r="U1406" s="100"/>
      <c r="V1406" s="100"/>
      <c r="W1406" s="100"/>
      <c r="X1406" s="100"/>
      <c r="Y1406" s="100"/>
      <c r="Z1406" s="100"/>
    </row>
    <row r="1407" spans="2:26" ht="16.5" customHeight="1">
      <c r="B1407" s="474"/>
      <c r="E1407" s="395" t="s">
        <v>1164</v>
      </c>
      <c r="F1407" s="1231" t="s">
        <v>1165</v>
      </c>
      <c r="G1407" s="1231"/>
      <c r="H1407" s="1231"/>
      <c r="I1407" s="393">
        <v>3654</v>
      </c>
      <c r="J1407" s="100"/>
      <c r="K1407" s="100"/>
      <c r="L1407" s="100"/>
      <c r="M1407" s="100"/>
      <c r="N1407" s="100"/>
      <c r="O1407" s="100"/>
      <c r="P1407" s="100"/>
      <c r="Q1407" s="100"/>
      <c r="R1407" s="100"/>
      <c r="S1407" s="100"/>
      <c r="T1407" s="100"/>
      <c r="U1407" s="100"/>
      <c r="V1407" s="100"/>
      <c r="W1407" s="100"/>
      <c r="X1407" s="100"/>
      <c r="Y1407" s="100"/>
      <c r="Z1407" s="100"/>
    </row>
    <row r="1408" spans="2:26" ht="16.5" customHeight="1">
      <c r="B1408" s="474"/>
      <c r="E1408" s="395" t="s">
        <v>1166</v>
      </c>
      <c r="F1408" s="1231" t="s">
        <v>1167</v>
      </c>
      <c r="G1408" s="1231"/>
      <c r="H1408" s="1231"/>
      <c r="I1408" s="393">
        <v>1930</v>
      </c>
      <c r="J1408" s="100"/>
      <c r="K1408" s="100"/>
      <c r="L1408" s="100"/>
      <c r="M1408" s="100"/>
      <c r="N1408" s="100"/>
      <c r="O1408" s="100"/>
      <c r="P1408" s="100"/>
      <c r="Q1408" s="100"/>
      <c r="R1408" s="100"/>
      <c r="S1408" s="100"/>
      <c r="T1408" s="100"/>
      <c r="U1408" s="100"/>
      <c r="V1408" s="100"/>
      <c r="W1408" s="100"/>
      <c r="X1408" s="100"/>
      <c r="Y1408" s="100"/>
      <c r="Z1408" s="100"/>
    </row>
    <row r="1409" spans="2:26" ht="16.5" customHeight="1">
      <c r="B1409" s="474"/>
      <c r="E1409" s="395" t="s">
        <v>1168</v>
      </c>
      <c r="F1409" s="1231" t="s">
        <v>1169</v>
      </c>
      <c r="G1409" s="1231"/>
      <c r="H1409" s="1231"/>
      <c r="I1409" s="393">
        <v>2425</v>
      </c>
      <c r="J1409" s="100"/>
      <c r="K1409" s="100"/>
      <c r="L1409" s="100"/>
      <c r="M1409" s="100"/>
      <c r="N1409" s="100"/>
      <c r="O1409" s="100"/>
      <c r="P1409" s="100"/>
      <c r="Q1409" s="100"/>
      <c r="R1409" s="100"/>
      <c r="S1409" s="100"/>
      <c r="T1409" s="100"/>
      <c r="U1409" s="100"/>
      <c r="V1409" s="100"/>
      <c r="W1409" s="100"/>
      <c r="X1409" s="100"/>
      <c r="Y1409" s="100"/>
      <c r="Z1409" s="100"/>
    </row>
    <row r="1410" spans="2:26" ht="16.5" customHeight="1">
      <c r="B1410" s="474"/>
      <c r="E1410" s="395" t="s">
        <v>1170</v>
      </c>
      <c r="F1410" s="1231" t="s">
        <v>1171</v>
      </c>
      <c r="G1410" s="1231"/>
      <c r="H1410" s="1231"/>
      <c r="I1410" s="393">
        <v>2042</v>
      </c>
      <c r="J1410" s="100"/>
      <c r="K1410" s="100"/>
      <c r="L1410" s="100"/>
      <c r="M1410" s="100"/>
      <c r="N1410" s="100"/>
      <c r="O1410" s="100"/>
      <c r="P1410" s="100"/>
      <c r="Q1410" s="100"/>
      <c r="R1410" s="100"/>
      <c r="S1410" s="100"/>
      <c r="T1410" s="100"/>
      <c r="U1410" s="100"/>
      <c r="V1410" s="100"/>
      <c r="W1410" s="100"/>
      <c r="X1410" s="100"/>
      <c r="Y1410" s="100"/>
      <c r="Z1410" s="100"/>
    </row>
    <row r="1411" spans="2:26" ht="16.5" customHeight="1">
      <c r="B1411" s="474"/>
      <c r="E1411" s="395" t="s">
        <v>1172</v>
      </c>
      <c r="F1411" s="1231" t="s">
        <v>1173</v>
      </c>
      <c r="G1411" s="1231"/>
      <c r="H1411" s="1231"/>
      <c r="I1411" s="393">
        <v>1504</v>
      </c>
      <c r="J1411" s="100"/>
      <c r="K1411" s="100"/>
      <c r="L1411" s="100"/>
      <c r="M1411" s="100"/>
      <c r="N1411" s="100"/>
      <c r="O1411" s="100"/>
      <c r="P1411" s="100"/>
      <c r="Q1411" s="100"/>
      <c r="R1411" s="100"/>
      <c r="S1411" s="100"/>
      <c r="T1411" s="100"/>
      <c r="U1411" s="100"/>
      <c r="V1411" s="100"/>
      <c r="W1411" s="100"/>
      <c r="X1411" s="100"/>
      <c r="Y1411" s="100"/>
      <c r="Z1411" s="100"/>
    </row>
    <row r="1412" spans="2:26" ht="16.5" customHeight="1">
      <c r="B1412" s="474"/>
      <c r="E1412" s="395" t="s">
        <v>1174</v>
      </c>
      <c r="F1412" s="1231" t="s">
        <v>1175</v>
      </c>
      <c r="G1412" s="1231"/>
      <c r="H1412" s="1231"/>
      <c r="I1412" s="393">
        <v>2292</v>
      </c>
      <c r="J1412" s="100"/>
      <c r="K1412" s="100"/>
      <c r="L1412" s="100"/>
      <c r="M1412" s="100"/>
      <c r="N1412" s="100"/>
      <c r="O1412" s="100"/>
      <c r="P1412" s="100"/>
      <c r="Q1412" s="100"/>
      <c r="R1412" s="100"/>
      <c r="S1412" s="100"/>
      <c r="T1412" s="100"/>
      <c r="U1412" s="100"/>
      <c r="V1412" s="100"/>
      <c r="W1412" s="100"/>
      <c r="X1412" s="100"/>
      <c r="Y1412" s="100"/>
      <c r="Z1412" s="100"/>
    </row>
    <row r="1413" spans="2:26" ht="16.5" customHeight="1">
      <c r="B1413" s="474"/>
      <c r="E1413" s="395" t="s">
        <v>1176</v>
      </c>
      <c r="F1413" s="1231" t="s">
        <v>1177</v>
      </c>
      <c r="G1413" s="1231"/>
      <c r="H1413" s="1231"/>
      <c r="I1413" s="393">
        <v>1905</v>
      </c>
      <c r="J1413" s="100"/>
      <c r="K1413" s="100"/>
      <c r="L1413" s="100"/>
      <c r="M1413" s="100"/>
      <c r="N1413" s="100"/>
      <c r="O1413" s="100"/>
      <c r="P1413" s="100"/>
      <c r="Q1413" s="100"/>
      <c r="R1413" s="100"/>
      <c r="S1413" s="100"/>
      <c r="T1413" s="100"/>
      <c r="U1413" s="100"/>
      <c r="V1413" s="100"/>
      <c r="W1413" s="100"/>
      <c r="X1413" s="100"/>
      <c r="Y1413" s="100"/>
      <c r="Z1413" s="100"/>
    </row>
    <row r="1414" spans="2:26" ht="16.5" customHeight="1">
      <c r="B1414" s="474"/>
      <c r="E1414" s="395" t="s">
        <v>1178</v>
      </c>
      <c r="F1414" s="1231" t="s">
        <v>1179</v>
      </c>
      <c r="G1414" s="1231"/>
      <c r="H1414" s="1231"/>
      <c r="I1414" s="393">
        <v>4775</v>
      </c>
      <c r="J1414" s="100"/>
      <c r="K1414" s="100"/>
      <c r="L1414" s="100"/>
      <c r="M1414" s="100"/>
      <c r="N1414" s="100"/>
      <c r="O1414" s="100"/>
      <c r="P1414" s="100"/>
      <c r="Q1414" s="100"/>
      <c r="R1414" s="100"/>
      <c r="S1414" s="100"/>
      <c r="T1414" s="100"/>
      <c r="U1414" s="100"/>
      <c r="V1414" s="100"/>
      <c r="W1414" s="100"/>
      <c r="X1414" s="100"/>
      <c r="Y1414" s="100"/>
      <c r="Z1414" s="100"/>
    </row>
    <row r="1415" spans="2:26" ht="16.5" customHeight="1">
      <c r="B1415" s="474"/>
      <c r="E1415" s="395" t="s">
        <v>108</v>
      </c>
      <c r="F1415" s="1231" t="s">
        <v>108</v>
      </c>
      <c r="G1415" s="1231"/>
      <c r="H1415" s="1231"/>
      <c r="I1415" s="392" t="s">
        <v>546</v>
      </c>
      <c r="J1415" s="100"/>
      <c r="K1415" s="100"/>
      <c r="L1415" s="100"/>
      <c r="M1415" s="100"/>
      <c r="N1415" s="100"/>
      <c r="O1415" s="100"/>
      <c r="P1415" s="100"/>
      <c r="Q1415" s="100"/>
      <c r="R1415" s="100"/>
      <c r="S1415" s="100"/>
      <c r="T1415" s="100"/>
      <c r="U1415" s="100"/>
      <c r="V1415" s="100"/>
      <c r="W1415" s="100"/>
      <c r="X1415" s="100"/>
      <c r="Y1415" s="100"/>
      <c r="Z1415" s="100"/>
    </row>
    <row r="1416" spans="2:26" ht="16.5" customHeight="1">
      <c r="B1416" s="474"/>
      <c r="E1416" s="102"/>
      <c r="F1416" s="100"/>
      <c r="G1416" s="100"/>
      <c r="H1416" s="100"/>
      <c r="I1416" s="100"/>
      <c r="J1416" s="100"/>
      <c r="K1416" s="100"/>
      <c r="L1416" s="100"/>
      <c r="M1416" s="100"/>
      <c r="N1416" s="100"/>
      <c r="O1416" s="100"/>
      <c r="P1416" s="100"/>
      <c r="Q1416" s="100"/>
      <c r="R1416" s="100"/>
      <c r="S1416" s="100"/>
      <c r="T1416" s="100"/>
      <c r="U1416" s="100"/>
      <c r="V1416" s="100"/>
      <c r="W1416" s="100"/>
      <c r="X1416" s="100"/>
      <c r="Y1416" s="100"/>
      <c r="Z1416" s="100"/>
    </row>
    <row r="1417" spans="2:26" ht="16.5" customHeight="1">
      <c r="B1417" s="474"/>
      <c r="E1417" s="1211" t="s">
        <v>1180</v>
      </c>
      <c r="F1417" s="1211"/>
      <c r="G1417" s="1211"/>
      <c r="H1417" s="1211"/>
      <c r="I1417" s="1211"/>
      <c r="J1417" s="1211"/>
      <c r="K1417" s="1211"/>
      <c r="L1417" s="1211"/>
      <c r="M1417" s="1211"/>
      <c r="N1417" s="1211"/>
      <c r="O1417" s="1211"/>
      <c r="P1417" s="1211"/>
      <c r="Q1417" s="100"/>
      <c r="R1417" s="100"/>
      <c r="S1417" s="100"/>
      <c r="T1417" s="100"/>
      <c r="U1417" s="100"/>
      <c r="V1417" s="100"/>
      <c r="W1417" s="100"/>
      <c r="X1417" s="100"/>
      <c r="Y1417" s="100"/>
      <c r="Z1417" s="100"/>
    </row>
    <row r="1418" spans="2:26" ht="16.5" customHeight="1">
      <c r="B1418" s="474"/>
      <c r="E1418" s="757" t="s">
        <v>1181</v>
      </c>
      <c r="F1418" s="756"/>
      <c r="G1418" s="756"/>
      <c r="H1418" s="756"/>
      <c r="I1418" s="756"/>
      <c r="J1418" s="756"/>
      <c r="K1418" s="756"/>
      <c r="L1418" s="756"/>
      <c r="M1418" s="756"/>
      <c r="N1418" s="756"/>
      <c r="O1418" s="756"/>
      <c r="P1418" s="756"/>
      <c r="Q1418" s="754"/>
      <c r="R1418" s="754"/>
      <c r="S1418" s="100"/>
      <c r="T1418" s="100"/>
      <c r="U1418" s="100"/>
      <c r="V1418" s="100"/>
      <c r="W1418" s="100"/>
      <c r="X1418" s="100"/>
      <c r="Y1418" s="100"/>
      <c r="Z1418" s="100"/>
    </row>
    <row r="1419" spans="2:26" ht="16.5" customHeight="1">
      <c r="B1419" s="474"/>
      <c r="E1419" s="102"/>
      <c r="F1419" s="100"/>
      <c r="G1419" s="100"/>
      <c r="H1419" s="100"/>
      <c r="I1419" s="100"/>
      <c r="J1419" s="100"/>
      <c r="K1419" s="100"/>
      <c r="L1419" s="100"/>
      <c r="M1419" s="100"/>
      <c r="N1419" s="100"/>
      <c r="O1419" s="100"/>
      <c r="P1419" s="100"/>
      <c r="Q1419" s="100"/>
      <c r="R1419" s="100"/>
      <c r="S1419" s="100"/>
      <c r="T1419" s="100"/>
      <c r="U1419" s="100"/>
      <c r="V1419" s="100"/>
      <c r="W1419" s="100"/>
      <c r="X1419" s="100"/>
      <c r="Y1419" s="100"/>
      <c r="Z1419" s="100"/>
    </row>
    <row r="1420" spans="2:26" ht="16.5" customHeight="1">
      <c r="B1420" s="474"/>
      <c r="E1420" s="385" t="s">
        <v>1182</v>
      </c>
      <c r="F1420" s="100"/>
      <c r="G1420" s="100"/>
      <c r="H1420" s="100"/>
      <c r="I1420" s="100"/>
      <c r="J1420" s="100"/>
      <c r="K1420" s="100"/>
      <c r="L1420" s="100"/>
      <c r="M1420" s="100"/>
      <c r="N1420" s="100"/>
      <c r="O1420" s="100"/>
      <c r="P1420" s="100"/>
      <c r="Q1420" s="100"/>
      <c r="R1420" s="100"/>
      <c r="S1420" s="100"/>
      <c r="T1420" s="100"/>
      <c r="U1420" s="100"/>
      <c r="V1420" s="100"/>
      <c r="W1420" s="100"/>
      <c r="X1420" s="100"/>
      <c r="Y1420" s="100"/>
      <c r="Z1420" s="100"/>
    </row>
    <row r="1421" spans="2:26" ht="16.5" customHeight="1">
      <c r="B1421" s="474"/>
      <c r="E1421" s="102"/>
      <c r="F1421" s="100"/>
      <c r="G1421" s="100"/>
      <c r="H1421" s="100"/>
      <c r="I1421" s="100"/>
      <c r="J1421" s="100"/>
      <c r="K1421" s="100"/>
      <c r="L1421" s="100"/>
      <c r="M1421" s="100"/>
      <c r="N1421" s="100"/>
      <c r="O1421" s="100"/>
      <c r="P1421" s="100"/>
      <c r="Q1421" s="100"/>
      <c r="R1421" s="100"/>
      <c r="S1421" s="100"/>
      <c r="T1421" s="100"/>
      <c r="U1421" s="100"/>
      <c r="V1421" s="100"/>
      <c r="W1421" s="100"/>
      <c r="X1421" s="100"/>
      <c r="Y1421" s="100"/>
      <c r="Z1421" s="100"/>
    </row>
    <row r="1422" spans="2:26" ht="16.5" customHeight="1">
      <c r="B1422" s="474"/>
      <c r="E1422" s="1209" t="s">
        <v>1183</v>
      </c>
      <c r="F1422" s="1209"/>
      <c r="G1422" s="1210" t="s">
        <v>78</v>
      </c>
      <c r="H1422" s="1210"/>
      <c r="I1422" s="753" t="s">
        <v>1092</v>
      </c>
      <c r="M1422" s="100"/>
      <c r="N1422" s="100"/>
      <c r="O1422" s="100"/>
      <c r="P1422" s="100"/>
      <c r="Q1422" s="100"/>
      <c r="R1422" s="100"/>
      <c r="S1422" s="100"/>
      <c r="T1422" s="100"/>
      <c r="U1422" s="100"/>
      <c r="V1422" s="100"/>
      <c r="W1422" s="100"/>
      <c r="X1422" s="100"/>
      <c r="Y1422" s="100"/>
      <c r="Z1422" s="100"/>
    </row>
    <row r="1423" spans="2:26" ht="16.5" customHeight="1">
      <c r="B1423" s="474"/>
      <c r="E1423" s="1200" t="s">
        <v>1184</v>
      </c>
      <c r="F1423" s="1200"/>
      <c r="G1423" s="1200" t="s">
        <v>1185</v>
      </c>
      <c r="H1423" s="1200"/>
      <c r="I1423" s="393">
        <v>1</v>
      </c>
      <c r="M1423" s="100"/>
      <c r="N1423" s="100"/>
      <c r="O1423" s="100"/>
      <c r="P1423" s="100"/>
      <c r="Q1423" s="100"/>
      <c r="R1423" s="100"/>
      <c r="S1423" s="100"/>
      <c r="T1423" s="100"/>
      <c r="U1423" s="100"/>
      <c r="V1423" s="100"/>
      <c r="W1423" s="100"/>
      <c r="X1423" s="100"/>
      <c r="Y1423" s="100"/>
      <c r="Z1423" s="100"/>
    </row>
    <row r="1424" spans="2:26" ht="16.5" customHeight="1">
      <c r="B1424" s="474"/>
      <c r="E1424" s="1200" t="s">
        <v>1186</v>
      </c>
      <c r="F1424" s="1200"/>
      <c r="G1424" s="1200" t="s">
        <v>1187</v>
      </c>
      <c r="H1424" s="1200"/>
      <c r="I1424" s="758">
        <v>27.9</v>
      </c>
      <c r="M1424" s="100"/>
      <c r="N1424" s="100"/>
      <c r="O1424" s="100"/>
      <c r="P1424" s="100"/>
      <c r="Q1424" s="100"/>
      <c r="R1424" s="100"/>
      <c r="S1424" s="100"/>
      <c r="T1424" s="100"/>
      <c r="U1424" s="100"/>
      <c r="V1424" s="100"/>
      <c r="W1424" s="100"/>
      <c r="X1424" s="100"/>
      <c r="Y1424" s="100"/>
      <c r="Z1424" s="100"/>
    </row>
    <row r="1425" spans="1:111" ht="16.5" customHeight="1">
      <c r="B1425" s="474"/>
      <c r="E1425" s="1200" t="s">
        <v>1188</v>
      </c>
      <c r="F1425" s="1200"/>
      <c r="G1425" s="1200" t="s">
        <v>1189</v>
      </c>
      <c r="H1425" s="1200"/>
      <c r="I1425" s="393">
        <v>273</v>
      </c>
      <c r="M1425" s="100"/>
      <c r="N1425" s="100"/>
      <c r="O1425" s="100"/>
      <c r="P1425" s="100"/>
      <c r="Q1425" s="100"/>
      <c r="R1425" s="100"/>
      <c r="S1425" s="100"/>
      <c r="T1425" s="100"/>
      <c r="U1425" s="100"/>
      <c r="V1425" s="100"/>
      <c r="W1425" s="100"/>
      <c r="X1425" s="100"/>
      <c r="Y1425" s="100"/>
      <c r="Z1425" s="100"/>
    </row>
    <row r="1426" spans="1:111" ht="16.5" customHeight="1">
      <c r="B1426" s="474"/>
      <c r="E1426" s="1200" t="s">
        <v>1190</v>
      </c>
      <c r="F1426" s="1200"/>
      <c r="G1426" s="1200" t="s">
        <v>1191</v>
      </c>
      <c r="H1426" s="1200"/>
      <c r="I1426" s="393">
        <v>24300</v>
      </c>
      <c r="M1426" s="100"/>
      <c r="N1426" s="100"/>
      <c r="O1426" s="100"/>
      <c r="P1426" s="100"/>
      <c r="Q1426" s="100"/>
      <c r="R1426" s="100"/>
      <c r="S1426" s="100"/>
      <c r="T1426" s="100"/>
      <c r="U1426" s="100"/>
      <c r="V1426" s="100"/>
      <c r="W1426" s="100"/>
      <c r="X1426" s="100"/>
      <c r="Y1426" s="100"/>
      <c r="Z1426" s="100"/>
    </row>
    <row r="1427" spans="1:111" ht="16.5" customHeight="1">
      <c r="B1427" s="474"/>
      <c r="E1427" s="1200" t="s">
        <v>1192</v>
      </c>
      <c r="F1427" s="1200"/>
      <c r="G1427" s="1200" t="s">
        <v>1193</v>
      </c>
      <c r="H1427" s="1200"/>
      <c r="I1427" s="759">
        <v>17400</v>
      </c>
      <c r="M1427" s="100"/>
      <c r="N1427" s="100"/>
      <c r="O1427" s="100"/>
      <c r="P1427" s="100"/>
      <c r="Q1427" s="100"/>
      <c r="R1427" s="100"/>
      <c r="S1427" s="100"/>
      <c r="T1427" s="100"/>
      <c r="U1427" s="100"/>
      <c r="V1427" s="100"/>
      <c r="W1427" s="100"/>
      <c r="X1427" s="100"/>
      <c r="Y1427" s="100"/>
      <c r="Z1427" s="100"/>
    </row>
    <row r="1428" spans="1:111" ht="16.5" customHeight="1">
      <c r="B1428" s="474"/>
      <c r="E1428" s="1200" t="s">
        <v>1194</v>
      </c>
      <c r="F1428" s="1200"/>
      <c r="G1428" s="1200" t="s">
        <v>1195</v>
      </c>
      <c r="H1428" s="1200"/>
      <c r="I1428" s="760">
        <v>539</v>
      </c>
      <c r="M1428" s="100"/>
      <c r="N1428" s="100"/>
      <c r="O1428" s="100"/>
      <c r="P1428" s="100"/>
      <c r="Q1428" s="100"/>
      <c r="R1428" s="100"/>
      <c r="S1428" s="100"/>
      <c r="T1428" s="100"/>
      <c r="U1428" s="100"/>
      <c r="V1428" s="100"/>
      <c r="W1428" s="100"/>
      <c r="X1428" s="100"/>
      <c r="Y1428" s="100"/>
      <c r="Z1428" s="100"/>
    </row>
    <row r="1429" spans="1:111" ht="16.5" customHeight="1">
      <c r="B1429" s="474"/>
      <c r="E1429" s="1200" t="s">
        <v>1196</v>
      </c>
      <c r="F1429" s="1200"/>
      <c r="G1429" s="1200" t="s">
        <v>1197</v>
      </c>
      <c r="H1429" s="1200"/>
      <c r="I1429" s="760">
        <v>2590</v>
      </c>
      <c r="M1429" s="100"/>
      <c r="N1429" s="100"/>
      <c r="O1429" s="100"/>
      <c r="P1429" s="100"/>
      <c r="Q1429" s="100"/>
      <c r="R1429" s="100"/>
      <c r="S1429" s="100"/>
      <c r="T1429" s="100"/>
      <c r="U1429" s="100"/>
      <c r="V1429" s="100"/>
      <c r="W1429" s="100"/>
      <c r="X1429" s="100"/>
      <c r="Y1429" s="100"/>
      <c r="Z1429" s="100"/>
    </row>
    <row r="1430" spans="1:111" ht="16.5" customHeight="1">
      <c r="B1430" s="474"/>
      <c r="E1430" s="1200" t="s">
        <v>1198</v>
      </c>
      <c r="F1430" s="1200"/>
      <c r="G1430" s="1200" t="s">
        <v>1199</v>
      </c>
      <c r="H1430" s="1200"/>
      <c r="I1430" s="760">
        <v>195</v>
      </c>
      <c r="M1430" s="100"/>
      <c r="N1430" s="100"/>
      <c r="O1430" s="100"/>
      <c r="P1430" s="100"/>
      <c r="Q1430" s="100"/>
      <c r="R1430" s="100"/>
      <c r="S1430" s="100"/>
      <c r="T1430" s="100"/>
      <c r="U1430" s="100"/>
      <c r="V1430" s="100"/>
      <c r="W1430" s="100"/>
      <c r="X1430" s="100"/>
      <c r="Y1430" s="100"/>
      <c r="Z1430" s="100"/>
    </row>
    <row r="1431" spans="1:111" ht="16.5" customHeight="1">
      <c r="B1431" s="474"/>
      <c r="E1431" s="1200" t="s">
        <v>1200</v>
      </c>
      <c r="F1431" s="1200"/>
      <c r="G1431" s="1200" t="s">
        <v>1201</v>
      </c>
      <c r="H1431" s="1200"/>
      <c r="I1431" s="760">
        <v>12400</v>
      </c>
      <c r="M1431" s="100"/>
      <c r="N1431" s="100"/>
      <c r="O1431" s="100"/>
      <c r="P1431" s="100"/>
      <c r="Q1431" s="100"/>
      <c r="R1431" s="100"/>
      <c r="S1431" s="100"/>
      <c r="T1431" s="100"/>
      <c r="U1431" s="100"/>
      <c r="V1431" s="100"/>
      <c r="W1431" s="100"/>
      <c r="X1431" s="100"/>
      <c r="Y1431" s="100"/>
      <c r="Z1431" s="100"/>
    </row>
    <row r="1432" spans="1:111" ht="16.5" customHeight="1">
      <c r="B1432" s="474"/>
      <c r="E1432" s="1200" t="s">
        <v>1202</v>
      </c>
      <c r="F1432" s="1200"/>
      <c r="G1432" s="1200" t="s">
        <v>1203</v>
      </c>
      <c r="H1432" s="1200"/>
      <c r="I1432" s="760">
        <v>9290</v>
      </c>
      <c r="M1432" s="100"/>
      <c r="N1432" s="100"/>
      <c r="O1432" s="100"/>
      <c r="P1432" s="100"/>
      <c r="Q1432" s="100"/>
      <c r="R1432" s="100"/>
      <c r="S1432" s="100"/>
      <c r="T1432" s="100"/>
      <c r="U1432" s="100"/>
      <c r="V1432" s="100"/>
      <c r="W1432" s="100"/>
      <c r="X1432" s="100"/>
      <c r="Y1432" s="100"/>
      <c r="Z1432" s="100"/>
    </row>
    <row r="1433" spans="1:111" ht="16.5" customHeight="1">
      <c r="B1433" s="474"/>
      <c r="E1433" s="1200" t="s">
        <v>108</v>
      </c>
      <c r="F1433" s="1200"/>
      <c r="G1433" s="1200" t="s">
        <v>546</v>
      </c>
      <c r="H1433" s="1200"/>
      <c r="I1433" s="392" t="s">
        <v>546</v>
      </c>
      <c r="M1433" s="100"/>
      <c r="N1433" s="100"/>
      <c r="O1433" s="100"/>
      <c r="P1433" s="100"/>
      <c r="Q1433" s="100"/>
      <c r="R1433" s="100"/>
      <c r="S1433" s="100"/>
      <c r="T1433" s="100"/>
      <c r="U1433" s="100"/>
      <c r="V1433" s="100"/>
      <c r="W1433" s="100"/>
      <c r="X1433" s="100"/>
      <c r="Y1433" s="100"/>
      <c r="Z1433" s="100"/>
    </row>
    <row r="1434" spans="1:111" ht="16.5" customHeight="1">
      <c r="B1434" s="474"/>
      <c r="E1434" s="102"/>
      <c r="F1434" s="100"/>
      <c r="G1434" s="100"/>
      <c r="H1434" s="100"/>
      <c r="I1434" s="100"/>
      <c r="J1434" s="100"/>
      <c r="K1434" s="100"/>
      <c r="L1434" s="100"/>
      <c r="M1434" s="100"/>
      <c r="N1434" s="100"/>
      <c r="O1434" s="100"/>
      <c r="P1434" s="100"/>
      <c r="Q1434" s="100"/>
      <c r="R1434" s="100"/>
      <c r="S1434" s="100"/>
      <c r="T1434" s="100"/>
      <c r="U1434" s="100"/>
      <c r="V1434" s="100"/>
      <c r="W1434" s="100"/>
      <c r="X1434" s="100"/>
      <c r="Y1434" s="100"/>
      <c r="Z1434" s="100"/>
    </row>
    <row r="1435" spans="1:111" ht="16.5" customHeight="1">
      <c r="B1435" s="474"/>
      <c r="E1435" s="1211" t="s">
        <v>1180</v>
      </c>
      <c r="F1435" s="1211"/>
      <c r="G1435" s="1211"/>
      <c r="H1435" s="1211"/>
      <c r="I1435" s="1211"/>
      <c r="J1435" s="1211"/>
      <c r="K1435" s="1211"/>
      <c r="L1435" s="1211"/>
      <c r="M1435" s="1211"/>
      <c r="N1435" s="1211"/>
      <c r="O1435" s="1211"/>
      <c r="P1435" s="1211"/>
      <c r="Q1435" s="755"/>
      <c r="R1435" s="755"/>
      <c r="S1435" s="100"/>
      <c r="T1435" s="100"/>
      <c r="U1435" s="100"/>
      <c r="V1435" s="100"/>
      <c r="W1435" s="100"/>
      <c r="X1435" s="100"/>
      <c r="Y1435" s="100"/>
      <c r="Z1435" s="100"/>
    </row>
    <row r="1436" spans="1:111" ht="16.5" customHeight="1">
      <c r="B1436" s="474"/>
      <c r="E1436" s="102"/>
      <c r="F1436" s="100"/>
      <c r="G1436" s="100"/>
      <c r="H1436" s="100"/>
      <c r="I1436" s="100"/>
      <c r="J1436" s="100"/>
      <c r="K1436" s="100"/>
      <c r="L1436" s="100"/>
      <c r="M1436" s="100"/>
      <c r="N1436" s="100"/>
      <c r="O1436" s="100"/>
      <c r="P1436" s="100"/>
      <c r="Q1436" s="100"/>
      <c r="R1436" s="100"/>
      <c r="S1436" s="100"/>
      <c r="T1436" s="100"/>
      <c r="U1436" s="100"/>
      <c r="V1436" s="100"/>
      <c r="W1436" s="100"/>
      <c r="X1436" s="100"/>
      <c r="Y1436" s="100"/>
      <c r="Z1436" s="100"/>
    </row>
    <row r="1437" spans="1:111" ht="16.5" customHeight="1">
      <c r="B1437" s="474"/>
      <c r="D1437" s="199" t="s">
        <v>1204</v>
      </c>
      <c r="E1437" s="199"/>
      <c r="F1437" s="199"/>
      <c r="G1437" s="199"/>
      <c r="H1437" s="199"/>
      <c r="I1437" s="199"/>
      <c r="J1437" s="199"/>
      <c r="K1437" s="199"/>
      <c r="L1437" s="199"/>
      <c r="M1437" s="199"/>
      <c r="N1437" s="199"/>
      <c r="O1437" s="199"/>
      <c r="P1437" s="199"/>
      <c r="Q1437" s="199"/>
      <c r="R1437" s="199"/>
      <c r="S1437" s="199"/>
      <c r="T1437" s="199"/>
      <c r="U1437" s="199"/>
      <c r="V1437" s="199"/>
      <c r="W1437" s="199"/>
      <c r="X1437" s="199"/>
      <c r="Y1437" s="199"/>
      <c r="Z1437" s="199"/>
      <c r="AA1437" s="199"/>
      <c r="AB1437" s="199"/>
      <c r="AC1437" s="199"/>
      <c r="AD1437" s="199"/>
      <c r="AE1437" s="199"/>
      <c r="AF1437" s="199"/>
      <c r="AG1437" s="199"/>
      <c r="AH1437" s="199"/>
      <c r="AI1437" s="199"/>
      <c r="AJ1437" s="199"/>
      <c r="AK1437" s="199"/>
      <c r="AL1437" s="199"/>
      <c r="AM1437" s="199"/>
      <c r="AN1437" s="199"/>
      <c r="AO1437" s="199"/>
      <c r="AP1437" s="199"/>
      <c r="AQ1437" s="199"/>
      <c r="AR1437" s="199"/>
      <c r="AS1437" s="199"/>
      <c r="AT1437" s="199"/>
      <c r="AU1437" s="199"/>
      <c r="AV1437" s="199"/>
      <c r="AW1437" s="199"/>
      <c r="AX1437" s="199"/>
      <c r="AY1437" s="199"/>
      <c r="AZ1437" s="199"/>
      <c r="BA1437" s="199"/>
      <c r="BB1437" s="199"/>
      <c r="BC1437" s="199"/>
      <c r="BD1437" s="199"/>
      <c r="BE1437" s="199"/>
      <c r="BF1437" s="199"/>
      <c r="BG1437" s="199"/>
      <c r="BH1437" s="199"/>
      <c r="BI1437" s="199"/>
      <c r="BJ1437" s="199"/>
      <c r="BK1437" s="199"/>
      <c r="BL1437" s="199"/>
      <c r="BM1437" s="199"/>
      <c r="BN1437" s="199"/>
      <c r="BO1437" s="199"/>
      <c r="BP1437" s="199"/>
      <c r="BQ1437" s="199"/>
      <c r="BR1437" s="199"/>
      <c r="BS1437" s="199"/>
      <c r="BT1437" s="199"/>
      <c r="BU1437" s="199"/>
      <c r="BV1437" s="199"/>
      <c r="BW1437" s="199"/>
      <c r="BX1437" s="199"/>
      <c r="BY1437" s="199"/>
      <c r="BZ1437" s="199"/>
      <c r="CA1437" s="199"/>
      <c r="CB1437" s="199"/>
      <c r="CC1437" s="199"/>
      <c r="CD1437" s="199"/>
      <c r="CE1437" s="199"/>
      <c r="CF1437" s="199"/>
      <c r="CG1437" s="199"/>
      <c r="CH1437" s="199"/>
      <c r="CI1437" s="199"/>
      <c r="CJ1437" s="199"/>
      <c r="CK1437" s="199"/>
      <c r="CL1437" s="199"/>
      <c r="CM1437" s="199"/>
      <c r="CN1437" s="199"/>
      <c r="CO1437" s="199"/>
      <c r="CP1437" s="199"/>
      <c r="CQ1437" s="199"/>
      <c r="CR1437" s="199"/>
      <c r="CS1437" s="199"/>
      <c r="CT1437" s="199"/>
      <c r="CU1437" s="199"/>
      <c r="CV1437" s="199"/>
      <c r="CW1437" s="199"/>
      <c r="CX1437" s="199"/>
      <c r="CY1437" s="199"/>
      <c r="CZ1437" s="199"/>
      <c r="DA1437" s="199"/>
      <c r="DB1437" s="199"/>
      <c r="DC1437" s="199"/>
      <c r="DD1437" s="199"/>
      <c r="DE1437" s="199"/>
      <c r="DF1437" s="199"/>
      <c r="DG1437" s="199"/>
    </row>
    <row r="1438" spans="1:111" s="106" customFormat="1" ht="16.5" customHeight="1">
      <c r="A1438" s="197"/>
      <c r="B1438" s="478"/>
      <c r="C1438" s="105"/>
      <c r="D1438" s="62"/>
      <c r="E1438" s="62"/>
      <c r="F1438" s="62"/>
      <c r="G1438" s="62"/>
      <c r="H1438" s="62"/>
      <c r="I1438" s="62"/>
      <c r="J1438" s="62"/>
      <c r="K1438" s="62"/>
      <c r="L1438" s="62"/>
      <c r="M1438" s="62"/>
      <c r="N1438" s="62"/>
      <c r="O1438" s="62"/>
      <c r="P1438" s="62"/>
      <c r="Q1438" s="62"/>
      <c r="R1438" s="62"/>
    </row>
    <row r="1439" spans="1:111" ht="18.75">
      <c r="E1439" s="394">
        <v>2024</v>
      </c>
      <c r="F1439" s="107"/>
      <c r="G1439" s="107"/>
      <c r="H1439" s="108"/>
      <c r="I1439" s="109"/>
      <c r="K1439" s="394">
        <v>2023</v>
      </c>
      <c r="L1439" s="107"/>
      <c r="M1439" s="107"/>
      <c r="N1439" s="108"/>
      <c r="O1439" s="109"/>
      <c r="Q1439" s="394">
        <v>2022</v>
      </c>
      <c r="R1439" s="107"/>
      <c r="S1439" s="107"/>
      <c r="T1439" s="108"/>
      <c r="U1439" s="109"/>
      <c r="W1439" s="394">
        <v>2021</v>
      </c>
      <c r="X1439" s="107"/>
      <c r="Y1439" s="107"/>
      <c r="Z1439" s="108"/>
      <c r="AA1439" s="109"/>
      <c r="AC1439" s="394">
        <v>2020</v>
      </c>
      <c r="AD1439" s="107"/>
      <c r="AE1439" s="107"/>
      <c r="AF1439" s="108"/>
      <c r="AG1439" s="109"/>
      <c r="AI1439" s="394">
        <v>2019</v>
      </c>
      <c r="AJ1439" s="100"/>
      <c r="AK1439" s="700"/>
      <c r="AM1439" s="111"/>
      <c r="AO1439" s="394">
        <v>2018</v>
      </c>
      <c r="AP1439" s="700"/>
      <c r="AQ1439" s="100"/>
      <c r="AU1439" s="394">
        <v>2017</v>
      </c>
      <c r="AV1439" s="110"/>
      <c r="AW1439" s="110"/>
      <c r="AY1439" s="111"/>
      <c r="BA1439" s="394">
        <v>2016</v>
      </c>
      <c r="BB1439" s="110"/>
      <c r="BC1439" s="108"/>
      <c r="BD1439" s="109"/>
      <c r="BE1439" s="108"/>
      <c r="BG1439" s="385">
        <v>2015</v>
      </c>
      <c r="BH1439" s="107"/>
      <c r="BJ1439" s="111"/>
      <c r="BM1439" s="385">
        <v>2014</v>
      </c>
      <c r="BN1439" s="107"/>
      <c r="BS1439" s="394">
        <v>2013</v>
      </c>
      <c r="BT1439" s="110"/>
      <c r="BU1439" s="101"/>
      <c r="BV1439" s="101"/>
      <c r="BY1439" s="706">
        <v>2012</v>
      </c>
      <c r="BZ1439" s="112"/>
      <c r="CE1439" s="394">
        <v>2011</v>
      </c>
      <c r="CF1439" s="110"/>
      <c r="CG1439" s="101"/>
      <c r="CH1439" s="101"/>
      <c r="CK1439" s="394">
        <v>2010</v>
      </c>
      <c r="CL1439" s="110"/>
      <c r="CM1439" s="101"/>
      <c r="CN1439" s="101"/>
      <c r="CQ1439" s="394">
        <v>2009</v>
      </c>
      <c r="CR1439" s="110"/>
      <c r="CS1439" s="101"/>
      <c r="CT1439" s="101"/>
      <c r="CW1439" s="394">
        <v>2008</v>
      </c>
      <c r="CX1439" s="110"/>
      <c r="CY1439" s="101"/>
      <c r="CZ1439" s="101"/>
      <c r="DC1439" s="394">
        <v>2007</v>
      </c>
      <c r="DD1439" s="110"/>
      <c r="DE1439" s="101"/>
      <c r="DF1439" s="101"/>
    </row>
    <row r="1440" spans="1:111" ht="16.5" customHeight="1">
      <c r="E1440" s="101"/>
      <c r="F1440" s="101"/>
      <c r="G1440" s="704" t="s">
        <v>1205</v>
      </c>
      <c r="H1440" s="761">
        <v>0.28299999999999997</v>
      </c>
      <c r="I1440" s="762" t="s">
        <v>1206</v>
      </c>
      <c r="K1440" s="101"/>
      <c r="L1440" s="101"/>
      <c r="M1440" s="704" t="s">
        <v>1205</v>
      </c>
      <c r="N1440" s="761">
        <v>0.26</v>
      </c>
      <c r="O1440" s="762" t="s">
        <v>1206</v>
      </c>
      <c r="Q1440" s="101"/>
      <c r="R1440" s="101"/>
      <c r="S1440" s="704" t="s">
        <v>1205</v>
      </c>
      <c r="T1440" s="761">
        <v>0.27300000000000002</v>
      </c>
      <c r="U1440" s="762" t="s">
        <v>1206</v>
      </c>
      <c r="W1440" s="101"/>
      <c r="X1440" s="101"/>
      <c r="Y1440" s="704" t="s">
        <v>1205</v>
      </c>
      <c r="Z1440" s="761">
        <v>0.25900000000000001</v>
      </c>
      <c r="AA1440" s="762" t="s">
        <v>1206</v>
      </c>
      <c r="AC1440" s="101"/>
      <c r="AD1440" s="101"/>
      <c r="AE1440" s="704" t="s">
        <v>1205</v>
      </c>
      <c r="AF1440" s="769">
        <v>0.25</v>
      </c>
      <c r="AG1440" s="1446" t="s">
        <v>1207</v>
      </c>
      <c r="AI1440" s="100"/>
      <c r="AJ1440" s="100"/>
      <c r="AK1440" s="705" t="s">
        <v>1205</v>
      </c>
      <c r="AL1440" s="769">
        <v>0.31000000238418579</v>
      </c>
      <c r="AM1440" s="1446" t="s">
        <v>1207</v>
      </c>
      <c r="AO1440" s="100"/>
      <c r="AP1440" s="100"/>
      <c r="AQ1440" s="704" t="s">
        <v>1205</v>
      </c>
      <c r="AR1440" s="769">
        <v>0.41</v>
      </c>
      <c r="AS1440" s="1446" t="s">
        <v>1207</v>
      </c>
      <c r="AW1440" s="704" t="s">
        <v>1205</v>
      </c>
      <c r="AX1440" s="769">
        <v>0.43</v>
      </c>
      <c r="AY1440" s="1446" t="s">
        <v>1207</v>
      </c>
      <c r="BA1440" s="101"/>
      <c r="BB1440" s="113"/>
      <c r="BC1440" s="704" t="s">
        <v>1205</v>
      </c>
      <c r="BD1440" s="769">
        <v>0.36</v>
      </c>
      <c r="BE1440" s="1446" t="s">
        <v>1207</v>
      </c>
      <c r="BI1440" s="704" t="s">
        <v>1205</v>
      </c>
      <c r="BJ1440" s="769">
        <v>0.4</v>
      </c>
      <c r="BK1440" s="1446" t="s">
        <v>1207</v>
      </c>
      <c r="BM1440" s="101"/>
      <c r="BO1440" s="704" t="s">
        <v>1205</v>
      </c>
      <c r="BP1440" s="769">
        <v>0.37</v>
      </c>
      <c r="BQ1440" s="1446" t="s">
        <v>1207</v>
      </c>
      <c r="BU1440" s="704" t="s">
        <v>1205</v>
      </c>
      <c r="BV1440" s="769">
        <v>0.36</v>
      </c>
      <c r="BW1440" s="1446" t="s">
        <v>1207</v>
      </c>
      <c r="BY1440" s="101"/>
      <c r="CA1440" s="704" t="s">
        <v>1205</v>
      </c>
      <c r="CB1440" s="769">
        <v>0.4</v>
      </c>
      <c r="CC1440" s="1446" t="s">
        <v>1207</v>
      </c>
      <c r="CG1440" s="704" t="s">
        <v>1205</v>
      </c>
      <c r="CH1440" s="769">
        <v>0.36</v>
      </c>
      <c r="CI1440" s="1446" t="s">
        <v>1207</v>
      </c>
      <c r="CM1440" s="704" t="s">
        <v>1205</v>
      </c>
      <c r="CN1440" s="769">
        <v>0.31</v>
      </c>
      <c r="CO1440" s="1446" t="s">
        <v>1207</v>
      </c>
      <c r="CS1440" s="704" t="s">
        <v>1205</v>
      </c>
      <c r="CT1440" s="769">
        <v>0.33</v>
      </c>
      <c r="CU1440" s="1446" t="s">
        <v>1207</v>
      </c>
      <c r="CY1440" s="704" t="s">
        <v>1205</v>
      </c>
      <c r="CZ1440" s="769">
        <v>0.42</v>
      </c>
      <c r="DA1440" s="1446" t="s">
        <v>1207</v>
      </c>
      <c r="DE1440" s="704" t="s">
        <v>1205</v>
      </c>
      <c r="DF1440" s="761">
        <v>0.45</v>
      </c>
      <c r="DG1440" s="762" t="s">
        <v>1207</v>
      </c>
    </row>
    <row r="1441" spans="5:111" ht="4.5" customHeight="1">
      <c r="E1441" s="101"/>
      <c r="F1441" s="101"/>
      <c r="G1441" s="115"/>
      <c r="H1441" s="116"/>
      <c r="I1441" s="117"/>
      <c r="K1441" s="101"/>
      <c r="L1441" s="101"/>
      <c r="M1441" s="115"/>
      <c r="N1441" s="116"/>
      <c r="O1441" s="117"/>
      <c r="Q1441" s="101"/>
      <c r="R1441" s="101"/>
      <c r="S1441" s="179"/>
      <c r="T1441" s="116"/>
      <c r="U1441" s="117"/>
      <c r="W1441" s="101"/>
      <c r="X1441" s="101"/>
      <c r="Y1441" s="179"/>
      <c r="Z1441" s="116"/>
      <c r="AA1441" s="117"/>
      <c r="AC1441" s="101"/>
      <c r="AD1441" s="101"/>
      <c r="AE1441" s="115"/>
      <c r="AF1441" s="117"/>
      <c r="AG1441" s="117"/>
      <c r="AI1441" s="100"/>
      <c r="AJ1441" s="701"/>
      <c r="AK1441" s="100"/>
      <c r="AL1441" s="119"/>
      <c r="AM1441" s="119"/>
      <c r="AN1441" s="101"/>
      <c r="AO1441" s="100"/>
      <c r="AP1441" s="100"/>
      <c r="AQ1441" s="702"/>
      <c r="AR1441" s="117"/>
      <c r="AS1441" s="119"/>
      <c r="AW1441" s="115"/>
      <c r="AX1441" s="119"/>
      <c r="AY1441" s="119"/>
      <c r="BA1441" s="101"/>
      <c r="BB1441" s="115"/>
      <c r="BC1441" s="115"/>
      <c r="BD1441" s="117"/>
      <c r="BE1441" s="117"/>
      <c r="BH1441" s="118"/>
      <c r="BI1441" s="115"/>
      <c r="BJ1441" s="119"/>
      <c r="BK1441" s="119"/>
      <c r="BM1441" s="101"/>
      <c r="BO1441" s="115"/>
      <c r="BP1441" s="117"/>
      <c r="BQ1441" s="117"/>
      <c r="BT1441" s="118"/>
      <c r="BU1441" s="115"/>
      <c r="BV1441" s="119"/>
      <c r="BW1441" s="119"/>
      <c r="BY1441" s="101"/>
      <c r="CA1441" s="115"/>
      <c r="CB1441" s="117"/>
      <c r="CC1441" s="117"/>
      <c r="CF1441" s="118"/>
      <c r="CG1441" s="115"/>
      <c r="CH1441" s="119"/>
      <c r="CI1441" s="119"/>
      <c r="CL1441" s="118"/>
      <c r="CM1441" s="115"/>
      <c r="CN1441" s="119"/>
      <c r="CO1441" s="119"/>
      <c r="CR1441" s="118"/>
      <c r="CS1441" s="115"/>
      <c r="CT1441" s="119"/>
      <c r="CU1441" s="119"/>
      <c r="CX1441" s="118"/>
      <c r="CY1441" s="115"/>
      <c r="CZ1441" s="119"/>
      <c r="DA1441" s="119"/>
      <c r="DD1441" s="118"/>
      <c r="DE1441" s="115"/>
      <c r="DF1441" s="775"/>
      <c r="DG1441" s="119"/>
    </row>
    <row r="1442" spans="5:111" ht="16.5" customHeight="1">
      <c r="E1442" s="101"/>
      <c r="F1442" s="101"/>
      <c r="G1442" s="704" t="s">
        <v>1208</v>
      </c>
      <c r="H1442" s="761">
        <v>0</v>
      </c>
      <c r="I1442" s="762" t="s">
        <v>1207</v>
      </c>
      <c r="K1442" s="101"/>
      <c r="L1442" s="101"/>
      <c r="M1442" s="704" t="s">
        <v>1208</v>
      </c>
      <c r="N1442" s="761">
        <v>0</v>
      </c>
      <c r="O1442" s="762" t="s">
        <v>1207</v>
      </c>
      <c r="Q1442" s="101"/>
      <c r="R1442" s="101"/>
      <c r="S1442" s="704" t="s">
        <v>1208</v>
      </c>
      <c r="T1442" s="761">
        <v>0</v>
      </c>
      <c r="U1442" s="762" t="s">
        <v>1207</v>
      </c>
      <c r="W1442" s="101"/>
      <c r="X1442" s="101"/>
      <c r="Y1442" s="704" t="s">
        <v>1208</v>
      </c>
      <c r="Z1442" s="761">
        <v>0</v>
      </c>
      <c r="AA1442" s="762" t="s">
        <v>1207</v>
      </c>
      <c r="AC1442" s="101"/>
      <c r="AD1442" s="101"/>
      <c r="AE1442" s="704" t="s">
        <v>1208</v>
      </c>
      <c r="AF1442" s="769">
        <v>0</v>
      </c>
      <c r="AG1442" s="1446" t="s">
        <v>1207</v>
      </c>
      <c r="AI1442" s="100"/>
      <c r="AJ1442" s="100"/>
      <c r="AK1442" s="704" t="s">
        <v>1208</v>
      </c>
      <c r="AL1442" s="769">
        <v>0</v>
      </c>
      <c r="AM1442" s="1446" t="s">
        <v>1207</v>
      </c>
      <c r="AO1442" s="100"/>
      <c r="AP1442" s="100"/>
      <c r="AQ1442" s="704" t="s">
        <v>1208</v>
      </c>
      <c r="AR1442" s="769">
        <v>0</v>
      </c>
      <c r="AS1442" s="1446" t="s">
        <v>1207</v>
      </c>
      <c r="AW1442" s="704" t="s">
        <v>1208</v>
      </c>
      <c r="AX1442" s="769">
        <v>0</v>
      </c>
      <c r="AY1442" s="1446" t="s">
        <v>1207</v>
      </c>
      <c r="BA1442" s="101"/>
      <c r="BB1442" s="113"/>
      <c r="BC1442" s="704" t="s">
        <v>1208</v>
      </c>
      <c r="BD1442" s="769">
        <v>0</v>
      </c>
      <c r="BE1442" s="1446" t="s">
        <v>1207</v>
      </c>
      <c r="BH1442" s="101"/>
      <c r="BI1442" s="704" t="s">
        <v>1208</v>
      </c>
      <c r="BJ1442" s="769">
        <v>0</v>
      </c>
      <c r="BK1442" s="1446" t="s">
        <v>1207</v>
      </c>
      <c r="BM1442" s="101"/>
      <c r="BO1442" s="704" t="s">
        <v>1208</v>
      </c>
      <c r="BP1442" s="769">
        <v>0</v>
      </c>
      <c r="BQ1442" s="1446" t="s">
        <v>1207</v>
      </c>
      <c r="BT1442" s="101"/>
      <c r="BU1442" s="704" t="s">
        <v>1208</v>
      </c>
      <c r="BV1442" s="769">
        <v>0</v>
      </c>
      <c r="BW1442" s="1446" t="s">
        <v>1207</v>
      </c>
      <c r="BY1442" s="101"/>
      <c r="CA1442" s="704" t="s">
        <v>1208</v>
      </c>
      <c r="CB1442" s="769">
        <v>0</v>
      </c>
      <c r="CC1442" s="1446" t="s">
        <v>1207</v>
      </c>
      <c r="CF1442" s="75"/>
      <c r="CG1442" s="704" t="s">
        <v>1208</v>
      </c>
      <c r="CH1442" s="769">
        <v>0</v>
      </c>
      <c r="CI1442" s="1446" t="s">
        <v>1207</v>
      </c>
      <c r="CL1442" s="75"/>
      <c r="CM1442" s="704" t="s">
        <v>1208</v>
      </c>
      <c r="CN1442" s="769">
        <v>0</v>
      </c>
      <c r="CO1442" s="1446" t="s">
        <v>1207</v>
      </c>
      <c r="CR1442" s="101"/>
      <c r="CS1442" s="704" t="s">
        <v>1208</v>
      </c>
      <c r="CT1442" s="769">
        <v>0</v>
      </c>
      <c r="CU1442" s="1446" t="s">
        <v>1207</v>
      </c>
      <c r="CX1442" s="101"/>
      <c r="CY1442" s="704" t="s">
        <v>1208</v>
      </c>
      <c r="CZ1442" s="769">
        <v>0</v>
      </c>
      <c r="DA1442" s="1446" t="s">
        <v>1207</v>
      </c>
      <c r="DD1442" s="75"/>
      <c r="DE1442" s="704" t="s">
        <v>1208</v>
      </c>
      <c r="DF1442" s="761">
        <v>0</v>
      </c>
      <c r="DG1442" s="762" t="s">
        <v>1207</v>
      </c>
    </row>
    <row r="1443" spans="5:111" ht="4.5" customHeight="1">
      <c r="E1443" s="101"/>
      <c r="F1443" s="101"/>
      <c r="G1443" s="120"/>
      <c r="H1443" s="121"/>
      <c r="I1443" s="122"/>
      <c r="K1443" s="101"/>
      <c r="L1443" s="101"/>
      <c r="M1443" s="120"/>
      <c r="N1443" s="121"/>
      <c r="O1443" s="122"/>
      <c r="Q1443" s="101"/>
      <c r="R1443" s="101"/>
      <c r="S1443" s="179"/>
      <c r="T1443" s="121"/>
      <c r="U1443" s="122"/>
      <c r="W1443" s="101"/>
      <c r="X1443" s="101"/>
      <c r="Y1443" s="179"/>
      <c r="Z1443" s="121"/>
      <c r="AA1443" s="122"/>
      <c r="AC1443" s="101"/>
      <c r="AD1443" s="101"/>
      <c r="AE1443" s="120"/>
      <c r="AF1443" s="122"/>
      <c r="AG1443" s="122"/>
      <c r="AI1443" s="100"/>
      <c r="AJ1443" s="100"/>
      <c r="AK1443" s="702"/>
      <c r="AL1443" s="122"/>
      <c r="AM1443" s="122"/>
      <c r="AN1443" s="108"/>
      <c r="AO1443" s="100"/>
      <c r="AP1443" s="100"/>
      <c r="AQ1443" s="702"/>
      <c r="AR1443" s="122"/>
      <c r="AS1443" s="122"/>
      <c r="AW1443" s="120"/>
      <c r="AX1443" s="122"/>
      <c r="AY1443" s="122"/>
      <c r="BA1443" s="101"/>
      <c r="BB1443" s="120"/>
      <c r="BC1443" s="120"/>
      <c r="BD1443" s="122"/>
      <c r="BE1443" s="122"/>
      <c r="BH1443" s="101"/>
      <c r="BI1443" s="120"/>
      <c r="BJ1443" s="122"/>
      <c r="BK1443" s="122"/>
      <c r="BM1443" s="101"/>
      <c r="BO1443" s="120"/>
      <c r="BP1443" s="122"/>
      <c r="BQ1443" s="122"/>
      <c r="BT1443" s="101"/>
      <c r="BU1443" s="120"/>
      <c r="BV1443" s="122"/>
      <c r="BW1443" s="122"/>
      <c r="BY1443" s="101"/>
      <c r="CA1443" s="120"/>
      <c r="CB1443" s="122"/>
      <c r="CC1443" s="122"/>
      <c r="CF1443" s="101"/>
      <c r="CG1443" s="120"/>
      <c r="CH1443" s="122"/>
      <c r="CI1443" s="122"/>
      <c r="CL1443" s="101"/>
      <c r="CM1443" s="120"/>
      <c r="CN1443" s="122"/>
      <c r="CO1443" s="122"/>
      <c r="CR1443" s="101"/>
      <c r="CS1443" s="120"/>
      <c r="CT1443" s="122"/>
      <c r="CU1443" s="122"/>
      <c r="CX1443" s="101"/>
      <c r="CY1443" s="120"/>
      <c r="CZ1443" s="122"/>
      <c r="DA1443" s="122"/>
      <c r="DD1443" s="75"/>
      <c r="DE1443" s="776"/>
      <c r="DF1443" s="121"/>
      <c r="DG1443" s="122"/>
    </row>
    <row r="1444" spans="5:111" ht="16.5" customHeight="1">
      <c r="E1444" s="101"/>
      <c r="F1444" s="75"/>
      <c r="G1444" s="705" t="s">
        <v>1209</v>
      </c>
      <c r="H1444" s="761">
        <v>0.30199999999999999</v>
      </c>
      <c r="I1444" s="762" t="s">
        <v>1207</v>
      </c>
      <c r="K1444" s="101"/>
      <c r="L1444" s="75"/>
      <c r="M1444" s="705" t="s">
        <v>1209</v>
      </c>
      <c r="N1444" s="761">
        <v>0.30199999999999999</v>
      </c>
      <c r="O1444" s="762" t="s">
        <v>1207</v>
      </c>
      <c r="Q1444" s="101"/>
      <c r="R1444" s="101"/>
      <c r="S1444" s="705" t="s">
        <v>1209</v>
      </c>
      <c r="T1444" s="761">
        <v>0.30199999999999999</v>
      </c>
      <c r="U1444" s="762" t="s">
        <v>1207</v>
      </c>
      <c r="W1444" s="101"/>
      <c r="X1444" s="101"/>
      <c r="Y1444" s="705" t="s">
        <v>1209</v>
      </c>
      <c r="Z1444" s="761">
        <v>0.30199999999999999</v>
      </c>
      <c r="AA1444" s="762" t="s">
        <v>1207</v>
      </c>
      <c r="AC1444" s="101"/>
      <c r="AD1444" s="101"/>
      <c r="AE1444" s="705" t="s">
        <v>1209</v>
      </c>
      <c r="AF1444" s="769">
        <v>0.30199999999999999</v>
      </c>
      <c r="AG1444" s="1446" t="s">
        <v>1207</v>
      </c>
      <c r="AI1444" s="100"/>
      <c r="AJ1444" s="100"/>
      <c r="AK1444" s="705" t="s">
        <v>1209</v>
      </c>
      <c r="AL1444" s="769">
        <v>0.30199999999999999</v>
      </c>
      <c r="AM1444" s="1446" t="s">
        <v>1207</v>
      </c>
      <c r="AO1444" s="100"/>
      <c r="AP1444" s="100"/>
      <c r="AQ1444" s="705" t="s">
        <v>1209</v>
      </c>
      <c r="AR1444" s="769">
        <v>0.30199999999999999</v>
      </c>
      <c r="AS1444" s="1446" t="s">
        <v>1207</v>
      </c>
      <c r="AW1444" s="705" t="s">
        <v>1209</v>
      </c>
      <c r="AX1444" s="769">
        <v>0.30199999999999999</v>
      </c>
      <c r="AY1444" s="1446" t="s">
        <v>1207</v>
      </c>
      <c r="BA1444" s="101"/>
      <c r="BB1444" s="114"/>
      <c r="BC1444" s="705" t="s">
        <v>1209</v>
      </c>
      <c r="BD1444" s="769">
        <v>0.30199999999999999</v>
      </c>
      <c r="BE1444" s="1446" t="s">
        <v>1207</v>
      </c>
      <c r="BH1444" s="101"/>
      <c r="BI1444" s="705" t="s">
        <v>1209</v>
      </c>
      <c r="BJ1444" s="769">
        <v>0.30199999999999999</v>
      </c>
      <c r="BK1444" s="1446" t="s">
        <v>1207</v>
      </c>
      <c r="BM1444" s="101"/>
      <c r="BO1444" s="705" t="s">
        <v>1209</v>
      </c>
      <c r="BP1444" s="769">
        <v>0.30199999999999999</v>
      </c>
      <c r="BQ1444" s="1446" t="s">
        <v>1207</v>
      </c>
      <c r="BT1444" s="101"/>
      <c r="BU1444" s="705" t="s">
        <v>1209</v>
      </c>
      <c r="BV1444" s="769">
        <v>0.30199999999999999</v>
      </c>
      <c r="BW1444" s="1446" t="s">
        <v>1207</v>
      </c>
      <c r="BY1444" s="101"/>
      <c r="CA1444" s="705" t="s">
        <v>1209</v>
      </c>
      <c r="CB1444" s="769">
        <v>0.30199999999999999</v>
      </c>
      <c r="CC1444" s="1446" t="s">
        <v>1207</v>
      </c>
      <c r="CF1444" s="75"/>
      <c r="CG1444" s="705" t="s">
        <v>1209</v>
      </c>
      <c r="CH1444" s="769">
        <v>0.30199999999999999</v>
      </c>
      <c r="CI1444" s="1446" t="s">
        <v>1207</v>
      </c>
      <c r="CL1444" s="75"/>
      <c r="CM1444" s="705" t="s">
        <v>1209</v>
      </c>
      <c r="CN1444" s="769">
        <v>0.30199999999999999</v>
      </c>
      <c r="CO1444" s="1446" t="s">
        <v>1207</v>
      </c>
      <c r="CR1444" s="75"/>
      <c r="CS1444" s="705" t="s">
        <v>1209</v>
      </c>
      <c r="CT1444" s="769">
        <v>0.30199999999999999</v>
      </c>
      <c r="CU1444" s="1446" t="s">
        <v>1207</v>
      </c>
      <c r="CX1444" s="101"/>
      <c r="CY1444" s="705" t="s">
        <v>1209</v>
      </c>
      <c r="CZ1444" s="769">
        <v>0.30199999999999999</v>
      </c>
      <c r="DA1444" s="1446" t="s">
        <v>1207</v>
      </c>
      <c r="DD1444" s="75"/>
      <c r="DE1444" s="705" t="s">
        <v>1209</v>
      </c>
      <c r="DF1444" s="769">
        <v>0.30199999999999999</v>
      </c>
      <c r="DG1444" s="762" t="s">
        <v>1207</v>
      </c>
    </row>
    <row r="1445" spans="5:111" ht="3.75" customHeight="1">
      <c r="E1445" s="118"/>
      <c r="F1445" s="118"/>
      <c r="G1445" s="101"/>
      <c r="H1445" s="101"/>
      <c r="I1445" s="101"/>
      <c r="K1445" s="118"/>
      <c r="L1445" s="118"/>
      <c r="M1445" s="101"/>
      <c r="N1445" s="101"/>
      <c r="O1445" s="101"/>
      <c r="W1445" s="118"/>
      <c r="X1445" s="118"/>
      <c r="Y1445" s="101"/>
      <c r="Z1445" s="101"/>
      <c r="AA1445" s="101"/>
      <c r="AC1445" s="118"/>
      <c r="AD1445" s="118"/>
      <c r="AE1445" s="101"/>
      <c r="AF1445" s="101"/>
      <c r="AG1445" s="101"/>
      <c r="AN1445" s="101"/>
      <c r="AO1445" s="123"/>
      <c r="AP1445" s="108"/>
      <c r="AQ1445" s="108"/>
      <c r="BA1445" s="123">
        <v>0.36</v>
      </c>
      <c r="BB1445" s="108"/>
      <c r="BC1445" s="108"/>
      <c r="BE1445" s="108"/>
      <c r="BM1445" s="118"/>
      <c r="BN1445" s="101"/>
      <c r="BR1445" s="118"/>
      <c r="BS1445" s="118"/>
      <c r="BT1445" s="101"/>
      <c r="BU1445" s="101"/>
      <c r="BV1445" s="101"/>
      <c r="BY1445" s="118"/>
      <c r="BZ1445" s="101"/>
      <c r="CD1445" s="118"/>
      <c r="CE1445" s="118"/>
      <c r="CF1445" s="101"/>
      <c r="CG1445" s="101"/>
      <c r="CH1445" s="101"/>
      <c r="CK1445" s="118"/>
      <c r="CL1445" s="101"/>
      <c r="CM1445" s="101"/>
      <c r="CN1445" s="101"/>
      <c r="CQ1445" s="118"/>
      <c r="CR1445" s="101"/>
      <c r="CS1445" s="101"/>
      <c r="CT1445" s="101"/>
      <c r="CW1445" s="118"/>
      <c r="CX1445" s="101"/>
      <c r="CY1445" s="101"/>
      <c r="CZ1445" s="101"/>
      <c r="DC1445" s="118"/>
      <c r="DD1445" s="101"/>
      <c r="DE1445" s="101"/>
      <c r="DF1445" s="101"/>
    </row>
    <row r="1447" spans="5:111" ht="33" customHeight="1">
      <c r="E1447" s="1198" t="s">
        <v>1210</v>
      </c>
      <c r="F1447" s="1198"/>
      <c r="G1447" s="1198"/>
      <c r="H1447" s="1198"/>
      <c r="I1447" s="1198"/>
      <c r="K1447" s="1199" t="s">
        <v>1210</v>
      </c>
      <c r="L1447" s="1199"/>
      <c r="M1447" s="1199"/>
      <c r="N1447" s="1199"/>
      <c r="O1447" s="1199"/>
      <c r="P1447" s="70"/>
      <c r="Q1447" s="1199" t="s">
        <v>1210</v>
      </c>
      <c r="R1447" s="1199"/>
      <c r="S1447" s="1199"/>
      <c r="T1447" s="1199"/>
      <c r="U1447" s="1199"/>
      <c r="V1447" s="70"/>
      <c r="W1447" s="1199" t="s">
        <v>1210</v>
      </c>
      <c r="X1447" s="1199"/>
      <c r="Y1447" s="1199"/>
      <c r="Z1447" s="1199"/>
      <c r="AA1447" s="1199"/>
      <c r="AB1447" s="70"/>
      <c r="AC1447" s="777" t="s">
        <v>1211</v>
      </c>
      <c r="AD1447" s="778"/>
      <c r="AE1447" s="70"/>
      <c r="AF1447" s="70"/>
      <c r="AG1447" s="70"/>
      <c r="AH1447" s="70"/>
      <c r="AI1447" s="777" t="s">
        <v>1211</v>
      </c>
      <c r="AJ1447" s="70"/>
      <c r="AK1447" s="70"/>
      <c r="AL1447" s="70"/>
      <c r="AM1447" s="70"/>
      <c r="AN1447" s="70"/>
      <c r="AO1447" s="777" t="s">
        <v>1211</v>
      </c>
      <c r="AP1447" s="70"/>
      <c r="AQ1447" s="70"/>
      <c r="AR1447" s="70"/>
      <c r="AS1447" s="70"/>
      <c r="AT1447" s="70"/>
      <c r="AU1447" s="777" t="s">
        <v>1211</v>
      </c>
      <c r="AV1447" s="70"/>
      <c r="AW1447" s="70"/>
      <c r="AX1447" s="70"/>
      <c r="AY1447" s="70"/>
      <c r="AZ1447" s="70"/>
      <c r="BA1447" s="777" t="s">
        <v>1211</v>
      </c>
      <c r="BB1447" s="70"/>
      <c r="BC1447" s="778"/>
      <c r="BD1447" s="70"/>
      <c r="BE1447" s="70"/>
      <c r="BF1447" s="70"/>
      <c r="BG1447" s="777" t="s">
        <v>1211</v>
      </c>
      <c r="BH1447" s="70"/>
      <c r="BI1447" s="779"/>
      <c r="BJ1447" s="70"/>
      <c r="BK1447" s="70"/>
      <c r="BL1447" s="70"/>
      <c r="BM1447" s="777" t="s">
        <v>1211</v>
      </c>
      <c r="BN1447" s="779"/>
      <c r="BO1447" s="70"/>
      <c r="BP1447" s="70"/>
      <c r="BQ1447" s="70"/>
      <c r="BR1447" s="70"/>
      <c r="BS1447" s="777" t="s">
        <v>1211</v>
      </c>
      <c r="BT1447" s="70"/>
      <c r="BU1447" s="779"/>
      <c r="BV1447" s="70"/>
      <c r="BW1447" s="70"/>
      <c r="BX1447" s="70"/>
      <c r="BY1447" s="777" t="s">
        <v>1211</v>
      </c>
      <c r="BZ1447" s="70"/>
      <c r="CA1447" s="779"/>
      <c r="CB1447" s="70"/>
      <c r="CC1447" s="70"/>
      <c r="CD1447" s="70"/>
      <c r="CE1447" s="777" t="s">
        <v>1211</v>
      </c>
      <c r="CF1447" s="70"/>
      <c r="CG1447" s="70"/>
      <c r="CH1447" s="70"/>
      <c r="CI1447" s="70"/>
      <c r="CJ1447" s="70"/>
      <c r="CK1447" s="777" t="s">
        <v>1211</v>
      </c>
      <c r="CL1447" s="70"/>
      <c r="CM1447" s="70"/>
      <c r="CN1447" s="70"/>
      <c r="CO1447" s="70"/>
      <c r="CP1447" s="70"/>
      <c r="CQ1447" s="777" t="s">
        <v>1211</v>
      </c>
      <c r="CR1447" s="70"/>
      <c r="CS1447" s="70"/>
      <c r="CT1447" s="70"/>
      <c r="CU1447" s="70"/>
      <c r="CV1447" s="70"/>
      <c r="CW1447" s="777" t="s">
        <v>1211</v>
      </c>
      <c r="CX1447" s="70"/>
      <c r="CY1447" s="70"/>
      <c r="CZ1447" s="70"/>
      <c r="DA1447" s="70"/>
      <c r="DB1447" s="70"/>
      <c r="DC1447" s="777" t="s">
        <v>1211</v>
      </c>
      <c r="DD1447" s="779"/>
      <c r="DE1447" s="779"/>
      <c r="DF1447" s="70"/>
      <c r="DG1447" s="70"/>
    </row>
    <row r="1448" spans="5:111">
      <c r="E1448" s="1206" t="s">
        <v>1212</v>
      </c>
      <c r="F1448" s="1207"/>
      <c r="G1448" s="1207"/>
      <c r="H1448" s="1208"/>
      <c r="I1448" s="763" t="s">
        <v>1213</v>
      </c>
      <c r="K1448" s="1206" t="s">
        <v>1212</v>
      </c>
      <c r="L1448" s="1207"/>
      <c r="M1448" s="1207"/>
      <c r="N1448" s="1208"/>
      <c r="O1448" s="763" t="s">
        <v>1213</v>
      </c>
      <c r="Q1448" s="1206" t="s">
        <v>1212</v>
      </c>
      <c r="R1448" s="1207"/>
      <c r="S1448" s="1207"/>
      <c r="T1448" s="1208"/>
      <c r="U1448" s="763" t="s">
        <v>1213</v>
      </c>
      <c r="W1448" s="1206" t="s">
        <v>1212</v>
      </c>
      <c r="X1448" s="1207"/>
      <c r="Y1448" s="1207"/>
      <c r="Z1448" s="1207"/>
      <c r="AA1448" s="863" t="s">
        <v>1213</v>
      </c>
      <c r="AC1448" s="1206" t="s">
        <v>1212</v>
      </c>
      <c r="AD1448" s="1207"/>
      <c r="AE1448" s="1207"/>
      <c r="AF1448" s="1208"/>
      <c r="AG1448" s="763" t="s">
        <v>1214</v>
      </c>
      <c r="AI1448" s="1206" t="s">
        <v>1212</v>
      </c>
      <c r="AJ1448" s="1207"/>
      <c r="AK1448" s="1207"/>
      <c r="AL1448" s="1208"/>
      <c r="AM1448" s="763" t="s">
        <v>1214</v>
      </c>
      <c r="AO1448" s="1206" t="s">
        <v>1212</v>
      </c>
      <c r="AP1448" s="1207"/>
      <c r="AQ1448" s="1207"/>
      <c r="AR1448" s="1208"/>
      <c r="AS1448" s="763" t="s">
        <v>1214</v>
      </c>
      <c r="AU1448" s="1206" t="s">
        <v>1212</v>
      </c>
      <c r="AV1448" s="1207"/>
      <c r="AW1448" s="1207"/>
      <c r="AX1448" s="1208"/>
      <c r="AY1448" s="763" t="s">
        <v>1214</v>
      </c>
      <c r="BA1448" s="1206" t="s">
        <v>1212</v>
      </c>
      <c r="BB1448" s="1207"/>
      <c r="BC1448" s="1207"/>
      <c r="BD1448" s="1208"/>
      <c r="BE1448" s="763" t="s">
        <v>1214</v>
      </c>
      <c r="BG1448" s="1206" t="s">
        <v>1212</v>
      </c>
      <c r="BH1448" s="1207"/>
      <c r="BI1448" s="1207"/>
      <c r="BJ1448" s="1208"/>
      <c r="BK1448" s="763" t="s">
        <v>1214</v>
      </c>
      <c r="BM1448" s="1206" t="s">
        <v>1212</v>
      </c>
      <c r="BN1448" s="1207"/>
      <c r="BO1448" s="1207"/>
      <c r="BP1448" s="1208"/>
      <c r="BQ1448" s="763" t="s">
        <v>1214</v>
      </c>
      <c r="BS1448" s="1206" t="s">
        <v>1212</v>
      </c>
      <c r="BT1448" s="1207"/>
      <c r="BU1448" s="1207"/>
      <c r="BV1448" s="1208"/>
      <c r="BW1448" s="763" t="s">
        <v>1214</v>
      </c>
      <c r="BY1448" s="1206" t="s">
        <v>1212</v>
      </c>
      <c r="BZ1448" s="1207"/>
      <c r="CA1448" s="1207"/>
      <c r="CB1448" s="1208"/>
      <c r="CC1448" s="763" t="s">
        <v>1214</v>
      </c>
      <c r="CD1448" s="118"/>
      <c r="CE1448" s="1206" t="s">
        <v>1212</v>
      </c>
      <c r="CF1448" s="1207"/>
      <c r="CG1448" s="1207"/>
      <c r="CH1448" s="1208"/>
      <c r="CI1448" s="763" t="s">
        <v>1214</v>
      </c>
      <c r="CK1448" s="1206" t="s">
        <v>1212</v>
      </c>
      <c r="CL1448" s="1207"/>
      <c r="CM1448" s="1207"/>
      <c r="CN1448" s="1208"/>
      <c r="CO1448" s="763" t="s">
        <v>1214</v>
      </c>
      <c r="CQ1448" s="1206" t="s">
        <v>1212</v>
      </c>
      <c r="CR1448" s="1207"/>
      <c r="CS1448" s="1207"/>
      <c r="CT1448" s="1208"/>
      <c r="CU1448" s="763" t="s">
        <v>1214</v>
      </c>
      <c r="CW1448" s="1206" t="s">
        <v>1212</v>
      </c>
      <c r="CX1448" s="1207"/>
      <c r="CY1448" s="1207"/>
      <c r="CZ1448" s="1208"/>
      <c r="DA1448" s="763" t="s">
        <v>1214</v>
      </c>
      <c r="DC1448" s="1206" t="s">
        <v>1212</v>
      </c>
      <c r="DD1448" s="1207"/>
      <c r="DE1448" s="1207"/>
      <c r="DF1448" s="1208"/>
      <c r="DG1448" s="763" t="s">
        <v>1214</v>
      </c>
    </row>
    <row r="1449" spans="5:111">
      <c r="E1449" s="764" t="s">
        <v>1215</v>
      </c>
      <c r="F1449" s="765"/>
      <c r="G1449" s="765"/>
      <c r="H1449" s="766"/>
      <c r="I1449" s="767">
        <v>0.28299999999999997</v>
      </c>
      <c r="K1449" s="764" t="s">
        <v>1215</v>
      </c>
      <c r="L1449" s="765"/>
      <c r="M1449" s="765"/>
      <c r="N1449" s="766"/>
      <c r="O1449" s="767">
        <v>0.25900000000000001</v>
      </c>
      <c r="Q1449" s="764" t="s">
        <v>1215</v>
      </c>
      <c r="R1449" s="765"/>
      <c r="S1449" s="765"/>
      <c r="T1449" s="766"/>
      <c r="U1449" s="767">
        <v>0.27300000000000002</v>
      </c>
      <c r="W1449" s="764" t="s">
        <v>1216</v>
      </c>
      <c r="X1449" s="765"/>
      <c r="Y1449" s="765"/>
      <c r="Z1449" s="765"/>
      <c r="AA1449" s="1447">
        <v>0</v>
      </c>
      <c r="AC1449" s="1448" t="s">
        <v>1217</v>
      </c>
      <c r="AD1449" s="766"/>
      <c r="AE1449" s="766"/>
      <c r="AF1449" s="766"/>
      <c r="AG1449" s="767">
        <v>0</v>
      </c>
      <c r="AI1449" s="1448" t="s">
        <v>1218</v>
      </c>
      <c r="AJ1449" s="766"/>
      <c r="AK1449" s="766"/>
      <c r="AL1449" s="1449"/>
      <c r="AM1449" s="767">
        <v>0</v>
      </c>
      <c r="AO1449" s="1448" t="s">
        <v>1219</v>
      </c>
      <c r="AP1449" s="766"/>
      <c r="AQ1449" s="766"/>
      <c r="AR1449" s="766"/>
      <c r="AS1449" s="767">
        <v>0</v>
      </c>
      <c r="AU1449" s="1448" t="s">
        <v>1220</v>
      </c>
      <c r="AV1449" s="766"/>
      <c r="AW1449" s="766"/>
      <c r="AX1449" s="1450"/>
      <c r="AY1449" s="767">
        <v>0.34000000357627869</v>
      </c>
      <c r="BA1449" s="1448" t="s">
        <v>1217</v>
      </c>
      <c r="BB1449" s="766"/>
      <c r="BC1449" s="766"/>
      <c r="BD1449" s="766"/>
      <c r="BE1449" s="767">
        <v>0</v>
      </c>
      <c r="BG1449" s="1448" t="s">
        <v>1217</v>
      </c>
      <c r="BH1449" s="1448"/>
      <c r="BI1449" s="1450"/>
      <c r="BJ1449" s="1449"/>
      <c r="BK1449" s="767">
        <v>0</v>
      </c>
      <c r="BM1449" s="1448" t="s">
        <v>1217</v>
      </c>
      <c r="BN1449" s="766"/>
      <c r="BO1449" s="766"/>
      <c r="BP1449" s="766"/>
      <c r="BQ1449" s="767">
        <v>0</v>
      </c>
      <c r="BS1449" s="1448" t="s">
        <v>1217</v>
      </c>
      <c r="BT1449" s="766"/>
      <c r="BU1449" s="766"/>
      <c r="BV1449" s="1451"/>
      <c r="BW1449" s="767">
        <v>0</v>
      </c>
      <c r="BY1449" s="1452" t="s">
        <v>1217</v>
      </c>
      <c r="BZ1449" s="1453"/>
      <c r="CA1449" s="1453"/>
      <c r="CB1449" s="1453"/>
      <c r="CC1449" s="767">
        <v>0</v>
      </c>
      <c r="CD1449" s="118"/>
      <c r="CE1449" s="1452" t="s">
        <v>1217</v>
      </c>
      <c r="CF1449" s="1453"/>
      <c r="CG1449" s="1453"/>
      <c r="CH1449" s="1451"/>
      <c r="CI1449" s="767">
        <v>0</v>
      </c>
      <c r="CK1449" s="1452" t="s">
        <v>1217</v>
      </c>
      <c r="CL1449" s="1453"/>
      <c r="CM1449" s="1453"/>
      <c r="CN1449" s="1451"/>
      <c r="CO1449" s="767">
        <v>0</v>
      </c>
      <c r="CQ1449" s="1452" t="s">
        <v>1217</v>
      </c>
      <c r="CR1449" s="1453"/>
      <c r="CS1449" s="1453"/>
      <c r="CT1449" s="1451"/>
      <c r="CU1449" s="767">
        <v>0</v>
      </c>
      <c r="CW1449" s="1452" t="s">
        <v>1217</v>
      </c>
      <c r="CX1449" s="1453"/>
      <c r="CY1449" s="1453"/>
      <c r="CZ1449" s="1451"/>
      <c r="DA1449" s="767">
        <v>0</v>
      </c>
      <c r="DC1449" s="770" t="s">
        <v>1217</v>
      </c>
      <c r="DD1449" s="771"/>
      <c r="DE1449" s="771"/>
      <c r="DF1449" s="772"/>
      <c r="DG1449" s="773">
        <v>0</v>
      </c>
    </row>
    <row r="1450" spans="5:111">
      <c r="E1450" s="764" t="s">
        <v>1216</v>
      </c>
      <c r="F1450" s="765"/>
      <c r="G1450" s="765"/>
      <c r="H1450" s="766"/>
      <c r="I1450" s="767">
        <v>0</v>
      </c>
      <c r="K1450" s="764" t="s">
        <v>1216</v>
      </c>
      <c r="L1450" s="765"/>
      <c r="M1450" s="765"/>
      <c r="N1450" s="766"/>
      <c r="O1450" s="767">
        <v>0</v>
      </c>
      <c r="Q1450" s="764" t="s">
        <v>1216</v>
      </c>
      <c r="R1450" s="765"/>
      <c r="S1450" s="765"/>
      <c r="T1450" s="766"/>
      <c r="U1450" s="767">
        <v>0</v>
      </c>
      <c r="W1450" s="764" t="s">
        <v>1221</v>
      </c>
      <c r="X1450" s="765"/>
      <c r="Y1450" s="765"/>
      <c r="Z1450" s="765"/>
      <c r="AA1450" s="1447">
        <v>0.25900000000000001</v>
      </c>
      <c r="AC1450" s="1448" t="s">
        <v>1218</v>
      </c>
      <c r="AD1450" s="766"/>
      <c r="AE1450" s="766"/>
      <c r="AF1450" s="766"/>
      <c r="AG1450" s="767">
        <v>0</v>
      </c>
      <c r="AI1450" s="1448" t="s">
        <v>1217</v>
      </c>
      <c r="AJ1450" s="766"/>
      <c r="AK1450" s="766"/>
      <c r="AL1450" s="1449"/>
      <c r="AM1450" s="767">
        <v>0</v>
      </c>
      <c r="AO1450" s="1448" t="s">
        <v>1217</v>
      </c>
      <c r="AP1450" s="766"/>
      <c r="AQ1450" s="766"/>
      <c r="AR1450" s="766"/>
      <c r="AS1450" s="767">
        <v>0</v>
      </c>
      <c r="AU1450" s="1448" t="s">
        <v>1217</v>
      </c>
      <c r="AV1450" s="766"/>
      <c r="AW1450" s="766"/>
      <c r="AX1450" s="1450"/>
      <c r="AY1450" s="767">
        <v>0</v>
      </c>
      <c r="BA1450" s="1448" t="s">
        <v>1218</v>
      </c>
      <c r="BB1450" s="766"/>
      <c r="BC1450" s="766"/>
      <c r="BD1450" s="766"/>
      <c r="BE1450" s="767">
        <v>0</v>
      </c>
      <c r="BG1450" s="1448" t="s">
        <v>1222</v>
      </c>
      <c r="BH1450" s="1448"/>
      <c r="BI1450" s="1450"/>
      <c r="BJ1450" s="1449"/>
      <c r="BK1450" s="767">
        <v>0.40000000596046448</v>
      </c>
      <c r="BM1450" s="1448" t="s">
        <v>1223</v>
      </c>
      <c r="BN1450" s="766"/>
      <c r="BO1450" s="766"/>
      <c r="BP1450" s="766"/>
      <c r="BQ1450" s="767">
        <v>0.37000000476837158</v>
      </c>
      <c r="BS1450" s="1448" t="s">
        <v>1224</v>
      </c>
      <c r="BT1450" s="766"/>
      <c r="BU1450" s="766"/>
      <c r="BV1450" s="1451"/>
      <c r="BW1450" s="767">
        <v>0.25</v>
      </c>
      <c r="BY1450" s="1452" t="s">
        <v>1224</v>
      </c>
      <c r="BZ1450" s="1452"/>
      <c r="CA1450" s="1453"/>
      <c r="CB1450" s="1453"/>
      <c r="CC1450" s="767">
        <v>0.38999998569488525</v>
      </c>
      <c r="CE1450" s="1448" t="s">
        <v>1225</v>
      </c>
      <c r="CF1450" s="766"/>
      <c r="CG1450" s="766"/>
      <c r="CH1450" s="1451"/>
      <c r="CI1450" s="767">
        <v>0.36</v>
      </c>
      <c r="CK1450" s="1448" t="s">
        <v>1226</v>
      </c>
      <c r="CL1450" s="766"/>
      <c r="CM1450" s="766"/>
      <c r="CN1450" s="1451"/>
      <c r="CO1450" s="767">
        <v>0.33</v>
      </c>
      <c r="CQ1450" s="1448" t="s">
        <v>1227</v>
      </c>
      <c r="CR1450" s="766"/>
      <c r="CS1450" s="766"/>
      <c r="CT1450" s="1451"/>
      <c r="CU1450" s="767">
        <v>0</v>
      </c>
      <c r="CW1450" s="1448" t="s">
        <v>1227</v>
      </c>
      <c r="CX1450" s="766"/>
      <c r="CY1450" s="766"/>
      <c r="CZ1450" s="1451"/>
      <c r="DA1450" s="767">
        <v>0</v>
      </c>
      <c r="DC1450" s="770" t="s">
        <v>1227</v>
      </c>
      <c r="DD1450" s="774"/>
      <c r="DE1450" s="774"/>
      <c r="DF1450" s="772"/>
      <c r="DG1450" s="773">
        <v>0</v>
      </c>
    </row>
    <row r="1451" spans="5:111">
      <c r="E1451" s="764" t="s">
        <v>1228</v>
      </c>
      <c r="F1451" s="765"/>
      <c r="G1451" s="765"/>
      <c r="H1451" s="766"/>
      <c r="I1451" s="767">
        <v>0.28299999999999997</v>
      </c>
      <c r="K1451" s="764" t="s">
        <v>1228</v>
      </c>
      <c r="L1451" s="765"/>
      <c r="M1451" s="765"/>
      <c r="N1451" s="766"/>
      <c r="O1451" s="767">
        <v>0.26</v>
      </c>
      <c r="Q1451" s="764" t="s">
        <v>1228</v>
      </c>
      <c r="R1451" s="765"/>
      <c r="S1451" s="765"/>
      <c r="T1451" s="766"/>
      <c r="U1451" s="767">
        <v>0.27200000000000002</v>
      </c>
      <c r="W1451" s="764" t="s">
        <v>1229</v>
      </c>
      <c r="X1451" s="765"/>
      <c r="Y1451" s="765"/>
      <c r="Z1451" s="765"/>
      <c r="AA1451" s="1447">
        <v>0</v>
      </c>
      <c r="AC1451" s="1448" t="s">
        <v>1228</v>
      </c>
      <c r="AD1451" s="766"/>
      <c r="AE1451" s="766"/>
      <c r="AF1451" s="766"/>
      <c r="AG1451" s="767">
        <v>0</v>
      </c>
      <c r="AI1451" s="1448" t="s">
        <v>1228</v>
      </c>
      <c r="AJ1451" s="766"/>
      <c r="AK1451" s="1454"/>
      <c r="AL1451" s="1455"/>
      <c r="AM1451" s="767">
        <v>0.28999999165534973</v>
      </c>
      <c r="AO1451" s="1448" t="s">
        <v>1230</v>
      </c>
      <c r="AP1451" s="766"/>
      <c r="AQ1451" s="766"/>
      <c r="AR1451" s="766"/>
      <c r="AS1451" s="767">
        <v>0</v>
      </c>
      <c r="AU1451" s="1448" t="s">
        <v>1218</v>
      </c>
      <c r="AV1451" s="766"/>
      <c r="AW1451" s="766"/>
      <c r="AX1451" s="1450"/>
      <c r="AY1451" s="767">
        <v>7.0000000298023224E-2</v>
      </c>
      <c r="BA1451" s="1448" t="s">
        <v>1231</v>
      </c>
      <c r="BB1451" s="766"/>
      <c r="BC1451" s="766"/>
      <c r="BD1451" s="766"/>
      <c r="BE1451" s="767">
        <v>0.33000001311302185</v>
      </c>
      <c r="BG1451" s="1448" t="s">
        <v>1232</v>
      </c>
      <c r="BH1451" s="1448"/>
      <c r="BI1451" s="1450"/>
      <c r="BJ1451" s="1449"/>
      <c r="BK1451" s="767">
        <v>0</v>
      </c>
      <c r="BM1451" s="1448" t="s">
        <v>1233</v>
      </c>
      <c r="BN1451" s="766"/>
      <c r="BO1451" s="766"/>
      <c r="BP1451" s="766"/>
      <c r="BQ1451" s="767">
        <v>0.28999999165534973</v>
      </c>
      <c r="BS1451" s="1448" t="s">
        <v>1234</v>
      </c>
      <c r="BT1451" s="766"/>
      <c r="BU1451" s="766"/>
      <c r="BV1451" s="1451"/>
      <c r="BW1451" s="767">
        <v>2.9999999329447746E-2</v>
      </c>
      <c r="BY1451" s="1452" t="s">
        <v>1235</v>
      </c>
      <c r="BZ1451" s="1452"/>
      <c r="CA1451" s="1453"/>
      <c r="CB1451" s="1453"/>
      <c r="CC1451" s="767">
        <v>0.40000000596046448</v>
      </c>
      <c r="CE1451" s="1448" t="s">
        <v>1224</v>
      </c>
      <c r="CF1451" s="766"/>
      <c r="CG1451" s="766"/>
      <c r="CH1451" s="1451"/>
      <c r="CI1451" s="767">
        <v>0.35</v>
      </c>
      <c r="CK1451" s="1448" t="s">
        <v>1236</v>
      </c>
      <c r="CL1451" s="766"/>
      <c r="CM1451" s="766"/>
      <c r="CN1451" s="1451"/>
      <c r="CO1451" s="767">
        <v>0.13</v>
      </c>
      <c r="CQ1451" s="1448" t="s">
        <v>1226</v>
      </c>
      <c r="CR1451" s="766"/>
      <c r="CS1451" s="766"/>
      <c r="CT1451" s="1451"/>
      <c r="CU1451" s="767">
        <v>0.34000000357627869</v>
      </c>
      <c r="CW1451" s="1448" t="s">
        <v>1226</v>
      </c>
      <c r="CX1451" s="766"/>
      <c r="CY1451" s="766"/>
      <c r="CZ1451" s="1451"/>
      <c r="DA1451" s="767">
        <v>0.38</v>
      </c>
      <c r="DC1451" s="770" t="s">
        <v>1226</v>
      </c>
      <c r="DD1451" s="774"/>
      <c r="DE1451" s="774"/>
      <c r="DF1451" s="772"/>
      <c r="DG1451" s="773">
        <v>0.38</v>
      </c>
    </row>
    <row r="1452" spans="5:111">
      <c r="E1452" s="764" t="s">
        <v>1221</v>
      </c>
      <c r="F1452" s="765"/>
      <c r="G1452" s="765"/>
      <c r="H1452" s="766"/>
      <c r="I1452" s="767">
        <v>0.26600000000000001</v>
      </c>
      <c r="K1452" s="764" t="s">
        <v>1221</v>
      </c>
      <c r="L1452" s="765"/>
      <c r="M1452" s="765"/>
      <c r="N1452" s="766"/>
      <c r="O1452" s="767">
        <v>0.26</v>
      </c>
      <c r="Q1452" s="764" t="s">
        <v>1221</v>
      </c>
      <c r="R1452" s="765"/>
      <c r="S1452" s="765"/>
      <c r="T1452" s="766"/>
      <c r="U1452" s="767">
        <v>0.27300000000000002</v>
      </c>
      <c r="W1452" s="764" t="s">
        <v>1215</v>
      </c>
      <c r="X1452" s="765"/>
      <c r="Y1452" s="765"/>
      <c r="Z1452" s="765"/>
      <c r="AA1452" s="1447">
        <v>0.25900000000000001</v>
      </c>
      <c r="AC1452" s="1448" t="s">
        <v>1237</v>
      </c>
      <c r="AD1452" s="766"/>
      <c r="AE1452" s="766"/>
      <c r="AF1452" s="766"/>
      <c r="AG1452" s="767">
        <v>0</v>
      </c>
      <c r="AI1452" s="1448" t="s">
        <v>1231</v>
      </c>
      <c r="AJ1452" s="766"/>
      <c r="AK1452" s="1454"/>
      <c r="AL1452" s="1455"/>
      <c r="AM1452" s="767">
        <v>0.11999999731779099</v>
      </c>
      <c r="AO1452" s="1448" t="s">
        <v>1238</v>
      </c>
      <c r="AP1452" s="766"/>
      <c r="AQ1452" s="766"/>
      <c r="AR1452" s="766"/>
      <c r="AS1452" s="767">
        <v>0.40999999642372131</v>
      </c>
      <c r="AU1452" s="1448" t="s">
        <v>1228</v>
      </c>
      <c r="AV1452" s="766"/>
      <c r="AW1452" s="766"/>
      <c r="AX1452" s="1450"/>
      <c r="AY1452" s="767">
        <v>0.43000000715255737</v>
      </c>
      <c r="BA1452" s="1448" t="s">
        <v>1239</v>
      </c>
      <c r="BB1452" s="766"/>
      <c r="BC1452" s="766"/>
      <c r="BD1452" s="766"/>
      <c r="BE1452" s="767">
        <v>0</v>
      </c>
      <c r="BG1452" s="1448" t="s">
        <v>1240</v>
      </c>
      <c r="BH1452" s="1448"/>
      <c r="BI1452" s="1450"/>
      <c r="BJ1452" s="1449"/>
      <c r="BK1452" s="767">
        <v>0.40000000596046448</v>
      </c>
      <c r="BM1452" s="1448" t="s">
        <v>1241</v>
      </c>
      <c r="BN1452" s="766"/>
      <c r="BO1452" s="766"/>
      <c r="BP1452" s="766"/>
      <c r="BQ1452" s="767">
        <v>0</v>
      </c>
      <c r="BS1452" s="1448" t="s">
        <v>1242</v>
      </c>
      <c r="BT1452" s="766"/>
      <c r="BU1452" s="766"/>
      <c r="BV1452" s="1451"/>
      <c r="BW1452" s="767">
        <v>0</v>
      </c>
      <c r="BY1452" s="1452" t="s">
        <v>1226</v>
      </c>
      <c r="BZ1452" s="1452"/>
      <c r="CA1452" s="1453"/>
      <c r="CB1452" s="1453"/>
      <c r="CC1452" s="767">
        <v>0.31000000238418579</v>
      </c>
      <c r="CE1452" s="1448" t="s">
        <v>1235</v>
      </c>
      <c r="CF1452" s="766"/>
      <c r="CG1452" s="766"/>
      <c r="CH1452" s="1451"/>
      <c r="CI1452" s="767">
        <v>0.36</v>
      </c>
      <c r="CK1452" s="1448" t="s">
        <v>1243</v>
      </c>
      <c r="CL1452" s="766"/>
      <c r="CM1452" s="766"/>
      <c r="CN1452" s="1451"/>
      <c r="CO1452" s="767">
        <v>0</v>
      </c>
      <c r="CQ1452" s="1448" t="s">
        <v>1236</v>
      </c>
      <c r="CR1452" s="766"/>
      <c r="CS1452" s="766"/>
      <c r="CT1452" s="1451"/>
      <c r="CU1452" s="767">
        <v>0.17000000178813934</v>
      </c>
      <c r="CW1452" s="1448" t="s">
        <v>1236</v>
      </c>
      <c r="CX1452" s="766"/>
      <c r="CY1452" s="766"/>
      <c r="CZ1452" s="1451"/>
      <c r="DA1452" s="767">
        <v>0</v>
      </c>
      <c r="DC1452" s="770" t="s">
        <v>1244</v>
      </c>
      <c r="DD1452" s="774"/>
      <c r="DE1452" s="774"/>
      <c r="DF1452" s="772"/>
      <c r="DG1452" s="773">
        <v>0.37</v>
      </c>
    </row>
    <row r="1453" spans="5:111">
      <c r="E1453" s="764" t="s">
        <v>1245</v>
      </c>
      <c r="F1453" s="765"/>
      <c r="G1453" s="765"/>
      <c r="H1453" s="766"/>
      <c r="I1453" s="767">
        <v>0.28299999999999997</v>
      </c>
      <c r="K1453" s="764" t="s">
        <v>1245</v>
      </c>
      <c r="L1453" s="765"/>
      <c r="M1453" s="765"/>
      <c r="N1453" s="766"/>
      <c r="O1453" s="767">
        <v>0</v>
      </c>
      <c r="Q1453" s="764" t="s">
        <v>1229</v>
      </c>
      <c r="R1453" s="765"/>
      <c r="S1453" s="765"/>
      <c r="T1453" s="766"/>
      <c r="U1453" s="767">
        <v>0</v>
      </c>
      <c r="W1453" s="764" t="s">
        <v>1222</v>
      </c>
      <c r="X1453" s="765"/>
      <c r="Y1453" s="765"/>
      <c r="Z1453" s="765"/>
      <c r="AA1453" s="1447">
        <v>0</v>
      </c>
      <c r="AC1453" s="1448" t="s">
        <v>1231</v>
      </c>
      <c r="AD1453" s="766"/>
      <c r="AE1453" s="766"/>
      <c r="AF1453" s="766"/>
      <c r="AG1453" s="767">
        <v>0</v>
      </c>
      <c r="AI1453" s="1448" t="s">
        <v>1246</v>
      </c>
      <c r="AJ1453" s="766"/>
      <c r="AK1453" s="1454"/>
      <c r="AL1453" s="1455"/>
      <c r="AM1453" s="767">
        <v>3.9999999105930328E-2</v>
      </c>
      <c r="AO1453" s="1448" t="s">
        <v>1231</v>
      </c>
      <c r="AP1453" s="766"/>
      <c r="AQ1453" s="766"/>
      <c r="AR1453" s="766"/>
      <c r="AS1453" s="767">
        <v>0.31000000238418579</v>
      </c>
      <c r="AU1453" s="1448" t="s">
        <v>1231</v>
      </c>
      <c r="AV1453" s="766"/>
      <c r="AW1453" s="766"/>
      <c r="AX1453" s="1450"/>
      <c r="AY1453" s="767">
        <v>0.38999998569488525</v>
      </c>
      <c r="BA1453" s="1448" t="s">
        <v>1247</v>
      </c>
      <c r="BB1453" s="766"/>
      <c r="BC1453" s="766"/>
      <c r="BD1453" s="766"/>
      <c r="BE1453" s="767">
        <v>0.30000001192092896</v>
      </c>
      <c r="BG1453" s="1448" t="s">
        <v>1233</v>
      </c>
      <c r="BH1453" s="766"/>
      <c r="BI1453" s="766"/>
      <c r="BJ1453" s="1449"/>
      <c r="BK1453" s="767">
        <v>0</v>
      </c>
      <c r="BM1453" s="1448" t="s">
        <v>1234</v>
      </c>
      <c r="BN1453" s="766"/>
      <c r="BO1453" s="766"/>
      <c r="BP1453" s="766"/>
      <c r="BQ1453" s="767">
        <v>0</v>
      </c>
      <c r="BS1453" s="1448" t="s">
        <v>1248</v>
      </c>
      <c r="BT1453" s="766"/>
      <c r="BU1453" s="766"/>
      <c r="BV1453" s="1451"/>
      <c r="BW1453" s="767">
        <v>0</v>
      </c>
      <c r="BY1453" s="1452" t="s">
        <v>1249</v>
      </c>
      <c r="BZ1453" s="1453"/>
      <c r="CA1453" s="1453"/>
      <c r="CB1453" s="1453"/>
      <c r="CC1453" s="767">
        <v>0.30000001192092896</v>
      </c>
      <c r="CE1453" s="1448" t="s">
        <v>1226</v>
      </c>
      <c r="CF1453" s="766"/>
      <c r="CG1453" s="766"/>
      <c r="CH1453" s="1451"/>
      <c r="CI1453" s="767">
        <v>0.16</v>
      </c>
      <c r="CK1453" s="1448" t="s">
        <v>1244</v>
      </c>
      <c r="CL1453" s="766"/>
      <c r="CM1453" s="766"/>
      <c r="CN1453" s="1451"/>
      <c r="CO1453" s="767">
        <v>0.26</v>
      </c>
      <c r="CQ1453" s="1448" t="s">
        <v>1243</v>
      </c>
      <c r="CR1453" s="766"/>
      <c r="CS1453" s="766"/>
      <c r="CT1453" s="1451"/>
      <c r="CU1453" s="767">
        <v>9.9999997764825821E-3</v>
      </c>
      <c r="CW1453" s="1448" t="s">
        <v>1244</v>
      </c>
      <c r="CX1453" s="766"/>
      <c r="CY1453" s="766"/>
      <c r="CZ1453" s="1451"/>
      <c r="DA1453" s="767">
        <v>0.37</v>
      </c>
      <c r="DC1453" s="770" t="s">
        <v>1250</v>
      </c>
      <c r="DD1453" s="774"/>
      <c r="DE1453" s="774"/>
      <c r="DF1453" s="772"/>
      <c r="DG1453" s="773">
        <v>0.18</v>
      </c>
    </row>
    <row r="1454" spans="5:111">
      <c r="E1454" s="764" t="s">
        <v>1251</v>
      </c>
      <c r="F1454" s="765"/>
      <c r="G1454" s="765"/>
      <c r="H1454" s="766"/>
      <c r="I1454" s="767">
        <v>0</v>
      </c>
      <c r="K1454" s="764" t="s">
        <v>1251</v>
      </c>
      <c r="L1454" s="765"/>
      <c r="M1454" s="765"/>
      <c r="N1454" s="766"/>
      <c r="O1454" s="767">
        <v>0.24</v>
      </c>
      <c r="Q1454" s="764" t="s">
        <v>1251</v>
      </c>
      <c r="R1454" s="765"/>
      <c r="S1454" s="765"/>
      <c r="T1454" s="766"/>
      <c r="U1454" s="767">
        <v>0.215</v>
      </c>
      <c r="W1454" s="764" t="s">
        <v>1252</v>
      </c>
      <c r="X1454" s="765"/>
      <c r="Y1454" s="765"/>
      <c r="Z1454" s="765"/>
      <c r="AA1454" s="1447">
        <v>0.25900000000000001</v>
      </c>
      <c r="AC1454" s="1448" t="s">
        <v>1246</v>
      </c>
      <c r="AD1454" s="766"/>
      <c r="AE1454" s="766"/>
      <c r="AF1454" s="766"/>
      <c r="AG1454" s="767">
        <v>0</v>
      </c>
      <c r="AI1454" s="1448" t="s">
        <v>1253</v>
      </c>
      <c r="AJ1454" s="766"/>
      <c r="AK1454" s="1454"/>
      <c r="AL1454" s="1455"/>
      <c r="AM1454" s="767">
        <v>0</v>
      </c>
      <c r="AO1454" s="1448" t="s">
        <v>1254</v>
      </c>
      <c r="AP1454" s="766"/>
      <c r="AQ1454" s="766"/>
      <c r="AR1454" s="766"/>
      <c r="AS1454" s="767">
        <v>0.34999999403953552</v>
      </c>
      <c r="AU1454" s="1448" t="s">
        <v>1223</v>
      </c>
      <c r="AV1454" s="766"/>
      <c r="AW1454" s="766"/>
      <c r="AX1454" s="1450"/>
      <c r="AY1454" s="767">
        <v>0.41999998688697815</v>
      </c>
      <c r="BA1454" s="1448" t="s">
        <v>1222</v>
      </c>
      <c r="BB1454" s="766"/>
      <c r="BC1454" s="766"/>
      <c r="BD1454" s="766"/>
      <c r="BE1454" s="767">
        <v>0.36000001430511475</v>
      </c>
      <c r="BG1454" s="1448" t="s">
        <v>1241</v>
      </c>
      <c r="BH1454" s="766"/>
      <c r="BI1454" s="766"/>
      <c r="BJ1454" s="1449"/>
      <c r="BK1454" s="767">
        <v>0.25</v>
      </c>
      <c r="BM1454" s="1448" t="s">
        <v>1255</v>
      </c>
      <c r="BN1454" s="766"/>
      <c r="BO1454" s="766"/>
      <c r="BP1454" s="766"/>
      <c r="BQ1454" s="767">
        <v>0</v>
      </c>
      <c r="BS1454" s="1448" t="s">
        <v>1235</v>
      </c>
      <c r="BT1454" s="766"/>
      <c r="BU1454" s="766"/>
      <c r="BV1454" s="1451"/>
      <c r="BW1454" s="767">
        <v>0.34999999403953552</v>
      </c>
      <c r="BY1454" s="1452" t="s">
        <v>1256</v>
      </c>
      <c r="BZ1454" s="1452"/>
      <c r="CA1454" s="1453"/>
      <c r="CB1454" s="1453"/>
      <c r="CC1454" s="767">
        <v>0</v>
      </c>
      <c r="CE1454" s="1448" t="s">
        <v>1236</v>
      </c>
      <c r="CF1454" s="766"/>
      <c r="CG1454" s="766"/>
      <c r="CH1454" s="1451"/>
      <c r="CI1454" s="767">
        <v>0.21</v>
      </c>
      <c r="CK1454" s="1448" t="s">
        <v>1257</v>
      </c>
      <c r="CL1454" s="766"/>
      <c r="CM1454" s="766"/>
      <c r="CN1454" s="1451"/>
      <c r="CO1454" s="767">
        <v>0</v>
      </c>
      <c r="CQ1454" s="1448" t="s">
        <v>1244</v>
      </c>
      <c r="CR1454" s="766"/>
      <c r="CS1454" s="766"/>
      <c r="CT1454" s="1451"/>
      <c r="CU1454" s="767">
        <v>0.2800000011920929</v>
      </c>
      <c r="CW1454" s="1448" t="s">
        <v>1258</v>
      </c>
      <c r="CX1454" s="766"/>
      <c r="CY1454" s="766"/>
      <c r="CZ1454" s="1451"/>
      <c r="DA1454" s="767">
        <v>0.42</v>
      </c>
      <c r="DC1454" s="770" t="s">
        <v>1258</v>
      </c>
      <c r="DD1454" s="774"/>
      <c r="DE1454" s="774"/>
      <c r="DF1454" s="772"/>
      <c r="DG1454" s="773">
        <v>0.22</v>
      </c>
    </row>
    <row r="1455" spans="5:111">
      <c r="E1455" s="764" t="s">
        <v>1259</v>
      </c>
      <c r="F1455" s="765"/>
      <c r="G1455" s="765"/>
      <c r="H1455" s="766"/>
      <c r="I1455" s="767">
        <v>0</v>
      </c>
      <c r="K1455" s="764" t="s">
        <v>1260</v>
      </c>
      <c r="L1455" s="765"/>
      <c r="M1455" s="765"/>
      <c r="N1455" s="766"/>
      <c r="O1455" s="767">
        <v>0.26</v>
      </c>
      <c r="Q1455" s="764" t="s">
        <v>1260</v>
      </c>
      <c r="R1455" s="765"/>
      <c r="S1455" s="765"/>
      <c r="T1455" s="766"/>
      <c r="U1455" s="767">
        <v>0.252</v>
      </c>
      <c r="W1455" s="764" t="s">
        <v>1261</v>
      </c>
      <c r="X1455" s="765"/>
      <c r="Y1455" s="765"/>
      <c r="Z1455" s="765"/>
      <c r="AA1455" s="1447">
        <v>0.25800000000000001</v>
      </c>
      <c r="AC1455" s="1448" t="s">
        <v>1253</v>
      </c>
      <c r="AD1455" s="766"/>
      <c r="AE1455" s="766"/>
      <c r="AF1455" s="766"/>
      <c r="AG1455" s="767">
        <v>0</v>
      </c>
      <c r="AI1455" s="1448" t="s">
        <v>1262</v>
      </c>
      <c r="AJ1455" s="766"/>
      <c r="AK1455" s="1454"/>
      <c r="AL1455" s="1455"/>
      <c r="AM1455" s="767">
        <v>0</v>
      </c>
      <c r="AO1455" s="1448" t="s">
        <v>1223</v>
      </c>
      <c r="AP1455" s="766"/>
      <c r="AQ1455" s="766"/>
      <c r="AR1455" s="766"/>
      <c r="AS1455" s="767">
        <v>0.36000001430511475</v>
      </c>
      <c r="AU1455" s="1448" t="s">
        <v>1239</v>
      </c>
      <c r="AV1455" s="766"/>
      <c r="AW1455" s="766"/>
      <c r="AX1455" s="1450"/>
      <c r="AY1455" s="767">
        <v>0</v>
      </c>
      <c r="BA1455" s="1448" t="s">
        <v>1232</v>
      </c>
      <c r="BB1455" s="766"/>
      <c r="BC1455" s="766"/>
      <c r="BD1455" s="766"/>
      <c r="BE1455" s="767">
        <v>0</v>
      </c>
      <c r="BG1455" s="1448" t="s">
        <v>1234</v>
      </c>
      <c r="BH1455" s="766"/>
      <c r="BI1455" s="766"/>
      <c r="BJ1455" s="1449"/>
      <c r="BK1455" s="767">
        <v>0</v>
      </c>
      <c r="BM1455" s="1448" t="s">
        <v>1263</v>
      </c>
      <c r="BN1455" s="766"/>
      <c r="BO1455" s="766"/>
      <c r="BP1455" s="766"/>
      <c r="BQ1455" s="767">
        <v>0.37000000476837158</v>
      </c>
      <c r="BS1455" s="1448" t="s">
        <v>1249</v>
      </c>
      <c r="BT1455" s="766"/>
      <c r="BU1455" s="766"/>
      <c r="BV1455" s="1451"/>
      <c r="BW1455" s="767">
        <v>0.25</v>
      </c>
      <c r="BY1455" s="1452" t="s">
        <v>1264</v>
      </c>
      <c r="BZ1455" s="1452"/>
      <c r="CA1455" s="1453"/>
      <c r="CB1455" s="1453"/>
      <c r="CC1455" s="767">
        <v>0</v>
      </c>
      <c r="CE1455" s="1448" t="s">
        <v>1265</v>
      </c>
      <c r="CF1455" s="766"/>
      <c r="CG1455" s="766"/>
      <c r="CH1455" s="1451"/>
      <c r="CI1455" s="767">
        <v>0</v>
      </c>
      <c r="CK1455" s="1448" t="s">
        <v>1266</v>
      </c>
      <c r="CL1455" s="766"/>
      <c r="CM1455" s="766"/>
      <c r="CN1455" s="1451"/>
      <c r="CO1455" s="767">
        <v>0.21</v>
      </c>
      <c r="CQ1455" s="1448" t="s">
        <v>1267</v>
      </c>
      <c r="CR1455" s="766"/>
      <c r="CS1455" s="766"/>
      <c r="CT1455" s="1451"/>
      <c r="CU1455" s="767">
        <v>0.25999999046325684</v>
      </c>
      <c r="CW1455" s="1448" t="s">
        <v>1268</v>
      </c>
      <c r="CX1455" s="766"/>
      <c r="CY1455" s="766"/>
      <c r="CZ1455" s="1451"/>
      <c r="DA1455" s="767">
        <v>0.19</v>
      </c>
      <c r="DC1455" s="770" t="s">
        <v>1268</v>
      </c>
      <c r="DD1455" s="774"/>
      <c r="DE1455" s="774"/>
      <c r="DF1455" s="772"/>
      <c r="DG1455" s="773">
        <v>0.21</v>
      </c>
    </row>
    <row r="1456" spans="5:111">
      <c r="E1456" s="764" t="s">
        <v>1260</v>
      </c>
      <c r="F1456" s="765"/>
      <c r="G1456" s="765"/>
      <c r="H1456" s="766"/>
      <c r="I1456" s="767">
        <v>0.28299999999999997</v>
      </c>
      <c r="K1456" s="764" t="s">
        <v>1269</v>
      </c>
      <c r="L1456" s="765"/>
      <c r="M1456" s="765"/>
      <c r="N1456" s="766"/>
      <c r="O1456" s="767">
        <v>0.23599999999999999</v>
      </c>
      <c r="Q1456" s="764" t="s">
        <v>1270</v>
      </c>
      <c r="R1456" s="765"/>
      <c r="S1456" s="765"/>
      <c r="T1456" s="766"/>
      <c r="U1456" s="767">
        <v>0.27200000000000002</v>
      </c>
      <c r="W1456" s="764" t="s">
        <v>1271</v>
      </c>
      <c r="X1456" s="765"/>
      <c r="Y1456" s="765"/>
      <c r="Z1456" s="765"/>
      <c r="AA1456" s="1447">
        <v>0.25900000000000001</v>
      </c>
      <c r="AC1456" s="1448" t="s">
        <v>1262</v>
      </c>
      <c r="AD1456" s="766"/>
      <c r="AE1456" s="766"/>
      <c r="AF1456" s="766"/>
      <c r="AG1456" s="767">
        <v>0</v>
      </c>
      <c r="AI1456" s="1448" t="s">
        <v>1223</v>
      </c>
      <c r="AJ1456" s="766"/>
      <c r="AK1456" s="766"/>
      <c r="AL1456" s="1449"/>
      <c r="AM1456" s="767">
        <v>0.27000001072883606</v>
      </c>
      <c r="AO1456" s="1448" t="s">
        <v>1239</v>
      </c>
      <c r="AP1456" s="766"/>
      <c r="AQ1456" s="766"/>
      <c r="AR1456" s="766"/>
      <c r="AS1456" s="767">
        <v>0</v>
      </c>
      <c r="AU1456" s="1448" t="s">
        <v>1247</v>
      </c>
      <c r="AV1456" s="766"/>
      <c r="AW1456" s="766"/>
      <c r="AX1456" s="1450"/>
      <c r="AY1456" s="767">
        <v>0.31999999284744263</v>
      </c>
      <c r="BA1456" s="1448" t="s">
        <v>1272</v>
      </c>
      <c r="BB1456" s="766"/>
      <c r="BC1456" s="766"/>
      <c r="BD1456" s="766"/>
      <c r="BE1456" s="767">
        <v>0</v>
      </c>
      <c r="BG1456" s="1448" t="s">
        <v>1273</v>
      </c>
      <c r="BH1456" s="766"/>
      <c r="BI1456" s="766"/>
      <c r="BJ1456" s="1449"/>
      <c r="BK1456" s="767">
        <v>0.38999998569488525</v>
      </c>
      <c r="BM1456" s="1448" t="s">
        <v>1248</v>
      </c>
      <c r="BN1456" s="766"/>
      <c r="BO1456" s="766"/>
      <c r="BP1456" s="766"/>
      <c r="BQ1456" s="767">
        <v>0</v>
      </c>
      <c r="BS1456" s="1448" t="s">
        <v>1274</v>
      </c>
      <c r="BT1456" s="766"/>
      <c r="BU1456" s="766"/>
      <c r="BV1456" s="1451"/>
      <c r="BW1456" s="767">
        <v>0</v>
      </c>
      <c r="BY1456" s="1452" t="s">
        <v>1275</v>
      </c>
      <c r="BZ1456" s="1452"/>
      <c r="CA1456" s="1453"/>
      <c r="CB1456" s="1453"/>
      <c r="CC1456" s="767">
        <v>0.37000000476837158</v>
      </c>
      <c r="CE1456" s="1448" t="s">
        <v>1264</v>
      </c>
      <c r="CF1456" s="766"/>
      <c r="CG1456" s="766"/>
      <c r="CH1456" s="1451"/>
      <c r="CI1456" s="767">
        <v>0.19</v>
      </c>
      <c r="CK1456" s="1448" t="s">
        <v>1258</v>
      </c>
      <c r="CL1456" s="766"/>
      <c r="CM1456" s="766"/>
      <c r="CN1456" s="1451"/>
      <c r="CO1456" s="767">
        <v>0.06</v>
      </c>
      <c r="CQ1456" s="1448" t="s">
        <v>1258</v>
      </c>
      <c r="CR1456" s="766"/>
      <c r="CS1456" s="766"/>
      <c r="CT1456" s="1451"/>
      <c r="CU1456" s="767">
        <v>0.14000000059604645</v>
      </c>
      <c r="CW1456" s="1448" t="s">
        <v>1276</v>
      </c>
      <c r="CX1456" s="766"/>
      <c r="CY1456" s="766"/>
      <c r="CZ1456" s="1451"/>
      <c r="DA1456" s="767">
        <v>0.34</v>
      </c>
      <c r="DC1456" s="770" t="s">
        <v>1277</v>
      </c>
      <c r="DD1456" s="774"/>
      <c r="DE1456" s="774"/>
      <c r="DF1456" s="772"/>
      <c r="DG1456" s="773">
        <v>0.4</v>
      </c>
    </row>
    <row r="1457" spans="5:111">
      <c r="E1457" s="764" t="s">
        <v>1269</v>
      </c>
      <c r="F1457" s="765"/>
      <c r="G1457" s="765"/>
      <c r="H1457" s="766"/>
      <c r="I1457" s="767">
        <v>0.28299999999999997</v>
      </c>
      <c r="K1457" s="764" t="s">
        <v>1270</v>
      </c>
      <c r="L1457" s="765"/>
      <c r="M1457" s="765"/>
      <c r="N1457" s="766"/>
      <c r="O1457" s="767">
        <v>0.26</v>
      </c>
      <c r="Q1457" s="764" t="s">
        <v>1252</v>
      </c>
      <c r="R1457" s="765"/>
      <c r="S1457" s="765"/>
      <c r="T1457" s="766"/>
      <c r="U1457" s="767">
        <v>0.27200000000000002</v>
      </c>
      <c r="W1457" s="764" t="s">
        <v>1278</v>
      </c>
      <c r="X1457" s="765"/>
      <c r="Y1457" s="765"/>
      <c r="Z1457" s="765"/>
      <c r="AA1457" s="1447">
        <v>0.25800000000000001</v>
      </c>
      <c r="AC1457" s="1448" t="s">
        <v>1223</v>
      </c>
      <c r="AD1457" s="766"/>
      <c r="AE1457" s="766"/>
      <c r="AF1457" s="766"/>
      <c r="AG1457" s="767">
        <v>0.18</v>
      </c>
      <c r="AI1457" s="1448" t="s">
        <v>1239</v>
      </c>
      <c r="AJ1457" s="766"/>
      <c r="AK1457" s="766"/>
      <c r="AL1457" s="1449"/>
      <c r="AM1457" s="767">
        <v>0</v>
      </c>
      <c r="AO1457" s="1448" t="s">
        <v>1279</v>
      </c>
      <c r="AP1457" s="766"/>
      <c r="AQ1457" s="766"/>
      <c r="AR1457" s="766"/>
      <c r="AS1457" s="767">
        <v>0.40999999642372131</v>
      </c>
      <c r="AU1457" s="1448" t="s">
        <v>1222</v>
      </c>
      <c r="AV1457" s="766"/>
      <c r="AW1457" s="766"/>
      <c r="AX1457" s="1450"/>
      <c r="AY1457" s="767">
        <v>0.41999998688697815</v>
      </c>
      <c r="BA1457" s="1448" t="s">
        <v>1240</v>
      </c>
      <c r="BB1457" s="766"/>
      <c r="BC1457" s="766"/>
      <c r="BD1457" s="766"/>
      <c r="BE1457" s="767">
        <v>0.36000001430511475</v>
      </c>
      <c r="BG1457" s="1448" t="s">
        <v>1255</v>
      </c>
      <c r="BH1457" s="766"/>
      <c r="BI1457" s="766"/>
      <c r="BJ1457" s="1449"/>
      <c r="BK1457" s="767">
        <v>0</v>
      </c>
      <c r="BM1457" s="1448" t="s">
        <v>1235</v>
      </c>
      <c r="BN1457" s="766"/>
      <c r="BO1457" s="766"/>
      <c r="BP1457" s="766"/>
      <c r="BQ1457" s="767">
        <v>0.36000001430511475</v>
      </c>
      <c r="BS1457" s="1448" t="s">
        <v>1264</v>
      </c>
      <c r="BT1457" s="766"/>
      <c r="BU1457" s="766"/>
      <c r="BV1457" s="1451"/>
      <c r="BW1457" s="767">
        <v>0</v>
      </c>
      <c r="BY1457" s="1452" t="s">
        <v>1257</v>
      </c>
      <c r="BZ1457" s="1452"/>
      <c r="CA1457" s="1453"/>
      <c r="CB1457" s="1453"/>
      <c r="CC1457" s="767">
        <v>0</v>
      </c>
      <c r="CE1457" s="1448" t="s">
        <v>1244</v>
      </c>
      <c r="CF1457" s="766"/>
      <c r="CG1457" s="766"/>
      <c r="CH1457" s="1451"/>
      <c r="CI1457" s="767">
        <v>0.33</v>
      </c>
      <c r="CK1457" s="1448" t="s">
        <v>1268</v>
      </c>
      <c r="CL1457" s="766"/>
      <c r="CM1457" s="766"/>
      <c r="CN1457" s="1451"/>
      <c r="CO1457" s="767">
        <v>0.05</v>
      </c>
      <c r="CQ1457" s="1448" t="s">
        <v>1268</v>
      </c>
      <c r="CR1457" s="766"/>
      <c r="CS1457" s="766"/>
      <c r="CT1457" s="1451"/>
      <c r="CU1457" s="767">
        <v>0.14000000059604645</v>
      </c>
      <c r="CW1457" s="1448" t="s">
        <v>1280</v>
      </c>
      <c r="CX1457" s="766"/>
      <c r="CY1457" s="766"/>
      <c r="CZ1457" s="1451"/>
      <c r="DA1457" s="767">
        <v>0.04</v>
      </c>
      <c r="DC1457" s="770" t="s">
        <v>1276</v>
      </c>
      <c r="DD1457" s="774"/>
      <c r="DE1457" s="774"/>
      <c r="DF1457" s="772"/>
      <c r="DG1457" s="773">
        <v>0.35</v>
      </c>
    </row>
    <row r="1458" spans="5:111">
      <c r="E1458" s="764" t="s">
        <v>1270</v>
      </c>
      <c r="F1458" s="765"/>
      <c r="G1458" s="765"/>
      <c r="H1458" s="766"/>
      <c r="I1458" s="767">
        <v>0.28299999999999997</v>
      </c>
      <c r="K1458" s="764" t="s">
        <v>1252</v>
      </c>
      <c r="L1458" s="765"/>
      <c r="M1458" s="765"/>
      <c r="N1458" s="766"/>
      <c r="O1458" s="767">
        <v>0.25900000000000001</v>
      </c>
      <c r="Q1458" s="764" t="s">
        <v>1261</v>
      </c>
      <c r="R1458" s="765"/>
      <c r="S1458" s="765"/>
      <c r="T1458" s="766"/>
      <c r="U1458" s="767">
        <v>0.26900000000000002</v>
      </c>
      <c r="W1458" s="764" t="s">
        <v>1281</v>
      </c>
      <c r="X1458" s="765"/>
      <c r="Y1458" s="765"/>
      <c r="Z1458" s="765"/>
      <c r="AA1458" s="1447">
        <v>0</v>
      </c>
      <c r="AC1458" s="1448" t="s">
        <v>1239</v>
      </c>
      <c r="AD1458" s="766"/>
      <c r="AE1458" s="766"/>
      <c r="AF1458" s="766"/>
      <c r="AG1458" s="767">
        <v>0</v>
      </c>
      <c r="AI1458" s="1448" t="s">
        <v>1279</v>
      </c>
      <c r="AJ1458" s="766"/>
      <c r="AK1458" s="766"/>
      <c r="AL1458" s="1449"/>
      <c r="AM1458" s="767">
        <v>0.31000000238418579</v>
      </c>
      <c r="AO1458" s="1448" t="s">
        <v>1270</v>
      </c>
      <c r="AP1458" s="766"/>
      <c r="AQ1458" s="766"/>
      <c r="AR1458" s="766"/>
      <c r="AS1458" s="767">
        <v>0.30000001192092896</v>
      </c>
      <c r="AU1458" s="1448" t="s">
        <v>1224</v>
      </c>
      <c r="AV1458" s="766"/>
      <c r="AW1458" s="766"/>
      <c r="AX1458" s="1450"/>
      <c r="AY1458" s="767">
        <v>5.9999998658895493E-2</v>
      </c>
      <c r="BA1458" s="1448" t="s">
        <v>1233</v>
      </c>
      <c r="BB1458" s="766"/>
      <c r="BC1458" s="766"/>
      <c r="BD1458" s="766"/>
      <c r="BE1458" s="767">
        <v>0</v>
      </c>
      <c r="BG1458" s="1448" t="s">
        <v>1248</v>
      </c>
      <c r="BH1458" s="766"/>
      <c r="BI1458" s="766"/>
      <c r="BJ1458" s="1449"/>
      <c r="BK1458" s="767">
        <v>0</v>
      </c>
      <c r="BM1458" s="1448" t="s">
        <v>1282</v>
      </c>
      <c r="BN1458" s="766"/>
      <c r="BO1458" s="766"/>
      <c r="BP1458" s="766"/>
      <c r="BQ1458" s="767">
        <v>0</v>
      </c>
      <c r="BS1458" s="1448" t="s">
        <v>1275</v>
      </c>
      <c r="BT1458" s="766"/>
      <c r="BU1458" s="766"/>
      <c r="BV1458" s="1451"/>
      <c r="BW1458" s="767">
        <v>0.31000000238418579</v>
      </c>
      <c r="BY1458" s="1452" t="s">
        <v>1267</v>
      </c>
      <c r="BZ1458" s="1452"/>
      <c r="CA1458" s="1453"/>
      <c r="CB1458" s="1453"/>
      <c r="CC1458" s="767">
        <v>0.25</v>
      </c>
      <c r="CE1458" s="1448" t="s">
        <v>1257</v>
      </c>
      <c r="CF1458" s="766"/>
      <c r="CG1458" s="766"/>
      <c r="CH1458" s="1451"/>
      <c r="CI1458" s="767">
        <v>0</v>
      </c>
      <c r="CK1458" s="1448" t="s">
        <v>1283</v>
      </c>
      <c r="CL1458" s="766"/>
      <c r="CM1458" s="766"/>
      <c r="CN1458" s="1451"/>
      <c r="CO1458" s="767">
        <v>0</v>
      </c>
      <c r="CQ1458" s="1448" t="s">
        <v>1284</v>
      </c>
      <c r="CR1458" s="766"/>
      <c r="CS1458" s="766"/>
      <c r="CT1458" s="1451"/>
      <c r="CU1458" s="767">
        <v>0.27000001072883606</v>
      </c>
      <c r="CW1458" s="1448" t="s">
        <v>1285</v>
      </c>
      <c r="CX1458" s="766"/>
      <c r="CY1458" s="766"/>
      <c r="CZ1458" s="1451"/>
      <c r="DA1458" s="767">
        <v>0.35</v>
      </c>
      <c r="DC1458" s="770" t="s">
        <v>1280</v>
      </c>
      <c r="DD1458" s="774"/>
      <c r="DE1458" s="774"/>
      <c r="DF1458" s="772"/>
      <c r="DG1458" s="773">
        <v>0</v>
      </c>
    </row>
    <row r="1459" spans="5:111">
      <c r="E1459" s="764" t="s">
        <v>1286</v>
      </c>
      <c r="F1459" s="765"/>
      <c r="G1459" s="765"/>
      <c r="H1459" s="766"/>
      <c r="I1459" s="767">
        <v>0.28299999999999997</v>
      </c>
      <c r="K1459" s="764" t="s">
        <v>1261</v>
      </c>
      <c r="L1459" s="765"/>
      <c r="M1459" s="765"/>
      <c r="N1459" s="766"/>
      <c r="O1459" s="767">
        <v>0.26</v>
      </c>
      <c r="Q1459" s="764" t="s">
        <v>1271</v>
      </c>
      <c r="R1459" s="765"/>
      <c r="S1459" s="765"/>
      <c r="T1459" s="766"/>
      <c r="U1459" s="767">
        <v>0.27300000000000002</v>
      </c>
      <c r="W1459" s="764" t="s">
        <v>1287</v>
      </c>
      <c r="X1459" s="765"/>
      <c r="Y1459" s="765"/>
      <c r="Z1459" s="765"/>
      <c r="AA1459" s="1447">
        <v>0.20699999999999999</v>
      </c>
      <c r="AC1459" s="1448" t="s">
        <v>1279</v>
      </c>
      <c r="AD1459" s="766"/>
      <c r="AE1459" s="766"/>
      <c r="AF1459" s="766"/>
      <c r="AG1459" s="767">
        <v>0.25</v>
      </c>
      <c r="AI1459" s="1448" t="s">
        <v>1260</v>
      </c>
      <c r="AJ1459" s="766"/>
      <c r="AK1459" s="766"/>
      <c r="AL1459" s="1449"/>
      <c r="AM1459" s="767">
        <v>0</v>
      </c>
      <c r="AO1459" s="1448" t="s">
        <v>1222</v>
      </c>
      <c r="AP1459" s="766"/>
      <c r="AQ1459" s="766"/>
      <c r="AR1459" s="766"/>
      <c r="AS1459" s="767">
        <v>0.40000000596046448</v>
      </c>
      <c r="AU1459" s="1448" t="s">
        <v>1232</v>
      </c>
      <c r="AV1459" s="766"/>
      <c r="AW1459" s="766"/>
      <c r="AX1459" s="1450"/>
      <c r="AY1459" s="767">
        <v>1.9999999552965164E-2</v>
      </c>
      <c r="BA1459" s="1448" t="s">
        <v>1241</v>
      </c>
      <c r="BB1459" s="766"/>
      <c r="BC1459" s="766"/>
      <c r="BD1459" s="766"/>
      <c r="BE1459" s="767">
        <v>0.15000000596046448</v>
      </c>
      <c r="BG1459" s="1448" t="s">
        <v>1235</v>
      </c>
      <c r="BH1459" s="766"/>
      <c r="BI1459" s="766"/>
      <c r="BJ1459" s="1449"/>
      <c r="BK1459" s="767">
        <v>0.40000000596046448</v>
      </c>
      <c r="BM1459" s="1448" t="s">
        <v>1249</v>
      </c>
      <c r="BN1459" s="766"/>
      <c r="BO1459" s="766"/>
      <c r="BP1459" s="766"/>
      <c r="BQ1459" s="767">
        <v>0.27000001072883606</v>
      </c>
      <c r="BS1459" s="1448" t="s">
        <v>1288</v>
      </c>
      <c r="BT1459" s="766"/>
      <c r="BU1459" s="766"/>
      <c r="BV1459" s="1451"/>
      <c r="BW1459" s="767">
        <v>0.2800000011920929</v>
      </c>
      <c r="BY1459" s="1452" t="s">
        <v>1258</v>
      </c>
      <c r="BZ1459" s="1452"/>
      <c r="CA1459" s="1453"/>
      <c r="CB1459" s="1453"/>
      <c r="CC1459" s="767">
        <v>0.14000000059604645</v>
      </c>
      <c r="CE1459" s="1448" t="s">
        <v>1266</v>
      </c>
      <c r="CF1459" s="766"/>
      <c r="CG1459" s="766"/>
      <c r="CH1459" s="1451"/>
      <c r="CI1459" s="767">
        <v>0.23</v>
      </c>
      <c r="CK1459" s="1448" t="s">
        <v>1276</v>
      </c>
      <c r="CL1459" s="766"/>
      <c r="CM1459" s="766"/>
      <c r="CN1459" s="1451"/>
      <c r="CO1459" s="767">
        <v>0.21</v>
      </c>
      <c r="CQ1459" s="1448" t="s">
        <v>1283</v>
      </c>
      <c r="CR1459" s="766"/>
      <c r="CS1459" s="766"/>
      <c r="CT1459" s="1451"/>
      <c r="CU1459" s="767">
        <v>0</v>
      </c>
      <c r="CW1459" s="1448" t="s">
        <v>1289</v>
      </c>
      <c r="CX1459" s="766"/>
      <c r="CY1459" s="766"/>
      <c r="CZ1459" s="1451"/>
      <c r="DA1459" s="767">
        <v>0.36</v>
      </c>
      <c r="DC1459" s="770" t="s">
        <v>1285</v>
      </c>
      <c r="DD1459" s="774"/>
      <c r="DE1459" s="774"/>
      <c r="DF1459" s="772"/>
      <c r="DG1459" s="773">
        <v>0.35</v>
      </c>
    </row>
    <row r="1460" spans="5:111" ht="16.5" customHeight="1">
      <c r="E1460" s="764" t="s">
        <v>1252</v>
      </c>
      <c r="F1460" s="765"/>
      <c r="G1460" s="765"/>
      <c r="H1460" s="766"/>
      <c r="I1460" s="767">
        <v>0.26200000000000001</v>
      </c>
      <c r="K1460" s="764" t="s">
        <v>1290</v>
      </c>
      <c r="L1460" s="765"/>
      <c r="M1460" s="765"/>
      <c r="N1460" s="766"/>
      <c r="O1460" s="767">
        <v>0.25700000000000001</v>
      </c>
      <c r="Q1460" s="764" t="s">
        <v>1278</v>
      </c>
      <c r="R1460" s="765"/>
      <c r="S1460" s="765"/>
      <c r="T1460" s="766"/>
      <c r="U1460" s="767">
        <v>0.27200000000000002</v>
      </c>
      <c r="W1460" s="764" t="s">
        <v>1291</v>
      </c>
      <c r="X1460" s="765"/>
      <c r="Y1460" s="765"/>
      <c r="Z1460" s="765"/>
      <c r="AA1460" s="1447">
        <v>0.16800000000000001</v>
      </c>
      <c r="AC1460" s="1448" t="s">
        <v>1260</v>
      </c>
      <c r="AD1460" s="766"/>
      <c r="AE1460" s="766"/>
      <c r="AF1460" s="766"/>
      <c r="AG1460" s="767">
        <v>0</v>
      </c>
      <c r="AI1460" s="1448" t="s">
        <v>1292</v>
      </c>
      <c r="AJ1460" s="766"/>
      <c r="AK1460" s="766"/>
      <c r="AL1460" s="1449"/>
      <c r="AM1460" s="767">
        <v>0.31000000238418579</v>
      </c>
      <c r="AO1460" s="1448" t="s">
        <v>1293</v>
      </c>
      <c r="AP1460" s="766"/>
      <c r="AQ1460" s="766"/>
      <c r="AR1460" s="766"/>
      <c r="AS1460" s="767">
        <v>0</v>
      </c>
      <c r="AU1460" s="1448" t="s">
        <v>1294</v>
      </c>
      <c r="AV1460" s="766"/>
      <c r="AW1460" s="766"/>
      <c r="AX1460" s="1450"/>
      <c r="AY1460" s="767">
        <v>0</v>
      </c>
      <c r="BA1460" s="1448" t="s">
        <v>1234</v>
      </c>
      <c r="BB1460" s="766"/>
      <c r="BC1460" s="766"/>
      <c r="BD1460" s="766"/>
      <c r="BE1460" s="767">
        <v>0</v>
      </c>
      <c r="BG1460" s="1448" t="s">
        <v>1295</v>
      </c>
      <c r="BH1460" s="1448"/>
      <c r="BI1460" s="1450"/>
      <c r="BJ1460" s="1449"/>
      <c r="BK1460" s="767">
        <v>0.40000000596046448</v>
      </c>
      <c r="BM1460" s="1448" t="s">
        <v>1274</v>
      </c>
      <c r="BN1460" s="766"/>
      <c r="BO1460" s="766"/>
      <c r="BP1460" s="766"/>
      <c r="BQ1460" s="767">
        <v>0.25999999046325684</v>
      </c>
      <c r="BS1460" s="1448" t="s">
        <v>1296</v>
      </c>
      <c r="BT1460" s="766"/>
      <c r="BU1460" s="766"/>
      <c r="BV1460" s="1451"/>
      <c r="BW1460" s="767">
        <v>0.36000001430511475</v>
      </c>
      <c r="BY1460" s="1452" t="s">
        <v>1268</v>
      </c>
      <c r="BZ1460" s="1452"/>
      <c r="CA1460" s="1453"/>
      <c r="CB1460" s="1453"/>
      <c r="CC1460" s="767">
        <v>0.12999999523162842</v>
      </c>
      <c r="CE1460" s="1448" t="s">
        <v>1258</v>
      </c>
      <c r="CF1460" s="766"/>
      <c r="CG1460" s="766"/>
      <c r="CH1460" s="1451"/>
      <c r="CI1460" s="767">
        <v>0.08</v>
      </c>
      <c r="CK1460" s="1448" t="s">
        <v>1297</v>
      </c>
      <c r="CL1460" s="766"/>
      <c r="CM1460" s="766"/>
      <c r="CN1460" s="1451"/>
      <c r="CO1460" s="767">
        <v>0.28000000000000003</v>
      </c>
      <c r="CQ1460" s="1448" t="s">
        <v>1276</v>
      </c>
      <c r="CR1460" s="766"/>
      <c r="CS1460" s="766"/>
      <c r="CT1460" s="1451"/>
      <c r="CU1460" s="767">
        <v>0.23999999463558197</v>
      </c>
      <c r="CW1460" s="1201" t="s">
        <v>1298</v>
      </c>
      <c r="CX1460" s="1201"/>
      <c r="CY1460" s="1201"/>
      <c r="CZ1460" s="1201"/>
      <c r="DA1460" s="1201"/>
      <c r="DC1460" s="770" t="s">
        <v>1299</v>
      </c>
      <c r="DD1460" s="774"/>
      <c r="DE1460" s="774"/>
      <c r="DF1460" s="772"/>
      <c r="DG1460" s="773">
        <v>0.4</v>
      </c>
    </row>
    <row r="1461" spans="5:111">
      <c r="E1461" s="764" t="s">
        <v>1300</v>
      </c>
      <c r="F1461" s="765"/>
      <c r="G1461" s="765"/>
      <c r="H1461" s="766"/>
      <c r="I1461" s="767">
        <v>0.28199999999999997</v>
      </c>
      <c r="K1461" s="764" t="s">
        <v>1278</v>
      </c>
      <c r="L1461" s="765"/>
      <c r="M1461" s="765"/>
      <c r="N1461" s="766"/>
      <c r="O1461" s="767">
        <v>0.26</v>
      </c>
      <c r="Q1461" s="764" t="s">
        <v>1281</v>
      </c>
      <c r="R1461" s="765"/>
      <c r="S1461" s="765"/>
      <c r="T1461" s="766"/>
      <c r="U1461" s="767">
        <v>0</v>
      </c>
      <c r="W1461" s="764" t="s">
        <v>1301</v>
      </c>
      <c r="X1461" s="765"/>
      <c r="Y1461" s="765"/>
      <c r="Z1461" s="765"/>
      <c r="AA1461" s="1447">
        <v>0.25800000000000001</v>
      </c>
      <c r="AC1461" s="1448" t="s">
        <v>1292</v>
      </c>
      <c r="AD1461" s="766"/>
      <c r="AE1461" s="766"/>
      <c r="AF1461" s="766"/>
      <c r="AG1461" s="767">
        <v>0.22</v>
      </c>
      <c r="AI1461" s="1448" t="s">
        <v>1247</v>
      </c>
      <c r="AJ1461" s="766"/>
      <c r="AK1461" s="766"/>
      <c r="AL1461" s="1449"/>
      <c r="AM1461" s="767">
        <v>0</v>
      </c>
      <c r="AO1461" s="1448" t="s">
        <v>1302</v>
      </c>
      <c r="AP1461" s="766"/>
      <c r="AQ1461" s="766"/>
      <c r="AR1461" s="766"/>
      <c r="AS1461" s="767">
        <v>0.11999999731779099</v>
      </c>
      <c r="AU1461" s="1448" t="s">
        <v>1272</v>
      </c>
      <c r="AV1461" s="766"/>
      <c r="AW1461" s="766"/>
      <c r="AX1461" s="1450"/>
      <c r="AY1461" s="767">
        <v>0</v>
      </c>
      <c r="BA1461" s="1448" t="s">
        <v>1273</v>
      </c>
      <c r="BB1461" s="766"/>
      <c r="BC1461" s="766"/>
      <c r="BD1461" s="766"/>
      <c r="BE1461" s="767">
        <v>0</v>
      </c>
      <c r="BG1461" s="1448" t="s">
        <v>1303</v>
      </c>
      <c r="BH1461" s="1448"/>
      <c r="BI1461" s="1450"/>
      <c r="BJ1461" s="1449"/>
      <c r="BK1461" s="767">
        <v>0</v>
      </c>
      <c r="BM1461" s="1448" t="s">
        <v>1264</v>
      </c>
      <c r="BN1461" s="766"/>
      <c r="BO1461" s="766"/>
      <c r="BP1461" s="766"/>
      <c r="BQ1461" s="767">
        <v>0</v>
      </c>
      <c r="BS1461" s="1448" t="s">
        <v>1304</v>
      </c>
      <c r="BT1461" s="766"/>
      <c r="BU1461" s="766"/>
      <c r="BV1461" s="1451"/>
      <c r="BW1461" s="767">
        <v>0.31999999284744263</v>
      </c>
      <c r="BY1461" s="1452" t="s">
        <v>1305</v>
      </c>
      <c r="BZ1461" s="1452"/>
      <c r="CA1461" s="1453"/>
      <c r="CB1461" s="1453"/>
      <c r="CC1461" s="767">
        <v>9.9999997764825821E-3</v>
      </c>
      <c r="CE1461" s="1448" t="s">
        <v>1268</v>
      </c>
      <c r="CF1461" s="766"/>
      <c r="CG1461" s="766"/>
      <c r="CH1461" s="1451"/>
      <c r="CI1461" s="767">
        <v>0.08</v>
      </c>
      <c r="CK1461" s="1448" t="s">
        <v>1306</v>
      </c>
      <c r="CL1461" s="766"/>
      <c r="CM1461" s="766"/>
      <c r="CN1461" s="1451"/>
      <c r="CO1461" s="767">
        <v>0</v>
      </c>
      <c r="CQ1461" s="1448" t="s">
        <v>1307</v>
      </c>
      <c r="CR1461" s="766"/>
      <c r="CS1461" s="766"/>
      <c r="CT1461" s="1451"/>
      <c r="CU1461" s="767">
        <v>0.12999999523162842</v>
      </c>
      <c r="CW1461" s="1202"/>
      <c r="CX1461" s="1202"/>
      <c r="CY1461" s="1202"/>
      <c r="CZ1461" s="1202"/>
      <c r="DA1461" s="1202"/>
      <c r="DC1461" s="770" t="s">
        <v>1289</v>
      </c>
      <c r="DD1461" s="774"/>
      <c r="DE1461" s="774"/>
      <c r="DF1461" s="772"/>
      <c r="DG1461" s="773">
        <v>0.31</v>
      </c>
    </row>
    <row r="1462" spans="5:111" ht="16.5" customHeight="1">
      <c r="E1462" s="764" t="s">
        <v>1261</v>
      </c>
      <c r="F1462" s="765"/>
      <c r="G1462" s="765"/>
      <c r="H1462" s="766"/>
      <c r="I1462" s="767">
        <v>0.28299999999999997</v>
      </c>
      <c r="K1462" s="764" t="s">
        <v>1281</v>
      </c>
      <c r="L1462" s="765"/>
      <c r="M1462" s="765"/>
      <c r="N1462" s="766"/>
      <c r="O1462" s="767">
        <v>0</v>
      </c>
      <c r="Q1462" s="764" t="s">
        <v>1287</v>
      </c>
      <c r="R1462" s="765"/>
      <c r="S1462" s="765"/>
      <c r="T1462" s="766"/>
      <c r="U1462" s="767">
        <v>0.20399999999999999</v>
      </c>
      <c r="W1462" s="764" t="s">
        <v>1308</v>
      </c>
      <c r="X1462" s="765"/>
      <c r="Y1462" s="765"/>
      <c r="Z1462" s="765"/>
      <c r="AA1462" s="1447">
        <v>0</v>
      </c>
      <c r="AC1462" s="1448" t="s">
        <v>1309</v>
      </c>
      <c r="AD1462" s="766"/>
      <c r="AE1462" s="766"/>
      <c r="AF1462" s="766"/>
      <c r="AG1462" s="767">
        <v>0</v>
      </c>
      <c r="AI1462" s="1448" t="s">
        <v>1222</v>
      </c>
      <c r="AJ1462" s="766"/>
      <c r="AK1462" s="766"/>
      <c r="AL1462" s="1449"/>
      <c r="AM1462" s="767">
        <v>0.30000001192092896</v>
      </c>
      <c r="AO1462" s="1448" t="s">
        <v>1232</v>
      </c>
      <c r="AP1462" s="766"/>
      <c r="AQ1462" s="766"/>
      <c r="AR1462" s="766"/>
      <c r="AS1462" s="767">
        <v>0.34999999403953552</v>
      </c>
      <c r="AU1462" s="1448" t="s">
        <v>1310</v>
      </c>
      <c r="AV1462" s="766"/>
      <c r="AW1462" s="766"/>
      <c r="AX1462" s="1450"/>
      <c r="AY1462" s="767">
        <v>0</v>
      </c>
      <c r="BA1462" s="1448" t="s">
        <v>1311</v>
      </c>
      <c r="BB1462" s="766"/>
      <c r="BC1462" s="766"/>
      <c r="BD1462" s="766"/>
      <c r="BE1462" s="767">
        <v>0</v>
      </c>
      <c r="BG1462" s="1448" t="s">
        <v>1312</v>
      </c>
      <c r="BH1462" s="1448"/>
      <c r="BI1462" s="1450"/>
      <c r="BJ1462" s="1449"/>
      <c r="BK1462" s="767">
        <v>0</v>
      </c>
      <c r="BM1462" s="1448" t="s">
        <v>1275</v>
      </c>
      <c r="BN1462" s="766"/>
      <c r="BO1462" s="766"/>
      <c r="BP1462" s="766"/>
      <c r="BQ1462" s="767">
        <v>0.33000001311302185</v>
      </c>
      <c r="BS1462" s="1448" t="s">
        <v>1257</v>
      </c>
      <c r="BT1462" s="766"/>
      <c r="BU1462" s="766"/>
      <c r="BV1462" s="1451"/>
      <c r="BW1462" s="767">
        <v>0</v>
      </c>
      <c r="BY1462" s="1452" t="s">
        <v>1313</v>
      </c>
      <c r="BZ1462" s="1453"/>
      <c r="CA1462" s="1453"/>
      <c r="CB1462" s="1453"/>
      <c r="CC1462" s="767">
        <v>0</v>
      </c>
      <c r="CE1462" s="1448" t="s">
        <v>1305</v>
      </c>
      <c r="CF1462" s="766"/>
      <c r="CG1462" s="766"/>
      <c r="CH1462" s="1451"/>
      <c r="CI1462" s="767">
        <v>0</v>
      </c>
      <c r="CK1462" s="1448" t="s">
        <v>1307</v>
      </c>
      <c r="CL1462" s="766"/>
      <c r="CM1462" s="766"/>
      <c r="CN1462" s="1451"/>
      <c r="CO1462" s="767">
        <v>0.1</v>
      </c>
      <c r="CQ1462" s="1448" t="s">
        <v>1285</v>
      </c>
      <c r="CR1462" s="766"/>
      <c r="CS1462" s="766"/>
      <c r="CT1462" s="1451"/>
      <c r="CU1462" s="767">
        <v>0.28999999165534973</v>
      </c>
      <c r="DC1462" s="1201" t="s">
        <v>1298</v>
      </c>
      <c r="DD1462" s="1201"/>
      <c r="DE1462" s="1201"/>
      <c r="DF1462" s="1201"/>
      <c r="DG1462" s="1201"/>
    </row>
    <row r="1463" spans="5:111">
      <c r="E1463" s="764" t="s">
        <v>1290</v>
      </c>
      <c r="F1463" s="765"/>
      <c r="G1463" s="765"/>
      <c r="H1463" s="766"/>
      <c r="I1463" s="767">
        <v>0.28100000000000003</v>
      </c>
      <c r="K1463" s="764" t="s">
        <v>1281</v>
      </c>
      <c r="L1463" s="765"/>
      <c r="M1463" s="765"/>
      <c r="N1463" s="766"/>
      <c r="O1463" s="767">
        <v>0</v>
      </c>
      <c r="Q1463" s="764" t="s">
        <v>1291</v>
      </c>
      <c r="R1463" s="765"/>
      <c r="S1463" s="765"/>
      <c r="T1463" s="766"/>
      <c r="U1463" s="767">
        <v>0.26400000000000001</v>
      </c>
      <c r="W1463" s="764" t="s">
        <v>1314</v>
      </c>
      <c r="X1463" s="765"/>
      <c r="Y1463" s="765"/>
      <c r="Z1463" s="765"/>
      <c r="AA1463" s="1447">
        <v>0.13100000000000001</v>
      </c>
      <c r="AC1463" s="1448" t="s">
        <v>1269</v>
      </c>
      <c r="AD1463" s="766"/>
      <c r="AE1463" s="766"/>
      <c r="AF1463" s="766"/>
      <c r="AG1463" s="767">
        <v>0</v>
      </c>
      <c r="AI1463" s="1448" t="s">
        <v>1315</v>
      </c>
      <c r="AJ1463" s="766"/>
      <c r="AK1463" s="766"/>
      <c r="AL1463" s="1449"/>
      <c r="AM1463" s="767">
        <v>0</v>
      </c>
      <c r="AO1463" s="1448" t="s">
        <v>1272</v>
      </c>
      <c r="AP1463" s="766"/>
      <c r="AQ1463" s="766"/>
      <c r="AR1463" s="766"/>
      <c r="AS1463" s="767">
        <v>0</v>
      </c>
      <c r="AU1463" s="1448" t="s">
        <v>1240</v>
      </c>
      <c r="AV1463" s="766"/>
      <c r="AW1463" s="766"/>
      <c r="AX1463" s="1450"/>
      <c r="AY1463" s="767">
        <v>0.40999999642372131</v>
      </c>
      <c r="BA1463" s="1448" t="s">
        <v>1316</v>
      </c>
      <c r="BB1463" s="766"/>
      <c r="BC1463" s="766"/>
      <c r="BD1463" s="766"/>
      <c r="BE1463" s="767">
        <v>0.18000000715255737</v>
      </c>
      <c r="BG1463" s="1448" t="s">
        <v>1282</v>
      </c>
      <c r="BH1463" s="766"/>
      <c r="BI1463" s="766"/>
      <c r="BJ1463" s="1449"/>
      <c r="BK1463" s="767">
        <v>2.9999999329447746E-2</v>
      </c>
      <c r="BM1463" s="1448" t="s">
        <v>1288</v>
      </c>
      <c r="BN1463" s="766"/>
      <c r="BO1463" s="766"/>
      <c r="BP1463" s="766"/>
      <c r="BQ1463" s="767">
        <v>0</v>
      </c>
      <c r="BS1463" s="1448" t="s">
        <v>1267</v>
      </c>
      <c r="BT1463" s="766"/>
      <c r="BU1463" s="766"/>
      <c r="BV1463" s="1451"/>
      <c r="BW1463" s="767">
        <v>0.23999999463558197</v>
      </c>
      <c r="BY1463" s="1452" t="s">
        <v>1283</v>
      </c>
      <c r="BZ1463" s="1453"/>
      <c r="CA1463" s="1453"/>
      <c r="CB1463" s="1453"/>
      <c r="CC1463" s="767">
        <v>0</v>
      </c>
      <c r="CE1463" s="1448" t="s">
        <v>1283</v>
      </c>
      <c r="CF1463" s="766"/>
      <c r="CG1463" s="766"/>
      <c r="CH1463" s="1451"/>
      <c r="CI1463" s="767">
        <v>0</v>
      </c>
      <c r="CK1463" s="1448" t="s">
        <v>1285</v>
      </c>
      <c r="CL1463" s="766"/>
      <c r="CM1463" s="766"/>
      <c r="CN1463" s="1451"/>
      <c r="CO1463" s="767">
        <v>0.23</v>
      </c>
      <c r="CQ1463" s="1448" t="s">
        <v>1299</v>
      </c>
      <c r="CR1463" s="766"/>
      <c r="CS1463" s="766"/>
      <c r="CT1463" s="1451"/>
      <c r="CU1463" s="767">
        <v>0.27000001072883606</v>
      </c>
      <c r="DC1463" s="1202"/>
      <c r="DD1463" s="1202"/>
      <c r="DE1463" s="1202"/>
      <c r="DF1463" s="1202"/>
      <c r="DG1463" s="1202"/>
    </row>
    <row r="1464" spans="5:111">
      <c r="E1464" s="764" t="s">
        <v>1278</v>
      </c>
      <c r="F1464" s="765"/>
      <c r="G1464" s="765"/>
      <c r="H1464" s="766"/>
      <c r="I1464" s="767">
        <v>0.28199999999999997</v>
      </c>
      <c r="K1464" s="764" t="s">
        <v>1317</v>
      </c>
      <c r="L1464" s="765"/>
      <c r="M1464" s="765"/>
      <c r="N1464" s="766"/>
      <c r="O1464" s="767">
        <v>0.26</v>
      </c>
      <c r="Q1464" s="764" t="s">
        <v>1301</v>
      </c>
      <c r="R1464" s="765"/>
      <c r="S1464" s="765"/>
      <c r="T1464" s="766"/>
      <c r="U1464" s="767">
        <v>0.27</v>
      </c>
      <c r="W1464" s="764" t="s">
        <v>1318</v>
      </c>
      <c r="X1464" s="765"/>
      <c r="Y1464" s="765"/>
      <c r="Z1464" s="765"/>
      <c r="AA1464" s="1447">
        <v>0.25900000000000001</v>
      </c>
      <c r="AC1464" s="1448" t="s">
        <v>1247</v>
      </c>
      <c r="AD1464" s="766"/>
      <c r="AE1464" s="766"/>
      <c r="AF1464" s="766"/>
      <c r="AG1464" s="767">
        <v>0</v>
      </c>
      <c r="AI1464" s="1448" t="s">
        <v>1224</v>
      </c>
      <c r="AJ1464" s="766"/>
      <c r="AK1464" s="766"/>
      <c r="AL1464" s="1449"/>
      <c r="AM1464" s="767">
        <v>0.18000000715255737</v>
      </c>
      <c r="AO1464" s="1448" t="s">
        <v>1319</v>
      </c>
      <c r="AP1464" s="766"/>
      <c r="AQ1464" s="766"/>
      <c r="AR1464" s="766"/>
      <c r="AS1464" s="767">
        <v>0</v>
      </c>
      <c r="AU1464" s="1448" t="s">
        <v>1233</v>
      </c>
      <c r="AV1464" s="766"/>
      <c r="AW1464" s="766"/>
      <c r="AX1464" s="1450"/>
      <c r="AY1464" s="767">
        <v>0</v>
      </c>
      <c r="BA1464" s="1448" t="s">
        <v>1255</v>
      </c>
      <c r="BB1464" s="766"/>
      <c r="BC1464" s="766"/>
      <c r="BD1464" s="766"/>
      <c r="BE1464" s="767">
        <v>0</v>
      </c>
      <c r="BG1464" s="1448" t="s">
        <v>1320</v>
      </c>
      <c r="BH1464" s="766"/>
      <c r="BI1464" s="766"/>
      <c r="BJ1464" s="1449"/>
      <c r="BK1464" s="767">
        <v>1.9999999552965164E-2</v>
      </c>
      <c r="BM1464" s="1448" t="s">
        <v>1321</v>
      </c>
      <c r="BN1464" s="766"/>
      <c r="BO1464" s="766"/>
      <c r="BP1464" s="766"/>
      <c r="BQ1464" s="767">
        <v>0</v>
      </c>
      <c r="BS1464" s="1448" t="s">
        <v>1322</v>
      </c>
      <c r="BT1464" s="766"/>
      <c r="BU1464" s="766"/>
      <c r="BV1464" s="1451"/>
      <c r="BW1464" s="767">
        <v>0.34999999403953552</v>
      </c>
      <c r="BY1464" s="1452" t="s">
        <v>1323</v>
      </c>
      <c r="BZ1464" s="1453"/>
      <c r="CA1464" s="1453"/>
      <c r="CB1464" s="1453"/>
      <c r="CC1464" s="767">
        <v>0.23999999463558197</v>
      </c>
      <c r="CE1464" s="1448" t="s">
        <v>1276</v>
      </c>
      <c r="CF1464" s="766"/>
      <c r="CG1464" s="766"/>
      <c r="CH1464" s="1451"/>
      <c r="CI1464" s="767">
        <v>0.23</v>
      </c>
      <c r="CK1464" s="1448" t="s">
        <v>1299</v>
      </c>
      <c r="CL1464" s="766"/>
      <c r="CM1464" s="766"/>
      <c r="CN1464" s="1451"/>
      <c r="CO1464" s="767">
        <v>0.28000000000000003</v>
      </c>
      <c r="CQ1464" s="1448" t="s">
        <v>1289</v>
      </c>
      <c r="CR1464" s="766"/>
      <c r="CS1464" s="766"/>
      <c r="CT1464" s="1451"/>
      <c r="CU1464" s="767">
        <v>0.30000001192092896</v>
      </c>
    </row>
    <row r="1465" spans="5:111" ht="16.5" customHeight="1">
      <c r="E1465" s="764" t="s">
        <v>1281</v>
      </c>
      <c r="F1465" s="765"/>
      <c r="G1465" s="765"/>
      <c r="H1465" s="766"/>
      <c r="I1465" s="767">
        <v>0.26400000000000001</v>
      </c>
      <c r="K1465" s="764" t="s">
        <v>1287</v>
      </c>
      <c r="L1465" s="765"/>
      <c r="M1465" s="765"/>
      <c r="N1465" s="766"/>
      <c r="O1465" s="767">
        <v>0.14000000000000001</v>
      </c>
      <c r="Q1465" s="764" t="s">
        <v>1324</v>
      </c>
      <c r="R1465" s="765"/>
      <c r="S1465" s="765"/>
      <c r="T1465" s="766"/>
      <c r="U1465" s="767">
        <v>0</v>
      </c>
      <c r="W1465" s="764" t="s">
        <v>1325</v>
      </c>
      <c r="X1465" s="765"/>
      <c r="Y1465" s="765"/>
      <c r="Z1465" s="765"/>
      <c r="AA1465" s="1447">
        <v>0.25600000000000001</v>
      </c>
      <c r="AC1465" s="1448" t="s">
        <v>1222</v>
      </c>
      <c r="AD1465" s="766"/>
      <c r="AE1465" s="766"/>
      <c r="AF1465" s="766"/>
      <c r="AG1465" s="767">
        <v>0</v>
      </c>
      <c r="AI1465" s="1448" t="s">
        <v>1232</v>
      </c>
      <c r="AJ1465" s="766"/>
      <c r="AK1465" s="766"/>
      <c r="AL1465" s="1449"/>
      <c r="AM1465" s="767">
        <v>0</v>
      </c>
      <c r="AO1465" s="1448" t="s">
        <v>1240</v>
      </c>
      <c r="AP1465" s="766"/>
      <c r="AQ1465" s="766"/>
      <c r="AR1465" s="766"/>
      <c r="AS1465" s="767">
        <v>0.28999999165534973</v>
      </c>
      <c r="AU1465" s="1448" t="s">
        <v>1317</v>
      </c>
      <c r="AV1465" s="766"/>
      <c r="AW1465" s="766"/>
      <c r="AX1465" s="1450"/>
      <c r="AY1465" s="767">
        <v>0</v>
      </c>
      <c r="BA1465" s="1448" t="s">
        <v>1248</v>
      </c>
      <c r="BB1465" s="766"/>
      <c r="BC1465" s="766"/>
      <c r="BD1465" s="766"/>
      <c r="BE1465" s="767">
        <v>0</v>
      </c>
      <c r="BG1465" s="1448" t="s">
        <v>1249</v>
      </c>
      <c r="BH1465" s="766"/>
      <c r="BI1465" s="766"/>
      <c r="BJ1465" s="1449"/>
      <c r="BK1465" s="767">
        <v>0.34000000357627869</v>
      </c>
      <c r="BM1465" s="1448" t="s">
        <v>1296</v>
      </c>
      <c r="BN1465" s="766"/>
      <c r="BO1465" s="766"/>
      <c r="BP1465" s="766"/>
      <c r="BQ1465" s="767">
        <v>0.31000000238418579</v>
      </c>
      <c r="BS1465" s="1448" t="s">
        <v>1258</v>
      </c>
      <c r="BT1465" s="766"/>
      <c r="BU1465" s="766"/>
      <c r="BV1465" s="1451"/>
      <c r="BW1465" s="767">
        <v>0.23000000417232513</v>
      </c>
      <c r="BY1465" s="1452" t="s">
        <v>1297</v>
      </c>
      <c r="BZ1465" s="1453"/>
      <c r="CA1465" s="1453"/>
      <c r="CB1465" s="1453"/>
      <c r="CC1465" s="767">
        <v>0</v>
      </c>
      <c r="CE1465" s="1448" t="s">
        <v>1297</v>
      </c>
      <c r="CF1465" s="766"/>
      <c r="CG1465" s="766"/>
      <c r="CH1465" s="1451"/>
      <c r="CI1465" s="767">
        <v>0.33</v>
      </c>
      <c r="CK1465" s="1448" t="s">
        <v>1326</v>
      </c>
      <c r="CL1465" s="766"/>
      <c r="CM1465" s="766"/>
      <c r="CN1465" s="1451"/>
      <c r="CO1465" s="767">
        <v>0</v>
      </c>
      <c r="CQ1465" s="1201" t="s">
        <v>1298</v>
      </c>
      <c r="CR1465" s="1201"/>
      <c r="CS1465" s="1201"/>
      <c r="CT1465" s="1201"/>
      <c r="CU1465" s="1201"/>
    </row>
    <row r="1466" spans="5:111">
      <c r="E1466" s="764" t="s">
        <v>1317</v>
      </c>
      <c r="F1466" s="765"/>
      <c r="G1466" s="765"/>
      <c r="H1466" s="766"/>
      <c r="I1466" s="767">
        <v>0.28299999999999997</v>
      </c>
      <c r="K1466" s="764" t="s">
        <v>1291</v>
      </c>
      <c r="L1466" s="765"/>
      <c r="M1466" s="765"/>
      <c r="N1466" s="766"/>
      <c r="O1466" s="767">
        <v>0.25700000000000001</v>
      </c>
      <c r="Q1466" s="764" t="s">
        <v>1327</v>
      </c>
      <c r="R1466" s="765"/>
      <c r="S1466" s="765"/>
      <c r="T1466" s="766"/>
      <c r="U1466" s="767">
        <v>0</v>
      </c>
      <c r="W1466" s="764" t="s">
        <v>1328</v>
      </c>
      <c r="X1466" s="765"/>
      <c r="Y1466" s="765"/>
      <c r="Z1466" s="765"/>
      <c r="AA1466" s="1447">
        <v>0</v>
      </c>
      <c r="AC1466" s="1448" t="s">
        <v>1329</v>
      </c>
      <c r="AD1466" s="766"/>
      <c r="AE1466" s="766"/>
      <c r="AF1466" s="766"/>
      <c r="AG1466" s="767">
        <v>0</v>
      </c>
      <c r="AI1466" s="1448" t="s">
        <v>1272</v>
      </c>
      <c r="AJ1466" s="766"/>
      <c r="AK1466" s="766"/>
      <c r="AL1466" s="1449"/>
      <c r="AM1466" s="767">
        <v>0</v>
      </c>
      <c r="AO1466" s="1448" t="s">
        <v>1233</v>
      </c>
      <c r="AP1466" s="766"/>
      <c r="AQ1466" s="766"/>
      <c r="AR1466" s="766"/>
      <c r="AS1466" s="767">
        <v>0</v>
      </c>
      <c r="AU1466" s="1448" t="s">
        <v>1241</v>
      </c>
      <c r="AV1466" s="766"/>
      <c r="AW1466" s="766"/>
      <c r="AX1466" s="1450"/>
      <c r="AY1466" s="767">
        <v>0.10999999940395355</v>
      </c>
      <c r="BA1466" s="1448" t="s">
        <v>1330</v>
      </c>
      <c r="BB1466" s="766"/>
      <c r="BC1466" s="766"/>
      <c r="BD1466" s="766"/>
      <c r="BE1466" s="767">
        <v>0</v>
      </c>
      <c r="BG1466" s="1448" t="s">
        <v>1331</v>
      </c>
      <c r="BH1466" s="1450"/>
      <c r="BI1466" s="1450"/>
      <c r="BJ1466" s="1449"/>
      <c r="BK1466" s="767">
        <v>0</v>
      </c>
      <c r="BM1466" s="1448" t="s">
        <v>1257</v>
      </c>
      <c r="BN1466" s="766"/>
      <c r="BO1466" s="766"/>
      <c r="BP1466" s="766"/>
      <c r="BQ1466" s="767">
        <v>0</v>
      </c>
      <c r="BS1466" s="1448" t="s">
        <v>1268</v>
      </c>
      <c r="BT1466" s="766"/>
      <c r="BU1466" s="766"/>
      <c r="BV1466" s="1451"/>
      <c r="BW1466" s="767">
        <v>0.23000000417232513</v>
      </c>
      <c r="BY1466" s="1452" t="s">
        <v>1307</v>
      </c>
      <c r="BZ1466" s="1453"/>
      <c r="CA1466" s="1453"/>
      <c r="CB1466" s="1453"/>
      <c r="CC1466" s="767">
        <v>0.23999999463558197</v>
      </c>
      <c r="CE1466" s="1448" t="s">
        <v>1307</v>
      </c>
      <c r="CF1466" s="766"/>
      <c r="CG1466" s="766"/>
      <c r="CH1466" s="1451"/>
      <c r="CI1466" s="767">
        <v>0.17</v>
      </c>
      <c r="CK1466" s="1448" t="s">
        <v>1289</v>
      </c>
      <c r="CL1466" s="766"/>
      <c r="CM1466" s="766"/>
      <c r="CN1466" s="1451"/>
      <c r="CO1466" s="767">
        <v>0.26</v>
      </c>
      <c r="CQ1466" s="1202"/>
      <c r="CR1466" s="1202"/>
      <c r="CS1466" s="1202"/>
      <c r="CT1466" s="1202"/>
      <c r="CU1466" s="1202"/>
    </row>
    <row r="1467" spans="5:111" ht="16.5" customHeight="1">
      <c r="E1467" s="764" t="s">
        <v>1287</v>
      </c>
      <c r="F1467" s="765"/>
      <c r="G1467" s="765"/>
      <c r="H1467" s="766"/>
      <c r="I1467" s="767">
        <v>0.16</v>
      </c>
      <c r="K1467" s="764" t="s">
        <v>1301</v>
      </c>
      <c r="L1467" s="765"/>
      <c r="M1467" s="765"/>
      <c r="N1467" s="766"/>
      <c r="O1467" s="767">
        <v>0.25600000000000001</v>
      </c>
      <c r="Q1467" s="764" t="s">
        <v>1314</v>
      </c>
      <c r="R1467" s="765"/>
      <c r="S1467" s="765"/>
      <c r="T1467" s="766"/>
      <c r="U1467" s="767">
        <v>0.19500000000000001</v>
      </c>
      <c r="W1467" s="764" t="s">
        <v>1332</v>
      </c>
      <c r="X1467" s="765"/>
      <c r="Y1467" s="765"/>
      <c r="Z1467" s="765"/>
      <c r="AA1467" s="1447">
        <v>0.254</v>
      </c>
      <c r="AC1467" s="1448" t="s">
        <v>1224</v>
      </c>
      <c r="AD1467" s="766"/>
      <c r="AE1467" s="766"/>
      <c r="AF1467" s="766"/>
      <c r="AG1467" s="767">
        <v>0.14000000000000001</v>
      </c>
      <c r="AI1467" s="1448" t="s">
        <v>1310</v>
      </c>
      <c r="AJ1467" s="766"/>
      <c r="AK1467" s="766"/>
      <c r="AL1467" s="1449"/>
      <c r="AM1467" s="767">
        <v>0</v>
      </c>
      <c r="AO1467" s="1448" t="s">
        <v>1317</v>
      </c>
      <c r="AP1467" s="766"/>
      <c r="AQ1467" s="766"/>
      <c r="AR1467" s="766"/>
      <c r="AS1467" s="767">
        <v>0</v>
      </c>
      <c r="AU1467" s="1448" t="s">
        <v>1234</v>
      </c>
      <c r="AV1467" s="766"/>
      <c r="AW1467" s="766"/>
      <c r="AX1467" s="1450"/>
      <c r="AY1467" s="767">
        <v>0</v>
      </c>
      <c r="BA1467" s="1448" t="s">
        <v>1235</v>
      </c>
      <c r="BB1467" s="766"/>
      <c r="BC1467" s="766"/>
      <c r="BD1467" s="766"/>
      <c r="BE1467" s="767">
        <v>5.000000074505806E-2</v>
      </c>
      <c r="BG1467" s="1448" t="s">
        <v>1333</v>
      </c>
      <c r="BH1467" s="1450"/>
      <c r="BI1467" s="1450"/>
      <c r="BJ1467" s="1449"/>
      <c r="BK1467" s="767">
        <v>0</v>
      </c>
      <c r="BM1467" s="1448" t="s">
        <v>1267</v>
      </c>
      <c r="BN1467" s="766"/>
      <c r="BO1467" s="766"/>
      <c r="BP1467" s="766"/>
      <c r="BQ1467" s="767">
        <v>0.27000001072883606</v>
      </c>
      <c r="BS1467" s="1448" t="s">
        <v>1305</v>
      </c>
      <c r="BT1467" s="766"/>
      <c r="BU1467" s="766"/>
      <c r="BV1467" s="1451"/>
      <c r="BW1467" s="767">
        <v>0.31999999284744263</v>
      </c>
      <c r="BY1467" s="1452" t="s">
        <v>1334</v>
      </c>
      <c r="BZ1467" s="1453"/>
      <c r="CA1467" s="1453"/>
      <c r="CB1467" s="1453"/>
      <c r="CC1467" s="767">
        <v>0.34999999403953552</v>
      </c>
      <c r="CE1467" s="1448" t="s">
        <v>1285</v>
      </c>
      <c r="CF1467" s="766"/>
      <c r="CG1467" s="766"/>
      <c r="CH1467" s="1451"/>
      <c r="CI1467" s="767">
        <v>0.26</v>
      </c>
      <c r="CK1467" s="1201" t="s">
        <v>1298</v>
      </c>
      <c r="CL1467" s="1201"/>
      <c r="CM1467" s="1201"/>
      <c r="CN1467" s="1201"/>
      <c r="CO1467" s="1201"/>
    </row>
    <row r="1468" spans="5:111">
      <c r="E1468" s="764" t="s">
        <v>1291</v>
      </c>
      <c r="F1468" s="765"/>
      <c r="G1468" s="765"/>
      <c r="H1468" s="766"/>
      <c r="I1468" s="767">
        <v>0.28299999999999997</v>
      </c>
      <c r="K1468" s="764" t="s">
        <v>1335</v>
      </c>
      <c r="L1468" s="765"/>
      <c r="M1468" s="765"/>
      <c r="N1468" s="766"/>
      <c r="O1468" s="767">
        <v>0.25600000000000001</v>
      </c>
      <c r="Q1468" s="764" t="s">
        <v>1336</v>
      </c>
      <c r="R1468" s="765"/>
      <c r="S1468" s="765"/>
      <c r="T1468" s="766"/>
      <c r="U1468" s="767">
        <v>0.27200000000000002</v>
      </c>
      <c r="W1468" s="764" t="s">
        <v>1337</v>
      </c>
      <c r="X1468" s="765"/>
      <c r="Y1468" s="765"/>
      <c r="Z1468" s="765"/>
      <c r="AA1468" s="1447">
        <v>0.25900000000000001</v>
      </c>
      <c r="AC1468" s="1448" t="s">
        <v>1338</v>
      </c>
      <c r="AD1468" s="766"/>
      <c r="AE1468" s="766"/>
      <c r="AF1468" s="766"/>
      <c r="AG1468" s="767">
        <v>0</v>
      </c>
      <c r="AI1468" s="1448" t="s">
        <v>1339</v>
      </c>
      <c r="AJ1468" s="766"/>
      <c r="AK1468" s="766"/>
      <c r="AL1468" s="1449"/>
      <c r="AM1468" s="767">
        <v>0.2800000011920929</v>
      </c>
      <c r="AO1468" s="1448" t="s">
        <v>1241</v>
      </c>
      <c r="AP1468" s="766"/>
      <c r="AQ1468" s="766"/>
      <c r="AR1468" s="766"/>
      <c r="AS1468" s="767">
        <v>0.25</v>
      </c>
      <c r="AU1468" s="1448" t="s">
        <v>1273</v>
      </c>
      <c r="AV1468" s="766"/>
      <c r="AW1468" s="766"/>
      <c r="AX1468" s="1450"/>
      <c r="AY1468" s="767">
        <v>0</v>
      </c>
      <c r="BA1468" s="1448" t="s">
        <v>1303</v>
      </c>
      <c r="BB1468" s="766"/>
      <c r="BC1468" s="766"/>
      <c r="BD1468" s="766"/>
      <c r="BE1468" s="767">
        <v>0</v>
      </c>
      <c r="BG1468" s="1448" t="s">
        <v>1274</v>
      </c>
      <c r="BH1468" s="1450"/>
      <c r="BI1468" s="1450"/>
      <c r="BJ1468" s="1449"/>
      <c r="BK1468" s="767">
        <v>0.33000001311302185</v>
      </c>
      <c r="BM1468" s="1448" t="s">
        <v>1322</v>
      </c>
      <c r="BN1468" s="766"/>
      <c r="BO1468" s="766"/>
      <c r="BP1468" s="766"/>
      <c r="BQ1468" s="767">
        <v>0.31999999284744263</v>
      </c>
      <c r="BS1468" s="1448" t="s">
        <v>1313</v>
      </c>
      <c r="BT1468" s="766"/>
      <c r="BU1468" s="766"/>
      <c r="BV1468" s="1451"/>
      <c r="BW1468" s="767">
        <v>0</v>
      </c>
      <c r="BY1468" s="1452" t="s">
        <v>1340</v>
      </c>
      <c r="BZ1468" s="1453"/>
      <c r="CA1468" s="1453"/>
      <c r="CB1468" s="1453"/>
      <c r="CC1468" s="767">
        <v>0.25</v>
      </c>
      <c r="CE1468" s="1448" t="s">
        <v>1299</v>
      </c>
      <c r="CF1468" s="766"/>
      <c r="CG1468" s="766"/>
      <c r="CH1468" s="1451"/>
      <c r="CI1468" s="767">
        <v>0.36</v>
      </c>
      <c r="CK1468" s="1202"/>
      <c r="CL1468" s="1202"/>
      <c r="CM1468" s="1202"/>
      <c r="CN1468" s="1202"/>
      <c r="CO1468" s="1202"/>
    </row>
    <row r="1469" spans="5:111">
      <c r="E1469" s="764" t="s">
        <v>1301</v>
      </c>
      <c r="F1469" s="765"/>
      <c r="G1469" s="765"/>
      <c r="H1469" s="766"/>
      <c r="I1469" s="767">
        <v>0.27400000000000002</v>
      </c>
      <c r="K1469" s="764" t="s">
        <v>1324</v>
      </c>
      <c r="L1469" s="765"/>
      <c r="M1469" s="765"/>
      <c r="N1469" s="766"/>
      <c r="O1469" s="767">
        <v>0</v>
      </c>
      <c r="Q1469" s="764" t="s">
        <v>1341</v>
      </c>
      <c r="R1469" s="765"/>
      <c r="S1469" s="765"/>
      <c r="T1469" s="766"/>
      <c r="U1469" s="767">
        <v>0.26800000000000002</v>
      </c>
      <c r="W1469" s="764" t="s">
        <v>1342</v>
      </c>
      <c r="X1469" s="765"/>
      <c r="Y1469" s="765"/>
      <c r="Z1469" s="765"/>
      <c r="AA1469" s="1447">
        <v>0.253</v>
      </c>
      <c r="AC1469" s="1448" t="s">
        <v>1232</v>
      </c>
      <c r="AD1469" s="766"/>
      <c r="AE1469" s="766"/>
      <c r="AF1469" s="766"/>
      <c r="AG1469" s="767">
        <v>0</v>
      </c>
      <c r="AI1469" s="1448" t="s">
        <v>1240</v>
      </c>
      <c r="AJ1469" s="766"/>
      <c r="AK1469" s="766"/>
      <c r="AL1469" s="1449"/>
      <c r="AM1469" s="767">
        <v>0</v>
      </c>
      <c r="AO1469" s="1448" t="s">
        <v>1234</v>
      </c>
      <c r="AP1469" s="766"/>
      <c r="AQ1469" s="766"/>
      <c r="AR1469" s="766"/>
      <c r="AS1469" s="767">
        <v>0</v>
      </c>
      <c r="AU1469" s="1448" t="s">
        <v>1255</v>
      </c>
      <c r="AV1469" s="766"/>
      <c r="AW1469" s="766"/>
      <c r="AX1469" s="1450"/>
      <c r="AY1469" s="767">
        <v>0</v>
      </c>
      <c r="BA1469" s="1448" t="s">
        <v>1343</v>
      </c>
      <c r="BB1469" s="766"/>
      <c r="BC1469" s="766"/>
      <c r="BD1469" s="766"/>
      <c r="BE1469" s="767">
        <v>1.9999999552965164E-2</v>
      </c>
      <c r="BG1469" s="1448" t="s">
        <v>1344</v>
      </c>
      <c r="BH1469" s="1450"/>
      <c r="BI1469" s="1450"/>
      <c r="BJ1469" s="1449"/>
      <c r="BK1469" s="767">
        <v>0</v>
      </c>
      <c r="BM1469" s="1448" t="s">
        <v>1258</v>
      </c>
      <c r="BN1469" s="766"/>
      <c r="BO1469" s="766"/>
      <c r="BP1469" s="766"/>
      <c r="BQ1469" s="767">
        <v>0.28999999165534973</v>
      </c>
      <c r="BS1469" s="1448" t="s">
        <v>1283</v>
      </c>
      <c r="BT1469" s="766"/>
      <c r="BU1469" s="766"/>
      <c r="BV1469" s="1451"/>
      <c r="BW1469" s="767">
        <v>0</v>
      </c>
      <c r="BY1469" s="1452" t="s">
        <v>1345</v>
      </c>
      <c r="BZ1469" s="1453"/>
      <c r="CA1469" s="1453"/>
      <c r="CB1469" s="1453"/>
      <c r="CC1469" s="767">
        <v>0.30000001192092896</v>
      </c>
      <c r="CE1469" s="1448" t="s">
        <v>1326</v>
      </c>
      <c r="CF1469" s="766"/>
      <c r="CG1469" s="766"/>
      <c r="CH1469" s="1451"/>
      <c r="CI1469" s="767">
        <v>0</v>
      </c>
    </row>
    <row r="1470" spans="5:111">
      <c r="E1470" s="764" t="s">
        <v>1346</v>
      </c>
      <c r="F1470" s="765"/>
      <c r="G1470" s="765"/>
      <c r="H1470" s="766"/>
      <c r="I1470" s="767">
        <v>0</v>
      </c>
      <c r="K1470" s="764" t="s">
        <v>1314</v>
      </c>
      <c r="L1470" s="765"/>
      <c r="M1470" s="765"/>
      <c r="N1470" s="766"/>
      <c r="O1470" s="767">
        <v>0.25</v>
      </c>
      <c r="Q1470" s="764" t="s">
        <v>1325</v>
      </c>
      <c r="R1470" s="765"/>
      <c r="S1470" s="765"/>
      <c r="T1470" s="766"/>
      <c r="U1470" s="767">
        <v>0.27300000000000002</v>
      </c>
      <c r="W1470" s="764" t="s">
        <v>1347</v>
      </c>
      <c r="X1470" s="765"/>
      <c r="Y1470" s="765"/>
      <c r="Z1470" s="765"/>
      <c r="AA1470" s="1447">
        <v>0.25900000000000001</v>
      </c>
      <c r="AC1470" s="1448" t="s">
        <v>1272</v>
      </c>
      <c r="AD1470" s="766"/>
      <c r="AE1470" s="766"/>
      <c r="AF1470" s="766"/>
      <c r="AG1470" s="767">
        <v>0</v>
      </c>
      <c r="AI1470" s="1448" t="s">
        <v>1233</v>
      </c>
      <c r="AJ1470" s="766"/>
      <c r="AK1470" s="766"/>
      <c r="AL1470" s="1449"/>
      <c r="AM1470" s="767">
        <v>0</v>
      </c>
      <c r="AO1470" s="1448" t="s">
        <v>1273</v>
      </c>
      <c r="AP1470" s="766"/>
      <c r="AQ1470" s="766"/>
      <c r="AR1470" s="766"/>
      <c r="AS1470" s="767">
        <v>0</v>
      </c>
      <c r="AU1470" s="1448" t="s">
        <v>1248</v>
      </c>
      <c r="AV1470" s="766"/>
      <c r="AW1470" s="766"/>
      <c r="AX1470" s="1450"/>
      <c r="AY1470" s="767">
        <v>0</v>
      </c>
      <c r="BA1470" s="1448" t="s">
        <v>1348</v>
      </c>
      <c r="BB1470" s="766"/>
      <c r="BC1470" s="766"/>
      <c r="BD1470" s="766"/>
      <c r="BE1470" s="767">
        <v>0</v>
      </c>
      <c r="BG1470" s="1448" t="s">
        <v>1349</v>
      </c>
      <c r="BH1470" s="1450"/>
      <c r="BI1470" s="1450"/>
      <c r="BJ1470" s="1449"/>
      <c r="BK1470" s="767">
        <v>0</v>
      </c>
      <c r="BM1470" s="1448" t="s">
        <v>1268</v>
      </c>
      <c r="BN1470" s="766"/>
      <c r="BO1470" s="766"/>
      <c r="BP1470" s="766"/>
      <c r="BQ1470" s="767">
        <v>0.28999999165534973</v>
      </c>
      <c r="BS1470" s="1448" t="s">
        <v>1350</v>
      </c>
      <c r="BT1470" s="766"/>
      <c r="BU1470" s="766"/>
      <c r="BV1470" s="1451"/>
      <c r="BW1470" s="767">
        <v>0</v>
      </c>
      <c r="BY1470" s="1452" t="s">
        <v>1326</v>
      </c>
      <c r="BZ1470" s="1453"/>
      <c r="CA1470" s="1453"/>
      <c r="CB1470" s="1453"/>
      <c r="CC1470" s="767">
        <v>9.9999997764825821E-3</v>
      </c>
      <c r="CE1470" s="1448" t="s">
        <v>1351</v>
      </c>
      <c r="CF1470" s="766"/>
      <c r="CG1470" s="766"/>
      <c r="CH1470" s="1451"/>
      <c r="CI1470" s="767">
        <v>0</v>
      </c>
    </row>
    <row r="1471" spans="5:111">
      <c r="E1471" s="764" t="s">
        <v>1324</v>
      </c>
      <c r="F1471" s="765"/>
      <c r="G1471" s="765"/>
      <c r="H1471" s="766"/>
      <c r="I1471" s="767">
        <v>0</v>
      </c>
      <c r="K1471" s="764" t="s">
        <v>1318</v>
      </c>
      <c r="L1471" s="765"/>
      <c r="M1471" s="765"/>
      <c r="N1471" s="766"/>
      <c r="O1471" s="767">
        <v>0.249</v>
      </c>
      <c r="Q1471" s="764" t="s">
        <v>1352</v>
      </c>
      <c r="R1471" s="765"/>
      <c r="S1471" s="765"/>
      <c r="T1471" s="766"/>
      <c r="U1471" s="767">
        <v>0.27200000000000002</v>
      </c>
      <c r="W1471" s="764" t="s">
        <v>1353</v>
      </c>
      <c r="X1471" s="765"/>
      <c r="Y1471" s="765"/>
      <c r="Z1471" s="765"/>
      <c r="AA1471" s="1447">
        <v>0.25800000000000001</v>
      </c>
      <c r="AC1471" s="1448" t="s">
        <v>1354</v>
      </c>
      <c r="AD1471" s="766"/>
      <c r="AE1471" s="766"/>
      <c r="AF1471" s="766"/>
      <c r="AG1471" s="767">
        <v>0.24</v>
      </c>
      <c r="AI1471" s="1448" t="s">
        <v>1317</v>
      </c>
      <c r="AJ1471" s="766"/>
      <c r="AK1471" s="766"/>
      <c r="AL1471" s="1449"/>
      <c r="AM1471" s="767">
        <v>0</v>
      </c>
      <c r="AO1471" s="1448" t="s">
        <v>1355</v>
      </c>
      <c r="AP1471" s="766"/>
      <c r="AQ1471" s="766"/>
      <c r="AR1471" s="766"/>
      <c r="AS1471" s="767">
        <v>0.40000000596046448</v>
      </c>
      <c r="AU1471" s="1448" t="s">
        <v>1356</v>
      </c>
      <c r="AV1471" s="766"/>
      <c r="AW1471" s="766"/>
      <c r="AX1471" s="1450"/>
      <c r="AY1471" s="767">
        <v>0</v>
      </c>
      <c r="BA1471" s="1448" t="s">
        <v>1357</v>
      </c>
      <c r="BB1471" s="766"/>
      <c r="BC1471" s="766"/>
      <c r="BD1471" s="766"/>
      <c r="BE1471" s="767">
        <v>0</v>
      </c>
      <c r="BG1471" s="1448" t="s">
        <v>1358</v>
      </c>
      <c r="BH1471" s="1450"/>
      <c r="BI1471" s="1450"/>
      <c r="BJ1471" s="1449"/>
      <c r="BK1471" s="767">
        <v>0.20999999344348907</v>
      </c>
      <c r="BM1471" s="1448" t="s">
        <v>1359</v>
      </c>
      <c r="BN1471" s="766"/>
      <c r="BO1471" s="766"/>
      <c r="BP1471" s="766"/>
      <c r="BQ1471" s="767">
        <v>0.34000000357627869</v>
      </c>
      <c r="BS1471" s="1448" t="s">
        <v>1323</v>
      </c>
      <c r="BT1471" s="766"/>
      <c r="BU1471" s="766"/>
      <c r="BV1471" s="1451"/>
      <c r="BW1471" s="767">
        <v>0.17000000178813934</v>
      </c>
      <c r="BY1471" s="1452" t="s">
        <v>1351</v>
      </c>
      <c r="BZ1471" s="1453"/>
      <c r="CA1471" s="1453"/>
      <c r="CB1471" s="1453"/>
      <c r="CC1471" s="767">
        <v>0</v>
      </c>
      <c r="CE1471" s="1448" t="s">
        <v>1289</v>
      </c>
      <c r="CF1471" s="766"/>
      <c r="CG1471" s="766"/>
      <c r="CH1471" s="1451"/>
      <c r="CI1471" s="767">
        <v>0.33</v>
      </c>
    </row>
    <row r="1472" spans="5:111" ht="16.5" customHeight="1">
      <c r="E1472" s="764" t="s">
        <v>1360</v>
      </c>
      <c r="F1472" s="765"/>
      <c r="G1472" s="765"/>
      <c r="H1472" s="766"/>
      <c r="I1472" s="767">
        <v>0.28299999999999997</v>
      </c>
      <c r="K1472" s="764" t="s">
        <v>1336</v>
      </c>
      <c r="L1472" s="765"/>
      <c r="M1472" s="765"/>
      <c r="N1472" s="766"/>
      <c r="O1472" s="767">
        <v>0.26</v>
      </c>
      <c r="Q1472" s="764" t="s">
        <v>1328</v>
      </c>
      <c r="R1472" s="765"/>
      <c r="S1472" s="765"/>
      <c r="T1472" s="766"/>
      <c r="U1472" s="767">
        <v>0</v>
      </c>
      <c r="W1472" s="764" t="s">
        <v>1361</v>
      </c>
      <c r="X1472" s="765"/>
      <c r="Y1472" s="765"/>
      <c r="Z1472" s="765"/>
      <c r="AA1472" s="1447">
        <v>0.247</v>
      </c>
      <c r="AC1472" s="1448" t="s">
        <v>1362</v>
      </c>
      <c r="AD1472" s="766"/>
      <c r="AE1472" s="766"/>
      <c r="AF1472" s="766"/>
      <c r="AG1472" s="767">
        <v>0.25</v>
      </c>
      <c r="AI1472" s="1448" t="s">
        <v>1241</v>
      </c>
      <c r="AJ1472" s="766"/>
      <c r="AK1472" s="766"/>
      <c r="AL1472" s="766"/>
      <c r="AM1472" s="767">
        <v>0.18999999761581421</v>
      </c>
      <c r="AO1472" s="1448" t="s">
        <v>1316</v>
      </c>
      <c r="AP1472" s="766"/>
      <c r="AQ1472" s="766"/>
      <c r="AR1472" s="766"/>
      <c r="AS1472" s="767">
        <v>0.37999999523162842</v>
      </c>
      <c r="AU1472" s="1448" t="s">
        <v>1363</v>
      </c>
      <c r="AV1472" s="766"/>
      <c r="AW1472" s="766"/>
      <c r="AX1472" s="1450"/>
      <c r="AY1472" s="767">
        <v>0</v>
      </c>
      <c r="BA1472" s="1448" t="s">
        <v>1364</v>
      </c>
      <c r="BB1472" s="766"/>
      <c r="BC1472" s="766"/>
      <c r="BD1472" s="766"/>
      <c r="BE1472" s="767">
        <v>0</v>
      </c>
      <c r="BG1472" s="1448" t="s">
        <v>1365</v>
      </c>
      <c r="BH1472" s="1450"/>
      <c r="BI1472" s="1450"/>
      <c r="BJ1472" s="1449"/>
      <c r="BK1472" s="767">
        <v>0</v>
      </c>
      <c r="BM1472" s="1448" t="s">
        <v>1313</v>
      </c>
      <c r="BN1472" s="766"/>
      <c r="BO1472" s="766"/>
      <c r="BP1472" s="766"/>
      <c r="BQ1472" s="767">
        <v>0</v>
      </c>
      <c r="BS1472" s="1448" t="s">
        <v>1366</v>
      </c>
      <c r="BT1472" s="766"/>
      <c r="BU1472" s="766"/>
      <c r="BV1472" s="1451"/>
      <c r="BW1472" s="767">
        <v>0.14000000059604645</v>
      </c>
      <c r="BY1472" s="1452" t="s">
        <v>1289</v>
      </c>
      <c r="BZ1472" s="1453"/>
      <c r="CA1472" s="1453"/>
      <c r="CB1472" s="1453"/>
      <c r="CC1472" s="767">
        <v>0.38999998569488525</v>
      </c>
      <c r="CE1472" s="1201" t="s">
        <v>1298</v>
      </c>
      <c r="CF1472" s="1201"/>
      <c r="CG1472" s="1201"/>
      <c r="CH1472" s="1201"/>
      <c r="CI1472" s="1201"/>
    </row>
    <row r="1473" spans="5:87">
      <c r="E1473" s="764" t="s">
        <v>1367</v>
      </c>
      <c r="F1473" s="765"/>
      <c r="G1473" s="765"/>
      <c r="H1473" s="766"/>
      <c r="I1473" s="767">
        <v>0.27800000000000002</v>
      </c>
      <c r="K1473" s="764" t="s">
        <v>1341</v>
      </c>
      <c r="L1473" s="765"/>
      <c r="M1473" s="765"/>
      <c r="N1473" s="766"/>
      <c r="O1473" s="767">
        <v>0.26</v>
      </c>
      <c r="Q1473" s="764" t="s">
        <v>1342</v>
      </c>
      <c r="R1473" s="765"/>
      <c r="S1473" s="765"/>
      <c r="T1473" s="766"/>
      <c r="U1473" s="767">
        <v>0.27200000000000002</v>
      </c>
      <c r="W1473" s="764" t="s">
        <v>1368</v>
      </c>
      <c r="X1473" s="765"/>
      <c r="Y1473" s="765"/>
      <c r="Z1473" s="765"/>
      <c r="AA1473" s="1447">
        <v>0.255</v>
      </c>
      <c r="AC1473" s="1448" t="s">
        <v>1310</v>
      </c>
      <c r="AD1473" s="766"/>
      <c r="AE1473" s="766"/>
      <c r="AF1473" s="766"/>
      <c r="AG1473" s="767">
        <v>0</v>
      </c>
      <c r="AI1473" s="1448" t="s">
        <v>1234</v>
      </c>
      <c r="AJ1473" s="766"/>
      <c r="AK1473" s="766"/>
      <c r="AL1473" s="766"/>
      <c r="AM1473" s="767">
        <v>0</v>
      </c>
      <c r="AO1473" s="1448" t="s">
        <v>1369</v>
      </c>
      <c r="AP1473" s="766"/>
      <c r="AQ1473" s="766"/>
      <c r="AR1473" s="766"/>
      <c r="AS1473" s="767">
        <v>0</v>
      </c>
      <c r="AU1473" s="1448" t="s">
        <v>1235</v>
      </c>
      <c r="AV1473" s="766"/>
      <c r="AW1473" s="766"/>
      <c r="AX1473" s="1450"/>
      <c r="AY1473" s="767">
        <v>0</v>
      </c>
      <c r="BA1473" s="1448" t="s">
        <v>1370</v>
      </c>
      <c r="BB1473" s="766"/>
      <c r="BC1473" s="766"/>
      <c r="BD1473" s="766"/>
      <c r="BE1473" s="767">
        <v>0</v>
      </c>
      <c r="BG1473" s="1448" t="s">
        <v>1264</v>
      </c>
      <c r="BH1473" s="1450"/>
      <c r="BI1473" s="1450"/>
      <c r="BJ1473" s="1449"/>
      <c r="BK1473" s="767">
        <v>0</v>
      </c>
      <c r="BM1473" s="1448" t="s">
        <v>1283</v>
      </c>
      <c r="BN1473" s="766"/>
      <c r="BO1473" s="766"/>
      <c r="BP1473" s="766"/>
      <c r="BQ1473" s="767">
        <v>0</v>
      </c>
      <c r="BS1473" s="1448" t="s">
        <v>1297</v>
      </c>
      <c r="BT1473" s="766"/>
      <c r="BU1473" s="766"/>
      <c r="BV1473" s="1451"/>
      <c r="BW1473" s="767">
        <v>0</v>
      </c>
      <c r="BY1473" s="1452" t="s">
        <v>1371</v>
      </c>
      <c r="BZ1473" s="1452"/>
      <c r="CA1473" s="1453"/>
      <c r="CB1473" s="1453"/>
      <c r="CC1473" s="767">
        <v>0</v>
      </c>
      <c r="CE1473" s="1202"/>
      <c r="CF1473" s="1202"/>
      <c r="CG1473" s="1202"/>
      <c r="CH1473" s="1202"/>
      <c r="CI1473" s="1202"/>
    </row>
    <row r="1474" spans="5:87" ht="16.5" customHeight="1">
      <c r="E1474" s="764" t="s">
        <v>1314</v>
      </c>
      <c r="F1474" s="765"/>
      <c r="G1474" s="765"/>
      <c r="H1474" s="766"/>
      <c r="I1474" s="767">
        <v>0.27900000000000003</v>
      </c>
      <c r="K1474" s="764" t="s">
        <v>1372</v>
      </c>
      <c r="L1474" s="765"/>
      <c r="M1474" s="765"/>
      <c r="N1474" s="766"/>
      <c r="O1474" s="767">
        <v>0.26</v>
      </c>
      <c r="Q1474" s="764" t="s">
        <v>1347</v>
      </c>
      <c r="R1474" s="765"/>
      <c r="S1474" s="765"/>
      <c r="T1474" s="766"/>
      <c r="U1474" s="767">
        <v>0.27300000000000002</v>
      </c>
      <c r="W1474" s="764" t="s">
        <v>1373</v>
      </c>
      <c r="X1474" s="765"/>
      <c r="Y1474" s="765"/>
      <c r="Z1474" s="765"/>
      <c r="AA1474" s="1447">
        <v>0.249</v>
      </c>
      <c r="AC1474" s="1448" t="s">
        <v>1374</v>
      </c>
      <c r="AD1474" s="766"/>
      <c r="AE1474" s="766"/>
      <c r="AF1474" s="766"/>
      <c r="AG1474" s="767">
        <v>0</v>
      </c>
      <c r="AI1474" s="1448" t="s">
        <v>1273</v>
      </c>
      <c r="AJ1474" s="766"/>
      <c r="AK1474" s="766"/>
      <c r="AL1474" s="766"/>
      <c r="AM1474" s="767">
        <v>0</v>
      </c>
      <c r="AO1474" s="1448" t="s">
        <v>1255</v>
      </c>
      <c r="AP1474" s="766"/>
      <c r="AQ1474" s="766"/>
      <c r="AR1474" s="766"/>
      <c r="AS1474" s="767">
        <v>0</v>
      </c>
      <c r="AU1474" s="1448" t="s">
        <v>1303</v>
      </c>
      <c r="AV1474" s="766"/>
      <c r="AW1474" s="766"/>
      <c r="AX1474" s="1450"/>
      <c r="AY1474" s="767">
        <v>0</v>
      </c>
      <c r="BA1474" s="1448" t="s">
        <v>1282</v>
      </c>
      <c r="BB1474" s="766"/>
      <c r="BC1474" s="766"/>
      <c r="BD1474" s="766"/>
      <c r="BE1474" s="767">
        <v>0</v>
      </c>
      <c r="BG1474" s="1448" t="s">
        <v>1275</v>
      </c>
      <c r="BH1474" s="1450"/>
      <c r="BI1474" s="1450"/>
      <c r="BJ1474" s="1449"/>
      <c r="BK1474" s="767">
        <v>0.37999999523162842</v>
      </c>
      <c r="BM1474" s="1448" t="s">
        <v>1350</v>
      </c>
      <c r="BN1474" s="766"/>
      <c r="BO1474" s="766"/>
      <c r="BP1474" s="766"/>
      <c r="BQ1474" s="767">
        <v>0</v>
      </c>
      <c r="BS1474" s="1448" t="s">
        <v>1307</v>
      </c>
      <c r="BT1474" s="766"/>
      <c r="BU1474" s="766"/>
      <c r="BV1474" s="1451"/>
      <c r="BW1474" s="767">
        <v>0.15999999642372131</v>
      </c>
      <c r="BY1474" s="1201" t="s">
        <v>1298</v>
      </c>
      <c r="BZ1474" s="1201"/>
      <c r="CA1474" s="1201"/>
      <c r="CB1474" s="1201"/>
      <c r="CC1474" s="1201"/>
    </row>
    <row r="1475" spans="5:87">
      <c r="E1475" s="764" t="s">
        <v>1318</v>
      </c>
      <c r="F1475" s="765"/>
      <c r="G1475" s="765"/>
      <c r="H1475" s="766"/>
      <c r="I1475" s="767">
        <v>0.28299999999999997</v>
      </c>
      <c r="K1475" s="764" t="s">
        <v>1375</v>
      </c>
      <c r="L1475" s="765"/>
      <c r="M1475" s="765"/>
      <c r="N1475" s="766"/>
      <c r="O1475" s="767">
        <v>0.25900000000000001</v>
      </c>
      <c r="Q1475" s="764" t="s">
        <v>1361</v>
      </c>
      <c r="R1475" s="765"/>
      <c r="S1475" s="765"/>
      <c r="T1475" s="766"/>
      <c r="U1475" s="767">
        <v>0.25600000000000001</v>
      </c>
      <c r="W1475" s="764" t="s">
        <v>1376</v>
      </c>
      <c r="X1475" s="765"/>
      <c r="Y1475" s="765"/>
      <c r="Z1475" s="765"/>
      <c r="AA1475" s="1447">
        <v>0.25900000000000001</v>
      </c>
      <c r="AC1475" s="1448" t="s">
        <v>1339</v>
      </c>
      <c r="AD1475" s="766"/>
      <c r="AE1475" s="766"/>
      <c r="AF1475" s="766"/>
      <c r="AG1475" s="767">
        <v>0.21</v>
      </c>
      <c r="AI1475" s="1448" t="s">
        <v>1377</v>
      </c>
      <c r="AJ1475" s="766"/>
      <c r="AK1475" s="766"/>
      <c r="AL1475" s="766"/>
      <c r="AM1475" s="767">
        <v>0</v>
      </c>
      <c r="AO1475" s="1448" t="s">
        <v>1378</v>
      </c>
      <c r="AP1475" s="766"/>
      <c r="AQ1475" s="766"/>
      <c r="AR1475" s="766"/>
      <c r="AS1475" s="767">
        <v>0</v>
      </c>
      <c r="AU1475" s="1448" t="s">
        <v>1348</v>
      </c>
      <c r="AV1475" s="766"/>
      <c r="AW1475" s="766"/>
      <c r="AX1475" s="1450"/>
      <c r="AY1475" s="767">
        <v>0</v>
      </c>
      <c r="BA1475" s="1448" t="s">
        <v>1379</v>
      </c>
      <c r="BB1475" s="766"/>
      <c r="BC1475" s="766"/>
      <c r="BD1475" s="766"/>
      <c r="BE1475" s="767">
        <v>0.36000001430511475</v>
      </c>
      <c r="BG1475" s="1448" t="s">
        <v>1296</v>
      </c>
      <c r="BH1475" s="1450"/>
      <c r="BI1475" s="1450"/>
      <c r="BJ1475" s="1449"/>
      <c r="BK1475" s="767">
        <v>0.33000001311302185</v>
      </c>
      <c r="BM1475" s="1448" t="s">
        <v>1323</v>
      </c>
      <c r="BN1475" s="766"/>
      <c r="BO1475" s="766"/>
      <c r="BP1475" s="766"/>
      <c r="BQ1475" s="767">
        <v>0.18999999761581421</v>
      </c>
      <c r="BS1475" s="1448" t="s">
        <v>1334</v>
      </c>
      <c r="BT1475" s="766"/>
      <c r="BU1475" s="766"/>
      <c r="BV1475" s="1451"/>
      <c r="BW1475" s="767">
        <v>0</v>
      </c>
      <c r="BY1475" s="1202"/>
      <c r="BZ1475" s="1202"/>
      <c r="CA1475" s="1202"/>
      <c r="CB1475" s="1202"/>
      <c r="CC1475" s="1202"/>
    </row>
    <row r="1476" spans="5:87">
      <c r="E1476" s="764" t="s">
        <v>1336</v>
      </c>
      <c r="F1476" s="765"/>
      <c r="G1476" s="765"/>
      <c r="H1476" s="766"/>
      <c r="I1476" s="767">
        <v>0.28299999999999997</v>
      </c>
      <c r="K1476" s="764" t="s">
        <v>1380</v>
      </c>
      <c r="L1476" s="765"/>
      <c r="M1476" s="765"/>
      <c r="N1476" s="766"/>
      <c r="O1476" s="767">
        <v>0.25800000000000001</v>
      </c>
      <c r="Q1476" s="764" t="s">
        <v>1368</v>
      </c>
      <c r="R1476" s="765"/>
      <c r="S1476" s="765"/>
      <c r="T1476" s="766"/>
      <c r="U1476" s="767">
        <v>0.27300000000000002</v>
      </c>
      <c r="W1476" s="764" t="s">
        <v>1381</v>
      </c>
      <c r="X1476" s="765"/>
      <c r="Y1476" s="765"/>
      <c r="Z1476" s="765"/>
      <c r="AA1476" s="1447">
        <v>0.23400000000000001</v>
      </c>
      <c r="AC1476" s="1448" t="s">
        <v>1240</v>
      </c>
      <c r="AD1476" s="766"/>
      <c r="AE1476" s="766"/>
      <c r="AF1476" s="766"/>
      <c r="AG1476" s="767">
        <v>0</v>
      </c>
      <c r="AI1476" s="1448" t="s">
        <v>1382</v>
      </c>
      <c r="AJ1476" s="766"/>
      <c r="AK1476" s="766"/>
      <c r="AL1476" s="766"/>
      <c r="AM1476" s="767">
        <v>0.28999999165534973</v>
      </c>
      <c r="AO1476" s="1448" t="s">
        <v>1248</v>
      </c>
      <c r="AP1476" s="766"/>
      <c r="AQ1476" s="766"/>
      <c r="AR1476" s="766"/>
      <c r="AS1476" s="767">
        <v>0</v>
      </c>
      <c r="AU1476" s="1448" t="s">
        <v>1357</v>
      </c>
      <c r="AV1476" s="766"/>
      <c r="AW1476" s="766"/>
      <c r="AX1476" s="1450"/>
      <c r="AY1476" s="767">
        <v>0</v>
      </c>
      <c r="BA1476" s="1448" t="s">
        <v>1320</v>
      </c>
      <c r="BB1476" s="766"/>
      <c r="BC1476" s="766"/>
      <c r="BD1476" s="766"/>
      <c r="BE1476" s="767">
        <v>0</v>
      </c>
      <c r="BG1476" s="1448" t="s">
        <v>1383</v>
      </c>
      <c r="BH1476" s="1450"/>
      <c r="BI1476" s="1450"/>
      <c r="BJ1476" s="1449"/>
      <c r="BK1476" s="767">
        <v>0.40000000596046448</v>
      </c>
      <c r="BM1476" s="1448" t="s">
        <v>1366</v>
      </c>
      <c r="BN1476" s="766"/>
      <c r="BO1476" s="766"/>
      <c r="BP1476" s="766"/>
      <c r="BQ1476" s="767">
        <v>0.14000000059604645</v>
      </c>
      <c r="BS1476" s="1448" t="s">
        <v>1340</v>
      </c>
      <c r="BT1476" s="766"/>
      <c r="BU1476" s="766"/>
      <c r="BV1476" s="1451"/>
      <c r="BW1476" s="767">
        <v>0.20999999344348907</v>
      </c>
    </row>
    <row r="1477" spans="5:87">
      <c r="E1477" s="764" t="s">
        <v>1341</v>
      </c>
      <c r="F1477" s="765"/>
      <c r="G1477" s="765"/>
      <c r="H1477" s="766"/>
      <c r="I1477" s="767">
        <v>0.28299999999999997</v>
      </c>
      <c r="K1477" s="764" t="s">
        <v>1352</v>
      </c>
      <c r="L1477" s="765"/>
      <c r="M1477" s="765"/>
      <c r="N1477" s="766"/>
      <c r="O1477" s="767">
        <v>0.25800000000000001</v>
      </c>
      <c r="Q1477" s="764" t="s">
        <v>1373</v>
      </c>
      <c r="R1477" s="765"/>
      <c r="S1477" s="765"/>
      <c r="T1477" s="766"/>
      <c r="U1477" s="767">
        <v>0.27200000000000002</v>
      </c>
      <c r="W1477" s="764" t="s">
        <v>1384</v>
      </c>
      <c r="X1477" s="765"/>
      <c r="Y1477" s="765"/>
      <c r="Z1477" s="765"/>
      <c r="AA1477" s="1447">
        <v>0</v>
      </c>
      <c r="AC1477" s="1448" t="s">
        <v>1233</v>
      </c>
      <c r="AD1477" s="766"/>
      <c r="AE1477" s="766"/>
      <c r="AF1477" s="766"/>
      <c r="AG1477" s="767">
        <v>0</v>
      </c>
      <c r="AI1477" s="1448" t="s">
        <v>1385</v>
      </c>
      <c r="AJ1477" s="766"/>
      <c r="AK1477" s="766"/>
      <c r="AL1477" s="766"/>
      <c r="AM1477" s="767">
        <v>0</v>
      </c>
      <c r="AO1477" s="1448" t="s">
        <v>1386</v>
      </c>
      <c r="AP1477" s="766"/>
      <c r="AQ1477" s="766"/>
      <c r="AR1477" s="766"/>
      <c r="AS1477" s="767">
        <v>0</v>
      </c>
      <c r="AU1477" s="1448" t="s">
        <v>1364</v>
      </c>
      <c r="AV1477" s="766"/>
      <c r="AW1477" s="766"/>
      <c r="AX1477" s="1450"/>
      <c r="AY1477" s="767">
        <v>0</v>
      </c>
      <c r="BA1477" s="1448" t="s">
        <v>1387</v>
      </c>
      <c r="BB1477" s="766"/>
      <c r="BC1477" s="766"/>
      <c r="BD1477" s="766"/>
      <c r="BE1477" s="767">
        <v>0</v>
      </c>
      <c r="BG1477" s="1448" t="s">
        <v>1388</v>
      </c>
      <c r="BH1477" s="1450"/>
      <c r="BI1477" s="1450"/>
      <c r="BJ1477" s="1449"/>
      <c r="BK1477" s="767">
        <v>0</v>
      </c>
      <c r="BM1477" s="1448" t="s">
        <v>1297</v>
      </c>
      <c r="BN1477" s="766"/>
      <c r="BO1477" s="766"/>
      <c r="BP1477" s="766"/>
      <c r="BQ1477" s="767">
        <v>0</v>
      </c>
      <c r="BS1477" s="1448" t="s">
        <v>1345</v>
      </c>
      <c r="BT1477" s="766"/>
      <c r="BU1477" s="766"/>
      <c r="BV1477" s="1451"/>
      <c r="BW1477" s="767">
        <v>0.11999999731779099</v>
      </c>
    </row>
    <row r="1478" spans="5:87">
      <c r="E1478" s="764" t="s">
        <v>1372</v>
      </c>
      <c r="F1478" s="765"/>
      <c r="G1478" s="765"/>
      <c r="H1478" s="766"/>
      <c r="I1478" s="767">
        <v>0.28299999999999997</v>
      </c>
      <c r="K1478" s="764" t="s">
        <v>1389</v>
      </c>
      <c r="L1478" s="765"/>
      <c r="M1478" s="765"/>
      <c r="N1478" s="766"/>
      <c r="O1478" s="767">
        <v>0.26</v>
      </c>
      <c r="Q1478" s="764" t="s">
        <v>1376</v>
      </c>
      <c r="R1478" s="765"/>
      <c r="S1478" s="765"/>
      <c r="T1478" s="766"/>
      <c r="U1478" s="767">
        <v>0.27300000000000002</v>
      </c>
      <c r="W1478" s="764" t="s">
        <v>1390</v>
      </c>
      <c r="X1478" s="765"/>
      <c r="Y1478" s="765"/>
      <c r="Z1478" s="765"/>
      <c r="AA1478" s="1447">
        <v>0.25800000000000001</v>
      </c>
      <c r="AC1478" s="1448" t="s">
        <v>1317</v>
      </c>
      <c r="AD1478" s="766"/>
      <c r="AE1478" s="766"/>
      <c r="AF1478" s="766"/>
      <c r="AG1478" s="767">
        <v>0</v>
      </c>
      <c r="AI1478" s="1448" t="s">
        <v>1355</v>
      </c>
      <c r="AJ1478" s="766"/>
      <c r="AK1478" s="766"/>
      <c r="AL1478" s="766"/>
      <c r="AM1478" s="767">
        <v>0</v>
      </c>
      <c r="AO1478" s="1448" t="s">
        <v>1391</v>
      </c>
      <c r="AP1478" s="766"/>
      <c r="AQ1478" s="766"/>
      <c r="AR1478" s="766"/>
      <c r="AS1478" s="767">
        <v>0</v>
      </c>
      <c r="AU1478" s="1448" t="s">
        <v>1370</v>
      </c>
      <c r="AV1478" s="766"/>
      <c r="AW1478" s="766"/>
      <c r="AX1478" s="1450"/>
      <c r="AY1478" s="767">
        <v>0</v>
      </c>
      <c r="BA1478" s="1448" t="s">
        <v>1392</v>
      </c>
      <c r="BB1478" s="766"/>
      <c r="BC1478" s="766"/>
      <c r="BD1478" s="766"/>
      <c r="BE1478" s="767">
        <v>0.23999999463558197</v>
      </c>
      <c r="BG1478" s="1448" t="s">
        <v>1393</v>
      </c>
      <c r="BH1478" s="1450"/>
      <c r="BI1478" s="1450"/>
      <c r="BJ1478" s="1449"/>
      <c r="BK1478" s="767">
        <v>9.9999997764825821E-3</v>
      </c>
      <c r="BM1478" s="1448" t="s">
        <v>1394</v>
      </c>
      <c r="BN1478" s="766"/>
      <c r="BO1478" s="766"/>
      <c r="BP1478" s="766"/>
      <c r="BQ1478" s="767">
        <v>0.119999997317791</v>
      </c>
      <c r="BS1478" s="1448" t="s">
        <v>1326</v>
      </c>
      <c r="BT1478" s="766"/>
      <c r="BU1478" s="766"/>
      <c r="BV1478" s="1451"/>
      <c r="BW1478" s="767">
        <v>0</v>
      </c>
    </row>
    <row r="1479" spans="5:87">
      <c r="E1479" s="764" t="s">
        <v>1380</v>
      </c>
      <c r="F1479" s="765"/>
      <c r="G1479" s="765"/>
      <c r="H1479" s="766"/>
      <c r="I1479" s="767">
        <v>0.27600000000000002</v>
      </c>
      <c r="K1479" s="764" t="s">
        <v>1328</v>
      </c>
      <c r="L1479" s="765"/>
      <c r="M1479" s="765"/>
      <c r="N1479" s="766"/>
      <c r="O1479" s="767">
        <v>0.23699999999999999</v>
      </c>
      <c r="Q1479" s="764" t="s">
        <v>1381</v>
      </c>
      <c r="R1479" s="765"/>
      <c r="S1479" s="765"/>
      <c r="T1479" s="766"/>
      <c r="U1479" s="767">
        <v>0.27300000000000002</v>
      </c>
      <c r="W1479" s="764" t="s">
        <v>1395</v>
      </c>
      <c r="X1479" s="765"/>
      <c r="Y1479" s="765"/>
      <c r="Z1479" s="765"/>
      <c r="AA1479" s="1447">
        <v>0.255</v>
      </c>
      <c r="AC1479" s="1448" t="s">
        <v>1241</v>
      </c>
      <c r="AD1479" s="766"/>
      <c r="AE1479" s="766"/>
      <c r="AF1479" s="766"/>
      <c r="AG1479" s="767">
        <v>0.2</v>
      </c>
      <c r="AI1479" s="1448" t="s">
        <v>1396</v>
      </c>
      <c r="AJ1479" s="766"/>
      <c r="AK1479" s="766"/>
      <c r="AL1479" s="766"/>
      <c r="AM1479" s="767">
        <v>0</v>
      </c>
      <c r="AO1479" s="1448" t="s">
        <v>1397</v>
      </c>
      <c r="AP1479" s="766"/>
      <c r="AQ1479" s="766"/>
      <c r="AR1479" s="766"/>
      <c r="AS1479" s="767">
        <v>0</v>
      </c>
      <c r="AU1479" s="1448" t="s">
        <v>1398</v>
      </c>
      <c r="AV1479" s="766"/>
      <c r="AW1479" s="766"/>
      <c r="AX1479" s="1450"/>
      <c r="AY1479" s="767">
        <v>0</v>
      </c>
      <c r="BA1479" s="1448" t="s">
        <v>1399</v>
      </c>
      <c r="BB1479" s="766"/>
      <c r="BC1479" s="766"/>
      <c r="BD1479" s="766"/>
      <c r="BE1479" s="767">
        <v>0.23999999463558197</v>
      </c>
      <c r="BG1479" s="1448" t="s">
        <v>1257</v>
      </c>
      <c r="BH1479" s="1450"/>
      <c r="BI1479" s="1450"/>
      <c r="BJ1479" s="1449"/>
      <c r="BK1479" s="767">
        <v>0</v>
      </c>
      <c r="BM1479" s="1448" t="s">
        <v>1334</v>
      </c>
      <c r="BN1479" s="766"/>
      <c r="BO1479" s="766"/>
      <c r="BP1479" s="766"/>
      <c r="BQ1479" s="767">
        <v>3.9999999105930328E-2</v>
      </c>
      <c r="BS1479" s="1448" t="s">
        <v>1400</v>
      </c>
      <c r="BT1479" s="766"/>
      <c r="BU1479" s="766"/>
      <c r="BV1479" s="1451"/>
      <c r="BW1479" s="767">
        <v>0.34000000357627869</v>
      </c>
    </row>
    <row r="1480" spans="5:87">
      <c r="E1480" s="764" t="s">
        <v>1401</v>
      </c>
      <c r="F1480" s="765"/>
      <c r="G1480" s="765"/>
      <c r="H1480" s="766"/>
      <c r="I1480" s="767">
        <v>0</v>
      </c>
      <c r="K1480" s="764" t="s">
        <v>1402</v>
      </c>
      <c r="L1480" s="765"/>
      <c r="M1480" s="765"/>
      <c r="N1480" s="766"/>
      <c r="O1480" s="767">
        <v>0.26</v>
      </c>
      <c r="Q1480" s="764" t="s">
        <v>1384</v>
      </c>
      <c r="R1480" s="765"/>
      <c r="S1480" s="765"/>
      <c r="T1480" s="766"/>
      <c r="U1480" s="767">
        <v>0</v>
      </c>
      <c r="W1480" s="764" t="s">
        <v>1403</v>
      </c>
      <c r="X1480" s="765"/>
      <c r="Y1480" s="765"/>
      <c r="Z1480" s="765"/>
      <c r="AA1480" s="1447">
        <v>0.25900000000000001</v>
      </c>
      <c r="AC1480" s="1448" t="s">
        <v>1234</v>
      </c>
      <c r="AD1480" s="766"/>
      <c r="AE1480" s="766"/>
      <c r="AF1480" s="766"/>
      <c r="AG1480" s="767">
        <v>0</v>
      </c>
      <c r="AI1480" s="1448" t="s">
        <v>1255</v>
      </c>
      <c r="AJ1480" s="766"/>
      <c r="AK1480" s="766"/>
      <c r="AL1480" s="766"/>
      <c r="AM1480" s="767">
        <v>0</v>
      </c>
      <c r="AO1480" s="1448" t="s">
        <v>1363</v>
      </c>
      <c r="AP1480" s="766"/>
      <c r="AQ1480" s="766"/>
      <c r="AR1480" s="766"/>
      <c r="AS1480" s="767">
        <v>0</v>
      </c>
      <c r="AU1480" s="1448" t="s">
        <v>1404</v>
      </c>
      <c r="AV1480" s="766"/>
      <c r="AW1480" s="766"/>
      <c r="AX1480" s="1450"/>
      <c r="AY1480" s="767">
        <v>0</v>
      </c>
      <c r="BA1480" s="1448" t="s">
        <v>1405</v>
      </c>
      <c r="BB1480" s="766"/>
      <c r="BC1480" s="766"/>
      <c r="BD1480" s="766"/>
      <c r="BE1480" s="767">
        <v>0</v>
      </c>
      <c r="BG1480" s="1448" t="s">
        <v>1267</v>
      </c>
      <c r="BH1480" s="1450"/>
      <c r="BI1480" s="1450"/>
      <c r="BJ1480" s="1449"/>
      <c r="BK1480" s="767">
        <v>0.31000000238418579</v>
      </c>
      <c r="BM1480" s="1448" t="s">
        <v>1340</v>
      </c>
      <c r="BN1480" s="766"/>
      <c r="BO1480" s="766"/>
      <c r="BP1480" s="766"/>
      <c r="BQ1480" s="767">
        <v>0.20000000298023224</v>
      </c>
      <c r="BS1480" s="1448" t="s">
        <v>1351</v>
      </c>
      <c r="BT1480" s="766"/>
      <c r="BU1480" s="766"/>
      <c r="BV1480" s="1451"/>
      <c r="BW1480" s="767">
        <v>0</v>
      </c>
    </row>
    <row r="1481" spans="5:87">
      <c r="E1481" s="764" t="s">
        <v>1352</v>
      </c>
      <c r="F1481" s="765"/>
      <c r="G1481" s="765"/>
      <c r="H1481" s="766"/>
      <c r="I1481" s="767">
        <v>0.28000000000000003</v>
      </c>
      <c r="K1481" s="764" t="s">
        <v>1406</v>
      </c>
      <c r="L1481" s="765"/>
      <c r="M1481" s="765"/>
      <c r="N1481" s="766"/>
      <c r="O1481" s="767">
        <v>0.26</v>
      </c>
      <c r="Q1481" s="764" t="s">
        <v>1390</v>
      </c>
      <c r="R1481" s="765"/>
      <c r="S1481" s="765"/>
      <c r="T1481" s="766"/>
      <c r="U1481" s="767">
        <v>0.27200000000000002</v>
      </c>
      <c r="W1481" s="764" t="s">
        <v>1407</v>
      </c>
      <c r="X1481" s="765"/>
      <c r="Y1481" s="765"/>
      <c r="Z1481" s="765"/>
      <c r="AA1481" s="1447">
        <v>0.23699999999999999</v>
      </c>
      <c r="AC1481" s="1448" t="s">
        <v>1273</v>
      </c>
      <c r="AD1481" s="766"/>
      <c r="AE1481" s="766"/>
      <c r="AF1481" s="766"/>
      <c r="AG1481" s="767">
        <v>0</v>
      </c>
      <c r="AI1481" s="1448" t="s">
        <v>1263</v>
      </c>
      <c r="AJ1481" s="766"/>
      <c r="AK1481" s="766"/>
      <c r="AL1481" s="766"/>
      <c r="AM1481" s="767">
        <v>0.31000000238418579</v>
      </c>
      <c r="AO1481" s="1448" t="s">
        <v>1235</v>
      </c>
      <c r="AP1481" s="766"/>
      <c r="AQ1481" s="766"/>
      <c r="AR1481" s="766"/>
      <c r="AS1481" s="767">
        <v>0</v>
      </c>
      <c r="AU1481" s="1448" t="s">
        <v>1282</v>
      </c>
      <c r="AV1481" s="766"/>
      <c r="AW1481" s="766"/>
      <c r="AX1481" s="1450"/>
      <c r="AY1481" s="767">
        <v>0</v>
      </c>
      <c r="BA1481" s="1448" t="s">
        <v>1408</v>
      </c>
      <c r="BB1481" s="766"/>
      <c r="BC1481" s="766"/>
      <c r="BD1481" s="766"/>
      <c r="BE1481" s="767">
        <v>0</v>
      </c>
      <c r="BG1481" s="1448" t="s">
        <v>1322</v>
      </c>
      <c r="BH1481" s="1450"/>
      <c r="BI1481" s="1450"/>
      <c r="BJ1481" s="1449"/>
      <c r="BK1481" s="767">
        <v>0.36000001430511475</v>
      </c>
      <c r="BM1481" s="1448" t="s">
        <v>1345</v>
      </c>
      <c r="BN1481" s="766"/>
      <c r="BO1481" s="766"/>
      <c r="BP1481" s="766"/>
      <c r="BQ1481" s="767">
        <v>0.12999999523162842</v>
      </c>
      <c r="BS1481" s="1448" t="s">
        <v>1409</v>
      </c>
      <c r="BT1481" s="766"/>
      <c r="BU1481" s="766"/>
      <c r="BV1481" s="1451"/>
      <c r="BW1481" s="767">
        <v>0</v>
      </c>
    </row>
    <row r="1482" spans="5:87">
      <c r="E1482" s="764" t="s">
        <v>1389</v>
      </c>
      <c r="F1482" s="765"/>
      <c r="G1482" s="765"/>
      <c r="H1482" s="766"/>
      <c r="I1482" s="767">
        <v>0.28299999999999997</v>
      </c>
      <c r="K1482" s="764" t="s">
        <v>1410</v>
      </c>
      <c r="L1482" s="765"/>
      <c r="M1482" s="765"/>
      <c r="N1482" s="766"/>
      <c r="O1482" s="767">
        <v>0.25900000000000001</v>
      </c>
      <c r="Q1482" s="764" t="s">
        <v>1411</v>
      </c>
      <c r="R1482" s="765"/>
      <c r="S1482" s="765"/>
      <c r="T1482" s="766"/>
      <c r="U1482" s="767">
        <v>0.26700000000000002</v>
      </c>
      <c r="W1482" s="764" t="s">
        <v>1412</v>
      </c>
      <c r="X1482" s="765"/>
      <c r="Y1482" s="765"/>
      <c r="Z1482" s="765"/>
      <c r="AA1482" s="1447">
        <v>0.11899999999999999</v>
      </c>
      <c r="AC1482" s="1448" t="s">
        <v>1377</v>
      </c>
      <c r="AD1482" s="766"/>
      <c r="AE1482" s="766"/>
      <c r="AF1482" s="766"/>
      <c r="AG1482" s="767">
        <v>0</v>
      </c>
      <c r="AI1482" s="1448" t="s">
        <v>1248</v>
      </c>
      <c r="AJ1482" s="766"/>
      <c r="AK1482" s="766"/>
      <c r="AL1482" s="766"/>
      <c r="AM1482" s="767">
        <v>0</v>
      </c>
      <c r="AO1482" s="1448" t="s">
        <v>1413</v>
      </c>
      <c r="AP1482" s="766"/>
      <c r="AQ1482" s="766"/>
      <c r="AR1482" s="766"/>
      <c r="AS1482" s="767">
        <v>0</v>
      </c>
      <c r="AU1482" s="1448" t="s">
        <v>1379</v>
      </c>
      <c r="AV1482" s="766"/>
      <c r="AW1482" s="766"/>
      <c r="AX1482" s="1450"/>
      <c r="AY1482" s="767">
        <v>0</v>
      </c>
      <c r="BA1482" s="1448" t="s">
        <v>1414</v>
      </c>
      <c r="BB1482" s="766"/>
      <c r="BC1482" s="766"/>
      <c r="BD1482" s="766"/>
      <c r="BE1482" s="767">
        <v>0</v>
      </c>
      <c r="BG1482" s="1448" t="s">
        <v>1258</v>
      </c>
      <c r="BH1482" s="1450"/>
      <c r="BI1482" s="1450"/>
      <c r="BJ1482" s="1449"/>
      <c r="BK1482" s="767">
        <v>0.34999999403953552</v>
      </c>
      <c r="BM1482" s="1448" t="s">
        <v>1326</v>
      </c>
      <c r="BN1482" s="766"/>
      <c r="BO1482" s="766"/>
      <c r="BP1482" s="766"/>
      <c r="BQ1482" s="767">
        <v>0</v>
      </c>
      <c r="BS1482" s="1448" t="s">
        <v>1289</v>
      </c>
      <c r="BT1482" s="766"/>
      <c r="BU1482" s="766"/>
      <c r="BV1482" s="1451"/>
      <c r="BW1482" s="767">
        <v>0.36000001430511475</v>
      </c>
    </row>
    <row r="1483" spans="5:87">
      <c r="E1483" s="764" t="s">
        <v>1328</v>
      </c>
      <c r="F1483" s="765"/>
      <c r="G1483" s="765"/>
      <c r="H1483" s="766"/>
      <c r="I1483" s="767">
        <v>0</v>
      </c>
      <c r="K1483" s="764" t="s">
        <v>1342</v>
      </c>
      <c r="L1483" s="765"/>
      <c r="M1483" s="765"/>
      <c r="N1483" s="766"/>
      <c r="O1483" s="767">
        <v>0.25900000000000001</v>
      </c>
      <c r="Q1483" s="764" t="s">
        <v>1403</v>
      </c>
      <c r="R1483" s="765"/>
      <c r="S1483" s="765"/>
      <c r="T1483" s="766"/>
      <c r="U1483" s="767">
        <v>0.27300000000000002</v>
      </c>
      <c r="W1483" s="764" t="s">
        <v>1415</v>
      </c>
      <c r="X1483" s="765"/>
      <c r="Y1483" s="765"/>
      <c r="Z1483" s="765"/>
      <c r="AA1483" s="1447">
        <v>0.25900000000000001</v>
      </c>
      <c r="AC1483" s="1448" t="s">
        <v>1301</v>
      </c>
      <c r="AD1483" s="766"/>
      <c r="AE1483" s="766"/>
      <c r="AF1483" s="766"/>
      <c r="AG1483" s="767">
        <v>0.24</v>
      </c>
      <c r="AI1483" s="1448" t="s">
        <v>1386</v>
      </c>
      <c r="AJ1483" s="766"/>
      <c r="AK1483" s="766"/>
      <c r="AL1483" s="766"/>
      <c r="AM1483" s="767">
        <v>0</v>
      </c>
      <c r="AO1483" s="1448" t="s">
        <v>1312</v>
      </c>
      <c r="AP1483" s="766"/>
      <c r="AQ1483" s="766"/>
      <c r="AR1483" s="766"/>
      <c r="AS1483" s="767">
        <v>0</v>
      </c>
      <c r="AU1483" s="1448" t="s">
        <v>1416</v>
      </c>
      <c r="AV1483" s="766"/>
      <c r="AW1483" s="766"/>
      <c r="AX1483" s="1450"/>
      <c r="AY1483" s="767">
        <v>0</v>
      </c>
      <c r="BA1483" s="1448" t="s">
        <v>1417</v>
      </c>
      <c r="BB1483" s="766"/>
      <c r="BC1483" s="766"/>
      <c r="BD1483" s="766"/>
      <c r="BE1483" s="767">
        <v>0</v>
      </c>
      <c r="BG1483" s="1448" t="s">
        <v>1268</v>
      </c>
      <c r="BH1483" s="1450"/>
      <c r="BI1483" s="1450"/>
      <c r="BJ1483" s="1449"/>
      <c r="BK1483" s="767">
        <v>0.36000001430511475</v>
      </c>
      <c r="BM1483" s="1448" t="s">
        <v>1400</v>
      </c>
      <c r="BN1483" s="766"/>
      <c r="BO1483" s="766"/>
      <c r="BP1483" s="766"/>
      <c r="BQ1483" s="767">
        <v>0.34000000357627869</v>
      </c>
      <c r="BS1483" s="1448" t="s">
        <v>1371</v>
      </c>
      <c r="BT1483" s="766"/>
      <c r="BU1483" s="766"/>
      <c r="BV1483" s="1456"/>
      <c r="BW1483" s="767">
        <v>0</v>
      </c>
    </row>
    <row r="1484" spans="5:87" ht="16.5" customHeight="1">
      <c r="E1484" s="764" t="s">
        <v>1402</v>
      </c>
      <c r="F1484" s="765"/>
      <c r="G1484" s="765"/>
      <c r="H1484" s="766"/>
      <c r="I1484" s="767">
        <v>0.28299999999999997</v>
      </c>
      <c r="K1484" s="764" t="s">
        <v>1347</v>
      </c>
      <c r="L1484" s="765"/>
      <c r="M1484" s="765"/>
      <c r="N1484" s="766"/>
      <c r="O1484" s="767">
        <v>0.26</v>
      </c>
      <c r="Q1484" s="764" t="s">
        <v>1407</v>
      </c>
      <c r="R1484" s="765"/>
      <c r="S1484" s="765"/>
      <c r="T1484" s="766"/>
      <c r="U1484" s="767">
        <v>0.27100000000000002</v>
      </c>
      <c r="W1484" s="764" t="s">
        <v>1418</v>
      </c>
      <c r="X1484" s="765"/>
      <c r="Y1484" s="765"/>
      <c r="Z1484" s="765"/>
      <c r="AA1484" s="1447">
        <v>0</v>
      </c>
      <c r="AC1484" s="1448" t="s">
        <v>1346</v>
      </c>
      <c r="AD1484" s="766"/>
      <c r="AE1484" s="766"/>
      <c r="AF1484" s="766"/>
      <c r="AG1484" s="767">
        <v>0</v>
      </c>
      <c r="AI1484" s="1448" t="s">
        <v>1397</v>
      </c>
      <c r="AJ1484" s="766"/>
      <c r="AK1484" s="766"/>
      <c r="AL1484" s="766"/>
      <c r="AM1484" s="767">
        <v>0</v>
      </c>
      <c r="AO1484" s="1448" t="s">
        <v>1357</v>
      </c>
      <c r="AP1484" s="766"/>
      <c r="AQ1484" s="766"/>
      <c r="AR1484" s="766"/>
      <c r="AS1484" s="767">
        <v>0</v>
      </c>
      <c r="AU1484" s="1448" t="s">
        <v>1320</v>
      </c>
      <c r="AV1484" s="766"/>
      <c r="AW1484" s="766"/>
      <c r="AX1484" s="1450"/>
      <c r="AY1484" s="767">
        <v>0.25999999046325684</v>
      </c>
      <c r="BA1484" s="1448" t="s">
        <v>1419</v>
      </c>
      <c r="BB1484" s="766"/>
      <c r="BC1484" s="766"/>
      <c r="BD1484" s="766"/>
      <c r="BE1484" s="767">
        <v>2.9999999329447746E-2</v>
      </c>
      <c r="BG1484" s="1448" t="s">
        <v>1359</v>
      </c>
      <c r="BH1484" s="1450"/>
      <c r="BI1484" s="1450"/>
      <c r="BJ1484" s="1449"/>
      <c r="BK1484" s="767">
        <v>0.34999999403953552</v>
      </c>
      <c r="BM1484" s="1448" t="s">
        <v>1420</v>
      </c>
      <c r="BN1484" s="766"/>
      <c r="BO1484" s="766"/>
      <c r="BP1484" s="766"/>
      <c r="BQ1484" s="767">
        <v>0.37000000476837158</v>
      </c>
      <c r="BS1484" s="1201" t="s">
        <v>1298</v>
      </c>
      <c r="BT1484" s="1201"/>
      <c r="BU1484" s="1201"/>
      <c r="BV1484" s="1201"/>
      <c r="BW1484" s="1201"/>
    </row>
    <row r="1485" spans="5:87">
      <c r="E1485" s="764" t="s">
        <v>1342</v>
      </c>
      <c r="F1485" s="765"/>
      <c r="G1485" s="765"/>
      <c r="H1485" s="766"/>
      <c r="I1485" s="767">
        <v>0.28299999999999997</v>
      </c>
      <c r="K1485" s="764" t="s">
        <v>1421</v>
      </c>
      <c r="L1485" s="765"/>
      <c r="M1485" s="765"/>
      <c r="N1485" s="766"/>
      <c r="O1485" s="767">
        <v>0.253</v>
      </c>
      <c r="Q1485" s="764" t="s">
        <v>1412</v>
      </c>
      <c r="R1485" s="765"/>
      <c r="S1485" s="765"/>
      <c r="T1485" s="766"/>
      <c r="U1485" s="767">
        <v>0.27200000000000002</v>
      </c>
      <c r="W1485" s="764" t="s">
        <v>1422</v>
      </c>
      <c r="X1485" s="765"/>
      <c r="Y1485" s="765"/>
      <c r="Z1485" s="765"/>
      <c r="AA1485" s="1447">
        <v>0.25800000000000001</v>
      </c>
      <c r="AC1485" s="1448" t="s">
        <v>1423</v>
      </c>
      <c r="AD1485" s="766"/>
      <c r="AE1485" s="766"/>
      <c r="AF1485" s="766"/>
      <c r="AG1485" s="767">
        <v>0</v>
      </c>
      <c r="AI1485" s="1448" t="s">
        <v>1424</v>
      </c>
      <c r="AJ1485" s="766"/>
      <c r="AK1485" s="766"/>
      <c r="AL1485" s="766"/>
      <c r="AM1485" s="767">
        <v>0.31000000238418579</v>
      </c>
      <c r="AO1485" s="1448" t="s">
        <v>1364</v>
      </c>
      <c r="AP1485" s="766"/>
      <c r="AQ1485" s="766"/>
      <c r="AR1485" s="766"/>
      <c r="AS1485" s="767">
        <v>0</v>
      </c>
      <c r="AU1485" s="1448" t="s">
        <v>1387</v>
      </c>
      <c r="AV1485" s="766"/>
      <c r="AW1485" s="766"/>
      <c r="AX1485" s="1450"/>
      <c r="AY1485" s="767">
        <v>1.9999999552965164E-2</v>
      </c>
      <c r="BA1485" s="1448" t="s">
        <v>1425</v>
      </c>
      <c r="BB1485" s="766"/>
      <c r="BC1485" s="766"/>
      <c r="BD1485" s="766"/>
      <c r="BE1485" s="767">
        <v>0</v>
      </c>
      <c r="BG1485" s="1448" t="s">
        <v>1313</v>
      </c>
      <c r="BH1485" s="1450"/>
      <c r="BI1485" s="1450"/>
      <c r="BJ1485" s="1449"/>
      <c r="BK1485" s="767">
        <v>0.14000000059604645</v>
      </c>
      <c r="BM1485" s="1448" t="s">
        <v>1351</v>
      </c>
      <c r="BN1485" s="766"/>
      <c r="BO1485" s="766"/>
      <c r="BP1485" s="766"/>
      <c r="BQ1485" s="767">
        <v>0</v>
      </c>
      <c r="BS1485" s="1202"/>
      <c r="BT1485" s="1202"/>
      <c r="BU1485" s="1202"/>
      <c r="BV1485" s="1202"/>
      <c r="BW1485" s="1202"/>
    </row>
    <row r="1486" spans="5:87">
      <c r="E1486" s="764" t="s">
        <v>1347</v>
      </c>
      <c r="F1486" s="765"/>
      <c r="G1486" s="765"/>
      <c r="H1486" s="766"/>
      <c r="I1486" s="767">
        <v>0.28299999999999997</v>
      </c>
      <c r="K1486" s="764" t="s">
        <v>1361</v>
      </c>
      <c r="L1486" s="765"/>
      <c r="M1486" s="765"/>
      <c r="N1486" s="766"/>
      <c r="O1486" s="767">
        <v>0.24299999999999999</v>
      </c>
      <c r="Q1486" s="764" t="s">
        <v>1415</v>
      </c>
      <c r="R1486" s="765"/>
      <c r="S1486" s="765"/>
      <c r="T1486" s="766"/>
      <c r="U1486" s="767">
        <v>0.27300000000000002</v>
      </c>
      <c r="W1486" s="764" t="s">
        <v>1426</v>
      </c>
      <c r="X1486" s="765"/>
      <c r="Y1486" s="765"/>
      <c r="Z1486" s="765"/>
      <c r="AA1486" s="1447">
        <v>0.25800000000000001</v>
      </c>
      <c r="AC1486" s="1448" t="s">
        <v>1427</v>
      </c>
      <c r="AD1486" s="766"/>
      <c r="AE1486" s="766"/>
      <c r="AF1486" s="766"/>
      <c r="AG1486" s="767">
        <v>0</v>
      </c>
      <c r="AI1486" s="1448" t="s">
        <v>1363</v>
      </c>
      <c r="AJ1486" s="766"/>
      <c r="AK1486" s="766"/>
      <c r="AL1486" s="766"/>
      <c r="AM1486" s="767">
        <v>7.0000000298023224E-2</v>
      </c>
      <c r="AO1486" s="1448" t="s">
        <v>1370</v>
      </c>
      <c r="AP1486" s="766"/>
      <c r="AQ1486" s="766"/>
      <c r="AR1486" s="766"/>
      <c r="AS1486" s="767">
        <v>0</v>
      </c>
      <c r="AU1486" s="1448" t="s">
        <v>1428</v>
      </c>
      <c r="AV1486" s="766"/>
      <c r="AW1486" s="766"/>
      <c r="AX1486" s="1450"/>
      <c r="AY1486" s="767">
        <v>0</v>
      </c>
      <c r="BA1486" s="1448" t="s">
        <v>1429</v>
      </c>
      <c r="BB1486" s="766"/>
      <c r="BC1486" s="766"/>
      <c r="BD1486" s="766"/>
      <c r="BE1486" s="767">
        <v>0</v>
      </c>
      <c r="BG1486" s="1448" t="s">
        <v>1283</v>
      </c>
      <c r="BH1486" s="1450"/>
      <c r="BI1486" s="1450"/>
      <c r="BJ1486" s="1449"/>
      <c r="BK1486" s="767">
        <v>0</v>
      </c>
      <c r="BM1486" s="1448" t="s">
        <v>1430</v>
      </c>
      <c r="BN1486" s="766"/>
      <c r="BO1486" s="766"/>
      <c r="BP1486" s="766"/>
      <c r="BQ1486" s="767">
        <v>0</v>
      </c>
    </row>
    <row r="1487" spans="5:87">
      <c r="E1487" s="764" t="s">
        <v>1431</v>
      </c>
      <c r="F1487" s="765"/>
      <c r="G1487" s="765"/>
      <c r="H1487" s="766"/>
      <c r="I1487" s="767">
        <v>0.22900000000000001</v>
      </c>
      <c r="K1487" s="764" t="s">
        <v>1368</v>
      </c>
      <c r="L1487" s="765"/>
      <c r="M1487" s="765"/>
      <c r="N1487" s="766"/>
      <c r="O1487" s="767">
        <v>0.26</v>
      </c>
      <c r="Q1487" s="764" t="s">
        <v>1418</v>
      </c>
      <c r="R1487" s="765"/>
      <c r="S1487" s="765"/>
      <c r="T1487" s="766"/>
      <c r="U1487" s="767">
        <v>0.24</v>
      </c>
      <c r="W1487" s="764" t="s">
        <v>1432</v>
      </c>
      <c r="X1487" s="765"/>
      <c r="Y1487" s="765"/>
      <c r="Z1487" s="765"/>
      <c r="AA1487" s="1447">
        <v>0.255</v>
      </c>
      <c r="AC1487" s="1448" t="s">
        <v>1355</v>
      </c>
      <c r="AD1487" s="766"/>
      <c r="AE1487" s="766"/>
      <c r="AF1487" s="766"/>
      <c r="AG1487" s="767">
        <v>0</v>
      </c>
      <c r="AI1487" s="1448" t="s">
        <v>1433</v>
      </c>
      <c r="AJ1487" s="766"/>
      <c r="AK1487" s="766"/>
      <c r="AL1487" s="766"/>
      <c r="AM1487" s="767">
        <v>0</v>
      </c>
      <c r="AO1487" s="1448" t="s">
        <v>1398</v>
      </c>
      <c r="AP1487" s="766"/>
      <c r="AQ1487" s="766"/>
      <c r="AR1487" s="766"/>
      <c r="AS1487" s="767">
        <v>0</v>
      </c>
      <c r="AU1487" s="1448" t="s">
        <v>1392</v>
      </c>
      <c r="AV1487" s="766"/>
      <c r="AW1487" s="766"/>
      <c r="AX1487" s="1450"/>
      <c r="AY1487" s="767">
        <v>0.25999999046325684</v>
      </c>
      <c r="BA1487" s="1448" t="s">
        <v>1434</v>
      </c>
      <c r="BB1487" s="766"/>
      <c r="BC1487" s="766"/>
      <c r="BD1487" s="766"/>
      <c r="BE1487" s="767">
        <v>0</v>
      </c>
      <c r="BG1487" s="1448" t="s">
        <v>1435</v>
      </c>
      <c r="BH1487" s="1450"/>
      <c r="BI1487" s="1450"/>
      <c r="BJ1487" s="1449"/>
      <c r="BK1487" s="767">
        <v>0</v>
      </c>
      <c r="BM1487" s="1448" t="s">
        <v>1436</v>
      </c>
      <c r="BN1487" s="766"/>
      <c r="BO1487" s="766"/>
      <c r="BP1487" s="766"/>
      <c r="BQ1487" s="767">
        <v>0</v>
      </c>
    </row>
    <row r="1488" spans="5:87">
      <c r="E1488" s="764" t="s">
        <v>1421</v>
      </c>
      <c r="F1488" s="765"/>
      <c r="G1488" s="765"/>
      <c r="H1488" s="766"/>
      <c r="I1488" s="767">
        <v>0.27100000000000002</v>
      </c>
      <c r="K1488" s="764" t="s">
        <v>1373</v>
      </c>
      <c r="L1488" s="765"/>
      <c r="M1488" s="765"/>
      <c r="N1488" s="766"/>
      <c r="O1488" s="767">
        <v>0.26</v>
      </c>
      <c r="Q1488" s="764" t="s">
        <v>1437</v>
      </c>
      <c r="R1488" s="765"/>
      <c r="S1488" s="765"/>
      <c r="T1488" s="766"/>
      <c r="U1488" s="767">
        <v>0.27100000000000002</v>
      </c>
      <c r="W1488" s="764" t="s">
        <v>1438</v>
      </c>
      <c r="X1488" s="765"/>
      <c r="Y1488" s="765"/>
      <c r="Z1488" s="765"/>
      <c r="AA1488" s="1447">
        <v>0.22500000000000001</v>
      </c>
      <c r="AC1488" s="1448" t="s">
        <v>1369</v>
      </c>
      <c r="AD1488" s="766"/>
      <c r="AE1488" s="766"/>
      <c r="AF1488" s="766"/>
      <c r="AG1488" s="767">
        <v>0</v>
      </c>
      <c r="AI1488" s="1448" t="s">
        <v>1235</v>
      </c>
      <c r="AJ1488" s="766"/>
      <c r="AK1488" s="766"/>
      <c r="AL1488" s="766"/>
      <c r="AM1488" s="767">
        <v>9.9999997764825821E-3</v>
      </c>
      <c r="AO1488" s="1448" t="s">
        <v>1439</v>
      </c>
      <c r="AP1488" s="766"/>
      <c r="AQ1488" s="766"/>
      <c r="AR1488" s="766"/>
      <c r="AS1488" s="767">
        <v>0</v>
      </c>
      <c r="AU1488" s="1448" t="s">
        <v>1440</v>
      </c>
      <c r="AV1488" s="766"/>
      <c r="AW1488" s="766"/>
      <c r="AX1488" s="1450"/>
      <c r="AY1488" s="767">
        <v>0.25</v>
      </c>
      <c r="BA1488" s="1448" t="s">
        <v>1441</v>
      </c>
      <c r="BB1488" s="766"/>
      <c r="BC1488" s="766"/>
      <c r="BD1488" s="766"/>
      <c r="BE1488" s="767">
        <v>0</v>
      </c>
      <c r="BG1488" s="1448" t="s">
        <v>1350</v>
      </c>
      <c r="BH1488" s="1450"/>
      <c r="BI1488" s="1450"/>
      <c r="BJ1488" s="1449"/>
      <c r="BK1488" s="767">
        <v>9.9999997764825821E-3</v>
      </c>
      <c r="BM1488" s="1448" t="s">
        <v>1442</v>
      </c>
      <c r="BN1488" s="766"/>
      <c r="BO1488" s="766"/>
      <c r="BP1488" s="766"/>
      <c r="BQ1488" s="767">
        <v>1.9999999552965164E-2</v>
      </c>
    </row>
    <row r="1489" spans="5:69">
      <c r="E1489" s="764" t="s">
        <v>1368</v>
      </c>
      <c r="F1489" s="765"/>
      <c r="G1489" s="765"/>
      <c r="H1489" s="766"/>
      <c r="I1489" s="767">
        <v>0.28000000000000003</v>
      </c>
      <c r="K1489" s="764" t="s">
        <v>1274</v>
      </c>
      <c r="L1489" s="765"/>
      <c r="M1489" s="765"/>
      <c r="N1489" s="766"/>
      <c r="O1489" s="767">
        <v>0.25900000000000001</v>
      </c>
      <c r="Q1489" s="764" t="s">
        <v>1422</v>
      </c>
      <c r="R1489" s="765"/>
      <c r="S1489" s="765"/>
      <c r="T1489" s="766"/>
      <c r="U1489" s="767">
        <v>0.27300000000000002</v>
      </c>
      <c r="W1489" s="764" t="s">
        <v>1443</v>
      </c>
      <c r="X1489" s="765"/>
      <c r="Y1489" s="765"/>
      <c r="Z1489" s="765"/>
      <c r="AA1489" s="1447">
        <v>0.25900000000000001</v>
      </c>
      <c r="AC1489" s="1448" t="s">
        <v>1255</v>
      </c>
      <c r="AD1489" s="766"/>
      <c r="AE1489" s="766"/>
      <c r="AF1489" s="766"/>
      <c r="AG1489" s="767">
        <v>0</v>
      </c>
      <c r="AI1489" s="1448" t="s">
        <v>1303</v>
      </c>
      <c r="AJ1489" s="766"/>
      <c r="AK1489" s="766"/>
      <c r="AL1489" s="766"/>
      <c r="AM1489" s="767">
        <v>0</v>
      </c>
      <c r="AO1489" s="1448" t="s">
        <v>1444</v>
      </c>
      <c r="AP1489" s="766"/>
      <c r="AQ1489" s="766"/>
      <c r="AR1489" s="766"/>
      <c r="AS1489" s="767">
        <v>9.9999997764825821E-3</v>
      </c>
      <c r="AU1489" s="1448" t="s">
        <v>1405</v>
      </c>
      <c r="AV1489" s="766"/>
      <c r="AW1489" s="766"/>
      <c r="AX1489" s="1450"/>
      <c r="AY1489" s="767">
        <v>0</v>
      </c>
      <c r="BA1489" s="1448" t="s">
        <v>1445</v>
      </c>
      <c r="BB1489" s="766"/>
      <c r="BC1489" s="766"/>
      <c r="BD1489" s="766"/>
      <c r="BE1489" s="767">
        <v>0</v>
      </c>
      <c r="BG1489" s="1448" t="s">
        <v>1323</v>
      </c>
      <c r="BH1489" s="1450"/>
      <c r="BI1489" s="1450"/>
      <c r="BJ1489" s="1449"/>
      <c r="BK1489" s="767">
        <v>0.23000000417232513</v>
      </c>
      <c r="BM1489" s="1448" t="s">
        <v>1371</v>
      </c>
      <c r="BN1489" s="766"/>
      <c r="BO1489" s="766"/>
      <c r="BP1489" s="766"/>
      <c r="BQ1489" s="767">
        <v>0.15999999642372131</v>
      </c>
    </row>
    <row r="1490" spans="5:69" ht="16.5" customHeight="1">
      <c r="E1490" s="764" t="s">
        <v>1373</v>
      </c>
      <c r="F1490" s="765"/>
      <c r="G1490" s="765"/>
      <c r="H1490" s="766"/>
      <c r="I1490" s="767">
        <v>0.28299999999999997</v>
      </c>
      <c r="K1490" s="764" t="s">
        <v>1376</v>
      </c>
      <c r="L1490" s="765"/>
      <c r="M1490" s="765"/>
      <c r="N1490" s="766"/>
      <c r="O1490" s="767">
        <v>0.26</v>
      </c>
      <c r="Q1490" s="764" t="s">
        <v>1446</v>
      </c>
      <c r="R1490" s="765"/>
      <c r="S1490" s="765"/>
      <c r="T1490" s="766"/>
      <c r="U1490" s="767">
        <v>0.27300000000000002</v>
      </c>
      <c r="W1490" s="764" t="s">
        <v>1447</v>
      </c>
      <c r="X1490" s="765"/>
      <c r="Y1490" s="765"/>
      <c r="Z1490" s="765"/>
      <c r="AA1490" s="1447">
        <v>0.251</v>
      </c>
      <c r="AC1490" s="1448" t="s">
        <v>1378</v>
      </c>
      <c r="AD1490" s="766"/>
      <c r="AE1490" s="766"/>
      <c r="AF1490" s="766"/>
      <c r="AG1490" s="767">
        <v>0.25</v>
      </c>
      <c r="AI1490" s="1448" t="s">
        <v>1357</v>
      </c>
      <c r="AJ1490" s="766"/>
      <c r="AK1490" s="766"/>
      <c r="AL1490" s="766"/>
      <c r="AM1490" s="767">
        <v>0</v>
      </c>
      <c r="AO1490" s="1448" t="s">
        <v>1379</v>
      </c>
      <c r="AP1490" s="766"/>
      <c r="AQ1490" s="766"/>
      <c r="AR1490" s="766"/>
      <c r="AS1490" s="767">
        <v>0</v>
      </c>
      <c r="AU1490" s="1448" t="s">
        <v>1448</v>
      </c>
      <c r="AV1490" s="766"/>
      <c r="AW1490" s="766"/>
      <c r="AX1490" s="1450"/>
      <c r="AY1490" s="767">
        <v>0</v>
      </c>
      <c r="BA1490" s="1448" t="s">
        <v>1449</v>
      </c>
      <c r="BB1490" s="766"/>
      <c r="BC1490" s="766"/>
      <c r="BD1490" s="766"/>
      <c r="BE1490" s="767">
        <v>0</v>
      </c>
      <c r="BG1490" s="1448" t="s">
        <v>1366</v>
      </c>
      <c r="BH1490" s="1450"/>
      <c r="BI1490" s="1450"/>
      <c r="BJ1490" s="1449"/>
      <c r="BK1490" s="767">
        <v>0.30000001192092896</v>
      </c>
      <c r="BM1490" s="1201" t="s">
        <v>1298</v>
      </c>
      <c r="BN1490" s="1201"/>
      <c r="BO1490" s="1201"/>
      <c r="BP1490" s="1201"/>
      <c r="BQ1490" s="1201"/>
    </row>
    <row r="1491" spans="5:69">
      <c r="E1491" s="764" t="s">
        <v>1274</v>
      </c>
      <c r="F1491" s="765"/>
      <c r="G1491" s="765"/>
      <c r="H1491" s="766"/>
      <c r="I1491" s="767">
        <v>0.28299999999999997</v>
      </c>
      <c r="K1491" s="764" t="s">
        <v>1450</v>
      </c>
      <c r="L1491" s="765"/>
      <c r="M1491" s="765"/>
      <c r="N1491" s="766"/>
      <c r="O1491" s="767">
        <v>0.26</v>
      </c>
      <c r="Q1491" s="764" t="s">
        <v>1451</v>
      </c>
      <c r="R1491" s="765"/>
      <c r="S1491" s="765"/>
      <c r="T1491" s="766"/>
      <c r="U1491" s="767">
        <v>0.27</v>
      </c>
      <c r="W1491" s="764" t="s">
        <v>1267</v>
      </c>
      <c r="X1491" s="765"/>
      <c r="Y1491" s="765"/>
      <c r="Z1491" s="765"/>
      <c r="AA1491" s="1447">
        <v>0.215</v>
      </c>
      <c r="AC1491" s="1448" t="s">
        <v>1263</v>
      </c>
      <c r="AD1491" s="766"/>
      <c r="AE1491" s="766"/>
      <c r="AF1491" s="766"/>
      <c r="AG1491" s="767">
        <v>0.25</v>
      </c>
      <c r="AI1491" s="1448" t="s">
        <v>1364</v>
      </c>
      <c r="AJ1491" s="766"/>
      <c r="AK1491" s="766"/>
      <c r="AL1491" s="766"/>
      <c r="AM1491" s="767">
        <v>9.9999997764825821E-3</v>
      </c>
      <c r="AO1491" s="1448" t="s">
        <v>1452</v>
      </c>
      <c r="AP1491" s="766"/>
      <c r="AQ1491" s="766"/>
      <c r="AR1491" s="766"/>
      <c r="AS1491" s="767">
        <v>0</v>
      </c>
      <c r="AU1491" s="1448" t="s">
        <v>1408</v>
      </c>
      <c r="AV1491" s="766"/>
      <c r="AW1491" s="766"/>
      <c r="AX1491" s="1450"/>
      <c r="AY1491" s="767">
        <v>0</v>
      </c>
      <c r="BA1491" s="1448" t="s">
        <v>1344</v>
      </c>
      <c r="BB1491" s="766"/>
      <c r="BC1491" s="766"/>
      <c r="BD1491" s="766"/>
      <c r="BE1491" s="767">
        <v>0</v>
      </c>
      <c r="BG1491" s="1448" t="s">
        <v>1297</v>
      </c>
      <c r="BH1491" s="1450"/>
      <c r="BI1491" s="1450"/>
      <c r="BJ1491" s="1449"/>
      <c r="BK1491" s="767">
        <v>0</v>
      </c>
      <c r="BM1491" s="1202"/>
      <c r="BN1491" s="1202"/>
      <c r="BO1491" s="1202"/>
      <c r="BP1491" s="1202"/>
      <c r="BQ1491" s="1202"/>
    </row>
    <row r="1492" spans="5:69">
      <c r="E1492" s="764" t="s">
        <v>1376</v>
      </c>
      <c r="F1492" s="765"/>
      <c r="G1492" s="765"/>
      <c r="H1492" s="766"/>
      <c r="I1492" s="767">
        <v>0.27600000000000002</v>
      </c>
      <c r="K1492" s="764" t="s">
        <v>1453</v>
      </c>
      <c r="L1492" s="765"/>
      <c r="M1492" s="765"/>
      <c r="N1492" s="766"/>
      <c r="O1492" s="767">
        <v>0.26</v>
      </c>
      <c r="Q1492" s="764" t="s">
        <v>1454</v>
      </c>
      <c r="R1492" s="765"/>
      <c r="S1492" s="765"/>
      <c r="T1492" s="766"/>
      <c r="U1492" s="767">
        <v>0.27300000000000002</v>
      </c>
      <c r="W1492" s="764" t="s">
        <v>1455</v>
      </c>
      <c r="X1492" s="765"/>
      <c r="Y1492" s="765"/>
      <c r="Z1492" s="765"/>
      <c r="AA1492" s="1447">
        <v>0</v>
      </c>
      <c r="AC1492" s="1448" t="s">
        <v>1386</v>
      </c>
      <c r="AD1492" s="766"/>
      <c r="AE1492" s="766"/>
      <c r="AF1492" s="766"/>
      <c r="AG1492" s="767">
        <v>0</v>
      </c>
      <c r="AI1492" s="1448" t="s">
        <v>1312</v>
      </c>
      <c r="AJ1492" s="766"/>
      <c r="AK1492" s="766"/>
      <c r="AL1492" s="766"/>
      <c r="AM1492" s="767">
        <v>0</v>
      </c>
      <c r="AO1492" s="1448" t="s">
        <v>1320</v>
      </c>
      <c r="AP1492" s="766"/>
      <c r="AQ1492" s="766"/>
      <c r="AR1492" s="766"/>
      <c r="AS1492" s="767">
        <v>0.40000000596046448</v>
      </c>
      <c r="AU1492" s="1448" t="s">
        <v>1414</v>
      </c>
      <c r="AV1492" s="766"/>
      <c r="AW1492" s="766"/>
      <c r="AX1492" s="1450"/>
      <c r="AY1492" s="767">
        <v>0</v>
      </c>
      <c r="BA1492" s="1448" t="s">
        <v>1349</v>
      </c>
      <c r="BB1492" s="766"/>
      <c r="BC1492" s="766"/>
      <c r="BD1492" s="766"/>
      <c r="BE1492" s="767">
        <v>0</v>
      </c>
      <c r="BG1492" s="1448" t="s">
        <v>1394</v>
      </c>
      <c r="BH1492" s="1450"/>
      <c r="BI1492" s="1450"/>
      <c r="BJ1492" s="1449"/>
      <c r="BK1492" s="767">
        <v>0.20999999344348907</v>
      </c>
    </row>
    <row r="1493" spans="5:69">
      <c r="E1493" s="764" t="s">
        <v>1450</v>
      </c>
      <c r="F1493" s="765"/>
      <c r="G1493" s="765"/>
      <c r="H1493" s="766"/>
      <c r="I1493" s="767">
        <v>0.28199999999999997</v>
      </c>
      <c r="K1493" s="764" t="s">
        <v>1381</v>
      </c>
      <c r="L1493" s="765"/>
      <c r="M1493" s="765"/>
      <c r="N1493" s="766"/>
      <c r="O1493" s="767">
        <v>0.26</v>
      </c>
      <c r="Q1493" s="764" t="s">
        <v>1426</v>
      </c>
      <c r="R1493" s="765"/>
      <c r="S1493" s="765"/>
      <c r="T1493" s="766"/>
      <c r="U1493" s="767">
        <v>0.27300000000000002</v>
      </c>
      <c r="W1493" s="764" t="s">
        <v>1456</v>
      </c>
      <c r="X1493" s="765"/>
      <c r="Y1493" s="765"/>
      <c r="Z1493" s="765"/>
      <c r="AA1493" s="1447">
        <v>0.24099999999999999</v>
      </c>
      <c r="AC1493" s="1448" t="s">
        <v>1391</v>
      </c>
      <c r="AD1493" s="766"/>
      <c r="AE1493" s="766"/>
      <c r="AF1493" s="766"/>
      <c r="AG1493" s="767">
        <v>0</v>
      </c>
      <c r="AI1493" s="1448" t="s">
        <v>1370</v>
      </c>
      <c r="AJ1493" s="766"/>
      <c r="AK1493" s="766"/>
      <c r="AL1493" s="766"/>
      <c r="AM1493" s="767">
        <v>0</v>
      </c>
      <c r="AO1493" s="1448" t="s">
        <v>1387</v>
      </c>
      <c r="AP1493" s="766"/>
      <c r="AQ1493" s="766"/>
      <c r="AR1493" s="766"/>
      <c r="AS1493" s="767">
        <v>0</v>
      </c>
      <c r="AU1493" s="1448" t="s">
        <v>1419</v>
      </c>
      <c r="AV1493" s="766"/>
      <c r="AW1493" s="766"/>
      <c r="AX1493" s="1450"/>
      <c r="AY1493" s="767">
        <v>0</v>
      </c>
      <c r="BA1493" s="1448" t="s">
        <v>1358</v>
      </c>
      <c r="BB1493" s="766"/>
      <c r="BC1493" s="766"/>
      <c r="BD1493" s="766"/>
      <c r="BE1493" s="767">
        <v>3.9999999105930328E-2</v>
      </c>
      <c r="BG1493" s="1448" t="s">
        <v>1457</v>
      </c>
      <c r="BH1493" s="1450"/>
      <c r="BI1493" s="1450"/>
      <c r="BJ1493" s="1449"/>
      <c r="BK1493" s="767">
        <v>0.10000000149011612</v>
      </c>
    </row>
    <row r="1494" spans="5:69">
      <c r="E1494" s="764" t="s">
        <v>1453</v>
      </c>
      <c r="F1494" s="765"/>
      <c r="G1494" s="765"/>
      <c r="H1494" s="766"/>
      <c r="I1494" s="767">
        <v>0.28299999999999997</v>
      </c>
      <c r="K1494" s="764" t="s">
        <v>1384</v>
      </c>
      <c r="L1494" s="765"/>
      <c r="M1494" s="765"/>
      <c r="N1494" s="766"/>
      <c r="O1494" s="767">
        <v>0</v>
      </c>
      <c r="Q1494" s="764" t="s">
        <v>1432</v>
      </c>
      <c r="R1494" s="765"/>
      <c r="S1494" s="765"/>
      <c r="T1494" s="766"/>
      <c r="U1494" s="767">
        <v>0.27200000000000002</v>
      </c>
      <c r="W1494" s="764" t="s">
        <v>1458</v>
      </c>
      <c r="X1494" s="765"/>
      <c r="Y1494" s="765"/>
      <c r="Z1494" s="765"/>
      <c r="AA1494" s="1447">
        <v>0.25900000000000001</v>
      </c>
      <c r="AC1494" s="1448" t="s">
        <v>1330</v>
      </c>
      <c r="AD1494" s="766"/>
      <c r="AE1494" s="766"/>
      <c r="AF1494" s="766"/>
      <c r="AG1494" s="767">
        <v>0</v>
      </c>
      <c r="AI1494" s="1448" t="s">
        <v>1398</v>
      </c>
      <c r="AJ1494" s="766"/>
      <c r="AK1494" s="766"/>
      <c r="AL1494" s="766"/>
      <c r="AM1494" s="767">
        <v>0</v>
      </c>
      <c r="AO1494" s="1448" t="s">
        <v>1459</v>
      </c>
      <c r="AP1494" s="766"/>
      <c r="AQ1494" s="766"/>
      <c r="AR1494" s="766"/>
      <c r="AS1494" s="767">
        <v>0.40000000596046448</v>
      </c>
      <c r="AU1494" s="1448" t="s">
        <v>1425</v>
      </c>
      <c r="AV1494" s="766"/>
      <c r="AW1494" s="766"/>
      <c r="AX1494" s="1450"/>
      <c r="AY1494" s="767">
        <v>0</v>
      </c>
      <c r="BA1494" s="1448" t="s">
        <v>1460</v>
      </c>
      <c r="BB1494" s="766"/>
      <c r="BC1494" s="766"/>
      <c r="BD1494" s="766"/>
      <c r="BE1494" s="767">
        <v>0</v>
      </c>
      <c r="BG1494" s="1448" t="s">
        <v>1461</v>
      </c>
      <c r="BH1494" s="1450"/>
      <c r="BI1494" s="1450"/>
      <c r="BJ1494" s="1449"/>
      <c r="BK1494" s="767">
        <v>0</v>
      </c>
    </row>
    <row r="1495" spans="5:69">
      <c r="E1495" s="764" t="s">
        <v>1390</v>
      </c>
      <c r="F1495" s="765"/>
      <c r="G1495" s="765"/>
      <c r="H1495" s="766"/>
      <c r="I1495" s="767">
        <v>0.27500000000000002</v>
      </c>
      <c r="K1495" s="764" t="s">
        <v>1390</v>
      </c>
      <c r="L1495" s="765"/>
      <c r="M1495" s="765"/>
      <c r="N1495" s="766"/>
      <c r="O1495" s="767">
        <v>0.25900000000000001</v>
      </c>
      <c r="Q1495" s="764" t="s">
        <v>1462</v>
      </c>
      <c r="R1495" s="765"/>
      <c r="S1495" s="765"/>
      <c r="T1495" s="766"/>
      <c r="U1495" s="767">
        <v>0</v>
      </c>
      <c r="W1495" s="764" t="s">
        <v>1463</v>
      </c>
      <c r="X1495" s="765"/>
      <c r="Y1495" s="765"/>
      <c r="Z1495" s="765"/>
      <c r="AA1495" s="1447">
        <v>0.25600000000000001</v>
      </c>
      <c r="AC1495" s="1448" t="s">
        <v>1464</v>
      </c>
      <c r="AD1495" s="766"/>
      <c r="AE1495" s="766"/>
      <c r="AF1495" s="766"/>
      <c r="AG1495" s="767">
        <v>0</v>
      </c>
      <c r="AI1495" s="1448" t="s">
        <v>1404</v>
      </c>
      <c r="AJ1495" s="766"/>
      <c r="AK1495" s="766"/>
      <c r="AL1495" s="766"/>
      <c r="AM1495" s="767">
        <v>0</v>
      </c>
      <c r="AO1495" s="1448" t="s">
        <v>1428</v>
      </c>
      <c r="AP1495" s="766"/>
      <c r="AQ1495" s="766"/>
      <c r="AR1495" s="766"/>
      <c r="AS1495" s="767">
        <v>0.15000000596046448</v>
      </c>
      <c r="AU1495" s="1448" t="s">
        <v>1429</v>
      </c>
      <c r="AV1495" s="766"/>
      <c r="AW1495" s="766"/>
      <c r="AX1495" s="1450"/>
      <c r="AY1495" s="767">
        <v>0</v>
      </c>
      <c r="BA1495" s="1448" t="s">
        <v>1465</v>
      </c>
      <c r="BB1495" s="766"/>
      <c r="BC1495" s="766"/>
      <c r="BD1495" s="766"/>
      <c r="BE1495" s="767">
        <v>0</v>
      </c>
      <c r="BG1495" s="1448" t="s">
        <v>1334</v>
      </c>
      <c r="BH1495" s="1450"/>
      <c r="BI1495" s="1450"/>
      <c r="BJ1495" s="1449"/>
      <c r="BK1495" s="767">
        <v>0</v>
      </c>
    </row>
    <row r="1496" spans="5:69">
      <c r="E1496" s="764" t="s">
        <v>1466</v>
      </c>
      <c r="F1496" s="765"/>
      <c r="G1496" s="765"/>
      <c r="H1496" s="766"/>
      <c r="I1496" s="767">
        <v>0</v>
      </c>
      <c r="K1496" s="764" t="s">
        <v>1411</v>
      </c>
      <c r="L1496" s="765"/>
      <c r="M1496" s="765"/>
      <c r="N1496" s="766"/>
      <c r="O1496" s="767">
        <v>0.253</v>
      </c>
      <c r="Q1496" s="764" t="s">
        <v>1467</v>
      </c>
      <c r="R1496" s="765"/>
      <c r="S1496" s="765"/>
      <c r="T1496" s="766"/>
      <c r="U1496" s="767">
        <v>0.27100000000000002</v>
      </c>
      <c r="W1496" s="764" t="s">
        <v>1468</v>
      </c>
      <c r="X1496" s="765"/>
      <c r="Y1496" s="765"/>
      <c r="Z1496" s="765"/>
      <c r="AA1496" s="1447">
        <v>0.254</v>
      </c>
      <c r="AC1496" s="1448" t="s">
        <v>1363</v>
      </c>
      <c r="AD1496" s="766"/>
      <c r="AE1496" s="766"/>
      <c r="AF1496" s="766"/>
      <c r="AG1496" s="767">
        <v>0</v>
      </c>
      <c r="AI1496" s="1448" t="s">
        <v>1282</v>
      </c>
      <c r="AJ1496" s="766"/>
      <c r="AK1496" s="766"/>
      <c r="AL1496" s="766"/>
      <c r="AM1496" s="767">
        <v>0</v>
      </c>
      <c r="AO1496" s="1448" t="s">
        <v>1469</v>
      </c>
      <c r="AP1496" s="766"/>
      <c r="AQ1496" s="766"/>
      <c r="AR1496" s="766"/>
      <c r="AS1496" s="767">
        <v>0</v>
      </c>
      <c r="AU1496" s="1448" t="s">
        <v>1470</v>
      </c>
      <c r="AV1496" s="766"/>
      <c r="AW1496" s="766"/>
      <c r="AX1496" s="1450"/>
      <c r="AY1496" s="767">
        <v>0.30000001192092896</v>
      </c>
      <c r="BA1496" s="1448" t="s">
        <v>1365</v>
      </c>
      <c r="BB1496" s="766"/>
      <c r="BC1496" s="766"/>
      <c r="BD1496" s="766"/>
      <c r="BE1496" s="767">
        <v>0</v>
      </c>
      <c r="BG1496" s="1448" t="s">
        <v>1471</v>
      </c>
      <c r="BH1496" s="1450"/>
      <c r="BI1496" s="1450"/>
      <c r="BJ1496" s="1449"/>
      <c r="BK1496" s="767">
        <v>0</v>
      </c>
    </row>
    <row r="1497" spans="5:69">
      <c r="E1497" s="764" t="s">
        <v>1451</v>
      </c>
      <c r="F1497" s="765"/>
      <c r="G1497" s="765"/>
      <c r="H1497" s="766"/>
      <c r="I1497" s="767">
        <v>0.28299999999999997</v>
      </c>
      <c r="K1497" s="764" t="s">
        <v>1472</v>
      </c>
      <c r="L1497" s="765"/>
      <c r="M1497" s="765"/>
      <c r="N1497" s="766"/>
      <c r="O1497" s="767">
        <v>0.26</v>
      </c>
      <c r="Q1497" s="764" t="s">
        <v>1443</v>
      </c>
      <c r="R1497" s="765"/>
      <c r="S1497" s="765"/>
      <c r="T1497" s="766"/>
      <c r="U1497" s="767">
        <v>0.27200000000000002</v>
      </c>
      <c r="W1497" s="764" t="s">
        <v>1473</v>
      </c>
      <c r="X1497" s="765"/>
      <c r="Y1497" s="765"/>
      <c r="Z1497" s="765"/>
      <c r="AA1497" s="1447">
        <v>0.25900000000000001</v>
      </c>
      <c r="AC1497" s="1448" t="s">
        <v>1433</v>
      </c>
      <c r="AD1497" s="766"/>
      <c r="AE1497" s="766"/>
      <c r="AF1497" s="766"/>
      <c r="AG1497" s="767">
        <v>0</v>
      </c>
      <c r="AI1497" s="1448" t="s">
        <v>1379</v>
      </c>
      <c r="AJ1497" s="766"/>
      <c r="AK1497" s="766"/>
      <c r="AL1497" s="766"/>
      <c r="AM1497" s="767">
        <v>0</v>
      </c>
      <c r="AO1497" s="1448" t="s">
        <v>1392</v>
      </c>
      <c r="AP1497" s="766"/>
      <c r="AQ1497" s="766"/>
      <c r="AR1497" s="766"/>
      <c r="AS1497" s="767">
        <v>0.23000000417232513</v>
      </c>
      <c r="AU1497" s="1448" t="s">
        <v>1434</v>
      </c>
      <c r="AV1497" s="766"/>
      <c r="AW1497" s="766"/>
      <c r="AX1497" s="1450"/>
      <c r="AY1497" s="767">
        <v>5.9999998658895493E-2</v>
      </c>
      <c r="BA1497" s="1448" t="s">
        <v>1264</v>
      </c>
      <c r="BB1497" s="766"/>
      <c r="BC1497" s="766"/>
      <c r="BD1497" s="766"/>
      <c r="BE1497" s="767">
        <v>0</v>
      </c>
      <c r="BG1497" s="1448" t="s">
        <v>1474</v>
      </c>
      <c r="BH1497" s="1450"/>
      <c r="BI1497" s="1450"/>
      <c r="BJ1497" s="1449"/>
      <c r="BK1497" s="767">
        <v>0.17000000178813934</v>
      </c>
    </row>
    <row r="1498" spans="5:69">
      <c r="E1498" s="764" t="s">
        <v>1475</v>
      </c>
      <c r="F1498" s="765"/>
      <c r="G1498" s="765"/>
      <c r="H1498" s="766"/>
      <c r="I1498" s="767">
        <v>0.28299999999999997</v>
      </c>
      <c r="K1498" s="764" t="s">
        <v>1451</v>
      </c>
      <c r="L1498" s="765"/>
      <c r="M1498" s="765"/>
      <c r="N1498" s="766"/>
      <c r="O1498" s="767">
        <v>0.26</v>
      </c>
      <c r="Q1498" s="764" t="s">
        <v>1447</v>
      </c>
      <c r="R1498" s="765"/>
      <c r="S1498" s="765"/>
      <c r="T1498" s="766"/>
      <c r="U1498" s="767">
        <v>0.27200000000000002</v>
      </c>
      <c r="W1498" s="764" t="s">
        <v>1476</v>
      </c>
      <c r="X1498" s="765"/>
      <c r="Y1498" s="765"/>
      <c r="Z1498" s="765"/>
      <c r="AA1498" s="1447">
        <v>0</v>
      </c>
      <c r="AC1498" s="1448" t="s">
        <v>1235</v>
      </c>
      <c r="AD1498" s="766"/>
      <c r="AE1498" s="766"/>
      <c r="AF1498" s="766"/>
      <c r="AG1498" s="767">
        <v>0</v>
      </c>
      <c r="AI1498" s="1448" t="s">
        <v>1416</v>
      </c>
      <c r="AJ1498" s="766"/>
      <c r="AK1498" s="766"/>
      <c r="AL1498" s="766"/>
      <c r="AM1498" s="767">
        <v>0</v>
      </c>
      <c r="AO1498" s="1448" t="s">
        <v>1440</v>
      </c>
      <c r="AP1498" s="766"/>
      <c r="AQ1498" s="766"/>
      <c r="AR1498" s="766"/>
      <c r="AS1498" s="767">
        <v>0.23000000417232513</v>
      </c>
      <c r="AU1498" s="1448" t="s">
        <v>1441</v>
      </c>
      <c r="AV1498" s="766"/>
      <c r="AW1498" s="766"/>
      <c r="AX1498" s="1450"/>
      <c r="AY1498" s="767">
        <v>0</v>
      </c>
      <c r="BA1498" s="1448" t="s">
        <v>1275</v>
      </c>
      <c r="BB1498" s="766"/>
      <c r="BC1498" s="766"/>
      <c r="BD1498" s="766"/>
      <c r="BE1498" s="767">
        <v>0.34000000357627869</v>
      </c>
      <c r="BG1498" s="1448" t="s">
        <v>1340</v>
      </c>
      <c r="BH1498" s="1450"/>
      <c r="BI1498" s="1450"/>
      <c r="BJ1498" s="1449"/>
      <c r="BK1498" s="767">
        <v>0.23000000417232513</v>
      </c>
    </row>
    <row r="1499" spans="5:69">
      <c r="E1499" s="764" t="s">
        <v>1407</v>
      </c>
      <c r="F1499" s="765"/>
      <c r="G1499" s="765"/>
      <c r="H1499" s="766"/>
      <c r="I1499" s="767">
        <v>0.26800000000000002</v>
      </c>
      <c r="K1499" s="764" t="s">
        <v>1475</v>
      </c>
      <c r="L1499" s="765"/>
      <c r="M1499" s="765"/>
      <c r="N1499" s="766"/>
      <c r="O1499" s="767">
        <v>0.25900000000000001</v>
      </c>
      <c r="Q1499" s="764" t="s">
        <v>1267</v>
      </c>
      <c r="R1499" s="765"/>
      <c r="S1499" s="765"/>
      <c r="T1499" s="766"/>
      <c r="U1499" s="767">
        <v>0.255</v>
      </c>
      <c r="W1499" s="764" t="s">
        <v>1477</v>
      </c>
      <c r="X1499" s="765"/>
      <c r="Y1499" s="765"/>
      <c r="Z1499" s="765"/>
      <c r="AA1499" s="1447">
        <v>0</v>
      </c>
      <c r="AC1499" s="1448" t="s">
        <v>1478</v>
      </c>
      <c r="AD1499" s="766"/>
      <c r="AE1499" s="766"/>
      <c r="AF1499" s="766"/>
      <c r="AG1499" s="767">
        <v>0</v>
      </c>
      <c r="AI1499" s="1448" t="s">
        <v>1320</v>
      </c>
      <c r="AJ1499" s="766"/>
      <c r="AK1499" s="766"/>
      <c r="AL1499" s="766"/>
      <c r="AM1499" s="767">
        <v>0.2800000011920929</v>
      </c>
      <c r="AO1499" s="1448" t="s">
        <v>1405</v>
      </c>
      <c r="AP1499" s="766"/>
      <c r="AQ1499" s="766"/>
      <c r="AR1499" s="766"/>
      <c r="AS1499" s="767">
        <v>0.34999999403953552</v>
      </c>
      <c r="AU1499" s="1448" t="s">
        <v>1344</v>
      </c>
      <c r="AV1499" s="766"/>
      <c r="AW1499" s="766"/>
      <c r="AX1499" s="1450"/>
      <c r="AY1499" s="767">
        <v>0</v>
      </c>
      <c r="BA1499" s="1448" t="s">
        <v>1296</v>
      </c>
      <c r="BB1499" s="766"/>
      <c r="BC1499" s="766"/>
      <c r="BD1499" s="766"/>
      <c r="BE1499" s="767">
        <v>0.30000001192092896</v>
      </c>
      <c r="BG1499" s="1448" t="s">
        <v>1345</v>
      </c>
      <c r="BH1499" s="1450"/>
      <c r="BI1499" s="1450"/>
      <c r="BJ1499" s="1449"/>
      <c r="BK1499" s="767">
        <v>0.11999999731779099</v>
      </c>
    </row>
    <row r="1500" spans="5:69">
      <c r="E1500" s="764" t="s">
        <v>1479</v>
      </c>
      <c r="F1500" s="765"/>
      <c r="G1500" s="765"/>
      <c r="H1500" s="766"/>
      <c r="I1500" s="767">
        <v>0.28299999999999997</v>
      </c>
      <c r="K1500" s="764" t="s">
        <v>1407</v>
      </c>
      <c r="L1500" s="765"/>
      <c r="M1500" s="765"/>
      <c r="N1500" s="766"/>
      <c r="O1500" s="767">
        <v>0.26</v>
      </c>
      <c r="Q1500" s="764" t="s">
        <v>1455</v>
      </c>
      <c r="R1500" s="765"/>
      <c r="S1500" s="765"/>
      <c r="T1500" s="766"/>
      <c r="U1500" s="767">
        <v>0.26700000000000002</v>
      </c>
      <c r="W1500" s="764" t="s">
        <v>1480</v>
      </c>
      <c r="X1500" s="765"/>
      <c r="Y1500" s="765"/>
      <c r="Z1500" s="765"/>
      <c r="AA1500" s="1447">
        <v>0.25900000000000001</v>
      </c>
      <c r="AC1500" s="1448" t="s">
        <v>1303</v>
      </c>
      <c r="AD1500" s="766"/>
      <c r="AE1500" s="766"/>
      <c r="AF1500" s="766"/>
      <c r="AG1500" s="767">
        <v>0</v>
      </c>
      <c r="AI1500" s="1448" t="s">
        <v>1387</v>
      </c>
      <c r="AJ1500" s="766"/>
      <c r="AK1500" s="766"/>
      <c r="AL1500" s="766"/>
      <c r="AM1500" s="767">
        <v>0.23000000417232513</v>
      </c>
      <c r="AO1500" s="1448" t="s">
        <v>1481</v>
      </c>
      <c r="AP1500" s="766"/>
      <c r="AQ1500" s="766"/>
      <c r="AR1500" s="766"/>
      <c r="AS1500" s="767">
        <v>0.40999999642372131</v>
      </c>
      <c r="AU1500" s="1448" t="s">
        <v>1349</v>
      </c>
      <c r="AV1500" s="766"/>
      <c r="AW1500" s="766"/>
      <c r="AX1500" s="1450"/>
      <c r="AY1500" s="767">
        <v>0</v>
      </c>
      <c r="BA1500" s="1448" t="s">
        <v>1482</v>
      </c>
      <c r="BB1500" s="766"/>
      <c r="BC1500" s="766"/>
      <c r="BD1500" s="766"/>
      <c r="BE1500" s="767">
        <v>0</v>
      </c>
      <c r="BG1500" s="1448" t="s">
        <v>1326</v>
      </c>
      <c r="BH1500" s="1450"/>
      <c r="BI1500" s="1450"/>
      <c r="BJ1500" s="1449"/>
      <c r="BK1500" s="767">
        <v>1.9999999552965164E-2</v>
      </c>
    </row>
    <row r="1501" spans="5:69">
      <c r="E1501" s="764" t="s">
        <v>1483</v>
      </c>
      <c r="F1501" s="765"/>
      <c r="G1501" s="765"/>
      <c r="H1501" s="766"/>
      <c r="I1501" s="767">
        <v>0.28299999999999997</v>
      </c>
      <c r="K1501" s="764" t="s">
        <v>1479</v>
      </c>
      <c r="L1501" s="765"/>
      <c r="M1501" s="765"/>
      <c r="N1501" s="766"/>
      <c r="O1501" s="767">
        <v>0.26</v>
      </c>
      <c r="Q1501" s="764" t="s">
        <v>1456</v>
      </c>
      <c r="R1501" s="765"/>
      <c r="S1501" s="765"/>
      <c r="T1501" s="766"/>
      <c r="U1501" s="767">
        <v>0.27200000000000002</v>
      </c>
      <c r="W1501" s="764" t="s">
        <v>1484</v>
      </c>
      <c r="X1501" s="765"/>
      <c r="Y1501" s="765"/>
      <c r="Z1501" s="765"/>
      <c r="AA1501" s="1447">
        <v>0</v>
      </c>
      <c r="AC1501" s="1448" t="s">
        <v>1485</v>
      </c>
      <c r="AD1501" s="766"/>
      <c r="AE1501" s="766"/>
      <c r="AF1501" s="766"/>
      <c r="AG1501" s="767">
        <v>0</v>
      </c>
      <c r="AI1501" s="1448" t="s">
        <v>1459</v>
      </c>
      <c r="AJ1501" s="766"/>
      <c r="AK1501" s="766"/>
      <c r="AL1501" s="766"/>
      <c r="AM1501" s="767">
        <v>0.15999999642372131</v>
      </c>
      <c r="AO1501" s="1448" t="s">
        <v>1486</v>
      </c>
      <c r="AP1501" s="766"/>
      <c r="AQ1501" s="766"/>
      <c r="AR1501" s="766"/>
      <c r="AS1501" s="767">
        <v>0</v>
      </c>
      <c r="AU1501" s="1448" t="s">
        <v>1358</v>
      </c>
      <c r="AV1501" s="766"/>
      <c r="AW1501" s="766"/>
      <c r="AX1501" s="1450"/>
      <c r="AY1501" s="767">
        <v>5.9999998658895493E-2</v>
      </c>
      <c r="BA1501" s="1448" t="s">
        <v>1487</v>
      </c>
      <c r="BB1501" s="766"/>
      <c r="BC1501" s="766"/>
      <c r="BD1501" s="766"/>
      <c r="BE1501" s="767">
        <v>0</v>
      </c>
      <c r="BG1501" s="1448" t="s">
        <v>1420</v>
      </c>
      <c r="BH1501" s="1450"/>
      <c r="BI1501" s="1450"/>
      <c r="BJ1501" s="1449"/>
      <c r="BK1501" s="767">
        <v>3.9999999105930328E-2</v>
      </c>
    </row>
    <row r="1502" spans="5:69">
      <c r="E1502" s="764" t="s">
        <v>1488</v>
      </c>
      <c r="F1502" s="765"/>
      <c r="G1502" s="765"/>
      <c r="H1502" s="766"/>
      <c r="I1502" s="767">
        <v>0.28100000000000003</v>
      </c>
      <c r="K1502" s="764" t="s">
        <v>1415</v>
      </c>
      <c r="L1502" s="765"/>
      <c r="M1502" s="765"/>
      <c r="N1502" s="766"/>
      <c r="O1502" s="767">
        <v>0.26</v>
      </c>
      <c r="Q1502" s="764" t="s">
        <v>1458</v>
      </c>
      <c r="R1502" s="765"/>
      <c r="S1502" s="765"/>
      <c r="T1502" s="766"/>
      <c r="U1502" s="767">
        <v>0.27200000000000002</v>
      </c>
      <c r="W1502" s="764" t="s">
        <v>1489</v>
      </c>
      <c r="X1502" s="765"/>
      <c r="Y1502" s="765"/>
      <c r="Z1502" s="765"/>
      <c r="AA1502" s="1447">
        <v>0</v>
      </c>
      <c r="AC1502" s="1448" t="s">
        <v>1348</v>
      </c>
      <c r="AD1502" s="766"/>
      <c r="AE1502" s="766"/>
      <c r="AF1502" s="766"/>
      <c r="AG1502" s="767">
        <v>0</v>
      </c>
      <c r="AI1502" s="1448" t="s">
        <v>1428</v>
      </c>
      <c r="AJ1502" s="766"/>
      <c r="AK1502" s="766"/>
      <c r="AL1502" s="766"/>
      <c r="AM1502" s="767">
        <v>0.30000001192092896</v>
      </c>
      <c r="AO1502" s="1448" t="s">
        <v>1490</v>
      </c>
      <c r="AP1502" s="766"/>
      <c r="AQ1502" s="766"/>
      <c r="AR1502" s="766"/>
      <c r="AS1502" s="767">
        <v>0.40999999642372131</v>
      </c>
      <c r="AU1502" s="1448" t="s">
        <v>1365</v>
      </c>
      <c r="AV1502" s="766"/>
      <c r="AW1502" s="766"/>
      <c r="AX1502" s="1450"/>
      <c r="AY1502" s="767">
        <v>0</v>
      </c>
      <c r="BA1502" s="1448" t="s">
        <v>1383</v>
      </c>
      <c r="BB1502" s="766"/>
      <c r="BC1502" s="766"/>
      <c r="BD1502" s="766"/>
      <c r="BE1502" s="767">
        <v>0.31999999284744263</v>
      </c>
      <c r="BG1502" s="1448" t="s">
        <v>1491</v>
      </c>
      <c r="BH1502" s="1450"/>
      <c r="BI1502" s="1450"/>
      <c r="BJ1502" s="1449"/>
      <c r="BK1502" s="767">
        <v>0</v>
      </c>
    </row>
    <row r="1503" spans="5:69">
      <c r="E1503" s="764" t="s">
        <v>1418</v>
      </c>
      <c r="F1503" s="765"/>
      <c r="G1503" s="765"/>
      <c r="H1503" s="766"/>
      <c r="I1503" s="767">
        <v>0.20699999999999999</v>
      </c>
      <c r="K1503" s="764" t="s">
        <v>1418</v>
      </c>
      <c r="L1503" s="765"/>
      <c r="M1503" s="765"/>
      <c r="N1503" s="766"/>
      <c r="O1503" s="767">
        <v>0.24</v>
      </c>
      <c r="Q1503" s="764" t="s">
        <v>1492</v>
      </c>
      <c r="R1503" s="765"/>
      <c r="S1503" s="765"/>
      <c r="T1503" s="766"/>
      <c r="U1503" s="767">
        <v>0.27</v>
      </c>
      <c r="W1503" s="764" t="s">
        <v>1394</v>
      </c>
      <c r="X1503" s="765"/>
      <c r="Y1503" s="765"/>
      <c r="Z1503" s="765"/>
      <c r="AA1503" s="1447">
        <v>0.23200000000000001</v>
      </c>
      <c r="AC1503" s="1448" t="s">
        <v>1357</v>
      </c>
      <c r="AD1503" s="766"/>
      <c r="AE1503" s="766"/>
      <c r="AF1503" s="766"/>
      <c r="AG1503" s="767">
        <v>0</v>
      </c>
      <c r="AI1503" s="1448" t="s">
        <v>1469</v>
      </c>
      <c r="AJ1503" s="766"/>
      <c r="AK1503" s="766"/>
      <c r="AL1503" s="766"/>
      <c r="AM1503" s="767">
        <v>0</v>
      </c>
      <c r="AO1503" s="1448" t="s">
        <v>1431</v>
      </c>
      <c r="AP1503" s="766"/>
      <c r="AQ1503" s="766"/>
      <c r="AR1503" s="766"/>
      <c r="AS1503" s="767">
        <v>0</v>
      </c>
      <c r="AU1503" s="1448" t="s">
        <v>1493</v>
      </c>
      <c r="AV1503" s="766"/>
      <c r="AW1503" s="766"/>
      <c r="AX1503" s="1450"/>
      <c r="AY1503" s="767">
        <v>0.41999998688697815</v>
      </c>
      <c r="BA1503" s="1448" t="s">
        <v>1437</v>
      </c>
      <c r="BB1503" s="766"/>
      <c r="BC1503" s="766"/>
      <c r="BD1503" s="766"/>
      <c r="BE1503" s="767">
        <v>0.34000000357627869</v>
      </c>
      <c r="BG1503" s="1448" t="s">
        <v>1494</v>
      </c>
      <c r="BH1503" s="1450"/>
      <c r="BI1503" s="1450"/>
      <c r="BJ1503" s="1449"/>
      <c r="BK1503" s="767">
        <v>0</v>
      </c>
    </row>
    <row r="1504" spans="5:69">
      <c r="E1504" s="764" t="s">
        <v>1437</v>
      </c>
      <c r="F1504" s="765"/>
      <c r="G1504" s="765"/>
      <c r="H1504" s="766"/>
      <c r="I1504" s="767">
        <v>0.28299999999999997</v>
      </c>
      <c r="K1504" s="764" t="s">
        <v>1422</v>
      </c>
      <c r="L1504" s="765"/>
      <c r="M1504" s="765"/>
      <c r="N1504" s="766"/>
      <c r="O1504" s="767">
        <v>0.25800000000000001</v>
      </c>
      <c r="Q1504" s="764" t="s">
        <v>1463</v>
      </c>
      <c r="R1504" s="765"/>
      <c r="S1504" s="765"/>
      <c r="T1504" s="766"/>
      <c r="U1504" s="767">
        <v>0.27300000000000002</v>
      </c>
      <c r="W1504" s="764" t="s">
        <v>1495</v>
      </c>
      <c r="X1504" s="765"/>
      <c r="Y1504" s="765"/>
      <c r="Z1504" s="765"/>
      <c r="AA1504" s="1447">
        <v>0</v>
      </c>
      <c r="AC1504" s="1448" t="s">
        <v>1364</v>
      </c>
      <c r="AD1504" s="766"/>
      <c r="AE1504" s="766"/>
      <c r="AF1504" s="766"/>
      <c r="AG1504" s="767">
        <v>0</v>
      </c>
      <c r="AI1504" s="1448" t="s">
        <v>1392</v>
      </c>
      <c r="AJ1504" s="766"/>
      <c r="AK1504" s="766"/>
      <c r="AL1504" s="766"/>
      <c r="AM1504" s="767">
        <v>0.23000000417232513</v>
      </c>
      <c r="AO1504" s="1448" t="s">
        <v>1496</v>
      </c>
      <c r="AP1504" s="766"/>
      <c r="AQ1504" s="766"/>
      <c r="AR1504" s="766"/>
      <c r="AS1504" s="767">
        <v>0.37000000476837158</v>
      </c>
      <c r="AU1504" s="1448" t="s">
        <v>1264</v>
      </c>
      <c r="AV1504" s="766"/>
      <c r="AW1504" s="766"/>
      <c r="AX1504" s="1450"/>
      <c r="AY1504" s="767">
        <v>0</v>
      </c>
      <c r="BA1504" s="1448" t="s">
        <v>1388</v>
      </c>
      <c r="BB1504" s="766"/>
      <c r="BC1504" s="766"/>
      <c r="BD1504" s="766"/>
      <c r="BE1504" s="767">
        <v>0</v>
      </c>
      <c r="BG1504" s="1448" t="s">
        <v>1497</v>
      </c>
      <c r="BH1504" s="1450"/>
      <c r="BI1504" s="1450"/>
      <c r="BJ1504" s="1449"/>
      <c r="BK1504" s="767">
        <v>0.31000000238418579</v>
      </c>
    </row>
    <row r="1505" spans="5:63">
      <c r="E1505" s="764" t="s">
        <v>1422</v>
      </c>
      <c r="F1505" s="765"/>
      <c r="G1505" s="765"/>
      <c r="H1505" s="766"/>
      <c r="I1505" s="767">
        <v>0.28299999999999997</v>
      </c>
      <c r="K1505" s="764" t="s">
        <v>1498</v>
      </c>
      <c r="L1505" s="765"/>
      <c r="M1505" s="765"/>
      <c r="N1505" s="766"/>
      <c r="O1505" s="767">
        <v>0.26</v>
      </c>
      <c r="Q1505" s="764" t="s">
        <v>1468</v>
      </c>
      <c r="R1505" s="765"/>
      <c r="S1505" s="765"/>
      <c r="T1505" s="766"/>
      <c r="U1505" s="767">
        <v>0.26200000000000001</v>
      </c>
      <c r="W1505" s="764" t="s">
        <v>1499</v>
      </c>
      <c r="X1505" s="765"/>
      <c r="Y1505" s="765"/>
      <c r="Z1505" s="765"/>
      <c r="AA1505" s="1447">
        <v>0.251</v>
      </c>
      <c r="AC1505" s="1448" t="s">
        <v>1370</v>
      </c>
      <c r="AD1505" s="766"/>
      <c r="AE1505" s="766"/>
      <c r="AF1505" s="766"/>
      <c r="AG1505" s="767">
        <v>0</v>
      </c>
      <c r="AI1505" s="1448" t="s">
        <v>1500</v>
      </c>
      <c r="AJ1505" s="766"/>
      <c r="AK1505" s="766"/>
      <c r="AL1505" s="766"/>
      <c r="AM1505" s="767">
        <v>0.11999999731779099</v>
      </c>
      <c r="AO1505" s="1448" t="s">
        <v>1501</v>
      </c>
      <c r="AP1505" s="766"/>
      <c r="AQ1505" s="766"/>
      <c r="AR1505" s="766"/>
      <c r="AS1505" s="767">
        <v>0.40999999642372131</v>
      </c>
      <c r="AU1505" s="1448" t="s">
        <v>1275</v>
      </c>
      <c r="AV1505" s="766"/>
      <c r="AW1505" s="766"/>
      <c r="AX1505" s="1450"/>
      <c r="AY1505" s="767">
        <v>0.38999998569488525</v>
      </c>
      <c r="BA1505" s="1448" t="s">
        <v>1502</v>
      </c>
      <c r="BB1505" s="766"/>
      <c r="BC1505" s="766"/>
      <c r="BD1505" s="766"/>
      <c r="BE1505" s="767">
        <v>0.36000001430511475</v>
      </c>
      <c r="BG1505" s="1448" t="s">
        <v>1351</v>
      </c>
      <c r="BH1505" s="1450"/>
      <c r="BI1505" s="1450"/>
      <c r="BJ1505" s="1449"/>
      <c r="BK1505" s="767">
        <v>0</v>
      </c>
    </row>
    <row r="1506" spans="5:63">
      <c r="E1506" s="764" t="s">
        <v>1498</v>
      </c>
      <c r="F1506" s="765"/>
      <c r="G1506" s="765"/>
      <c r="H1506" s="766"/>
      <c r="I1506" s="767">
        <v>0.27200000000000002</v>
      </c>
      <c r="K1506" s="764" t="s">
        <v>1454</v>
      </c>
      <c r="L1506" s="765"/>
      <c r="M1506" s="765"/>
      <c r="N1506" s="766"/>
      <c r="O1506" s="767">
        <v>0.26</v>
      </c>
      <c r="Q1506" s="764" t="s">
        <v>1473</v>
      </c>
      <c r="R1506" s="765"/>
      <c r="S1506" s="765"/>
      <c r="T1506" s="766"/>
      <c r="U1506" s="767">
        <v>0.27300000000000002</v>
      </c>
      <c r="W1506" s="764" t="s">
        <v>1503</v>
      </c>
      <c r="X1506" s="765"/>
      <c r="Y1506" s="765"/>
      <c r="Z1506" s="765"/>
      <c r="AA1506" s="1447">
        <v>0.25900000000000001</v>
      </c>
      <c r="AC1506" s="1448" t="s">
        <v>1398</v>
      </c>
      <c r="AD1506" s="766"/>
      <c r="AE1506" s="766"/>
      <c r="AF1506" s="766"/>
      <c r="AG1506" s="767">
        <v>0</v>
      </c>
      <c r="AI1506" s="1448" t="s">
        <v>1405</v>
      </c>
      <c r="AJ1506" s="766"/>
      <c r="AK1506" s="766"/>
      <c r="AL1506" s="766"/>
      <c r="AM1506" s="767">
        <v>0</v>
      </c>
      <c r="AO1506" s="1448" t="s">
        <v>1504</v>
      </c>
      <c r="AP1506" s="766"/>
      <c r="AQ1506" s="766"/>
      <c r="AR1506" s="766"/>
      <c r="AS1506" s="767">
        <v>0</v>
      </c>
      <c r="AU1506" s="1448" t="s">
        <v>1296</v>
      </c>
      <c r="AV1506" s="766"/>
      <c r="AW1506" s="766"/>
      <c r="AX1506" s="1450"/>
      <c r="AY1506" s="767">
        <v>0</v>
      </c>
      <c r="BA1506" s="1448" t="s">
        <v>1393</v>
      </c>
      <c r="BB1506" s="766"/>
      <c r="BC1506" s="766"/>
      <c r="BD1506" s="766"/>
      <c r="BE1506" s="767">
        <v>0</v>
      </c>
      <c r="BG1506" s="1448" t="s">
        <v>1505</v>
      </c>
      <c r="BH1506" s="1450"/>
      <c r="BI1506" s="1450"/>
      <c r="BJ1506" s="1449"/>
      <c r="BK1506" s="767">
        <v>0</v>
      </c>
    </row>
    <row r="1507" spans="5:63">
      <c r="E1507" s="764" t="s">
        <v>1454</v>
      </c>
      <c r="F1507" s="765"/>
      <c r="G1507" s="765"/>
      <c r="H1507" s="766"/>
      <c r="I1507" s="767">
        <v>0.28299999999999997</v>
      </c>
      <c r="K1507" s="764" t="s">
        <v>1426</v>
      </c>
      <c r="L1507" s="765"/>
      <c r="M1507" s="765"/>
      <c r="N1507" s="766"/>
      <c r="O1507" s="767">
        <v>0.26</v>
      </c>
      <c r="Q1507" s="764" t="s">
        <v>1506</v>
      </c>
      <c r="R1507" s="765"/>
      <c r="S1507" s="765"/>
      <c r="T1507" s="766"/>
      <c r="U1507" s="767">
        <v>0.27300000000000002</v>
      </c>
      <c r="W1507" s="764" t="s">
        <v>1507</v>
      </c>
      <c r="X1507" s="765"/>
      <c r="Y1507" s="765"/>
      <c r="Z1507" s="765"/>
      <c r="AA1507" s="1447">
        <v>0.21099999999999999</v>
      </c>
      <c r="AC1507" s="1448" t="s">
        <v>1508</v>
      </c>
      <c r="AD1507" s="766"/>
      <c r="AE1507" s="766"/>
      <c r="AF1507" s="766"/>
      <c r="AG1507" s="767">
        <v>0.19</v>
      </c>
      <c r="AI1507" s="1448" t="s">
        <v>1509</v>
      </c>
      <c r="AJ1507" s="766"/>
      <c r="AK1507" s="766"/>
      <c r="AL1507" s="766"/>
      <c r="AM1507" s="767">
        <v>0</v>
      </c>
      <c r="AO1507" s="1448" t="s">
        <v>1510</v>
      </c>
      <c r="AP1507" s="766"/>
      <c r="AQ1507" s="766"/>
      <c r="AR1507" s="766"/>
      <c r="AS1507" s="767">
        <v>0</v>
      </c>
      <c r="AU1507" s="1448" t="s">
        <v>1482</v>
      </c>
      <c r="AV1507" s="766"/>
      <c r="AW1507" s="766"/>
      <c r="AX1507" s="1450"/>
      <c r="AY1507" s="767">
        <v>0</v>
      </c>
      <c r="BA1507" s="1448" t="s">
        <v>1511</v>
      </c>
      <c r="BB1507" s="766"/>
      <c r="BC1507" s="766"/>
      <c r="BD1507" s="766"/>
      <c r="BE1507" s="767">
        <v>0.34000000357627869</v>
      </c>
      <c r="BG1507" s="1448" t="s">
        <v>1512</v>
      </c>
      <c r="BH1507" s="1450"/>
      <c r="BI1507" s="1450"/>
      <c r="BJ1507" s="1449"/>
      <c r="BK1507" s="767">
        <v>0</v>
      </c>
    </row>
    <row r="1508" spans="5:63">
      <c r="E1508" s="764" t="s">
        <v>1426</v>
      </c>
      <c r="F1508" s="765"/>
      <c r="G1508" s="765"/>
      <c r="H1508" s="766"/>
      <c r="I1508" s="767">
        <v>0.26</v>
      </c>
      <c r="K1508" s="764" t="s">
        <v>1432</v>
      </c>
      <c r="L1508" s="765"/>
      <c r="M1508" s="765"/>
      <c r="N1508" s="766"/>
      <c r="O1508" s="767">
        <v>0.25800000000000001</v>
      </c>
      <c r="Q1508" s="764" t="s">
        <v>1476</v>
      </c>
      <c r="R1508" s="765"/>
      <c r="S1508" s="765"/>
      <c r="T1508" s="766"/>
      <c r="U1508" s="767">
        <v>0.191</v>
      </c>
      <c r="W1508" s="764" t="s">
        <v>1513</v>
      </c>
      <c r="X1508" s="765"/>
      <c r="Y1508" s="765"/>
      <c r="Z1508" s="765"/>
      <c r="AA1508" s="1447">
        <v>0</v>
      </c>
      <c r="AC1508" s="1448" t="s">
        <v>1514</v>
      </c>
      <c r="AD1508" s="766"/>
      <c r="AE1508" s="766"/>
      <c r="AF1508" s="766"/>
      <c r="AG1508" s="767">
        <v>0.28999999999999998</v>
      </c>
      <c r="AI1508" s="1448" t="s">
        <v>1448</v>
      </c>
      <c r="AJ1508" s="766"/>
      <c r="AK1508" s="766"/>
      <c r="AL1508" s="766"/>
      <c r="AM1508" s="767">
        <v>0</v>
      </c>
      <c r="AO1508" s="1448" t="s">
        <v>1331</v>
      </c>
      <c r="AP1508" s="766"/>
      <c r="AQ1508" s="766"/>
      <c r="AR1508" s="766"/>
      <c r="AS1508" s="767">
        <v>0</v>
      </c>
      <c r="AU1508" s="1448" t="s">
        <v>1383</v>
      </c>
      <c r="AV1508" s="766"/>
      <c r="AW1508" s="766"/>
      <c r="AX1508" s="1450"/>
      <c r="AY1508" s="767">
        <v>0.37000000476837158</v>
      </c>
      <c r="BA1508" s="1448" t="s">
        <v>1257</v>
      </c>
      <c r="BB1508" s="766"/>
      <c r="BC1508" s="766"/>
      <c r="BD1508" s="766"/>
      <c r="BE1508" s="767">
        <v>0</v>
      </c>
      <c r="BG1508" s="1448" t="s">
        <v>1515</v>
      </c>
      <c r="BH1508" s="1450"/>
      <c r="BI1508" s="1450"/>
      <c r="BJ1508" s="1449"/>
      <c r="BK1508" s="767">
        <v>5.000000074505806E-2</v>
      </c>
    </row>
    <row r="1509" spans="5:63">
      <c r="E1509" s="764" t="s">
        <v>1432</v>
      </c>
      <c r="F1509" s="765"/>
      <c r="G1509" s="765"/>
      <c r="H1509" s="766"/>
      <c r="I1509" s="767">
        <v>0.26900000000000002</v>
      </c>
      <c r="K1509" s="764" t="s">
        <v>1462</v>
      </c>
      <c r="L1509" s="765"/>
      <c r="M1509" s="765"/>
      <c r="N1509" s="766"/>
      <c r="O1509" s="767">
        <v>0.252</v>
      </c>
      <c r="Q1509" s="764" t="s">
        <v>1477</v>
      </c>
      <c r="R1509" s="765"/>
      <c r="S1509" s="765"/>
      <c r="T1509" s="766"/>
      <c r="U1509" s="767">
        <v>0</v>
      </c>
      <c r="W1509" s="764" t="s">
        <v>1516</v>
      </c>
      <c r="X1509" s="765"/>
      <c r="Y1509" s="765"/>
      <c r="Z1509" s="765"/>
      <c r="AA1509" s="1447">
        <v>0.25900000000000001</v>
      </c>
      <c r="AC1509" s="1448" t="s">
        <v>1517</v>
      </c>
      <c r="AD1509" s="766"/>
      <c r="AE1509" s="766"/>
      <c r="AF1509" s="766"/>
      <c r="AG1509" s="767">
        <v>0</v>
      </c>
      <c r="AI1509" s="1448" t="s">
        <v>1408</v>
      </c>
      <c r="AJ1509" s="766"/>
      <c r="AK1509" s="766"/>
      <c r="AL1509" s="766"/>
      <c r="AM1509" s="767">
        <v>0</v>
      </c>
      <c r="AO1509" s="1448" t="s">
        <v>1333</v>
      </c>
      <c r="AP1509" s="766"/>
      <c r="AQ1509" s="766"/>
      <c r="AR1509" s="766"/>
      <c r="AS1509" s="767">
        <v>0</v>
      </c>
      <c r="AU1509" s="1448" t="s">
        <v>1388</v>
      </c>
      <c r="AV1509" s="766"/>
      <c r="AW1509" s="766"/>
      <c r="AX1509" s="1450"/>
      <c r="AY1509" s="767">
        <v>0</v>
      </c>
      <c r="BA1509" s="1448" t="s">
        <v>1518</v>
      </c>
      <c r="BB1509" s="766"/>
      <c r="BC1509" s="766"/>
      <c r="BD1509" s="766"/>
      <c r="BE1509" s="767">
        <v>0</v>
      </c>
      <c r="BG1509" s="1448" t="s">
        <v>1430</v>
      </c>
      <c r="BH1509" s="1450"/>
      <c r="BI1509" s="1450"/>
      <c r="BJ1509" s="1449"/>
      <c r="BK1509" s="767">
        <v>0</v>
      </c>
    </row>
    <row r="1510" spans="5:63">
      <c r="E1510" s="764" t="s">
        <v>1462</v>
      </c>
      <c r="F1510" s="765"/>
      <c r="G1510" s="765"/>
      <c r="H1510" s="766"/>
      <c r="I1510" s="767">
        <v>0</v>
      </c>
      <c r="K1510" s="764" t="s">
        <v>1438</v>
      </c>
      <c r="L1510" s="765"/>
      <c r="M1510" s="765"/>
      <c r="N1510" s="766"/>
      <c r="O1510" s="767">
        <v>0.252</v>
      </c>
      <c r="Q1510" s="764" t="s">
        <v>1519</v>
      </c>
      <c r="R1510" s="765"/>
      <c r="S1510" s="765"/>
      <c r="T1510" s="766"/>
      <c r="U1510" s="767">
        <v>0.27300000000000002</v>
      </c>
      <c r="W1510" s="764" t="s">
        <v>1520</v>
      </c>
      <c r="X1510" s="765"/>
      <c r="Y1510" s="765"/>
      <c r="Z1510" s="765"/>
      <c r="AA1510" s="1447">
        <v>0.25900000000000001</v>
      </c>
      <c r="AC1510" s="1448" t="s">
        <v>1282</v>
      </c>
      <c r="AD1510" s="766"/>
      <c r="AE1510" s="766"/>
      <c r="AF1510" s="766"/>
      <c r="AG1510" s="767">
        <v>0</v>
      </c>
      <c r="AI1510" s="1448" t="s">
        <v>1521</v>
      </c>
      <c r="AJ1510" s="766"/>
      <c r="AK1510" s="766"/>
      <c r="AL1510" s="766"/>
      <c r="AM1510" s="767">
        <v>0</v>
      </c>
      <c r="AO1510" s="1448" t="s">
        <v>1522</v>
      </c>
      <c r="AP1510" s="766"/>
      <c r="AQ1510" s="766"/>
      <c r="AR1510" s="766"/>
      <c r="AS1510" s="767">
        <v>0.34999999403953552</v>
      </c>
      <c r="AU1510" s="1448" t="s">
        <v>1502</v>
      </c>
      <c r="AV1510" s="766"/>
      <c r="AW1510" s="766"/>
      <c r="AX1510" s="1450"/>
      <c r="AY1510" s="767">
        <v>0.43000000715255737</v>
      </c>
      <c r="BA1510" s="1448" t="s">
        <v>1523</v>
      </c>
      <c r="BB1510" s="766"/>
      <c r="BC1510" s="766"/>
      <c r="BD1510" s="766"/>
      <c r="BE1510" s="767">
        <v>0</v>
      </c>
      <c r="BG1510" s="1448" t="s">
        <v>1436</v>
      </c>
      <c r="BH1510" s="1450"/>
      <c r="BI1510" s="1450"/>
      <c r="BJ1510" s="1449"/>
      <c r="BK1510" s="767">
        <v>0</v>
      </c>
    </row>
    <row r="1511" spans="5:63">
      <c r="E1511" s="764" t="s">
        <v>1438</v>
      </c>
      <c r="F1511" s="765"/>
      <c r="G1511" s="765"/>
      <c r="H1511" s="766"/>
      <c r="I1511" s="767">
        <v>0.28299999999999997</v>
      </c>
      <c r="K1511" s="764" t="s">
        <v>1467</v>
      </c>
      <c r="L1511" s="765"/>
      <c r="M1511" s="765"/>
      <c r="N1511" s="766"/>
      <c r="O1511" s="767">
        <v>0.25900000000000001</v>
      </c>
      <c r="Q1511" s="764" t="s">
        <v>1484</v>
      </c>
      <c r="R1511" s="765"/>
      <c r="S1511" s="765"/>
      <c r="T1511" s="766"/>
      <c r="U1511" s="767">
        <v>0.27300000000000002</v>
      </c>
      <c r="W1511" s="764" t="s">
        <v>1524</v>
      </c>
      <c r="X1511" s="765"/>
      <c r="Y1511" s="765"/>
      <c r="Z1511" s="765"/>
      <c r="AA1511" s="1447">
        <v>0.254</v>
      </c>
      <c r="AC1511" s="1448" t="s">
        <v>1379</v>
      </c>
      <c r="AD1511" s="766"/>
      <c r="AE1511" s="766"/>
      <c r="AF1511" s="766"/>
      <c r="AG1511" s="767">
        <v>0</v>
      </c>
      <c r="AI1511" s="1448" t="s">
        <v>1501</v>
      </c>
      <c r="AJ1511" s="766"/>
      <c r="AK1511" s="766"/>
      <c r="AL1511" s="766"/>
      <c r="AM1511" s="767">
        <v>0.28999999165534973</v>
      </c>
      <c r="AO1511" s="1448" t="s">
        <v>1525</v>
      </c>
      <c r="AP1511" s="766"/>
      <c r="AQ1511" s="766"/>
      <c r="AR1511" s="766"/>
      <c r="AS1511" s="767">
        <v>0</v>
      </c>
      <c r="AU1511" s="1448" t="s">
        <v>1393</v>
      </c>
      <c r="AV1511" s="766"/>
      <c r="AW1511" s="766"/>
      <c r="AX1511" s="1450"/>
      <c r="AY1511" s="767">
        <v>0.33000001311302185</v>
      </c>
      <c r="BA1511" s="1448" t="s">
        <v>1443</v>
      </c>
      <c r="BB1511" s="766"/>
      <c r="BC1511" s="766"/>
      <c r="BD1511" s="766"/>
      <c r="BE1511" s="767">
        <v>0.2800000011920929</v>
      </c>
      <c r="BG1511" s="1448" t="s">
        <v>1442</v>
      </c>
      <c r="BH1511" s="1450"/>
      <c r="BI1511" s="1450"/>
      <c r="BJ1511" s="1449"/>
      <c r="BK1511" s="767">
        <v>0</v>
      </c>
    </row>
    <row r="1512" spans="5:63">
      <c r="E1512" s="764" t="s">
        <v>1467</v>
      </c>
      <c r="F1512" s="765"/>
      <c r="G1512" s="765"/>
      <c r="H1512" s="766"/>
      <c r="I1512" s="767">
        <v>0.28299999999999997</v>
      </c>
      <c r="K1512" s="764" t="s">
        <v>1443</v>
      </c>
      <c r="L1512" s="765"/>
      <c r="M1512" s="765"/>
      <c r="N1512" s="766"/>
      <c r="O1512" s="767">
        <v>0.26</v>
      </c>
      <c r="Q1512" s="764" t="s">
        <v>1489</v>
      </c>
      <c r="R1512" s="765"/>
      <c r="S1512" s="765"/>
      <c r="T1512" s="766"/>
      <c r="U1512" s="767">
        <v>0</v>
      </c>
      <c r="W1512" s="764" t="s">
        <v>1526</v>
      </c>
      <c r="X1512" s="765"/>
      <c r="Y1512" s="765"/>
      <c r="Z1512" s="765"/>
      <c r="AA1512" s="1447">
        <v>0</v>
      </c>
      <c r="AC1512" s="1448" t="s">
        <v>1416</v>
      </c>
      <c r="AD1512" s="766"/>
      <c r="AE1512" s="766"/>
      <c r="AF1512" s="766"/>
      <c r="AG1512" s="767">
        <v>0</v>
      </c>
      <c r="AI1512" s="1448" t="s">
        <v>1504</v>
      </c>
      <c r="AJ1512" s="766"/>
      <c r="AK1512" s="766"/>
      <c r="AL1512" s="766"/>
      <c r="AM1512" s="767">
        <v>0</v>
      </c>
      <c r="AO1512" s="1448" t="s">
        <v>1373</v>
      </c>
      <c r="AP1512" s="766"/>
      <c r="AQ1512" s="766"/>
      <c r="AR1512" s="766"/>
      <c r="AS1512" s="767">
        <v>0.38999998569488525</v>
      </c>
      <c r="AU1512" s="1448" t="s">
        <v>1511</v>
      </c>
      <c r="AV1512" s="766"/>
      <c r="AW1512" s="766"/>
      <c r="AX1512" s="1450"/>
      <c r="AY1512" s="767">
        <v>0.37999999523162842</v>
      </c>
      <c r="BA1512" s="1448" t="s">
        <v>1527</v>
      </c>
      <c r="BB1512" s="766"/>
      <c r="BC1512" s="766"/>
      <c r="BD1512" s="766"/>
      <c r="BE1512" s="767">
        <v>0</v>
      </c>
      <c r="BG1512" s="1448" t="s">
        <v>1528</v>
      </c>
      <c r="BH1512" s="1450"/>
      <c r="BI1512" s="1450"/>
      <c r="BJ1512" s="1449"/>
      <c r="BK1512" s="767">
        <v>0</v>
      </c>
    </row>
    <row r="1513" spans="5:63">
      <c r="E1513" s="764" t="s">
        <v>1529</v>
      </c>
      <c r="F1513" s="765"/>
      <c r="G1513" s="765"/>
      <c r="H1513" s="766"/>
      <c r="I1513" s="767">
        <v>0</v>
      </c>
      <c r="K1513" s="764" t="s">
        <v>1447</v>
      </c>
      <c r="L1513" s="765"/>
      <c r="M1513" s="765"/>
      <c r="N1513" s="766"/>
      <c r="O1513" s="767">
        <v>0.26</v>
      </c>
      <c r="Q1513" s="764" t="s">
        <v>1394</v>
      </c>
      <c r="R1513" s="765"/>
      <c r="S1513" s="765"/>
      <c r="T1513" s="766"/>
      <c r="U1513" s="767">
        <v>0.27</v>
      </c>
      <c r="W1513" s="764" t="s">
        <v>1530</v>
      </c>
      <c r="X1513" s="765"/>
      <c r="Y1513" s="765"/>
      <c r="Z1513" s="765"/>
      <c r="AA1513" s="1447">
        <v>0.25600000000000001</v>
      </c>
      <c r="AC1513" s="1448" t="s">
        <v>1531</v>
      </c>
      <c r="AD1513" s="766"/>
      <c r="AE1513" s="766"/>
      <c r="AF1513" s="766"/>
      <c r="AG1513" s="767">
        <v>0</v>
      </c>
      <c r="AI1513" s="1448" t="s">
        <v>1510</v>
      </c>
      <c r="AJ1513" s="766"/>
      <c r="AK1513" s="766"/>
      <c r="AL1513" s="766"/>
      <c r="AM1513" s="767">
        <v>0</v>
      </c>
      <c r="AO1513" s="1448" t="s">
        <v>1274</v>
      </c>
      <c r="AP1513" s="766"/>
      <c r="AQ1513" s="766"/>
      <c r="AR1513" s="766"/>
      <c r="AS1513" s="767">
        <v>0</v>
      </c>
      <c r="AU1513" s="1448" t="s">
        <v>1257</v>
      </c>
      <c r="AV1513" s="766"/>
      <c r="AW1513" s="766"/>
      <c r="AX1513" s="1450"/>
      <c r="AY1513" s="767">
        <v>0</v>
      </c>
      <c r="BA1513" s="1448" t="s">
        <v>1267</v>
      </c>
      <c r="BB1513" s="766"/>
      <c r="BC1513" s="766"/>
      <c r="BD1513" s="766"/>
      <c r="BE1513" s="767">
        <v>0.28999999165534973</v>
      </c>
      <c r="BG1513" s="1448" t="s">
        <v>1371</v>
      </c>
      <c r="BH1513" s="1457"/>
      <c r="BI1513" s="1457"/>
      <c r="BJ1513" s="1449"/>
      <c r="BK1513" s="767">
        <v>0</v>
      </c>
    </row>
    <row r="1514" spans="5:63" ht="16.5" customHeight="1">
      <c r="E1514" s="764" t="s">
        <v>1443</v>
      </c>
      <c r="F1514" s="765"/>
      <c r="G1514" s="765"/>
      <c r="H1514" s="766"/>
      <c r="I1514" s="767">
        <v>0.28299999999999997</v>
      </c>
      <c r="K1514" s="764" t="s">
        <v>1267</v>
      </c>
      <c r="L1514" s="765"/>
      <c r="M1514" s="765"/>
      <c r="N1514" s="766"/>
      <c r="O1514" s="767">
        <v>0.25900000000000001</v>
      </c>
      <c r="Q1514" s="764" t="s">
        <v>1495</v>
      </c>
      <c r="R1514" s="765"/>
      <c r="S1514" s="765"/>
      <c r="T1514" s="766"/>
      <c r="U1514" s="767">
        <v>0</v>
      </c>
      <c r="W1514" s="764" t="s">
        <v>1532</v>
      </c>
      <c r="X1514" s="765"/>
      <c r="Y1514" s="765"/>
      <c r="Z1514" s="765"/>
      <c r="AA1514" s="1447">
        <v>0.18</v>
      </c>
      <c r="AC1514" s="1448" t="s">
        <v>1320</v>
      </c>
      <c r="AD1514" s="766"/>
      <c r="AE1514" s="766"/>
      <c r="AF1514" s="766"/>
      <c r="AG1514" s="767">
        <v>0.21</v>
      </c>
      <c r="AI1514" s="1448" t="s">
        <v>1331</v>
      </c>
      <c r="AJ1514" s="766"/>
      <c r="AK1514" s="766"/>
      <c r="AL1514" s="766"/>
      <c r="AM1514" s="767">
        <v>0</v>
      </c>
      <c r="AO1514" s="1448" t="s">
        <v>1533</v>
      </c>
      <c r="AP1514" s="766"/>
      <c r="AQ1514" s="766"/>
      <c r="AR1514" s="766"/>
      <c r="AS1514" s="767">
        <v>0</v>
      </c>
      <c r="AU1514" s="1448" t="s">
        <v>1523</v>
      </c>
      <c r="AV1514" s="766"/>
      <c r="AW1514" s="766"/>
      <c r="AX1514" s="1450"/>
      <c r="AY1514" s="767">
        <v>0</v>
      </c>
      <c r="BA1514" s="1448" t="s">
        <v>1322</v>
      </c>
      <c r="BB1514" s="766"/>
      <c r="BC1514" s="766"/>
      <c r="BD1514" s="766"/>
      <c r="BE1514" s="767">
        <v>0</v>
      </c>
      <c r="BG1514" s="1201" t="s">
        <v>1298</v>
      </c>
      <c r="BH1514" s="1201"/>
      <c r="BI1514" s="1201"/>
      <c r="BJ1514" s="1201"/>
      <c r="BK1514" s="1201"/>
    </row>
    <row r="1515" spans="5:63">
      <c r="E1515" s="764" t="s">
        <v>1534</v>
      </c>
      <c r="F1515" s="765"/>
      <c r="G1515" s="765"/>
      <c r="H1515" s="766"/>
      <c r="I1515" s="767">
        <v>0.28299999999999997</v>
      </c>
      <c r="K1515" s="764" t="s">
        <v>1535</v>
      </c>
      <c r="L1515" s="765"/>
      <c r="M1515" s="765"/>
      <c r="N1515" s="766"/>
      <c r="O1515" s="767">
        <v>0.25</v>
      </c>
      <c r="Q1515" s="764" t="s">
        <v>1499</v>
      </c>
      <c r="R1515" s="765"/>
      <c r="S1515" s="765"/>
      <c r="T1515" s="766"/>
      <c r="U1515" s="767">
        <v>0.27</v>
      </c>
      <c r="W1515" s="764" t="s">
        <v>1536</v>
      </c>
      <c r="X1515" s="765"/>
      <c r="Y1515" s="765"/>
      <c r="Z1515" s="765"/>
      <c r="AA1515" s="1447">
        <v>0.25900000000000001</v>
      </c>
      <c r="AC1515" s="1448" t="s">
        <v>1387</v>
      </c>
      <c r="AD1515" s="766"/>
      <c r="AE1515" s="766"/>
      <c r="AF1515" s="766"/>
      <c r="AG1515" s="767">
        <v>0</v>
      </c>
      <c r="AI1515" s="1448" t="s">
        <v>1333</v>
      </c>
      <c r="AJ1515" s="766"/>
      <c r="AK1515" s="766"/>
      <c r="AL1515" s="766"/>
      <c r="AM1515" s="767">
        <v>0</v>
      </c>
      <c r="AO1515" s="1448" t="s">
        <v>1344</v>
      </c>
      <c r="AP1515" s="766"/>
      <c r="AQ1515" s="766"/>
      <c r="AR1515" s="766"/>
      <c r="AS1515" s="767">
        <v>0</v>
      </c>
      <c r="AU1515" s="1448" t="s">
        <v>1443</v>
      </c>
      <c r="AV1515" s="766"/>
      <c r="AW1515" s="766"/>
      <c r="AX1515" s="1450"/>
      <c r="AY1515" s="767">
        <v>0.31999999284744263</v>
      </c>
      <c r="BA1515" s="1448" t="s">
        <v>1537</v>
      </c>
      <c r="BB1515" s="766"/>
      <c r="BC1515" s="766"/>
      <c r="BD1515" s="766"/>
      <c r="BE1515" s="767">
        <v>0</v>
      </c>
      <c r="BG1515" s="1202"/>
      <c r="BH1515" s="1202"/>
      <c r="BI1515" s="1202"/>
      <c r="BJ1515" s="1202"/>
      <c r="BK1515" s="1202"/>
    </row>
    <row r="1516" spans="5:63">
      <c r="E1516" s="764" t="s">
        <v>1447</v>
      </c>
      <c r="F1516" s="765"/>
      <c r="G1516" s="765"/>
      <c r="H1516" s="766"/>
      <c r="I1516" s="767">
        <v>0.28000000000000003</v>
      </c>
      <c r="K1516" s="764" t="s">
        <v>1456</v>
      </c>
      <c r="L1516" s="765"/>
      <c r="M1516" s="765"/>
      <c r="N1516" s="766"/>
      <c r="O1516" s="767">
        <v>0.26</v>
      </c>
      <c r="Q1516" s="764" t="s">
        <v>1538</v>
      </c>
      <c r="R1516" s="765"/>
      <c r="S1516" s="765"/>
      <c r="T1516" s="766"/>
      <c r="U1516" s="767">
        <v>0.26600000000000001</v>
      </c>
      <c r="W1516" s="764" t="s">
        <v>1539</v>
      </c>
      <c r="X1516" s="765"/>
      <c r="Y1516" s="765"/>
      <c r="Z1516" s="765"/>
      <c r="AA1516" s="1447">
        <v>0.25900000000000001</v>
      </c>
      <c r="AC1516" s="1448" t="s">
        <v>1540</v>
      </c>
      <c r="AD1516" s="766"/>
      <c r="AE1516" s="766"/>
      <c r="AF1516" s="766"/>
      <c r="AG1516" s="767">
        <v>0</v>
      </c>
      <c r="AI1516" s="1448" t="s">
        <v>1541</v>
      </c>
      <c r="AJ1516" s="766"/>
      <c r="AK1516" s="766"/>
      <c r="AL1516" s="766"/>
      <c r="AM1516" s="767">
        <v>0.18000000715255737</v>
      </c>
      <c r="AO1516" s="1448" t="s">
        <v>1349</v>
      </c>
      <c r="AP1516" s="766"/>
      <c r="AQ1516" s="766"/>
      <c r="AR1516" s="766"/>
      <c r="AS1516" s="767">
        <v>0</v>
      </c>
      <c r="AU1516" s="1448" t="s">
        <v>1267</v>
      </c>
      <c r="AV1516" s="766"/>
      <c r="AW1516" s="766"/>
      <c r="AX1516" s="1450"/>
      <c r="AY1516" s="767">
        <v>0.31999999284744263</v>
      </c>
      <c r="BA1516" s="1448" t="s">
        <v>1542</v>
      </c>
      <c r="BB1516" s="766"/>
      <c r="BC1516" s="766"/>
      <c r="BD1516" s="766"/>
      <c r="BE1516" s="767">
        <v>0.36000001430511475</v>
      </c>
    </row>
    <row r="1517" spans="5:63">
      <c r="E1517" s="764" t="s">
        <v>1267</v>
      </c>
      <c r="F1517" s="765"/>
      <c r="G1517" s="765"/>
      <c r="H1517" s="766"/>
      <c r="I1517" s="767">
        <v>0.27500000000000002</v>
      </c>
      <c r="K1517" s="764" t="s">
        <v>1458</v>
      </c>
      <c r="L1517" s="765"/>
      <c r="M1517" s="765"/>
      <c r="N1517" s="766"/>
      <c r="O1517" s="767">
        <v>0.26</v>
      </c>
      <c r="Q1517" s="764" t="s">
        <v>1503</v>
      </c>
      <c r="R1517" s="765"/>
      <c r="S1517" s="765"/>
      <c r="T1517" s="766"/>
      <c r="U1517" s="767">
        <v>0.27300000000000002</v>
      </c>
      <c r="W1517" s="764" t="s">
        <v>1543</v>
      </c>
      <c r="X1517" s="765"/>
      <c r="Y1517" s="765"/>
      <c r="Z1517" s="765"/>
      <c r="AA1517" s="1447">
        <v>0.25900000000000001</v>
      </c>
      <c r="AC1517" s="1448" t="s">
        <v>1459</v>
      </c>
      <c r="AD1517" s="766"/>
      <c r="AE1517" s="766"/>
      <c r="AF1517" s="766"/>
      <c r="AG1517" s="767">
        <v>0.24</v>
      </c>
      <c r="AI1517" s="1448" t="s">
        <v>1344</v>
      </c>
      <c r="AJ1517" s="766"/>
      <c r="AK1517" s="766"/>
      <c r="AL1517" s="766"/>
      <c r="AM1517" s="767">
        <v>0</v>
      </c>
      <c r="AO1517" s="1448" t="s">
        <v>1358</v>
      </c>
      <c r="AP1517" s="766"/>
      <c r="AQ1517" s="766"/>
      <c r="AR1517" s="766"/>
      <c r="AS1517" s="767">
        <v>0</v>
      </c>
      <c r="AU1517" s="1448" t="s">
        <v>1322</v>
      </c>
      <c r="AV1517" s="766"/>
      <c r="AW1517" s="766"/>
      <c r="AX1517" s="1450"/>
      <c r="AY1517" s="767">
        <v>0</v>
      </c>
      <c r="BA1517" s="1448" t="s">
        <v>1544</v>
      </c>
      <c r="BB1517" s="766"/>
      <c r="BC1517" s="766"/>
      <c r="BD1517" s="766"/>
      <c r="BE1517" s="767">
        <v>0</v>
      </c>
    </row>
    <row r="1518" spans="5:63">
      <c r="E1518" s="764" t="s">
        <v>1535</v>
      </c>
      <c r="F1518" s="765"/>
      <c r="G1518" s="765"/>
      <c r="H1518" s="766"/>
      <c r="I1518" s="767">
        <v>0.28000000000000003</v>
      </c>
      <c r="K1518" s="764" t="s">
        <v>1492</v>
      </c>
      <c r="L1518" s="765"/>
      <c r="M1518" s="765"/>
      <c r="N1518" s="766"/>
      <c r="O1518" s="767">
        <v>0.25800000000000001</v>
      </c>
      <c r="Q1518" s="764" t="s">
        <v>1545</v>
      </c>
      <c r="R1518" s="765"/>
      <c r="S1518" s="765"/>
      <c r="T1518" s="766"/>
      <c r="U1518" s="767">
        <v>0.26900000000000002</v>
      </c>
      <c r="W1518" s="764" t="s">
        <v>1546</v>
      </c>
      <c r="X1518" s="765"/>
      <c r="Y1518" s="765"/>
      <c r="Z1518" s="765"/>
      <c r="AA1518" s="1447">
        <v>0.25900000000000001</v>
      </c>
      <c r="AC1518" s="1448" t="s">
        <v>1428</v>
      </c>
      <c r="AD1518" s="766"/>
      <c r="AE1518" s="766"/>
      <c r="AF1518" s="766"/>
      <c r="AG1518" s="767">
        <v>0.25</v>
      </c>
      <c r="AI1518" s="1448" t="s">
        <v>1349</v>
      </c>
      <c r="AJ1518" s="766"/>
      <c r="AK1518" s="766"/>
      <c r="AL1518" s="766"/>
      <c r="AM1518" s="767">
        <v>0</v>
      </c>
      <c r="AO1518" s="1448" t="s">
        <v>1465</v>
      </c>
      <c r="AP1518" s="766"/>
      <c r="AQ1518" s="766"/>
      <c r="AR1518" s="766"/>
      <c r="AS1518" s="767">
        <v>0.37000000476837158</v>
      </c>
      <c r="AU1518" s="1448" t="s">
        <v>1542</v>
      </c>
      <c r="AV1518" s="766"/>
      <c r="AW1518" s="766"/>
      <c r="AX1518" s="1450"/>
      <c r="AY1518" s="767">
        <v>0.36000001430511475</v>
      </c>
      <c r="BA1518" s="1448" t="s">
        <v>1547</v>
      </c>
      <c r="BB1518" s="766"/>
      <c r="BC1518" s="766"/>
      <c r="BD1518" s="766"/>
      <c r="BE1518" s="767">
        <v>0.34000000357627869</v>
      </c>
    </row>
    <row r="1519" spans="5:63">
      <c r="E1519" s="764" t="s">
        <v>1456</v>
      </c>
      <c r="F1519" s="765"/>
      <c r="G1519" s="765"/>
      <c r="H1519" s="766"/>
      <c r="I1519" s="767">
        <v>0.27900000000000003</v>
      </c>
      <c r="K1519" s="764" t="s">
        <v>1463</v>
      </c>
      <c r="L1519" s="765"/>
      <c r="M1519" s="765"/>
      <c r="N1519" s="766"/>
      <c r="O1519" s="767">
        <v>0.25900000000000001</v>
      </c>
      <c r="Q1519" s="764" t="s">
        <v>1548</v>
      </c>
      <c r="R1519" s="765"/>
      <c r="S1519" s="765"/>
      <c r="T1519" s="766"/>
      <c r="U1519" s="767">
        <v>0.26700000000000002</v>
      </c>
      <c r="W1519" s="764" t="s">
        <v>1549</v>
      </c>
      <c r="X1519" s="765"/>
      <c r="Y1519" s="765"/>
      <c r="Z1519" s="765"/>
      <c r="AA1519" s="1447">
        <v>0</v>
      </c>
      <c r="AC1519" s="1448" t="s">
        <v>1469</v>
      </c>
      <c r="AD1519" s="766"/>
      <c r="AE1519" s="766"/>
      <c r="AF1519" s="766"/>
      <c r="AG1519" s="767">
        <v>0</v>
      </c>
      <c r="AI1519" s="1448" t="s">
        <v>1373</v>
      </c>
      <c r="AJ1519" s="766"/>
      <c r="AK1519" s="766"/>
      <c r="AL1519" s="766"/>
      <c r="AM1519" s="767">
        <v>0.28999999165534973</v>
      </c>
      <c r="AO1519" s="1448" t="s">
        <v>1365</v>
      </c>
      <c r="AP1519" s="766"/>
      <c r="AQ1519" s="766"/>
      <c r="AR1519" s="766"/>
      <c r="AS1519" s="767">
        <v>0</v>
      </c>
      <c r="AU1519" s="1448" t="s">
        <v>1550</v>
      </c>
      <c r="AV1519" s="766"/>
      <c r="AW1519" s="766"/>
      <c r="AX1519" s="1450"/>
      <c r="AY1519" s="767">
        <v>0.40999999642372131</v>
      </c>
      <c r="BA1519" s="1448" t="s">
        <v>1258</v>
      </c>
      <c r="BB1519" s="766"/>
      <c r="BC1519" s="766"/>
      <c r="BD1519" s="766"/>
      <c r="BE1519" s="767">
        <v>0.28999999165534973</v>
      </c>
    </row>
    <row r="1520" spans="5:63">
      <c r="E1520" s="764" t="s">
        <v>1458</v>
      </c>
      <c r="F1520" s="765"/>
      <c r="G1520" s="765"/>
      <c r="H1520" s="766"/>
      <c r="I1520" s="767">
        <v>0.28299999999999997</v>
      </c>
      <c r="K1520" s="764" t="s">
        <v>1468</v>
      </c>
      <c r="L1520" s="765"/>
      <c r="M1520" s="765"/>
      <c r="N1520" s="766"/>
      <c r="O1520" s="767">
        <v>0.249</v>
      </c>
      <c r="Q1520" s="764" t="s">
        <v>1507</v>
      </c>
      <c r="R1520" s="765"/>
      <c r="S1520" s="765"/>
      <c r="T1520" s="766"/>
      <c r="U1520" s="767">
        <v>0.223</v>
      </c>
      <c r="W1520" s="764" t="s">
        <v>1551</v>
      </c>
      <c r="X1520" s="765"/>
      <c r="Y1520" s="765"/>
      <c r="Z1520" s="765"/>
      <c r="AA1520" s="1447">
        <v>0.25900000000000001</v>
      </c>
      <c r="AC1520" s="1448" t="s">
        <v>1342</v>
      </c>
      <c r="AD1520" s="766"/>
      <c r="AE1520" s="766"/>
      <c r="AF1520" s="766"/>
      <c r="AG1520" s="767">
        <v>0.12</v>
      </c>
      <c r="AI1520" s="1448" t="s">
        <v>1274</v>
      </c>
      <c r="AJ1520" s="766"/>
      <c r="AK1520" s="766"/>
      <c r="AL1520" s="766"/>
      <c r="AM1520" s="767">
        <v>0</v>
      </c>
      <c r="AO1520" s="1448" t="s">
        <v>1381</v>
      </c>
      <c r="AP1520" s="766"/>
      <c r="AQ1520" s="766"/>
      <c r="AR1520" s="766"/>
      <c r="AS1520" s="767">
        <v>0.40999999642372131</v>
      </c>
      <c r="AU1520" s="1448" t="s">
        <v>1547</v>
      </c>
      <c r="AV1520" s="766"/>
      <c r="AW1520" s="766"/>
      <c r="AX1520" s="1450"/>
      <c r="AY1520" s="767">
        <v>0</v>
      </c>
      <c r="BA1520" s="1448" t="s">
        <v>1268</v>
      </c>
      <c r="BB1520" s="766"/>
      <c r="BC1520" s="766"/>
      <c r="BD1520" s="766"/>
      <c r="BE1520" s="767">
        <v>0.28999999165534973</v>
      </c>
    </row>
    <row r="1521" spans="5:57">
      <c r="E1521" s="764" t="s">
        <v>1492</v>
      </c>
      <c r="F1521" s="765"/>
      <c r="G1521" s="765"/>
      <c r="H1521" s="766"/>
      <c r="I1521" s="767">
        <v>0.28299999999999997</v>
      </c>
      <c r="K1521" s="764" t="s">
        <v>1473</v>
      </c>
      <c r="L1521" s="765"/>
      <c r="M1521" s="765"/>
      <c r="N1521" s="766"/>
      <c r="O1521" s="767">
        <v>0.25900000000000001</v>
      </c>
      <c r="Q1521" s="764" t="s">
        <v>1552</v>
      </c>
      <c r="R1521" s="765"/>
      <c r="S1521" s="765"/>
      <c r="T1521" s="766"/>
      <c r="U1521" s="767">
        <v>0.26600000000000001</v>
      </c>
      <c r="W1521" s="764" t="s">
        <v>1553</v>
      </c>
      <c r="X1521" s="765"/>
      <c r="Y1521" s="765"/>
      <c r="Z1521" s="765"/>
      <c r="AA1521" s="1447">
        <v>0.25900000000000001</v>
      </c>
      <c r="AC1521" s="1448" t="s">
        <v>1392</v>
      </c>
      <c r="AD1521" s="766"/>
      <c r="AE1521" s="766"/>
      <c r="AF1521" s="766"/>
      <c r="AG1521" s="767">
        <v>0.21</v>
      </c>
      <c r="AI1521" s="1448" t="s">
        <v>1554</v>
      </c>
      <c r="AJ1521" s="766"/>
      <c r="AK1521" s="766"/>
      <c r="AL1521" s="766"/>
      <c r="AM1521" s="767">
        <v>0</v>
      </c>
      <c r="AO1521" s="1448" t="s">
        <v>1264</v>
      </c>
      <c r="AP1521" s="766"/>
      <c r="AQ1521" s="766"/>
      <c r="AR1521" s="766"/>
      <c r="AS1521" s="767">
        <v>0</v>
      </c>
      <c r="AU1521" s="1448" t="s">
        <v>1258</v>
      </c>
      <c r="AV1521" s="766"/>
      <c r="AW1521" s="766"/>
      <c r="AX1521" s="1450"/>
      <c r="AY1521" s="767">
        <v>0.34999999403953552</v>
      </c>
      <c r="BA1521" s="1448" t="s">
        <v>1555</v>
      </c>
      <c r="BB1521" s="766"/>
      <c r="BC1521" s="766"/>
      <c r="BD1521" s="766"/>
      <c r="BE1521" s="767">
        <v>0</v>
      </c>
    </row>
    <row r="1522" spans="5:57">
      <c r="E1522" s="764" t="s">
        <v>1463</v>
      </c>
      <c r="F1522" s="765"/>
      <c r="G1522" s="765"/>
      <c r="H1522" s="766"/>
      <c r="I1522" s="767">
        <v>0.28199999999999997</v>
      </c>
      <c r="K1522" s="764" t="s">
        <v>1506</v>
      </c>
      <c r="L1522" s="765"/>
      <c r="M1522" s="765"/>
      <c r="N1522" s="766"/>
      <c r="O1522" s="767">
        <v>0.25800000000000001</v>
      </c>
      <c r="Q1522" s="764" t="s">
        <v>1556</v>
      </c>
      <c r="R1522" s="765"/>
      <c r="S1522" s="765"/>
      <c r="T1522" s="766"/>
      <c r="U1522" s="767">
        <v>0</v>
      </c>
      <c r="W1522" s="764" t="s">
        <v>1557</v>
      </c>
      <c r="X1522" s="765"/>
      <c r="Y1522" s="765"/>
      <c r="Z1522" s="765"/>
      <c r="AA1522" s="1447">
        <v>0.252</v>
      </c>
      <c r="AC1522" s="1448" t="s">
        <v>1440</v>
      </c>
      <c r="AD1522" s="766"/>
      <c r="AE1522" s="766"/>
      <c r="AF1522" s="766"/>
      <c r="AG1522" s="767">
        <v>0.22</v>
      </c>
      <c r="AI1522" s="1448" t="s">
        <v>1558</v>
      </c>
      <c r="AJ1522" s="766"/>
      <c r="AK1522" s="766"/>
      <c r="AL1522" s="766"/>
      <c r="AM1522" s="767">
        <v>0</v>
      </c>
      <c r="AO1522" s="1448" t="s">
        <v>1244</v>
      </c>
      <c r="AP1522" s="766"/>
      <c r="AQ1522" s="766"/>
      <c r="AR1522" s="766"/>
      <c r="AS1522" s="767">
        <v>0.37999999523162842</v>
      </c>
      <c r="AU1522" s="1448" t="s">
        <v>1559</v>
      </c>
      <c r="AV1522" s="766"/>
      <c r="AW1522" s="766"/>
      <c r="AX1522" s="1450"/>
      <c r="AY1522" s="767">
        <v>0</v>
      </c>
      <c r="BA1522" s="1448" t="s">
        <v>1313</v>
      </c>
      <c r="BB1522" s="766"/>
      <c r="BC1522" s="766"/>
      <c r="BD1522" s="766"/>
      <c r="BE1522" s="767">
        <v>0</v>
      </c>
    </row>
    <row r="1523" spans="5:57">
      <c r="E1523" s="764" t="s">
        <v>1468</v>
      </c>
      <c r="F1523" s="765"/>
      <c r="G1523" s="765"/>
      <c r="H1523" s="766"/>
      <c r="I1523" s="767">
        <v>0.26500000000000001</v>
      </c>
      <c r="K1523" s="764" t="s">
        <v>1477</v>
      </c>
      <c r="L1523" s="765"/>
      <c r="M1523" s="765"/>
      <c r="N1523" s="766"/>
      <c r="O1523" s="767">
        <v>0</v>
      </c>
      <c r="Q1523" s="764" t="s">
        <v>1520</v>
      </c>
      <c r="R1523" s="765"/>
      <c r="S1523" s="765"/>
      <c r="T1523" s="766"/>
      <c r="U1523" s="767">
        <v>0.27100000000000002</v>
      </c>
      <c r="W1523" s="764" t="s">
        <v>1560</v>
      </c>
      <c r="X1523" s="765"/>
      <c r="Y1523" s="765"/>
      <c r="Z1523" s="765"/>
      <c r="AA1523" s="1447">
        <v>0.254</v>
      </c>
      <c r="AC1523" s="1448" t="s">
        <v>1405</v>
      </c>
      <c r="AD1523" s="766"/>
      <c r="AE1523" s="766"/>
      <c r="AF1523" s="766"/>
      <c r="AG1523" s="767">
        <v>0.23</v>
      </c>
      <c r="AI1523" s="1448" t="s">
        <v>1561</v>
      </c>
      <c r="AJ1523" s="766"/>
      <c r="AK1523" s="766"/>
      <c r="AL1523" s="766"/>
      <c r="AM1523" s="767">
        <v>0</v>
      </c>
      <c r="AO1523" s="1448" t="s">
        <v>1288</v>
      </c>
      <c r="AP1523" s="766"/>
      <c r="AQ1523" s="766"/>
      <c r="AR1523" s="766"/>
      <c r="AS1523" s="767">
        <v>0</v>
      </c>
      <c r="AU1523" s="1448" t="s">
        <v>1268</v>
      </c>
      <c r="AV1523" s="766"/>
      <c r="AW1523" s="766"/>
      <c r="AX1523" s="1450"/>
      <c r="AY1523" s="767">
        <v>0.38999998569488525</v>
      </c>
      <c r="BA1523" s="1448" t="s">
        <v>1283</v>
      </c>
      <c r="BB1523" s="766"/>
      <c r="BC1523" s="766"/>
      <c r="BD1523" s="766"/>
      <c r="BE1523" s="767">
        <v>0</v>
      </c>
    </row>
    <row r="1524" spans="5:57">
      <c r="E1524" s="764" t="s">
        <v>1473</v>
      </c>
      <c r="F1524" s="765"/>
      <c r="G1524" s="765"/>
      <c r="H1524" s="766"/>
      <c r="I1524" s="767">
        <v>0.28299999999999997</v>
      </c>
      <c r="K1524" s="764" t="s">
        <v>1562</v>
      </c>
      <c r="L1524" s="765"/>
      <c r="M1524" s="765"/>
      <c r="N1524" s="766"/>
      <c r="O1524" s="767">
        <v>0.26</v>
      </c>
      <c r="Q1524" s="764" t="s">
        <v>1563</v>
      </c>
      <c r="R1524" s="765"/>
      <c r="S1524" s="765"/>
      <c r="T1524" s="766"/>
      <c r="U1524" s="767">
        <v>0.27300000000000002</v>
      </c>
      <c r="W1524" s="764" t="s">
        <v>1564</v>
      </c>
      <c r="X1524" s="765"/>
      <c r="Y1524" s="765"/>
      <c r="Z1524" s="765"/>
      <c r="AA1524" s="1447">
        <v>0.25900000000000001</v>
      </c>
      <c r="AC1524" s="1448" t="s">
        <v>1509</v>
      </c>
      <c r="AD1524" s="766"/>
      <c r="AE1524" s="766"/>
      <c r="AF1524" s="766"/>
      <c r="AG1524" s="767">
        <v>0</v>
      </c>
      <c r="AI1524" s="1448" t="s">
        <v>1376</v>
      </c>
      <c r="AJ1524" s="766"/>
      <c r="AK1524" s="766"/>
      <c r="AL1524" s="766"/>
      <c r="AM1524" s="767">
        <v>0</v>
      </c>
      <c r="AO1524" s="1448" t="s">
        <v>1296</v>
      </c>
      <c r="AP1524" s="766"/>
      <c r="AQ1524" s="766"/>
      <c r="AR1524" s="766"/>
      <c r="AS1524" s="767">
        <v>0.15999999642372131</v>
      </c>
      <c r="AU1524" s="1448" t="s">
        <v>1555</v>
      </c>
      <c r="AV1524" s="766"/>
      <c r="AW1524" s="766"/>
      <c r="AX1524" s="1450"/>
      <c r="AY1524" s="767">
        <v>0</v>
      </c>
      <c r="BA1524" s="1448" t="s">
        <v>1565</v>
      </c>
      <c r="BB1524" s="766"/>
      <c r="BC1524" s="766"/>
      <c r="BD1524" s="766"/>
      <c r="BE1524" s="767">
        <v>7.0000000298023224E-2</v>
      </c>
    </row>
    <row r="1525" spans="5:57">
      <c r="E1525" s="764" t="s">
        <v>1566</v>
      </c>
      <c r="F1525" s="765"/>
      <c r="G1525" s="765"/>
      <c r="H1525" s="766"/>
      <c r="I1525" s="767">
        <v>0</v>
      </c>
      <c r="K1525" s="764" t="s">
        <v>1567</v>
      </c>
      <c r="L1525" s="765"/>
      <c r="M1525" s="765"/>
      <c r="N1525" s="766"/>
      <c r="O1525" s="767">
        <v>0.254</v>
      </c>
      <c r="Q1525" s="764" t="s">
        <v>1526</v>
      </c>
      <c r="R1525" s="765"/>
      <c r="S1525" s="765"/>
      <c r="T1525" s="766"/>
      <c r="U1525" s="767">
        <v>0</v>
      </c>
      <c r="W1525" s="764" t="s">
        <v>1568</v>
      </c>
      <c r="X1525" s="765"/>
      <c r="Y1525" s="765"/>
      <c r="Z1525" s="765"/>
      <c r="AA1525" s="1447">
        <v>0.25900000000000001</v>
      </c>
      <c r="AC1525" s="1448" t="s">
        <v>1448</v>
      </c>
      <c r="AD1525" s="766"/>
      <c r="AE1525" s="766"/>
      <c r="AF1525" s="766"/>
      <c r="AG1525" s="767">
        <v>0</v>
      </c>
      <c r="AI1525" s="1448" t="s">
        <v>1569</v>
      </c>
      <c r="AJ1525" s="766"/>
      <c r="AK1525" s="766"/>
      <c r="AL1525" s="766"/>
      <c r="AM1525" s="767">
        <v>0.23999999463558197</v>
      </c>
      <c r="AO1525" s="1448" t="s">
        <v>1482</v>
      </c>
      <c r="AP1525" s="766"/>
      <c r="AQ1525" s="766"/>
      <c r="AR1525" s="766"/>
      <c r="AS1525" s="767">
        <v>0</v>
      </c>
      <c r="AU1525" s="1448" t="s">
        <v>1313</v>
      </c>
      <c r="AV1525" s="766"/>
      <c r="AW1525" s="766"/>
      <c r="AX1525" s="1450"/>
      <c r="AY1525" s="767">
        <v>0</v>
      </c>
      <c r="BA1525" s="1448" t="s">
        <v>1570</v>
      </c>
      <c r="BB1525" s="766"/>
      <c r="BC1525" s="766"/>
      <c r="BD1525" s="766"/>
      <c r="BE1525" s="767">
        <v>0.31999999284744263</v>
      </c>
    </row>
    <row r="1526" spans="5:57">
      <c r="E1526" s="764" t="s">
        <v>1506</v>
      </c>
      <c r="F1526" s="765"/>
      <c r="G1526" s="765"/>
      <c r="H1526" s="766"/>
      <c r="I1526" s="767">
        <v>0.27800000000000002</v>
      </c>
      <c r="K1526" s="764" t="s">
        <v>1480</v>
      </c>
      <c r="L1526" s="765"/>
      <c r="M1526" s="765"/>
      <c r="N1526" s="766"/>
      <c r="O1526" s="767">
        <v>0.254</v>
      </c>
      <c r="Q1526" s="764" t="s">
        <v>1571</v>
      </c>
      <c r="R1526" s="765"/>
      <c r="S1526" s="765"/>
      <c r="T1526" s="766"/>
      <c r="U1526" s="767">
        <v>0.27100000000000002</v>
      </c>
      <c r="W1526" s="764" t="s">
        <v>1572</v>
      </c>
      <c r="X1526" s="765"/>
      <c r="Y1526" s="765"/>
      <c r="Z1526" s="765"/>
      <c r="AA1526" s="1447">
        <v>0.25800000000000001</v>
      </c>
      <c r="AC1526" s="1448" t="s">
        <v>1408</v>
      </c>
      <c r="AD1526" s="766"/>
      <c r="AE1526" s="766"/>
      <c r="AF1526" s="766"/>
      <c r="AG1526" s="767">
        <v>0</v>
      </c>
      <c r="AI1526" s="1448" t="s">
        <v>1573</v>
      </c>
      <c r="AJ1526" s="766"/>
      <c r="AK1526" s="766"/>
      <c r="AL1526" s="766"/>
      <c r="AM1526" s="767">
        <v>0</v>
      </c>
      <c r="AO1526" s="1448" t="s">
        <v>1574</v>
      </c>
      <c r="AP1526" s="766"/>
      <c r="AQ1526" s="766"/>
      <c r="AR1526" s="766"/>
      <c r="AS1526" s="767">
        <v>0.25</v>
      </c>
      <c r="AU1526" s="1448" t="s">
        <v>1283</v>
      </c>
      <c r="AV1526" s="766"/>
      <c r="AW1526" s="766"/>
      <c r="AX1526" s="1450"/>
      <c r="AY1526" s="767">
        <v>0</v>
      </c>
      <c r="BA1526" s="1448" t="s">
        <v>1575</v>
      </c>
      <c r="BB1526" s="766"/>
      <c r="BC1526" s="766"/>
      <c r="BD1526" s="766"/>
      <c r="BE1526" s="767">
        <v>0</v>
      </c>
    </row>
    <row r="1527" spans="5:57">
      <c r="E1527" s="764" t="s">
        <v>1477</v>
      </c>
      <c r="F1527" s="765"/>
      <c r="G1527" s="765"/>
      <c r="H1527" s="766"/>
      <c r="I1527" s="767">
        <v>0</v>
      </c>
      <c r="K1527" s="764" t="s">
        <v>1576</v>
      </c>
      <c r="L1527" s="765"/>
      <c r="M1527" s="765"/>
      <c r="N1527" s="766"/>
      <c r="O1527" s="767">
        <v>0</v>
      </c>
      <c r="Q1527" s="764" t="s">
        <v>1530</v>
      </c>
      <c r="R1527" s="765"/>
      <c r="S1527" s="765"/>
      <c r="T1527" s="766"/>
      <c r="U1527" s="767">
        <v>0.26800000000000002</v>
      </c>
      <c r="W1527" s="764" t="s">
        <v>1577</v>
      </c>
      <c r="X1527" s="765"/>
      <c r="Y1527" s="765"/>
      <c r="Z1527" s="765"/>
      <c r="AA1527" s="1447">
        <v>0.20100000000000001</v>
      </c>
      <c r="AC1527" s="1448" t="s">
        <v>1521</v>
      </c>
      <c r="AD1527" s="766"/>
      <c r="AE1527" s="766"/>
      <c r="AF1527" s="766"/>
      <c r="AG1527" s="767">
        <v>0</v>
      </c>
      <c r="AI1527" s="1448" t="s">
        <v>1365</v>
      </c>
      <c r="AJ1527" s="766"/>
      <c r="AK1527" s="766"/>
      <c r="AL1527" s="766"/>
      <c r="AM1527" s="767">
        <v>0</v>
      </c>
      <c r="AO1527" s="1448" t="s">
        <v>1383</v>
      </c>
      <c r="AP1527" s="766"/>
      <c r="AQ1527" s="766"/>
      <c r="AR1527" s="766"/>
      <c r="AS1527" s="767">
        <v>0.20000000298023224</v>
      </c>
      <c r="AU1527" s="1448" t="s">
        <v>1565</v>
      </c>
      <c r="AV1527" s="766"/>
      <c r="AW1527" s="766"/>
      <c r="AX1527" s="1450"/>
      <c r="AY1527" s="767">
        <v>0</v>
      </c>
      <c r="BA1527" s="1448" t="s">
        <v>1350</v>
      </c>
      <c r="BB1527" s="766"/>
      <c r="BC1527" s="766"/>
      <c r="BD1527" s="766"/>
      <c r="BE1527" s="767">
        <v>0</v>
      </c>
    </row>
    <row r="1528" spans="5:57">
      <c r="E1528" s="764" t="s">
        <v>1567</v>
      </c>
      <c r="F1528" s="765"/>
      <c r="G1528" s="765"/>
      <c r="H1528" s="766"/>
      <c r="I1528" s="767">
        <v>0.28299999999999997</v>
      </c>
      <c r="K1528" s="764" t="s">
        <v>1519</v>
      </c>
      <c r="L1528" s="765"/>
      <c r="M1528" s="765"/>
      <c r="N1528" s="766"/>
      <c r="O1528" s="767">
        <v>0.222</v>
      </c>
      <c r="Q1528" s="764" t="s">
        <v>1532</v>
      </c>
      <c r="R1528" s="765"/>
      <c r="S1528" s="765"/>
      <c r="T1528" s="766"/>
      <c r="U1528" s="767">
        <v>0.27200000000000002</v>
      </c>
      <c r="W1528" s="764" t="s">
        <v>1578</v>
      </c>
      <c r="X1528" s="765"/>
      <c r="Y1528" s="765"/>
      <c r="Z1528" s="765"/>
      <c r="AA1528" s="1447">
        <v>0</v>
      </c>
      <c r="AC1528" s="1448" t="s">
        <v>1501</v>
      </c>
      <c r="AD1528" s="766"/>
      <c r="AE1528" s="766"/>
      <c r="AF1528" s="766"/>
      <c r="AG1528" s="767">
        <v>0.23</v>
      </c>
      <c r="AI1528" s="1448" t="s">
        <v>1264</v>
      </c>
      <c r="AJ1528" s="766"/>
      <c r="AK1528" s="766"/>
      <c r="AL1528" s="766"/>
      <c r="AM1528" s="767">
        <v>0</v>
      </c>
      <c r="AO1528" s="1448" t="s">
        <v>1437</v>
      </c>
      <c r="AP1528" s="766"/>
      <c r="AQ1528" s="766"/>
      <c r="AR1528" s="766"/>
      <c r="AS1528" s="767">
        <v>0.40999999642372131</v>
      </c>
      <c r="AU1528" s="1448" t="s">
        <v>1579</v>
      </c>
      <c r="AV1528" s="766"/>
      <c r="AW1528" s="766"/>
      <c r="AX1528" s="1450"/>
      <c r="AY1528" s="767">
        <v>0</v>
      </c>
      <c r="BA1528" s="1448" t="s">
        <v>1484</v>
      </c>
      <c r="BB1528" s="766"/>
      <c r="BC1528" s="766"/>
      <c r="BD1528" s="766"/>
      <c r="BE1528" s="767">
        <v>0</v>
      </c>
    </row>
    <row r="1529" spans="5:57">
      <c r="E1529" s="764" t="s">
        <v>1480</v>
      </c>
      <c r="F1529" s="765"/>
      <c r="G1529" s="765"/>
      <c r="H1529" s="766"/>
      <c r="I1529" s="767">
        <v>0.28199999999999997</v>
      </c>
      <c r="K1529" s="764" t="s">
        <v>1484</v>
      </c>
      <c r="L1529" s="765"/>
      <c r="M1529" s="765"/>
      <c r="N1529" s="766"/>
      <c r="O1529" s="767">
        <v>0.26</v>
      </c>
      <c r="Q1529" s="764" t="s">
        <v>1580</v>
      </c>
      <c r="R1529" s="765"/>
      <c r="S1529" s="765"/>
      <c r="T1529" s="766"/>
      <c r="U1529" s="767">
        <v>0</v>
      </c>
      <c r="W1529" s="764" t="s">
        <v>1581</v>
      </c>
      <c r="X1529" s="765"/>
      <c r="Y1529" s="765"/>
      <c r="Z1529" s="765"/>
      <c r="AA1529" s="1447">
        <v>0</v>
      </c>
      <c r="AC1529" s="1448" t="s">
        <v>1582</v>
      </c>
      <c r="AD1529" s="766"/>
      <c r="AE1529" s="766"/>
      <c r="AF1529" s="766"/>
      <c r="AG1529" s="767">
        <v>0</v>
      </c>
      <c r="AI1529" s="1448" t="s">
        <v>1275</v>
      </c>
      <c r="AJ1529" s="766"/>
      <c r="AK1529" s="766"/>
      <c r="AL1529" s="766"/>
      <c r="AM1529" s="767">
        <v>0.27000001072883606</v>
      </c>
      <c r="AO1529" s="1448" t="s">
        <v>1583</v>
      </c>
      <c r="AP1529" s="766"/>
      <c r="AQ1529" s="766"/>
      <c r="AR1529" s="766"/>
      <c r="AS1529" s="767">
        <v>0</v>
      </c>
      <c r="AU1529" s="1448" t="s">
        <v>1350</v>
      </c>
      <c r="AV1529" s="766"/>
      <c r="AW1529" s="766"/>
      <c r="AX1529" s="1450"/>
      <c r="AY1529" s="767">
        <v>0</v>
      </c>
      <c r="BA1529" s="1448" t="s">
        <v>1297</v>
      </c>
      <c r="BB1529" s="766"/>
      <c r="BC1529" s="766"/>
      <c r="BD1529" s="766"/>
      <c r="BE1529" s="767">
        <v>0</v>
      </c>
    </row>
    <row r="1530" spans="5:57">
      <c r="E1530" s="764" t="s">
        <v>1584</v>
      </c>
      <c r="F1530" s="765"/>
      <c r="G1530" s="765"/>
      <c r="H1530" s="766"/>
      <c r="I1530" s="767">
        <v>0.28299999999999997</v>
      </c>
      <c r="K1530" s="764" t="s">
        <v>1489</v>
      </c>
      <c r="L1530" s="765"/>
      <c r="M1530" s="765"/>
      <c r="N1530" s="766"/>
      <c r="O1530" s="767">
        <v>0</v>
      </c>
      <c r="Q1530" s="764" t="s">
        <v>1536</v>
      </c>
      <c r="R1530" s="765"/>
      <c r="S1530" s="765"/>
      <c r="T1530" s="766"/>
      <c r="U1530" s="767">
        <v>0.25</v>
      </c>
      <c r="W1530" s="764" t="s">
        <v>1585</v>
      </c>
      <c r="X1530" s="765"/>
      <c r="Y1530" s="765"/>
      <c r="Z1530" s="765"/>
      <c r="AA1530" s="1447">
        <v>0.25900000000000001</v>
      </c>
      <c r="AC1530" s="1448" t="s">
        <v>1414</v>
      </c>
      <c r="AD1530" s="766"/>
      <c r="AE1530" s="766"/>
      <c r="AF1530" s="766"/>
      <c r="AG1530" s="767">
        <v>0</v>
      </c>
      <c r="AI1530" s="1448" t="s">
        <v>1288</v>
      </c>
      <c r="AJ1530" s="766"/>
      <c r="AK1530" s="766"/>
      <c r="AL1530" s="766"/>
      <c r="AM1530" s="767">
        <v>0.31000000238418579</v>
      </c>
      <c r="AO1530" s="1448" t="s">
        <v>1388</v>
      </c>
      <c r="AP1530" s="766"/>
      <c r="AQ1530" s="766"/>
      <c r="AR1530" s="766"/>
      <c r="AS1530" s="767">
        <v>0</v>
      </c>
      <c r="AU1530" s="1448" t="s">
        <v>1484</v>
      </c>
      <c r="AV1530" s="766"/>
      <c r="AW1530" s="766"/>
      <c r="AX1530" s="1450"/>
      <c r="AY1530" s="767">
        <v>0</v>
      </c>
      <c r="BA1530" s="1448" t="s">
        <v>1394</v>
      </c>
      <c r="BB1530" s="766"/>
      <c r="BC1530" s="766"/>
      <c r="BD1530" s="766"/>
      <c r="BE1530" s="767">
        <v>0.15000000596046448</v>
      </c>
    </row>
    <row r="1531" spans="5:57">
      <c r="E1531" s="764" t="s">
        <v>1576</v>
      </c>
      <c r="F1531" s="765"/>
      <c r="G1531" s="765"/>
      <c r="H1531" s="766"/>
      <c r="I1531" s="767">
        <v>0</v>
      </c>
      <c r="K1531" s="764" t="s">
        <v>1394</v>
      </c>
      <c r="L1531" s="765"/>
      <c r="M1531" s="765"/>
      <c r="N1531" s="766"/>
      <c r="O1531" s="767">
        <v>0.24099999999999999</v>
      </c>
      <c r="Q1531" s="764" t="s">
        <v>1539</v>
      </c>
      <c r="R1531" s="765"/>
      <c r="S1531" s="765"/>
      <c r="T1531" s="766"/>
      <c r="U1531" s="767">
        <v>0.27300000000000002</v>
      </c>
      <c r="W1531" s="764" t="s">
        <v>1586</v>
      </c>
      <c r="X1531" s="765"/>
      <c r="Y1531" s="765"/>
      <c r="Z1531" s="765"/>
      <c r="AA1531" s="1447">
        <v>0.25900000000000001</v>
      </c>
      <c r="AC1531" s="1448" t="s">
        <v>1419</v>
      </c>
      <c r="AD1531" s="766"/>
      <c r="AE1531" s="766"/>
      <c r="AF1531" s="766"/>
      <c r="AG1531" s="767">
        <v>0</v>
      </c>
      <c r="AI1531" s="1448" t="s">
        <v>1587</v>
      </c>
      <c r="AJ1531" s="766"/>
      <c r="AK1531" s="766"/>
      <c r="AL1531" s="766"/>
      <c r="AM1531" s="767">
        <v>0</v>
      </c>
      <c r="AO1531" s="1448" t="s">
        <v>1502</v>
      </c>
      <c r="AP1531" s="766"/>
      <c r="AQ1531" s="766"/>
      <c r="AR1531" s="766"/>
      <c r="AS1531" s="767">
        <v>0.40999999642372131</v>
      </c>
      <c r="AU1531" s="1448" t="s">
        <v>1297</v>
      </c>
      <c r="AV1531" s="766"/>
      <c r="AW1531" s="766"/>
      <c r="AX1531" s="1450"/>
      <c r="AY1531" s="767">
        <v>0</v>
      </c>
      <c r="BA1531" s="1448" t="s">
        <v>1457</v>
      </c>
      <c r="BB1531" s="766"/>
      <c r="BC1531" s="766"/>
      <c r="BD1531" s="766"/>
      <c r="BE1531" s="767">
        <v>0.10999999940395355</v>
      </c>
    </row>
    <row r="1532" spans="5:57">
      <c r="E1532" s="764" t="s">
        <v>1484</v>
      </c>
      <c r="F1532" s="765"/>
      <c r="G1532" s="765"/>
      <c r="H1532" s="766"/>
      <c r="I1532" s="767">
        <v>0.245</v>
      </c>
      <c r="K1532" s="764" t="s">
        <v>1495</v>
      </c>
      <c r="L1532" s="765"/>
      <c r="M1532" s="765"/>
      <c r="N1532" s="766"/>
      <c r="O1532" s="767">
        <v>0</v>
      </c>
      <c r="Q1532" s="764" t="s">
        <v>1543</v>
      </c>
      <c r="R1532" s="765"/>
      <c r="S1532" s="765"/>
      <c r="T1532" s="766"/>
      <c r="U1532" s="767">
        <v>0.27300000000000002</v>
      </c>
      <c r="W1532" s="764" t="s">
        <v>1588</v>
      </c>
      <c r="X1532" s="765"/>
      <c r="Y1532" s="765"/>
      <c r="Z1532" s="765"/>
      <c r="AA1532" s="1447">
        <v>0.25900000000000001</v>
      </c>
      <c r="AC1532" s="1448" t="s">
        <v>1425</v>
      </c>
      <c r="AD1532" s="766"/>
      <c r="AE1532" s="766"/>
      <c r="AF1532" s="766"/>
      <c r="AG1532" s="767">
        <v>0</v>
      </c>
      <c r="AI1532" s="1448" t="s">
        <v>1589</v>
      </c>
      <c r="AJ1532" s="766"/>
      <c r="AK1532" s="766"/>
      <c r="AL1532" s="766"/>
      <c r="AM1532" s="767">
        <v>0</v>
      </c>
      <c r="AO1532" s="1448" t="s">
        <v>1590</v>
      </c>
      <c r="AP1532" s="766"/>
      <c r="AQ1532" s="766"/>
      <c r="AR1532" s="766"/>
      <c r="AS1532" s="767">
        <v>0</v>
      </c>
      <c r="AU1532" s="1448" t="s">
        <v>1394</v>
      </c>
      <c r="AV1532" s="766"/>
      <c r="AW1532" s="766"/>
      <c r="AX1532" s="1450"/>
      <c r="AY1532" s="767">
        <v>0.2800000011920929</v>
      </c>
      <c r="BA1532" s="1448" t="s">
        <v>1461</v>
      </c>
      <c r="BB1532" s="766"/>
      <c r="BC1532" s="766"/>
      <c r="BD1532" s="766"/>
      <c r="BE1532" s="767">
        <v>0</v>
      </c>
    </row>
    <row r="1533" spans="5:57">
      <c r="E1533" s="764" t="s">
        <v>1394</v>
      </c>
      <c r="F1533" s="765"/>
      <c r="G1533" s="765"/>
      <c r="H1533" s="766"/>
      <c r="I1533" s="767">
        <v>0.27500000000000002</v>
      </c>
      <c r="K1533" s="764" t="s">
        <v>1591</v>
      </c>
      <c r="L1533" s="765"/>
      <c r="M1533" s="765"/>
      <c r="N1533" s="766"/>
      <c r="O1533" s="767">
        <v>0.252</v>
      </c>
      <c r="Q1533" s="764" t="s">
        <v>1546</v>
      </c>
      <c r="R1533" s="765"/>
      <c r="S1533" s="765"/>
      <c r="T1533" s="766"/>
      <c r="U1533" s="767">
        <v>0.26900000000000002</v>
      </c>
      <c r="W1533" s="764" t="s">
        <v>1592</v>
      </c>
      <c r="X1533" s="765"/>
      <c r="Y1533" s="765"/>
      <c r="Z1533" s="765"/>
      <c r="AA1533" s="1447">
        <v>0.23300000000000001</v>
      </c>
      <c r="AC1533" s="1448" t="s">
        <v>1429</v>
      </c>
      <c r="AD1533" s="766"/>
      <c r="AE1533" s="766"/>
      <c r="AF1533" s="766"/>
      <c r="AG1533" s="767">
        <v>0</v>
      </c>
      <c r="AI1533" s="1448" t="s">
        <v>1296</v>
      </c>
      <c r="AJ1533" s="766"/>
      <c r="AK1533" s="766"/>
      <c r="AL1533" s="766"/>
      <c r="AM1533" s="767">
        <v>0.25999999046325684</v>
      </c>
      <c r="AO1533" s="1448" t="s">
        <v>1593</v>
      </c>
      <c r="AP1533" s="766"/>
      <c r="AQ1533" s="766"/>
      <c r="AR1533" s="766"/>
      <c r="AS1533" s="767">
        <v>0</v>
      </c>
      <c r="AU1533" s="1448" t="s">
        <v>1594</v>
      </c>
      <c r="AV1533" s="766"/>
      <c r="AW1533" s="766"/>
      <c r="AX1533" s="1450"/>
      <c r="AY1533" s="767">
        <v>0</v>
      </c>
      <c r="BA1533" s="1448" t="s">
        <v>1595</v>
      </c>
      <c r="BB1533" s="766"/>
      <c r="BC1533" s="766"/>
      <c r="BD1533" s="766"/>
      <c r="BE1533" s="767">
        <v>0.36000001430511475</v>
      </c>
    </row>
    <row r="1534" spans="5:57">
      <c r="E1534" s="764" t="s">
        <v>1495</v>
      </c>
      <c r="F1534" s="765"/>
      <c r="G1534" s="765"/>
      <c r="H1534" s="766"/>
      <c r="I1534" s="767">
        <v>0</v>
      </c>
      <c r="K1534" s="764" t="s">
        <v>1596</v>
      </c>
      <c r="L1534" s="765"/>
      <c r="M1534" s="765"/>
      <c r="N1534" s="766"/>
      <c r="O1534" s="767">
        <v>0.23300000000000001</v>
      </c>
      <c r="Q1534" s="764" t="s">
        <v>1549</v>
      </c>
      <c r="R1534" s="765"/>
      <c r="S1534" s="765"/>
      <c r="T1534" s="766"/>
      <c r="U1534" s="767">
        <v>0</v>
      </c>
      <c r="W1534" s="764" t="s">
        <v>1597</v>
      </c>
      <c r="X1534" s="765"/>
      <c r="Y1534" s="765"/>
      <c r="Z1534" s="765"/>
      <c r="AA1534" s="1447">
        <v>0</v>
      </c>
      <c r="AC1534" s="1448" t="s">
        <v>1598</v>
      </c>
      <c r="AD1534" s="766"/>
      <c r="AE1534" s="766"/>
      <c r="AF1534" s="766"/>
      <c r="AG1534" s="767">
        <v>0.17</v>
      </c>
      <c r="AI1534" s="1448" t="s">
        <v>1599</v>
      </c>
      <c r="AJ1534" s="766"/>
      <c r="AK1534" s="766"/>
      <c r="AL1534" s="766"/>
      <c r="AM1534" s="767">
        <v>0</v>
      </c>
      <c r="AO1534" s="1448" t="s">
        <v>1393</v>
      </c>
      <c r="AP1534" s="766"/>
      <c r="AQ1534" s="766"/>
      <c r="AR1534" s="766"/>
      <c r="AS1534" s="767">
        <v>0.2800000011920929</v>
      </c>
      <c r="AU1534" s="1448" t="s">
        <v>1457</v>
      </c>
      <c r="AV1534" s="766"/>
      <c r="AW1534" s="766"/>
      <c r="AX1534" s="1450"/>
      <c r="AY1534" s="767">
        <v>0.23000000417232513</v>
      </c>
      <c r="BA1534" s="1448" t="s">
        <v>1334</v>
      </c>
      <c r="BB1534" s="766"/>
      <c r="BC1534" s="766"/>
      <c r="BD1534" s="766"/>
      <c r="BE1534" s="767">
        <v>0</v>
      </c>
    </row>
    <row r="1535" spans="5:57">
      <c r="E1535" s="764" t="s">
        <v>1600</v>
      </c>
      <c r="F1535" s="765"/>
      <c r="G1535" s="765"/>
      <c r="H1535" s="766"/>
      <c r="I1535" s="767">
        <v>0.28299999999999997</v>
      </c>
      <c r="K1535" s="764" t="s">
        <v>1499</v>
      </c>
      <c r="L1535" s="765"/>
      <c r="M1535" s="765"/>
      <c r="N1535" s="766"/>
      <c r="O1535" s="767">
        <v>0.25700000000000001</v>
      </c>
      <c r="Q1535" s="764" t="s">
        <v>1601</v>
      </c>
      <c r="R1535" s="765"/>
      <c r="S1535" s="765"/>
      <c r="T1535" s="766"/>
      <c r="U1535" s="767">
        <v>0.27200000000000002</v>
      </c>
      <c r="W1535" s="764" t="s">
        <v>1602</v>
      </c>
      <c r="X1535" s="765"/>
      <c r="Y1535" s="765"/>
      <c r="Z1535" s="765"/>
      <c r="AA1535" s="1447">
        <v>0.25900000000000001</v>
      </c>
      <c r="AC1535" s="1448" t="s">
        <v>1441</v>
      </c>
      <c r="AD1535" s="766"/>
      <c r="AE1535" s="766"/>
      <c r="AF1535" s="766"/>
      <c r="AG1535" s="767">
        <v>0</v>
      </c>
      <c r="AI1535" s="1448" t="s">
        <v>1388</v>
      </c>
      <c r="AJ1535" s="766"/>
      <c r="AK1535" s="766"/>
      <c r="AL1535" s="766"/>
      <c r="AM1535" s="767">
        <v>0</v>
      </c>
      <c r="AO1535" s="1448" t="s">
        <v>1603</v>
      </c>
      <c r="AP1535" s="766"/>
      <c r="AQ1535" s="766"/>
      <c r="AR1535" s="766"/>
      <c r="AS1535" s="767">
        <v>0</v>
      </c>
      <c r="AU1535" s="1448" t="s">
        <v>1461</v>
      </c>
      <c r="AV1535" s="766"/>
      <c r="AW1535" s="766"/>
      <c r="AX1535" s="1450"/>
      <c r="AY1535" s="767">
        <v>9.9999997764825821E-3</v>
      </c>
      <c r="BA1535" s="1448" t="s">
        <v>1604</v>
      </c>
      <c r="BB1535" s="766"/>
      <c r="BC1535" s="766"/>
      <c r="BD1535" s="766"/>
      <c r="BE1535" s="767">
        <v>0.28999999165534973</v>
      </c>
    </row>
    <row r="1536" spans="5:57">
      <c r="E1536" s="764" t="s">
        <v>1591</v>
      </c>
      <c r="F1536" s="765"/>
      <c r="G1536" s="765"/>
      <c r="H1536" s="766"/>
      <c r="I1536" s="767">
        <v>0.27300000000000002</v>
      </c>
      <c r="K1536" s="764" t="s">
        <v>1538</v>
      </c>
      <c r="L1536" s="765"/>
      <c r="M1536" s="765"/>
      <c r="N1536" s="766"/>
      <c r="O1536" s="767">
        <v>0.23400000000000001</v>
      </c>
      <c r="Q1536" s="764" t="s">
        <v>1605</v>
      </c>
      <c r="R1536" s="765"/>
      <c r="S1536" s="765"/>
      <c r="T1536" s="766"/>
      <c r="U1536" s="767">
        <v>0.112</v>
      </c>
      <c r="W1536" s="764" t="s">
        <v>1606</v>
      </c>
      <c r="X1536" s="765"/>
      <c r="Y1536" s="765"/>
      <c r="Z1536" s="765"/>
      <c r="AA1536" s="1447">
        <v>0.25800000000000001</v>
      </c>
      <c r="AC1536" s="1448" t="s">
        <v>1607</v>
      </c>
      <c r="AD1536" s="766"/>
      <c r="AE1536" s="766"/>
      <c r="AF1536" s="766"/>
      <c r="AG1536" s="767">
        <v>0</v>
      </c>
      <c r="AI1536" s="1448" t="s">
        <v>1502</v>
      </c>
      <c r="AJ1536" s="766"/>
      <c r="AK1536" s="766"/>
      <c r="AL1536" s="766"/>
      <c r="AM1536" s="767">
        <v>0.30000001192092896</v>
      </c>
      <c r="AO1536" s="1448" t="s">
        <v>1608</v>
      </c>
      <c r="AP1536" s="766"/>
      <c r="AQ1536" s="766"/>
      <c r="AR1536" s="766"/>
      <c r="AS1536" s="767">
        <v>0.34999999403953552</v>
      </c>
      <c r="AU1536" s="1448" t="s">
        <v>1609</v>
      </c>
      <c r="AV1536" s="766"/>
      <c r="AW1536" s="766"/>
      <c r="AX1536" s="1450"/>
      <c r="AY1536" s="767">
        <v>0.43000000715255737</v>
      </c>
      <c r="BA1536" s="1448" t="s">
        <v>1610</v>
      </c>
      <c r="BB1536" s="766"/>
      <c r="BC1536" s="766"/>
      <c r="BD1536" s="766"/>
      <c r="BE1536" s="767">
        <v>0</v>
      </c>
    </row>
    <row r="1537" spans="5:57">
      <c r="E1537" s="764" t="s">
        <v>1596</v>
      </c>
      <c r="F1537" s="765"/>
      <c r="G1537" s="765"/>
      <c r="H1537" s="766"/>
      <c r="I1537" s="767">
        <v>0</v>
      </c>
      <c r="K1537" s="764" t="s">
        <v>1611</v>
      </c>
      <c r="L1537" s="765"/>
      <c r="M1537" s="765"/>
      <c r="N1537" s="766"/>
      <c r="O1537" s="767">
        <v>0.26</v>
      </c>
      <c r="Q1537" s="764" t="s">
        <v>1551</v>
      </c>
      <c r="R1537" s="765"/>
      <c r="S1537" s="765"/>
      <c r="T1537" s="766"/>
      <c r="U1537" s="767">
        <v>0.27300000000000002</v>
      </c>
      <c r="W1537" s="764" t="s">
        <v>1612</v>
      </c>
      <c r="X1537" s="765"/>
      <c r="Y1537" s="765"/>
      <c r="Z1537" s="765"/>
      <c r="AA1537" s="1447">
        <v>0.25900000000000001</v>
      </c>
      <c r="AC1537" s="1448" t="s">
        <v>1613</v>
      </c>
      <c r="AD1537" s="766"/>
      <c r="AE1537" s="766"/>
      <c r="AF1537" s="766"/>
      <c r="AG1537" s="767">
        <v>0</v>
      </c>
      <c r="AI1537" s="1448" t="s">
        <v>1590</v>
      </c>
      <c r="AJ1537" s="766"/>
      <c r="AK1537" s="766"/>
      <c r="AL1537" s="766"/>
      <c r="AM1537" s="767">
        <v>0</v>
      </c>
      <c r="AO1537" s="1448" t="s">
        <v>1438</v>
      </c>
      <c r="AP1537" s="766"/>
      <c r="AQ1537" s="766"/>
      <c r="AR1537" s="766"/>
      <c r="AS1537" s="767">
        <v>0.40000000596046448</v>
      </c>
      <c r="AU1537" s="1448" t="s">
        <v>1595</v>
      </c>
      <c r="AV1537" s="766"/>
      <c r="AW1537" s="766"/>
      <c r="AX1537" s="1450"/>
      <c r="AY1537" s="767">
        <v>0.43000000715255737</v>
      </c>
      <c r="BA1537" s="1448" t="s">
        <v>1345</v>
      </c>
      <c r="BB1537" s="766"/>
      <c r="BC1537" s="766"/>
      <c r="BD1537" s="766"/>
      <c r="BE1537" s="767">
        <v>1.9999999552965164E-2</v>
      </c>
    </row>
    <row r="1538" spans="5:57">
      <c r="E1538" s="764" t="s">
        <v>1499</v>
      </c>
      <c r="F1538" s="765"/>
      <c r="G1538" s="765"/>
      <c r="H1538" s="766"/>
      <c r="I1538" s="767">
        <v>0.27800000000000002</v>
      </c>
      <c r="K1538" s="764" t="s">
        <v>1503</v>
      </c>
      <c r="L1538" s="765"/>
      <c r="M1538" s="765"/>
      <c r="N1538" s="766"/>
      <c r="O1538" s="767">
        <v>0.25900000000000001</v>
      </c>
      <c r="Q1538" s="764" t="s">
        <v>1553</v>
      </c>
      <c r="R1538" s="765"/>
      <c r="S1538" s="765"/>
      <c r="T1538" s="766"/>
      <c r="U1538" s="767">
        <v>0.27100000000000002</v>
      </c>
      <c r="W1538" s="764" t="s">
        <v>1528</v>
      </c>
      <c r="X1538" s="765"/>
      <c r="Y1538" s="765"/>
      <c r="Z1538" s="765"/>
      <c r="AA1538" s="1447">
        <v>0.25900000000000001</v>
      </c>
      <c r="AC1538" s="1448" t="s">
        <v>1376</v>
      </c>
      <c r="AD1538" s="766"/>
      <c r="AE1538" s="766"/>
      <c r="AF1538" s="766"/>
      <c r="AG1538" s="767">
        <v>0.17</v>
      </c>
      <c r="AI1538" s="1448" t="s">
        <v>1487</v>
      </c>
      <c r="AJ1538" s="766"/>
      <c r="AK1538" s="766"/>
      <c r="AL1538" s="766"/>
      <c r="AM1538" s="767">
        <v>0</v>
      </c>
      <c r="AO1538" s="1448" t="s">
        <v>1257</v>
      </c>
      <c r="AP1538" s="766"/>
      <c r="AQ1538" s="766"/>
      <c r="AR1538" s="766"/>
      <c r="AS1538" s="767">
        <v>0.14000000059604645</v>
      </c>
      <c r="AU1538" s="1448" t="s">
        <v>1614</v>
      </c>
      <c r="AV1538" s="766"/>
      <c r="AW1538" s="766"/>
      <c r="AX1538" s="1450"/>
      <c r="AY1538" s="767">
        <v>0.11999999731779099</v>
      </c>
      <c r="BA1538" s="1448" t="s">
        <v>1326</v>
      </c>
      <c r="BB1538" s="766"/>
      <c r="BC1538" s="766"/>
      <c r="BD1538" s="766"/>
      <c r="BE1538" s="767">
        <v>0</v>
      </c>
    </row>
    <row r="1539" spans="5:57">
      <c r="E1539" s="764" t="s">
        <v>1538</v>
      </c>
      <c r="F1539" s="765"/>
      <c r="G1539" s="765"/>
      <c r="H1539" s="766"/>
      <c r="I1539" s="767">
        <v>0.27400000000000002</v>
      </c>
      <c r="K1539" s="764" t="s">
        <v>1615</v>
      </c>
      <c r="L1539" s="765"/>
      <c r="M1539" s="765"/>
      <c r="N1539" s="766"/>
      <c r="O1539" s="767">
        <v>0.248</v>
      </c>
      <c r="Q1539" s="764" t="s">
        <v>1557</v>
      </c>
      <c r="R1539" s="765"/>
      <c r="S1539" s="765"/>
      <c r="T1539" s="766"/>
      <c r="U1539" s="767">
        <v>0.26900000000000002</v>
      </c>
      <c r="W1539" s="764" t="s">
        <v>1616</v>
      </c>
      <c r="X1539" s="765"/>
      <c r="Y1539" s="765"/>
      <c r="Z1539" s="765"/>
      <c r="AA1539" s="1447">
        <v>0.25900000000000001</v>
      </c>
      <c r="AC1539" s="1448" t="s">
        <v>1617</v>
      </c>
      <c r="AD1539" s="766"/>
      <c r="AE1539" s="766"/>
      <c r="AF1539" s="766"/>
      <c r="AG1539" s="767">
        <v>0</v>
      </c>
      <c r="AI1539" s="1448" t="s">
        <v>1618</v>
      </c>
      <c r="AJ1539" s="766"/>
      <c r="AK1539" s="766"/>
      <c r="AL1539" s="766"/>
      <c r="AM1539" s="767">
        <v>0.25999999046325684</v>
      </c>
      <c r="AO1539" s="1448" t="s">
        <v>1619</v>
      </c>
      <c r="AP1539" s="766"/>
      <c r="AQ1539" s="766"/>
      <c r="AR1539" s="766"/>
      <c r="AS1539" s="767">
        <v>0</v>
      </c>
      <c r="AU1539" s="1448" t="s">
        <v>1620</v>
      </c>
      <c r="AV1539" s="766"/>
      <c r="AW1539" s="766"/>
      <c r="AX1539" s="1450"/>
      <c r="AY1539" s="767">
        <v>0</v>
      </c>
      <c r="BA1539" s="1448" t="s">
        <v>1621</v>
      </c>
      <c r="BB1539" s="766"/>
      <c r="BC1539" s="766"/>
      <c r="BD1539" s="766"/>
      <c r="BE1539" s="767">
        <v>0.27000001072883606</v>
      </c>
    </row>
    <row r="1540" spans="5:57" ht="16.5" customHeight="1">
      <c r="E1540" s="764" t="s">
        <v>1611</v>
      </c>
      <c r="F1540" s="765"/>
      <c r="G1540" s="765"/>
      <c r="H1540" s="766"/>
      <c r="I1540" s="767">
        <v>0.28299999999999997</v>
      </c>
      <c r="K1540" s="764" t="s">
        <v>1545</v>
      </c>
      <c r="L1540" s="765"/>
      <c r="M1540" s="765"/>
      <c r="N1540" s="766"/>
      <c r="O1540" s="767">
        <v>0.26</v>
      </c>
      <c r="Q1540" s="764" t="s">
        <v>1560</v>
      </c>
      <c r="R1540" s="765"/>
      <c r="S1540" s="765"/>
      <c r="T1540" s="766"/>
      <c r="U1540" s="767">
        <v>0.26700000000000002</v>
      </c>
      <c r="W1540" s="1201" t="s">
        <v>1298</v>
      </c>
      <c r="X1540" s="1201"/>
      <c r="Y1540" s="1201"/>
      <c r="Z1540" s="1201"/>
      <c r="AA1540" s="1201"/>
      <c r="AC1540" s="1448" t="s">
        <v>1622</v>
      </c>
      <c r="AD1540" s="766"/>
      <c r="AE1540" s="766"/>
      <c r="AF1540" s="766"/>
      <c r="AG1540" s="767">
        <v>0.21</v>
      </c>
      <c r="AI1540" s="1448" t="s">
        <v>1623</v>
      </c>
      <c r="AJ1540" s="766"/>
      <c r="AK1540" s="766"/>
      <c r="AL1540" s="766"/>
      <c r="AM1540" s="767">
        <v>0.27000001072883606</v>
      </c>
      <c r="AO1540" s="1448" t="s">
        <v>1523</v>
      </c>
      <c r="AP1540" s="766"/>
      <c r="AQ1540" s="766"/>
      <c r="AR1540" s="766"/>
      <c r="AS1540" s="767">
        <v>0</v>
      </c>
      <c r="AU1540" s="1448" t="s">
        <v>1604</v>
      </c>
      <c r="AV1540" s="766"/>
      <c r="AW1540" s="766"/>
      <c r="AX1540" s="1450"/>
      <c r="AY1540" s="767">
        <v>0.31000000238418579</v>
      </c>
      <c r="BA1540" s="1448" t="s">
        <v>1624</v>
      </c>
      <c r="BB1540" s="766"/>
      <c r="BC1540" s="766"/>
      <c r="BD1540" s="766"/>
      <c r="BE1540" s="767">
        <v>0</v>
      </c>
    </row>
    <row r="1541" spans="5:57">
      <c r="E1541" s="764" t="s">
        <v>1503</v>
      </c>
      <c r="F1541" s="765"/>
      <c r="G1541" s="765"/>
      <c r="H1541" s="766"/>
      <c r="I1541" s="767">
        <v>0.28299999999999997</v>
      </c>
      <c r="K1541" s="764" t="s">
        <v>1548</v>
      </c>
      <c r="L1541" s="765"/>
      <c r="M1541" s="765"/>
      <c r="N1541" s="766"/>
      <c r="O1541" s="767">
        <v>0.26</v>
      </c>
      <c r="Q1541" s="764" t="s">
        <v>1572</v>
      </c>
      <c r="R1541" s="765"/>
      <c r="S1541" s="765"/>
      <c r="T1541" s="766"/>
      <c r="U1541" s="767">
        <v>0.27300000000000002</v>
      </c>
      <c r="W1541" s="1202"/>
      <c r="X1541" s="1202"/>
      <c r="Y1541" s="1202"/>
      <c r="Z1541" s="1202"/>
      <c r="AA1541" s="1202"/>
      <c r="AC1541" s="1448" t="s">
        <v>1625</v>
      </c>
      <c r="AD1541" s="766"/>
      <c r="AE1541" s="766"/>
      <c r="AF1541" s="766"/>
      <c r="AG1541" s="767">
        <v>0</v>
      </c>
      <c r="AI1541" s="1448" t="s">
        <v>1383</v>
      </c>
      <c r="AJ1541" s="766"/>
      <c r="AK1541" s="766"/>
      <c r="AL1541" s="766"/>
      <c r="AM1541" s="767">
        <v>0.10000000149011612</v>
      </c>
      <c r="AO1541" s="1448" t="s">
        <v>1443</v>
      </c>
      <c r="AP1541" s="766"/>
      <c r="AQ1541" s="766"/>
      <c r="AR1541" s="766"/>
      <c r="AS1541" s="767">
        <v>7.9999998211860657E-2</v>
      </c>
      <c r="AU1541" s="1448" t="s">
        <v>1626</v>
      </c>
      <c r="AV1541" s="766"/>
      <c r="AW1541" s="766"/>
      <c r="AX1541" s="1450"/>
      <c r="AY1541" s="767">
        <v>0</v>
      </c>
      <c r="BA1541" s="1448" t="s">
        <v>1627</v>
      </c>
      <c r="BB1541" s="766"/>
      <c r="BC1541" s="766"/>
      <c r="BD1541" s="766"/>
      <c r="BE1541" s="767">
        <v>0</v>
      </c>
    </row>
    <row r="1542" spans="5:57">
      <c r="E1542" s="764" t="s">
        <v>1615</v>
      </c>
      <c r="F1542" s="765"/>
      <c r="G1542" s="765"/>
      <c r="H1542" s="766"/>
      <c r="I1542" s="767">
        <v>0.27100000000000002</v>
      </c>
      <c r="K1542" s="764" t="s">
        <v>1507</v>
      </c>
      <c r="L1542" s="765"/>
      <c r="M1542" s="765"/>
      <c r="N1542" s="766"/>
      <c r="O1542" s="767">
        <v>0.20399999999999999</v>
      </c>
      <c r="Q1542" s="764" t="s">
        <v>1628</v>
      </c>
      <c r="R1542" s="765"/>
      <c r="S1542" s="765"/>
      <c r="T1542" s="766"/>
      <c r="U1542" s="767">
        <v>0</v>
      </c>
      <c r="AC1542" s="1448" t="s">
        <v>1344</v>
      </c>
      <c r="AD1542" s="766"/>
      <c r="AE1542" s="766"/>
      <c r="AF1542" s="766"/>
      <c r="AG1542" s="767">
        <v>0</v>
      </c>
      <c r="AI1542" s="1448" t="s">
        <v>1257</v>
      </c>
      <c r="AJ1542" s="766"/>
      <c r="AK1542" s="766"/>
      <c r="AL1542" s="766"/>
      <c r="AM1542" s="767">
        <v>0.17000000178813934</v>
      </c>
      <c r="AO1542" s="1448" t="s">
        <v>1629</v>
      </c>
      <c r="AP1542" s="766"/>
      <c r="AQ1542" s="766"/>
      <c r="AR1542" s="766"/>
      <c r="AS1542" s="767">
        <v>0.40000000596046448</v>
      </c>
      <c r="AU1542" s="1448" t="s">
        <v>1630</v>
      </c>
      <c r="AV1542" s="766"/>
      <c r="AW1542" s="766"/>
      <c r="AX1542" s="1450"/>
      <c r="AY1542" s="767">
        <v>0.34000000357627869</v>
      </c>
      <c r="BA1542" s="1448" t="s">
        <v>1631</v>
      </c>
      <c r="BB1542" s="766"/>
      <c r="BC1542" s="766"/>
      <c r="BD1542" s="766"/>
      <c r="BE1542" s="767">
        <v>0</v>
      </c>
    </row>
    <row r="1543" spans="5:57">
      <c r="E1543" s="764" t="s">
        <v>1545</v>
      </c>
      <c r="F1543" s="765"/>
      <c r="G1543" s="765"/>
      <c r="H1543" s="766"/>
      <c r="I1543" s="767">
        <v>0.28299999999999997</v>
      </c>
      <c r="K1543" s="764" t="s">
        <v>1632</v>
      </c>
      <c r="L1543" s="765"/>
      <c r="M1543" s="765"/>
      <c r="N1543" s="766"/>
      <c r="O1543" s="767">
        <v>0</v>
      </c>
      <c r="Q1543" s="764" t="s">
        <v>1633</v>
      </c>
      <c r="R1543" s="765"/>
      <c r="S1543" s="765"/>
      <c r="T1543" s="766"/>
      <c r="U1543" s="767">
        <v>0.25</v>
      </c>
      <c r="W1543" s="703" t="s">
        <v>1211</v>
      </c>
      <c r="X1543" s="100"/>
      <c r="AC1543" s="1448" t="s">
        <v>1349</v>
      </c>
      <c r="AD1543" s="766"/>
      <c r="AE1543" s="766"/>
      <c r="AF1543" s="766"/>
      <c r="AG1543" s="767">
        <v>0</v>
      </c>
      <c r="AI1543" s="1448" t="s">
        <v>1603</v>
      </c>
      <c r="AJ1543" s="766"/>
      <c r="AK1543" s="766"/>
      <c r="AL1543" s="766"/>
      <c r="AM1543" s="767">
        <v>0</v>
      </c>
      <c r="AO1543" s="1448" t="s">
        <v>1267</v>
      </c>
      <c r="AP1543" s="766"/>
      <c r="AQ1543" s="766"/>
      <c r="AR1543" s="766"/>
      <c r="AS1543" s="767">
        <v>0.2800000011920929</v>
      </c>
      <c r="AU1543" s="1448" t="s">
        <v>1345</v>
      </c>
      <c r="AV1543" s="766"/>
      <c r="AW1543" s="766"/>
      <c r="AX1543" s="1450"/>
      <c r="AY1543" s="767">
        <v>0</v>
      </c>
      <c r="BA1543" s="1448" t="s">
        <v>1634</v>
      </c>
      <c r="BB1543" s="766"/>
      <c r="BC1543" s="766"/>
      <c r="BD1543" s="766"/>
      <c r="BE1543" s="767">
        <v>0</v>
      </c>
    </row>
    <row r="1544" spans="5:57">
      <c r="E1544" s="764" t="s">
        <v>1548</v>
      </c>
      <c r="F1544" s="765"/>
      <c r="G1544" s="765"/>
      <c r="H1544" s="766"/>
      <c r="I1544" s="767">
        <v>0</v>
      </c>
      <c r="K1544" s="764" t="s">
        <v>1513</v>
      </c>
      <c r="L1544" s="765"/>
      <c r="M1544" s="765"/>
      <c r="N1544" s="766"/>
      <c r="O1544" s="767">
        <v>0.25900000000000001</v>
      </c>
      <c r="Q1544" s="764" t="s">
        <v>1635</v>
      </c>
      <c r="R1544" s="765"/>
      <c r="S1544" s="765"/>
      <c r="T1544" s="766"/>
      <c r="U1544" s="767">
        <v>0.27300000000000002</v>
      </c>
      <c r="W1544" s="837" t="s">
        <v>1212</v>
      </c>
      <c r="X1544" s="838"/>
      <c r="Y1544" s="838"/>
      <c r="Z1544" s="839"/>
      <c r="AA1544" s="763" t="s">
        <v>1213</v>
      </c>
      <c r="AC1544" s="1448" t="s">
        <v>1365</v>
      </c>
      <c r="AD1544" s="766"/>
      <c r="AE1544" s="766"/>
      <c r="AF1544" s="766"/>
      <c r="AG1544" s="767">
        <v>0</v>
      </c>
      <c r="AI1544" s="1448" t="s">
        <v>1511</v>
      </c>
      <c r="AJ1544" s="766"/>
      <c r="AK1544" s="766"/>
      <c r="AL1544" s="766"/>
      <c r="AM1544" s="767">
        <v>0.25999999046325684</v>
      </c>
      <c r="AO1544" s="1448" t="s">
        <v>1535</v>
      </c>
      <c r="AP1544" s="766"/>
      <c r="AQ1544" s="766"/>
      <c r="AR1544" s="766"/>
      <c r="AS1544" s="767">
        <v>0</v>
      </c>
      <c r="AU1544" s="1448" t="s">
        <v>1621</v>
      </c>
      <c r="AV1544" s="766"/>
      <c r="AW1544" s="766"/>
      <c r="AX1544" s="1450"/>
      <c r="AY1544" s="767">
        <v>0.40000000596046448</v>
      </c>
      <c r="BA1544" s="1448" t="s">
        <v>1636</v>
      </c>
      <c r="BB1544" s="766"/>
      <c r="BC1544" s="766"/>
      <c r="BD1544" s="766"/>
      <c r="BE1544" s="767">
        <v>0</v>
      </c>
    </row>
    <row r="1545" spans="5:57">
      <c r="E1545" s="764" t="s">
        <v>1507</v>
      </c>
      <c r="F1545" s="765"/>
      <c r="G1545" s="765"/>
      <c r="H1545" s="766"/>
      <c r="I1545" s="767">
        <v>0.22600000000000001</v>
      </c>
      <c r="K1545" s="764" t="s">
        <v>1637</v>
      </c>
      <c r="L1545" s="765"/>
      <c r="M1545" s="765"/>
      <c r="N1545" s="766"/>
      <c r="O1545" s="767">
        <v>0</v>
      </c>
      <c r="Q1545" s="764" t="s">
        <v>1577</v>
      </c>
      <c r="R1545" s="765"/>
      <c r="S1545" s="765"/>
      <c r="T1545" s="766"/>
      <c r="U1545" s="767">
        <v>0.25800000000000001</v>
      </c>
      <c r="W1545" s="764" t="s">
        <v>1638</v>
      </c>
      <c r="X1545" s="765"/>
      <c r="Y1545" s="765"/>
      <c r="Z1545" s="765"/>
      <c r="AA1545" s="1447">
        <v>6.8000000000000005E-2</v>
      </c>
      <c r="AC1545" s="1448" t="s">
        <v>1381</v>
      </c>
      <c r="AD1545" s="766"/>
      <c r="AE1545" s="766"/>
      <c r="AF1545" s="766"/>
      <c r="AG1545" s="767">
        <v>0.25</v>
      </c>
      <c r="AI1545" s="1448" t="s">
        <v>1438</v>
      </c>
      <c r="AJ1545" s="766"/>
      <c r="AK1545" s="766"/>
      <c r="AL1545" s="766"/>
      <c r="AM1545" s="767">
        <v>0.30000001192092896</v>
      </c>
      <c r="AO1545" s="1448" t="s">
        <v>1542</v>
      </c>
      <c r="AP1545" s="766"/>
      <c r="AQ1545" s="766"/>
      <c r="AR1545" s="766"/>
      <c r="AS1545" s="767">
        <v>0.36000001430511475</v>
      </c>
      <c r="AU1545" s="1448" t="s">
        <v>1624</v>
      </c>
      <c r="AV1545" s="766"/>
      <c r="AW1545" s="766"/>
      <c r="AX1545" s="1450"/>
      <c r="AY1545" s="767">
        <v>0</v>
      </c>
      <c r="BA1545" s="1448" t="s">
        <v>1639</v>
      </c>
      <c r="BB1545" s="766"/>
      <c r="BC1545" s="766"/>
      <c r="BD1545" s="766"/>
      <c r="BE1545" s="767">
        <v>0.25999999046325684</v>
      </c>
    </row>
    <row r="1546" spans="5:57">
      <c r="E1546" s="764" t="s">
        <v>1640</v>
      </c>
      <c r="F1546" s="765"/>
      <c r="G1546" s="765"/>
      <c r="H1546" s="766"/>
      <c r="I1546" s="767">
        <v>0.28299999999999997</v>
      </c>
      <c r="K1546" s="764" t="s">
        <v>1641</v>
      </c>
      <c r="L1546" s="765"/>
      <c r="M1546" s="765"/>
      <c r="N1546" s="766"/>
      <c r="O1546" s="767">
        <v>0.26</v>
      </c>
      <c r="Q1546" s="764" t="s">
        <v>1578</v>
      </c>
      <c r="R1546" s="765"/>
      <c r="S1546" s="765"/>
      <c r="T1546" s="766"/>
      <c r="U1546" s="767">
        <v>0</v>
      </c>
      <c r="W1546" s="764" t="s">
        <v>1228</v>
      </c>
      <c r="X1546" s="765"/>
      <c r="Y1546" s="765"/>
      <c r="Z1546" s="765"/>
      <c r="AA1546" s="1447">
        <v>0</v>
      </c>
      <c r="AC1546" s="1448" t="s">
        <v>1264</v>
      </c>
      <c r="AD1546" s="766"/>
      <c r="AE1546" s="766"/>
      <c r="AF1546" s="766"/>
      <c r="AG1546" s="767">
        <v>0</v>
      </c>
      <c r="AI1546" s="1448" t="s">
        <v>1523</v>
      </c>
      <c r="AJ1546" s="766"/>
      <c r="AK1546" s="766"/>
      <c r="AL1546" s="766"/>
      <c r="AM1546" s="767">
        <v>0</v>
      </c>
      <c r="AO1546" s="1448" t="s">
        <v>1642</v>
      </c>
      <c r="AP1546" s="766"/>
      <c r="AQ1546" s="766"/>
      <c r="AR1546" s="766"/>
      <c r="AS1546" s="767">
        <v>9.0000003576278687E-2</v>
      </c>
      <c r="AU1546" s="1448" t="s">
        <v>1627</v>
      </c>
      <c r="AV1546" s="766"/>
      <c r="AW1546" s="766"/>
      <c r="AX1546" s="1450"/>
      <c r="AY1546" s="767">
        <v>0</v>
      </c>
      <c r="BA1546" s="1448" t="s">
        <v>1643</v>
      </c>
      <c r="BB1546" s="766"/>
      <c r="BC1546" s="766"/>
      <c r="BD1546" s="766"/>
      <c r="BE1546" s="767">
        <v>0</v>
      </c>
    </row>
    <row r="1547" spans="5:57">
      <c r="E1547" s="764" t="s">
        <v>1632</v>
      </c>
      <c r="F1547" s="765"/>
      <c r="G1547" s="765"/>
      <c r="H1547" s="766"/>
      <c r="I1547" s="767">
        <v>0.28299999999999997</v>
      </c>
      <c r="K1547" s="764" t="s">
        <v>1644</v>
      </c>
      <c r="L1547" s="765"/>
      <c r="M1547" s="765"/>
      <c r="N1547" s="766"/>
      <c r="O1547" s="767">
        <v>0.26</v>
      </c>
      <c r="Q1547" s="764" t="s">
        <v>1585</v>
      </c>
      <c r="R1547" s="765"/>
      <c r="S1547" s="765"/>
      <c r="T1547" s="766"/>
      <c r="U1547" s="767">
        <v>0.27300000000000002</v>
      </c>
      <c r="W1547" s="764" t="s">
        <v>1645</v>
      </c>
      <c r="X1547" s="765"/>
      <c r="Y1547" s="765"/>
      <c r="Z1547" s="765"/>
      <c r="AA1547" s="1447">
        <v>0.16900000000000001</v>
      </c>
      <c r="AC1547" s="1448" t="s">
        <v>1275</v>
      </c>
      <c r="AD1547" s="766"/>
      <c r="AE1547" s="766"/>
      <c r="AF1547" s="766"/>
      <c r="AG1547" s="767">
        <v>0.2</v>
      </c>
      <c r="AI1547" s="1448" t="s">
        <v>1443</v>
      </c>
      <c r="AJ1547" s="766"/>
      <c r="AK1547" s="766"/>
      <c r="AL1547" s="766"/>
      <c r="AM1547" s="767">
        <v>0.17000000178813934</v>
      </c>
      <c r="AO1547" s="1448" t="s">
        <v>1544</v>
      </c>
      <c r="AP1547" s="766"/>
      <c r="AQ1547" s="766"/>
      <c r="AR1547" s="766"/>
      <c r="AS1547" s="767">
        <v>0</v>
      </c>
      <c r="AU1547" s="1448" t="s">
        <v>1646</v>
      </c>
      <c r="AV1547" s="766"/>
      <c r="AW1547" s="766"/>
      <c r="AX1547" s="1450"/>
      <c r="AY1547" s="767">
        <v>0.40000000596046448</v>
      </c>
      <c r="BA1547" s="1448" t="s">
        <v>1491</v>
      </c>
      <c r="BB1547" s="766"/>
      <c r="BC1547" s="766"/>
      <c r="BD1547" s="766"/>
      <c r="BE1547" s="767">
        <v>0</v>
      </c>
    </row>
    <row r="1548" spans="5:57">
      <c r="E1548" s="764" t="s">
        <v>1513</v>
      </c>
      <c r="F1548" s="765"/>
      <c r="G1548" s="765"/>
      <c r="H1548" s="766"/>
      <c r="I1548" s="767">
        <v>0.27600000000000002</v>
      </c>
      <c r="K1548" s="764" t="s">
        <v>1516</v>
      </c>
      <c r="L1548" s="765"/>
      <c r="M1548" s="765"/>
      <c r="N1548" s="766"/>
      <c r="O1548" s="767">
        <v>0.21199999999999999</v>
      </c>
      <c r="Q1548" s="764" t="s">
        <v>1586</v>
      </c>
      <c r="R1548" s="765"/>
      <c r="S1548" s="765"/>
      <c r="T1548" s="766"/>
      <c r="U1548" s="767">
        <v>5.0999999999999997E-2</v>
      </c>
      <c r="W1548" s="764" t="s">
        <v>1647</v>
      </c>
      <c r="X1548" s="765"/>
      <c r="Y1548" s="765"/>
      <c r="Z1548" s="765"/>
      <c r="AA1548" s="1447">
        <v>0</v>
      </c>
      <c r="AC1548" s="1448" t="s">
        <v>1384</v>
      </c>
      <c r="AD1548" s="766"/>
      <c r="AE1548" s="766"/>
      <c r="AF1548" s="766"/>
      <c r="AG1548" s="767">
        <v>0</v>
      </c>
      <c r="AI1548" s="1448" t="s">
        <v>1629</v>
      </c>
      <c r="AJ1548" s="766"/>
      <c r="AK1548" s="766"/>
      <c r="AL1548" s="766"/>
      <c r="AM1548" s="767">
        <v>0.31000000238418579</v>
      </c>
      <c r="AO1548" s="1448" t="s">
        <v>1648</v>
      </c>
      <c r="AP1548" s="766"/>
      <c r="AQ1548" s="766"/>
      <c r="AR1548" s="766"/>
      <c r="AS1548" s="767">
        <v>0.34999999403953552</v>
      </c>
      <c r="AU1548" s="1448" t="s">
        <v>1631</v>
      </c>
      <c r="AV1548" s="766"/>
      <c r="AW1548" s="766"/>
      <c r="AX1548" s="1450"/>
      <c r="AY1548" s="767">
        <v>0</v>
      </c>
      <c r="BA1548" s="1448" t="s">
        <v>1649</v>
      </c>
      <c r="BB1548" s="766"/>
      <c r="BC1548" s="766"/>
      <c r="BD1548" s="766"/>
      <c r="BE1548" s="767">
        <v>0</v>
      </c>
    </row>
    <row r="1549" spans="5:57">
      <c r="E1549" s="764" t="s">
        <v>1637</v>
      </c>
      <c r="F1549" s="765"/>
      <c r="G1549" s="765"/>
      <c r="H1549" s="766"/>
      <c r="I1549" s="767">
        <v>0</v>
      </c>
      <c r="K1549" s="764" t="s">
        <v>1552</v>
      </c>
      <c r="L1549" s="765"/>
      <c r="M1549" s="765"/>
      <c r="N1549" s="766"/>
      <c r="O1549" s="767">
        <v>0.26</v>
      </c>
      <c r="Q1549" s="764" t="s">
        <v>1588</v>
      </c>
      <c r="R1549" s="765"/>
      <c r="S1549" s="765"/>
      <c r="T1549" s="766"/>
      <c r="U1549" s="767">
        <v>0.27</v>
      </c>
      <c r="W1549" s="764" t="s">
        <v>1650</v>
      </c>
      <c r="X1549" s="765"/>
      <c r="Y1549" s="765"/>
      <c r="Z1549" s="765"/>
      <c r="AA1549" s="1447">
        <v>0</v>
      </c>
      <c r="AC1549" s="1448" t="s">
        <v>1651</v>
      </c>
      <c r="AD1549" s="766"/>
      <c r="AE1549" s="766"/>
      <c r="AF1549" s="766"/>
      <c r="AG1549" s="767">
        <v>0</v>
      </c>
      <c r="AI1549" s="1448" t="s">
        <v>1267</v>
      </c>
      <c r="AJ1549" s="766"/>
      <c r="AK1549" s="766"/>
      <c r="AL1549" s="766"/>
      <c r="AM1549" s="767">
        <v>0.20999999344348907</v>
      </c>
      <c r="AO1549" s="1448" t="s">
        <v>1547</v>
      </c>
      <c r="AP1549" s="766"/>
      <c r="AQ1549" s="766"/>
      <c r="AR1549" s="766"/>
      <c r="AS1549" s="767">
        <v>0</v>
      </c>
      <c r="AU1549" s="1448" t="s">
        <v>1634</v>
      </c>
      <c r="AV1549" s="766"/>
      <c r="AW1549" s="766"/>
      <c r="AX1549" s="1450"/>
      <c r="AY1549" s="767">
        <v>5.9999998658895493E-2</v>
      </c>
      <c r="BA1549" s="1448" t="s">
        <v>1494</v>
      </c>
      <c r="BB1549" s="766"/>
      <c r="BC1549" s="766"/>
      <c r="BD1549" s="766"/>
      <c r="BE1549" s="767">
        <v>0</v>
      </c>
    </row>
    <row r="1550" spans="5:57">
      <c r="E1550" s="764" t="s">
        <v>1641</v>
      </c>
      <c r="F1550" s="765"/>
      <c r="G1550" s="765"/>
      <c r="H1550" s="766"/>
      <c r="I1550" s="767">
        <v>0.28299999999999997</v>
      </c>
      <c r="K1550" s="764" t="s">
        <v>1556</v>
      </c>
      <c r="L1550" s="765"/>
      <c r="M1550" s="765"/>
      <c r="N1550" s="766"/>
      <c r="O1550" s="767">
        <v>0</v>
      </c>
      <c r="Q1550" s="764" t="s">
        <v>1592</v>
      </c>
      <c r="R1550" s="765"/>
      <c r="S1550" s="765"/>
      <c r="T1550" s="766"/>
      <c r="U1550" s="767">
        <v>0.23</v>
      </c>
      <c r="W1550" s="764" t="s">
        <v>1251</v>
      </c>
      <c r="X1550" s="765"/>
      <c r="Y1550" s="765"/>
      <c r="Z1550" s="765"/>
      <c r="AA1550" s="1447">
        <v>0</v>
      </c>
      <c r="AC1550" s="1448" t="s">
        <v>1589</v>
      </c>
      <c r="AD1550" s="766"/>
      <c r="AE1550" s="766"/>
      <c r="AF1550" s="766"/>
      <c r="AG1550" s="767">
        <v>0</v>
      </c>
      <c r="AI1550" s="1448" t="s">
        <v>1652</v>
      </c>
      <c r="AJ1550" s="766"/>
      <c r="AK1550" s="766"/>
      <c r="AL1550" s="766"/>
      <c r="AM1550" s="767">
        <v>0</v>
      </c>
      <c r="AO1550" s="1448" t="s">
        <v>1258</v>
      </c>
      <c r="AP1550" s="766"/>
      <c r="AQ1550" s="766"/>
      <c r="AR1550" s="766"/>
      <c r="AS1550" s="767">
        <v>0.25</v>
      </c>
      <c r="AU1550" s="1448" t="s">
        <v>1636</v>
      </c>
      <c r="AV1550" s="766"/>
      <c r="AW1550" s="766"/>
      <c r="AX1550" s="1450"/>
      <c r="AY1550" s="767">
        <v>0</v>
      </c>
      <c r="BA1550" s="1448" t="s">
        <v>1653</v>
      </c>
      <c r="BB1550" s="766"/>
      <c r="BC1550" s="766"/>
      <c r="BD1550" s="766"/>
      <c r="BE1550" s="767">
        <v>7.0000000298023224E-2</v>
      </c>
    </row>
    <row r="1551" spans="5:57">
      <c r="E1551" s="764" t="s">
        <v>1644</v>
      </c>
      <c r="F1551" s="765"/>
      <c r="G1551" s="765"/>
      <c r="H1551" s="766"/>
      <c r="I1551" s="767">
        <v>0.28299999999999997</v>
      </c>
      <c r="K1551" s="764" t="s">
        <v>1520</v>
      </c>
      <c r="L1551" s="765"/>
      <c r="M1551" s="765"/>
      <c r="N1551" s="766"/>
      <c r="O1551" s="767">
        <v>0.215</v>
      </c>
      <c r="Q1551" s="764" t="s">
        <v>1606</v>
      </c>
      <c r="R1551" s="765"/>
      <c r="S1551" s="765"/>
      <c r="T1551" s="766"/>
      <c r="U1551" s="767">
        <v>0.27300000000000002</v>
      </c>
      <c r="W1551" s="764" t="s">
        <v>1260</v>
      </c>
      <c r="X1551" s="765"/>
      <c r="Y1551" s="765"/>
      <c r="Z1551" s="765"/>
      <c r="AA1551" s="1447">
        <v>0</v>
      </c>
      <c r="AC1551" s="1448" t="s">
        <v>1296</v>
      </c>
      <c r="AD1551" s="766"/>
      <c r="AE1551" s="766"/>
      <c r="AF1551" s="766"/>
      <c r="AG1551" s="767">
        <v>0.21</v>
      </c>
      <c r="AI1551" s="1448" t="s">
        <v>1322</v>
      </c>
      <c r="AJ1551" s="766"/>
      <c r="AK1551" s="766"/>
      <c r="AL1551" s="766"/>
      <c r="AM1551" s="767">
        <v>0</v>
      </c>
      <c r="AO1551" s="1448" t="s">
        <v>1559</v>
      </c>
      <c r="AP1551" s="766"/>
      <c r="AQ1551" s="766"/>
      <c r="AR1551" s="766"/>
      <c r="AS1551" s="767">
        <v>0</v>
      </c>
      <c r="AU1551" s="1448" t="s">
        <v>1654</v>
      </c>
      <c r="AV1551" s="766"/>
      <c r="AW1551" s="766"/>
      <c r="AX1551" s="1450"/>
      <c r="AY1551" s="767">
        <v>0</v>
      </c>
      <c r="BA1551" s="1448" t="s">
        <v>1655</v>
      </c>
      <c r="BB1551" s="766"/>
      <c r="BC1551" s="766"/>
      <c r="BD1551" s="766"/>
      <c r="BE1551" s="767">
        <v>0</v>
      </c>
    </row>
    <row r="1552" spans="5:57">
      <c r="E1552" s="764" t="s">
        <v>1516</v>
      </c>
      <c r="F1552" s="765"/>
      <c r="G1552" s="765"/>
      <c r="H1552" s="766"/>
      <c r="I1552" s="767">
        <v>0.24299999999999999</v>
      </c>
      <c r="K1552" s="764" t="s">
        <v>1563</v>
      </c>
      <c r="L1552" s="765"/>
      <c r="M1552" s="765"/>
      <c r="N1552" s="766"/>
      <c r="O1552" s="767">
        <v>0.25900000000000001</v>
      </c>
      <c r="Q1552" s="764" t="s">
        <v>1656</v>
      </c>
      <c r="R1552" s="765"/>
      <c r="S1552" s="765"/>
      <c r="T1552" s="766"/>
      <c r="U1552" s="767">
        <v>0.27200000000000002</v>
      </c>
      <c r="W1552" s="764" t="s">
        <v>1309</v>
      </c>
      <c r="X1552" s="765"/>
      <c r="Y1552" s="765"/>
      <c r="Z1552" s="765"/>
      <c r="AA1552" s="1447">
        <v>0</v>
      </c>
      <c r="AC1552" s="1448" t="s">
        <v>1657</v>
      </c>
      <c r="AD1552" s="766"/>
      <c r="AE1552" s="766"/>
      <c r="AF1552" s="766"/>
      <c r="AG1552" s="767">
        <v>0</v>
      </c>
      <c r="AI1552" s="1448" t="s">
        <v>1658</v>
      </c>
      <c r="AJ1552" s="766"/>
      <c r="AK1552" s="766"/>
      <c r="AL1552" s="766"/>
      <c r="AM1552" s="767">
        <v>0.2800000011920929</v>
      </c>
      <c r="AO1552" s="1448" t="s">
        <v>1268</v>
      </c>
      <c r="AP1552" s="766"/>
      <c r="AQ1552" s="766"/>
      <c r="AR1552" s="766"/>
      <c r="AS1552" s="767">
        <v>0.40999999642372131</v>
      </c>
      <c r="AU1552" s="1448" t="s">
        <v>1639</v>
      </c>
      <c r="AV1552" s="766"/>
      <c r="AW1552" s="766"/>
      <c r="AX1552" s="1450"/>
      <c r="AY1552" s="767">
        <v>0.38999998569488525</v>
      </c>
      <c r="BA1552" s="1448" t="s">
        <v>1497</v>
      </c>
      <c r="BB1552" s="766"/>
      <c r="BC1552" s="766"/>
      <c r="BD1552" s="766"/>
      <c r="BE1552" s="767">
        <v>0.30000001192092896</v>
      </c>
    </row>
    <row r="1553" spans="5:57">
      <c r="E1553" s="764" t="s">
        <v>1552</v>
      </c>
      <c r="F1553" s="765"/>
      <c r="G1553" s="765"/>
      <c r="H1553" s="766"/>
      <c r="I1553" s="767">
        <v>0.28299999999999997</v>
      </c>
      <c r="K1553" s="764" t="s">
        <v>1526</v>
      </c>
      <c r="L1553" s="765"/>
      <c r="M1553" s="765"/>
      <c r="N1553" s="766"/>
      <c r="O1553" s="767">
        <v>0</v>
      </c>
      <c r="Q1553" s="764" t="s">
        <v>1612</v>
      </c>
      <c r="R1553" s="765"/>
      <c r="S1553" s="765"/>
      <c r="T1553" s="766"/>
      <c r="U1553" s="767">
        <v>0.27300000000000002</v>
      </c>
      <c r="W1553" s="764" t="s">
        <v>1269</v>
      </c>
      <c r="X1553" s="765"/>
      <c r="Y1553" s="765"/>
      <c r="Z1553" s="765"/>
      <c r="AA1553" s="1447">
        <v>0.25900000000000001</v>
      </c>
      <c r="AC1553" s="1448" t="s">
        <v>1659</v>
      </c>
      <c r="AD1553" s="766"/>
      <c r="AE1553" s="766"/>
      <c r="AF1553" s="766"/>
      <c r="AG1553" s="767">
        <v>0.03</v>
      </c>
      <c r="AI1553" s="1448" t="s">
        <v>1642</v>
      </c>
      <c r="AJ1553" s="766"/>
      <c r="AK1553" s="766"/>
      <c r="AL1553" s="766"/>
      <c r="AM1553" s="767">
        <v>0</v>
      </c>
      <c r="AO1553" s="1448" t="s">
        <v>1555</v>
      </c>
      <c r="AP1553" s="766"/>
      <c r="AQ1553" s="766"/>
      <c r="AR1553" s="766"/>
      <c r="AS1553" s="767">
        <v>0</v>
      </c>
      <c r="AU1553" s="1448" t="s">
        <v>1660</v>
      </c>
      <c r="AV1553" s="766"/>
      <c r="AW1553" s="766"/>
      <c r="AX1553" s="1450"/>
      <c r="AY1553" s="767">
        <v>0</v>
      </c>
      <c r="BA1553" s="1448" t="s">
        <v>1351</v>
      </c>
      <c r="BB1553" s="766"/>
      <c r="BC1553" s="766"/>
      <c r="BD1553" s="766"/>
      <c r="BE1553" s="767">
        <v>0</v>
      </c>
    </row>
    <row r="1554" spans="5:57">
      <c r="E1554" s="764" t="s">
        <v>1556</v>
      </c>
      <c r="F1554" s="765"/>
      <c r="G1554" s="765"/>
      <c r="H1554" s="766"/>
      <c r="I1554" s="767">
        <v>0</v>
      </c>
      <c r="K1554" s="764" t="s">
        <v>1530</v>
      </c>
      <c r="L1554" s="765"/>
      <c r="M1554" s="765"/>
      <c r="N1554" s="766"/>
      <c r="O1554" s="767">
        <v>0</v>
      </c>
      <c r="Q1554" s="764" t="s">
        <v>1528</v>
      </c>
      <c r="R1554" s="765"/>
      <c r="S1554" s="765"/>
      <c r="T1554" s="766"/>
      <c r="U1554" s="767">
        <v>0.27300000000000002</v>
      </c>
      <c r="W1554" s="764" t="s">
        <v>1270</v>
      </c>
      <c r="X1554" s="765"/>
      <c r="Y1554" s="765"/>
      <c r="Z1554" s="765"/>
      <c r="AA1554" s="1447">
        <v>7.0000000000000001E-3</v>
      </c>
      <c r="AC1554" s="1448" t="s">
        <v>1623</v>
      </c>
      <c r="AD1554" s="766"/>
      <c r="AE1554" s="766"/>
      <c r="AF1554" s="766"/>
      <c r="AG1554" s="767">
        <v>0</v>
      </c>
      <c r="AI1554" s="1448" t="s">
        <v>1661</v>
      </c>
      <c r="AJ1554" s="766"/>
      <c r="AK1554" s="766"/>
      <c r="AL1554" s="766"/>
      <c r="AM1554" s="767">
        <v>0.31000000238418579</v>
      </c>
      <c r="AO1554" s="1448" t="s">
        <v>1313</v>
      </c>
      <c r="AP1554" s="766"/>
      <c r="AQ1554" s="766"/>
      <c r="AR1554" s="766"/>
      <c r="AS1554" s="767">
        <v>0</v>
      </c>
      <c r="AU1554" s="1448" t="s">
        <v>1491</v>
      </c>
      <c r="AV1554" s="766"/>
      <c r="AW1554" s="766"/>
      <c r="AX1554" s="1450"/>
      <c r="AY1554" s="767">
        <v>0</v>
      </c>
      <c r="BA1554" s="1448" t="s">
        <v>1505</v>
      </c>
      <c r="BB1554" s="766"/>
      <c r="BC1554" s="766"/>
      <c r="BD1554" s="766"/>
      <c r="BE1554" s="767">
        <v>0</v>
      </c>
    </row>
    <row r="1555" spans="5:57">
      <c r="E1555" s="764" t="s">
        <v>1520</v>
      </c>
      <c r="F1555" s="765"/>
      <c r="G1555" s="765"/>
      <c r="H1555" s="766"/>
      <c r="I1555" s="767">
        <v>0.27800000000000002</v>
      </c>
      <c r="K1555" s="764" t="s">
        <v>1532</v>
      </c>
      <c r="L1555" s="765"/>
      <c r="M1555" s="765"/>
      <c r="N1555" s="766"/>
      <c r="O1555" s="767">
        <v>0.254</v>
      </c>
      <c r="Q1555" s="764" t="s">
        <v>1616</v>
      </c>
      <c r="R1555" s="765"/>
      <c r="S1555" s="765"/>
      <c r="T1555" s="766"/>
      <c r="U1555" s="767">
        <v>0.26100000000000001</v>
      </c>
      <c r="W1555" s="764" t="s">
        <v>1286</v>
      </c>
      <c r="X1555" s="765"/>
      <c r="Y1555" s="765"/>
      <c r="Z1555" s="765"/>
      <c r="AA1555" s="1447">
        <v>0</v>
      </c>
      <c r="AC1555" s="1448" t="s">
        <v>1662</v>
      </c>
      <c r="AD1555" s="766"/>
      <c r="AE1555" s="766"/>
      <c r="AF1555" s="766"/>
      <c r="AG1555" s="767">
        <v>0</v>
      </c>
      <c r="AI1555" s="1448" t="s">
        <v>1544</v>
      </c>
      <c r="AJ1555" s="766"/>
      <c r="AK1555" s="766"/>
      <c r="AL1555" s="766"/>
      <c r="AM1555" s="767">
        <v>0</v>
      </c>
      <c r="AO1555" s="1448" t="s">
        <v>1663</v>
      </c>
      <c r="AP1555" s="766"/>
      <c r="AQ1555" s="766"/>
      <c r="AR1555" s="766"/>
      <c r="AS1555" s="767">
        <v>0</v>
      </c>
      <c r="AU1555" s="1448" t="s">
        <v>1664</v>
      </c>
      <c r="AV1555" s="766"/>
      <c r="AW1555" s="766"/>
      <c r="AX1555" s="1450"/>
      <c r="AY1555" s="767">
        <v>0</v>
      </c>
      <c r="BA1555" s="1448" t="s">
        <v>1665</v>
      </c>
      <c r="BB1555" s="766"/>
      <c r="BC1555" s="766"/>
      <c r="BD1555" s="766"/>
      <c r="BE1555" s="767">
        <v>0.31000000238418579</v>
      </c>
    </row>
    <row r="1556" spans="5:57" ht="16.5" customHeight="1">
      <c r="E1556" s="764" t="s">
        <v>1563</v>
      </c>
      <c r="F1556" s="765"/>
      <c r="G1556" s="765"/>
      <c r="H1556" s="766"/>
      <c r="I1556" s="767">
        <v>0.28299999999999997</v>
      </c>
      <c r="K1556" s="764" t="s">
        <v>1580</v>
      </c>
      <c r="L1556" s="765"/>
      <c r="M1556" s="765"/>
      <c r="N1556" s="766"/>
      <c r="O1556" s="767">
        <v>0.26</v>
      </c>
      <c r="Q1556" s="1201" t="s">
        <v>1298</v>
      </c>
      <c r="R1556" s="1201"/>
      <c r="S1556" s="1201"/>
      <c r="T1556" s="1201"/>
      <c r="U1556" s="1201"/>
      <c r="W1556" s="764" t="s">
        <v>1338</v>
      </c>
      <c r="X1556" s="765"/>
      <c r="Y1556" s="765"/>
      <c r="Z1556" s="765"/>
      <c r="AA1556" s="1447">
        <v>0</v>
      </c>
      <c r="AC1556" s="1448" t="s">
        <v>1304</v>
      </c>
      <c r="AD1556" s="766"/>
      <c r="AE1556" s="766"/>
      <c r="AF1556" s="766"/>
      <c r="AG1556" s="767">
        <v>0.26</v>
      </c>
      <c r="AI1556" s="1448" t="s">
        <v>1666</v>
      </c>
      <c r="AJ1556" s="766"/>
      <c r="AK1556" s="766"/>
      <c r="AL1556" s="766"/>
      <c r="AM1556" s="767">
        <v>0</v>
      </c>
      <c r="AO1556" s="1448" t="s">
        <v>1283</v>
      </c>
      <c r="AP1556" s="766"/>
      <c r="AQ1556" s="766"/>
      <c r="AR1556" s="766"/>
      <c r="AS1556" s="767">
        <v>0</v>
      </c>
      <c r="AU1556" s="1448" t="s">
        <v>1494</v>
      </c>
      <c r="AV1556" s="766"/>
      <c r="AW1556" s="766"/>
      <c r="AX1556" s="1450"/>
      <c r="AY1556" s="767">
        <v>0</v>
      </c>
      <c r="BA1556" s="1448" t="s">
        <v>1512</v>
      </c>
      <c r="BB1556" s="766"/>
      <c r="BC1556" s="766"/>
      <c r="BD1556" s="766"/>
      <c r="BE1556" s="767">
        <v>0</v>
      </c>
    </row>
    <row r="1557" spans="5:57">
      <c r="E1557" s="764" t="s">
        <v>1667</v>
      </c>
      <c r="F1557" s="765"/>
      <c r="G1557" s="765"/>
      <c r="H1557" s="766"/>
      <c r="I1557" s="767">
        <v>0.28299999999999997</v>
      </c>
      <c r="K1557" s="764" t="s">
        <v>1536</v>
      </c>
      <c r="L1557" s="765"/>
      <c r="M1557" s="765"/>
      <c r="N1557" s="766"/>
      <c r="O1557" s="767">
        <v>0.26</v>
      </c>
      <c r="Q1557" s="1202"/>
      <c r="R1557" s="1202"/>
      <c r="S1557" s="1202"/>
      <c r="T1557" s="1202"/>
      <c r="U1557" s="1202"/>
      <c r="W1557" s="764" t="s">
        <v>1668</v>
      </c>
      <c r="X1557" s="765"/>
      <c r="Y1557" s="765"/>
      <c r="Z1557" s="765"/>
      <c r="AA1557" s="1447">
        <v>0</v>
      </c>
      <c r="AC1557" s="1448" t="s">
        <v>1383</v>
      </c>
      <c r="AD1557" s="766"/>
      <c r="AE1557" s="766"/>
      <c r="AF1557" s="766"/>
      <c r="AG1557" s="767">
        <v>0</v>
      </c>
      <c r="AI1557" s="1448" t="s">
        <v>1550</v>
      </c>
      <c r="AJ1557" s="766"/>
      <c r="AK1557" s="766"/>
      <c r="AL1557" s="766"/>
      <c r="AM1557" s="767">
        <v>0.27000001072883606</v>
      </c>
      <c r="AO1557" s="1448" t="s">
        <v>1570</v>
      </c>
      <c r="AP1557" s="766"/>
      <c r="AQ1557" s="766"/>
      <c r="AR1557" s="766"/>
      <c r="AS1557" s="767">
        <v>0</v>
      </c>
      <c r="AU1557" s="1448" t="s">
        <v>1497</v>
      </c>
      <c r="AV1557" s="766"/>
      <c r="AW1557" s="766"/>
      <c r="AX1557" s="1450"/>
      <c r="AY1557" s="767">
        <v>0.31999999284744263</v>
      </c>
      <c r="BA1557" s="1448" t="s">
        <v>1515</v>
      </c>
      <c r="BB1557" s="766"/>
      <c r="BC1557" s="766"/>
      <c r="BD1557" s="766"/>
      <c r="BE1557" s="767">
        <v>0</v>
      </c>
    </row>
    <row r="1558" spans="5:57">
      <c r="E1558" s="764" t="s">
        <v>1526</v>
      </c>
      <c r="F1558" s="765"/>
      <c r="G1558" s="765"/>
      <c r="H1558" s="766"/>
      <c r="I1558" s="767">
        <v>0</v>
      </c>
      <c r="K1558" s="764" t="s">
        <v>1669</v>
      </c>
      <c r="L1558" s="765"/>
      <c r="M1558" s="765"/>
      <c r="N1558" s="766"/>
      <c r="O1558" s="767">
        <v>0.25900000000000001</v>
      </c>
      <c r="W1558" s="764" t="s">
        <v>1670</v>
      </c>
      <c r="X1558" s="765"/>
      <c r="Y1558" s="765"/>
      <c r="Z1558" s="765"/>
      <c r="AA1558" s="1447">
        <v>0.23799999999999999</v>
      </c>
      <c r="AC1558" s="1448" t="s">
        <v>1388</v>
      </c>
      <c r="AD1558" s="766"/>
      <c r="AE1558" s="766"/>
      <c r="AF1558" s="766"/>
      <c r="AG1558" s="767">
        <v>0</v>
      </c>
      <c r="AI1558" s="1448" t="s">
        <v>1547</v>
      </c>
      <c r="AJ1558" s="766"/>
      <c r="AK1558" s="766"/>
      <c r="AL1558" s="766"/>
      <c r="AM1558" s="767">
        <v>0</v>
      </c>
      <c r="AO1558" s="1448" t="s">
        <v>1671</v>
      </c>
      <c r="AP1558" s="766"/>
      <c r="AQ1558" s="766"/>
      <c r="AR1558" s="766"/>
      <c r="AS1558" s="767">
        <v>0</v>
      </c>
      <c r="AU1558" s="1448" t="s">
        <v>1351</v>
      </c>
      <c r="AV1558" s="766"/>
      <c r="AW1558" s="766"/>
      <c r="AX1558" s="1450"/>
      <c r="AY1558" s="767">
        <v>0</v>
      </c>
      <c r="BA1558" s="1448" t="s">
        <v>1430</v>
      </c>
      <c r="BB1558" s="766"/>
      <c r="BC1558" s="766"/>
      <c r="BD1558" s="766"/>
      <c r="BE1558" s="767">
        <v>0</v>
      </c>
    </row>
    <row r="1559" spans="5:57" ht="15.95" customHeight="1">
      <c r="E1559" s="764" t="s">
        <v>1672</v>
      </c>
      <c r="F1559" s="765"/>
      <c r="G1559" s="765"/>
      <c r="H1559" s="766"/>
      <c r="I1559" s="767">
        <v>0.28299999999999997</v>
      </c>
      <c r="K1559" s="764" t="s">
        <v>1539</v>
      </c>
      <c r="L1559" s="765"/>
      <c r="M1559" s="765"/>
      <c r="N1559" s="766"/>
      <c r="O1559" s="767">
        <v>0.26</v>
      </c>
      <c r="Q1559" s="1205" t="s">
        <v>1673</v>
      </c>
      <c r="R1559" s="1205"/>
      <c r="S1559" s="1205"/>
      <c r="T1559" s="1205"/>
      <c r="U1559" s="1205"/>
      <c r="W1559" s="764" t="s">
        <v>1290</v>
      </c>
      <c r="X1559" s="765"/>
      <c r="Y1559" s="765"/>
      <c r="Z1559" s="765"/>
      <c r="AA1559" s="1447">
        <v>0</v>
      </c>
      <c r="AC1559" s="1448" t="s">
        <v>1674</v>
      </c>
      <c r="AD1559" s="766"/>
      <c r="AE1559" s="766"/>
      <c r="AF1559" s="766"/>
      <c r="AG1559" s="767">
        <v>0</v>
      </c>
      <c r="AI1559" s="1448" t="s">
        <v>1258</v>
      </c>
      <c r="AJ1559" s="766"/>
      <c r="AK1559" s="766"/>
      <c r="AL1559" s="766"/>
      <c r="AM1559" s="767">
        <v>0.20999999344348907</v>
      </c>
      <c r="AO1559" s="1448" t="s">
        <v>1350</v>
      </c>
      <c r="AP1559" s="766"/>
      <c r="AQ1559" s="766"/>
      <c r="AR1559" s="766"/>
      <c r="AS1559" s="767">
        <v>0</v>
      </c>
      <c r="AU1559" s="1448" t="s">
        <v>1675</v>
      </c>
      <c r="AV1559" s="766"/>
      <c r="AW1559" s="766"/>
      <c r="AX1559" s="1450"/>
      <c r="AY1559" s="767">
        <v>0</v>
      </c>
      <c r="BA1559" s="1448" t="s">
        <v>1676</v>
      </c>
      <c r="BB1559" s="766"/>
      <c r="BC1559" s="766"/>
      <c r="BD1559" s="766"/>
      <c r="BE1559" s="767">
        <v>0</v>
      </c>
    </row>
    <row r="1560" spans="5:57" ht="15.95" customHeight="1">
      <c r="E1560" s="764" t="s">
        <v>1677</v>
      </c>
      <c r="F1560" s="765"/>
      <c r="G1560" s="765"/>
      <c r="H1560" s="766"/>
      <c r="I1560" s="767">
        <v>0.28299999999999997</v>
      </c>
      <c r="K1560" s="764" t="s">
        <v>1543</v>
      </c>
      <c r="L1560" s="765"/>
      <c r="M1560" s="765"/>
      <c r="N1560" s="766"/>
      <c r="O1560" s="767">
        <v>0.26</v>
      </c>
      <c r="Q1560" s="1199"/>
      <c r="R1560" s="1199"/>
      <c r="S1560" s="1199"/>
      <c r="T1560" s="1199"/>
      <c r="U1560" s="1199"/>
      <c r="W1560" s="764" t="s">
        <v>1678</v>
      </c>
      <c r="X1560" s="765"/>
      <c r="Y1560" s="765"/>
      <c r="Z1560" s="765"/>
      <c r="AA1560" s="1447">
        <v>0.113</v>
      </c>
      <c r="AC1560" s="1448" t="s">
        <v>1502</v>
      </c>
      <c r="AD1560" s="766"/>
      <c r="AE1560" s="766"/>
      <c r="AF1560" s="766"/>
      <c r="AG1560" s="767">
        <v>0.22</v>
      </c>
      <c r="AI1560" s="1448" t="s">
        <v>1555</v>
      </c>
      <c r="AJ1560" s="766"/>
      <c r="AK1560" s="766"/>
      <c r="AL1560" s="766"/>
      <c r="AM1560" s="767">
        <v>0</v>
      </c>
      <c r="AO1560" s="1448" t="s">
        <v>1679</v>
      </c>
      <c r="AP1560" s="766"/>
      <c r="AQ1560" s="766"/>
      <c r="AR1560" s="766"/>
      <c r="AS1560" s="767">
        <v>0.40999999642372131</v>
      </c>
      <c r="AU1560" s="1448" t="s">
        <v>1505</v>
      </c>
      <c r="AV1560" s="766"/>
      <c r="AW1560" s="766"/>
      <c r="AX1560" s="1450"/>
      <c r="AY1560" s="767">
        <v>0</v>
      </c>
      <c r="BA1560" s="1448" t="s">
        <v>1680</v>
      </c>
      <c r="BB1560" s="766"/>
      <c r="BC1560" s="766"/>
      <c r="BD1560" s="766"/>
      <c r="BE1560" s="767">
        <v>0</v>
      </c>
    </row>
    <row r="1561" spans="5:57" ht="16.5" customHeight="1">
      <c r="E1561" s="764" t="s">
        <v>1681</v>
      </c>
      <c r="F1561" s="765"/>
      <c r="G1561" s="765"/>
      <c r="H1561" s="766"/>
      <c r="I1561" s="767">
        <v>0</v>
      </c>
      <c r="K1561" s="764" t="s">
        <v>1682</v>
      </c>
      <c r="L1561" s="765"/>
      <c r="M1561" s="765"/>
      <c r="N1561" s="766"/>
      <c r="O1561" s="767">
        <v>0.25800000000000001</v>
      </c>
      <c r="Q1561" s="1206" t="s">
        <v>1212</v>
      </c>
      <c r="R1561" s="1207"/>
      <c r="S1561" s="1207"/>
      <c r="T1561" s="1208"/>
      <c r="U1561" s="763" t="s">
        <v>1213</v>
      </c>
      <c r="W1561" s="764" t="s">
        <v>1683</v>
      </c>
      <c r="X1561" s="765"/>
      <c r="Y1561" s="765"/>
      <c r="Z1561" s="765"/>
      <c r="AA1561" s="1447">
        <v>0</v>
      </c>
      <c r="AC1561" s="1448" t="s">
        <v>1590</v>
      </c>
      <c r="AD1561" s="766"/>
      <c r="AE1561" s="766"/>
      <c r="AF1561" s="766"/>
      <c r="AG1561" s="767">
        <v>0</v>
      </c>
      <c r="AI1561" s="1448" t="s">
        <v>1313</v>
      </c>
      <c r="AJ1561" s="766"/>
      <c r="AK1561" s="766"/>
      <c r="AL1561" s="766"/>
      <c r="AM1561" s="767">
        <v>0</v>
      </c>
      <c r="AO1561" s="1448" t="s">
        <v>1684</v>
      </c>
      <c r="AP1561" s="766"/>
      <c r="AQ1561" s="766"/>
      <c r="AR1561" s="766"/>
      <c r="AS1561" s="767">
        <v>0</v>
      </c>
      <c r="AU1561" s="1448" t="s">
        <v>1685</v>
      </c>
      <c r="AV1561" s="766"/>
      <c r="AW1561" s="766"/>
      <c r="AX1561" s="1450"/>
      <c r="AY1561" s="767">
        <v>0.38999998569488525</v>
      </c>
      <c r="BA1561" s="1448" t="s">
        <v>1436</v>
      </c>
      <c r="BB1561" s="766"/>
      <c r="BC1561" s="766"/>
      <c r="BD1561" s="766"/>
      <c r="BE1561" s="767">
        <v>0</v>
      </c>
    </row>
    <row r="1562" spans="5:57">
      <c r="E1562" s="764" t="s">
        <v>1530</v>
      </c>
      <c r="F1562" s="765"/>
      <c r="G1562" s="765"/>
      <c r="H1562" s="766"/>
      <c r="I1562" s="767">
        <v>0</v>
      </c>
      <c r="K1562" s="764" t="s">
        <v>1549</v>
      </c>
      <c r="L1562" s="765"/>
      <c r="M1562" s="765"/>
      <c r="N1562" s="766"/>
      <c r="O1562" s="767">
        <v>0.25900000000000001</v>
      </c>
      <c r="Q1562" s="768" t="s">
        <v>1647</v>
      </c>
      <c r="R1562" s="774"/>
      <c r="S1562" s="766"/>
      <c r="T1562" s="766"/>
      <c r="U1562" s="767">
        <v>1E-3</v>
      </c>
      <c r="W1562" s="764" t="s">
        <v>1686</v>
      </c>
      <c r="X1562" s="765"/>
      <c r="Y1562" s="765"/>
      <c r="Z1562" s="765"/>
      <c r="AA1562" s="1447">
        <v>0</v>
      </c>
      <c r="AC1562" s="1448" t="s">
        <v>1618</v>
      </c>
      <c r="AD1562" s="766"/>
      <c r="AE1562" s="766"/>
      <c r="AF1562" s="766"/>
      <c r="AG1562" s="767">
        <v>0.25</v>
      </c>
      <c r="AI1562" s="1448" t="s">
        <v>1663</v>
      </c>
      <c r="AJ1562" s="766"/>
      <c r="AK1562" s="766"/>
      <c r="AL1562" s="766"/>
      <c r="AM1562" s="767">
        <v>0</v>
      </c>
      <c r="AO1562" s="1448" t="s">
        <v>1519</v>
      </c>
      <c r="AP1562" s="766"/>
      <c r="AQ1562" s="766"/>
      <c r="AR1562" s="766"/>
      <c r="AS1562" s="767">
        <v>0</v>
      </c>
      <c r="AU1562" s="1448" t="s">
        <v>1512</v>
      </c>
      <c r="AV1562" s="766"/>
      <c r="AW1562" s="766"/>
      <c r="AX1562" s="1450"/>
      <c r="AY1562" s="767">
        <v>0</v>
      </c>
      <c r="BA1562" s="1448" t="s">
        <v>1687</v>
      </c>
      <c r="BB1562" s="766"/>
      <c r="BC1562" s="766"/>
      <c r="BD1562" s="766"/>
      <c r="BE1562" s="767">
        <v>0.2800000011920929</v>
      </c>
    </row>
    <row r="1563" spans="5:57">
      <c r="E1563" s="764" t="s">
        <v>1532</v>
      </c>
      <c r="F1563" s="765"/>
      <c r="G1563" s="765"/>
      <c r="H1563" s="766"/>
      <c r="I1563" s="767">
        <v>0.28100000000000003</v>
      </c>
      <c r="K1563" s="764" t="s">
        <v>1601</v>
      </c>
      <c r="L1563" s="765"/>
      <c r="M1563" s="765"/>
      <c r="N1563" s="766"/>
      <c r="O1563" s="767">
        <v>0</v>
      </c>
      <c r="Q1563" s="768" t="s">
        <v>1688</v>
      </c>
      <c r="R1563" s="774"/>
      <c r="S1563" s="766"/>
      <c r="T1563" s="766"/>
      <c r="U1563" s="767">
        <v>0</v>
      </c>
      <c r="W1563" s="764" t="s">
        <v>1346</v>
      </c>
      <c r="X1563" s="765"/>
      <c r="Y1563" s="765"/>
      <c r="Z1563" s="765"/>
      <c r="AA1563" s="1447">
        <v>0</v>
      </c>
      <c r="AC1563" s="1448" t="s">
        <v>1483</v>
      </c>
      <c r="AD1563" s="766"/>
      <c r="AE1563" s="766"/>
      <c r="AF1563" s="766"/>
      <c r="AG1563" s="767">
        <v>0</v>
      </c>
      <c r="AI1563" s="1448" t="s">
        <v>1283</v>
      </c>
      <c r="AJ1563" s="766"/>
      <c r="AK1563" s="766"/>
      <c r="AL1563" s="766"/>
      <c r="AM1563" s="767">
        <v>0</v>
      </c>
      <c r="AO1563" s="1448" t="s">
        <v>1366</v>
      </c>
      <c r="AP1563" s="766"/>
      <c r="AQ1563" s="766"/>
      <c r="AR1563" s="766"/>
      <c r="AS1563" s="767">
        <v>0</v>
      </c>
      <c r="AU1563" s="1448" t="s">
        <v>1515</v>
      </c>
      <c r="AV1563" s="766"/>
      <c r="AW1563" s="766"/>
      <c r="AX1563" s="1450"/>
      <c r="AY1563" s="767">
        <v>0</v>
      </c>
      <c r="BA1563" s="1448" t="s">
        <v>1689</v>
      </c>
      <c r="BB1563" s="766"/>
      <c r="BC1563" s="766"/>
      <c r="BD1563" s="766"/>
      <c r="BE1563" s="767">
        <v>0.25999999046325684</v>
      </c>
    </row>
    <row r="1564" spans="5:57">
      <c r="E1564" s="764" t="s">
        <v>1580</v>
      </c>
      <c r="F1564" s="765"/>
      <c r="G1564" s="765"/>
      <c r="H1564" s="766"/>
      <c r="I1564" s="767">
        <v>0.28299999999999997</v>
      </c>
      <c r="K1564" s="764" t="s">
        <v>1690</v>
      </c>
      <c r="L1564" s="765"/>
      <c r="M1564" s="765"/>
      <c r="N1564" s="766"/>
      <c r="O1564" s="767">
        <v>8.9999999999999993E-3</v>
      </c>
      <c r="Q1564" s="768" t="s">
        <v>1668</v>
      </c>
      <c r="R1564" s="774"/>
      <c r="S1564" s="766"/>
      <c r="T1564" s="766"/>
      <c r="U1564" s="767">
        <v>0</v>
      </c>
      <c r="W1564" s="764" t="s">
        <v>1691</v>
      </c>
      <c r="X1564" s="765"/>
      <c r="Y1564" s="765"/>
      <c r="Z1564" s="765"/>
      <c r="AA1564" s="1447">
        <v>0</v>
      </c>
      <c r="AC1564" s="1448" t="s">
        <v>1393</v>
      </c>
      <c r="AD1564" s="766"/>
      <c r="AE1564" s="766"/>
      <c r="AF1564" s="766"/>
      <c r="AG1564" s="767">
        <v>0.23</v>
      </c>
      <c r="AI1564" s="1448" t="s">
        <v>1570</v>
      </c>
      <c r="AJ1564" s="766"/>
      <c r="AK1564" s="766"/>
      <c r="AL1564" s="766"/>
      <c r="AM1564" s="767">
        <v>0</v>
      </c>
      <c r="AO1564" s="1448" t="s">
        <v>1297</v>
      </c>
      <c r="AP1564" s="766"/>
      <c r="AQ1564" s="766"/>
      <c r="AR1564" s="766"/>
      <c r="AS1564" s="767">
        <v>0</v>
      </c>
      <c r="AU1564" s="1448" t="s">
        <v>1430</v>
      </c>
      <c r="AV1564" s="766"/>
      <c r="AW1564" s="766"/>
      <c r="AX1564" s="1450"/>
      <c r="AY1564" s="767">
        <v>0</v>
      </c>
      <c r="BA1564" s="1448" t="s">
        <v>1528</v>
      </c>
      <c r="BB1564" s="766"/>
      <c r="BC1564" s="766"/>
      <c r="BD1564" s="766"/>
      <c r="BE1564" s="767">
        <v>0</v>
      </c>
    </row>
    <row r="1565" spans="5:57">
      <c r="E1565" s="764" t="s">
        <v>1669</v>
      </c>
      <c r="F1565" s="765"/>
      <c r="G1565" s="765"/>
      <c r="H1565" s="766"/>
      <c r="I1565" s="767">
        <v>0.28299999999999997</v>
      </c>
      <c r="K1565" s="764" t="s">
        <v>1551</v>
      </c>
      <c r="L1565" s="765"/>
      <c r="M1565" s="765"/>
      <c r="N1565" s="766"/>
      <c r="O1565" s="767">
        <v>0.26300000000000001</v>
      </c>
      <c r="Q1565" s="768" t="s">
        <v>1692</v>
      </c>
      <c r="R1565" s="774"/>
      <c r="S1565" s="766"/>
      <c r="T1565" s="766"/>
      <c r="U1565" s="767">
        <v>0</v>
      </c>
      <c r="W1565" s="764" t="s">
        <v>1427</v>
      </c>
      <c r="X1565" s="765"/>
      <c r="Y1565" s="765"/>
      <c r="Z1565" s="765"/>
      <c r="AA1565" s="1447">
        <v>0</v>
      </c>
      <c r="AC1565" s="1448" t="s">
        <v>1511</v>
      </c>
      <c r="AD1565" s="766"/>
      <c r="AE1565" s="766"/>
      <c r="AF1565" s="766"/>
      <c r="AG1565" s="767">
        <v>0.2</v>
      </c>
      <c r="AI1565" s="1448" t="s">
        <v>1480</v>
      </c>
      <c r="AJ1565" s="766"/>
      <c r="AK1565" s="766"/>
      <c r="AL1565" s="766"/>
      <c r="AM1565" s="767">
        <v>0.2199999988079071</v>
      </c>
      <c r="AO1565" s="1448" t="s">
        <v>1394</v>
      </c>
      <c r="AP1565" s="766"/>
      <c r="AQ1565" s="766"/>
      <c r="AR1565" s="766"/>
      <c r="AS1565" s="767">
        <v>0.27000001072883606</v>
      </c>
      <c r="AU1565" s="1448" t="s">
        <v>1676</v>
      </c>
      <c r="AV1565" s="766"/>
      <c r="AW1565" s="766"/>
      <c r="AX1565" s="1450"/>
      <c r="AY1565" s="767">
        <v>0</v>
      </c>
      <c r="BA1565" s="1448" t="s">
        <v>1693</v>
      </c>
      <c r="BB1565" s="766"/>
      <c r="BC1565" s="766"/>
      <c r="BD1565" s="766"/>
      <c r="BE1565" s="767">
        <v>0</v>
      </c>
    </row>
    <row r="1566" spans="5:57">
      <c r="E1566" s="764" t="s">
        <v>1539</v>
      </c>
      <c r="F1566" s="765"/>
      <c r="G1566" s="765"/>
      <c r="H1566" s="766"/>
      <c r="I1566" s="767">
        <v>0</v>
      </c>
      <c r="K1566" s="764" t="s">
        <v>1553</v>
      </c>
      <c r="L1566" s="765"/>
      <c r="M1566" s="765"/>
      <c r="N1566" s="766"/>
      <c r="O1566" s="767">
        <v>0.25</v>
      </c>
      <c r="Q1566" s="768" t="s">
        <v>1694</v>
      </c>
      <c r="R1566" s="774"/>
      <c r="S1566" s="766"/>
      <c r="T1566" s="766"/>
      <c r="U1566" s="767">
        <v>0</v>
      </c>
      <c r="W1566" s="764" t="s">
        <v>1327</v>
      </c>
      <c r="X1566" s="765"/>
      <c r="Y1566" s="765"/>
      <c r="Z1566" s="765"/>
      <c r="AA1566" s="1447">
        <v>0</v>
      </c>
      <c r="AC1566" s="1448" t="s">
        <v>1438</v>
      </c>
      <c r="AD1566" s="766"/>
      <c r="AE1566" s="766"/>
      <c r="AF1566" s="766"/>
      <c r="AG1566" s="767">
        <v>0.24</v>
      </c>
      <c r="AI1566" s="1448" t="s">
        <v>1435</v>
      </c>
      <c r="AJ1566" s="766"/>
      <c r="AK1566" s="766"/>
      <c r="AL1566" s="766"/>
      <c r="AM1566" s="767">
        <v>0</v>
      </c>
      <c r="AO1566" s="1448" t="s">
        <v>1695</v>
      </c>
      <c r="AP1566" s="766"/>
      <c r="AQ1566" s="766"/>
      <c r="AR1566" s="766"/>
      <c r="AS1566" s="767">
        <v>0</v>
      </c>
      <c r="AU1566" s="1448" t="s">
        <v>1436</v>
      </c>
      <c r="AV1566" s="766"/>
      <c r="AW1566" s="766"/>
      <c r="AX1566" s="1450"/>
      <c r="AY1566" s="767">
        <v>0</v>
      </c>
      <c r="BA1566" s="1448" t="s">
        <v>1371</v>
      </c>
      <c r="BB1566" s="766"/>
      <c r="BC1566" s="766"/>
      <c r="BD1566" s="766"/>
      <c r="BE1566" s="767">
        <v>0</v>
      </c>
    </row>
    <row r="1567" spans="5:57" ht="16.5" customHeight="1">
      <c r="E1567" s="764" t="s">
        <v>1543</v>
      </c>
      <c r="F1567" s="765"/>
      <c r="G1567" s="765"/>
      <c r="H1567" s="766"/>
      <c r="I1567" s="767">
        <v>0.28299999999999997</v>
      </c>
      <c r="K1567" s="764" t="s">
        <v>1557</v>
      </c>
      <c r="L1567" s="765"/>
      <c r="M1567" s="765"/>
      <c r="N1567" s="766"/>
      <c r="O1567" s="767">
        <v>0</v>
      </c>
      <c r="Q1567" s="768" t="s">
        <v>1696</v>
      </c>
      <c r="R1567" s="774"/>
      <c r="S1567" s="766"/>
      <c r="T1567" s="766"/>
      <c r="U1567" s="767">
        <v>3.5999999999999997E-2</v>
      </c>
      <c r="W1567" s="764" t="s">
        <v>1697</v>
      </c>
      <c r="X1567" s="765"/>
      <c r="Y1567" s="765"/>
      <c r="Z1567" s="765"/>
      <c r="AA1567" s="1447">
        <v>0.25900000000000001</v>
      </c>
      <c r="AC1567" s="1448" t="s">
        <v>1698</v>
      </c>
      <c r="AD1567" s="766"/>
      <c r="AE1567" s="766"/>
      <c r="AF1567" s="766"/>
      <c r="AG1567" s="767">
        <v>0.2</v>
      </c>
      <c r="AI1567" s="1448" t="s">
        <v>1350</v>
      </c>
      <c r="AJ1567" s="766"/>
      <c r="AK1567" s="766"/>
      <c r="AL1567" s="766"/>
      <c r="AM1567" s="767">
        <v>0</v>
      </c>
      <c r="AO1567" s="1448" t="s">
        <v>1495</v>
      </c>
      <c r="AP1567" s="766"/>
      <c r="AQ1567" s="766"/>
      <c r="AR1567" s="766"/>
      <c r="AS1567" s="767">
        <v>0</v>
      </c>
      <c r="AU1567" s="1448" t="s">
        <v>1687</v>
      </c>
      <c r="AV1567" s="766"/>
      <c r="AW1567" s="766"/>
      <c r="AX1567" s="1450"/>
      <c r="AY1567" s="767">
        <v>0.37000000476837158</v>
      </c>
      <c r="BA1567" s="1201" t="s">
        <v>1298</v>
      </c>
      <c r="BB1567" s="1201"/>
      <c r="BC1567" s="1201"/>
      <c r="BD1567" s="1201"/>
      <c r="BE1567" s="1201"/>
    </row>
    <row r="1568" spans="5:57">
      <c r="E1568" s="764" t="s">
        <v>1682</v>
      </c>
      <c r="F1568" s="765"/>
      <c r="G1568" s="765"/>
      <c r="H1568" s="766"/>
      <c r="I1568" s="767">
        <v>0.27100000000000002</v>
      </c>
      <c r="K1568" s="764" t="s">
        <v>1560</v>
      </c>
      <c r="L1568" s="765"/>
      <c r="M1568" s="765"/>
      <c r="N1568" s="766"/>
      <c r="O1568" s="767">
        <v>0.25700000000000001</v>
      </c>
      <c r="Q1568" s="768" t="s">
        <v>1683</v>
      </c>
      <c r="R1568" s="774"/>
      <c r="S1568" s="766"/>
      <c r="T1568" s="766"/>
      <c r="U1568" s="767">
        <v>0</v>
      </c>
      <c r="W1568" s="764" t="s">
        <v>1699</v>
      </c>
      <c r="X1568" s="765"/>
      <c r="Y1568" s="765"/>
      <c r="Z1568" s="765"/>
      <c r="AA1568" s="1447">
        <v>0</v>
      </c>
      <c r="AC1568" s="1448" t="s">
        <v>1518</v>
      </c>
      <c r="AD1568" s="766"/>
      <c r="AE1568" s="766"/>
      <c r="AF1568" s="766"/>
      <c r="AG1568" s="767">
        <v>0</v>
      </c>
      <c r="AI1568" s="1448" t="s">
        <v>1679</v>
      </c>
      <c r="AJ1568" s="766"/>
      <c r="AK1568" s="766"/>
      <c r="AL1568" s="766"/>
      <c r="AM1568" s="767">
        <v>0.31000000238418579</v>
      </c>
      <c r="AO1568" s="1448" t="s">
        <v>1700</v>
      </c>
      <c r="AP1568" s="766"/>
      <c r="AQ1568" s="766"/>
      <c r="AR1568" s="766"/>
      <c r="AS1568" s="767">
        <v>0.40999999642372131</v>
      </c>
      <c r="AU1568" s="1448" t="s">
        <v>1701</v>
      </c>
      <c r="AV1568" s="766"/>
      <c r="AW1568" s="766"/>
      <c r="AX1568" s="1450"/>
      <c r="AY1568" s="767">
        <v>0.31999999284744263</v>
      </c>
      <c r="BA1568" s="1202"/>
      <c r="BB1568" s="1202"/>
      <c r="BC1568" s="1202"/>
      <c r="BD1568" s="1202"/>
      <c r="BE1568" s="1202"/>
    </row>
    <row r="1569" spans="5:51">
      <c r="E1569" s="764" t="s">
        <v>1549</v>
      </c>
      <c r="F1569" s="765"/>
      <c r="G1569" s="765"/>
      <c r="H1569" s="766"/>
      <c r="I1569" s="767">
        <v>7.3999999999999996E-2</v>
      </c>
      <c r="K1569" s="764" t="s">
        <v>1564</v>
      </c>
      <c r="L1569" s="765"/>
      <c r="M1569" s="765"/>
      <c r="N1569" s="766"/>
      <c r="O1569" s="767">
        <v>0.26</v>
      </c>
      <c r="Q1569" s="768" t="s">
        <v>1335</v>
      </c>
      <c r="R1569" s="774"/>
      <c r="S1569" s="766"/>
      <c r="T1569" s="766"/>
      <c r="U1569" s="767">
        <v>0.193</v>
      </c>
      <c r="W1569" s="764" t="s">
        <v>1336</v>
      </c>
      <c r="X1569" s="765"/>
      <c r="Y1569" s="765"/>
      <c r="Z1569" s="765"/>
      <c r="AA1569" s="1447">
        <v>0</v>
      </c>
      <c r="AC1569" s="1448" t="s">
        <v>1523</v>
      </c>
      <c r="AD1569" s="766"/>
      <c r="AE1569" s="766"/>
      <c r="AF1569" s="766"/>
      <c r="AG1569" s="767">
        <v>0</v>
      </c>
      <c r="AI1569" s="1448" t="s">
        <v>1684</v>
      </c>
      <c r="AJ1569" s="766"/>
      <c r="AK1569" s="766"/>
      <c r="AL1569" s="766"/>
      <c r="AM1569" s="767">
        <v>0</v>
      </c>
      <c r="AO1569" s="1448" t="s">
        <v>1594</v>
      </c>
      <c r="AP1569" s="766"/>
      <c r="AQ1569" s="766"/>
      <c r="AR1569" s="766"/>
      <c r="AS1569" s="767">
        <v>0.31000000238418579</v>
      </c>
      <c r="AU1569" s="1448" t="s">
        <v>1528</v>
      </c>
      <c r="AV1569" s="766"/>
      <c r="AW1569" s="766"/>
      <c r="AX1569" s="1450"/>
      <c r="AY1569" s="767">
        <v>0</v>
      </c>
    </row>
    <row r="1570" spans="5:51">
      <c r="E1570" s="764" t="s">
        <v>1601</v>
      </c>
      <c r="F1570" s="765"/>
      <c r="G1570" s="765"/>
      <c r="H1570" s="766"/>
      <c r="I1570" s="767">
        <v>0</v>
      </c>
      <c r="K1570" s="764" t="s">
        <v>1633</v>
      </c>
      <c r="L1570" s="765"/>
      <c r="M1570" s="765"/>
      <c r="N1570" s="766"/>
      <c r="O1570" s="767">
        <v>0.25600000000000001</v>
      </c>
      <c r="Q1570" s="768" t="s">
        <v>1346</v>
      </c>
      <c r="R1570" s="774"/>
      <c r="S1570" s="766"/>
      <c r="T1570" s="766"/>
      <c r="U1570" s="767">
        <v>0</v>
      </c>
      <c r="W1570" s="764" t="s">
        <v>1702</v>
      </c>
      <c r="X1570" s="765"/>
      <c r="Y1570" s="765"/>
      <c r="Z1570" s="765"/>
      <c r="AA1570" s="1447">
        <v>0</v>
      </c>
      <c r="AC1570" s="1448" t="s">
        <v>1443</v>
      </c>
      <c r="AD1570" s="766"/>
      <c r="AE1570" s="766"/>
      <c r="AF1570" s="766"/>
      <c r="AG1570" s="767">
        <v>0.18</v>
      </c>
      <c r="AI1570" s="1448" t="s">
        <v>1703</v>
      </c>
      <c r="AJ1570" s="766"/>
      <c r="AK1570" s="766"/>
      <c r="AL1570" s="766"/>
      <c r="AM1570" s="767">
        <v>0</v>
      </c>
      <c r="AO1570" s="1448" t="s">
        <v>1704</v>
      </c>
      <c r="AP1570" s="766"/>
      <c r="AQ1570" s="766"/>
      <c r="AR1570" s="766"/>
      <c r="AS1570" s="767">
        <v>0.31000000238418579</v>
      </c>
      <c r="AU1570" s="1448" t="s">
        <v>1693</v>
      </c>
      <c r="AV1570" s="766"/>
      <c r="AW1570" s="766"/>
      <c r="AX1570" s="766"/>
      <c r="AY1570" s="767">
        <v>0.18000000715255737</v>
      </c>
    </row>
    <row r="1571" spans="5:51" ht="16.5" customHeight="1">
      <c r="E1571" s="764" t="s">
        <v>1690</v>
      </c>
      <c r="F1571" s="765"/>
      <c r="G1571" s="765"/>
      <c r="H1571" s="766"/>
      <c r="I1571" s="767">
        <v>0</v>
      </c>
      <c r="K1571" s="764" t="s">
        <v>1705</v>
      </c>
      <c r="L1571" s="765"/>
      <c r="M1571" s="765"/>
      <c r="N1571" s="766"/>
      <c r="O1571" s="767">
        <v>0.26</v>
      </c>
      <c r="Q1571" s="768" t="s">
        <v>1318</v>
      </c>
      <c r="R1571" s="774"/>
      <c r="S1571" s="766"/>
      <c r="T1571" s="766"/>
      <c r="U1571" s="767">
        <v>0.26500000000000001</v>
      </c>
      <c r="W1571" s="764" t="s">
        <v>1706</v>
      </c>
      <c r="X1571" s="765"/>
      <c r="Y1571" s="765"/>
      <c r="Z1571" s="765"/>
      <c r="AA1571" s="1447">
        <v>3.0000000000000001E-3</v>
      </c>
      <c r="AC1571" s="1448" t="s">
        <v>1707</v>
      </c>
      <c r="AD1571" s="766"/>
      <c r="AE1571" s="766"/>
      <c r="AF1571" s="766"/>
      <c r="AG1571" s="767">
        <v>0</v>
      </c>
      <c r="AI1571" s="1448" t="s">
        <v>1366</v>
      </c>
      <c r="AJ1571" s="766"/>
      <c r="AK1571" s="766"/>
      <c r="AL1571" s="766"/>
      <c r="AM1571" s="767">
        <v>0</v>
      </c>
      <c r="AO1571" s="1448" t="s">
        <v>1708</v>
      </c>
      <c r="AP1571" s="766"/>
      <c r="AQ1571" s="766"/>
      <c r="AR1571" s="766"/>
      <c r="AS1571" s="767">
        <v>0.40999999642372131</v>
      </c>
      <c r="AU1571" s="1201" t="s">
        <v>1298</v>
      </c>
      <c r="AV1571" s="1201"/>
      <c r="AW1571" s="1201"/>
      <c r="AX1571" s="1201"/>
      <c r="AY1571" s="1201"/>
    </row>
    <row r="1572" spans="5:51">
      <c r="E1572" s="764" t="s">
        <v>1551</v>
      </c>
      <c r="F1572" s="765"/>
      <c r="G1572" s="765"/>
      <c r="H1572" s="766"/>
      <c r="I1572" s="767">
        <v>0.28100000000000003</v>
      </c>
      <c r="K1572" s="764" t="s">
        <v>1577</v>
      </c>
      <c r="L1572" s="765"/>
      <c r="M1572" s="765"/>
      <c r="N1572" s="766"/>
      <c r="O1572" s="767">
        <v>0.26</v>
      </c>
      <c r="Q1572" s="768" t="s">
        <v>1709</v>
      </c>
      <c r="R1572" s="774"/>
      <c r="S1572" s="766"/>
      <c r="T1572" s="766"/>
      <c r="U1572" s="767">
        <v>0</v>
      </c>
      <c r="W1572" s="764" t="s">
        <v>1710</v>
      </c>
      <c r="X1572" s="765"/>
      <c r="Y1572" s="765"/>
      <c r="Z1572" s="765"/>
      <c r="AA1572" s="1447">
        <v>0</v>
      </c>
      <c r="AC1572" s="1448" t="s">
        <v>1629</v>
      </c>
      <c r="AD1572" s="766"/>
      <c r="AE1572" s="766"/>
      <c r="AF1572" s="766"/>
      <c r="AG1572" s="767">
        <v>0.25</v>
      </c>
      <c r="AI1572" s="1448" t="s">
        <v>1297</v>
      </c>
      <c r="AJ1572" s="766"/>
      <c r="AK1572" s="766"/>
      <c r="AL1572" s="766"/>
      <c r="AM1572" s="767">
        <v>0</v>
      </c>
      <c r="AO1572" s="1448" t="s">
        <v>1461</v>
      </c>
      <c r="AP1572" s="766"/>
      <c r="AQ1572" s="766"/>
      <c r="AR1572" s="766"/>
      <c r="AS1572" s="767">
        <v>0</v>
      </c>
      <c r="AU1572" s="1202"/>
      <c r="AV1572" s="1202"/>
      <c r="AW1572" s="1202"/>
      <c r="AX1572" s="1202"/>
      <c r="AY1572" s="1202"/>
    </row>
    <row r="1573" spans="5:51">
      <c r="E1573" s="764" t="s">
        <v>1553</v>
      </c>
      <c r="F1573" s="765"/>
      <c r="G1573" s="765"/>
      <c r="H1573" s="766"/>
      <c r="I1573" s="767">
        <v>0.26600000000000001</v>
      </c>
      <c r="K1573" s="764" t="s">
        <v>1581</v>
      </c>
      <c r="L1573" s="765"/>
      <c r="M1573" s="765"/>
      <c r="N1573" s="766"/>
      <c r="O1573" s="767">
        <v>0</v>
      </c>
      <c r="Q1573" s="768" t="s">
        <v>1702</v>
      </c>
      <c r="R1573" s="774"/>
      <c r="S1573" s="766"/>
      <c r="T1573" s="766"/>
      <c r="U1573" s="767">
        <v>0</v>
      </c>
      <c r="W1573" s="764" t="s">
        <v>1711</v>
      </c>
      <c r="X1573" s="765"/>
      <c r="Y1573" s="765"/>
      <c r="Z1573" s="765"/>
      <c r="AA1573" s="1447">
        <v>0.14099999999999999</v>
      </c>
      <c r="AC1573" s="1448" t="s">
        <v>1267</v>
      </c>
      <c r="AD1573" s="766"/>
      <c r="AE1573" s="766"/>
      <c r="AF1573" s="766"/>
      <c r="AG1573" s="767">
        <v>0.16</v>
      </c>
      <c r="AI1573" s="1448" t="s">
        <v>1712</v>
      </c>
      <c r="AJ1573" s="766"/>
      <c r="AK1573" s="766"/>
      <c r="AL1573" s="766"/>
      <c r="AM1573" s="767">
        <v>0</v>
      </c>
      <c r="AO1573" s="1448" t="s">
        <v>1713</v>
      </c>
      <c r="AP1573" s="766"/>
      <c r="AQ1573" s="766"/>
      <c r="AR1573" s="766"/>
      <c r="AS1573" s="767">
        <v>0.40999999642372131</v>
      </c>
    </row>
    <row r="1574" spans="5:51">
      <c r="E1574" s="764" t="s">
        <v>1557</v>
      </c>
      <c r="F1574" s="765"/>
      <c r="G1574" s="765"/>
      <c r="H1574" s="766"/>
      <c r="I1574" s="767">
        <v>0</v>
      </c>
      <c r="K1574" s="764" t="s">
        <v>1714</v>
      </c>
      <c r="L1574" s="765"/>
      <c r="M1574" s="765"/>
      <c r="N1574" s="766"/>
      <c r="O1574" s="767">
        <v>0.26</v>
      </c>
      <c r="Q1574" s="768" t="s">
        <v>1710</v>
      </c>
      <c r="R1574" s="774"/>
      <c r="S1574" s="766"/>
      <c r="T1574" s="766"/>
      <c r="U1574" s="767">
        <v>0</v>
      </c>
      <c r="W1574" s="764" t="s">
        <v>1715</v>
      </c>
      <c r="X1574" s="765"/>
      <c r="Y1574" s="765"/>
      <c r="Z1574" s="765"/>
      <c r="AA1574" s="1447">
        <v>0</v>
      </c>
      <c r="AC1574" s="1448" t="s">
        <v>1716</v>
      </c>
      <c r="AD1574" s="766"/>
      <c r="AE1574" s="766"/>
      <c r="AF1574" s="766"/>
      <c r="AG1574" s="767">
        <v>0</v>
      </c>
      <c r="AI1574" s="1448" t="s">
        <v>1394</v>
      </c>
      <c r="AJ1574" s="766"/>
      <c r="AK1574" s="766"/>
      <c r="AL1574" s="766"/>
      <c r="AM1574" s="767">
        <v>0.20000000298023224</v>
      </c>
      <c r="AO1574" s="1448" t="s">
        <v>1503</v>
      </c>
      <c r="AP1574" s="766"/>
      <c r="AQ1574" s="766"/>
      <c r="AR1574" s="766"/>
      <c r="AS1574" s="767">
        <v>0.40999999642372131</v>
      </c>
    </row>
    <row r="1575" spans="5:51">
      <c r="E1575" s="764" t="s">
        <v>1560</v>
      </c>
      <c r="F1575" s="765"/>
      <c r="G1575" s="765"/>
      <c r="H1575" s="766"/>
      <c r="I1575" s="767">
        <v>0.28299999999999997</v>
      </c>
      <c r="K1575" s="764" t="s">
        <v>1585</v>
      </c>
      <c r="L1575" s="765"/>
      <c r="M1575" s="765"/>
      <c r="N1575" s="766"/>
      <c r="O1575" s="767">
        <v>0.26</v>
      </c>
      <c r="Q1575" s="768" t="s">
        <v>1433</v>
      </c>
      <c r="R1575" s="774"/>
      <c r="S1575" s="766"/>
      <c r="T1575" s="766"/>
      <c r="U1575" s="767">
        <v>0</v>
      </c>
      <c r="W1575" s="764" t="s">
        <v>1433</v>
      </c>
      <c r="X1575" s="765"/>
      <c r="Y1575" s="765"/>
      <c r="Z1575" s="765"/>
      <c r="AA1575" s="1447">
        <v>0</v>
      </c>
      <c r="AC1575" s="1448" t="s">
        <v>1717</v>
      </c>
      <c r="AD1575" s="766"/>
      <c r="AE1575" s="766"/>
      <c r="AF1575" s="766"/>
      <c r="AG1575" s="767">
        <v>0</v>
      </c>
      <c r="AI1575" s="1448" t="s">
        <v>1695</v>
      </c>
      <c r="AJ1575" s="766"/>
      <c r="AK1575" s="766"/>
      <c r="AL1575" s="766"/>
      <c r="AM1575" s="767">
        <v>0</v>
      </c>
      <c r="AO1575" s="1448" t="s">
        <v>1614</v>
      </c>
      <c r="AP1575" s="766"/>
      <c r="AQ1575" s="766"/>
      <c r="AR1575" s="766"/>
      <c r="AS1575" s="767">
        <v>9.9999997764825821E-3</v>
      </c>
    </row>
    <row r="1576" spans="5:51">
      <c r="E1576" s="764" t="s">
        <v>1564</v>
      </c>
      <c r="F1576" s="765"/>
      <c r="G1576" s="765"/>
      <c r="H1576" s="766"/>
      <c r="I1576" s="767">
        <v>0.28199999999999997</v>
      </c>
      <c r="K1576" s="764" t="s">
        <v>1586</v>
      </c>
      <c r="L1576" s="765"/>
      <c r="M1576" s="765"/>
      <c r="N1576" s="766"/>
      <c r="O1576" s="767">
        <v>0</v>
      </c>
      <c r="Q1576" s="768" t="s">
        <v>1380</v>
      </c>
      <c r="R1576" s="774"/>
      <c r="S1576" s="766"/>
      <c r="T1576" s="766"/>
      <c r="U1576" s="767">
        <v>0.215</v>
      </c>
      <c r="W1576" s="764" t="s">
        <v>1372</v>
      </c>
      <c r="X1576" s="765"/>
      <c r="Y1576" s="765"/>
      <c r="Z1576" s="765"/>
      <c r="AA1576" s="1447">
        <v>0</v>
      </c>
      <c r="AC1576" s="1448" t="s">
        <v>1322</v>
      </c>
      <c r="AD1576" s="766"/>
      <c r="AE1576" s="766"/>
      <c r="AF1576" s="766"/>
      <c r="AG1576" s="767">
        <v>0</v>
      </c>
      <c r="AI1576" s="1448" t="s">
        <v>1495</v>
      </c>
      <c r="AJ1576" s="766"/>
      <c r="AK1576" s="766"/>
      <c r="AL1576" s="766"/>
      <c r="AM1576" s="767">
        <v>0</v>
      </c>
      <c r="AO1576" s="1448" t="s">
        <v>1718</v>
      </c>
      <c r="AP1576" s="766"/>
      <c r="AQ1576" s="766"/>
      <c r="AR1576" s="766"/>
      <c r="AS1576" s="767">
        <v>0</v>
      </c>
    </row>
    <row r="1577" spans="5:51">
      <c r="E1577" s="764" t="s">
        <v>1633</v>
      </c>
      <c r="F1577" s="765"/>
      <c r="G1577" s="765"/>
      <c r="H1577" s="766"/>
      <c r="I1577" s="767">
        <v>0.219</v>
      </c>
      <c r="K1577" s="764" t="s">
        <v>1588</v>
      </c>
      <c r="L1577" s="765"/>
      <c r="M1577" s="765"/>
      <c r="N1577" s="766"/>
      <c r="O1577" s="767">
        <v>0.249</v>
      </c>
      <c r="Q1577" s="768" t="s">
        <v>1719</v>
      </c>
      <c r="R1577" s="774"/>
      <c r="S1577" s="766"/>
      <c r="T1577" s="766"/>
      <c r="U1577" s="767">
        <v>0</v>
      </c>
      <c r="W1577" s="764" t="s">
        <v>1720</v>
      </c>
      <c r="X1577" s="765"/>
      <c r="Y1577" s="765"/>
      <c r="Z1577" s="765"/>
      <c r="AA1577" s="1447">
        <v>0</v>
      </c>
      <c r="AC1577" s="1448" t="s">
        <v>1721</v>
      </c>
      <c r="AD1577" s="766"/>
      <c r="AE1577" s="766"/>
      <c r="AF1577" s="766"/>
      <c r="AG1577" s="767">
        <v>0.24</v>
      </c>
      <c r="AI1577" s="1448" t="s">
        <v>1700</v>
      </c>
      <c r="AJ1577" s="766"/>
      <c r="AK1577" s="766"/>
      <c r="AL1577" s="766"/>
      <c r="AM1577" s="767">
        <v>0.31000000238418579</v>
      </c>
      <c r="AO1577" s="1448" t="s">
        <v>1722</v>
      </c>
      <c r="AP1577" s="766"/>
      <c r="AQ1577" s="766"/>
      <c r="AR1577" s="766"/>
      <c r="AS1577" s="767">
        <v>0</v>
      </c>
    </row>
    <row r="1578" spans="5:51">
      <c r="E1578" s="764" t="s">
        <v>1705</v>
      </c>
      <c r="F1578" s="765"/>
      <c r="G1578" s="765"/>
      <c r="H1578" s="766"/>
      <c r="I1578" s="767">
        <v>0.28299999999999997</v>
      </c>
      <c r="K1578" s="764" t="s">
        <v>1592</v>
      </c>
      <c r="L1578" s="765"/>
      <c r="M1578" s="765"/>
      <c r="N1578" s="766"/>
      <c r="O1578" s="767">
        <v>0.247</v>
      </c>
      <c r="Q1578" s="768" t="s">
        <v>1364</v>
      </c>
      <c r="R1578" s="774"/>
      <c r="S1578" s="766"/>
      <c r="T1578" s="766"/>
      <c r="U1578" s="767">
        <v>0.23799999999999999</v>
      </c>
      <c r="W1578" s="764" t="s">
        <v>1375</v>
      </c>
      <c r="X1578" s="765"/>
      <c r="Y1578" s="765"/>
      <c r="Z1578" s="765"/>
      <c r="AA1578" s="1447">
        <v>0</v>
      </c>
      <c r="AC1578" s="1448" t="s">
        <v>1642</v>
      </c>
      <c r="AD1578" s="766"/>
      <c r="AE1578" s="766"/>
      <c r="AF1578" s="766"/>
      <c r="AG1578" s="767">
        <v>0</v>
      </c>
      <c r="AI1578" s="1448" t="s">
        <v>1594</v>
      </c>
      <c r="AJ1578" s="766"/>
      <c r="AK1578" s="766"/>
      <c r="AL1578" s="766"/>
      <c r="AM1578" s="767">
        <v>0</v>
      </c>
      <c r="AO1578" s="1448" t="s">
        <v>1604</v>
      </c>
      <c r="AP1578" s="766"/>
      <c r="AQ1578" s="766"/>
      <c r="AR1578" s="766"/>
      <c r="AS1578" s="767">
        <v>0.34000000357627869</v>
      </c>
    </row>
    <row r="1579" spans="5:51">
      <c r="E1579" s="764" t="s">
        <v>1581</v>
      </c>
      <c r="F1579" s="765"/>
      <c r="G1579" s="765"/>
      <c r="H1579" s="766"/>
      <c r="I1579" s="767">
        <v>0</v>
      </c>
      <c r="K1579" s="764" t="s">
        <v>1723</v>
      </c>
      <c r="L1579" s="765"/>
      <c r="M1579" s="765"/>
      <c r="N1579" s="766"/>
      <c r="O1579" s="767">
        <v>0.26</v>
      </c>
      <c r="Q1579" s="768" t="s">
        <v>1724</v>
      </c>
      <c r="R1579" s="774"/>
      <c r="S1579" s="766"/>
      <c r="T1579" s="766"/>
      <c r="U1579" s="767">
        <v>0</v>
      </c>
      <c r="W1579" s="764" t="s">
        <v>1380</v>
      </c>
      <c r="X1579" s="765"/>
      <c r="Y1579" s="765"/>
      <c r="Z1579" s="765"/>
      <c r="AA1579" s="1447">
        <v>0.219</v>
      </c>
      <c r="AC1579" s="1448" t="s">
        <v>1492</v>
      </c>
      <c r="AD1579" s="766"/>
      <c r="AE1579" s="766"/>
      <c r="AF1579" s="766"/>
      <c r="AG1579" s="767">
        <v>0.31</v>
      </c>
      <c r="AI1579" s="1448" t="s">
        <v>1457</v>
      </c>
      <c r="AJ1579" s="766"/>
      <c r="AK1579" s="766"/>
      <c r="AL1579" s="766"/>
      <c r="AM1579" s="767">
        <v>0.12999999523162842</v>
      </c>
      <c r="AO1579" s="1448" t="s">
        <v>1626</v>
      </c>
      <c r="AP1579" s="766"/>
      <c r="AQ1579" s="766"/>
      <c r="AR1579" s="766"/>
      <c r="AS1579" s="767">
        <v>0</v>
      </c>
    </row>
    <row r="1580" spans="5:51">
      <c r="E1580" s="764" t="s">
        <v>1714</v>
      </c>
      <c r="F1580" s="765"/>
      <c r="G1580" s="765"/>
      <c r="H1580" s="766"/>
      <c r="I1580" s="767">
        <v>0.28299999999999997</v>
      </c>
      <c r="K1580" s="764" t="s">
        <v>1656</v>
      </c>
      <c r="L1580" s="765"/>
      <c r="M1580" s="765"/>
      <c r="N1580" s="766"/>
      <c r="O1580" s="767">
        <v>0.26</v>
      </c>
      <c r="Q1580" s="768" t="s">
        <v>1389</v>
      </c>
      <c r="R1580" s="774"/>
      <c r="S1580" s="766"/>
      <c r="T1580" s="766"/>
      <c r="U1580" s="767">
        <v>0.214</v>
      </c>
      <c r="W1580" s="764" t="s">
        <v>1725</v>
      </c>
      <c r="X1580" s="765"/>
      <c r="Y1580" s="765"/>
      <c r="Z1580" s="765"/>
      <c r="AA1580" s="1447">
        <v>0</v>
      </c>
      <c r="AC1580" s="1448" t="s">
        <v>1544</v>
      </c>
      <c r="AD1580" s="766"/>
      <c r="AE1580" s="766"/>
      <c r="AF1580" s="766"/>
      <c r="AG1580" s="767">
        <v>0</v>
      </c>
      <c r="AI1580" s="1448" t="s">
        <v>1726</v>
      </c>
      <c r="AJ1580" s="766"/>
      <c r="AK1580" s="766"/>
      <c r="AL1580" s="766"/>
      <c r="AM1580" s="767">
        <v>0.28999999165534973</v>
      </c>
      <c r="AO1580" s="1448" t="s">
        <v>1727</v>
      </c>
      <c r="AP1580" s="766"/>
      <c r="AQ1580" s="766"/>
      <c r="AR1580" s="766"/>
      <c r="AS1580" s="767">
        <v>0</v>
      </c>
    </row>
    <row r="1581" spans="5:51">
      <c r="E1581" s="764" t="s">
        <v>1585</v>
      </c>
      <c r="F1581" s="765"/>
      <c r="G1581" s="765"/>
      <c r="H1581" s="766"/>
      <c r="I1581" s="767">
        <v>0.28299999999999997</v>
      </c>
      <c r="K1581" s="764" t="s">
        <v>1612</v>
      </c>
      <c r="L1581" s="765"/>
      <c r="M1581" s="765"/>
      <c r="N1581" s="766"/>
      <c r="O1581" s="767">
        <v>0.26</v>
      </c>
      <c r="Q1581" s="768" t="s">
        <v>1728</v>
      </c>
      <c r="R1581" s="774"/>
      <c r="S1581" s="766"/>
      <c r="T1581" s="766"/>
      <c r="U1581" s="767">
        <v>0</v>
      </c>
      <c r="W1581" s="764" t="s">
        <v>1364</v>
      </c>
      <c r="X1581" s="765"/>
      <c r="Y1581" s="765"/>
      <c r="Z1581" s="765"/>
      <c r="AA1581" s="1447">
        <v>0</v>
      </c>
      <c r="AC1581" s="1448" t="s">
        <v>1456</v>
      </c>
      <c r="AD1581" s="766"/>
      <c r="AE1581" s="766"/>
      <c r="AF1581" s="766"/>
      <c r="AG1581" s="767">
        <v>0.21</v>
      </c>
      <c r="AI1581" s="1448" t="s">
        <v>1461</v>
      </c>
      <c r="AJ1581" s="766"/>
      <c r="AK1581" s="766"/>
      <c r="AL1581" s="766"/>
      <c r="AM1581" s="767">
        <v>0</v>
      </c>
      <c r="AO1581" s="1448" t="s">
        <v>1729</v>
      </c>
      <c r="AP1581" s="766"/>
      <c r="AQ1581" s="766"/>
      <c r="AR1581" s="766"/>
      <c r="AS1581" s="767">
        <v>2.9999999329447746E-2</v>
      </c>
    </row>
    <row r="1582" spans="5:51">
      <c r="E1582" s="764" t="s">
        <v>1586</v>
      </c>
      <c r="F1582" s="765"/>
      <c r="G1582" s="765"/>
      <c r="H1582" s="766"/>
      <c r="I1582" s="767">
        <v>0</v>
      </c>
      <c r="K1582" s="764" t="s">
        <v>1528</v>
      </c>
      <c r="L1582" s="765"/>
      <c r="M1582" s="765"/>
      <c r="N1582" s="766"/>
      <c r="O1582" s="767">
        <v>0.26</v>
      </c>
      <c r="Q1582" s="768" t="s">
        <v>1730</v>
      </c>
      <c r="R1582" s="774"/>
      <c r="S1582" s="766"/>
      <c r="T1582" s="766"/>
      <c r="U1582" s="767">
        <v>0.128</v>
      </c>
      <c r="W1582" s="764" t="s">
        <v>1719</v>
      </c>
      <c r="X1582" s="765"/>
      <c r="Y1582" s="765"/>
      <c r="Z1582" s="765"/>
      <c r="AA1582" s="1447">
        <v>0</v>
      </c>
      <c r="AC1582" s="1448" t="s">
        <v>1666</v>
      </c>
      <c r="AD1582" s="766"/>
      <c r="AE1582" s="766"/>
      <c r="AF1582" s="766"/>
      <c r="AG1582" s="767">
        <v>0</v>
      </c>
      <c r="AI1582" s="1448" t="s">
        <v>1731</v>
      </c>
      <c r="AJ1582" s="766"/>
      <c r="AK1582" s="766"/>
      <c r="AL1582" s="766"/>
      <c r="AM1582" s="767">
        <v>0</v>
      </c>
      <c r="AO1582" s="1448" t="s">
        <v>1732</v>
      </c>
      <c r="AP1582" s="766"/>
      <c r="AQ1582" s="766"/>
      <c r="AR1582" s="766"/>
      <c r="AS1582" s="767">
        <v>0.31000000238418579</v>
      </c>
    </row>
    <row r="1583" spans="5:51">
      <c r="E1583" s="764" t="s">
        <v>1588</v>
      </c>
      <c r="F1583" s="765"/>
      <c r="G1583" s="765"/>
      <c r="H1583" s="766"/>
      <c r="I1583" s="767">
        <v>0.28299999999999997</v>
      </c>
      <c r="K1583" s="764" t="s">
        <v>1616</v>
      </c>
      <c r="L1583" s="765"/>
      <c r="M1583" s="765"/>
      <c r="N1583" s="766"/>
      <c r="O1583" s="767">
        <v>0.254</v>
      </c>
      <c r="Q1583" s="768" t="s">
        <v>1428</v>
      </c>
      <c r="R1583" s="774"/>
      <c r="S1583" s="766"/>
      <c r="T1583" s="766"/>
      <c r="U1583" s="767">
        <v>0.254</v>
      </c>
      <c r="W1583" s="764" t="s">
        <v>1724</v>
      </c>
      <c r="X1583" s="765"/>
      <c r="Y1583" s="765"/>
      <c r="Z1583" s="765"/>
      <c r="AA1583" s="1447">
        <v>0</v>
      </c>
      <c r="AC1583" s="1448" t="s">
        <v>1550</v>
      </c>
      <c r="AD1583" s="766"/>
      <c r="AE1583" s="766"/>
      <c r="AF1583" s="766"/>
      <c r="AG1583" s="767">
        <v>0.24</v>
      </c>
      <c r="AI1583" s="1448" t="s">
        <v>1595</v>
      </c>
      <c r="AJ1583" s="766"/>
      <c r="AK1583" s="766"/>
      <c r="AL1583" s="766"/>
      <c r="AM1583" s="767">
        <v>0.31000000238418579</v>
      </c>
      <c r="AO1583" s="1448" t="s">
        <v>1299</v>
      </c>
      <c r="AP1583" s="766"/>
      <c r="AQ1583" s="766"/>
      <c r="AR1583" s="766"/>
      <c r="AS1583" s="767">
        <v>0</v>
      </c>
    </row>
    <row r="1584" spans="5:51" ht="16.5" customHeight="1">
      <c r="E1584" s="764" t="s">
        <v>1733</v>
      </c>
      <c r="F1584" s="765"/>
      <c r="G1584" s="765"/>
      <c r="H1584" s="766"/>
      <c r="I1584" s="767">
        <v>0.26</v>
      </c>
      <c r="K1584" s="1201" t="s">
        <v>1298</v>
      </c>
      <c r="L1584" s="1201"/>
      <c r="M1584" s="1201"/>
      <c r="N1584" s="1201"/>
      <c r="O1584" s="1201"/>
      <c r="Q1584" s="768" t="s">
        <v>1734</v>
      </c>
      <c r="R1584" s="774"/>
      <c r="S1584" s="766"/>
      <c r="T1584" s="766"/>
      <c r="U1584" s="767">
        <v>0</v>
      </c>
      <c r="W1584" s="764" t="s">
        <v>1352</v>
      </c>
      <c r="X1584" s="765"/>
      <c r="Y1584" s="765"/>
      <c r="Z1584" s="765"/>
      <c r="AA1584" s="1447">
        <v>0</v>
      </c>
      <c r="AC1584" s="1448" t="s">
        <v>1547</v>
      </c>
      <c r="AD1584" s="766"/>
      <c r="AE1584" s="766"/>
      <c r="AF1584" s="766"/>
      <c r="AG1584" s="767">
        <v>0</v>
      </c>
      <c r="AI1584" s="1448" t="s">
        <v>1735</v>
      </c>
      <c r="AJ1584" s="766"/>
      <c r="AK1584" s="766"/>
      <c r="AL1584" s="766"/>
      <c r="AM1584" s="767">
        <v>0.30000001192092896</v>
      </c>
      <c r="AO1584" s="1448" t="s">
        <v>1621</v>
      </c>
      <c r="AP1584" s="766"/>
      <c r="AQ1584" s="766"/>
      <c r="AR1584" s="766"/>
      <c r="AS1584" s="767">
        <v>0.37000000476837158</v>
      </c>
    </row>
    <row r="1585" spans="5:45">
      <c r="E1585" s="764" t="s">
        <v>1723</v>
      </c>
      <c r="F1585" s="765"/>
      <c r="G1585" s="765"/>
      <c r="H1585" s="766"/>
      <c r="I1585" s="767">
        <v>0.28299999999999997</v>
      </c>
      <c r="K1585" s="1202"/>
      <c r="L1585" s="1202"/>
      <c r="M1585" s="1202"/>
      <c r="N1585" s="1202"/>
      <c r="O1585" s="1202"/>
      <c r="Q1585" s="768" t="s">
        <v>1736</v>
      </c>
      <c r="R1585" s="774"/>
      <c r="S1585" s="766"/>
      <c r="T1585" s="766"/>
      <c r="U1585" s="767">
        <v>0.26900000000000002</v>
      </c>
      <c r="W1585" s="764" t="s">
        <v>1389</v>
      </c>
      <c r="X1585" s="765"/>
      <c r="Y1585" s="765"/>
      <c r="Z1585" s="765"/>
      <c r="AA1585" s="1447">
        <v>0</v>
      </c>
      <c r="AC1585" s="1448" t="s">
        <v>1258</v>
      </c>
      <c r="AD1585" s="766"/>
      <c r="AE1585" s="766"/>
      <c r="AF1585" s="766"/>
      <c r="AG1585" s="767">
        <v>0.14000000000000001</v>
      </c>
      <c r="AI1585" s="1448" t="s">
        <v>1615</v>
      </c>
      <c r="AJ1585" s="766"/>
      <c r="AK1585" s="766"/>
      <c r="AL1585" s="766"/>
      <c r="AM1585" s="767">
        <v>0</v>
      </c>
      <c r="AO1585" s="1448" t="s">
        <v>1624</v>
      </c>
      <c r="AP1585" s="766"/>
      <c r="AQ1585" s="766"/>
      <c r="AR1585" s="766"/>
      <c r="AS1585" s="767">
        <v>0</v>
      </c>
    </row>
    <row r="1586" spans="5:45">
      <c r="E1586" s="764" t="s">
        <v>1737</v>
      </c>
      <c r="F1586" s="765"/>
      <c r="G1586" s="765"/>
      <c r="H1586" s="766"/>
      <c r="I1586" s="767">
        <v>7.0999999999999994E-2</v>
      </c>
      <c r="Q1586" s="768" t="s">
        <v>1738</v>
      </c>
      <c r="R1586" s="774"/>
      <c r="S1586" s="766"/>
      <c r="T1586" s="766"/>
      <c r="U1586" s="767">
        <v>0</v>
      </c>
      <c r="W1586" s="764" t="s">
        <v>1728</v>
      </c>
      <c r="X1586" s="765"/>
      <c r="Y1586" s="765"/>
      <c r="Z1586" s="765"/>
      <c r="AA1586" s="1447">
        <v>0</v>
      </c>
      <c r="AC1586" s="1448" t="s">
        <v>1566</v>
      </c>
      <c r="AD1586" s="766"/>
      <c r="AE1586" s="766"/>
      <c r="AF1586" s="766"/>
      <c r="AG1586" s="767">
        <v>0</v>
      </c>
      <c r="AI1586" s="1448" t="s">
        <v>1614</v>
      </c>
      <c r="AJ1586" s="766"/>
      <c r="AK1586" s="766"/>
      <c r="AL1586" s="766"/>
      <c r="AM1586" s="767">
        <v>0.10999999940395355</v>
      </c>
      <c r="AO1586" s="1448" t="s">
        <v>1627</v>
      </c>
      <c r="AP1586" s="766"/>
      <c r="AQ1586" s="766"/>
      <c r="AR1586" s="766"/>
      <c r="AS1586" s="767">
        <v>0</v>
      </c>
    </row>
    <row r="1587" spans="5:45">
      <c r="E1587" s="764" t="s">
        <v>1606</v>
      </c>
      <c r="F1587" s="765"/>
      <c r="G1587" s="765"/>
      <c r="H1587" s="766"/>
      <c r="I1587" s="767">
        <v>0</v>
      </c>
      <c r="K1587" s="1203" t="s">
        <v>1673</v>
      </c>
      <c r="L1587" s="1203"/>
      <c r="M1587" s="1203"/>
      <c r="N1587" s="1203"/>
      <c r="O1587" s="1203"/>
      <c r="Q1587" s="768" t="s">
        <v>1486</v>
      </c>
      <c r="R1587" s="774"/>
      <c r="S1587" s="766"/>
      <c r="T1587" s="766"/>
      <c r="U1587" s="767">
        <v>0</v>
      </c>
      <c r="W1587" s="764" t="s">
        <v>1428</v>
      </c>
      <c r="X1587" s="765"/>
      <c r="Y1587" s="765"/>
      <c r="Z1587" s="765"/>
      <c r="AA1587" s="1447">
        <v>0.24399999999999999</v>
      </c>
      <c r="AC1587" s="1448" t="s">
        <v>1555</v>
      </c>
      <c r="AD1587" s="766"/>
      <c r="AE1587" s="766"/>
      <c r="AF1587" s="766"/>
      <c r="AG1587" s="767">
        <v>0</v>
      </c>
      <c r="AI1587" s="1448" t="s">
        <v>1739</v>
      </c>
      <c r="AJ1587" s="766"/>
      <c r="AK1587" s="766"/>
      <c r="AL1587" s="766"/>
      <c r="AM1587" s="767">
        <v>0</v>
      </c>
      <c r="AO1587" s="1448" t="s">
        <v>1631</v>
      </c>
      <c r="AP1587" s="766"/>
      <c r="AQ1587" s="766"/>
      <c r="AR1587" s="766"/>
      <c r="AS1587" s="767">
        <v>0</v>
      </c>
    </row>
    <row r="1588" spans="5:45">
      <c r="E1588" s="764" t="s">
        <v>1656</v>
      </c>
      <c r="F1588" s="765"/>
      <c r="G1588" s="765"/>
      <c r="H1588" s="766"/>
      <c r="I1588" s="767">
        <v>0.28299999999999997</v>
      </c>
      <c r="K1588" s="1204"/>
      <c r="L1588" s="1204"/>
      <c r="M1588" s="1204"/>
      <c r="N1588" s="1204"/>
      <c r="O1588" s="1204"/>
      <c r="Q1588" s="768" t="s">
        <v>1431</v>
      </c>
      <c r="R1588" s="774"/>
      <c r="S1588" s="766"/>
      <c r="T1588" s="766"/>
      <c r="U1588" s="767">
        <v>0.249</v>
      </c>
      <c r="W1588" s="764" t="s">
        <v>1734</v>
      </c>
      <c r="X1588" s="765"/>
      <c r="Y1588" s="765"/>
      <c r="Z1588" s="765"/>
      <c r="AA1588" s="1447">
        <v>0</v>
      </c>
      <c r="AC1588" s="1448" t="s">
        <v>1313</v>
      </c>
      <c r="AD1588" s="766"/>
      <c r="AE1588" s="766"/>
      <c r="AF1588" s="766"/>
      <c r="AG1588" s="767">
        <v>0</v>
      </c>
      <c r="AI1588" s="1448" t="s">
        <v>1740</v>
      </c>
      <c r="AJ1588" s="766"/>
      <c r="AK1588" s="766"/>
      <c r="AL1588" s="766"/>
      <c r="AM1588" s="767">
        <v>0</v>
      </c>
      <c r="AO1588" s="1448" t="s">
        <v>1634</v>
      </c>
      <c r="AP1588" s="766"/>
      <c r="AQ1588" s="766"/>
      <c r="AR1588" s="766"/>
      <c r="AS1588" s="767">
        <v>0</v>
      </c>
    </row>
    <row r="1589" spans="5:45">
      <c r="E1589" s="764" t="s">
        <v>1741</v>
      </c>
      <c r="F1589" s="765"/>
      <c r="G1589" s="765"/>
      <c r="H1589" s="766"/>
      <c r="I1589" s="767">
        <v>0.26800000000000002</v>
      </c>
      <c r="K1589" s="861" t="s">
        <v>1212</v>
      </c>
      <c r="L1589" s="862"/>
      <c r="M1589" s="862"/>
      <c r="N1589" s="863"/>
      <c r="O1589" s="763" t="s">
        <v>1213</v>
      </c>
      <c r="Q1589" s="768" t="s">
        <v>1421</v>
      </c>
      <c r="R1589" s="774"/>
      <c r="S1589" s="766"/>
      <c r="T1589" s="766"/>
      <c r="U1589" s="767">
        <v>0.27</v>
      </c>
      <c r="W1589" s="764" t="s">
        <v>1736</v>
      </c>
      <c r="X1589" s="765"/>
      <c r="Y1589" s="765"/>
      <c r="Z1589" s="765"/>
      <c r="AA1589" s="1447">
        <v>0.23499999999999999</v>
      </c>
      <c r="AC1589" s="1448" t="s">
        <v>1663</v>
      </c>
      <c r="AD1589" s="766"/>
      <c r="AE1589" s="766"/>
      <c r="AF1589" s="766"/>
      <c r="AG1589" s="767">
        <v>0</v>
      </c>
      <c r="AI1589" s="1448" t="s">
        <v>1718</v>
      </c>
      <c r="AJ1589" s="766"/>
      <c r="AK1589" s="766"/>
      <c r="AL1589" s="766"/>
      <c r="AM1589" s="767">
        <v>0</v>
      </c>
      <c r="AO1589" s="1448" t="s">
        <v>1636</v>
      </c>
      <c r="AP1589" s="766"/>
      <c r="AQ1589" s="766"/>
      <c r="AR1589" s="766"/>
      <c r="AS1589" s="767">
        <v>0</v>
      </c>
    </row>
    <row r="1590" spans="5:45">
      <c r="E1590" s="764" t="s">
        <v>1616</v>
      </c>
      <c r="F1590" s="765"/>
      <c r="G1590" s="765"/>
      <c r="H1590" s="766"/>
      <c r="I1590" s="767">
        <v>0.19600000000000001</v>
      </c>
      <c r="K1590" s="768" t="s">
        <v>1742</v>
      </c>
      <c r="L1590"/>
      <c r="M1590" s="766"/>
      <c r="N1590" s="766"/>
      <c r="O1590" s="767">
        <v>0</v>
      </c>
      <c r="Q1590" s="768" t="s">
        <v>1743</v>
      </c>
      <c r="R1590" s="774"/>
      <c r="S1590" s="766"/>
      <c r="T1590" s="766"/>
      <c r="U1590" s="767">
        <v>0</v>
      </c>
      <c r="W1590" s="764" t="s">
        <v>1744</v>
      </c>
      <c r="X1590" s="765"/>
      <c r="Y1590" s="765"/>
      <c r="Z1590" s="765"/>
      <c r="AA1590" s="1447">
        <v>0.25900000000000001</v>
      </c>
      <c r="AC1590" s="1448" t="s">
        <v>1283</v>
      </c>
      <c r="AD1590" s="766"/>
      <c r="AE1590" s="766"/>
      <c r="AF1590" s="766"/>
      <c r="AG1590" s="767">
        <v>0</v>
      </c>
      <c r="AI1590" s="1448" t="s">
        <v>1604</v>
      </c>
      <c r="AJ1590" s="766"/>
      <c r="AK1590" s="766"/>
      <c r="AL1590" s="766"/>
      <c r="AM1590" s="767">
        <v>0.25</v>
      </c>
      <c r="AO1590" s="1448" t="s">
        <v>1654</v>
      </c>
      <c r="AP1590" s="766"/>
      <c r="AQ1590" s="766"/>
      <c r="AR1590" s="766"/>
      <c r="AS1590" s="767">
        <v>0</v>
      </c>
    </row>
    <row r="1591" spans="5:45">
      <c r="E1591" s="1197" t="s">
        <v>517</v>
      </c>
      <c r="F1591" s="1197"/>
      <c r="G1591" s="1197"/>
      <c r="H1591" s="1197"/>
      <c r="I1591" s="1197"/>
      <c r="K1591" s="764" t="s">
        <v>1229</v>
      </c>
      <c r="L1591" s="765"/>
      <c r="M1591" s="765"/>
      <c r="N1591" s="766"/>
      <c r="O1591" s="767">
        <v>0</v>
      </c>
      <c r="Q1591" s="768" t="s">
        <v>1745</v>
      </c>
      <c r="R1591" s="774"/>
      <c r="S1591" s="766"/>
      <c r="T1591" s="766"/>
      <c r="U1591" s="767">
        <v>0</v>
      </c>
      <c r="W1591" s="764" t="s">
        <v>1738</v>
      </c>
      <c r="X1591" s="765"/>
      <c r="Y1591" s="765"/>
      <c r="Z1591" s="765"/>
      <c r="AA1591" s="1447">
        <v>0</v>
      </c>
      <c r="AC1591" s="1448" t="s">
        <v>1562</v>
      </c>
      <c r="AD1591" s="766"/>
      <c r="AE1591" s="766"/>
      <c r="AF1591" s="766"/>
      <c r="AG1591" s="767">
        <v>0</v>
      </c>
      <c r="AI1591" s="1448" t="s">
        <v>1746</v>
      </c>
      <c r="AJ1591" s="766"/>
      <c r="AK1591" s="766"/>
      <c r="AL1591" s="766"/>
      <c r="AM1591" s="767">
        <v>0</v>
      </c>
      <c r="AO1591" s="1448" t="s">
        <v>1536</v>
      </c>
      <c r="AP1591" s="766"/>
      <c r="AQ1591" s="766"/>
      <c r="AR1591" s="766"/>
      <c r="AS1591" s="767">
        <v>0.38999998569488525</v>
      </c>
    </row>
    <row r="1592" spans="5:45">
      <c r="E1592" s="100"/>
      <c r="F1592" s="100"/>
      <c r="G1592" s="100"/>
      <c r="H1592" s="100"/>
      <c r="I1592" s="100"/>
      <c r="K1592" s="764" t="s">
        <v>1688</v>
      </c>
      <c r="L1592" s="765"/>
      <c r="M1592" s="765"/>
      <c r="N1592" s="766"/>
      <c r="O1592" s="767">
        <v>0</v>
      </c>
      <c r="Q1592" s="768" t="s">
        <v>1274</v>
      </c>
      <c r="R1592" s="774"/>
      <c r="S1592" s="766"/>
      <c r="T1592" s="766"/>
      <c r="U1592" s="767">
        <v>0</v>
      </c>
      <c r="W1592" s="764" t="s">
        <v>1486</v>
      </c>
      <c r="X1592" s="765"/>
      <c r="Y1592" s="765"/>
      <c r="Z1592" s="765"/>
      <c r="AA1592" s="1447">
        <v>0</v>
      </c>
      <c r="AC1592" s="1448" t="s">
        <v>1570</v>
      </c>
      <c r="AD1592" s="766"/>
      <c r="AE1592" s="766"/>
      <c r="AF1592" s="766"/>
      <c r="AG1592" s="767">
        <v>0</v>
      </c>
      <c r="AI1592" s="1448" t="s">
        <v>1626</v>
      </c>
      <c r="AJ1592" s="766"/>
      <c r="AK1592" s="766"/>
      <c r="AL1592" s="766"/>
      <c r="AM1592" s="767">
        <v>0</v>
      </c>
      <c r="AO1592" s="1448" t="s">
        <v>1643</v>
      </c>
      <c r="AP1592" s="766"/>
      <c r="AQ1592" s="766"/>
      <c r="AR1592" s="766"/>
      <c r="AS1592" s="767">
        <v>0</v>
      </c>
    </row>
    <row r="1593" spans="5:45">
      <c r="E1593" s="1198" t="s">
        <v>1673</v>
      </c>
      <c r="F1593" s="1198"/>
      <c r="G1593" s="1198"/>
      <c r="H1593" s="1198"/>
      <c r="I1593" s="1198"/>
      <c r="K1593" s="764" t="s">
        <v>1747</v>
      </c>
      <c r="L1593" s="765"/>
      <c r="M1593" s="765"/>
      <c r="N1593" s="766"/>
      <c r="O1593" s="767">
        <v>0</v>
      </c>
      <c r="Q1593" s="768" t="s">
        <v>1748</v>
      </c>
      <c r="R1593" s="774"/>
      <c r="S1593" s="766"/>
      <c r="T1593" s="766"/>
      <c r="U1593" s="767">
        <v>0</v>
      </c>
      <c r="W1593" s="764" t="s">
        <v>1431</v>
      </c>
      <c r="X1593" s="765"/>
      <c r="Y1593" s="765"/>
      <c r="Z1593" s="765"/>
      <c r="AA1593" s="1447">
        <v>0</v>
      </c>
      <c r="AC1593" s="1448" t="s">
        <v>1480</v>
      </c>
      <c r="AD1593" s="766"/>
      <c r="AE1593" s="766"/>
      <c r="AF1593" s="766"/>
      <c r="AG1593" s="767">
        <v>0.23</v>
      </c>
      <c r="AI1593" s="1448" t="s">
        <v>1749</v>
      </c>
      <c r="AJ1593" s="766"/>
      <c r="AK1593" s="766"/>
      <c r="AL1593" s="766"/>
      <c r="AM1593" s="767">
        <v>0.2800000011920929</v>
      </c>
      <c r="AO1593" s="1448" t="s">
        <v>1491</v>
      </c>
      <c r="AP1593" s="766"/>
      <c r="AQ1593" s="766"/>
      <c r="AR1593" s="766"/>
      <c r="AS1593" s="767">
        <v>0</v>
      </c>
    </row>
    <row r="1594" spans="5:45">
      <c r="E1594" s="861" t="s">
        <v>1212</v>
      </c>
      <c r="F1594" s="862"/>
      <c r="G1594" s="862"/>
      <c r="H1594" s="863"/>
      <c r="I1594" s="763" t="s">
        <v>1213</v>
      </c>
      <c r="K1594" s="764" t="s">
        <v>1668</v>
      </c>
      <c r="L1594" s="765"/>
      <c r="M1594" s="765"/>
      <c r="N1594" s="766"/>
      <c r="O1594" s="767">
        <v>0</v>
      </c>
      <c r="Q1594" s="768" t="s">
        <v>1750</v>
      </c>
      <c r="R1594" s="774"/>
      <c r="S1594" s="766"/>
      <c r="T1594" s="766"/>
      <c r="U1594" s="767">
        <v>0.25</v>
      </c>
      <c r="W1594" s="764" t="s">
        <v>1421</v>
      </c>
      <c r="X1594" s="765"/>
      <c r="Y1594" s="765"/>
      <c r="Z1594" s="765"/>
      <c r="AA1594" s="1447">
        <v>0</v>
      </c>
      <c r="AC1594" s="1448" t="s">
        <v>1579</v>
      </c>
      <c r="AD1594" s="766"/>
      <c r="AE1594" s="766"/>
      <c r="AF1594" s="766"/>
      <c r="AG1594" s="767">
        <v>0</v>
      </c>
      <c r="AI1594" s="1448" t="s">
        <v>1727</v>
      </c>
      <c r="AJ1594" s="766"/>
      <c r="AK1594" s="766"/>
      <c r="AL1594" s="766"/>
      <c r="AM1594" s="767">
        <v>0</v>
      </c>
      <c r="AO1594" s="1448" t="s">
        <v>1649</v>
      </c>
      <c r="AP1594" s="766"/>
      <c r="AQ1594" s="766"/>
      <c r="AR1594" s="766"/>
      <c r="AS1594" s="767">
        <v>0</v>
      </c>
    </row>
    <row r="1595" spans="5:45">
      <c r="E1595" s="768" t="s">
        <v>1751</v>
      </c>
      <c r="F1595" s="765"/>
      <c r="G1595" s="766"/>
      <c r="H1595" s="766"/>
      <c r="I1595" s="767">
        <v>0</v>
      </c>
      <c r="K1595" s="764" t="s">
        <v>1752</v>
      </c>
      <c r="L1595" s="765"/>
      <c r="M1595" s="765"/>
      <c r="N1595" s="766"/>
      <c r="O1595" s="767">
        <v>0.215</v>
      </c>
      <c r="Q1595" s="768" t="s">
        <v>1264</v>
      </c>
      <c r="R1595" s="774"/>
      <c r="S1595" s="766"/>
      <c r="T1595" s="766"/>
      <c r="U1595" s="767">
        <v>0</v>
      </c>
      <c r="W1595" s="764" t="s">
        <v>1753</v>
      </c>
      <c r="X1595" s="765"/>
      <c r="Y1595" s="765"/>
      <c r="Z1595" s="765"/>
      <c r="AA1595" s="1447">
        <v>0</v>
      </c>
      <c r="AC1595" s="1448" t="s">
        <v>1350</v>
      </c>
      <c r="AD1595" s="766"/>
      <c r="AE1595" s="766"/>
      <c r="AF1595" s="766"/>
      <c r="AG1595" s="767">
        <v>0</v>
      </c>
      <c r="AI1595" s="1448" t="s">
        <v>1729</v>
      </c>
      <c r="AJ1595" s="766"/>
      <c r="AK1595" s="766"/>
      <c r="AL1595" s="766"/>
      <c r="AM1595" s="767">
        <v>0</v>
      </c>
      <c r="AO1595" s="1448" t="s">
        <v>1754</v>
      </c>
      <c r="AP1595" s="766"/>
      <c r="AQ1595" s="766"/>
      <c r="AR1595" s="766"/>
      <c r="AS1595" s="767">
        <v>0.23999999463558197</v>
      </c>
    </row>
    <row r="1596" spans="5:45">
      <c r="E1596" s="768" t="s">
        <v>1755</v>
      </c>
      <c r="F1596" s="765"/>
      <c r="G1596" s="766"/>
      <c r="H1596" s="766"/>
      <c r="I1596" s="767">
        <v>0</v>
      </c>
      <c r="K1596" s="764" t="s">
        <v>1694</v>
      </c>
      <c r="L1596" s="765"/>
      <c r="M1596" s="765"/>
      <c r="N1596" s="766"/>
      <c r="O1596" s="767">
        <v>0</v>
      </c>
      <c r="Q1596" s="768" t="s">
        <v>1395</v>
      </c>
      <c r="R1596" s="774"/>
      <c r="S1596" s="766"/>
      <c r="T1596" s="766"/>
      <c r="U1596" s="767">
        <v>0.27300000000000002</v>
      </c>
      <c r="W1596" s="764" t="s">
        <v>1756</v>
      </c>
      <c r="X1596" s="765"/>
      <c r="Y1596" s="765"/>
      <c r="Z1596" s="765"/>
      <c r="AA1596" s="1447">
        <v>0</v>
      </c>
      <c r="AC1596" s="1448" t="s">
        <v>1757</v>
      </c>
      <c r="AD1596" s="766"/>
      <c r="AE1596" s="766"/>
      <c r="AF1596" s="766"/>
      <c r="AG1596" s="767">
        <v>0</v>
      </c>
      <c r="AI1596" s="1448" t="s">
        <v>1630</v>
      </c>
      <c r="AJ1596" s="766"/>
      <c r="AK1596" s="766"/>
      <c r="AL1596" s="766"/>
      <c r="AM1596" s="767">
        <v>0.14000000059604645</v>
      </c>
      <c r="AO1596" s="1448" t="s">
        <v>1494</v>
      </c>
      <c r="AP1596" s="766"/>
      <c r="AQ1596" s="766"/>
      <c r="AR1596" s="766"/>
      <c r="AS1596" s="767">
        <v>0</v>
      </c>
    </row>
    <row r="1597" spans="5:45">
      <c r="E1597" s="768" t="s">
        <v>1742</v>
      </c>
      <c r="F1597" s="765"/>
      <c r="G1597" s="766"/>
      <c r="H1597" s="766"/>
      <c r="I1597" s="767">
        <v>0</v>
      </c>
      <c r="K1597" s="764" t="s">
        <v>1696</v>
      </c>
      <c r="L1597" s="765"/>
      <c r="M1597" s="765"/>
      <c r="N1597" s="766"/>
      <c r="O1597" s="767">
        <v>0</v>
      </c>
      <c r="Q1597" s="768" t="s">
        <v>1388</v>
      </c>
      <c r="R1597" s="774"/>
      <c r="S1597" s="766"/>
      <c r="T1597" s="766"/>
      <c r="U1597" s="767">
        <v>0</v>
      </c>
      <c r="W1597" s="764" t="s">
        <v>1344</v>
      </c>
      <c r="X1597" s="765"/>
      <c r="Y1597" s="765"/>
      <c r="Z1597" s="765"/>
      <c r="AA1597" s="1447">
        <v>0</v>
      </c>
      <c r="AC1597" s="1448" t="s">
        <v>1679</v>
      </c>
      <c r="AD1597" s="766"/>
      <c r="AE1597" s="766"/>
      <c r="AF1597" s="766"/>
      <c r="AG1597" s="767">
        <v>0.25</v>
      </c>
      <c r="AI1597" s="1448" t="s">
        <v>1520</v>
      </c>
      <c r="AJ1597" s="766"/>
      <c r="AK1597" s="766"/>
      <c r="AL1597" s="766"/>
      <c r="AM1597" s="767">
        <v>0.30000001192092896</v>
      </c>
      <c r="AO1597" s="1448" t="s">
        <v>1758</v>
      </c>
      <c r="AP1597" s="766"/>
      <c r="AQ1597" s="766"/>
      <c r="AR1597" s="766"/>
      <c r="AS1597" s="767">
        <v>2.9999999329447746E-2</v>
      </c>
    </row>
    <row r="1598" spans="5:45">
      <c r="E1598" s="768" t="s">
        <v>1229</v>
      </c>
      <c r="F1598" s="765"/>
      <c r="G1598" s="766"/>
      <c r="H1598" s="766"/>
      <c r="I1598" s="767">
        <v>0</v>
      </c>
      <c r="K1598" s="764" t="s">
        <v>1683</v>
      </c>
      <c r="L1598" s="765"/>
      <c r="M1598" s="765"/>
      <c r="N1598" s="766"/>
      <c r="O1598" s="767">
        <v>0</v>
      </c>
      <c r="Q1598" s="768" t="s">
        <v>1438</v>
      </c>
      <c r="R1598" s="774"/>
      <c r="S1598" s="766"/>
      <c r="T1598" s="766"/>
      <c r="U1598" s="767">
        <v>0.22800000000000001</v>
      </c>
      <c r="W1598" s="764" t="s">
        <v>1759</v>
      </c>
      <c r="X1598" s="765"/>
      <c r="Y1598" s="765"/>
      <c r="Z1598" s="765"/>
      <c r="AA1598" s="1447">
        <v>0</v>
      </c>
      <c r="AC1598" s="1448" t="s">
        <v>1576</v>
      </c>
      <c r="AD1598" s="766"/>
      <c r="AE1598" s="766"/>
      <c r="AF1598" s="766"/>
      <c r="AG1598" s="767">
        <v>0</v>
      </c>
      <c r="AI1598" s="1448" t="s">
        <v>1760</v>
      </c>
      <c r="AJ1598" s="766"/>
      <c r="AK1598" s="766"/>
      <c r="AL1598" s="766"/>
      <c r="AM1598" s="767">
        <v>0</v>
      </c>
      <c r="AO1598" s="1448" t="s">
        <v>1761</v>
      </c>
      <c r="AP1598" s="766"/>
      <c r="AQ1598" s="766"/>
      <c r="AR1598" s="766"/>
      <c r="AS1598" s="767">
        <v>0.37000000476837158</v>
      </c>
    </row>
    <row r="1599" spans="5:45">
      <c r="E1599" s="768" t="s">
        <v>1688</v>
      </c>
      <c r="F1599" s="765"/>
      <c r="G1599" s="766"/>
      <c r="H1599" s="766"/>
      <c r="I1599" s="767">
        <v>0</v>
      </c>
      <c r="K1599" s="764" t="s">
        <v>1346</v>
      </c>
      <c r="L1599" s="765"/>
      <c r="M1599" s="765"/>
      <c r="N1599" s="766"/>
      <c r="O1599" s="767">
        <v>0</v>
      </c>
      <c r="Q1599" s="768" t="s">
        <v>1762</v>
      </c>
      <c r="R1599" s="774"/>
      <c r="S1599" s="766"/>
      <c r="T1599" s="766"/>
      <c r="U1599" s="767">
        <v>0</v>
      </c>
      <c r="W1599" s="764" t="s">
        <v>1745</v>
      </c>
      <c r="X1599" s="765"/>
      <c r="Y1599" s="765"/>
      <c r="Z1599" s="765"/>
      <c r="AA1599" s="1447">
        <v>0</v>
      </c>
      <c r="AC1599" s="1448" t="s">
        <v>1684</v>
      </c>
      <c r="AD1599" s="766"/>
      <c r="AE1599" s="766"/>
      <c r="AF1599" s="766"/>
      <c r="AG1599" s="767">
        <v>0</v>
      </c>
      <c r="AI1599" s="1448" t="s">
        <v>1763</v>
      </c>
      <c r="AJ1599" s="766"/>
      <c r="AK1599" s="766"/>
      <c r="AL1599" s="766"/>
      <c r="AM1599" s="767">
        <v>0</v>
      </c>
      <c r="AO1599" s="1448" t="s">
        <v>1764</v>
      </c>
      <c r="AP1599" s="766"/>
      <c r="AQ1599" s="766"/>
      <c r="AR1599" s="766"/>
      <c r="AS1599" s="767">
        <v>0.36000001430511475</v>
      </c>
    </row>
    <row r="1600" spans="5:45">
      <c r="E1600" s="768" t="s">
        <v>1668</v>
      </c>
      <c r="F1600" s="765"/>
      <c r="G1600" s="766"/>
      <c r="H1600" s="766"/>
      <c r="I1600" s="767">
        <v>0</v>
      </c>
      <c r="K1600" s="764" t="s">
        <v>1765</v>
      </c>
      <c r="L1600" s="765"/>
      <c r="M1600" s="765"/>
      <c r="N1600" s="766"/>
      <c r="O1600" s="767">
        <v>0.254</v>
      </c>
      <c r="Q1600" s="768" t="s">
        <v>1529</v>
      </c>
      <c r="R1600" s="774"/>
      <c r="S1600" s="766"/>
      <c r="T1600" s="766"/>
      <c r="U1600" s="767">
        <v>0</v>
      </c>
      <c r="W1600" s="764" t="s">
        <v>1274</v>
      </c>
      <c r="X1600" s="765"/>
      <c r="Y1600" s="765"/>
      <c r="Z1600" s="765"/>
      <c r="AA1600" s="1447">
        <v>0</v>
      </c>
      <c r="AC1600" s="1448" t="s">
        <v>1766</v>
      </c>
      <c r="AD1600" s="766"/>
      <c r="AE1600" s="766"/>
      <c r="AF1600" s="766"/>
      <c r="AG1600" s="767">
        <v>0</v>
      </c>
      <c r="AI1600" s="1448" t="s">
        <v>1345</v>
      </c>
      <c r="AJ1600" s="766"/>
      <c r="AK1600" s="766"/>
      <c r="AL1600" s="766"/>
      <c r="AM1600" s="767">
        <v>0</v>
      </c>
      <c r="AO1600" s="1448" t="s">
        <v>1497</v>
      </c>
      <c r="AP1600" s="766"/>
      <c r="AQ1600" s="766"/>
      <c r="AR1600" s="766"/>
      <c r="AS1600" s="767">
        <v>0.33000001311302185</v>
      </c>
    </row>
    <row r="1601" spans="5:45">
      <c r="E1601" s="768" t="s">
        <v>1767</v>
      </c>
      <c r="F1601" s="765"/>
      <c r="G1601" s="766"/>
      <c r="H1601" s="766"/>
      <c r="I1601" s="767">
        <v>0</v>
      </c>
      <c r="K1601" s="764" t="s">
        <v>1327</v>
      </c>
      <c r="L1601" s="765"/>
      <c r="M1601" s="765"/>
      <c r="N1601" s="766"/>
      <c r="O1601" s="767">
        <v>0</v>
      </c>
      <c r="Q1601" s="768" t="s">
        <v>1768</v>
      </c>
      <c r="R1601" s="774"/>
      <c r="S1601" s="766"/>
      <c r="T1601" s="766"/>
      <c r="U1601" s="767">
        <v>0</v>
      </c>
      <c r="W1601" s="764" t="s">
        <v>1750</v>
      </c>
      <c r="X1601" s="765"/>
      <c r="Y1601" s="765"/>
      <c r="Z1601" s="765"/>
      <c r="AA1601" s="1447">
        <v>0</v>
      </c>
      <c r="AC1601" s="1448" t="s">
        <v>1484</v>
      </c>
      <c r="AD1601" s="766"/>
      <c r="AE1601" s="766"/>
      <c r="AF1601" s="766"/>
      <c r="AG1601" s="767">
        <v>0</v>
      </c>
      <c r="AI1601" s="1448" t="s">
        <v>1621</v>
      </c>
      <c r="AJ1601" s="766"/>
      <c r="AK1601" s="766"/>
      <c r="AL1601" s="766"/>
      <c r="AM1601" s="767">
        <v>0.28999999165534973</v>
      </c>
      <c r="AO1601" s="1448" t="s">
        <v>1769</v>
      </c>
      <c r="AP1601" s="766"/>
      <c r="AQ1601" s="766"/>
      <c r="AR1601" s="766"/>
      <c r="AS1601" s="767">
        <v>0</v>
      </c>
    </row>
    <row r="1602" spans="5:45">
      <c r="E1602" s="768" t="s">
        <v>1694</v>
      </c>
      <c r="F1602" s="765"/>
      <c r="G1602" s="766"/>
      <c r="H1602" s="766"/>
      <c r="I1602" s="767">
        <v>0</v>
      </c>
      <c r="K1602" s="764" t="s">
        <v>1697</v>
      </c>
      <c r="L1602" s="765"/>
      <c r="M1602" s="765"/>
      <c r="N1602" s="766"/>
      <c r="O1602" s="767">
        <v>0</v>
      </c>
      <c r="Q1602" s="768" t="s">
        <v>1770</v>
      </c>
      <c r="R1602" s="774"/>
      <c r="S1602" s="766"/>
      <c r="T1602" s="766"/>
      <c r="U1602" s="767">
        <v>0</v>
      </c>
      <c r="W1602" s="764" t="s">
        <v>1771</v>
      </c>
      <c r="X1602" s="765"/>
      <c r="Y1602" s="765"/>
      <c r="Z1602" s="765"/>
      <c r="AA1602" s="1447">
        <v>0</v>
      </c>
      <c r="AC1602" s="1448" t="s">
        <v>1772</v>
      </c>
      <c r="AD1602" s="766"/>
      <c r="AE1602" s="766"/>
      <c r="AF1602" s="766"/>
      <c r="AG1602" s="767">
        <v>0.25</v>
      </c>
      <c r="AI1602" s="1448" t="s">
        <v>1624</v>
      </c>
      <c r="AJ1602" s="766"/>
      <c r="AK1602" s="766"/>
      <c r="AL1602" s="766"/>
      <c r="AM1602" s="767">
        <v>0</v>
      </c>
      <c r="AO1602" s="1448" t="s">
        <v>1351</v>
      </c>
      <c r="AP1602" s="766"/>
      <c r="AQ1602" s="766"/>
      <c r="AR1602" s="766"/>
      <c r="AS1602" s="767">
        <v>0</v>
      </c>
    </row>
    <row r="1603" spans="5:45">
      <c r="E1603" s="768" t="s">
        <v>1696</v>
      </c>
      <c r="F1603" s="765"/>
      <c r="G1603" s="766"/>
      <c r="H1603" s="766"/>
      <c r="I1603" s="767">
        <v>0</v>
      </c>
      <c r="K1603" s="764" t="s">
        <v>1709</v>
      </c>
      <c r="L1603" s="765"/>
      <c r="M1603" s="765"/>
      <c r="N1603" s="766"/>
      <c r="O1603" s="767">
        <v>0</v>
      </c>
      <c r="Q1603" s="768" t="s">
        <v>1566</v>
      </c>
      <c r="R1603" s="774"/>
      <c r="S1603" s="766"/>
      <c r="T1603" s="766"/>
      <c r="U1603" s="767">
        <v>0</v>
      </c>
      <c r="W1603" s="764" t="s">
        <v>1748</v>
      </c>
      <c r="X1603" s="765"/>
      <c r="Y1603" s="765"/>
      <c r="Z1603" s="765"/>
      <c r="AA1603" s="1447">
        <v>0</v>
      </c>
      <c r="AC1603" s="1448" t="s">
        <v>1297</v>
      </c>
      <c r="AD1603" s="766"/>
      <c r="AE1603" s="766"/>
      <c r="AF1603" s="766"/>
      <c r="AG1603" s="767">
        <v>0</v>
      </c>
      <c r="AI1603" s="1448" t="s">
        <v>1627</v>
      </c>
      <c r="AJ1603" s="766"/>
      <c r="AK1603" s="766"/>
      <c r="AL1603" s="766"/>
      <c r="AM1603" s="767">
        <v>0</v>
      </c>
      <c r="AO1603" s="1448" t="s">
        <v>1773</v>
      </c>
      <c r="AP1603" s="766"/>
      <c r="AQ1603" s="766"/>
      <c r="AR1603" s="766"/>
      <c r="AS1603" s="767">
        <v>0.38999998569488525</v>
      </c>
    </row>
    <row r="1604" spans="5:45">
      <c r="E1604" s="768" t="s">
        <v>1683</v>
      </c>
      <c r="F1604" s="765"/>
      <c r="G1604" s="766"/>
      <c r="H1604" s="766"/>
      <c r="I1604" s="767">
        <v>0</v>
      </c>
      <c r="K1604" s="764" t="s">
        <v>1774</v>
      </c>
      <c r="L1604" s="765"/>
      <c r="M1604" s="765"/>
      <c r="N1604" s="766"/>
      <c r="O1604" s="767">
        <v>0.251</v>
      </c>
      <c r="Q1604" s="768" t="s">
        <v>1775</v>
      </c>
      <c r="R1604" s="774"/>
      <c r="S1604" s="766"/>
      <c r="T1604" s="766"/>
      <c r="U1604" s="767">
        <v>0</v>
      </c>
      <c r="W1604" s="764" t="s">
        <v>1730</v>
      </c>
      <c r="X1604" s="765"/>
      <c r="Y1604" s="765"/>
      <c r="Z1604" s="765"/>
      <c r="AA1604" s="1447">
        <v>0</v>
      </c>
      <c r="AC1604" s="1448" t="s">
        <v>1776</v>
      </c>
      <c r="AD1604" s="766"/>
      <c r="AE1604" s="766"/>
      <c r="AF1604" s="766"/>
      <c r="AG1604" s="767">
        <v>0</v>
      </c>
      <c r="AI1604" s="1448" t="s">
        <v>1631</v>
      </c>
      <c r="AJ1604" s="766"/>
      <c r="AK1604" s="766"/>
      <c r="AL1604" s="766"/>
      <c r="AM1604" s="767">
        <v>0</v>
      </c>
      <c r="AO1604" s="1448" t="s">
        <v>1777</v>
      </c>
      <c r="AP1604" s="766"/>
      <c r="AQ1604" s="766"/>
      <c r="AR1604" s="766"/>
      <c r="AS1604" s="767">
        <v>0</v>
      </c>
    </row>
    <row r="1605" spans="5:45">
      <c r="E1605" s="768" t="s">
        <v>1765</v>
      </c>
      <c r="F1605" s="765"/>
      <c r="G1605" s="766"/>
      <c r="H1605" s="766"/>
      <c r="I1605" s="767">
        <v>0.28299999999999997</v>
      </c>
      <c r="K1605" s="764" t="s">
        <v>1702</v>
      </c>
      <c r="L1605" s="765"/>
      <c r="M1605" s="765"/>
      <c r="N1605" s="766"/>
      <c r="O1605" s="767">
        <v>0</v>
      </c>
      <c r="Q1605" s="768" t="s">
        <v>1567</v>
      </c>
      <c r="R1605" s="774"/>
      <c r="S1605" s="766"/>
      <c r="T1605" s="766"/>
      <c r="U1605" s="767">
        <v>2.3E-2</v>
      </c>
      <c r="W1605" s="764" t="s">
        <v>1264</v>
      </c>
      <c r="X1605" s="765"/>
      <c r="Y1605" s="765"/>
      <c r="Z1605" s="765"/>
      <c r="AA1605" s="1447">
        <v>0</v>
      </c>
      <c r="AC1605" s="1448" t="s">
        <v>1778</v>
      </c>
      <c r="AD1605" s="766"/>
      <c r="AE1605" s="766"/>
      <c r="AF1605" s="766"/>
      <c r="AG1605" s="767">
        <v>0</v>
      </c>
      <c r="AI1605" s="1448" t="s">
        <v>1634</v>
      </c>
      <c r="AJ1605" s="766"/>
      <c r="AK1605" s="766"/>
      <c r="AL1605" s="766"/>
      <c r="AM1605" s="767">
        <v>0</v>
      </c>
      <c r="AO1605" s="1448" t="s">
        <v>1505</v>
      </c>
      <c r="AP1605" s="766"/>
      <c r="AQ1605" s="766"/>
      <c r="AR1605" s="766"/>
      <c r="AS1605" s="767">
        <v>0</v>
      </c>
    </row>
    <row r="1606" spans="5:45">
      <c r="E1606" s="768" t="s">
        <v>1779</v>
      </c>
      <c r="F1606" s="765"/>
      <c r="G1606" s="766"/>
      <c r="H1606" s="766"/>
      <c r="I1606" s="767">
        <v>0.28199999999999997</v>
      </c>
      <c r="K1606" s="764" t="s">
        <v>1710</v>
      </c>
      <c r="L1606" s="765"/>
      <c r="M1606" s="765"/>
      <c r="N1606" s="766"/>
      <c r="O1606" s="767">
        <v>0</v>
      </c>
      <c r="Q1606" s="768" t="s">
        <v>1480</v>
      </c>
      <c r="R1606" s="774"/>
      <c r="S1606" s="766"/>
      <c r="T1606" s="766"/>
      <c r="U1606" s="767">
        <v>0.24099999999999999</v>
      </c>
      <c r="W1606" s="764" t="s">
        <v>1411</v>
      </c>
      <c r="X1606" s="765"/>
      <c r="Y1606" s="765"/>
      <c r="Z1606" s="765"/>
      <c r="AA1606" s="1447">
        <v>0</v>
      </c>
      <c r="AC1606" s="1448" t="s">
        <v>1712</v>
      </c>
      <c r="AD1606" s="766"/>
      <c r="AE1606" s="766"/>
      <c r="AF1606" s="766"/>
      <c r="AG1606" s="767">
        <v>0</v>
      </c>
      <c r="AI1606" s="1448" t="s">
        <v>1780</v>
      </c>
      <c r="AJ1606" s="766"/>
      <c r="AK1606" s="766"/>
      <c r="AL1606" s="766"/>
      <c r="AM1606" s="767">
        <v>0</v>
      </c>
      <c r="AO1606" s="1448" t="s">
        <v>1665</v>
      </c>
      <c r="AP1606" s="766"/>
      <c r="AQ1606" s="766"/>
      <c r="AR1606" s="766"/>
      <c r="AS1606" s="767">
        <v>0.37999999523162842</v>
      </c>
    </row>
    <row r="1607" spans="5:45">
      <c r="E1607" s="768" t="s">
        <v>1327</v>
      </c>
      <c r="F1607" s="765"/>
      <c r="G1607" s="766"/>
      <c r="H1607" s="766"/>
      <c r="I1607" s="767">
        <v>0</v>
      </c>
      <c r="K1607" s="764" t="s">
        <v>1433</v>
      </c>
      <c r="L1607" s="765"/>
      <c r="M1607" s="765"/>
      <c r="N1607" s="766"/>
      <c r="O1607" s="767">
        <v>0.04</v>
      </c>
      <c r="Q1607" s="768" t="s">
        <v>1671</v>
      </c>
      <c r="R1607" s="774"/>
      <c r="S1607" s="766"/>
      <c r="T1607" s="766"/>
      <c r="U1607" s="767">
        <v>0.05</v>
      </c>
      <c r="W1607" s="764" t="s">
        <v>1388</v>
      </c>
      <c r="X1607" s="765"/>
      <c r="Y1607" s="765"/>
      <c r="Z1607" s="765"/>
      <c r="AA1607" s="1447">
        <v>0</v>
      </c>
      <c r="AC1607" s="1448" t="s">
        <v>1394</v>
      </c>
      <c r="AD1607" s="766"/>
      <c r="AE1607" s="766"/>
      <c r="AF1607" s="766"/>
      <c r="AG1607" s="767">
        <v>0.15</v>
      </c>
      <c r="AI1607" s="1448" t="s">
        <v>1636</v>
      </c>
      <c r="AJ1607" s="766"/>
      <c r="AK1607" s="766"/>
      <c r="AL1607" s="766"/>
      <c r="AM1607" s="767">
        <v>0</v>
      </c>
      <c r="AO1607" s="1448" t="s">
        <v>1781</v>
      </c>
      <c r="AP1607" s="766"/>
      <c r="AQ1607" s="766"/>
      <c r="AR1607" s="766"/>
      <c r="AS1607" s="767">
        <v>0.20000000298023224</v>
      </c>
    </row>
    <row r="1608" spans="5:45">
      <c r="E1608" s="768" t="s">
        <v>1697</v>
      </c>
      <c r="F1608" s="765"/>
      <c r="G1608" s="766"/>
      <c r="H1608" s="766"/>
      <c r="I1608" s="767">
        <v>0</v>
      </c>
      <c r="K1608" s="764" t="s">
        <v>1364</v>
      </c>
      <c r="L1608" s="765"/>
      <c r="M1608" s="765"/>
      <c r="N1608" s="766"/>
      <c r="O1608" s="767">
        <v>0</v>
      </c>
      <c r="Q1608" s="768" t="s">
        <v>1350</v>
      </c>
      <c r="R1608" s="774"/>
      <c r="S1608" s="766"/>
      <c r="T1608" s="766"/>
      <c r="U1608" s="767">
        <v>0</v>
      </c>
      <c r="W1608" s="764" t="s">
        <v>1674</v>
      </c>
      <c r="X1608" s="765"/>
      <c r="Y1608" s="765"/>
      <c r="Z1608" s="765"/>
      <c r="AA1608" s="1447">
        <v>0</v>
      </c>
      <c r="AC1608" s="1448" t="s">
        <v>1495</v>
      </c>
      <c r="AD1608" s="766"/>
      <c r="AE1608" s="766"/>
      <c r="AF1608" s="766"/>
      <c r="AG1608" s="767">
        <v>0</v>
      </c>
      <c r="AI1608" s="1448" t="s">
        <v>1654</v>
      </c>
      <c r="AJ1608" s="766"/>
      <c r="AK1608" s="766"/>
      <c r="AL1608" s="766"/>
      <c r="AM1608" s="767">
        <v>0</v>
      </c>
      <c r="AO1608" s="1448" t="s">
        <v>1512</v>
      </c>
      <c r="AP1608" s="766"/>
      <c r="AQ1608" s="766"/>
      <c r="AR1608" s="766"/>
      <c r="AS1608" s="767">
        <v>0</v>
      </c>
    </row>
    <row r="1609" spans="5:45">
      <c r="E1609" s="768" t="s">
        <v>1709</v>
      </c>
      <c r="F1609" s="765"/>
      <c r="G1609" s="766"/>
      <c r="H1609" s="766"/>
      <c r="I1609" s="767">
        <v>0</v>
      </c>
      <c r="K1609" s="764" t="s">
        <v>1719</v>
      </c>
      <c r="L1609" s="765"/>
      <c r="M1609" s="765"/>
      <c r="N1609" s="766"/>
      <c r="O1609" s="767">
        <v>0</v>
      </c>
      <c r="Q1609" s="768" t="s">
        <v>1782</v>
      </c>
      <c r="R1609" s="774"/>
      <c r="S1609" s="766"/>
      <c r="T1609" s="766"/>
      <c r="U1609" s="767">
        <v>0</v>
      </c>
      <c r="W1609" s="764" t="s">
        <v>1451</v>
      </c>
      <c r="X1609" s="765"/>
      <c r="Y1609" s="765"/>
      <c r="Z1609" s="765"/>
      <c r="AA1609" s="1447">
        <v>0</v>
      </c>
      <c r="AC1609" s="1448" t="s">
        <v>1594</v>
      </c>
      <c r="AD1609" s="766"/>
      <c r="AE1609" s="766"/>
      <c r="AF1609" s="766"/>
      <c r="AG1609" s="767">
        <v>0</v>
      </c>
      <c r="AI1609" s="1448" t="s">
        <v>1660</v>
      </c>
      <c r="AJ1609" s="766"/>
      <c r="AK1609" s="766"/>
      <c r="AL1609" s="766"/>
      <c r="AM1609" s="767">
        <v>0</v>
      </c>
      <c r="AO1609" s="1448" t="s">
        <v>1783</v>
      </c>
      <c r="AP1609" s="766"/>
      <c r="AQ1609" s="766"/>
      <c r="AR1609" s="766"/>
      <c r="AS1609" s="767">
        <v>0.20000000298023224</v>
      </c>
    </row>
    <row r="1610" spans="5:45">
      <c r="E1610" s="768" t="s">
        <v>1774</v>
      </c>
      <c r="F1610" s="765"/>
      <c r="G1610" s="766"/>
      <c r="H1610" s="766"/>
      <c r="I1610" s="767">
        <v>0.223</v>
      </c>
      <c r="K1610" s="764" t="s">
        <v>1724</v>
      </c>
      <c r="L1610" s="765"/>
      <c r="M1610" s="765"/>
      <c r="N1610" s="766"/>
      <c r="O1610" s="767">
        <v>0</v>
      </c>
      <c r="Q1610" s="768" t="s">
        <v>1784</v>
      </c>
      <c r="R1610" s="774"/>
      <c r="S1610" s="766"/>
      <c r="T1610" s="766"/>
      <c r="U1610" s="767">
        <v>0</v>
      </c>
      <c r="W1610" s="764" t="s">
        <v>1785</v>
      </c>
      <c r="X1610" s="765"/>
      <c r="Y1610" s="765"/>
      <c r="Z1610" s="765"/>
      <c r="AA1610" s="1447">
        <v>0.219</v>
      </c>
      <c r="AC1610" s="1448" t="s">
        <v>1457</v>
      </c>
      <c r="AD1610" s="766"/>
      <c r="AE1610" s="766"/>
      <c r="AF1610" s="766"/>
      <c r="AG1610" s="767">
        <v>0.04</v>
      </c>
      <c r="AI1610" s="1448" t="s">
        <v>1786</v>
      </c>
      <c r="AJ1610" s="766"/>
      <c r="AK1610" s="766"/>
      <c r="AL1610" s="766"/>
      <c r="AM1610" s="767">
        <v>0</v>
      </c>
      <c r="AO1610" s="1448" t="s">
        <v>1430</v>
      </c>
      <c r="AP1610" s="766"/>
      <c r="AQ1610" s="766"/>
      <c r="AR1610" s="766"/>
      <c r="AS1610" s="767">
        <v>0</v>
      </c>
    </row>
    <row r="1611" spans="5:45">
      <c r="E1611" s="768" t="s">
        <v>1702</v>
      </c>
      <c r="F1611" s="765"/>
      <c r="G1611" s="766"/>
      <c r="H1611" s="766"/>
      <c r="I1611" s="767">
        <v>0</v>
      </c>
      <c r="K1611" s="764" t="s">
        <v>1787</v>
      </c>
      <c r="L1611" s="765"/>
      <c r="M1611" s="765"/>
      <c r="N1611" s="766"/>
      <c r="O1611" s="767">
        <v>0.186</v>
      </c>
      <c r="Q1611" s="768" t="s">
        <v>1576</v>
      </c>
      <c r="R1611" s="774"/>
      <c r="S1611" s="766"/>
      <c r="T1611" s="766"/>
      <c r="U1611" s="767">
        <v>0</v>
      </c>
      <c r="W1611" s="764" t="s">
        <v>1475</v>
      </c>
      <c r="X1611" s="765"/>
      <c r="Y1611" s="765"/>
      <c r="Z1611" s="765"/>
      <c r="AA1611" s="1447">
        <v>8.9999999999999993E-3</v>
      </c>
      <c r="AC1611" s="1448" t="s">
        <v>1726</v>
      </c>
      <c r="AD1611" s="766"/>
      <c r="AE1611" s="766"/>
      <c r="AF1611" s="766"/>
      <c r="AG1611" s="767">
        <v>0</v>
      </c>
      <c r="AI1611" s="1448" t="s">
        <v>1491</v>
      </c>
      <c r="AJ1611" s="766"/>
      <c r="AK1611" s="766"/>
      <c r="AL1611" s="766"/>
      <c r="AM1611" s="767">
        <v>0</v>
      </c>
      <c r="AO1611" s="1448" t="s">
        <v>1788</v>
      </c>
      <c r="AP1611" s="766"/>
      <c r="AQ1611" s="766"/>
      <c r="AR1611" s="766"/>
      <c r="AS1611" s="767">
        <v>0.37999999523162842</v>
      </c>
    </row>
    <row r="1612" spans="5:45">
      <c r="E1612" s="768" t="s">
        <v>1706</v>
      </c>
      <c r="F1612" s="765"/>
      <c r="G1612" s="766"/>
      <c r="H1612" s="766"/>
      <c r="I1612" s="767">
        <v>0</v>
      </c>
      <c r="K1612" s="764" t="s">
        <v>1728</v>
      </c>
      <c r="L1612" s="765"/>
      <c r="M1612" s="765"/>
      <c r="N1612" s="766"/>
      <c r="O1612" s="767">
        <v>0</v>
      </c>
      <c r="Q1612" s="768" t="s">
        <v>1789</v>
      </c>
      <c r="R1612" s="774"/>
      <c r="S1612" s="766"/>
      <c r="T1612" s="766"/>
      <c r="U1612" s="767">
        <v>0</v>
      </c>
      <c r="W1612" s="764" t="s">
        <v>1790</v>
      </c>
      <c r="X1612" s="765"/>
      <c r="Y1612" s="765"/>
      <c r="Z1612" s="765"/>
      <c r="AA1612" s="1447">
        <v>0.05</v>
      </c>
      <c r="AC1612" s="1448" t="s">
        <v>1461</v>
      </c>
      <c r="AD1612" s="766"/>
      <c r="AE1612" s="766"/>
      <c r="AF1612" s="766"/>
      <c r="AG1612" s="767">
        <v>0</v>
      </c>
      <c r="AI1612" s="1448" t="s">
        <v>1791</v>
      </c>
      <c r="AJ1612" s="766"/>
      <c r="AK1612" s="766"/>
      <c r="AL1612" s="766"/>
      <c r="AM1612" s="767">
        <v>0</v>
      </c>
      <c r="AO1612" s="1448" t="s">
        <v>1792</v>
      </c>
      <c r="AP1612" s="766"/>
      <c r="AQ1612" s="766"/>
      <c r="AR1612" s="766"/>
      <c r="AS1612" s="767">
        <v>0</v>
      </c>
    </row>
    <row r="1613" spans="5:45">
      <c r="E1613" s="768" t="s">
        <v>1710</v>
      </c>
      <c r="F1613" s="765"/>
      <c r="G1613" s="766"/>
      <c r="H1613" s="766"/>
      <c r="I1613" s="767">
        <v>5.1999999999999998E-2</v>
      </c>
      <c r="K1613" s="764" t="s">
        <v>1734</v>
      </c>
      <c r="L1613" s="765"/>
      <c r="M1613" s="765"/>
      <c r="N1613" s="766"/>
      <c r="O1613" s="767">
        <v>0</v>
      </c>
      <c r="Q1613" s="768" t="s">
        <v>1793</v>
      </c>
      <c r="R1613" s="774"/>
      <c r="S1613" s="766"/>
      <c r="T1613" s="766"/>
      <c r="U1613" s="767">
        <v>0.27300000000000002</v>
      </c>
      <c r="W1613" s="764" t="s">
        <v>1483</v>
      </c>
      <c r="X1613" s="765"/>
      <c r="Y1613" s="765"/>
      <c r="Z1613" s="765"/>
      <c r="AA1613" s="1447">
        <v>0</v>
      </c>
      <c r="AC1613" s="1448" t="s">
        <v>1731</v>
      </c>
      <c r="AD1613" s="766"/>
      <c r="AE1613" s="766"/>
      <c r="AF1613" s="766"/>
      <c r="AG1613" s="767">
        <v>0</v>
      </c>
      <c r="AI1613" s="1448" t="s">
        <v>1754</v>
      </c>
      <c r="AJ1613" s="766"/>
      <c r="AK1613" s="766"/>
      <c r="AL1613" s="766"/>
      <c r="AM1613" s="767">
        <v>0.20999999344348907</v>
      </c>
      <c r="AO1613" s="1448" t="s">
        <v>1676</v>
      </c>
      <c r="AP1613" s="766"/>
      <c r="AQ1613" s="766"/>
      <c r="AR1613" s="766"/>
      <c r="AS1613" s="767">
        <v>0</v>
      </c>
    </row>
    <row r="1614" spans="5:45">
      <c r="E1614" s="768" t="s">
        <v>1715</v>
      </c>
      <c r="F1614" s="765"/>
      <c r="G1614" s="766"/>
      <c r="H1614" s="766"/>
      <c r="I1614" s="767">
        <v>0</v>
      </c>
      <c r="K1614" s="764" t="s">
        <v>1736</v>
      </c>
      <c r="L1614" s="765"/>
      <c r="M1614" s="765"/>
      <c r="N1614" s="766"/>
      <c r="O1614" s="767">
        <v>0.17199999999999999</v>
      </c>
      <c r="Q1614" s="768" t="s">
        <v>1596</v>
      </c>
      <c r="R1614" s="774"/>
      <c r="S1614" s="766"/>
      <c r="T1614" s="766"/>
      <c r="U1614" s="767">
        <v>0.246</v>
      </c>
      <c r="W1614" s="764" t="s">
        <v>1794</v>
      </c>
      <c r="X1614" s="765"/>
      <c r="Y1614" s="765"/>
      <c r="Z1614" s="765"/>
      <c r="AA1614" s="1447">
        <v>0</v>
      </c>
      <c r="AC1614" s="1448" t="s">
        <v>1795</v>
      </c>
      <c r="AD1614" s="766"/>
      <c r="AE1614" s="766"/>
      <c r="AF1614" s="766"/>
      <c r="AG1614" s="767">
        <v>0.25</v>
      </c>
      <c r="AI1614" s="1448" t="s">
        <v>1494</v>
      </c>
      <c r="AJ1614" s="766"/>
      <c r="AK1614" s="766"/>
      <c r="AL1614" s="766"/>
      <c r="AM1614" s="767">
        <v>0</v>
      </c>
      <c r="AO1614" s="1448" t="s">
        <v>1436</v>
      </c>
      <c r="AP1614" s="766"/>
      <c r="AQ1614" s="766"/>
      <c r="AR1614" s="766"/>
      <c r="AS1614" s="767">
        <v>0</v>
      </c>
    </row>
    <row r="1615" spans="5:45">
      <c r="E1615" s="768" t="s">
        <v>1433</v>
      </c>
      <c r="F1615" s="765"/>
      <c r="G1615" s="766"/>
      <c r="H1615" s="766"/>
      <c r="I1615" s="767">
        <v>0</v>
      </c>
      <c r="K1615" s="764" t="s">
        <v>1738</v>
      </c>
      <c r="L1615" s="765"/>
      <c r="M1615" s="765"/>
      <c r="N1615" s="766"/>
      <c r="O1615" s="767">
        <v>0</v>
      </c>
      <c r="Q1615" s="768" t="s">
        <v>1615</v>
      </c>
      <c r="R1615" s="774"/>
      <c r="S1615" s="766"/>
      <c r="T1615" s="766"/>
      <c r="U1615" s="767">
        <v>0.251</v>
      </c>
      <c r="W1615" s="764" t="s">
        <v>1762</v>
      </c>
      <c r="X1615" s="765"/>
      <c r="Y1615" s="765"/>
      <c r="Z1615" s="765"/>
      <c r="AA1615" s="1447">
        <v>0</v>
      </c>
      <c r="AC1615" s="1448" t="s">
        <v>1735</v>
      </c>
      <c r="AD1615" s="766"/>
      <c r="AE1615" s="766"/>
      <c r="AF1615" s="766"/>
      <c r="AG1615" s="767">
        <v>0.25</v>
      </c>
      <c r="AI1615" s="1448" t="s">
        <v>1796</v>
      </c>
      <c r="AJ1615" s="766"/>
      <c r="AK1615" s="766"/>
      <c r="AL1615" s="766"/>
      <c r="AM1615" s="767">
        <v>1.9999999552965164E-2</v>
      </c>
      <c r="AO1615" s="1448" t="s">
        <v>1687</v>
      </c>
      <c r="AP1615" s="766"/>
      <c r="AQ1615" s="766"/>
      <c r="AR1615" s="766"/>
      <c r="AS1615" s="767">
        <v>0.30000001192092896</v>
      </c>
    </row>
    <row r="1616" spans="5:45">
      <c r="E1616" s="768" t="s">
        <v>1797</v>
      </c>
      <c r="F1616" s="765"/>
      <c r="G1616" s="766"/>
      <c r="H1616" s="766"/>
      <c r="I1616" s="767">
        <v>0</v>
      </c>
      <c r="K1616" s="764" t="s">
        <v>1486</v>
      </c>
      <c r="L1616" s="765"/>
      <c r="M1616" s="765"/>
      <c r="N1616" s="766"/>
      <c r="O1616" s="767">
        <v>0</v>
      </c>
      <c r="Q1616" s="768" t="s">
        <v>1739</v>
      </c>
      <c r="R1616" s="774"/>
      <c r="S1616" s="766"/>
      <c r="T1616" s="766"/>
      <c r="U1616" s="767">
        <v>0</v>
      </c>
      <c r="W1616" s="764" t="s">
        <v>1467</v>
      </c>
      <c r="X1616" s="765"/>
      <c r="Y1616" s="765"/>
      <c r="Z1616" s="765"/>
      <c r="AA1616" s="1447">
        <v>0</v>
      </c>
      <c r="AC1616" s="1448" t="s">
        <v>1595</v>
      </c>
      <c r="AD1616" s="766"/>
      <c r="AE1616" s="766"/>
      <c r="AF1616" s="766"/>
      <c r="AG1616" s="767">
        <v>0.05</v>
      </c>
      <c r="AI1616" s="1448" t="s">
        <v>1761</v>
      </c>
      <c r="AJ1616" s="766"/>
      <c r="AK1616" s="766"/>
      <c r="AL1616" s="766"/>
      <c r="AM1616" s="767">
        <v>0.31000000238418579</v>
      </c>
      <c r="AO1616" s="1448" t="s">
        <v>1701</v>
      </c>
      <c r="AP1616" s="766"/>
      <c r="AQ1616" s="766"/>
      <c r="AR1616" s="766"/>
      <c r="AS1616" s="767">
        <v>0.20999999344348907</v>
      </c>
    </row>
    <row r="1617" spans="5:45">
      <c r="E1617" s="768" t="s">
        <v>1375</v>
      </c>
      <c r="F1617" s="765"/>
      <c r="G1617" s="766"/>
      <c r="H1617" s="766"/>
      <c r="I1617" s="767">
        <v>6.7000000000000004E-2</v>
      </c>
      <c r="K1617" s="764" t="s">
        <v>1431</v>
      </c>
      <c r="L1617" s="765"/>
      <c r="M1617" s="765"/>
      <c r="N1617" s="766"/>
      <c r="O1617" s="767">
        <v>0.24399999999999999</v>
      </c>
      <c r="Q1617" s="768" t="s">
        <v>1740</v>
      </c>
      <c r="R1617" s="774"/>
      <c r="S1617" s="766"/>
      <c r="T1617" s="766"/>
      <c r="U1617" s="767">
        <v>0</v>
      </c>
      <c r="W1617" s="764" t="s">
        <v>1529</v>
      </c>
      <c r="X1617" s="765"/>
      <c r="Y1617" s="765"/>
      <c r="Z1617" s="765"/>
      <c r="AA1617" s="1447">
        <v>0</v>
      </c>
      <c r="AC1617" s="1448" t="s">
        <v>1798</v>
      </c>
      <c r="AD1617" s="766"/>
      <c r="AE1617" s="766"/>
      <c r="AF1617" s="766"/>
      <c r="AG1617" s="767">
        <v>0</v>
      </c>
      <c r="AI1617" s="1448" t="s">
        <v>1799</v>
      </c>
      <c r="AJ1617" s="766"/>
      <c r="AK1617" s="766"/>
      <c r="AL1617" s="766"/>
      <c r="AM1617" s="767">
        <v>5.000000074505806E-2</v>
      </c>
      <c r="AO1617" s="1448" t="s">
        <v>1800</v>
      </c>
      <c r="AP1617" s="766"/>
      <c r="AQ1617" s="766"/>
      <c r="AR1617" s="766"/>
      <c r="AS1617" s="767">
        <v>0</v>
      </c>
    </row>
    <row r="1618" spans="5:45">
      <c r="E1618" s="768" t="s">
        <v>1364</v>
      </c>
      <c r="F1618" s="765"/>
      <c r="G1618" s="766"/>
      <c r="H1618" s="766"/>
      <c r="I1618" s="767">
        <v>3.5999999999999997E-2</v>
      </c>
      <c r="K1618" s="764" t="s">
        <v>1801</v>
      </c>
      <c r="L1618" s="765"/>
      <c r="M1618" s="765"/>
      <c r="N1618" s="766"/>
      <c r="O1618" s="767">
        <v>0</v>
      </c>
      <c r="Q1618" s="768" t="s">
        <v>1802</v>
      </c>
      <c r="R1618" s="774"/>
      <c r="S1618" s="766"/>
      <c r="T1618" s="766"/>
      <c r="U1618" s="767">
        <v>0</v>
      </c>
      <c r="W1618" s="764" t="s">
        <v>1707</v>
      </c>
      <c r="X1618" s="765"/>
      <c r="Y1618" s="765"/>
      <c r="Z1618" s="765"/>
      <c r="AA1618" s="1447">
        <v>0</v>
      </c>
      <c r="AC1618" s="1448" t="s">
        <v>1614</v>
      </c>
      <c r="AD1618" s="766"/>
      <c r="AE1618" s="766"/>
      <c r="AF1618" s="766"/>
      <c r="AG1618" s="767">
        <v>0</v>
      </c>
      <c r="AI1618" s="1448" t="s">
        <v>1803</v>
      </c>
      <c r="AJ1618" s="766"/>
      <c r="AK1618" s="766"/>
      <c r="AL1618" s="766"/>
      <c r="AM1618" s="767">
        <v>0.30000001192092896</v>
      </c>
      <c r="AO1618" s="1448" t="s">
        <v>1804</v>
      </c>
      <c r="AP1618" s="766"/>
      <c r="AQ1618" s="766"/>
      <c r="AR1618" s="766"/>
      <c r="AS1618" s="767">
        <v>0.40999999642372131</v>
      </c>
    </row>
    <row r="1619" spans="5:45">
      <c r="E1619" s="768" t="s">
        <v>1719</v>
      </c>
      <c r="F1619" s="765"/>
      <c r="G1619" s="766"/>
      <c r="H1619" s="766"/>
      <c r="I1619" s="767">
        <v>0</v>
      </c>
      <c r="K1619" s="764" t="s">
        <v>1750</v>
      </c>
      <c r="L1619" s="765"/>
      <c r="M1619" s="765"/>
      <c r="N1619" s="766"/>
      <c r="O1619" s="767">
        <v>0</v>
      </c>
      <c r="Q1619" s="768" t="s">
        <v>1632</v>
      </c>
      <c r="R1619" s="774"/>
      <c r="S1619" s="766"/>
      <c r="T1619" s="766"/>
      <c r="U1619" s="767">
        <v>0</v>
      </c>
      <c r="W1619" s="764" t="s">
        <v>1805</v>
      </c>
      <c r="X1619" s="765"/>
      <c r="Y1619" s="765"/>
      <c r="Z1619" s="765"/>
      <c r="AA1619" s="1447">
        <v>0</v>
      </c>
      <c r="AC1619" s="1448" t="s">
        <v>1806</v>
      </c>
      <c r="AD1619" s="766"/>
      <c r="AE1619" s="766"/>
      <c r="AF1619" s="766"/>
      <c r="AG1619" s="767">
        <v>0</v>
      </c>
      <c r="AI1619" s="1448" t="s">
        <v>1655</v>
      </c>
      <c r="AJ1619" s="766"/>
      <c r="AK1619" s="766"/>
      <c r="AL1619" s="766"/>
      <c r="AM1619" s="767">
        <v>0.28999999165534973</v>
      </c>
      <c r="AO1619" s="1448" t="s">
        <v>1807</v>
      </c>
      <c r="AP1619" s="766"/>
      <c r="AQ1619" s="766"/>
      <c r="AR1619" s="766"/>
      <c r="AS1619" s="767">
        <v>0.38999998569488525</v>
      </c>
    </row>
    <row r="1620" spans="5:45">
      <c r="E1620" s="768" t="s">
        <v>1724</v>
      </c>
      <c r="F1620" s="765"/>
      <c r="G1620" s="766"/>
      <c r="H1620" s="766"/>
      <c r="I1620" s="767">
        <v>0</v>
      </c>
      <c r="K1620" s="764" t="s">
        <v>1748</v>
      </c>
      <c r="L1620" s="765"/>
      <c r="M1620" s="765"/>
      <c r="N1620" s="766"/>
      <c r="O1620" s="767">
        <v>0</v>
      </c>
      <c r="Q1620" s="768" t="s">
        <v>1808</v>
      </c>
      <c r="R1620" s="774"/>
      <c r="S1620" s="766"/>
      <c r="T1620" s="766"/>
      <c r="U1620" s="767">
        <v>0</v>
      </c>
      <c r="W1620" s="764" t="s">
        <v>1768</v>
      </c>
      <c r="X1620" s="765"/>
      <c r="Y1620" s="765"/>
      <c r="Z1620" s="765"/>
      <c r="AA1620" s="1447">
        <v>0</v>
      </c>
      <c r="AC1620" s="1448" t="s">
        <v>1739</v>
      </c>
      <c r="AD1620" s="766"/>
      <c r="AE1620" s="766"/>
      <c r="AF1620" s="766"/>
      <c r="AG1620" s="767">
        <v>0</v>
      </c>
      <c r="AI1620" s="1448" t="s">
        <v>1497</v>
      </c>
      <c r="AJ1620" s="766"/>
      <c r="AK1620" s="766"/>
      <c r="AL1620" s="766"/>
      <c r="AM1620" s="767">
        <v>0.18000000715255737</v>
      </c>
      <c r="AO1620" s="1448" t="s">
        <v>1528</v>
      </c>
      <c r="AP1620" s="766"/>
      <c r="AQ1620" s="766"/>
      <c r="AR1620" s="766"/>
      <c r="AS1620" s="767">
        <v>0.34999999403953552</v>
      </c>
    </row>
    <row r="1621" spans="5:45">
      <c r="E1621" s="768" t="s">
        <v>1728</v>
      </c>
      <c r="F1621" s="765"/>
      <c r="G1621" s="766"/>
      <c r="H1621" s="766"/>
      <c r="I1621" s="767">
        <v>0</v>
      </c>
      <c r="K1621" s="764" t="s">
        <v>1730</v>
      </c>
      <c r="L1621" s="765"/>
      <c r="M1621" s="765"/>
      <c r="N1621" s="766"/>
      <c r="O1621" s="767">
        <v>0</v>
      </c>
      <c r="Q1621" s="768" t="s">
        <v>1641</v>
      </c>
      <c r="R1621" s="774"/>
      <c r="S1621" s="766"/>
      <c r="T1621" s="766"/>
      <c r="U1621" s="767">
        <v>0</v>
      </c>
      <c r="W1621" s="764" t="s">
        <v>1492</v>
      </c>
      <c r="X1621" s="765"/>
      <c r="Y1621" s="765"/>
      <c r="Z1621" s="765"/>
      <c r="AA1621" s="1447">
        <v>0</v>
      </c>
      <c r="AC1621" s="1448" t="s">
        <v>1740</v>
      </c>
      <c r="AD1621" s="766"/>
      <c r="AE1621" s="766"/>
      <c r="AF1621" s="766"/>
      <c r="AG1621" s="767">
        <v>0</v>
      </c>
      <c r="AI1621" s="1448" t="s">
        <v>1809</v>
      </c>
      <c r="AJ1621" s="766"/>
      <c r="AK1621" s="766"/>
      <c r="AL1621" s="766"/>
      <c r="AM1621" s="767">
        <v>0</v>
      </c>
      <c r="AO1621" s="1448" t="s">
        <v>1693</v>
      </c>
      <c r="AP1621" s="766"/>
      <c r="AQ1621" s="766"/>
      <c r="AR1621" s="766"/>
      <c r="AS1621" s="767">
        <v>0.20000000298023224</v>
      </c>
    </row>
    <row r="1622" spans="5:45" ht="16.5" customHeight="1">
      <c r="E1622" s="768" t="s">
        <v>1810</v>
      </c>
      <c r="F1622" s="765"/>
      <c r="G1622" s="766"/>
      <c r="H1622" s="766"/>
      <c r="I1622" s="767">
        <v>0</v>
      </c>
      <c r="K1622" s="764" t="s">
        <v>1811</v>
      </c>
      <c r="L1622" s="765"/>
      <c r="M1622" s="765"/>
      <c r="N1622" s="766"/>
      <c r="O1622" s="767">
        <v>0</v>
      </c>
      <c r="Q1622" s="768" t="s">
        <v>1812</v>
      </c>
      <c r="R1622" s="774"/>
      <c r="S1622" s="766"/>
      <c r="T1622" s="766"/>
      <c r="U1622" s="767">
        <v>0</v>
      </c>
      <c r="W1622" s="764" t="s">
        <v>1813</v>
      </c>
      <c r="X1622" s="765"/>
      <c r="Y1622" s="765"/>
      <c r="Z1622" s="765"/>
      <c r="AA1622" s="1447">
        <v>0</v>
      </c>
      <c r="AC1622" s="1448" t="s">
        <v>1620</v>
      </c>
      <c r="AD1622" s="766"/>
      <c r="AE1622" s="766"/>
      <c r="AF1622" s="766"/>
      <c r="AG1622" s="767">
        <v>0</v>
      </c>
      <c r="AI1622" s="1448" t="s">
        <v>1351</v>
      </c>
      <c r="AJ1622" s="766"/>
      <c r="AK1622" s="766"/>
      <c r="AL1622" s="766"/>
      <c r="AM1622" s="767">
        <v>0</v>
      </c>
      <c r="AO1622" s="1201" t="s">
        <v>1298</v>
      </c>
      <c r="AP1622" s="1201"/>
      <c r="AQ1622" s="1201"/>
      <c r="AR1622" s="1201"/>
      <c r="AS1622" s="1201"/>
    </row>
    <row r="1623" spans="5:45">
      <c r="E1623" s="768" t="s">
        <v>1814</v>
      </c>
      <c r="F1623" s="765"/>
      <c r="G1623" s="766"/>
      <c r="H1623" s="766"/>
      <c r="I1623" s="767">
        <v>0</v>
      </c>
      <c r="K1623" s="764" t="s">
        <v>1264</v>
      </c>
      <c r="L1623" s="765"/>
      <c r="M1623" s="765"/>
      <c r="N1623" s="766"/>
      <c r="O1623" s="767">
        <v>0</v>
      </c>
      <c r="Q1623" s="768" t="s">
        <v>1644</v>
      </c>
      <c r="R1623" s="774"/>
      <c r="S1623" s="766"/>
      <c r="T1623" s="766"/>
      <c r="U1623" s="767">
        <v>0.27300000000000002</v>
      </c>
      <c r="W1623" s="764" t="s">
        <v>1506</v>
      </c>
      <c r="X1623" s="765"/>
      <c r="Y1623" s="765"/>
      <c r="Z1623" s="765"/>
      <c r="AA1623" s="1447">
        <v>0</v>
      </c>
      <c r="AC1623" s="1448" t="s">
        <v>1507</v>
      </c>
      <c r="AD1623" s="766"/>
      <c r="AE1623" s="766"/>
      <c r="AF1623" s="766"/>
      <c r="AG1623" s="767">
        <v>0.21</v>
      </c>
      <c r="AI1623" s="1448" t="s">
        <v>1773</v>
      </c>
      <c r="AJ1623" s="766"/>
      <c r="AK1623" s="766"/>
      <c r="AL1623" s="766"/>
      <c r="AM1623" s="767">
        <v>0.23999999463558197</v>
      </c>
      <c r="AO1623" s="1202"/>
      <c r="AP1623" s="1202"/>
      <c r="AQ1623" s="1202"/>
      <c r="AR1623" s="1202"/>
      <c r="AS1623" s="1202"/>
    </row>
    <row r="1624" spans="5:45">
      <c r="E1624" s="768" t="s">
        <v>1734</v>
      </c>
      <c r="F1624" s="765"/>
      <c r="G1624" s="766"/>
      <c r="H1624" s="766"/>
      <c r="I1624" s="767">
        <v>0.05</v>
      </c>
      <c r="K1624" s="764" t="s">
        <v>1388</v>
      </c>
      <c r="L1624" s="765"/>
      <c r="M1624" s="765"/>
      <c r="N1624" s="766"/>
      <c r="O1624" s="767">
        <v>0</v>
      </c>
      <c r="Q1624" s="768" t="s">
        <v>1516</v>
      </c>
      <c r="R1624" s="774"/>
      <c r="S1624" s="766"/>
      <c r="T1624" s="766"/>
      <c r="U1624" s="767">
        <v>0.26</v>
      </c>
      <c r="W1624" s="764" t="s">
        <v>1775</v>
      </c>
      <c r="X1624" s="765"/>
      <c r="Y1624" s="765"/>
      <c r="Z1624" s="765"/>
      <c r="AA1624" s="1447">
        <v>0</v>
      </c>
      <c r="AC1624" s="1448" t="s">
        <v>1746</v>
      </c>
      <c r="AD1624" s="766"/>
      <c r="AE1624" s="766"/>
      <c r="AF1624" s="766"/>
      <c r="AG1624" s="767">
        <v>0</v>
      </c>
      <c r="AI1624" s="1448" t="s">
        <v>1815</v>
      </c>
      <c r="AJ1624" s="766"/>
      <c r="AK1624" s="766"/>
      <c r="AL1624" s="766"/>
      <c r="AM1624" s="767">
        <v>0</v>
      </c>
    </row>
    <row r="1625" spans="5:45">
      <c r="E1625" s="768" t="s">
        <v>1816</v>
      </c>
      <c r="F1625" s="765"/>
      <c r="G1625" s="766"/>
      <c r="H1625" s="766"/>
      <c r="I1625" s="767">
        <v>0</v>
      </c>
      <c r="K1625" s="764" t="s">
        <v>1817</v>
      </c>
      <c r="L1625" s="765"/>
      <c r="M1625" s="765"/>
      <c r="N1625" s="766"/>
      <c r="O1625" s="767">
        <v>0</v>
      </c>
      <c r="Q1625" s="768" t="s">
        <v>1818</v>
      </c>
      <c r="R1625" s="774"/>
      <c r="S1625" s="766"/>
      <c r="T1625" s="766"/>
      <c r="U1625" s="767">
        <v>0</v>
      </c>
      <c r="W1625" s="764" t="s">
        <v>1562</v>
      </c>
      <c r="X1625" s="765"/>
      <c r="Y1625" s="765"/>
      <c r="Z1625" s="765"/>
      <c r="AA1625" s="1447">
        <v>7.6999999999999999E-2</v>
      </c>
      <c r="AC1625" s="1448" t="s">
        <v>1632</v>
      </c>
      <c r="AD1625" s="766"/>
      <c r="AE1625" s="766"/>
      <c r="AF1625" s="766"/>
      <c r="AG1625" s="767">
        <v>0</v>
      </c>
      <c r="AI1625" s="1448" t="s">
        <v>1505</v>
      </c>
      <c r="AJ1625" s="766"/>
      <c r="AK1625" s="766"/>
      <c r="AL1625" s="766"/>
      <c r="AM1625" s="767">
        <v>0</v>
      </c>
    </row>
    <row r="1626" spans="5:45">
      <c r="E1626" s="768" t="s">
        <v>1736</v>
      </c>
      <c r="F1626" s="765"/>
      <c r="G1626" s="766"/>
      <c r="H1626" s="766"/>
      <c r="I1626" s="767">
        <v>0</v>
      </c>
      <c r="K1626" s="764" t="s">
        <v>1819</v>
      </c>
      <c r="L1626" s="765"/>
      <c r="M1626" s="765"/>
      <c r="N1626" s="766"/>
      <c r="O1626" s="767">
        <v>0</v>
      </c>
      <c r="Q1626" s="768" t="s">
        <v>1820</v>
      </c>
      <c r="R1626" s="774"/>
      <c r="S1626" s="766"/>
      <c r="T1626" s="766"/>
      <c r="U1626" s="767">
        <v>0</v>
      </c>
      <c r="W1626" s="764" t="s">
        <v>1671</v>
      </c>
      <c r="X1626" s="765"/>
      <c r="Y1626" s="765"/>
      <c r="Z1626" s="765"/>
      <c r="AA1626" s="1447">
        <v>0</v>
      </c>
      <c r="AC1626" s="1448" t="s">
        <v>1821</v>
      </c>
      <c r="AD1626" s="766"/>
      <c r="AE1626" s="766"/>
      <c r="AF1626" s="766"/>
      <c r="AG1626" s="767">
        <v>0</v>
      </c>
      <c r="AI1626" s="1448" t="s">
        <v>1665</v>
      </c>
      <c r="AJ1626" s="766"/>
      <c r="AK1626" s="766"/>
      <c r="AL1626" s="766"/>
      <c r="AM1626" s="767">
        <v>0</v>
      </c>
    </row>
    <row r="1627" spans="5:45">
      <c r="E1627" s="768" t="s">
        <v>1744</v>
      </c>
      <c r="F1627" s="765"/>
      <c r="G1627" s="766"/>
      <c r="H1627" s="766"/>
      <c r="I1627" s="767">
        <v>0</v>
      </c>
      <c r="K1627" s="764" t="s">
        <v>1762</v>
      </c>
      <c r="L1627" s="765"/>
      <c r="M1627" s="765"/>
      <c r="N1627" s="766"/>
      <c r="O1627" s="767">
        <v>1.2E-2</v>
      </c>
      <c r="Q1627" s="768" t="s">
        <v>1681</v>
      </c>
      <c r="R1627" s="774"/>
      <c r="S1627" s="766"/>
      <c r="T1627" s="766"/>
      <c r="U1627" s="767">
        <v>0</v>
      </c>
      <c r="W1627" s="764" t="s">
        <v>1350</v>
      </c>
      <c r="X1627" s="765"/>
      <c r="Y1627" s="765"/>
      <c r="Z1627" s="765"/>
      <c r="AA1627" s="1447">
        <v>0</v>
      </c>
      <c r="AC1627" s="1448" t="s">
        <v>1749</v>
      </c>
      <c r="AD1627" s="766"/>
      <c r="AE1627" s="766"/>
      <c r="AF1627" s="766"/>
      <c r="AG1627" s="767">
        <v>0.2</v>
      </c>
      <c r="AI1627" s="1448" t="s">
        <v>1781</v>
      </c>
      <c r="AJ1627" s="766"/>
      <c r="AK1627" s="766"/>
      <c r="AL1627" s="766"/>
      <c r="AM1627" s="767">
        <v>0</v>
      </c>
    </row>
    <row r="1628" spans="5:45">
      <c r="E1628" s="768" t="s">
        <v>1738</v>
      </c>
      <c r="F1628" s="765"/>
      <c r="G1628" s="766"/>
      <c r="H1628" s="766"/>
      <c r="I1628" s="767">
        <v>0</v>
      </c>
      <c r="K1628" s="764" t="s">
        <v>1529</v>
      </c>
      <c r="L1628" s="765"/>
      <c r="M1628" s="765"/>
      <c r="N1628" s="766"/>
      <c r="O1628" s="767">
        <v>0</v>
      </c>
      <c r="Q1628" s="768" t="s">
        <v>1822</v>
      </c>
      <c r="R1628" s="774"/>
      <c r="S1628" s="766"/>
      <c r="T1628" s="766"/>
      <c r="U1628" s="767">
        <v>0</v>
      </c>
      <c r="W1628" s="764" t="s">
        <v>1782</v>
      </c>
      <c r="X1628" s="765"/>
      <c r="Y1628" s="765"/>
      <c r="Z1628" s="765"/>
      <c r="AA1628" s="1447">
        <v>0</v>
      </c>
      <c r="AC1628" s="1448" t="s">
        <v>1808</v>
      </c>
      <c r="AD1628" s="766"/>
      <c r="AE1628" s="766"/>
      <c r="AF1628" s="766"/>
      <c r="AG1628" s="767">
        <v>0</v>
      </c>
      <c r="AI1628" s="1448" t="s">
        <v>1512</v>
      </c>
      <c r="AJ1628" s="766"/>
      <c r="AK1628" s="766"/>
      <c r="AL1628" s="766"/>
      <c r="AM1628" s="767">
        <v>0</v>
      </c>
    </row>
    <row r="1629" spans="5:45">
      <c r="E1629" s="768" t="s">
        <v>1486</v>
      </c>
      <c r="F1629" s="765"/>
      <c r="G1629" s="766"/>
      <c r="H1629" s="766"/>
      <c r="I1629" s="767">
        <v>0</v>
      </c>
      <c r="K1629" s="764" t="s">
        <v>1768</v>
      </c>
      <c r="L1629" s="765"/>
      <c r="M1629" s="765"/>
      <c r="N1629" s="766"/>
      <c r="O1629" s="767">
        <v>0.25900000000000001</v>
      </c>
      <c r="Q1629" s="768" t="s">
        <v>1823</v>
      </c>
      <c r="R1629" s="774"/>
      <c r="S1629" s="766"/>
      <c r="T1629" s="766"/>
      <c r="U1629" s="767">
        <v>0</v>
      </c>
      <c r="W1629" s="764" t="s">
        <v>1784</v>
      </c>
      <c r="X1629" s="765"/>
      <c r="Y1629" s="765"/>
      <c r="Z1629" s="765"/>
      <c r="AA1629" s="1447">
        <v>0</v>
      </c>
      <c r="AC1629" s="1448" t="s">
        <v>1641</v>
      </c>
      <c r="AD1629" s="766"/>
      <c r="AE1629" s="766"/>
      <c r="AF1629" s="766"/>
      <c r="AG1629" s="767">
        <v>0</v>
      </c>
      <c r="AI1629" s="1448" t="s">
        <v>1783</v>
      </c>
      <c r="AJ1629" s="766"/>
      <c r="AK1629" s="766"/>
      <c r="AL1629" s="766"/>
      <c r="AM1629" s="767">
        <v>0</v>
      </c>
    </row>
    <row r="1630" spans="5:45">
      <c r="E1630" s="768" t="s">
        <v>1361</v>
      </c>
      <c r="F1630" s="765"/>
      <c r="G1630" s="766"/>
      <c r="H1630" s="766"/>
      <c r="I1630" s="767">
        <v>0</v>
      </c>
      <c r="K1630" s="764" t="s">
        <v>1770</v>
      </c>
      <c r="L1630" s="765"/>
      <c r="M1630" s="765"/>
      <c r="N1630" s="766"/>
      <c r="O1630" s="767">
        <v>0</v>
      </c>
      <c r="Q1630" s="768" t="s">
        <v>1669</v>
      </c>
      <c r="R1630" s="774"/>
      <c r="S1630" s="766"/>
      <c r="T1630" s="766"/>
      <c r="U1630" s="767">
        <v>0.26900000000000002</v>
      </c>
      <c r="W1630" s="764" t="s">
        <v>1576</v>
      </c>
      <c r="X1630" s="765"/>
      <c r="Y1630" s="765"/>
      <c r="Z1630" s="765"/>
      <c r="AA1630" s="1447">
        <v>0</v>
      </c>
      <c r="AC1630" s="1448" t="s">
        <v>1727</v>
      </c>
      <c r="AD1630" s="766"/>
      <c r="AE1630" s="766"/>
      <c r="AF1630" s="766"/>
      <c r="AG1630" s="767">
        <v>0</v>
      </c>
      <c r="AI1630" s="1448" t="s">
        <v>1824</v>
      </c>
      <c r="AJ1630" s="766"/>
      <c r="AK1630" s="766"/>
      <c r="AL1630" s="766"/>
      <c r="AM1630" s="767">
        <v>0</v>
      </c>
    </row>
    <row r="1631" spans="5:45">
      <c r="E1631" s="768" t="s">
        <v>1582</v>
      </c>
      <c r="F1631" s="765"/>
      <c r="G1631" s="766"/>
      <c r="H1631" s="766"/>
      <c r="I1631" s="767">
        <v>0</v>
      </c>
      <c r="K1631" s="764" t="s">
        <v>1566</v>
      </c>
      <c r="L1631" s="765"/>
      <c r="M1631" s="765"/>
      <c r="N1631" s="766"/>
      <c r="O1631" s="767">
        <v>4.0000000000000001E-3</v>
      </c>
      <c r="Q1631" s="768" t="s">
        <v>1825</v>
      </c>
      <c r="R1631" s="774"/>
      <c r="S1631" s="766"/>
      <c r="T1631" s="766"/>
      <c r="U1631" s="767">
        <v>0</v>
      </c>
      <c r="W1631" s="764" t="s">
        <v>1684</v>
      </c>
      <c r="X1631" s="765"/>
      <c r="Y1631" s="765"/>
      <c r="Z1631" s="765"/>
      <c r="AA1631" s="1447">
        <v>4.2999999999999997E-2</v>
      </c>
      <c r="AC1631" s="1448" t="s">
        <v>1826</v>
      </c>
      <c r="AD1631" s="766"/>
      <c r="AE1631" s="766"/>
      <c r="AF1631" s="766"/>
      <c r="AG1631" s="767">
        <v>0</v>
      </c>
      <c r="AI1631" s="1448" t="s">
        <v>1827</v>
      </c>
      <c r="AJ1631" s="766"/>
      <c r="AK1631" s="766"/>
      <c r="AL1631" s="766"/>
      <c r="AM1631" s="767">
        <v>0</v>
      </c>
    </row>
    <row r="1632" spans="5:45">
      <c r="E1632" s="768" t="s">
        <v>1753</v>
      </c>
      <c r="F1632" s="765"/>
      <c r="G1632" s="766"/>
      <c r="H1632" s="766"/>
      <c r="I1632" s="767">
        <v>0</v>
      </c>
      <c r="K1632" s="764" t="s">
        <v>1775</v>
      </c>
      <c r="L1632" s="765"/>
      <c r="M1632" s="765"/>
      <c r="N1632" s="766"/>
      <c r="O1632" s="767">
        <v>0</v>
      </c>
      <c r="Q1632" s="768" t="s">
        <v>1564</v>
      </c>
      <c r="R1632" s="774"/>
      <c r="S1632" s="766"/>
      <c r="T1632" s="766"/>
      <c r="U1632" s="767">
        <v>0.27300000000000002</v>
      </c>
      <c r="W1632" s="764" t="s">
        <v>1519</v>
      </c>
      <c r="X1632" s="765"/>
      <c r="Y1632" s="765"/>
      <c r="Z1632" s="765"/>
      <c r="AA1632" s="1447">
        <v>0</v>
      </c>
      <c r="AC1632" s="1448" t="s">
        <v>1729</v>
      </c>
      <c r="AD1632" s="766"/>
      <c r="AE1632" s="766"/>
      <c r="AF1632" s="766"/>
      <c r="AG1632" s="767">
        <v>0</v>
      </c>
      <c r="AI1632" s="1448" t="s">
        <v>1430</v>
      </c>
      <c r="AJ1632" s="766"/>
      <c r="AK1632" s="766"/>
      <c r="AL1632" s="766"/>
      <c r="AM1632" s="767">
        <v>0</v>
      </c>
    </row>
    <row r="1633" spans="5:40">
      <c r="E1633" s="768" t="s">
        <v>1759</v>
      </c>
      <c r="F1633" s="765"/>
      <c r="G1633" s="766"/>
      <c r="H1633" s="766"/>
      <c r="I1633" s="767">
        <v>0</v>
      </c>
      <c r="K1633" s="764" t="s">
        <v>1476</v>
      </c>
      <c r="L1633" s="765"/>
      <c r="M1633" s="765"/>
      <c r="N1633" s="766"/>
      <c r="O1633" s="767">
        <v>0</v>
      </c>
      <c r="Q1633" s="768" t="s">
        <v>1828</v>
      </c>
      <c r="R1633" s="774"/>
      <c r="S1633" s="766"/>
      <c r="T1633" s="766"/>
      <c r="U1633" s="767">
        <v>4.0000000000000001E-3</v>
      </c>
      <c r="W1633" s="764" t="s">
        <v>1829</v>
      </c>
      <c r="X1633" s="765"/>
      <c r="Y1633" s="765"/>
      <c r="Z1633" s="765"/>
      <c r="AA1633" s="1447">
        <v>0</v>
      </c>
      <c r="AC1633" s="1448" t="s">
        <v>1630</v>
      </c>
      <c r="AD1633" s="766"/>
      <c r="AE1633" s="766"/>
      <c r="AF1633" s="766"/>
      <c r="AG1633" s="767">
        <v>0</v>
      </c>
      <c r="AI1633" s="1448" t="s">
        <v>1830</v>
      </c>
      <c r="AJ1633" s="766"/>
      <c r="AK1633" s="766"/>
      <c r="AL1633" s="766"/>
      <c r="AM1633" s="767">
        <v>0.30000001192092896</v>
      </c>
    </row>
    <row r="1634" spans="5:40">
      <c r="E1634" s="768" t="s">
        <v>1745</v>
      </c>
      <c r="F1634" s="765"/>
      <c r="G1634" s="766"/>
      <c r="H1634" s="766"/>
      <c r="I1634" s="767">
        <v>0</v>
      </c>
      <c r="K1634" s="764" t="s">
        <v>1671</v>
      </c>
      <c r="L1634" s="765"/>
      <c r="M1634" s="765"/>
      <c r="N1634" s="766"/>
      <c r="O1634" s="767">
        <v>0.20799999999999999</v>
      </c>
      <c r="Q1634" s="768" t="s">
        <v>1831</v>
      </c>
      <c r="R1634" s="774"/>
      <c r="S1634" s="766"/>
      <c r="T1634" s="766"/>
      <c r="U1634" s="767">
        <v>0</v>
      </c>
      <c r="W1634" s="764" t="s">
        <v>1789</v>
      </c>
      <c r="X1634" s="765"/>
      <c r="Y1634" s="765"/>
      <c r="Z1634" s="765"/>
      <c r="AA1634" s="1447">
        <v>0</v>
      </c>
      <c r="AC1634" s="1448" t="s">
        <v>1520</v>
      </c>
      <c r="AD1634" s="766"/>
      <c r="AE1634" s="766"/>
      <c r="AF1634" s="766"/>
      <c r="AG1634" s="767">
        <v>0.25</v>
      </c>
      <c r="AI1634" s="1448" t="s">
        <v>1832</v>
      </c>
      <c r="AJ1634" s="766"/>
      <c r="AK1634" s="766"/>
      <c r="AL1634" s="766"/>
      <c r="AM1634" s="767">
        <v>0</v>
      </c>
    </row>
    <row r="1635" spans="5:40">
      <c r="E1635" s="768" t="s">
        <v>1750</v>
      </c>
      <c r="F1635" s="765"/>
      <c r="G1635" s="766"/>
      <c r="H1635" s="766"/>
      <c r="I1635" s="767">
        <v>0</v>
      </c>
      <c r="K1635" s="764" t="s">
        <v>1350</v>
      </c>
      <c r="L1635" s="765"/>
      <c r="M1635" s="765"/>
      <c r="N1635" s="766"/>
      <c r="O1635" s="767">
        <v>0</v>
      </c>
      <c r="Q1635" s="768" t="s">
        <v>1833</v>
      </c>
      <c r="R1635" s="774"/>
      <c r="S1635" s="766"/>
      <c r="T1635" s="766"/>
      <c r="U1635" s="767">
        <v>0</v>
      </c>
      <c r="W1635" s="764" t="s">
        <v>1834</v>
      </c>
      <c r="X1635" s="765"/>
      <c r="Y1635" s="765"/>
      <c r="Z1635" s="765"/>
      <c r="AA1635" s="1447">
        <v>0.24299999999999999</v>
      </c>
      <c r="AC1635" s="1448" t="s">
        <v>1760</v>
      </c>
      <c r="AD1635" s="766"/>
      <c r="AE1635" s="766"/>
      <c r="AF1635" s="766"/>
      <c r="AG1635" s="767">
        <v>0</v>
      </c>
      <c r="AI1635" s="1448" t="s">
        <v>1676</v>
      </c>
      <c r="AJ1635" s="766"/>
      <c r="AK1635" s="766"/>
      <c r="AL1635" s="766"/>
      <c r="AM1635" s="767">
        <v>0</v>
      </c>
    </row>
    <row r="1636" spans="5:40">
      <c r="E1636" s="768" t="s">
        <v>1771</v>
      </c>
      <c r="F1636" s="765"/>
      <c r="G1636" s="766"/>
      <c r="H1636" s="766"/>
      <c r="I1636" s="767">
        <v>0</v>
      </c>
      <c r="K1636" s="764" t="s">
        <v>1784</v>
      </c>
      <c r="L1636" s="765"/>
      <c r="M1636" s="765"/>
      <c r="N1636" s="766"/>
      <c r="O1636" s="767">
        <v>0</v>
      </c>
      <c r="Q1636" s="768" t="s">
        <v>1835</v>
      </c>
      <c r="R1636" s="774"/>
      <c r="S1636" s="766"/>
      <c r="T1636" s="766"/>
      <c r="U1636" s="767">
        <v>0</v>
      </c>
      <c r="W1636" s="764" t="s">
        <v>1600</v>
      </c>
      <c r="X1636" s="765"/>
      <c r="Y1636" s="765"/>
      <c r="Z1636" s="765"/>
      <c r="AA1636" s="1447">
        <v>0.25700000000000001</v>
      </c>
      <c r="AC1636" s="1448" t="s">
        <v>1524</v>
      </c>
      <c r="AD1636" s="766"/>
      <c r="AE1636" s="766"/>
      <c r="AF1636" s="766"/>
      <c r="AG1636" s="767">
        <v>0.24</v>
      </c>
      <c r="AI1636" s="1448" t="s">
        <v>1436</v>
      </c>
      <c r="AJ1636" s="766"/>
      <c r="AK1636" s="766"/>
      <c r="AL1636" s="766"/>
      <c r="AM1636" s="767">
        <v>0</v>
      </c>
    </row>
    <row r="1637" spans="5:40">
      <c r="E1637" s="768" t="s">
        <v>1748</v>
      </c>
      <c r="F1637" s="765"/>
      <c r="G1637" s="766"/>
      <c r="H1637" s="766"/>
      <c r="I1637" s="767">
        <v>0</v>
      </c>
      <c r="K1637" s="764" t="s">
        <v>1789</v>
      </c>
      <c r="L1637" s="765"/>
      <c r="M1637" s="765"/>
      <c r="N1637" s="766"/>
      <c r="O1637" s="767">
        <v>0</v>
      </c>
      <c r="Q1637" s="768" t="s">
        <v>1836</v>
      </c>
      <c r="R1637" s="774"/>
      <c r="S1637" s="766"/>
      <c r="T1637" s="766"/>
      <c r="U1637" s="767">
        <v>0.27300000000000002</v>
      </c>
      <c r="W1637" s="764" t="s">
        <v>1591</v>
      </c>
      <c r="X1637" s="765"/>
      <c r="Y1637" s="765"/>
      <c r="Z1637" s="765"/>
      <c r="AA1637" s="1447">
        <v>0.25900000000000001</v>
      </c>
      <c r="AC1637" s="1448" t="s">
        <v>1837</v>
      </c>
      <c r="AD1637" s="766"/>
      <c r="AE1637" s="766"/>
      <c r="AF1637" s="766"/>
      <c r="AG1637" s="767">
        <v>0</v>
      </c>
      <c r="AI1637" s="1448" t="s">
        <v>1838</v>
      </c>
      <c r="AJ1637" s="766"/>
      <c r="AK1637" s="766"/>
      <c r="AL1637" s="766"/>
      <c r="AM1637" s="767">
        <v>0</v>
      </c>
    </row>
    <row r="1638" spans="5:40">
      <c r="E1638" s="768" t="s">
        <v>1730</v>
      </c>
      <c r="F1638" s="765"/>
      <c r="G1638" s="766"/>
      <c r="H1638" s="766"/>
      <c r="I1638" s="767">
        <v>0</v>
      </c>
      <c r="K1638" s="764" t="s">
        <v>1839</v>
      </c>
      <c r="L1638" s="765"/>
      <c r="M1638" s="765"/>
      <c r="N1638" s="766"/>
      <c r="O1638" s="767">
        <v>0</v>
      </c>
      <c r="Q1638" s="768" t="s">
        <v>1832</v>
      </c>
      <c r="R1638" s="774"/>
      <c r="S1638" s="766"/>
      <c r="T1638" s="766"/>
      <c r="U1638" s="767">
        <v>0</v>
      </c>
      <c r="W1638" s="764" t="s">
        <v>1596</v>
      </c>
      <c r="X1638" s="765"/>
      <c r="Y1638" s="765"/>
      <c r="Z1638" s="765"/>
      <c r="AA1638" s="1447">
        <v>0.247</v>
      </c>
      <c r="AC1638" s="1448" t="s">
        <v>1345</v>
      </c>
      <c r="AD1638" s="766"/>
      <c r="AE1638" s="766"/>
      <c r="AF1638" s="766"/>
      <c r="AG1638" s="767">
        <v>0</v>
      </c>
      <c r="AI1638" s="1448" t="s">
        <v>1840</v>
      </c>
      <c r="AJ1638" s="766"/>
      <c r="AK1638" s="766"/>
      <c r="AL1638" s="766"/>
      <c r="AM1638" s="767">
        <v>0</v>
      </c>
    </row>
    <row r="1639" spans="5:40">
      <c r="E1639" s="768" t="s">
        <v>1811</v>
      </c>
      <c r="F1639" s="765"/>
      <c r="G1639" s="766"/>
      <c r="H1639" s="766"/>
      <c r="I1639" s="767">
        <v>0</v>
      </c>
      <c r="K1639" s="764" t="s">
        <v>1841</v>
      </c>
      <c r="L1639" s="765"/>
      <c r="M1639" s="765"/>
      <c r="N1639" s="766"/>
      <c r="O1639" s="767">
        <v>0.17</v>
      </c>
      <c r="Q1639" s="768" t="s">
        <v>1597</v>
      </c>
      <c r="R1639" s="774"/>
      <c r="S1639" s="766"/>
      <c r="T1639" s="766"/>
      <c r="U1639" s="767">
        <v>0</v>
      </c>
      <c r="W1639" s="764" t="s">
        <v>1615</v>
      </c>
      <c r="X1639" s="765"/>
      <c r="Y1639" s="765"/>
      <c r="Z1639" s="765"/>
      <c r="AA1639" s="1447">
        <v>0.24299999999999999</v>
      </c>
      <c r="AC1639" s="1448" t="s">
        <v>1621</v>
      </c>
      <c r="AD1639" s="766"/>
      <c r="AE1639" s="766"/>
      <c r="AF1639" s="766"/>
      <c r="AG1639" s="767">
        <v>0</v>
      </c>
      <c r="AI1639" s="1448" t="s">
        <v>1842</v>
      </c>
      <c r="AJ1639" s="766"/>
      <c r="AK1639" s="766"/>
      <c r="AL1639" s="766"/>
      <c r="AM1639" s="767">
        <v>0</v>
      </c>
    </row>
    <row r="1640" spans="5:40">
      <c r="E1640" s="768" t="s">
        <v>1264</v>
      </c>
      <c r="F1640" s="765"/>
      <c r="G1640" s="766"/>
      <c r="H1640" s="766"/>
      <c r="I1640" s="767">
        <v>0</v>
      </c>
      <c r="K1640" s="764" t="s">
        <v>1739</v>
      </c>
      <c r="L1640" s="765"/>
      <c r="M1640" s="765"/>
      <c r="N1640" s="766"/>
      <c r="O1640" s="767">
        <v>0</v>
      </c>
      <c r="Q1640" s="768" t="s">
        <v>1737</v>
      </c>
      <c r="R1640" s="774"/>
      <c r="S1640" s="766"/>
      <c r="T1640" s="766"/>
      <c r="U1640" s="767">
        <v>0</v>
      </c>
      <c r="W1640" s="764" t="s">
        <v>1545</v>
      </c>
      <c r="X1640" s="765"/>
      <c r="Y1640" s="765"/>
      <c r="Z1640" s="765"/>
      <c r="AA1640" s="1447">
        <v>0</v>
      </c>
      <c r="AC1640" s="1448" t="s">
        <v>1624</v>
      </c>
      <c r="AD1640" s="766"/>
      <c r="AE1640" s="766"/>
      <c r="AF1640" s="766"/>
      <c r="AG1640" s="767">
        <v>0</v>
      </c>
      <c r="AI1640" s="1448" t="s">
        <v>1843</v>
      </c>
      <c r="AJ1640" s="766"/>
      <c r="AK1640" s="766"/>
      <c r="AL1640" s="766"/>
      <c r="AM1640" s="767">
        <v>0</v>
      </c>
    </row>
    <row r="1641" spans="5:40">
      <c r="E1641" s="768" t="s">
        <v>1411</v>
      </c>
      <c r="F1641" s="765"/>
      <c r="G1641" s="766"/>
      <c r="H1641" s="766"/>
      <c r="I1641" s="767">
        <v>0</v>
      </c>
      <c r="K1641" s="764" t="s">
        <v>1740</v>
      </c>
      <c r="L1641" s="765"/>
      <c r="M1641" s="765"/>
      <c r="N1641" s="766"/>
      <c r="O1641" s="767">
        <v>0</v>
      </c>
      <c r="Q1641" s="768" t="s">
        <v>1844</v>
      </c>
      <c r="R1641" s="774"/>
      <c r="S1641" s="766"/>
      <c r="T1641" s="766"/>
      <c r="U1641" s="767">
        <v>0</v>
      </c>
      <c r="W1641" s="764" t="s">
        <v>1548</v>
      </c>
      <c r="X1641" s="765"/>
      <c r="Y1641" s="765"/>
      <c r="Z1641" s="765"/>
      <c r="AA1641" s="1447">
        <v>0</v>
      </c>
      <c r="AC1641" s="1448" t="s">
        <v>1627</v>
      </c>
      <c r="AD1641" s="766"/>
      <c r="AE1641" s="766"/>
      <c r="AF1641" s="766"/>
      <c r="AG1641" s="767">
        <v>0</v>
      </c>
      <c r="AI1641" s="1448" t="s">
        <v>1845</v>
      </c>
      <c r="AJ1641" s="766"/>
      <c r="AK1641" s="766"/>
      <c r="AL1641" s="766"/>
      <c r="AM1641" s="767">
        <v>0</v>
      </c>
    </row>
    <row r="1642" spans="5:40" ht="16.5" customHeight="1">
      <c r="E1642" s="768" t="s">
        <v>1388</v>
      </c>
      <c r="F1642" s="765"/>
      <c r="G1642" s="766"/>
      <c r="H1642" s="766"/>
      <c r="I1642" s="767">
        <v>0</v>
      </c>
      <c r="K1642" s="764" t="s">
        <v>1802</v>
      </c>
      <c r="L1642" s="765"/>
      <c r="M1642" s="765"/>
      <c r="N1642" s="766"/>
      <c r="O1642" s="767">
        <v>0</v>
      </c>
      <c r="Q1642" s="768" t="s">
        <v>1846</v>
      </c>
      <c r="R1642" s="774"/>
      <c r="S1642" s="766"/>
      <c r="T1642" s="766"/>
      <c r="U1642" s="767">
        <v>0</v>
      </c>
      <c r="W1642" s="764" t="s">
        <v>1841</v>
      </c>
      <c r="X1642" s="765"/>
      <c r="Y1642" s="765"/>
      <c r="Z1642" s="765"/>
      <c r="AA1642" s="1447">
        <v>0.14399999999999999</v>
      </c>
      <c r="AC1642" s="1448" t="s">
        <v>1646</v>
      </c>
      <c r="AD1642" s="766"/>
      <c r="AE1642" s="766"/>
      <c r="AF1642" s="766"/>
      <c r="AG1642" s="767">
        <v>0.02</v>
      </c>
      <c r="AI1642" s="1448" t="s">
        <v>1687</v>
      </c>
      <c r="AJ1642" s="766"/>
      <c r="AK1642" s="766"/>
      <c r="AL1642" s="766"/>
      <c r="AM1642" s="767">
        <v>5.000000074505806E-2</v>
      </c>
    </row>
    <row r="1643" spans="5:40" ht="16.5" customHeight="1">
      <c r="E1643" s="768" t="s">
        <v>1790</v>
      </c>
      <c r="F1643" s="765"/>
      <c r="G1643" s="766"/>
      <c r="H1643" s="766"/>
      <c r="I1643" s="767">
        <v>0.248</v>
      </c>
      <c r="K1643" s="764" t="s">
        <v>1847</v>
      </c>
      <c r="L1643" s="765"/>
      <c r="M1643" s="765"/>
      <c r="N1643" s="766"/>
      <c r="O1643" s="767">
        <v>0</v>
      </c>
      <c r="Q1643" s="1201" t="s">
        <v>1298</v>
      </c>
      <c r="R1643" s="1201"/>
      <c r="S1643" s="1201"/>
      <c r="T1643" s="1201"/>
      <c r="U1643" s="1201"/>
      <c r="W1643" s="764" t="s">
        <v>1806</v>
      </c>
      <c r="X1643" s="765"/>
      <c r="Y1643" s="765"/>
      <c r="Z1643" s="765"/>
      <c r="AA1643" s="1447">
        <v>0.2</v>
      </c>
      <c r="AC1643" s="1448" t="s">
        <v>1631</v>
      </c>
      <c r="AD1643" s="766"/>
      <c r="AE1643" s="766"/>
      <c r="AF1643" s="766"/>
      <c r="AG1643" s="767">
        <v>0</v>
      </c>
      <c r="AI1643" s="1448" t="s">
        <v>1807</v>
      </c>
      <c r="AJ1643" s="766"/>
      <c r="AK1643" s="766"/>
      <c r="AL1643" s="766"/>
      <c r="AM1643" s="767">
        <v>0.27000001072883606</v>
      </c>
    </row>
    <row r="1644" spans="5:40">
      <c r="E1644" s="768" t="s">
        <v>1817</v>
      </c>
      <c r="F1644" s="765"/>
      <c r="G1644" s="766"/>
      <c r="H1644" s="766"/>
      <c r="I1644" s="767">
        <v>0</v>
      </c>
      <c r="K1644" s="764" t="s">
        <v>1848</v>
      </c>
      <c r="L1644" s="765"/>
      <c r="M1644" s="765"/>
      <c r="N1644" s="766"/>
      <c r="O1644" s="767">
        <v>0</v>
      </c>
      <c r="Q1644" s="1202"/>
      <c r="R1644" s="1202"/>
      <c r="S1644" s="1202"/>
      <c r="T1644" s="1202"/>
      <c r="U1644" s="1202"/>
      <c r="W1644" s="764" t="s">
        <v>1739</v>
      </c>
      <c r="X1644" s="765"/>
      <c r="Y1644" s="765"/>
      <c r="Z1644" s="765"/>
      <c r="AA1644" s="1447">
        <v>0</v>
      </c>
      <c r="AC1644" s="1448" t="s">
        <v>1634</v>
      </c>
      <c r="AD1644" s="766"/>
      <c r="AE1644" s="766"/>
      <c r="AF1644" s="766"/>
      <c r="AG1644" s="767">
        <v>0</v>
      </c>
      <c r="AI1644" s="1448" t="s">
        <v>1528</v>
      </c>
      <c r="AJ1644" s="766"/>
      <c r="AK1644" s="766"/>
      <c r="AL1644" s="766"/>
      <c r="AM1644" s="767">
        <v>0.2800000011920929</v>
      </c>
    </row>
    <row r="1645" spans="5:40">
      <c r="E1645" s="768" t="s">
        <v>1415</v>
      </c>
      <c r="F1645" s="765"/>
      <c r="G1645" s="766"/>
      <c r="H1645" s="766"/>
      <c r="I1645" s="767">
        <v>0.105</v>
      </c>
      <c r="K1645" s="764" t="s">
        <v>1808</v>
      </c>
      <c r="L1645" s="765"/>
      <c r="M1645" s="765"/>
      <c r="N1645" s="766"/>
      <c r="O1645" s="767">
        <v>0</v>
      </c>
      <c r="W1645" s="764" t="s">
        <v>1740</v>
      </c>
      <c r="X1645" s="765"/>
      <c r="Y1645" s="765"/>
      <c r="Z1645" s="765"/>
      <c r="AA1645" s="1447">
        <v>0</v>
      </c>
      <c r="AC1645" s="1448" t="s">
        <v>1849</v>
      </c>
      <c r="AD1645" s="766"/>
      <c r="AE1645" s="766"/>
      <c r="AF1645" s="766"/>
      <c r="AG1645" s="767">
        <v>0</v>
      </c>
      <c r="AI1645" s="1448" t="s">
        <v>1693</v>
      </c>
      <c r="AJ1645" s="766"/>
      <c r="AK1645" s="766"/>
      <c r="AL1645" s="766"/>
      <c r="AM1645" s="767">
        <v>0.20999999344348907</v>
      </c>
    </row>
    <row r="1646" spans="5:40">
      <c r="E1646" s="768" t="s">
        <v>1819</v>
      </c>
      <c r="F1646" s="765"/>
      <c r="G1646" s="766"/>
      <c r="H1646" s="766"/>
      <c r="I1646" s="767">
        <v>0</v>
      </c>
      <c r="K1646" s="764" t="s">
        <v>1812</v>
      </c>
      <c r="L1646" s="765"/>
      <c r="M1646" s="765"/>
      <c r="N1646" s="766"/>
      <c r="O1646" s="767">
        <v>0</v>
      </c>
      <c r="W1646" s="764" t="s">
        <v>1802</v>
      </c>
      <c r="X1646" s="765"/>
      <c r="Y1646" s="765"/>
      <c r="Z1646" s="765"/>
      <c r="AA1646" s="1447">
        <v>0</v>
      </c>
      <c r="AC1646" s="1448" t="s">
        <v>1636</v>
      </c>
      <c r="AD1646" s="766"/>
      <c r="AE1646" s="766"/>
      <c r="AF1646" s="766"/>
      <c r="AG1646" s="767">
        <v>0</v>
      </c>
      <c r="AI1646" s="1448" t="s">
        <v>1219</v>
      </c>
      <c r="AJ1646" s="766"/>
      <c r="AK1646" s="766"/>
      <c r="AL1646" s="766"/>
      <c r="AM1646" s="767">
        <v>0</v>
      </c>
    </row>
    <row r="1647" spans="5:40" ht="16.5" customHeight="1">
      <c r="E1647" s="768" t="s">
        <v>1762</v>
      </c>
      <c r="F1647" s="765"/>
      <c r="G1647" s="766"/>
      <c r="H1647" s="766"/>
      <c r="I1647" s="767">
        <v>0</v>
      </c>
      <c r="K1647" s="764" t="s">
        <v>1850</v>
      </c>
      <c r="L1647" s="765"/>
      <c r="M1647" s="765"/>
      <c r="N1647" s="766"/>
      <c r="O1647" s="767">
        <v>0</v>
      </c>
      <c r="W1647" s="764" t="s">
        <v>1851</v>
      </c>
      <c r="X1647" s="765"/>
      <c r="Y1647" s="765"/>
      <c r="Z1647" s="765"/>
      <c r="AA1647" s="1447">
        <v>0</v>
      </c>
      <c r="AC1647" s="1448" t="s">
        <v>1654</v>
      </c>
      <c r="AD1647" s="766"/>
      <c r="AE1647" s="766"/>
      <c r="AF1647" s="766"/>
      <c r="AG1647" s="767">
        <v>0.22</v>
      </c>
      <c r="AI1647" s="1201" t="s">
        <v>1298</v>
      </c>
      <c r="AJ1647" s="1201"/>
      <c r="AK1647" s="1201"/>
      <c r="AL1647" s="1201"/>
      <c r="AM1647" s="1201"/>
    </row>
    <row r="1648" spans="5:40">
      <c r="E1648" s="768" t="s">
        <v>1852</v>
      </c>
      <c r="F1648" s="765"/>
      <c r="G1648" s="766"/>
      <c r="H1648" s="766"/>
      <c r="I1648" s="767">
        <v>0</v>
      </c>
      <c r="K1648" s="764" t="s">
        <v>1820</v>
      </c>
      <c r="L1648" s="765"/>
      <c r="M1648" s="765"/>
      <c r="N1648" s="766"/>
      <c r="O1648" s="767">
        <v>0</v>
      </c>
      <c r="W1648" s="764" t="s">
        <v>1853</v>
      </c>
      <c r="X1648" s="765"/>
      <c r="Y1648" s="765"/>
      <c r="Z1648" s="765"/>
      <c r="AA1648" s="1447">
        <v>0</v>
      </c>
      <c r="AC1648" s="1448" t="s">
        <v>1639</v>
      </c>
      <c r="AD1648" s="766"/>
      <c r="AE1648" s="766"/>
      <c r="AF1648" s="766"/>
      <c r="AG1648" s="767">
        <v>0.24</v>
      </c>
      <c r="AI1648" s="1202"/>
      <c r="AJ1648" s="1202"/>
      <c r="AK1648" s="1202"/>
      <c r="AL1648" s="1202"/>
      <c r="AM1648" s="1202"/>
      <c r="AN1648" s="124"/>
    </row>
    <row r="1649" spans="5:40">
      <c r="E1649" s="768" t="s">
        <v>1770</v>
      </c>
      <c r="F1649" s="765"/>
      <c r="G1649" s="766"/>
      <c r="H1649" s="766"/>
      <c r="I1649" s="767">
        <v>0</v>
      </c>
      <c r="K1649" s="764" t="s">
        <v>1681</v>
      </c>
      <c r="L1649" s="765"/>
      <c r="M1649" s="765"/>
      <c r="N1649" s="766"/>
      <c r="O1649" s="767">
        <v>0</v>
      </c>
      <c r="W1649" s="764" t="s">
        <v>1640</v>
      </c>
      <c r="X1649" s="765"/>
      <c r="Y1649" s="765"/>
      <c r="Z1649" s="765"/>
      <c r="AA1649" s="1447">
        <v>0</v>
      </c>
      <c r="AC1649" s="1448" t="s">
        <v>1539</v>
      </c>
      <c r="AD1649" s="766"/>
      <c r="AE1649" s="766"/>
      <c r="AF1649" s="766"/>
      <c r="AG1649" s="767">
        <v>0</v>
      </c>
      <c r="AN1649" s="124"/>
    </row>
    <row r="1650" spans="5:40">
      <c r="E1650" s="768" t="s">
        <v>1854</v>
      </c>
      <c r="F1650" s="765"/>
      <c r="G1650" s="766"/>
      <c r="H1650" s="766"/>
      <c r="I1650" s="767">
        <v>0</v>
      </c>
      <c r="K1650" s="764" t="s">
        <v>1855</v>
      </c>
      <c r="L1650" s="765"/>
      <c r="M1650" s="765"/>
      <c r="N1650" s="766"/>
      <c r="O1650" s="767">
        <v>0</v>
      </c>
      <c r="W1650" s="764" t="s">
        <v>1632</v>
      </c>
      <c r="X1650" s="765"/>
      <c r="Y1650" s="765"/>
      <c r="Z1650" s="765"/>
      <c r="AA1650" s="1447">
        <v>0</v>
      </c>
      <c r="AC1650" s="1448" t="s">
        <v>1491</v>
      </c>
      <c r="AD1650" s="766"/>
      <c r="AE1650" s="766"/>
      <c r="AF1650" s="766"/>
      <c r="AG1650" s="767">
        <v>0</v>
      </c>
      <c r="AN1650" s="124"/>
    </row>
    <row r="1651" spans="5:40">
      <c r="E1651" s="768" t="s">
        <v>1856</v>
      </c>
      <c r="F1651" s="765"/>
      <c r="G1651" s="766"/>
      <c r="H1651" s="766"/>
      <c r="I1651" s="767">
        <v>1.0999999999999999E-2</v>
      </c>
      <c r="K1651" s="764" t="s">
        <v>1822</v>
      </c>
      <c r="L1651" s="765"/>
      <c r="M1651" s="765"/>
      <c r="N1651" s="766"/>
      <c r="O1651" s="767">
        <v>0</v>
      </c>
      <c r="W1651" s="764" t="s">
        <v>1808</v>
      </c>
      <c r="X1651" s="765"/>
      <c r="Y1651" s="765"/>
      <c r="Z1651" s="765"/>
      <c r="AA1651" s="1447">
        <v>0</v>
      </c>
      <c r="AC1651" s="1448" t="s">
        <v>1649</v>
      </c>
      <c r="AD1651" s="766"/>
      <c r="AE1651" s="766"/>
      <c r="AF1651" s="766"/>
      <c r="AG1651" s="767">
        <v>0</v>
      </c>
      <c r="AN1651" s="124"/>
    </row>
    <row r="1652" spans="5:40">
      <c r="E1652" s="768" t="s">
        <v>1775</v>
      </c>
      <c r="F1652" s="765"/>
      <c r="G1652" s="766"/>
      <c r="H1652" s="766"/>
      <c r="I1652" s="767">
        <v>0</v>
      </c>
      <c r="K1652" s="764" t="s">
        <v>1825</v>
      </c>
      <c r="L1652" s="765"/>
      <c r="M1652" s="765"/>
      <c r="N1652" s="766"/>
      <c r="O1652" s="767">
        <v>4.0000000000000001E-3</v>
      </c>
      <c r="W1652" s="764" t="s">
        <v>1641</v>
      </c>
      <c r="X1652" s="765"/>
      <c r="Y1652" s="765"/>
      <c r="Z1652" s="765"/>
      <c r="AA1652" s="1447">
        <v>0</v>
      </c>
      <c r="AC1652" s="1448" t="s">
        <v>1857</v>
      </c>
      <c r="AD1652" s="766"/>
      <c r="AE1652" s="766"/>
      <c r="AF1652" s="766"/>
      <c r="AG1652" s="767">
        <v>0</v>
      </c>
      <c r="AN1652" s="124"/>
    </row>
    <row r="1653" spans="5:40">
      <c r="E1653" s="768" t="s">
        <v>1476</v>
      </c>
      <c r="F1653" s="765"/>
      <c r="G1653" s="766"/>
      <c r="H1653" s="766"/>
      <c r="I1653" s="767">
        <v>0</v>
      </c>
      <c r="K1653" s="764" t="s">
        <v>1858</v>
      </c>
      <c r="L1653" s="765"/>
      <c r="M1653" s="765"/>
      <c r="N1653" s="766"/>
      <c r="O1653" s="767">
        <v>0</v>
      </c>
      <c r="W1653" s="764" t="s">
        <v>1812</v>
      </c>
      <c r="X1653" s="765"/>
      <c r="Y1653" s="765"/>
      <c r="Z1653" s="765"/>
      <c r="AA1653" s="1447">
        <v>0</v>
      </c>
      <c r="AC1653" s="1448" t="s">
        <v>1494</v>
      </c>
      <c r="AD1653" s="766"/>
      <c r="AE1653" s="766"/>
      <c r="AF1653" s="766"/>
      <c r="AG1653" s="767">
        <v>0</v>
      </c>
      <c r="AN1653" s="124"/>
    </row>
    <row r="1654" spans="5:40">
      <c r="E1654" s="768" t="s">
        <v>1671</v>
      </c>
      <c r="F1654" s="765"/>
      <c r="G1654" s="766"/>
      <c r="H1654" s="766"/>
      <c r="I1654" s="767">
        <v>0</v>
      </c>
      <c r="K1654" s="764" t="s">
        <v>1572</v>
      </c>
      <c r="L1654" s="765"/>
      <c r="M1654" s="765"/>
      <c r="N1654" s="766"/>
      <c r="O1654" s="767">
        <v>0.25900000000000001</v>
      </c>
      <c r="W1654" s="764" t="s">
        <v>1859</v>
      </c>
      <c r="X1654" s="765"/>
      <c r="Y1654" s="765"/>
      <c r="Z1654" s="765"/>
      <c r="AA1654" s="1447">
        <v>0.25600000000000001</v>
      </c>
      <c r="AC1654" s="1448" t="s">
        <v>1796</v>
      </c>
      <c r="AD1654" s="766"/>
      <c r="AE1654" s="766"/>
      <c r="AF1654" s="766"/>
      <c r="AG1654" s="767">
        <v>0</v>
      </c>
      <c r="AN1654" s="124"/>
    </row>
    <row r="1655" spans="5:40">
      <c r="E1655" s="768" t="s">
        <v>1350</v>
      </c>
      <c r="F1655" s="765"/>
      <c r="G1655" s="766"/>
      <c r="H1655" s="766"/>
      <c r="I1655" s="767">
        <v>0</v>
      </c>
      <c r="K1655" s="764" t="s">
        <v>1828</v>
      </c>
      <c r="L1655" s="765"/>
      <c r="M1655" s="765"/>
      <c r="N1655" s="766"/>
      <c r="O1655" s="767">
        <v>0</v>
      </c>
      <c r="W1655" s="764" t="s">
        <v>1552</v>
      </c>
      <c r="X1655" s="765"/>
      <c r="Y1655" s="765"/>
      <c r="Z1655" s="765"/>
      <c r="AA1655" s="1447">
        <v>0</v>
      </c>
      <c r="AC1655" s="1448" t="s">
        <v>1799</v>
      </c>
      <c r="AD1655" s="766"/>
      <c r="AE1655" s="766"/>
      <c r="AF1655" s="766"/>
      <c r="AG1655" s="767">
        <v>0.02</v>
      </c>
      <c r="AN1655" s="124"/>
    </row>
    <row r="1656" spans="5:40">
      <c r="E1656" s="768" t="s">
        <v>1784</v>
      </c>
      <c r="F1656" s="765"/>
      <c r="G1656" s="766"/>
      <c r="H1656" s="766"/>
      <c r="I1656" s="767">
        <v>0</v>
      </c>
      <c r="K1656" s="764" t="s">
        <v>1831</v>
      </c>
      <c r="L1656" s="765"/>
      <c r="M1656" s="765"/>
      <c r="N1656" s="766"/>
      <c r="O1656" s="767">
        <v>0</v>
      </c>
      <c r="W1656" s="764" t="s">
        <v>1818</v>
      </c>
      <c r="X1656" s="765"/>
      <c r="Y1656" s="765"/>
      <c r="Z1656" s="765"/>
      <c r="AA1656" s="1447">
        <v>0</v>
      </c>
      <c r="AC1656" s="1448" t="s">
        <v>1761</v>
      </c>
      <c r="AD1656" s="766"/>
      <c r="AE1656" s="766"/>
      <c r="AF1656" s="766"/>
      <c r="AG1656" s="767">
        <v>0.01</v>
      </c>
      <c r="AN1656" s="124"/>
    </row>
    <row r="1657" spans="5:40">
      <c r="E1657" s="768" t="s">
        <v>1684</v>
      </c>
      <c r="F1657" s="765"/>
      <c r="G1657" s="766"/>
      <c r="H1657" s="766"/>
      <c r="I1657" s="767">
        <v>0</v>
      </c>
      <c r="K1657" s="764" t="s">
        <v>1833</v>
      </c>
      <c r="L1657" s="765"/>
      <c r="M1657" s="765"/>
      <c r="N1657" s="766"/>
      <c r="O1657" s="767">
        <v>0</v>
      </c>
      <c r="W1657" s="764" t="s">
        <v>1571</v>
      </c>
      <c r="X1657" s="765"/>
      <c r="Y1657" s="765"/>
      <c r="Z1657" s="765"/>
      <c r="AA1657" s="1447">
        <v>0</v>
      </c>
      <c r="AC1657" s="1448" t="s">
        <v>1803</v>
      </c>
      <c r="AD1657" s="766"/>
      <c r="AE1657" s="766"/>
      <c r="AF1657" s="766"/>
      <c r="AG1657" s="767">
        <v>0.21</v>
      </c>
      <c r="AN1657" s="124"/>
    </row>
    <row r="1658" spans="5:40">
      <c r="E1658" s="768" t="s">
        <v>1519</v>
      </c>
      <c r="F1658" s="765"/>
      <c r="G1658" s="766"/>
      <c r="H1658" s="766"/>
      <c r="I1658" s="767">
        <v>0</v>
      </c>
      <c r="K1658" s="764" t="s">
        <v>1860</v>
      </c>
      <c r="L1658" s="765"/>
      <c r="M1658" s="765"/>
      <c r="N1658" s="766"/>
      <c r="O1658" s="767">
        <v>0</v>
      </c>
      <c r="W1658" s="764" t="s">
        <v>1820</v>
      </c>
      <c r="X1658" s="765"/>
      <c r="Y1658" s="765"/>
      <c r="Z1658" s="765"/>
      <c r="AA1658" s="1447">
        <v>0</v>
      </c>
      <c r="AC1658" s="1448" t="s">
        <v>1655</v>
      </c>
      <c r="AD1658" s="766"/>
      <c r="AE1658" s="766"/>
      <c r="AF1658" s="766"/>
      <c r="AG1658" s="767">
        <v>0.24</v>
      </c>
      <c r="AN1658" s="124"/>
    </row>
    <row r="1659" spans="5:40">
      <c r="E1659" s="768" t="s">
        <v>1789</v>
      </c>
      <c r="F1659" s="765"/>
      <c r="G1659" s="766"/>
      <c r="H1659" s="766"/>
      <c r="I1659" s="767">
        <v>0</v>
      </c>
      <c r="K1659" s="764" t="s">
        <v>1835</v>
      </c>
      <c r="L1659" s="765"/>
      <c r="M1659" s="765"/>
      <c r="N1659" s="766"/>
      <c r="O1659" s="767">
        <v>0</v>
      </c>
      <c r="W1659" s="764" t="s">
        <v>1681</v>
      </c>
      <c r="X1659" s="765"/>
      <c r="Y1659" s="765"/>
      <c r="Z1659" s="765"/>
      <c r="AA1659" s="1447">
        <v>0</v>
      </c>
      <c r="AC1659" s="1448" t="s">
        <v>1497</v>
      </c>
      <c r="AD1659" s="766"/>
      <c r="AE1659" s="766"/>
      <c r="AF1659" s="766"/>
      <c r="AG1659" s="767">
        <v>0.05</v>
      </c>
      <c r="AN1659" s="124"/>
    </row>
    <row r="1660" spans="5:40">
      <c r="E1660" s="768" t="s">
        <v>1489</v>
      </c>
      <c r="F1660" s="765"/>
      <c r="G1660" s="766"/>
      <c r="H1660" s="766"/>
      <c r="I1660" s="767">
        <v>0</v>
      </c>
      <c r="K1660" s="764" t="s">
        <v>1836</v>
      </c>
      <c r="L1660" s="765"/>
      <c r="M1660" s="765"/>
      <c r="N1660" s="766"/>
      <c r="O1660" s="767">
        <v>0.25900000000000001</v>
      </c>
      <c r="W1660" s="764" t="s">
        <v>1861</v>
      </c>
      <c r="X1660" s="765"/>
      <c r="Y1660" s="765"/>
      <c r="Z1660" s="765"/>
      <c r="AA1660" s="1447">
        <v>0</v>
      </c>
      <c r="AC1660" s="1448" t="s">
        <v>1809</v>
      </c>
      <c r="AD1660" s="766"/>
      <c r="AE1660" s="766"/>
      <c r="AF1660" s="766"/>
      <c r="AG1660" s="767">
        <v>0</v>
      </c>
      <c r="AN1660" s="124"/>
    </row>
    <row r="1661" spans="5:40">
      <c r="E1661" s="768" t="s">
        <v>1862</v>
      </c>
      <c r="F1661" s="765"/>
      <c r="G1661" s="766"/>
      <c r="H1661" s="766"/>
      <c r="I1661" s="767">
        <v>0</v>
      </c>
      <c r="K1661" s="764" t="s">
        <v>1578</v>
      </c>
      <c r="L1661" s="765"/>
      <c r="M1661" s="765"/>
      <c r="N1661" s="766"/>
      <c r="O1661" s="767">
        <v>0</v>
      </c>
      <c r="W1661" s="764" t="s">
        <v>1849</v>
      </c>
      <c r="X1661" s="765"/>
      <c r="Y1661" s="765"/>
      <c r="Z1661" s="765"/>
      <c r="AA1661" s="1447">
        <v>0</v>
      </c>
      <c r="AC1661" s="1448" t="s">
        <v>1863</v>
      </c>
      <c r="AD1661" s="766"/>
      <c r="AE1661" s="766"/>
      <c r="AF1661" s="766"/>
      <c r="AG1661" s="767">
        <v>0.24</v>
      </c>
      <c r="AN1661" s="124"/>
    </row>
    <row r="1662" spans="5:40">
      <c r="E1662" s="768" t="s">
        <v>1839</v>
      </c>
      <c r="F1662" s="765"/>
      <c r="G1662" s="766"/>
      <c r="H1662" s="766"/>
      <c r="I1662" s="767">
        <v>0</v>
      </c>
      <c r="K1662" s="764" t="s">
        <v>1832</v>
      </c>
      <c r="L1662" s="765"/>
      <c r="M1662" s="765"/>
      <c r="N1662" s="766"/>
      <c r="O1662" s="767">
        <v>0</v>
      </c>
      <c r="W1662" s="764" t="s">
        <v>1822</v>
      </c>
      <c r="X1662" s="765"/>
      <c r="Y1662" s="765"/>
      <c r="Z1662" s="765"/>
      <c r="AA1662" s="1447">
        <v>0</v>
      </c>
      <c r="AC1662" s="1448" t="s">
        <v>1864</v>
      </c>
      <c r="AD1662" s="766"/>
      <c r="AE1662" s="766"/>
      <c r="AF1662" s="766"/>
      <c r="AG1662" s="767">
        <v>0.2</v>
      </c>
      <c r="AN1662" s="124"/>
    </row>
    <row r="1663" spans="5:40" ht="16.5" customHeight="1">
      <c r="E1663" s="768" t="s">
        <v>1841</v>
      </c>
      <c r="F1663" s="765"/>
      <c r="G1663" s="766"/>
      <c r="H1663" s="766"/>
      <c r="I1663" s="767">
        <v>0</v>
      </c>
      <c r="K1663" s="764" t="s">
        <v>1737</v>
      </c>
      <c r="L1663" s="765"/>
      <c r="M1663" s="765"/>
      <c r="N1663" s="766"/>
      <c r="O1663" s="767">
        <v>0</v>
      </c>
      <c r="W1663" s="764" t="s">
        <v>1823</v>
      </c>
      <c r="X1663" s="765"/>
      <c r="Y1663" s="765"/>
      <c r="Z1663" s="765"/>
      <c r="AA1663" s="1447">
        <v>0</v>
      </c>
      <c r="AC1663" s="1448" t="s">
        <v>1865</v>
      </c>
      <c r="AD1663" s="766"/>
      <c r="AE1663" s="766"/>
      <c r="AF1663" s="766"/>
      <c r="AG1663" s="767">
        <v>0</v>
      </c>
      <c r="AN1663" s="124"/>
    </row>
    <row r="1664" spans="5:40">
      <c r="E1664" s="768" t="s">
        <v>1740</v>
      </c>
      <c r="F1664" s="765"/>
      <c r="G1664" s="766"/>
      <c r="H1664" s="766"/>
      <c r="I1664" s="767">
        <v>0</v>
      </c>
      <c r="K1664" s="764" t="s">
        <v>1846</v>
      </c>
      <c r="L1664" s="765"/>
      <c r="M1664" s="765"/>
      <c r="N1664" s="766"/>
      <c r="O1664" s="767">
        <v>0</v>
      </c>
      <c r="W1664" s="764" t="s">
        <v>1669</v>
      </c>
      <c r="X1664" s="765"/>
      <c r="Y1664" s="765"/>
      <c r="Z1664" s="765"/>
      <c r="AA1664" s="1447">
        <v>0.22</v>
      </c>
      <c r="AC1664" s="1448" t="s">
        <v>1866</v>
      </c>
      <c r="AD1664" s="766"/>
      <c r="AE1664" s="766"/>
      <c r="AF1664" s="766"/>
      <c r="AG1664" s="767">
        <v>0.25</v>
      </c>
      <c r="AN1664" s="124"/>
    </row>
    <row r="1665" spans="5:40" ht="15.95" customHeight="1">
      <c r="E1665" s="768" t="s">
        <v>1802</v>
      </c>
      <c r="F1665" s="765"/>
      <c r="G1665" s="766"/>
      <c r="H1665" s="766"/>
      <c r="I1665" s="767">
        <v>0</v>
      </c>
      <c r="K1665" s="1201" t="s">
        <v>1298</v>
      </c>
      <c r="L1665" s="1201"/>
      <c r="M1665" s="1201"/>
      <c r="N1665" s="1201"/>
      <c r="O1665" s="1201"/>
      <c r="W1665" s="764" t="s">
        <v>1825</v>
      </c>
      <c r="X1665" s="765"/>
      <c r="Y1665" s="765"/>
      <c r="Z1665" s="765"/>
      <c r="AA1665" s="1447">
        <v>0</v>
      </c>
      <c r="AC1665" s="1448" t="s">
        <v>1351</v>
      </c>
      <c r="AD1665" s="766"/>
      <c r="AE1665" s="766"/>
      <c r="AF1665" s="766"/>
      <c r="AG1665" s="767">
        <v>0</v>
      </c>
      <c r="AN1665" s="124"/>
    </row>
    <row r="1666" spans="5:40">
      <c r="E1666" s="768" t="s">
        <v>1847</v>
      </c>
      <c r="F1666" s="765"/>
      <c r="G1666" s="766"/>
      <c r="H1666" s="766"/>
      <c r="I1666" s="767">
        <v>0</v>
      </c>
      <c r="K1666" s="1202"/>
      <c r="L1666" s="1202"/>
      <c r="M1666" s="1202"/>
      <c r="N1666" s="1202"/>
      <c r="O1666" s="1202"/>
      <c r="W1666" s="764" t="s">
        <v>1664</v>
      </c>
      <c r="X1666" s="765"/>
      <c r="Y1666" s="765"/>
      <c r="Z1666" s="765"/>
      <c r="AA1666" s="1447">
        <v>0</v>
      </c>
      <c r="AC1666" s="1448" t="s">
        <v>1773</v>
      </c>
      <c r="AD1666" s="766"/>
      <c r="AE1666" s="766"/>
      <c r="AF1666" s="766"/>
      <c r="AG1666" s="767">
        <v>0.23</v>
      </c>
      <c r="AN1666" s="124"/>
    </row>
    <row r="1667" spans="5:40">
      <c r="E1667" s="768" t="s">
        <v>1848</v>
      </c>
      <c r="F1667" s="765"/>
      <c r="G1667" s="766"/>
      <c r="H1667" s="766"/>
      <c r="I1667" s="767">
        <v>0</v>
      </c>
      <c r="W1667" s="764" t="s">
        <v>1682</v>
      </c>
      <c r="X1667" s="765"/>
      <c r="Y1667" s="765"/>
      <c r="Z1667" s="765"/>
      <c r="AA1667" s="1447">
        <v>0</v>
      </c>
      <c r="AC1667" s="1448" t="s">
        <v>1505</v>
      </c>
      <c r="AD1667" s="766"/>
      <c r="AE1667" s="766"/>
      <c r="AF1667" s="766"/>
      <c r="AG1667" s="767">
        <v>0</v>
      </c>
      <c r="AN1667" s="124"/>
    </row>
    <row r="1668" spans="5:40">
      <c r="E1668" s="768" t="s">
        <v>1808</v>
      </c>
      <c r="F1668" s="765"/>
      <c r="G1668" s="766"/>
      <c r="H1668" s="766"/>
      <c r="I1668" s="767">
        <v>0</v>
      </c>
      <c r="W1668" s="764" t="s">
        <v>1867</v>
      </c>
      <c r="X1668" s="765"/>
      <c r="Y1668" s="765"/>
      <c r="Z1668" s="765"/>
      <c r="AA1668" s="1447">
        <v>0</v>
      </c>
      <c r="AC1668" s="1448" t="s">
        <v>1868</v>
      </c>
      <c r="AD1668" s="766"/>
      <c r="AE1668" s="766"/>
      <c r="AF1668" s="766"/>
      <c r="AG1668" s="767">
        <v>0</v>
      </c>
      <c r="AN1668" s="124"/>
    </row>
    <row r="1669" spans="5:40">
      <c r="E1669" s="768" t="s">
        <v>1812</v>
      </c>
      <c r="F1669" s="765"/>
      <c r="G1669" s="766"/>
      <c r="H1669" s="766"/>
      <c r="I1669" s="767">
        <v>0</v>
      </c>
      <c r="W1669" s="764" t="s">
        <v>1601</v>
      </c>
      <c r="X1669" s="765"/>
      <c r="Y1669" s="765"/>
      <c r="Z1669" s="765"/>
      <c r="AA1669" s="1447">
        <v>0.246</v>
      </c>
      <c r="AC1669" s="1448" t="s">
        <v>1665</v>
      </c>
      <c r="AD1669" s="766"/>
      <c r="AE1669" s="766"/>
      <c r="AF1669" s="766"/>
      <c r="AG1669" s="767">
        <v>0</v>
      </c>
      <c r="AN1669" s="124"/>
    </row>
    <row r="1670" spans="5:40">
      <c r="E1670" s="768" t="s">
        <v>1850</v>
      </c>
      <c r="F1670" s="765"/>
      <c r="G1670" s="766"/>
      <c r="H1670" s="766"/>
      <c r="I1670" s="767">
        <v>0</v>
      </c>
      <c r="W1670" s="764" t="s">
        <v>1605</v>
      </c>
      <c r="X1670" s="765"/>
      <c r="Y1670" s="765"/>
      <c r="Z1670" s="765"/>
      <c r="AA1670" s="1447">
        <v>9.1999999999999998E-2</v>
      </c>
      <c r="AC1670" s="1448" t="s">
        <v>1781</v>
      </c>
      <c r="AD1670" s="766"/>
      <c r="AE1670" s="766"/>
      <c r="AF1670" s="766"/>
      <c r="AG1670" s="767">
        <v>0</v>
      </c>
      <c r="AN1670" s="124"/>
    </row>
    <row r="1671" spans="5:40">
      <c r="E1671" s="768" t="s">
        <v>1820</v>
      </c>
      <c r="F1671" s="765"/>
      <c r="G1671" s="766"/>
      <c r="H1671" s="766"/>
      <c r="I1671" s="767">
        <v>0</v>
      </c>
      <c r="W1671" s="764" t="s">
        <v>1869</v>
      </c>
      <c r="X1671" s="765"/>
      <c r="Y1671" s="765"/>
      <c r="Z1671" s="765"/>
      <c r="AA1671" s="1447">
        <v>1.4E-2</v>
      </c>
      <c r="AC1671" s="1448" t="s">
        <v>1512</v>
      </c>
      <c r="AD1671" s="766"/>
      <c r="AE1671" s="766"/>
      <c r="AF1671" s="766"/>
      <c r="AG1671" s="767">
        <v>0</v>
      </c>
      <c r="AN1671" s="124"/>
    </row>
    <row r="1672" spans="5:40">
      <c r="E1672" s="768" t="s">
        <v>1870</v>
      </c>
      <c r="F1672" s="765"/>
      <c r="G1672" s="766"/>
      <c r="H1672" s="766"/>
      <c r="I1672" s="767">
        <v>0</v>
      </c>
      <c r="W1672" s="764" t="s">
        <v>1828</v>
      </c>
      <c r="X1672" s="765"/>
      <c r="Y1672" s="765"/>
      <c r="Z1672" s="765"/>
      <c r="AA1672" s="1447">
        <v>0</v>
      </c>
      <c r="AC1672" s="1448" t="s">
        <v>1783</v>
      </c>
      <c r="AD1672" s="766"/>
      <c r="AE1672" s="766"/>
      <c r="AF1672" s="766"/>
      <c r="AG1672" s="767">
        <v>0</v>
      </c>
      <c r="AN1672" s="124"/>
    </row>
    <row r="1673" spans="5:40">
      <c r="E1673" s="768" t="s">
        <v>1871</v>
      </c>
      <c r="F1673" s="765"/>
      <c r="G1673" s="766"/>
      <c r="H1673" s="766"/>
      <c r="I1673" s="767">
        <v>6.0000000000000001E-3</v>
      </c>
      <c r="W1673" s="764" t="s">
        <v>1835</v>
      </c>
      <c r="X1673" s="765"/>
      <c r="Y1673" s="765"/>
      <c r="Z1673" s="765"/>
      <c r="AA1673" s="1447">
        <v>0</v>
      </c>
      <c r="AC1673" s="1448" t="s">
        <v>1714</v>
      </c>
      <c r="AD1673" s="766"/>
      <c r="AE1673" s="766"/>
      <c r="AF1673" s="766"/>
      <c r="AG1673" s="767">
        <v>0</v>
      </c>
      <c r="AN1673" s="124"/>
    </row>
    <row r="1674" spans="5:40">
      <c r="E1674" s="768" t="s">
        <v>1825</v>
      </c>
      <c r="F1674" s="765"/>
      <c r="G1674" s="766"/>
      <c r="H1674" s="766"/>
      <c r="I1674" s="767">
        <v>0</v>
      </c>
      <c r="W1674" s="764" t="s">
        <v>1836</v>
      </c>
      <c r="X1674" s="765"/>
      <c r="Y1674" s="765"/>
      <c r="Z1674" s="765"/>
      <c r="AA1674" s="1447">
        <v>0.245</v>
      </c>
      <c r="AC1674" s="1448" t="s">
        <v>1430</v>
      </c>
      <c r="AD1674" s="766"/>
      <c r="AE1674" s="766"/>
      <c r="AF1674" s="766"/>
      <c r="AG1674" s="767">
        <v>0</v>
      </c>
      <c r="AN1674" s="124"/>
    </row>
    <row r="1675" spans="5:40">
      <c r="E1675" s="768" t="s">
        <v>1858</v>
      </c>
      <c r="F1675" s="765"/>
      <c r="G1675" s="766"/>
      <c r="H1675" s="766"/>
      <c r="I1675" s="767">
        <v>0</v>
      </c>
      <c r="W1675" s="764" t="s">
        <v>1872</v>
      </c>
      <c r="X1675" s="765"/>
      <c r="Y1675" s="765"/>
      <c r="Z1675" s="765"/>
      <c r="AA1675" s="1447">
        <v>0</v>
      </c>
      <c r="AC1675" s="1448" t="s">
        <v>1873</v>
      </c>
      <c r="AD1675" s="766"/>
      <c r="AE1675" s="766"/>
      <c r="AF1675" s="766"/>
      <c r="AG1675" s="767">
        <v>0.19</v>
      </c>
      <c r="AN1675" s="124"/>
    </row>
    <row r="1676" spans="5:40">
      <c r="E1676" s="768" t="s">
        <v>1874</v>
      </c>
      <c r="F1676" s="765"/>
      <c r="G1676" s="766"/>
      <c r="H1676" s="766"/>
      <c r="I1676" s="767">
        <v>0</v>
      </c>
      <c r="W1676" s="764" t="s">
        <v>1635</v>
      </c>
      <c r="X1676" s="765"/>
      <c r="Y1676" s="765"/>
      <c r="Z1676" s="765"/>
      <c r="AA1676" s="1447">
        <v>0</v>
      </c>
      <c r="AC1676" s="1448" t="s">
        <v>1832</v>
      </c>
      <c r="AD1676" s="766"/>
      <c r="AE1676" s="766"/>
      <c r="AF1676" s="766"/>
      <c r="AG1676" s="767">
        <v>0</v>
      </c>
      <c r="AN1676" s="124"/>
    </row>
    <row r="1677" spans="5:40">
      <c r="E1677" s="768" t="s">
        <v>1828</v>
      </c>
      <c r="F1677" s="765"/>
      <c r="G1677" s="766"/>
      <c r="H1677" s="766"/>
      <c r="I1677" s="767">
        <v>0</v>
      </c>
      <c r="W1677" s="764" t="s">
        <v>1875</v>
      </c>
      <c r="X1677" s="765"/>
      <c r="Y1677" s="765"/>
      <c r="Z1677" s="765"/>
      <c r="AA1677" s="1447">
        <v>0</v>
      </c>
      <c r="AC1677" s="1448" t="s">
        <v>1676</v>
      </c>
      <c r="AD1677" s="766"/>
      <c r="AE1677" s="766"/>
      <c r="AF1677" s="766"/>
      <c r="AG1677" s="767">
        <v>0</v>
      </c>
      <c r="AN1677" s="124"/>
    </row>
    <row r="1678" spans="5:40">
      <c r="E1678" s="768" t="s">
        <v>1833</v>
      </c>
      <c r="F1678" s="765"/>
      <c r="G1678" s="766"/>
      <c r="H1678" s="766"/>
      <c r="I1678" s="767">
        <v>0</v>
      </c>
      <c r="W1678" s="764" t="s">
        <v>1876</v>
      </c>
      <c r="X1678" s="765"/>
      <c r="Y1678" s="765"/>
      <c r="Z1678" s="765"/>
      <c r="AA1678" s="1447">
        <v>8.5999999999999993E-2</v>
      </c>
      <c r="AC1678" s="1448" t="s">
        <v>1877</v>
      </c>
      <c r="AD1678" s="766"/>
      <c r="AE1678" s="766"/>
      <c r="AF1678" s="766"/>
      <c r="AG1678" s="767">
        <v>0.19</v>
      </c>
      <c r="AN1678" s="124"/>
    </row>
    <row r="1679" spans="5:40">
      <c r="E1679" s="768" t="s">
        <v>1878</v>
      </c>
      <c r="F1679" s="765"/>
      <c r="G1679" s="766"/>
      <c r="H1679" s="766"/>
      <c r="I1679" s="767">
        <v>0</v>
      </c>
      <c r="W1679" s="764" t="s">
        <v>1832</v>
      </c>
      <c r="X1679" s="765"/>
      <c r="Y1679" s="765"/>
      <c r="Z1679" s="765"/>
      <c r="AA1679" s="1447">
        <v>0</v>
      </c>
      <c r="AC1679" s="1448" t="s">
        <v>1436</v>
      </c>
      <c r="AD1679" s="766"/>
      <c r="AE1679" s="766"/>
      <c r="AF1679" s="766"/>
      <c r="AG1679" s="767">
        <v>0</v>
      </c>
      <c r="AN1679" s="124"/>
    </row>
    <row r="1680" spans="5:40">
      <c r="E1680" s="768" t="s">
        <v>1835</v>
      </c>
      <c r="F1680" s="765"/>
      <c r="G1680" s="766"/>
      <c r="H1680" s="766"/>
      <c r="I1680" s="767">
        <v>0</v>
      </c>
      <c r="W1680" s="764" t="s">
        <v>1676</v>
      </c>
      <c r="X1680" s="765"/>
      <c r="Y1680" s="765"/>
      <c r="Z1680" s="765"/>
      <c r="AA1680" s="1447">
        <v>0.191</v>
      </c>
      <c r="AC1680" s="1448" t="s">
        <v>1879</v>
      </c>
      <c r="AD1680" s="766"/>
      <c r="AE1680" s="766"/>
      <c r="AF1680" s="766"/>
      <c r="AG1680" s="767">
        <v>0.01</v>
      </c>
      <c r="AN1680" s="124"/>
    </row>
    <row r="1681" spans="3:40">
      <c r="E1681" s="768" t="s">
        <v>1836</v>
      </c>
      <c r="F1681" s="765"/>
      <c r="G1681" s="766"/>
      <c r="H1681" s="766"/>
      <c r="I1681" s="767">
        <v>0.28299999999999997</v>
      </c>
      <c r="W1681" s="764" t="s">
        <v>1737</v>
      </c>
      <c r="X1681" s="765"/>
      <c r="Y1681" s="765"/>
      <c r="Z1681" s="765"/>
      <c r="AA1681" s="1447">
        <v>0</v>
      </c>
      <c r="AC1681" s="1448" t="s">
        <v>1880</v>
      </c>
      <c r="AD1681" s="766"/>
      <c r="AE1681" s="766"/>
      <c r="AF1681" s="766"/>
      <c r="AG1681" s="767">
        <v>0.24</v>
      </c>
      <c r="AN1681" s="124"/>
    </row>
    <row r="1682" spans="3:40">
      <c r="E1682" s="768" t="s">
        <v>1872</v>
      </c>
      <c r="F1682" s="765"/>
      <c r="G1682" s="766"/>
      <c r="H1682" s="766"/>
      <c r="I1682" s="767">
        <v>0</v>
      </c>
      <c r="W1682" s="764" t="s">
        <v>1800</v>
      </c>
      <c r="X1682" s="765"/>
      <c r="Y1682" s="765"/>
      <c r="Z1682" s="765"/>
      <c r="AA1682" s="1447">
        <v>0.25900000000000001</v>
      </c>
      <c r="AC1682" s="1448" t="s">
        <v>1800</v>
      </c>
      <c r="AD1682" s="766"/>
      <c r="AE1682" s="766"/>
      <c r="AF1682" s="766"/>
      <c r="AG1682" s="767">
        <v>0</v>
      </c>
      <c r="AN1682" s="124"/>
    </row>
    <row r="1683" spans="3:40">
      <c r="E1683" s="768" t="s">
        <v>1578</v>
      </c>
      <c r="F1683" s="765"/>
      <c r="G1683" s="766"/>
      <c r="H1683" s="766"/>
      <c r="I1683" s="767">
        <v>0</v>
      </c>
      <c r="W1683" s="764" t="s">
        <v>1656</v>
      </c>
      <c r="X1683" s="765"/>
      <c r="Y1683" s="765"/>
      <c r="Z1683" s="765"/>
      <c r="AA1683" s="1447">
        <v>0</v>
      </c>
      <c r="AC1683" s="1448" t="s">
        <v>1881</v>
      </c>
      <c r="AD1683" s="766"/>
      <c r="AE1683" s="766"/>
      <c r="AF1683" s="766"/>
      <c r="AG1683" s="767">
        <v>0.2</v>
      </c>
      <c r="AN1683" s="124"/>
    </row>
    <row r="1684" spans="3:40">
      <c r="E1684" s="768" t="s">
        <v>1832</v>
      </c>
      <c r="F1684" s="765"/>
      <c r="G1684" s="766"/>
      <c r="H1684" s="766"/>
      <c r="I1684" s="767">
        <v>0</v>
      </c>
      <c r="W1684" s="764" t="s">
        <v>1882</v>
      </c>
      <c r="X1684" s="765"/>
      <c r="Y1684" s="765"/>
      <c r="Z1684" s="765"/>
      <c r="AA1684" s="1447">
        <v>0</v>
      </c>
      <c r="AC1684" s="1448" t="s">
        <v>1883</v>
      </c>
      <c r="AD1684" s="766"/>
      <c r="AE1684" s="766"/>
      <c r="AF1684" s="766"/>
      <c r="AG1684" s="767">
        <v>0</v>
      </c>
      <c r="AN1684" s="124"/>
    </row>
    <row r="1685" spans="3:40">
      <c r="E1685" s="768" t="s">
        <v>1884</v>
      </c>
      <c r="F1685" s="765"/>
      <c r="G1685" s="766"/>
      <c r="H1685" s="766"/>
      <c r="I1685" s="767">
        <v>0</v>
      </c>
      <c r="W1685" s="764" t="s">
        <v>1844</v>
      </c>
      <c r="X1685" s="765"/>
      <c r="Y1685" s="765"/>
      <c r="Z1685" s="765"/>
      <c r="AA1685" s="1447">
        <v>0</v>
      </c>
      <c r="AC1685" s="1448" t="s">
        <v>1804</v>
      </c>
      <c r="AD1685" s="766"/>
      <c r="AE1685" s="766"/>
      <c r="AF1685" s="766"/>
      <c r="AG1685" s="767">
        <v>0</v>
      </c>
      <c r="AN1685" s="124"/>
    </row>
    <row r="1686" spans="3:40">
      <c r="E1686" s="1197" t="s">
        <v>517</v>
      </c>
      <c r="F1686" s="1197"/>
      <c r="G1686" s="1197"/>
      <c r="H1686" s="1197"/>
      <c r="I1686" s="1197"/>
      <c r="W1686" s="764" t="s">
        <v>1885</v>
      </c>
      <c r="X1686" s="765"/>
      <c r="Y1686" s="765"/>
      <c r="Z1686" s="765"/>
      <c r="AA1686" s="1447">
        <v>0</v>
      </c>
      <c r="AC1686" s="1448" t="s">
        <v>1886</v>
      </c>
      <c r="AD1686" s="766"/>
      <c r="AE1686" s="766"/>
      <c r="AF1686" s="766"/>
      <c r="AG1686" s="767">
        <v>0</v>
      </c>
      <c r="AN1686" s="124"/>
    </row>
    <row r="1687" spans="3:40">
      <c r="W1687" s="764" t="s">
        <v>1887</v>
      </c>
      <c r="X1687" s="765"/>
      <c r="Y1687" s="765"/>
      <c r="Z1687" s="765"/>
      <c r="AA1687" s="1447">
        <v>5.3999999999999999E-2</v>
      </c>
      <c r="AC1687" s="1448" t="s">
        <v>1845</v>
      </c>
      <c r="AD1687" s="766"/>
      <c r="AE1687" s="766"/>
      <c r="AF1687" s="766"/>
      <c r="AG1687" s="767">
        <v>0</v>
      </c>
      <c r="AN1687" s="124"/>
    </row>
    <row r="1688" spans="3:40" ht="16.5" customHeight="1">
      <c r="W1688" s="1201" t="s">
        <v>1298</v>
      </c>
      <c r="X1688" s="1201"/>
      <c r="Y1688" s="1201"/>
      <c r="Z1688" s="1201"/>
      <c r="AA1688" s="1201"/>
      <c r="AC1688" s="1448" t="s">
        <v>1807</v>
      </c>
      <c r="AD1688" s="766"/>
      <c r="AE1688" s="766"/>
      <c r="AF1688" s="766"/>
      <c r="AG1688" s="767">
        <v>0.17</v>
      </c>
      <c r="AN1688" s="124"/>
    </row>
    <row r="1689" spans="3:40">
      <c r="W1689" s="1202"/>
      <c r="X1689" s="1202"/>
      <c r="Y1689" s="1202"/>
      <c r="Z1689" s="1202"/>
      <c r="AA1689" s="1202"/>
      <c r="AC1689" s="1448" t="s">
        <v>1528</v>
      </c>
      <c r="AD1689" s="766"/>
      <c r="AE1689" s="766"/>
      <c r="AF1689" s="766"/>
      <c r="AG1689" s="767">
        <v>0.25</v>
      </c>
      <c r="AN1689" s="124"/>
    </row>
    <row r="1690" spans="3:40">
      <c r="W1690" s="100"/>
      <c r="X1690" s="100"/>
      <c r="Y1690" s="100"/>
      <c r="Z1690" s="100"/>
      <c r="AA1690" s="100"/>
      <c r="AC1690" s="1448" t="s">
        <v>1693</v>
      </c>
      <c r="AD1690" s="766"/>
      <c r="AE1690" s="766"/>
      <c r="AF1690" s="766"/>
      <c r="AG1690" s="767">
        <v>0.16</v>
      </c>
      <c r="AN1690" s="124"/>
    </row>
    <row r="1691" spans="3:40">
      <c r="W1691" s="100"/>
      <c r="X1691" s="100"/>
      <c r="Y1691" s="100"/>
      <c r="Z1691" s="100"/>
      <c r="AA1691" s="100"/>
      <c r="AC1691" s="1448" t="s">
        <v>1888</v>
      </c>
      <c r="AD1691" s="766"/>
      <c r="AE1691" s="766"/>
      <c r="AF1691" s="766"/>
      <c r="AG1691" s="767">
        <v>0.24</v>
      </c>
      <c r="AN1691" s="124"/>
    </row>
    <row r="1692" spans="3:40" ht="16.5" customHeight="1">
      <c r="W1692" s="100"/>
      <c r="X1692" s="100"/>
      <c r="Y1692" s="100"/>
      <c r="Z1692" s="100"/>
      <c r="AA1692" s="100"/>
      <c r="AC1692" s="1201" t="s">
        <v>1298</v>
      </c>
      <c r="AD1692" s="1201"/>
      <c r="AE1692" s="1201"/>
      <c r="AF1692" s="1201"/>
      <c r="AG1692" s="1201"/>
      <c r="AN1692" s="124"/>
    </row>
    <row r="1693" spans="3:40" ht="16.5" customHeight="1">
      <c r="W1693" s="100"/>
      <c r="X1693" s="100"/>
      <c r="Y1693" s="100"/>
      <c r="Z1693" s="100"/>
      <c r="AA1693" s="100"/>
      <c r="AC1693" s="1202"/>
      <c r="AD1693" s="1202"/>
      <c r="AE1693" s="1202"/>
      <c r="AF1693" s="1202"/>
      <c r="AG1693" s="1202"/>
    </row>
    <row r="1694" spans="3:40">
      <c r="C1694" s="62"/>
      <c r="D1694" s="62"/>
    </row>
    <row r="1780" spans="3:16" ht="9" customHeight="1"/>
    <row r="1781" spans="3:16">
      <c r="C1781" s="62"/>
      <c r="D1781" s="62"/>
      <c r="P1781" s="108"/>
    </row>
    <row r="1782" spans="3:16" ht="16.5" customHeight="1"/>
    <row r="1783" spans="3:16" ht="4.5" customHeight="1">
      <c r="P1783" s="101"/>
    </row>
    <row r="1784" spans="3:16" ht="16.5" customHeight="1"/>
    <row r="1785" spans="3:16" ht="4.5" customHeight="1">
      <c r="P1785" s="108"/>
    </row>
    <row r="1786" spans="3:16" ht="16.5" customHeight="1"/>
    <row r="1787" spans="3:16" ht="9" customHeight="1"/>
    <row r="1908" spans="3:16" ht="7.5" customHeight="1"/>
    <row r="1909" spans="3:16">
      <c r="C1909" s="62"/>
      <c r="D1909" s="62"/>
    </row>
    <row r="1910" spans="3:16" ht="16.5" customHeight="1"/>
    <row r="1911" spans="3:16" ht="4.5" customHeight="1">
      <c r="P1911" s="101"/>
    </row>
    <row r="1912" spans="3:16" ht="16.5" customHeight="1"/>
    <row r="1913" spans="3:16" ht="4.5" customHeight="1">
      <c r="P1913" s="108"/>
    </row>
    <row r="1914" spans="3:16" ht="16.5" customHeight="1"/>
    <row r="1915" spans="3:16" ht="9" customHeight="1">
      <c r="C1915" s="62"/>
      <c r="D1915" s="62"/>
    </row>
    <row r="1916" spans="3:16">
      <c r="C1916" s="62"/>
      <c r="D1916" s="62"/>
      <c r="P1916" s="108"/>
    </row>
    <row r="1917" spans="3:16">
      <c r="D1917" s="62"/>
    </row>
    <row r="1918" spans="3:16">
      <c r="D1918" s="62"/>
    </row>
    <row r="1919" spans="3:16">
      <c r="D1919" s="62"/>
    </row>
    <row r="1920" spans="3:16">
      <c r="D1920" s="62"/>
    </row>
    <row r="1921" spans="4:4">
      <c r="D1921" s="62"/>
    </row>
    <row r="1922" spans="4:4">
      <c r="D1922" s="62"/>
    </row>
    <row r="1923" spans="4:4">
      <c r="D1923" s="62"/>
    </row>
    <row r="1924" spans="4:4">
      <c r="D1924" s="62"/>
    </row>
    <row r="1925" spans="4:4">
      <c r="D1925" s="62"/>
    </row>
    <row r="1926" spans="4:4">
      <c r="D1926" s="62"/>
    </row>
    <row r="1927" spans="4:4">
      <c r="D1927" s="62"/>
    </row>
    <row r="1928" spans="4:4">
      <c r="D1928" s="62"/>
    </row>
    <row r="1929" spans="4:4">
      <c r="D1929" s="62"/>
    </row>
    <row r="1930" spans="4:4">
      <c r="D1930" s="62"/>
    </row>
    <row r="1931" spans="4:4">
      <c r="D1931" s="62"/>
    </row>
    <row r="1932" spans="4:4">
      <c r="D1932" s="62"/>
    </row>
    <row r="1933" spans="4:4">
      <c r="D1933" s="62"/>
    </row>
    <row r="1934" spans="4:4">
      <c r="D1934" s="62"/>
    </row>
    <row r="1935" spans="4:4">
      <c r="D1935" s="62"/>
    </row>
    <row r="1936" spans="4:4">
      <c r="D1936" s="62"/>
    </row>
    <row r="1937" spans="4:4">
      <c r="D1937" s="62"/>
    </row>
    <row r="1938" spans="4:4">
      <c r="D1938" s="62"/>
    </row>
    <row r="1939" spans="4:4">
      <c r="D1939" s="62"/>
    </row>
    <row r="1940" spans="4:4">
      <c r="D1940" s="62"/>
    </row>
    <row r="1941" spans="4:4">
      <c r="D1941" s="62"/>
    </row>
    <row r="1942" spans="4:4">
      <c r="D1942" s="62"/>
    </row>
    <row r="1943" spans="4:4">
      <c r="D1943" s="62"/>
    </row>
    <row r="1944" spans="4:4">
      <c r="D1944" s="62"/>
    </row>
    <row r="1945" spans="4:4">
      <c r="D1945" s="62"/>
    </row>
    <row r="1946" spans="4:4">
      <c r="D1946" s="62"/>
    </row>
    <row r="1947" spans="4:4">
      <c r="D1947" s="62"/>
    </row>
    <row r="1948" spans="4:4">
      <c r="D1948" s="62"/>
    </row>
    <row r="1949" spans="4:4">
      <c r="D1949" s="62"/>
    </row>
    <row r="1950" spans="4:4">
      <c r="D1950" s="62"/>
    </row>
    <row r="1951" spans="4:4">
      <c r="D1951" s="62"/>
    </row>
    <row r="1952" spans="4:4">
      <c r="D1952" s="62"/>
    </row>
    <row r="1953" spans="3:16">
      <c r="D1953" s="62"/>
    </row>
    <row r="1954" spans="3:16">
      <c r="D1954" s="62"/>
    </row>
    <row r="1955" spans="3:16">
      <c r="D1955" s="62"/>
    </row>
    <row r="1956" spans="3:16">
      <c r="D1956" s="62"/>
    </row>
    <row r="1957" spans="3:16">
      <c r="D1957" s="62"/>
    </row>
    <row r="1958" spans="3:16">
      <c r="D1958" s="62"/>
    </row>
    <row r="1959" spans="3:16" ht="15" customHeight="1">
      <c r="C1959" s="62"/>
      <c r="D1959" s="62"/>
    </row>
    <row r="1960" spans="3:16">
      <c r="D1960" s="62"/>
    </row>
    <row r="1961" spans="3:16" ht="16.5" customHeight="1"/>
    <row r="1962" spans="3:16" ht="4.5" customHeight="1">
      <c r="P1962" s="101"/>
    </row>
    <row r="1963" spans="3:16" ht="16.5" customHeight="1"/>
    <row r="1964" spans="3:16" ht="4.5" customHeight="1">
      <c r="P1964" s="108"/>
    </row>
    <row r="1965" spans="3:16" ht="16.5" customHeight="1"/>
    <row r="1966" spans="3:16" ht="11.25" customHeight="1">
      <c r="D1966" s="62"/>
    </row>
  </sheetData>
  <sheetProtection algorithmName="SHA-512" hashValue="eXKvQ1r4C+dIVJtPZAJvQCbRjJnHlWpZpYV8HvSsgMxo6wsFin814PkSSkAoCZx6p/UdeNc19aarDTX0DcooOA==" saltValue="ATrGuLBr1p4WsSZY+CJcWw==" spinCount="100000" sheet="1" objects="1" scenarios="1"/>
  <protectedRanges>
    <protectedRange sqref="F1113:F1116" name="Rango1_2"/>
    <protectedRange sqref="F1117:F1121" name="Rango1_2_1"/>
    <protectedRange sqref="F1122:F1126" name="Rango1_2_2"/>
    <protectedRange sqref="F1144:F1147" name="Rango1_2_3"/>
    <protectedRange sqref="F1148:F1152" name="Rango1_2_1_1"/>
    <protectedRange sqref="F1153:F1157" name="Rango1_2_2_1"/>
  </protectedRanges>
  <mergeCells count="408">
    <mergeCell ref="AZ1142:BB1142"/>
    <mergeCell ref="AH905:AJ905"/>
    <mergeCell ref="V1223:X1223"/>
    <mergeCell ref="E814:E815"/>
    <mergeCell ref="F814:G814"/>
    <mergeCell ref="E802:F802"/>
    <mergeCell ref="H802:I802"/>
    <mergeCell ref="E886:J886"/>
    <mergeCell ref="E863:F863"/>
    <mergeCell ref="E864:F864"/>
    <mergeCell ref="E865:F865"/>
    <mergeCell ref="E877:V877"/>
    <mergeCell ref="E847:F847"/>
    <mergeCell ref="E848:F848"/>
    <mergeCell ref="E849:F849"/>
    <mergeCell ref="E851:F851"/>
    <mergeCell ref="E852:F852"/>
    <mergeCell ref="E853:F853"/>
    <mergeCell ref="E854:F854"/>
    <mergeCell ref="E855:F855"/>
    <mergeCell ref="E923:F923"/>
    <mergeCell ref="S1142:U1142"/>
    <mergeCell ref="E1030:G1030"/>
    <mergeCell ref="D943:BR943"/>
    <mergeCell ref="G7:H7"/>
    <mergeCell ref="AE1142:AG1142"/>
    <mergeCell ref="Y905:AA905"/>
    <mergeCell ref="V905:X905"/>
    <mergeCell ref="AB905:AD905"/>
    <mergeCell ref="AE905:AG905"/>
    <mergeCell ref="AB1042:AD1042"/>
    <mergeCell ref="Y1042:AA1042"/>
    <mergeCell ref="E895:H895"/>
    <mergeCell ref="E902:H902"/>
    <mergeCell ref="H803:I803"/>
    <mergeCell ref="H804:I804"/>
    <mergeCell ref="G12:H12"/>
    <mergeCell ref="G13:H13"/>
    <mergeCell ref="G14:H14"/>
    <mergeCell ref="G15:H15"/>
    <mergeCell ref="G793:H793"/>
    <mergeCell ref="E890:G890"/>
    <mergeCell ref="E24:H24"/>
    <mergeCell ref="E536:E537"/>
    <mergeCell ref="E599:H599"/>
    <mergeCell ref="G16:H16"/>
    <mergeCell ref="G17:H17"/>
    <mergeCell ref="G18:H18"/>
    <mergeCell ref="D4:S4"/>
    <mergeCell ref="E388:AC388"/>
    <mergeCell ref="E389:AC389"/>
    <mergeCell ref="E411:AC411"/>
    <mergeCell ref="E412:AC412"/>
    <mergeCell ref="E524:T524"/>
    <mergeCell ref="E525:T525"/>
    <mergeCell ref="E532:T532"/>
    <mergeCell ref="E5:T5"/>
    <mergeCell ref="E27:F27"/>
    <mergeCell ref="E404:E407"/>
    <mergeCell ref="E408:E409"/>
    <mergeCell ref="E433:U433"/>
    <mergeCell ref="E387:AC387"/>
    <mergeCell ref="G8:H8"/>
    <mergeCell ref="I438:K438"/>
    <mergeCell ref="L503:O503"/>
    <mergeCell ref="E530:F530"/>
    <mergeCell ref="G9:H9"/>
    <mergeCell ref="G10:H10"/>
    <mergeCell ref="G11:H11"/>
    <mergeCell ref="E438:F438"/>
    <mergeCell ref="E397:E403"/>
    <mergeCell ref="E445:E446"/>
    <mergeCell ref="G19:H19"/>
    <mergeCell ref="G20:H20"/>
    <mergeCell ref="E16:F16"/>
    <mergeCell ref="E17:F17"/>
    <mergeCell ref="E18:F18"/>
    <mergeCell ref="E19:F19"/>
    <mergeCell ref="E20:F20"/>
    <mergeCell ref="E415:L415"/>
    <mergeCell ref="E441:H441"/>
    <mergeCell ref="E417:K417"/>
    <mergeCell ref="E7:F7"/>
    <mergeCell ref="E8:F8"/>
    <mergeCell ref="E9:F9"/>
    <mergeCell ref="E10:F10"/>
    <mergeCell ref="E11:F11"/>
    <mergeCell ref="E12:F12"/>
    <mergeCell ref="E13:F13"/>
    <mergeCell ref="E14:F14"/>
    <mergeCell ref="E15:F15"/>
    <mergeCell ref="BC1357:BE1357"/>
    <mergeCell ref="BC905:BE905"/>
    <mergeCell ref="E500:H500"/>
    <mergeCell ref="E796:M796"/>
    <mergeCell ref="E856:F856"/>
    <mergeCell ref="E857:F857"/>
    <mergeCell ref="E858:F858"/>
    <mergeCell ref="E908:F908"/>
    <mergeCell ref="E922:F922"/>
    <mergeCell ref="M905:O905"/>
    <mergeCell ref="G905:I905"/>
    <mergeCell ref="E787:L787"/>
    <mergeCell ref="E780:L780"/>
    <mergeCell ref="E776:F776"/>
    <mergeCell ref="H776:I776"/>
    <mergeCell ref="BC1142:BE1142"/>
    <mergeCell ref="AT1142:AV1142"/>
    <mergeCell ref="AW905:AY905"/>
    <mergeCell ref="BC1042:BE1042"/>
    <mergeCell ref="BC1223:BE1223"/>
    <mergeCell ref="AH1042:AJ1042"/>
    <mergeCell ref="AH1142:AJ1142"/>
    <mergeCell ref="AK1142:AM1142"/>
    <mergeCell ref="AH1223:AJ1223"/>
    <mergeCell ref="AN905:AP905"/>
    <mergeCell ref="AQ905:AS905"/>
    <mergeCell ref="AN1142:AP1142"/>
    <mergeCell ref="AQ1142:AS1142"/>
    <mergeCell ref="AE1042:AG1042"/>
    <mergeCell ref="P1042:R1042"/>
    <mergeCell ref="AW1042:AY1042"/>
    <mergeCell ref="AN1042:AP1042"/>
    <mergeCell ref="AQ1042:AS1042"/>
    <mergeCell ref="AW1142:AY1142"/>
    <mergeCell ref="S1042:U1042"/>
    <mergeCell ref="V1042:X1042"/>
    <mergeCell ref="K1317:L1317"/>
    <mergeCell ref="E1325:T1325"/>
    <mergeCell ref="E1327:S1327"/>
    <mergeCell ref="P1357:R1357"/>
    <mergeCell ref="H1313:I1313"/>
    <mergeCell ref="AB1357:AD1357"/>
    <mergeCell ref="K1320:L1320"/>
    <mergeCell ref="K1321:L1321"/>
    <mergeCell ref="H1315:I1315"/>
    <mergeCell ref="H1314:I1314"/>
    <mergeCell ref="E1343:J1343"/>
    <mergeCell ref="E1348:G1348"/>
    <mergeCell ref="E1352:H1352"/>
    <mergeCell ref="E1354:H1354"/>
    <mergeCell ref="S1357:U1357"/>
    <mergeCell ref="V1357:X1357"/>
    <mergeCell ref="Y1357:AA1357"/>
    <mergeCell ref="G1357:I1357"/>
    <mergeCell ref="H1323:I1323"/>
    <mergeCell ref="V1142:X1142"/>
    <mergeCell ref="Y1142:AA1142"/>
    <mergeCell ref="AB1223:AD1223"/>
    <mergeCell ref="AE1223:AG1223"/>
    <mergeCell ref="G1223:I1223"/>
    <mergeCell ref="J1223:L1223"/>
    <mergeCell ref="M1223:O1223"/>
    <mergeCell ref="F1375:H1375"/>
    <mergeCell ref="J1142:L1142"/>
    <mergeCell ref="M1142:O1142"/>
    <mergeCell ref="H1306:I1306"/>
    <mergeCell ref="H1307:I1307"/>
    <mergeCell ref="H1308:I1308"/>
    <mergeCell ref="H1317:I1317"/>
    <mergeCell ref="K1307:L1307"/>
    <mergeCell ref="K1308:L1308"/>
    <mergeCell ref="K1311:L1311"/>
    <mergeCell ref="K1312:L1312"/>
    <mergeCell ref="K1310:L1310"/>
    <mergeCell ref="E1328:S1328"/>
    <mergeCell ref="K1313:L1313"/>
    <mergeCell ref="K1314:L1314"/>
    <mergeCell ref="K1315:L1315"/>
    <mergeCell ref="K1316:L1316"/>
    <mergeCell ref="F1396:H1396"/>
    <mergeCell ref="F1388:H1388"/>
    <mergeCell ref="F1389:H1389"/>
    <mergeCell ref="F1390:H1390"/>
    <mergeCell ref="AZ1357:BB1357"/>
    <mergeCell ref="F1380:H1380"/>
    <mergeCell ref="F1377:H1377"/>
    <mergeCell ref="F1381:H1381"/>
    <mergeCell ref="F1376:H1376"/>
    <mergeCell ref="AK1357:AM1357"/>
    <mergeCell ref="F1406:H1406"/>
    <mergeCell ref="F1414:H1414"/>
    <mergeCell ref="F1411:H1411"/>
    <mergeCell ref="F1412:H1412"/>
    <mergeCell ref="F1392:H1392"/>
    <mergeCell ref="F1398:H1398"/>
    <mergeCell ref="F1393:H1393"/>
    <mergeCell ref="F1402:H1402"/>
    <mergeCell ref="M1357:O1357"/>
    <mergeCell ref="F1397:H1397"/>
    <mergeCell ref="F1382:H1382"/>
    <mergeCell ref="F1373:H1373"/>
    <mergeCell ref="F1374:H1374"/>
    <mergeCell ref="F1401:H1401"/>
    <mergeCell ref="F1386:H1386"/>
    <mergeCell ref="F1387:H1387"/>
    <mergeCell ref="D1366:BR1366"/>
    <mergeCell ref="J1357:L1357"/>
    <mergeCell ref="AT1357:AV1357"/>
    <mergeCell ref="AW1357:AY1357"/>
    <mergeCell ref="AN1357:AP1357"/>
    <mergeCell ref="AQ1357:AS1357"/>
    <mergeCell ref="AE1357:AG1357"/>
    <mergeCell ref="AH1357:AJ1357"/>
    <mergeCell ref="S905:U905"/>
    <mergeCell ref="AZ905:BB905"/>
    <mergeCell ref="AZ1042:BB1042"/>
    <mergeCell ref="AK1042:AM1042"/>
    <mergeCell ref="E924:F924"/>
    <mergeCell ref="E927:F927"/>
    <mergeCell ref="BF905:BH905"/>
    <mergeCell ref="BF1042:BH1042"/>
    <mergeCell ref="G1426:H1426"/>
    <mergeCell ref="F1407:H1407"/>
    <mergeCell ref="F1399:H1399"/>
    <mergeCell ref="F1400:H1400"/>
    <mergeCell ref="F1415:H1415"/>
    <mergeCell ref="E1417:P1417"/>
    <mergeCell ref="F1391:H1391"/>
    <mergeCell ref="F1413:H1413"/>
    <mergeCell ref="F1403:H1403"/>
    <mergeCell ref="F1404:H1404"/>
    <mergeCell ref="F1405:H1405"/>
    <mergeCell ref="F1409:H1409"/>
    <mergeCell ref="F1408:H1408"/>
    <mergeCell ref="F1410:H1410"/>
    <mergeCell ref="F1394:H1394"/>
    <mergeCell ref="F1395:H1395"/>
    <mergeCell ref="BF1142:BH1142"/>
    <mergeCell ref="P905:R905"/>
    <mergeCell ref="AK905:AM905"/>
    <mergeCell ref="J905:L905"/>
    <mergeCell ref="AB1142:AD1142"/>
    <mergeCell ref="P1142:R1142"/>
    <mergeCell ref="G1142:I1142"/>
    <mergeCell ref="Y1223:AA1223"/>
    <mergeCell ref="E1305:F1306"/>
    <mergeCell ref="E1298:S1298"/>
    <mergeCell ref="E1278:R1279"/>
    <mergeCell ref="E1300:M1300"/>
    <mergeCell ref="E1277:T1277"/>
    <mergeCell ref="K1306:L1306"/>
    <mergeCell ref="G1282:H1282"/>
    <mergeCell ref="E1297:T1297"/>
    <mergeCell ref="AT1223:AV1223"/>
    <mergeCell ref="AW1223:AY1223"/>
    <mergeCell ref="AZ1223:BB1223"/>
    <mergeCell ref="G1042:I1042"/>
    <mergeCell ref="AT1042:AV1042"/>
    <mergeCell ref="AT905:AV905"/>
    <mergeCell ref="E917:F917"/>
    <mergeCell ref="E918:F918"/>
    <mergeCell ref="C1:S1"/>
    <mergeCell ref="E907:F907"/>
    <mergeCell ref="E909:F909"/>
    <mergeCell ref="E910:F910"/>
    <mergeCell ref="E911:F911"/>
    <mergeCell ref="E913:F913"/>
    <mergeCell ref="E914:F914"/>
    <mergeCell ref="G1266:J1266"/>
    <mergeCell ref="E1218:F1218"/>
    <mergeCell ref="E925:F925"/>
    <mergeCell ref="E926:F926"/>
    <mergeCell ref="E1213:J1213"/>
    <mergeCell ref="M1042:O1042"/>
    <mergeCell ref="J1042:L1042"/>
    <mergeCell ref="E939:R939"/>
    <mergeCell ref="E1154:E1156"/>
    <mergeCell ref="P1223:R1223"/>
    <mergeCell ref="S1223:U1223"/>
    <mergeCell ref="E1215:G1215"/>
    <mergeCell ref="E1258:BE1258"/>
    <mergeCell ref="K1266:K1267"/>
    <mergeCell ref="AK1223:AM1223"/>
    <mergeCell ref="AN1223:AP1223"/>
    <mergeCell ref="AQ1223:AS1223"/>
    <mergeCell ref="AC1692:AG1693"/>
    <mergeCell ref="W1688:AA1689"/>
    <mergeCell ref="E21:F21"/>
    <mergeCell ref="E22:F22"/>
    <mergeCell ref="E23:F23"/>
    <mergeCell ref="E920:F920"/>
    <mergeCell ref="E921:F921"/>
    <mergeCell ref="F1370:H1370"/>
    <mergeCell ref="F1371:H1371"/>
    <mergeCell ref="F1372:H1372"/>
    <mergeCell ref="E915:F915"/>
    <mergeCell ref="E916:F916"/>
    <mergeCell ref="K1447:O1447"/>
    <mergeCell ref="I530:L530"/>
    <mergeCell ref="E1435:P1435"/>
    <mergeCell ref="K1448:N1448"/>
    <mergeCell ref="F1383:H1383"/>
    <mergeCell ref="F1384:H1384"/>
    <mergeCell ref="G1427:H1427"/>
    <mergeCell ref="G21:H21"/>
    <mergeCell ref="G22:H22"/>
    <mergeCell ref="G23:H23"/>
    <mergeCell ref="F1378:H1378"/>
    <mergeCell ref="F1379:H1379"/>
    <mergeCell ref="DC1462:DG1463"/>
    <mergeCell ref="CW1460:DA1461"/>
    <mergeCell ref="DC1448:DF1448"/>
    <mergeCell ref="E1447:I1447"/>
    <mergeCell ref="CK1448:CN1448"/>
    <mergeCell ref="CQ1448:CT1448"/>
    <mergeCell ref="CW1448:CZ1448"/>
    <mergeCell ref="Q1448:T1448"/>
    <mergeCell ref="W1448:Z1448"/>
    <mergeCell ref="BG1448:BJ1448"/>
    <mergeCell ref="BM1448:BP1448"/>
    <mergeCell ref="BS1448:BV1448"/>
    <mergeCell ref="BY1448:CB1448"/>
    <mergeCell ref="CE1448:CH1448"/>
    <mergeCell ref="AC1448:AF1448"/>
    <mergeCell ref="AI1448:AL1448"/>
    <mergeCell ref="AO1448:AR1448"/>
    <mergeCell ref="AU1448:AX1448"/>
    <mergeCell ref="BA1448:BD1448"/>
    <mergeCell ref="E1448:H1448"/>
    <mergeCell ref="AO1622:AS1623"/>
    <mergeCell ref="AI1647:AM1648"/>
    <mergeCell ref="Q1643:U1644"/>
    <mergeCell ref="W1540:AA1541"/>
    <mergeCell ref="Q1556:U1557"/>
    <mergeCell ref="K1584:O1585"/>
    <mergeCell ref="BF1357:BH1357"/>
    <mergeCell ref="E1202:X1202"/>
    <mergeCell ref="BF1223:BH1223"/>
    <mergeCell ref="H1310:I1310"/>
    <mergeCell ref="H1311:I1311"/>
    <mergeCell ref="H1319:I1319"/>
    <mergeCell ref="H1320:I1320"/>
    <mergeCell ref="E1301:M1301"/>
    <mergeCell ref="F1385:H1385"/>
    <mergeCell ref="H1316:I1316"/>
    <mergeCell ref="J1305:L1305"/>
    <mergeCell ref="H1318:I1318"/>
    <mergeCell ref="K1322:L1322"/>
    <mergeCell ref="K1323:L1323"/>
    <mergeCell ref="H1312:I1312"/>
    <mergeCell ref="K1318:L1318"/>
    <mergeCell ref="K1319:L1319"/>
    <mergeCell ref="K1309:L1309"/>
    <mergeCell ref="CQ1465:CU1466"/>
    <mergeCell ref="CK1467:CO1468"/>
    <mergeCell ref="CE1472:CI1473"/>
    <mergeCell ref="BY1474:CC1475"/>
    <mergeCell ref="BS1484:BW1485"/>
    <mergeCell ref="BM1490:BQ1491"/>
    <mergeCell ref="BG1514:BK1515"/>
    <mergeCell ref="BA1567:BE1568"/>
    <mergeCell ref="AU1571:AY1572"/>
    <mergeCell ref="E592:F592"/>
    <mergeCell ref="H592:I592"/>
    <mergeCell ref="E423:L423"/>
    <mergeCell ref="E836:P836"/>
    <mergeCell ref="E837:P837"/>
    <mergeCell ref="K1324:L1324"/>
    <mergeCell ref="E1326:S1326"/>
    <mergeCell ref="I1282:J1282"/>
    <mergeCell ref="H1321:I1321"/>
    <mergeCell ref="H1322:I1322"/>
    <mergeCell ref="H1309:I1309"/>
    <mergeCell ref="H1324:I1324"/>
    <mergeCell ref="G1305:I1305"/>
    <mergeCell ref="E845:F845"/>
    <mergeCell ref="E846:F846"/>
    <mergeCell ref="E859:F859"/>
    <mergeCell ref="E860:F860"/>
    <mergeCell ref="E861:F861"/>
    <mergeCell ref="E862:F862"/>
    <mergeCell ref="E1266:F1267"/>
    <mergeCell ref="E1134:H1134"/>
    <mergeCell ref="E1137:H1137"/>
    <mergeCell ref="D840:BR840"/>
    <mergeCell ref="E919:F919"/>
    <mergeCell ref="E1423:F1423"/>
    <mergeCell ref="E1424:F1424"/>
    <mergeCell ref="E1426:F1426"/>
    <mergeCell ref="E1425:F1425"/>
    <mergeCell ref="G1430:H1430"/>
    <mergeCell ref="G1431:H1431"/>
    <mergeCell ref="G1432:H1432"/>
    <mergeCell ref="E1422:F1422"/>
    <mergeCell ref="E1427:F1427"/>
    <mergeCell ref="E1430:F1430"/>
    <mergeCell ref="E1431:F1431"/>
    <mergeCell ref="G1428:H1428"/>
    <mergeCell ref="G1429:H1429"/>
    <mergeCell ref="G1422:H1422"/>
    <mergeCell ref="G1423:H1423"/>
    <mergeCell ref="G1424:H1424"/>
    <mergeCell ref="G1425:H1425"/>
    <mergeCell ref="E1432:F1432"/>
    <mergeCell ref="E1591:I1591"/>
    <mergeCell ref="E1686:I1686"/>
    <mergeCell ref="E1593:I1593"/>
    <mergeCell ref="Q1447:U1447"/>
    <mergeCell ref="W1447:AA1447"/>
    <mergeCell ref="G1433:H1433"/>
    <mergeCell ref="E1428:F1428"/>
    <mergeCell ref="E1429:F1429"/>
    <mergeCell ref="K1665:O1666"/>
    <mergeCell ref="K1587:O1588"/>
    <mergeCell ref="Q1559:U1560"/>
    <mergeCell ref="Q1561:T1561"/>
    <mergeCell ref="E1433:F1433"/>
  </mergeCells>
  <conditionalFormatting sqref="E427:E428">
    <cfRule type="expression" dxfId="9" priority="2" stopIfTrue="1">
      <formula>#REF!&lt;&gt;""</formula>
    </cfRule>
  </conditionalFormatting>
  <conditionalFormatting sqref="E794:E795">
    <cfRule type="expression" dxfId="8" priority="1" stopIfTrue="1">
      <formula>E794&lt;&gt;""</formula>
    </cfRule>
  </conditionalFormatting>
  <dataValidations count="1">
    <dataValidation allowBlank="1" showInputMessage="1" showErrorMessage="1" sqref="F786:U786 E785:E786 W786" xr:uid="{00000000-0002-0000-0C00-000000000000}"/>
  </dataValidations>
  <hyperlinks>
    <hyperlink ref="BG1484" r:id="rId1" display="http://gdo.cnmc.es/CNE/resumenGdo.do?anio=2015" xr:uid="{00000000-0004-0000-0C00-000000000000}"/>
    <hyperlink ref="BA1484" r:id="rId2" display="http://gdo.cnmc.es/CNE/resumenGdo.do?anio=2015" xr:uid="{00000000-0004-0000-0C00-000001000000}"/>
    <hyperlink ref="AU1484" r:id="rId3" display="http://gdo.cnmc.es/CNE/resumenGdo.do?anio=2015" xr:uid="{00000000-0004-0000-0C00-000002000000}"/>
    <hyperlink ref="AU1548" r:id="rId4" display="http://gdo.cnmc.es/CNE/resumenGdo.do?anio=2017" xr:uid="{00000000-0004-0000-0C00-000003000000}"/>
    <hyperlink ref="AU1501" r:id="rId5" display="http://gdo.cnmc.es/CNE/resumenGdo.do?anio=2015" xr:uid="{00000000-0004-0000-0C00-000004000000}"/>
    <hyperlink ref="AI1484" r:id="rId6" display="http://gdo.cnmc.es/CNE/resumenGdo.do?anio=2015" xr:uid="{00000000-0004-0000-0C00-000005000000}"/>
    <hyperlink ref="AI1548" r:id="rId7" display="http://gdo.cnmc.es/CNE/resumenGdo.do?anio=2017" xr:uid="{00000000-0004-0000-0C00-000006000000}"/>
    <hyperlink ref="AI1501" r:id="rId8" display="http://gdo.cnmc.es/CNE/resumenGdo.do?anio=2015" xr:uid="{00000000-0004-0000-0C00-000007000000}"/>
    <hyperlink ref="AI1571" r:id="rId9" display="https://gdo.cnmc.es/CNE/resumenGdo.do?anio=2019" xr:uid="{00000000-0004-0000-0C00-000008000000}"/>
    <hyperlink ref="A5" location="'3. Datos Cultivos'!A1" display="3. Datos cultivos" xr:uid="{00000000-0004-0000-0C00-000009000000}"/>
    <hyperlink ref="A7" location="'5. Instalaciones fijas'!A1" display="5. Instalaciones fijas" xr:uid="{00000000-0004-0000-0C00-00000A000000}"/>
    <hyperlink ref="A9" location="'7. Emisiones Fugitivas'!A1" display="7. Emisiones fugitivas" xr:uid="{00000000-0004-0000-0C00-00000B000000}"/>
    <hyperlink ref="A10" location="'8. Emisiones de proceso'!A1" display="8. Emisiones de proceso" xr:uid="{00000000-0004-0000-0C00-00000C000000}"/>
    <hyperlink ref="A11" location="'9. Información adicional'!A1" display="9. Información adicional" xr:uid="{00000000-0004-0000-0C00-00000D000000}"/>
    <hyperlink ref="A13" location="'11. Informe final. Resultados'!A1" display="11. Informe final: Resultados" xr:uid="{00000000-0004-0000-0C00-00000E000000}"/>
    <hyperlink ref="A15" location="'13. Revisiones calculadora'!A1" display="13. Revisiones de la calculadora" xr:uid="{00000000-0004-0000-0C00-00000F000000}"/>
    <hyperlink ref="A8" location="'6. Vehículos y maquinaria'!A1" display="6. Vehículos y maquinaria" xr:uid="{00000000-0004-0000-0C00-000010000000}"/>
    <hyperlink ref="A3" location="'1.Datos generales organización '!A1" display="1. Datos de la organización" xr:uid="{00000000-0004-0000-0C00-000011000000}"/>
    <hyperlink ref="A4" location="'2. Hoja de trabajo. Consumos'!A1" display="2. Hoja de trabajo. Consumos" xr:uid="{00000000-0004-0000-0C00-000012000000}"/>
    <hyperlink ref="A12" location="'10. Electricidad y otras energ.'!A1" display="10. Electricidad y otras energías" xr:uid="{00000000-0004-0000-0C00-000013000000}"/>
    <hyperlink ref="E24" r:id="rId10" xr:uid="{00000000-0004-0000-0C00-000014000000}"/>
    <hyperlink ref="E389" r:id="rId11" display="Las tipologías de estiércol/purín se definen de la siguiente manera según la Guía práctica de la fertilización racional de los cultivos de España (MAGRAMA): " xr:uid="{00000000-0004-0000-0C00-000015000000}"/>
    <hyperlink ref="E411" r:id="rId12" xr:uid="{00000000-0004-0000-0C00-000016000000}"/>
    <hyperlink ref="E412" r:id="rId13" display="1. Fuente: Tabla 14 de Informaciones Técnicas Agrarias Nº93 (Gobierno de Aragón) elaborada a partir de Ziegler D. y Heduit M., (1991). Engrais de ferme. Valeur fertilisante. Gestion, environnement. ITCF." xr:uid="{00000000-0004-0000-0C00-000017000000}"/>
    <hyperlink ref="E524" r:id="rId14" xr:uid="{00000000-0004-0000-0C00-000018000000}"/>
    <hyperlink ref="E441" r:id="rId15" xr:uid="{00000000-0004-0000-0C00-000019000000}"/>
    <hyperlink ref="E525" r:id="rId16" xr:uid="{00000000-0004-0000-0C00-00001A000000}"/>
    <hyperlink ref="E780" r:id="rId17" display="Fuente: Apartado 5.8.2 Aplicación de urea (3H) del Inventario Nacional de Gases de Efecto Invernadero." xr:uid="{00000000-0004-0000-0C00-00001B000000}"/>
    <hyperlink ref="E532" r:id="rId18" display="Fuente: Tabla 5.6.6. Factores de emisión por defecto y fracciones de volatilización y lixiviación (Guía IPCC 2006) del Inventario Nacional de Gases de Efecto Invernadero. Edición 2022 (1990 - 2020)," xr:uid="{00000000-0004-0000-0C00-00001C000000}"/>
    <hyperlink ref="E796" r:id="rId19" display="Fuente: Apartado 5.8.1 Aplicación de enmiendas calizas (3G) del Inventario Nacional de Gases de Efecto Invernadero." xr:uid="{00000000-0004-0000-0C00-00001D000000}"/>
    <hyperlink ref="E805" r:id="rId20" display="Fuente: Apartado 5.8.3. Aplicación de otros fertilizantes con carbono (3I) del Inventario Nacional de Gases de Efecto Invernadero." xr:uid="{00000000-0004-0000-0C00-00001E000000}"/>
    <hyperlink ref="E836" r:id="rId21" display="Inventario Nacional de Gases de Efecto Invernader. Edición 2022 (1990 - 2020). Apartados 5.7 Quema en campo de residuos agrícolas (3F) y 7.6.1 Incineración y quema al aire libre de residuos (5C)." xr:uid="{00000000-0004-0000-0C00-00001F000000}"/>
    <hyperlink ref="E837" r:id="rId22" display="Inventario Nacional de Gases de Efecto Invernader. Edición 2022 (1990 - 2020). Apartados 5.7 Quema en campo de residuos agrícolas (3F) y 7.6.1 Incineración y quema al aire libre de residuos (5C)." xr:uid="{00000000-0004-0000-0C00-000020000000}"/>
    <hyperlink ref="E1300" r:id="rId23" display="* Las fichas técnicas de maquinaria agrícola del Observatorio de Tecnologías Probadas del Ministerio de Agricultura, Pesca y Alimentación." xr:uid="{00000000-0004-0000-0C00-000021000000}"/>
    <hyperlink ref="E1301" r:id="rId24" xr:uid="{00000000-0004-0000-0C00-000022000000}"/>
    <hyperlink ref="A6" location="'4. Emisiones cultivos'!A1" display="4. Emisiones cultivos" xr:uid="{00000000-0004-0000-0C00-000023000000}"/>
    <hyperlink ref="E1328" r:id="rId25" xr:uid="{00000000-0004-0000-0C00-000024000000}"/>
    <hyperlink ref="E388" r:id="rId26" display="Los documentos &quot;Bases zootécnicas para el cálculo del balance alimentario de nitrógeno y de fósforo” pueden consultarse en el siguiente enlace: https://www.mapa.gob.es/es/ganaderia/temas/ganaderia-y-medio-ambiente/balance-de-nitrogeno-e-inventario-de-emis" xr:uid="{00000000-0004-0000-0C00-000025000000}"/>
    <hyperlink ref="E1297:T1297" r:id="rId27" display="Fuente: apartado 6.1 Resultados finales del estudio &quot;Consumos energéticos en las operaciones agrícolas en España&quot; del IDAE" xr:uid="{00000000-0004-0000-0C00-000026000000}"/>
    <hyperlink ref="E1325:T1325" r:id="rId28" display="Fuente: apartado 6.1 Resultados finales del estudio &quot;Consumos energéticos en las operaciones agrícolas en España&quot; del IDAE" xr:uid="{00000000-0004-0000-0C00-000027000000}"/>
    <hyperlink ref="E500" r:id="rId29" xr:uid="{00000000-0004-0000-0C00-000028000000}"/>
    <hyperlink ref="E532:T532" r:id="rId30" display="Fuente: Tabla 5.6.7 Factores de emisión de volatilización y lixiviación (Guía IPCC 2019 Refinement) del Informe de Inventario Nacional de Gases de Efecto Invernadero 1990 - 2022 (Edición 2024)." xr:uid="{00000000-0004-0000-0C00-000029000000}"/>
    <hyperlink ref="E423" r:id="rId31" display="Fuente: Apartado 5.6 Suelos agrícolas (3D) del Informe de Inventario Nacional de Gases de Efecto Invernadero 1990 - 2022 (Edición 2024)." xr:uid="{00000000-0004-0000-0C00-00002A000000}"/>
    <hyperlink ref="E417" r:id="rId32" xr:uid="{00000000-0004-0000-0C00-00002B000000}"/>
    <hyperlink ref="E599" r:id="rId33" xr:uid="{00000000-0004-0000-0C00-00002C000000}"/>
    <hyperlink ref="E836:O836" r:id="rId34" display="Fuente para cultivos herbáceos: Apartado 5.7 Quema en campo de residuos agrícolas (3F) del Inventario Nacional de Gases de Efecto Invernader." xr:uid="{00000000-0004-0000-0C00-00002D000000}"/>
    <hyperlink ref="E837:O837" r:id="rId35" display="Fuente para cultivos leñosos: Apartado 7.6.1 Incineración y quema al aire libre de residuos (5C) del Inventario Nacional de Gases de Efecto Invernader." xr:uid="{00000000-0004-0000-0C00-00002E000000}"/>
    <hyperlink ref="E886" r:id="rId36" xr:uid="{00000000-0004-0000-0C00-00002F000000}"/>
    <hyperlink ref="E1343" r:id="rId37" xr:uid="{00000000-0004-0000-0C00-000030000000}"/>
    <hyperlink ref="E1030" r:id="rId38" xr:uid="{00000000-0004-0000-0C00-000031000000}"/>
    <hyperlink ref="E1213" r:id="rId39" xr:uid="{00000000-0004-0000-0C00-000032000000}"/>
    <hyperlink ref="E1218" r:id="rId40" xr:uid="{00000000-0004-0000-0C00-000033000000}"/>
    <hyperlink ref="E1277:T1277" r:id="rId41" display="Fuente: apartado 6.1 Resultados finales del estudio &quot;Consumos energéticos en las operaciones agrícolas en España&quot; del IDAE" xr:uid="{00000000-0004-0000-0C00-000034000000}"/>
    <hyperlink ref="E1417:P1417" r:id="rId42" display="Material Suplementario del Capítulo 7 del Sexto Informe de Evaluación del IPCC. https://www.ipcc.ch/report/ar6/wg1/downloads/report/IPCC_AR6_WGI_Chapter07_SM.pdf" xr:uid="{00000000-0004-0000-0C00-000035000000}"/>
    <hyperlink ref="E1435:P1435" r:id="rId43" display="Material Suplementario del Capítulo 7 del Sexto Informe de Evaluación del IPCC. https://www.ipcc.ch/report/ar6/wg1/downloads/report/IPCC_AR6_WGI_Chapter07_SM.pdf" xr:uid="{00000000-0004-0000-0C00-000036000000}"/>
    <hyperlink ref="K1556" r:id="rId44" display="https://gdo.cnmc.es/CNE/accesoEtiquetado.do" xr:uid="{00000000-0004-0000-0C00-000037000000}"/>
    <hyperlink ref="DC1462" r:id="rId45" display="https://gdo.cnmc.es/CNE/accesoEtiquetado.do" xr:uid="{00000000-0004-0000-0C00-000038000000}"/>
    <hyperlink ref="E1134" r:id="rId46" xr:uid="{00000000-0004-0000-0C00-000039000000}"/>
    <hyperlink ref="E1137" r:id="rId47" display="https://eur-lex.europa.eu/legal-content/ES/TXT/?uri=CELEX:52023DC0517" xr:uid="{00000000-0004-0000-0C00-00003A000000}"/>
    <hyperlink ref="E1137:H1137" r:id="rId48" display="https://eur-lex.europa.eu/legal-content/ES/TXT/?uri=CELEX:52024DC0313" xr:uid="{00000000-0004-0000-0C00-00003B000000}"/>
    <hyperlink ref="CW1460" r:id="rId49" display="https://gdo.cnmc.es/CNE/accesoEtiquetado.do" xr:uid="{00000000-0004-0000-0C00-00003C000000}"/>
    <hyperlink ref="CQ1465" r:id="rId50" display="https://gdo.cnmc.es/CNE/accesoEtiquetado.do" xr:uid="{00000000-0004-0000-0C00-00003D000000}"/>
    <hyperlink ref="CK1467" r:id="rId51" display="https://gdo.cnmc.es/CNE/accesoEtiquetado.do" xr:uid="{00000000-0004-0000-0C00-00003E000000}"/>
    <hyperlink ref="CE1472" r:id="rId52" display="https://gdo.cnmc.es/CNE/accesoEtiquetado.do" xr:uid="{00000000-0004-0000-0C00-00003F000000}"/>
    <hyperlink ref="BY1474" r:id="rId53" display="https://gdo.cnmc.es/CNE/accesoEtiquetado.do" xr:uid="{00000000-0004-0000-0C00-000040000000}"/>
    <hyperlink ref="BS1484" r:id="rId54" display="https://gdo.cnmc.es/CNE/accesoEtiquetado.do" xr:uid="{00000000-0004-0000-0C00-000041000000}"/>
    <hyperlink ref="BM1490" r:id="rId55" display="https://gdo.cnmc.es/CNE/accesoEtiquetado.do" xr:uid="{00000000-0004-0000-0C00-000042000000}"/>
    <hyperlink ref="BG1514" r:id="rId56" display="https://gdo.cnmc.es/CNE/accesoEtiquetado.do" xr:uid="{00000000-0004-0000-0C00-000043000000}"/>
    <hyperlink ref="BA1567" r:id="rId57" display="https://gdo.cnmc.es/CNE/accesoEtiquetado.do" xr:uid="{00000000-0004-0000-0C00-000044000000}"/>
    <hyperlink ref="AU1571" r:id="rId58" display="https://gdo.cnmc.es/CNE/accesoEtiquetado.do" xr:uid="{00000000-0004-0000-0C00-000045000000}"/>
    <hyperlink ref="AO1622" r:id="rId59" display="https://gdo.cnmc.es/CNE/accesoEtiquetado.do" xr:uid="{00000000-0004-0000-0C00-000046000000}"/>
    <hyperlink ref="AI1647" r:id="rId60" display="https://gdo.cnmc.es/CNE/accesoEtiquetado.do" xr:uid="{00000000-0004-0000-0C00-000047000000}"/>
    <hyperlink ref="AC1692" r:id="rId61" display="https://gdo.cnmc.es/CNE/accesoEtiquetado.do" xr:uid="{00000000-0004-0000-0C00-000048000000}"/>
    <hyperlink ref="W1688" r:id="rId62" display="https://gdo.cnmc.es/CNE/accesoEtiquetado.do" xr:uid="{00000000-0004-0000-0C00-000049000000}"/>
    <hyperlink ref="Q1643" r:id="rId63" display="https://gdo.cnmc.es/CNE/accesoEtiquetado.do" xr:uid="{00000000-0004-0000-0C00-00004A000000}"/>
    <hyperlink ref="W1540" r:id="rId64" display="https://gdo.cnmc.es/CNE/accesoEtiquetado.do" xr:uid="{00000000-0004-0000-0C00-00004B000000}"/>
    <hyperlink ref="Q1556" r:id="rId65" display="https://gdo.cnmc.es/CNE/accesoEtiquetado.do" xr:uid="{00000000-0004-0000-0C00-00004C000000}"/>
    <hyperlink ref="K1584" r:id="rId66" display="https://gdo.cnmc.es/CNE/accesoEtiquetado.do" xr:uid="{00000000-0004-0000-0C00-00004D000000}"/>
    <hyperlink ref="K1665" r:id="rId67" display="https://gdo.cnmc.es/CNE/accesoEtiquetado.do" xr:uid="{00000000-0004-0000-0C00-00004E000000}"/>
    <hyperlink ref="E1215" r:id="rId68" xr:uid="{00000000-0004-0000-0C00-00004F000000}"/>
    <hyperlink ref="E898" r:id="rId69" xr:uid="{00000000-0004-0000-0C00-000050000000}"/>
    <hyperlink ref="E890" r:id="rId70" xr:uid="{00000000-0004-0000-0C00-000051000000}"/>
    <hyperlink ref="E902" r:id="rId71" xr:uid="{00000000-0004-0000-0C00-000052000000}"/>
    <hyperlink ref="E895:H895" r:id="rId72" display="https://eur-lex.europa.eu/legal-content/ES/TXT/?uri=CELEX:32022R0996" xr:uid="{00000000-0004-0000-0C00-000053000000}"/>
    <hyperlink ref="E1348" r:id="rId73" xr:uid="{00000000-0004-0000-0C00-000054000000}"/>
    <hyperlink ref="E1352:H1352" r:id="rId74" display="https://eur-lex.europa.eu/legal-content/ES/TXT/?uri=CELEX:32022R0996" xr:uid="{00000000-0004-0000-0C00-000055000000}"/>
    <hyperlink ref="E1354" r:id="rId75" xr:uid="{00000000-0004-0000-0C00-000056000000}"/>
    <hyperlink ref="E1591" r:id="rId76" xr:uid="{00000000-0004-0000-0C00-000057000000}"/>
    <hyperlink ref="E1686" r:id="rId77" xr:uid="{00000000-0004-0000-0C00-000058000000}"/>
  </hyperlinks>
  <pageMargins left="0.7" right="0.7" top="0.75" bottom="0.75" header="0.3" footer="0.3"/>
  <pageSetup paperSize="9" scale="54" orientation="portrait" horizontalDpi="300" verticalDpi="300" r:id="rId78"/>
  <colBreaks count="1" manualBreakCount="1">
    <brk id="18" max="1048575" man="1"/>
  </colBreaks>
  <drawing r:id="rId7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A1:Q28"/>
  <sheetViews>
    <sheetView zoomScaleNormal="100" workbookViewId="0">
      <selection sqref="A1:O1"/>
    </sheetView>
  </sheetViews>
  <sheetFormatPr defaultColWidth="11.42578125" defaultRowHeight="16.5"/>
  <cols>
    <col min="1" max="1" width="4" style="97" customWidth="1"/>
    <col min="2" max="2" width="11.42578125" style="97"/>
    <col min="3" max="3" width="20.7109375" style="97" customWidth="1"/>
    <col min="4" max="5" width="11.42578125" style="97"/>
    <col min="6" max="6" width="8.7109375" style="97" customWidth="1"/>
    <col min="7" max="7" width="26.7109375" style="97" customWidth="1"/>
    <col min="8" max="14" width="11.42578125" style="97"/>
    <col min="15" max="15" width="11.85546875" style="97" customWidth="1"/>
    <col min="16" max="16384" width="11.42578125" style="97"/>
  </cols>
  <sheetData>
    <row r="1" spans="1:17" s="62" customFormat="1" ht="32.25" customHeight="1">
      <c r="A1" s="906" t="s">
        <v>1889</v>
      </c>
      <c r="B1" s="939"/>
      <c r="C1" s="906"/>
      <c r="D1" s="906"/>
      <c r="E1" s="906"/>
      <c r="F1" s="906"/>
      <c r="G1" s="906"/>
      <c r="H1" s="906"/>
      <c r="I1" s="906"/>
      <c r="J1" s="906"/>
      <c r="K1" s="906"/>
      <c r="L1" s="906"/>
      <c r="M1" s="906"/>
      <c r="N1" s="906"/>
      <c r="O1" s="906"/>
    </row>
    <row r="2" spans="1:17" ht="34.5" customHeight="1">
      <c r="A2" s="99"/>
      <c r="B2" s="99"/>
      <c r="C2" s="99"/>
      <c r="D2" s="99"/>
      <c r="E2" s="99"/>
      <c r="F2" s="99"/>
      <c r="G2" s="99"/>
      <c r="H2" s="99"/>
      <c r="I2" s="99"/>
      <c r="J2" s="99"/>
      <c r="K2" s="99"/>
      <c r="L2" s="99"/>
      <c r="M2" s="99"/>
      <c r="N2" s="99"/>
      <c r="O2" s="99"/>
      <c r="P2" s="99"/>
      <c r="Q2" s="99"/>
    </row>
    <row r="3" spans="1:17" s="98" customFormat="1" ht="39.75" customHeight="1">
      <c r="A3" s="419"/>
      <c r="B3" s="642" t="s">
        <v>1890</v>
      </c>
      <c r="C3" s="421" t="s">
        <v>1891</v>
      </c>
      <c r="D3" s="1284" t="s">
        <v>1892</v>
      </c>
      <c r="E3" s="1284"/>
      <c r="F3" s="1284"/>
      <c r="G3" s="1284"/>
      <c r="H3" s="1284"/>
      <c r="I3" s="1284"/>
      <c r="J3" s="1284"/>
      <c r="K3" s="1284"/>
      <c r="L3" s="1284"/>
      <c r="M3" s="1284"/>
      <c r="N3" s="1284"/>
      <c r="O3" s="1285"/>
      <c r="P3" s="99"/>
      <c r="Q3" s="1458"/>
    </row>
    <row r="4" spans="1:17" s="98" customFormat="1" ht="33" customHeight="1">
      <c r="A4" s="419"/>
      <c r="B4" s="641" t="s">
        <v>1893</v>
      </c>
      <c r="C4" s="1459">
        <v>45796</v>
      </c>
      <c r="D4" s="1281" t="s">
        <v>1894</v>
      </c>
      <c r="E4" s="1282"/>
      <c r="F4" s="1282"/>
      <c r="G4" s="1282"/>
      <c r="H4" s="1282"/>
      <c r="I4" s="1282"/>
      <c r="J4" s="1282"/>
      <c r="K4" s="1282"/>
      <c r="L4" s="1282"/>
      <c r="M4" s="1282"/>
      <c r="N4" s="1282"/>
      <c r="O4" s="1283"/>
      <c r="P4" s="99"/>
      <c r="Q4" s="1458"/>
    </row>
    <row r="5" spans="1:17" s="98" customFormat="1" ht="189.75" customHeight="1">
      <c r="A5" s="419"/>
      <c r="B5" s="641" t="s">
        <v>1895</v>
      </c>
      <c r="C5" s="1459">
        <v>45783</v>
      </c>
      <c r="D5" s="1281" t="s">
        <v>1896</v>
      </c>
      <c r="E5" s="1282"/>
      <c r="F5" s="1282"/>
      <c r="G5" s="1282"/>
      <c r="H5" s="1282"/>
      <c r="I5" s="1282"/>
      <c r="J5" s="1282"/>
      <c r="K5" s="1282"/>
      <c r="L5" s="1282"/>
      <c r="M5" s="1282"/>
      <c r="N5" s="1282"/>
      <c r="O5" s="1283"/>
      <c r="P5" s="99"/>
      <c r="Q5" s="815"/>
    </row>
    <row r="6" spans="1:17" s="98" customFormat="1" ht="156" customHeight="1">
      <c r="A6" s="419"/>
      <c r="B6" s="641" t="s">
        <v>1897</v>
      </c>
      <c r="C6" s="1459">
        <v>45448</v>
      </c>
      <c r="D6" s="1281" t="s">
        <v>1898</v>
      </c>
      <c r="E6" s="1282"/>
      <c r="F6" s="1282"/>
      <c r="G6" s="1282"/>
      <c r="H6" s="1282"/>
      <c r="I6" s="1282"/>
      <c r="J6" s="1282"/>
      <c r="K6" s="1282"/>
      <c r="L6" s="1282"/>
      <c r="M6" s="1282"/>
      <c r="N6" s="1282"/>
      <c r="O6" s="1283"/>
      <c r="P6" s="99"/>
      <c r="Q6" s="1458"/>
    </row>
    <row r="7" spans="1:17" s="98" customFormat="1" ht="58.5" customHeight="1">
      <c r="A7" s="419"/>
      <c r="B7" s="641" t="s">
        <v>1899</v>
      </c>
      <c r="C7" s="1459">
        <v>45091</v>
      </c>
      <c r="D7" s="1286" t="s">
        <v>1900</v>
      </c>
      <c r="E7" s="1287"/>
      <c r="F7" s="1287"/>
      <c r="G7" s="1287"/>
      <c r="H7" s="1287"/>
      <c r="I7" s="1287"/>
      <c r="J7" s="1287"/>
      <c r="K7" s="1287"/>
      <c r="L7" s="1287"/>
      <c r="M7" s="1287"/>
      <c r="N7" s="1287"/>
      <c r="O7" s="1288"/>
      <c r="P7" s="99"/>
      <c r="Q7" s="1458"/>
    </row>
    <row r="8" spans="1:17" s="99" customFormat="1" ht="33" customHeight="1">
      <c r="A8" s="420"/>
      <c r="B8" s="641" t="s">
        <v>1901</v>
      </c>
      <c r="C8" s="1459">
        <v>44746</v>
      </c>
      <c r="D8" s="1280" t="s">
        <v>1902</v>
      </c>
      <c r="E8" s="1275"/>
      <c r="F8" s="1275"/>
      <c r="G8" s="1275"/>
      <c r="H8" s="1275"/>
      <c r="I8" s="1275"/>
      <c r="J8" s="1275"/>
      <c r="K8" s="1275"/>
      <c r="L8" s="1275"/>
      <c r="M8" s="1275"/>
      <c r="N8" s="1275"/>
      <c r="O8" s="1276"/>
    </row>
    <row r="9" spans="1:17" s="99" customFormat="1" ht="24" customHeight="1">
      <c r="A9" s="420"/>
      <c r="B9" s="641" t="s">
        <v>1903</v>
      </c>
      <c r="C9" s="1459">
        <v>44735</v>
      </c>
      <c r="D9" s="1280" t="s">
        <v>1904</v>
      </c>
      <c r="E9" s="1275"/>
      <c r="F9" s="1275"/>
      <c r="G9" s="1275"/>
      <c r="H9" s="1275"/>
      <c r="I9" s="1275"/>
      <c r="J9" s="1275"/>
      <c r="K9" s="1275"/>
      <c r="L9" s="1275"/>
      <c r="M9" s="1275"/>
      <c r="N9" s="1275"/>
      <c r="O9" s="1276"/>
    </row>
    <row r="10" spans="1:17" s="99" customFormat="1" ht="119.25" customHeight="1">
      <c r="A10" s="420"/>
      <c r="B10" s="1460" t="s">
        <v>1905</v>
      </c>
      <c r="C10" s="1459">
        <v>44719</v>
      </c>
      <c r="D10" s="1280" t="s">
        <v>1906</v>
      </c>
      <c r="E10" s="1275"/>
      <c r="F10" s="1275"/>
      <c r="G10" s="1275"/>
      <c r="H10" s="1275"/>
      <c r="I10" s="1275"/>
      <c r="J10" s="1275"/>
      <c r="K10" s="1275"/>
      <c r="L10" s="1275"/>
      <c r="M10" s="1275"/>
      <c r="N10" s="1275"/>
      <c r="O10" s="1276"/>
    </row>
    <row r="11" spans="1:17" s="99" customFormat="1" ht="57" customHeight="1">
      <c r="A11" s="420"/>
      <c r="B11" s="1460" t="s">
        <v>1907</v>
      </c>
      <c r="C11" s="1459">
        <v>44315</v>
      </c>
      <c r="D11" s="1280" t="s">
        <v>1908</v>
      </c>
      <c r="E11" s="1275"/>
      <c r="F11" s="1275"/>
      <c r="G11" s="1275"/>
      <c r="H11" s="1275"/>
      <c r="I11" s="1275"/>
      <c r="J11" s="1275"/>
      <c r="K11" s="1275"/>
      <c r="L11" s="1275"/>
      <c r="M11" s="1275"/>
      <c r="N11" s="1275"/>
      <c r="O11" s="1276"/>
    </row>
    <row r="12" spans="1:17" s="99" customFormat="1" ht="67.5" customHeight="1">
      <c r="A12" s="420"/>
      <c r="B12" s="1460" t="s">
        <v>1909</v>
      </c>
      <c r="C12" s="1459">
        <v>44309</v>
      </c>
      <c r="D12" s="1280" t="s">
        <v>1910</v>
      </c>
      <c r="E12" s="1275"/>
      <c r="F12" s="1275"/>
      <c r="G12" s="1275"/>
      <c r="H12" s="1275"/>
      <c r="I12" s="1275"/>
      <c r="J12" s="1275"/>
      <c r="K12" s="1275"/>
      <c r="L12" s="1275"/>
      <c r="M12" s="1275"/>
      <c r="N12" s="1275"/>
      <c r="O12" s="1276"/>
    </row>
    <row r="13" spans="1:17" s="99" customFormat="1" ht="42.75" customHeight="1">
      <c r="A13" s="420"/>
      <c r="B13" s="1460" t="s">
        <v>1911</v>
      </c>
      <c r="C13" s="1459">
        <v>44006</v>
      </c>
      <c r="D13" s="1280" t="s">
        <v>1912</v>
      </c>
      <c r="E13" s="1275"/>
      <c r="F13" s="1275"/>
      <c r="G13" s="1275"/>
      <c r="H13" s="1275"/>
      <c r="I13" s="1275"/>
      <c r="J13" s="1275"/>
      <c r="K13" s="1275"/>
      <c r="L13" s="1275"/>
      <c r="M13" s="1275"/>
      <c r="N13" s="1275"/>
      <c r="O13" s="1276"/>
    </row>
    <row r="14" spans="1:17" ht="24" customHeight="1">
      <c r="A14" s="420"/>
      <c r="B14" s="1460" t="s">
        <v>1913</v>
      </c>
      <c r="C14" s="1459">
        <v>43992</v>
      </c>
      <c r="D14" s="1280" t="s">
        <v>1914</v>
      </c>
      <c r="E14" s="1275"/>
      <c r="F14" s="1275"/>
      <c r="G14" s="1275"/>
      <c r="H14" s="1275"/>
      <c r="I14" s="1275"/>
      <c r="J14" s="1275"/>
      <c r="K14" s="1275"/>
      <c r="L14" s="1275"/>
      <c r="M14" s="1275"/>
      <c r="N14" s="1275"/>
      <c r="O14" s="1276"/>
      <c r="P14" s="99"/>
      <c r="Q14" s="99"/>
    </row>
    <row r="15" spans="1:17" ht="67.5" customHeight="1">
      <c r="A15" s="420"/>
      <c r="B15" s="1460" t="s">
        <v>1915</v>
      </c>
      <c r="C15" s="1459">
        <v>43986</v>
      </c>
      <c r="D15" s="1280" t="s">
        <v>1916</v>
      </c>
      <c r="E15" s="1275"/>
      <c r="F15" s="1275"/>
      <c r="G15" s="1275"/>
      <c r="H15" s="1275"/>
      <c r="I15" s="1275"/>
      <c r="J15" s="1275"/>
      <c r="K15" s="1275"/>
      <c r="L15" s="1275"/>
      <c r="M15" s="1275"/>
      <c r="N15" s="1275"/>
      <c r="O15" s="1276"/>
      <c r="P15" s="99"/>
      <c r="Q15" s="99"/>
    </row>
    <row r="16" spans="1:17" ht="60.75" customHeight="1">
      <c r="A16" s="420"/>
      <c r="B16" s="1460" t="s">
        <v>1917</v>
      </c>
      <c r="C16" s="1461">
        <v>43944</v>
      </c>
      <c r="D16" s="1274" t="s">
        <v>1918</v>
      </c>
      <c r="E16" s="1275"/>
      <c r="F16" s="1275"/>
      <c r="G16" s="1275"/>
      <c r="H16" s="1275"/>
      <c r="I16" s="1275"/>
      <c r="J16" s="1275"/>
      <c r="K16" s="1275"/>
      <c r="L16" s="1275"/>
      <c r="M16" s="1275"/>
      <c r="N16" s="1275"/>
      <c r="O16" s="1276"/>
      <c r="P16" s="99"/>
      <c r="Q16" s="99"/>
    </row>
    <row r="17" spans="1:15" ht="27" customHeight="1">
      <c r="A17" s="420"/>
      <c r="B17" s="1460" t="s">
        <v>1919</v>
      </c>
      <c r="C17" s="1461">
        <v>43826</v>
      </c>
      <c r="D17" s="1277" t="s">
        <v>1920</v>
      </c>
      <c r="E17" s="1278"/>
      <c r="F17" s="1278"/>
      <c r="G17" s="1278"/>
      <c r="H17" s="1278"/>
      <c r="I17" s="1278"/>
      <c r="J17" s="1278"/>
      <c r="K17" s="1278"/>
      <c r="L17" s="1278"/>
      <c r="M17" s="1278"/>
      <c r="N17" s="1278"/>
      <c r="O17" s="1279"/>
    </row>
    <row r="18" spans="1:15" ht="42" customHeight="1">
      <c r="A18" s="420"/>
      <c r="B18" s="1460" t="s">
        <v>1921</v>
      </c>
      <c r="C18" s="1461">
        <v>43738</v>
      </c>
      <c r="D18" s="1277" t="s">
        <v>1922</v>
      </c>
      <c r="E18" s="1278"/>
      <c r="F18" s="1278"/>
      <c r="G18" s="1278"/>
      <c r="H18" s="1278"/>
      <c r="I18" s="1278"/>
      <c r="J18" s="1278"/>
      <c r="K18" s="1278"/>
      <c r="L18" s="1278"/>
      <c r="M18" s="1278"/>
      <c r="N18" s="1278"/>
      <c r="O18" s="1279"/>
    </row>
    <row r="19" spans="1:15" ht="36" customHeight="1">
      <c r="A19" s="420"/>
      <c r="B19" s="1460" t="s">
        <v>1923</v>
      </c>
      <c r="C19" s="1461">
        <v>43560</v>
      </c>
      <c r="D19" s="1277" t="s">
        <v>1924</v>
      </c>
      <c r="E19" s="1278"/>
      <c r="F19" s="1278"/>
      <c r="G19" s="1278"/>
      <c r="H19" s="1278"/>
      <c r="I19" s="1278"/>
      <c r="J19" s="1278"/>
      <c r="K19" s="1278"/>
      <c r="L19" s="1278"/>
      <c r="M19" s="1278"/>
      <c r="N19" s="1278"/>
      <c r="O19" s="1279"/>
    </row>
    <row r="20" spans="1:15" ht="67.5" customHeight="1">
      <c r="A20" s="99"/>
      <c r="B20" s="1460" t="s">
        <v>1925</v>
      </c>
      <c r="C20" s="1461">
        <v>43452</v>
      </c>
      <c r="D20" s="1462" t="s">
        <v>1926</v>
      </c>
      <c r="E20" s="1463"/>
      <c r="F20" s="1463"/>
      <c r="G20" s="1463"/>
      <c r="H20" s="1463"/>
      <c r="I20" s="1463"/>
      <c r="J20" s="1463"/>
      <c r="K20" s="1463"/>
      <c r="L20" s="1463"/>
      <c r="M20" s="1463"/>
      <c r="N20" s="1463"/>
      <c r="O20" s="1464"/>
    </row>
    <row r="21" spans="1:15" ht="39" customHeight="1">
      <c r="A21" s="99"/>
      <c r="B21" s="1460" t="s">
        <v>1927</v>
      </c>
      <c r="C21" s="1461">
        <v>43201</v>
      </c>
      <c r="D21" s="1462" t="s">
        <v>1928</v>
      </c>
      <c r="E21" s="1463"/>
      <c r="F21" s="1463"/>
      <c r="G21" s="1463"/>
      <c r="H21" s="1463"/>
      <c r="I21" s="1463"/>
      <c r="J21" s="1463"/>
      <c r="K21" s="1463"/>
      <c r="L21" s="1463"/>
      <c r="M21" s="1463"/>
      <c r="N21" s="1463"/>
      <c r="O21" s="1464"/>
    </row>
    <row r="22" spans="1:15" ht="24.75" customHeight="1">
      <c r="A22" s="99"/>
      <c r="B22" s="1460" t="s">
        <v>1929</v>
      </c>
      <c r="C22" s="1465">
        <v>42979</v>
      </c>
      <c r="D22" s="1462" t="s">
        <v>1930</v>
      </c>
      <c r="E22" s="1463"/>
      <c r="F22" s="1463"/>
      <c r="G22" s="1463"/>
      <c r="H22" s="1463"/>
      <c r="I22" s="1463"/>
      <c r="J22" s="1463"/>
      <c r="K22" s="1463"/>
      <c r="L22" s="1463"/>
      <c r="M22" s="1463"/>
      <c r="N22" s="1463"/>
      <c r="O22" s="1464"/>
    </row>
    <row r="23" spans="1:15" ht="90" customHeight="1">
      <c r="A23" s="99"/>
      <c r="B23" s="1460" t="s">
        <v>1931</v>
      </c>
      <c r="C23" s="1461">
        <v>42846</v>
      </c>
      <c r="D23" s="1466" t="s">
        <v>1932</v>
      </c>
      <c r="E23" s="1467"/>
      <c r="F23" s="1467"/>
      <c r="G23" s="1467"/>
      <c r="H23" s="1467"/>
      <c r="I23" s="1467"/>
      <c r="J23" s="1467"/>
      <c r="K23" s="1467"/>
      <c r="L23" s="1467"/>
      <c r="M23" s="1467"/>
      <c r="N23" s="1467"/>
      <c r="O23" s="1468"/>
    </row>
    <row r="24" spans="1:15" ht="25.5" customHeight="1">
      <c r="A24" s="99"/>
      <c r="B24" s="1460" t="s">
        <v>1933</v>
      </c>
      <c r="C24" s="1465">
        <v>42660</v>
      </c>
      <c r="D24" s="1462" t="s">
        <v>1934</v>
      </c>
      <c r="E24" s="1463"/>
      <c r="F24" s="1463"/>
      <c r="G24" s="1463"/>
      <c r="H24" s="1463"/>
      <c r="I24" s="1463"/>
      <c r="J24" s="1463"/>
      <c r="K24" s="1463"/>
      <c r="L24" s="1463"/>
      <c r="M24" s="1463"/>
      <c r="N24" s="1463"/>
      <c r="O24" s="1464"/>
    </row>
    <row r="25" spans="1:15" ht="67.5" customHeight="1">
      <c r="A25" s="99"/>
      <c r="B25" s="1460" t="s">
        <v>1935</v>
      </c>
      <c r="C25" s="1469">
        <v>42580</v>
      </c>
      <c r="D25" s="1271" t="s">
        <v>1936</v>
      </c>
      <c r="E25" s="1272"/>
      <c r="F25" s="1272"/>
      <c r="G25" s="1272"/>
      <c r="H25" s="1272"/>
      <c r="I25" s="1272"/>
      <c r="J25" s="1272"/>
      <c r="K25" s="1272"/>
      <c r="L25" s="1272"/>
      <c r="M25" s="1272"/>
      <c r="N25" s="1272"/>
      <c r="O25" s="1273"/>
    </row>
    <row r="26" spans="1:15" ht="108.75" customHeight="1">
      <c r="A26" s="99"/>
      <c r="B26" s="1460" t="s">
        <v>1937</v>
      </c>
      <c r="C26" s="1465">
        <v>42468</v>
      </c>
      <c r="D26" s="1470" t="s">
        <v>1938</v>
      </c>
      <c r="E26" s="1463"/>
      <c r="F26" s="1463"/>
      <c r="G26" s="1463"/>
      <c r="H26" s="1463"/>
      <c r="I26" s="1463"/>
      <c r="J26" s="1463"/>
      <c r="K26" s="1463"/>
      <c r="L26" s="1463"/>
      <c r="M26" s="1463"/>
      <c r="N26" s="1463"/>
      <c r="O26" s="1464"/>
    </row>
    <row r="27" spans="1:15" ht="36" customHeight="1">
      <c r="A27" s="99"/>
      <c r="B27" s="1460" t="s">
        <v>1939</v>
      </c>
      <c r="C27" s="1465">
        <v>42445</v>
      </c>
      <c r="D27" s="1470" t="s">
        <v>1940</v>
      </c>
      <c r="E27" s="1463"/>
      <c r="F27" s="1463"/>
      <c r="G27" s="1463"/>
      <c r="H27" s="1463"/>
      <c r="I27" s="1463"/>
      <c r="J27" s="1463"/>
      <c r="K27" s="1463"/>
      <c r="L27" s="1463"/>
      <c r="M27" s="1463"/>
      <c r="N27" s="1463"/>
      <c r="O27" s="1464"/>
    </row>
    <row r="28" spans="1:15" ht="20.25" customHeight="1">
      <c r="A28" s="99"/>
      <c r="B28" s="1471" t="s">
        <v>1941</v>
      </c>
      <c r="C28" s="1472">
        <v>42412</v>
      </c>
      <c r="D28" s="1473" t="s">
        <v>546</v>
      </c>
      <c r="E28" s="1473"/>
      <c r="F28" s="1473"/>
      <c r="G28" s="1473"/>
      <c r="H28" s="1473"/>
      <c r="I28" s="1473"/>
      <c r="J28" s="1473"/>
      <c r="K28" s="1473"/>
      <c r="L28" s="1473"/>
      <c r="M28" s="1473"/>
      <c r="N28" s="1473"/>
      <c r="O28" s="1474"/>
    </row>
  </sheetData>
  <sheetProtection algorithmName="SHA-512" hashValue="JXbFJkT3QWKgaJQSnAOGI0oALVeJclkqk9Xj6YFlyfFMCSKdrZWF/5rVa3iySQMzOFU4y/GpXd33SIXQeB2rzw==" saltValue="6QiNzCY4szYhzQuijTjA6g==" spinCount="100000" sheet="1" objects="1" scenarios="1"/>
  <mergeCells count="27">
    <mergeCell ref="D3:O3"/>
    <mergeCell ref="A1:O1"/>
    <mergeCell ref="D14:O14"/>
    <mergeCell ref="D9:O9"/>
    <mergeCell ref="D8:O8"/>
    <mergeCell ref="D7:O7"/>
    <mergeCell ref="D6:O6"/>
    <mergeCell ref="D5:O5"/>
    <mergeCell ref="D15:O15"/>
    <mergeCell ref="D11:O11"/>
    <mergeCell ref="D12:O12"/>
    <mergeCell ref="D13:O13"/>
    <mergeCell ref="D4:O4"/>
    <mergeCell ref="D10:O10"/>
    <mergeCell ref="D22:O22"/>
    <mergeCell ref="D16:O16"/>
    <mergeCell ref="D20:O20"/>
    <mergeCell ref="D21:O21"/>
    <mergeCell ref="D24:O24"/>
    <mergeCell ref="D19:O19"/>
    <mergeCell ref="D17:O17"/>
    <mergeCell ref="D18:O18"/>
    <mergeCell ref="D27:O27"/>
    <mergeCell ref="D28:O28"/>
    <mergeCell ref="D25:O25"/>
    <mergeCell ref="D26:O26"/>
    <mergeCell ref="D23:O23"/>
  </mergeCells>
  <phoneticPr fontId="3" type="noConversion"/>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sheetPr>
  <dimension ref="A1:DF2660"/>
  <sheetViews>
    <sheetView zoomScaleNormal="100" workbookViewId="0"/>
  </sheetViews>
  <sheetFormatPr defaultColWidth="11.42578125" defaultRowHeight="15.75"/>
  <cols>
    <col min="1" max="1" width="3.7109375" style="452" customWidth="1"/>
    <col min="2" max="2" width="5.7109375" customWidth="1"/>
    <col min="3" max="3" width="42.85546875" customWidth="1"/>
    <col min="4" max="4" width="21.42578125" customWidth="1"/>
    <col min="5" max="5" width="33.5703125" customWidth="1"/>
    <col min="6" max="6" width="18.7109375" customWidth="1"/>
    <col min="7" max="7" width="17" customWidth="1"/>
    <col min="8" max="8" width="15.28515625" customWidth="1"/>
    <col min="9" max="9" width="19.42578125" customWidth="1"/>
    <col min="10" max="10" width="33.42578125" customWidth="1"/>
    <col min="11" max="11" width="14" customWidth="1"/>
    <col min="12" max="14" width="13.7109375" customWidth="1"/>
    <col min="15" max="15" width="14.28515625" customWidth="1"/>
    <col min="16" max="18" width="13.140625" customWidth="1"/>
    <col min="19" max="22" width="13.5703125" customWidth="1"/>
    <col min="23" max="26" width="13" customWidth="1"/>
    <col min="27" max="30" width="14.140625" customWidth="1"/>
    <col min="31" max="34" width="13.140625" customWidth="1"/>
    <col min="35" max="38" width="15.42578125" customWidth="1"/>
    <col min="39" max="42" width="14" customWidth="1"/>
    <col min="43" max="46" width="13.85546875" customWidth="1"/>
    <col min="47" max="50" width="15.28515625" customWidth="1"/>
    <col min="51" max="53" width="16.5703125" customWidth="1"/>
    <col min="57" max="62" width="15.28515625" customWidth="1"/>
    <col min="63" max="66" width="20.42578125" customWidth="1"/>
    <col min="105" max="106" width="18.85546875" customWidth="1"/>
    <col min="107" max="107" width="20.140625" customWidth="1"/>
    <col min="108" max="108" width="19.140625" customWidth="1"/>
    <col min="109" max="109" width="19.5703125" customWidth="1"/>
    <col min="110" max="110" width="21.85546875" customWidth="1"/>
  </cols>
  <sheetData>
    <row r="1" spans="1:13" ht="18" customHeight="1"/>
    <row r="2" spans="1:13" ht="18" customHeight="1"/>
    <row r="3" spans="1:13" ht="18" customHeight="1"/>
    <row r="4" spans="1:13" s="463" customFormat="1" ht="18" customHeight="1">
      <c r="A4" s="462" t="s">
        <v>2</v>
      </c>
      <c r="B4" s="283" t="s">
        <v>3</v>
      </c>
      <c r="C4" s="284"/>
      <c r="D4" s="284"/>
      <c r="E4" s="284"/>
      <c r="F4" s="284"/>
      <c r="G4" s="284"/>
      <c r="H4" s="284"/>
      <c r="I4" s="284"/>
      <c r="J4" s="284"/>
      <c r="K4" s="284"/>
      <c r="L4" s="284"/>
      <c r="M4" s="284"/>
    </row>
    <row r="5" spans="1:13" ht="18" customHeight="1"/>
    <row r="6" spans="1:13" ht="18" customHeight="1">
      <c r="C6" s="1475" t="s">
        <v>539</v>
      </c>
      <c r="D6" s="1476" t="str">
        <f>IF(ISNUMBER('1.Datos generales organización '!G5),'1.Datos generales organización '!G5,"")</f>
        <v/>
      </c>
      <c r="E6" s="1"/>
      <c r="G6" s="1475" t="s">
        <v>536</v>
      </c>
      <c r="H6" s="1476" t="str">
        <f>IF(ISTEXT('1.Datos generales organización '!K5),'1.Datos generales organización '!K5,"")</f>
        <v/>
      </c>
    </row>
    <row r="7" spans="1:13" ht="18" customHeight="1">
      <c r="C7" s="1"/>
      <c r="D7" s="1"/>
      <c r="E7" s="1"/>
      <c r="F7" s="1"/>
      <c r="G7" s="1"/>
    </row>
    <row r="8" spans="1:13" ht="18" customHeight="1">
      <c r="C8" s="1477" t="s">
        <v>805</v>
      </c>
      <c r="D8" s="1478" t="s">
        <v>1942</v>
      </c>
      <c r="E8" s="1477" t="s">
        <v>1943</v>
      </c>
      <c r="G8" s="1475" t="s">
        <v>1944</v>
      </c>
      <c r="H8" s="1478"/>
    </row>
    <row r="9" spans="1:13" ht="18" customHeight="1">
      <c r="C9" s="262">
        <v>2024</v>
      </c>
      <c r="D9" s="8" t="s">
        <v>1945</v>
      </c>
      <c r="E9" s="263" t="s">
        <v>1946</v>
      </c>
      <c r="G9" s="787" t="s">
        <v>1947</v>
      </c>
      <c r="H9" s="787">
        <v>27.9</v>
      </c>
    </row>
    <row r="10" spans="1:13" ht="18" customHeight="1">
      <c r="C10" s="262">
        <v>2023</v>
      </c>
      <c r="D10" s="8" t="s">
        <v>1948</v>
      </c>
      <c r="E10" s="263" t="s">
        <v>1949</v>
      </c>
      <c r="G10" s="787" t="s">
        <v>1950</v>
      </c>
      <c r="H10" s="787">
        <v>273</v>
      </c>
    </row>
    <row r="11" spans="1:13" ht="18" customHeight="1">
      <c r="C11" s="262">
        <v>2022</v>
      </c>
      <c r="D11" s="8" t="s">
        <v>1951</v>
      </c>
      <c r="E11" s="263" t="s">
        <v>1952</v>
      </c>
    </row>
    <row r="12" spans="1:13" ht="18" customHeight="1">
      <c r="C12" s="262">
        <v>2021</v>
      </c>
      <c r="D12" s="8" t="s">
        <v>1953</v>
      </c>
      <c r="E12" s="263" t="s">
        <v>1954</v>
      </c>
    </row>
    <row r="13" spans="1:13" ht="18" customHeight="1">
      <c r="C13" s="262">
        <v>2020</v>
      </c>
      <c r="D13" s="8" t="s">
        <v>1955</v>
      </c>
      <c r="E13" s="263" t="s">
        <v>1956</v>
      </c>
    </row>
    <row r="14" spans="1:13" ht="18" customHeight="1">
      <c r="C14" s="262">
        <v>2019</v>
      </c>
      <c r="D14" s="8" t="s">
        <v>1957</v>
      </c>
      <c r="E14" s="263" t="s">
        <v>1958</v>
      </c>
    </row>
    <row r="15" spans="1:13" ht="18" customHeight="1">
      <c r="C15" s="262">
        <v>2018</v>
      </c>
      <c r="D15" s="663" t="s">
        <v>108</v>
      </c>
      <c r="E15" s="263" t="s">
        <v>1959</v>
      </c>
    </row>
    <row r="16" spans="1:13" ht="18" customHeight="1">
      <c r="C16" s="262">
        <v>2017</v>
      </c>
      <c r="E16" s="263" t="s">
        <v>1960</v>
      </c>
    </row>
    <row r="17" spans="3:5" ht="18" customHeight="1">
      <c r="C17" s="262">
        <v>2016</v>
      </c>
      <c r="E17" s="263" t="s">
        <v>1961</v>
      </c>
    </row>
    <row r="18" spans="3:5" ht="18" customHeight="1">
      <c r="C18" s="262">
        <v>2015</v>
      </c>
      <c r="E18" s="263" t="s">
        <v>1962</v>
      </c>
    </row>
    <row r="19" spans="3:5" ht="18" customHeight="1">
      <c r="C19" s="262">
        <v>2014</v>
      </c>
      <c r="E19" s="263" t="s">
        <v>1963</v>
      </c>
    </row>
    <row r="20" spans="3:5" ht="18" customHeight="1">
      <c r="C20" s="262">
        <v>2013</v>
      </c>
      <c r="E20" s="263" t="s">
        <v>1964</v>
      </c>
    </row>
    <row r="21" spans="3:5" ht="18" customHeight="1">
      <c r="C21" s="262">
        <v>2012</v>
      </c>
      <c r="E21" s="263" t="s">
        <v>1965</v>
      </c>
    </row>
    <row r="22" spans="3:5" ht="18" customHeight="1">
      <c r="C22" s="262">
        <v>2011</v>
      </c>
      <c r="E22" s="263" t="s">
        <v>1966</v>
      </c>
    </row>
    <row r="23" spans="3:5" ht="18" customHeight="1">
      <c r="C23" s="262">
        <v>2010</v>
      </c>
      <c r="E23" s="263" t="s">
        <v>1967</v>
      </c>
    </row>
    <row r="24" spans="3:5" ht="18" customHeight="1">
      <c r="C24" s="262">
        <v>2009</v>
      </c>
      <c r="E24" s="263" t="s">
        <v>1968</v>
      </c>
    </row>
    <row r="25" spans="3:5" ht="18" customHeight="1">
      <c r="C25" s="262">
        <v>2008</v>
      </c>
      <c r="E25" s="263" t="s">
        <v>1969</v>
      </c>
    </row>
    <row r="26" spans="3:5" ht="18" customHeight="1">
      <c r="C26" s="264">
        <v>2007</v>
      </c>
      <c r="E26" s="263" t="s">
        <v>1970</v>
      </c>
    </row>
    <row r="27" spans="3:5" ht="18" customHeight="1">
      <c r="E27" s="263" t="s">
        <v>1971</v>
      </c>
    </row>
    <row r="28" spans="3:5" ht="18" customHeight="1">
      <c r="E28" s="263" t="s">
        <v>1972</v>
      </c>
    </row>
    <row r="29" spans="3:5" ht="18" customHeight="1">
      <c r="E29" s="265" t="s">
        <v>1973</v>
      </c>
    </row>
    <row r="30" spans="3:5" ht="18" customHeight="1"/>
    <row r="31" spans="3:5" ht="18" customHeight="1">
      <c r="C31" s="1475" t="s">
        <v>1974</v>
      </c>
      <c r="D31" s="1479" t="str">
        <f>IF(ISTEXT('1.Datos generales organización '!H3),'1.Datos generales organización '!H3,"")</f>
        <v/>
      </c>
      <c r="E31" s="1480"/>
    </row>
    <row r="32" spans="3:5" ht="18" customHeight="1">
      <c r="E32" s="1480"/>
    </row>
    <row r="33" spans="1:22" ht="18" customHeight="1">
      <c r="C33" s="1475" t="s">
        <v>1943</v>
      </c>
      <c r="D33" s="1479" t="str">
        <f>IF(ISTEXT('1.Datos generales organización '!I10),'1.Datos generales organización '!I10,"")</f>
        <v/>
      </c>
      <c r="E33" s="1480"/>
    </row>
    <row r="34" spans="1:22" ht="18" customHeight="1"/>
    <row r="35" spans="1:22" s="463" customFormat="1" ht="18" customHeight="1">
      <c r="A35" s="462" t="s">
        <v>45</v>
      </c>
      <c r="B35" s="283"/>
      <c r="C35" s="284"/>
      <c r="D35" s="284"/>
      <c r="E35" s="284"/>
      <c r="F35" s="284"/>
      <c r="G35" s="284"/>
      <c r="H35" s="284"/>
      <c r="I35" s="284"/>
      <c r="J35" s="284"/>
      <c r="K35" s="284"/>
      <c r="L35" s="284"/>
      <c r="M35" s="284"/>
    </row>
    <row r="36" spans="1:22">
      <c r="A36" s="453"/>
      <c r="B36" s="12"/>
      <c r="C36" s="12"/>
      <c r="D36" s="12"/>
      <c r="E36" s="12"/>
      <c r="F36" s="12"/>
      <c r="G36" s="12"/>
      <c r="H36" s="12"/>
      <c r="I36" s="12"/>
      <c r="J36" s="12"/>
      <c r="K36" s="12"/>
      <c r="L36" s="12"/>
      <c r="M36" s="12"/>
      <c r="N36" s="12"/>
    </row>
    <row r="37" spans="1:22">
      <c r="A37" s="453"/>
      <c r="B37" s="12"/>
      <c r="C37" s="1475" t="s">
        <v>1975</v>
      </c>
      <c r="D37" s="1481" t="str">
        <f>'3. Datos cultivos'!F3</f>
        <v/>
      </c>
      <c r="F37" s="12"/>
      <c r="G37" s="12"/>
      <c r="H37" s="12"/>
      <c r="I37" s="12"/>
      <c r="J37" s="12"/>
      <c r="K37" s="12"/>
      <c r="L37" s="12"/>
      <c r="M37" s="12"/>
      <c r="N37" s="12"/>
    </row>
    <row r="38" spans="1:22">
      <c r="A38" s="453"/>
      <c r="B38" s="12"/>
      <c r="C38" s="1475" t="s">
        <v>1976</v>
      </c>
      <c r="D38" s="1481" t="str">
        <f>UPPER('3. Datos cultivos'!F3)</f>
        <v/>
      </c>
      <c r="E38" s="12"/>
      <c r="F38" s="12"/>
      <c r="G38" s="12"/>
      <c r="H38" s="12"/>
      <c r="I38" s="12"/>
      <c r="J38" s="12"/>
      <c r="K38" s="12"/>
      <c r="L38" s="12"/>
      <c r="M38" s="12"/>
      <c r="N38" s="12"/>
    </row>
    <row r="39" spans="1:22">
      <c r="A39" s="453"/>
      <c r="B39" s="12"/>
      <c r="C39" s="12"/>
      <c r="D39" s="12"/>
      <c r="E39" s="12"/>
      <c r="F39" s="12"/>
      <c r="G39" s="12"/>
      <c r="H39" s="12"/>
      <c r="I39" s="12"/>
      <c r="J39" s="12"/>
      <c r="K39" s="12"/>
      <c r="L39" s="12"/>
      <c r="M39" s="12"/>
      <c r="N39" s="12"/>
    </row>
    <row r="40" spans="1:22" ht="15.75" customHeight="1">
      <c r="A40" s="453"/>
      <c r="B40" s="12"/>
      <c r="C40" s="1477" t="s">
        <v>1977</v>
      </c>
      <c r="D40" s="12"/>
      <c r="E40" s="1477" t="s">
        <v>1978</v>
      </c>
      <c r="F40" s="12"/>
      <c r="G40" s="3" t="s">
        <v>1979</v>
      </c>
      <c r="I40" s="12"/>
      <c r="J40" s="1477" t="s">
        <v>1980</v>
      </c>
      <c r="K40" s="1477" t="s">
        <v>1981</v>
      </c>
      <c r="L40" s="12"/>
      <c r="M40" s="1477" t="s">
        <v>1982</v>
      </c>
      <c r="N40" s="12"/>
      <c r="O40" s="1477" t="s">
        <v>1983</v>
      </c>
      <c r="Q40" s="1482" t="s">
        <v>1984</v>
      </c>
      <c r="T40" s="1482" t="s">
        <v>1985</v>
      </c>
      <c r="U40" s="1482" t="s">
        <v>1986</v>
      </c>
      <c r="V40" s="1482" t="s">
        <v>1987</v>
      </c>
    </row>
    <row r="41" spans="1:22" ht="15.75" customHeight="1">
      <c r="A41" s="453"/>
      <c r="B41" s="12"/>
      <c r="C41" s="262" t="s">
        <v>626</v>
      </c>
      <c r="D41" s="12"/>
      <c r="E41" s="262" t="s">
        <v>739</v>
      </c>
      <c r="F41" s="12"/>
      <c r="G41" s="1483" t="s">
        <v>1988</v>
      </c>
      <c r="H41" s="1483" t="s">
        <v>109</v>
      </c>
      <c r="I41" s="12"/>
      <c r="J41" s="1484" t="s">
        <v>601</v>
      </c>
      <c r="K41" s="1485">
        <v>0.34</v>
      </c>
      <c r="L41" s="12"/>
      <c r="M41" s="1486" t="s">
        <v>622</v>
      </c>
      <c r="N41" s="12"/>
      <c r="O41" s="787" t="s">
        <v>622</v>
      </c>
      <c r="P41" s="787">
        <v>1</v>
      </c>
      <c r="Q41" s="787" t="e">
        <f>VLOOKUP($D506,$O$41:$P$43,2,0)</f>
        <v>#N/A</v>
      </c>
      <c r="T41" s="1486" t="s">
        <v>681</v>
      </c>
      <c r="U41" s="1486" t="s">
        <v>681</v>
      </c>
      <c r="V41" s="1486" t="s">
        <v>681</v>
      </c>
    </row>
    <row r="42" spans="1:22" ht="15.75" customHeight="1">
      <c r="A42" s="453"/>
      <c r="B42" s="12"/>
      <c r="C42" s="262" t="s">
        <v>627</v>
      </c>
      <c r="D42" s="12"/>
      <c r="E42" s="262" t="s">
        <v>740</v>
      </c>
      <c r="F42" s="12"/>
      <c r="G42" s="277" t="s">
        <v>1989</v>
      </c>
      <c r="H42" s="795">
        <v>3.95E-2</v>
      </c>
      <c r="I42" s="12"/>
      <c r="J42" s="1484" t="s">
        <v>1990</v>
      </c>
      <c r="K42" s="1485">
        <v>0.27</v>
      </c>
      <c r="L42" s="12"/>
      <c r="M42" s="263" t="s">
        <v>623</v>
      </c>
      <c r="N42" s="12"/>
      <c r="O42" s="787" t="s">
        <v>623</v>
      </c>
      <c r="P42" s="787">
        <v>2</v>
      </c>
      <c r="Q42" s="787" t="e">
        <f>VLOOKUP($D507,$O$41:$P$43,2,0)</f>
        <v>#N/A</v>
      </c>
      <c r="T42" s="263" t="s">
        <v>679</v>
      </c>
      <c r="U42" s="263" t="s">
        <v>680</v>
      </c>
      <c r="V42" s="263" t="s">
        <v>680</v>
      </c>
    </row>
    <row r="43" spans="1:22" ht="15.75" customHeight="1">
      <c r="A43" s="453"/>
      <c r="B43" s="12"/>
      <c r="C43" s="262" t="s">
        <v>628</v>
      </c>
      <c r="D43" s="12"/>
      <c r="E43" s="262" t="s">
        <v>741</v>
      </c>
      <c r="F43" s="12"/>
      <c r="G43" s="277" t="s">
        <v>1991</v>
      </c>
      <c r="H43" s="795">
        <v>1.2999999999999999E-2</v>
      </c>
      <c r="I43" s="12"/>
      <c r="J43" s="1484" t="s">
        <v>603</v>
      </c>
      <c r="K43" s="1485">
        <v>0.15</v>
      </c>
      <c r="L43" s="12"/>
      <c r="M43" s="265" t="s">
        <v>624</v>
      </c>
      <c r="N43" s="12"/>
      <c r="O43" s="787" t="s">
        <v>624</v>
      </c>
      <c r="P43" s="787">
        <v>3</v>
      </c>
      <c r="Q43" s="787" t="e">
        <f t="shared" ref="Q43:Q58" si="0">VLOOKUP($D508,$O$41:$P$43,2,0)</f>
        <v>#N/A</v>
      </c>
      <c r="T43" s="263" t="s">
        <v>680</v>
      </c>
      <c r="U43" s="263" t="s">
        <v>625</v>
      </c>
      <c r="V43" s="263" t="s">
        <v>108</v>
      </c>
    </row>
    <row r="44" spans="1:22" ht="15.75" customHeight="1">
      <c r="A44" s="453"/>
      <c r="B44" s="12"/>
      <c r="C44" s="262" t="s">
        <v>629</v>
      </c>
      <c r="D44" s="12"/>
      <c r="E44" s="262" t="s">
        <v>742</v>
      </c>
      <c r="F44" s="12"/>
      <c r="G44" s="277" t="s">
        <v>108</v>
      </c>
      <c r="H44" s="278" t="s">
        <v>546</v>
      </c>
      <c r="I44" s="12"/>
      <c r="J44" s="1484" t="s">
        <v>604</v>
      </c>
      <c r="K44" s="1485">
        <v>0.11</v>
      </c>
      <c r="L44" s="12"/>
      <c r="M44" s="12"/>
      <c r="N44" s="12"/>
      <c r="Q44" s="787" t="e">
        <f t="shared" si="0"/>
        <v>#N/A</v>
      </c>
      <c r="T44" s="263" t="s">
        <v>677</v>
      </c>
      <c r="U44" t="s">
        <v>682</v>
      </c>
      <c r="V44" s="1487"/>
    </row>
    <row r="45" spans="1:22" ht="15.75" customHeight="1">
      <c r="A45" s="453"/>
      <c r="B45" s="12"/>
      <c r="C45" s="262" t="s">
        <v>630</v>
      </c>
      <c r="D45" s="12"/>
      <c r="E45" s="262" t="s">
        <v>743</v>
      </c>
      <c r="F45" s="12"/>
      <c r="G45" s="652" t="s">
        <v>1992</v>
      </c>
      <c r="H45" s="285"/>
      <c r="I45" s="12"/>
      <c r="J45" s="1484" t="s">
        <v>605</v>
      </c>
      <c r="K45" s="1485">
        <v>0.13</v>
      </c>
      <c r="L45" s="12"/>
      <c r="M45" s="12"/>
      <c r="N45" s="12"/>
      <c r="Q45" s="787" t="e">
        <f t="shared" si="0"/>
        <v>#N/A</v>
      </c>
      <c r="T45" s="263" t="s">
        <v>678</v>
      </c>
      <c r="U45" s="265" t="s">
        <v>108</v>
      </c>
    </row>
    <row r="46" spans="1:22" ht="15.75" customHeight="1">
      <c r="A46" s="453"/>
      <c r="B46" s="12"/>
      <c r="C46" s="262" t="s">
        <v>631</v>
      </c>
      <c r="D46" s="12"/>
      <c r="E46" s="262" t="s">
        <v>744</v>
      </c>
      <c r="F46" s="12"/>
      <c r="G46" s="12"/>
      <c r="H46" s="12"/>
      <c r="I46" s="12"/>
      <c r="J46" s="1484" t="s">
        <v>606</v>
      </c>
      <c r="K46" s="1485">
        <v>0.22</v>
      </c>
      <c r="L46" s="12"/>
      <c r="M46" s="12"/>
      <c r="N46" s="12"/>
      <c r="Q46" s="787" t="e">
        <f t="shared" si="0"/>
        <v>#N/A</v>
      </c>
      <c r="T46" s="263" t="s">
        <v>625</v>
      </c>
    </row>
    <row r="47" spans="1:22" ht="15.75" customHeight="1">
      <c r="A47" s="453"/>
      <c r="B47" s="12"/>
      <c r="C47" s="262" t="s">
        <v>632</v>
      </c>
      <c r="D47" s="12"/>
      <c r="E47" s="262" t="s">
        <v>746</v>
      </c>
      <c r="F47" s="12"/>
      <c r="G47" s="12"/>
      <c r="H47" s="12"/>
      <c r="I47" s="12"/>
      <c r="J47" s="1484" t="s">
        <v>1993</v>
      </c>
      <c r="K47" s="1485">
        <v>0.26</v>
      </c>
      <c r="L47" s="12"/>
      <c r="M47" s="12"/>
      <c r="N47" s="12"/>
      <c r="Q47" s="787" t="e">
        <f t="shared" si="0"/>
        <v>#N/A</v>
      </c>
      <c r="T47" s="263" t="s">
        <v>682</v>
      </c>
    </row>
    <row r="48" spans="1:22" ht="15.75" customHeight="1">
      <c r="A48" s="453"/>
      <c r="B48" s="12"/>
      <c r="C48" s="262" t="s">
        <v>633</v>
      </c>
      <c r="D48" s="12"/>
      <c r="E48" s="262" t="s">
        <v>747</v>
      </c>
      <c r="F48" s="12"/>
      <c r="G48" s="12"/>
      <c r="H48" s="12"/>
      <c r="I48" s="12"/>
      <c r="J48" s="1488" t="s">
        <v>608</v>
      </c>
      <c r="K48" s="1485">
        <v>0.2</v>
      </c>
      <c r="L48" s="12"/>
      <c r="M48" s="12"/>
      <c r="N48" s="12"/>
      <c r="O48" s="12"/>
      <c r="P48" s="12"/>
      <c r="Q48" s="787" t="e">
        <f t="shared" si="0"/>
        <v>#N/A</v>
      </c>
      <c r="R48" s="12"/>
      <c r="T48" s="265" t="s">
        <v>108</v>
      </c>
    </row>
    <row r="49" spans="1:18" ht="15.75" customHeight="1">
      <c r="A49" s="453"/>
      <c r="B49" s="12"/>
      <c r="C49" s="262" t="s">
        <v>634</v>
      </c>
      <c r="D49" s="12"/>
      <c r="E49" s="262" t="s">
        <v>749</v>
      </c>
      <c r="F49" s="12"/>
      <c r="G49" s="12"/>
      <c r="H49" s="12"/>
      <c r="I49" s="12"/>
      <c r="J49" s="1484" t="s">
        <v>609</v>
      </c>
      <c r="K49" s="1485">
        <v>0.32</v>
      </c>
      <c r="L49" s="12"/>
      <c r="M49" s="12"/>
      <c r="N49" s="12"/>
      <c r="O49" s="12"/>
      <c r="P49" s="12"/>
      <c r="Q49" s="787" t="e">
        <f t="shared" si="0"/>
        <v>#N/A</v>
      </c>
      <c r="R49" s="12"/>
    </row>
    <row r="50" spans="1:18" ht="15.75" customHeight="1">
      <c r="A50" s="453"/>
      <c r="B50" s="12"/>
      <c r="C50" s="262" t="s">
        <v>635</v>
      </c>
      <c r="D50" s="12"/>
      <c r="E50" s="262" t="s">
        <v>751</v>
      </c>
      <c r="F50" s="12"/>
      <c r="G50" s="12"/>
      <c r="H50" s="12"/>
      <c r="I50" s="12"/>
      <c r="J50" s="1484" t="s">
        <v>610</v>
      </c>
      <c r="K50" s="1485">
        <v>0.08</v>
      </c>
      <c r="L50" s="12"/>
      <c r="M50" s="12"/>
      <c r="N50" s="12"/>
      <c r="O50" s="12"/>
      <c r="P50" s="12"/>
      <c r="Q50" s="787" t="e">
        <f t="shared" si="0"/>
        <v>#N/A</v>
      </c>
      <c r="R50" s="12"/>
    </row>
    <row r="51" spans="1:18" ht="15.75" customHeight="1">
      <c r="A51" s="453"/>
      <c r="B51" s="12"/>
      <c r="C51" s="262" t="s">
        <v>636</v>
      </c>
      <c r="D51" s="12"/>
      <c r="E51" s="262" t="s">
        <v>753</v>
      </c>
      <c r="F51" s="12"/>
      <c r="G51" s="12"/>
      <c r="H51" s="12"/>
      <c r="I51" s="12"/>
      <c r="J51" s="1484" t="s">
        <v>611</v>
      </c>
      <c r="K51" s="1485">
        <v>7.0000000000000007E-2</v>
      </c>
      <c r="L51" s="12"/>
      <c r="M51" s="12"/>
      <c r="N51" s="12"/>
      <c r="O51" s="12"/>
      <c r="P51" s="12"/>
      <c r="Q51" s="787" t="e">
        <f t="shared" si="0"/>
        <v>#N/A</v>
      </c>
      <c r="R51" s="12"/>
    </row>
    <row r="52" spans="1:18" ht="15.75" customHeight="1">
      <c r="A52" s="453"/>
      <c r="B52" s="12"/>
      <c r="C52" s="262" t="s">
        <v>637</v>
      </c>
      <c r="D52" s="12"/>
      <c r="E52" s="262" t="s">
        <v>755</v>
      </c>
      <c r="F52" s="12"/>
      <c r="G52" s="12"/>
      <c r="H52" s="12"/>
      <c r="I52" s="12"/>
      <c r="J52" s="1484" t="s">
        <v>1994</v>
      </c>
      <c r="K52" s="1485">
        <v>0.21</v>
      </c>
      <c r="L52" s="12"/>
      <c r="M52" s="12"/>
      <c r="N52" s="12"/>
      <c r="O52" s="12"/>
      <c r="P52" s="12"/>
      <c r="Q52" s="787" t="e">
        <f t="shared" si="0"/>
        <v>#N/A</v>
      </c>
      <c r="R52" s="12"/>
    </row>
    <row r="53" spans="1:18" ht="15.75" customHeight="1">
      <c r="A53" s="453"/>
      <c r="B53" s="12"/>
      <c r="C53" s="262" t="s">
        <v>638</v>
      </c>
      <c r="D53" s="12"/>
      <c r="E53" s="262" t="s">
        <v>756</v>
      </c>
      <c r="F53" s="12"/>
      <c r="G53" s="12"/>
      <c r="H53" s="12"/>
      <c r="I53" s="12"/>
      <c r="J53" s="1484" t="s">
        <v>613</v>
      </c>
      <c r="K53" s="1485">
        <v>0.46</v>
      </c>
      <c r="L53" s="12"/>
      <c r="M53" s="12"/>
      <c r="N53" s="12"/>
      <c r="O53" s="12"/>
      <c r="P53" s="12"/>
      <c r="Q53" s="787" t="e">
        <f t="shared" si="0"/>
        <v>#N/A</v>
      </c>
      <c r="R53" s="12"/>
    </row>
    <row r="54" spans="1:18" ht="15.75" customHeight="1">
      <c r="A54" s="453"/>
      <c r="B54" s="12"/>
      <c r="C54" s="262" t="s">
        <v>639</v>
      </c>
      <c r="D54" s="12"/>
      <c r="E54" s="262" t="s">
        <v>758</v>
      </c>
      <c r="F54" s="12"/>
      <c r="G54" s="12"/>
      <c r="H54" s="12"/>
      <c r="I54" s="12"/>
      <c r="J54" s="1484" t="s">
        <v>614</v>
      </c>
      <c r="K54" s="1485">
        <v>0.46</v>
      </c>
      <c r="L54" s="12"/>
      <c r="M54" s="12"/>
      <c r="N54" s="12"/>
      <c r="O54" s="12"/>
      <c r="P54" s="12"/>
      <c r="Q54" s="787" t="e">
        <f t="shared" si="0"/>
        <v>#N/A</v>
      </c>
      <c r="R54" s="12"/>
    </row>
    <row r="55" spans="1:18" ht="15.75" customHeight="1">
      <c r="A55" s="453"/>
      <c r="B55" s="12"/>
      <c r="C55" s="262" t="s">
        <v>640</v>
      </c>
      <c r="D55" s="12"/>
      <c r="E55" s="262" t="s">
        <v>759</v>
      </c>
      <c r="F55" s="12"/>
      <c r="G55" s="12"/>
      <c r="H55" s="12"/>
      <c r="I55" s="12"/>
      <c r="J55" s="1484" t="s">
        <v>615</v>
      </c>
      <c r="K55" s="786"/>
      <c r="L55" s="12"/>
      <c r="M55" s="12"/>
      <c r="N55" s="12"/>
      <c r="O55" s="12"/>
      <c r="P55" s="12"/>
      <c r="Q55" s="787" t="e">
        <f t="shared" si="0"/>
        <v>#N/A</v>
      </c>
      <c r="R55" s="12"/>
    </row>
    <row r="56" spans="1:18" ht="15.75" customHeight="1">
      <c r="A56" s="453"/>
      <c r="B56" s="12"/>
      <c r="C56" s="262" t="s">
        <v>676</v>
      </c>
      <c r="D56" s="12"/>
      <c r="E56" s="262" t="s">
        <v>760</v>
      </c>
      <c r="F56" s="12"/>
      <c r="G56" s="12"/>
      <c r="H56" s="12"/>
      <c r="I56" s="12"/>
      <c r="J56" s="1484" t="s">
        <v>617</v>
      </c>
      <c r="K56" s="786"/>
      <c r="L56" s="12"/>
      <c r="M56" s="12"/>
      <c r="N56" s="12"/>
      <c r="O56" s="12"/>
      <c r="P56" s="12"/>
      <c r="Q56" s="787" t="e">
        <f t="shared" si="0"/>
        <v>#N/A</v>
      </c>
      <c r="R56" s="12"/>
    </row>
    <row r="57" spans="1:18" ht="15.75" customHeight="1">
      <c r="A57" s="453"/>
      <c r="B57" s="12"/>
      <c r="C57" s="262" t="s">
        <v>641</v>
      </c>
      <c r="D57" s="12"/>
      <c r="E57" s="262" t="s">
        <v>761</v>
      </c>
      <c r="F57" s="12"/>
      <c r="G57" s="12"/>
      <c r="H57" s="12"/>
      <c r="I57" s="12"/>
      <c r="J57" s="267" t="s">
        <v>97</v>
      </c>
      <c r="K57" s="12"/>
      <c r="L57" s="12"/>
      <c r="M57" s="12"/>
      <c r="N57" s="12"/>
      <c r="O57" s="12"/>
      <c r="P57" s="12"/>
      <c r="Q57" s="787" t="e">
        <f t="shared" si="0"/>
        <v>#N/A</v>
      </c>
      <c r="R57" s="12"/>
    </row>
    <row r="58" spans="1:18" ht="15.75" customHeight="1">
      <c r="A58" s="453"/>
      <c r="B58" s="12"/>
      <c r="C58" s="262" t="s">
        <v>642</v>
      </c>
      <c r="D58" s="12"/>
      <c r="E58" s="262" t="s">
        <v>762</v>
      </c>
      <c r="F58" s="12"/>
      <c r="G58" s="12"/>
      <c r="H58" s="12"/>
      <c r="I58" s="12"/>
      <c r="J58" s="279" t="s">
        <v>1995</v>
      </c>
      <c r="K58" s="12"/>
      <c r="L58" s="12"/>
      <c r="M58" s="12"/>
      <c r="N58" s="12"/>
      <c r="O58" s="12"/>
      <c r="P58" s="12"/>
      <c r="Q58" s="787" t="e">
        <f t="shared" si="0"/>
        <v>#N/A</v>
      </c>
      <c r="R58" s="12"/>
    </row>
    <row r="59" spans="1:18" ht="15.75" customHeight="1">
      <c r="A59" s="453"/>
      <c r="B59" s="12"/>
      <c r="C59" s="262" t="s">
        <v>643</v>
      </c>
      <c r="D59" s="12"/>
      <c r="E59" s="262" t="s">
        <v>763</v>
      </c>
      <c r="F59" s="12"/>
      <c r="G59" s="12"/>
      <c r="H59" s="12"/>
      <c r="I59" s="12"/>
      <c r="J59" s="12"/>
      <c r="K59" s="12"/>
      <c r="L59" s="12"/>
      <c r="M59" s="12"/>
      <c r="N59" s="12"/>
      <c r="O59" s="12"/>
      <c r="P59" s="12"/>
      <c r="Q59" s="12"/>
      <c r="R59" s="12"/>
    </row>
    <row r="60" spans="1:18" ht="15.75" customHeight="1">
      <c r="A60" s="453"/>
      <c r="B60" s="12"/>
      <c r="C60" s="262" t="s">
        <v>644</v>
      </c>
      <c r="D60" s="12"/>
      <c r="E60" s="280" t="s">
        <v>765</v>
      </c>
      <c r="F60" s="12"/>
      <c r="G60" s="12"/>
      <c r="H60" s="12"/>
      <c r="I60" s="12"/>
      <c r="J60" s="12"/>
      <c r="K60" s="12"/>
      <c r="L60" s="12"/>
      <c r="M60" s="12"/>
      <c r="N60" s="12"/>
      <c r="O60" s="12"/>
      <c r="P60" s="12"/>
      <c r="Q60" s="12"/>
      <c r="R60" s="12"/>
    </row>
    <row r="61" spans="1:18" ht="15.75" customHeight="1">
      <c r="A61" s="453"/>
      <c r="B61" s="12"/>
      <c r="C61" s="262" t="s">
        <v>645</v>
      </c>
      <c r="D61" s="12"/>
      <c r="E61" s="12"/>
      <c r="F61" s="12"/>
      <c r="G61" s="12"/>
      <c r="H61" s="12"/>
      <c r="I61" s="12"/>
      <c r="J61" s="12"/>
      <c r="K61" s="12"/>
      <c r="L61" s="12"/>
      <c r="M61" s="12"/>
      <c r="N61" s="12"/>
      <c r="O61" s="12"/>
      <c r="P61" s="12"/>
      <c r="Q61" s="12"/>
      <c r="R61" s="12"/>
    </row>
    <row r="62" spans="1:18" ht="15.75" customHeight="1">
      <c r="A62" s="453"/>
      <c r="B62" s="12"/>
      <c r="C62" s="262" t="s">
        <v>646</v>
      </c>
      <c r="D62" s="12"/>
      <c r="E62" s="12"/>
      <c r="F62" s="12"/>
      <c r="G62" s="12"/>
      <c r="H62" s="12"/>
      <c r="I62" s="12"/>
      <c r="J62" s="12"/>
      <c r="K62" s="12"/>
      <c r="L62" s="12"/>
      <c r="M62" s="12"/>
      <c r="N62" s="12"/>
      <c r="O62" s="12"/>
      <c r="P62" s="12"/>
      <c r="Q62" s="12"/>
      <c r="R62" s="12"/>
    </row>
    <row r="63" spans="1:18" ht="15.75" customHeight="1">
      <c r="A63" s="453"/>
      <c r="B63" s="12"/>
      <c r="C63" s="262" t="s">
        <v>647</v>
      </c>
      <c r="D63" s="12"/>
      <c r="E63" s="12"/>
      <c r="F63" s="12"/>
      <c r="G63" s="12"/>
      <c r="H63" s="12"/>
      <c r="I63" s="12"/>
      <c r="J63" s="12"/>
      <c r="K63" s="12"/>
      <c r="L63" s="12"/>
      <c r="M63" s="12"/>
      <c r="N63" s="12"/>
      <c r="O63" s="12"/>
      <c r="P63" s="12"/>
      <c r="Q63" s="12"/>
      <c r="R63" s="12"/>
    </row>
    <row r="64" spans="1:18" ht="15.75" customHeight="1">
      <c r="A64" s="453"/>
      <c r="B64" s="12"/>
      <c r="C64" s="262" t="s">
        <v>648</v>
      </c>
      <c r="D64" s="12"/>
      <c r="E64" s="12"/>
      <c r="F64" s="12"/>
      <c r="G64" s="12"/>
      <c r="H64" s="12"/>
      <c r="I64" s="12"/>
      <c r="J64" s="12"/>
      <c r="K64" s="12"/>
      <c r="L64" s="12"/>
      <c r="M64" s="12"/>
      <c r="N64" s="12"/>
      <c r="O64" s="12"/>
      <c r="P64" s="12"/>
      <c r="Q64" s="12"/>
      <c r="R64" s="12"/>
    </row>
    <row r="65" spans="1:18" ht="15.75" customHeight="1">
      <c r="A65" s="453"/>
      <c r="B65" s="12"/>
      <c r="C65" s="262" t="s">
        <v>649</v>
      </c>
      <c r="D65" s="12"/>
      <c r="E65" s="12"/>
      <c r="F65" s="12"/>
      <c r="G65" s="12"/>
      <c r="H65" s="12"/>
      <c r="I65" s="12"/>
      <c r="J65" s="12"/>
      <c r="K65" s="12"/>
      <c r="L65" s="12"/>
      <c r="M65" s="12"/>
      <c r="N65" s="12"/>
      <c r="O65" s="12"/>
      <c r="P65" s="12"/>
      <c r="Q65" s="12"/>
      <c r="R65" s="12"/>
    </row>
    <row r="66" spans="1:18" ht="15.75" customHeight="1">
      <c r="A66" s="453"/>
      <c r="B66" s="12"/>
      <c r="C66" s="262" t="s">
        <v>650</v>
      </c>
      <c r="D66" s="12"/>
      <c r="E66" s="12"/>
      <c r="F66" s="12"/>
      <c r="G66" s="12"/>
      <c r="H66" s="12"/>
      <c r="I66" s="12"/>
      <c r="J66" s="12"/>
      <c r="K66" s="12"/>
      <c r="L66" s="12"/>
      <c r="M66" s="12"/>
      <c r="N66" s="12"/>
      <c r="O66" s="12"/>
      <c r="P66" s="12"/>
      <c r="Q66" s="12"/>
      <c r="R66" s="12"/>
    </row>
    <row r="67" spans="1:18" ht="15.75" customHeight="1">
      <c r="A67" s="453"/>
      <c r="B67" s="12"/>
      <c r="C67" s="262" t="s">
        <v>651</v>
      </c>
      <c r="D67" s="12"/>
      <c r="E67" s="12"/>
      <c r="F67" s="12"/>
      <c r="G67" s="12"/>
      <c r="H67" s="12"/>
      <c r="I67" s="12"/>
      <c r="J67" s="12"/>
      <c r="K67" s="12"/>
      <c r="L67" s="12"/>
      <c r="M67" s="12"/>
      <c r="N67" s="12"/>
      <c r="O67" s="12"/>
      <c r="P67" s="12"/>
      <c r="Q67" s="12"/>
      <c r="R67" s="12"/>
    </row>
    <row r="68" spans="1:18" ht="15.75" customHeight="1">
      <c r="A68" s="453"/>
      <c r="B68" s="12"/>
      <c r="C68" s="262" t="s">
        <v>652</v>
      </c>
      <c r="D68" s="12"/>
      <c r="E68" s="12"/>
      <c r="F68" s="12"/>
      <c r="G68" s="12"/>
      <c r="H68" s="12"/>
      <c r="I68" s="12"/>
      <c r="J68" s="12"/>
      <c r="K68" s="12"/>
      <c r="L68" s="12"/>
      <c r="M68" s="12"/>
      <c r="N68" s="12"/>
      <c r="O68" s="12"/>
      <c r="P68" s="12"/>
      <c r="Q68" s="12"/>
      <c r="R68" s="12"/>
    </row>
    <row r="69" spans="1:18" ht="15.75" customHeight="1">
      <c r="A69" s="453"/>
      <c r="B69" s="12"/>
      <c r="C69" s="262" t="s">
        <v>653</v>
      </c>
      <c r="D69" s="12"/>
      <c r="E69" s="12"/>
      <c r="F69" s="12"/>
      <c r="G69" s="12"/>
      <c r="H69" s="12"/>
      <c r="I69" s="12"/>
      <c r="J69" s="12"/>
      <c r="K69" s="12"/>
      <c r="L69" s="12"/>
      <c r="M69" s="12"/>
      <c r="N69" s="12"/>
      <c r="O69" s="12"/>
      <c r="P69" s="12"/>
      <c r="Q69" s="12"/>
      <c r="R69" s="12"/>
    </row>
    <row r="70" spans="1:18" ht="15.75" customHeight="1">
      <c r="A70" s="453"/>
      <c r="B70" s="12"/>
      <c r="C70" s="262" t="s">
        <v>654</v>
      </c>
      <c r="D70" s="12"/>
      <c r="E70" s="12"/>
      <c r="F70" s="12"/>
      <c r="G70" s="12"/>
      <c r="H70" s="12"/>
      <c r="I70" s="12"/>
      <c r="J70" s="12"/>
      <c r="K70" s="12"/>
      <c r="L70" s="12"/>
      <c r="M70" s="12"/>
      <c r="N70" s="12"/>
      <c r="O70" s="12"/>
      <c r="P70" s="12"/>
      <c r="Q70" s="12"/>
      <c r="R70" s="12"/>
    </row>
    <row r="71" spans="1:18" ht="15.75" customHeight="1">
      <c r="A71" s="453"/>
      <c r="B71" s="12"/>
      <c r="C71" s="262" t="s">
        <v>655</v>
      </c>
      <c r="D71" s="12"/>
      <c r="E71" s="12"/>
      <c r="F71" s="12"/>
      <c r="G71" s="12"/>
      <c r="H71" s="12"/>
      <c r="I71" s="12"/>
      <c r="J71" s="12"/>
      <c r="K71" s="12"/>
      <c r="L71" s="12"/>
      <c r="M71" s="12"/>
      <c r="N71" s="12"/>
      <c r="O71" s="12"/>
      <c r="P71" s="12"/>
      <c r="Q71" s="12"/>
      <c r="R71" s="12"/>
    </row>
    <row r="72" spans="1:18" ht="15.75" customHeight="1">
      <c r="A72" s="453"/>
      <c r="B72" s="12"/>
      <c r="C72" s="262" t="s">
        <v>656</v>
      </c>
      <c r="D72" s="12"/>
      <c r="E72" s="12"/>
      <c r="F72" s="12"/>
      <c r="G72" s="12"/>
      <c r="H72" s="12"/>
      <c r="I72" s="12"/>
      <c r="J72" s="12"/>
      <c r="K72" s="12"/>
      <c r="L72" s="12"/>
      <c r="M72" s="12"/>
      <c r="N72" s="12"/>
      <c r="O72" s="12"/>
      <c r="P72" s="12"/>
      <c r="Q72" s="12"/>
      <c r="R72" s="12"/>
    </row>
    <row r="73" spans="1:18" ht="15.75" customHeight="1">
      <c r="A73" s="453"/>
      <c r="B73" s="12"/>
      <c r="C73" s="262" t="s">
        <v>657</v>
      </c>
      <c r="D73" s="12"/>
      <c r="E73" s="12"/>
      <c r="F73" s="12"/>
      <c r="G73" s="12"/>
      <c r="H73" s="12"/>
      <c r="I73" s="12"/>
      <c r="J73" s="12"/>
      <c r="K73" s="12"/>
      <c r="L73" s="12"/>
      <c r="M73" s="12"/>
      <c r="N73" s="12"/>
      <c r="O73" s="12"/>
      <c r="P73" s="12"/>
      <c r="Q73" s="12"/>
      <c r="R73" s="12"/>
    </row>
    <row r="74" spans="1:18" ht="15.75" customHeight="1">
      <c r="A74" s="453"/>
      <c r="B74" s="12"/>
      <c r="C74" s="262" t="s">
        <v>658</v>
      </c>
      <c r="D74" s="12"/>
      <c r="E74" s="12"/>
      <c r="F74" s="12"/>
      <c r="G74" s="12"/>
      <c r="H74" s="12"/>
      <c r="I74" s="12"/>
      <c r="J74" s="12"/>
      <c r="K74" s="12"/>
      <c r="L74" s="12"/>
      <c r="M74" s="12"/>
      <c r="N74" s="12"/>
      <c r="O74" s="12"/>
      <c r="P74" s="12"/>
      <c r="Q74" s="12"/>
      <c r="R74" s="12"/>
    </row>
    <row r="75" spans="1:18" ht="15.75" customHeight="1">
      <c r="A75" s="453"/>
      <c r="B75" s="12"/>
      <c r="C75" s="262" t="s">
        <v>659</v>
      </c>
      <c r="D75" s="12"/>
      <c r="E75" s="12"/>
      <c r="F75" s="12"/>
      <c r="G75" s="12"/>
      <c r="H75" s="12"/>
      <c r="I75" s="12"/>
      <c r="J75" s="12"/>
      <c r="K75" s="12"/>
      <c r="L75" s="12"/>
      <c r="M75" s="12"/>
      <c r="N75" s="12"/>
      <c r="O75" s="12"/>
      <c r="P75" s="12"/>
      <c r="Q75" s="12"/>
      <c r="R75" s="12"/>
    </row>
    <row r="76" spans="1:18" ht="15.75" customHeight="1">
      <c r="A76" s="453"/>
      <c r="B76" s="12"/>
      <c r="C76" s="262" t="s">
        <v>660</v>
      </c>
      <c r="D76" s="12"/>
      <c r="E76" s="12"/>
      <c r="F76" s="12"/>
      <c r="G76" s="12"/>
      <c r="H76" s="12"/>
      <c r="I76" s="12"/>
      <c r="J76" s="12"/>
      <c r="K76" s="12"/>
      <c r="L76" s="12"/>
      <c r="M76" s="12"/>
      <c r="N76" s="12"/>
      <c r="O76" s="12"/>
      <c r="P76" s="12"/>
      <c r="Q76" s="12"/>
      <c r="R76" s="12"/>
    </row>
    <row r="77" spans="1:18" ht="15.75" customHeight="1">
      <c r="A77" s="453"/>
      <c r="B77" s="12"/>
      <c r="C77" s="262" t="s">
        <v>661</v>
      </c>
      <c r="D77" s="12"/>
      <c r="E77" s="12"/>
      <c r="F77" s="12"/>
      <c r="G77" s="12"/>
      <c r="H77" s="12"/>
      <c r="I77" s="12"/>
      <c r="J77" s="12"/>
      <c r="K77" s="12"/>
      <c r="L77" s="12"/>
      <c r="M77" s="12"/>
      <c r="N77" s="12"/>
      <c r="O77" s="12"/>
      <c r="P77" s="12"/>
      <c r="Q77" s="12"/>
      <c r="R77" s="12"/>
    </row>
    <row r="78" spans="1:18" ht="15.75" customHeight="1">
      <c r="A78" s="453"/>
      <c r="B78" s="12"/>
      <c r="C78" s="262" t="s">
        <v>662</v>
      </c>
      <c r="D78" s="12"/>
      <c r="E78" s="12"/>
      <c r="F78" s="12"/>
      <c r="G78" s="12"/>
      <c r="H78" s="12"/>
      <c r="I78" s="12"/>
      <c r="J78" s="12"/>
      <c r="K78" s="12"/>
      <c r="L78" s="12"/>
      <c r="M78" s="12"/>
      <c r="N78" s="12"/>
      <c r="O78" s="12"/>
      <c r="P78" s="12"/>
      <c r="Q78" s="12"/>
      <c r="R78" s="12"/>
    </row>
    <row r="79" spans="1:18" ht="15.75" customHeight="1">
      <c r="A79" s="453"/>
      <c r="B79" s="12"/>
      <c r="C79" s="262" t="s">
        <v>663</v>
      </c>
      <c r="D79" s="12"/>
      <c r="E79" s="12"/>
      <c r="F79" s="12"/>
      <c r="G79" s="12"/>
      <c r="H79" s="12"/>
      <c r="I79" s="12"/>
      <c r="J79" s="12"/>
      <c r="K79" s="12"/>
      <c r="L79" s="12"/>
      <c r="M79" s="12"/>
      <c r="N79" s="12"/>
      <c r="O79" s="12"/>
      <c r="P79" s="12"/>
      <c r="Q79" s="12"/>
      <c r="R79" s="12"/>
    </row>
    <row r="80" spans="1:18" ht="15.75" customHeight="1">
      <c r="A80" s="453"/>
      <c r="B80" s="12"/>
      <c r="C80" s="262" t="s">
        <v>664</v>
      </c>
      <c r="D80" s="12"/>
      <c r="E80" s="12"/>
      <c r="F80" s="12"/>
      <c r="G80" s="12"/>
      <c r="H80" s="12"/>
      <c r="I80" s="12"/>
      <c r="J80" s="12"/>
      <c r="K80" s="12"/>
      <c r="L80" s="12"/>
      <c r="M80" s="12"/>
      <c r="N80" s="12"/>
      <c r="O80" s="12"/>
      <c r="P80" s="12"/>
      <c r="Q80" s="12"/>
      <c r="R80" s="12"/>
    </row>
    <row r="81" spans="1:59" ht="15.75" customHeight="1">
      <c r="A81" s="453"/>
      <c r="B81" s="12"/>
      <c r="C81" s="262" t="s">
        <v>665</v>
      </c>
      <c r="D81" s="12"/>
      <c r="E81" s="12"/>
      <c r="F81" s="12"/>
      <c r="G81" s="12"/>
      <c r="H81" s="12"/>
      <c r="I81" s="12"/>
      <c r="J81" s="12"/>
      <c r="K81" s="12"/>
      <c r="L81" s="12"/>
      <c r="M81" s="12"/>
      <c r="N81" s="12"/>
      <c r="O81" s="12"/>
      <c r="P81" s="12"/>
      <c r="Q81" s="12"/>
      <c r="R81" s="12"/>
    </row>
    <row r="82" spans="1:59" ht="15.75" customHeight="1">
      <c r="A82" s="453"/>
      <c r="B82" s="12"/>
      <c r="C82" s="262" t="s">
        <v>666</v>
      </c>
      <c r="D82" s="12"/>
      <c r="E82" s="12"/>
      <c r="F82" s="12"/>
      <c r="G82" s="12"/>
      <c r="H82" s="12"/>
      <c r="I82" s="12"/>
      <c r="J82" s="12"/>
      <c r="K82" s="12"/>
      <c r="L82" s="12"/>
      <c r="M82" s="12"/>
      <c r="N82" s="12"/>
      <c r="O82" s="12"/>
      <c r="P82" s="12"/>
      <c r="Q82" s="12"/>
      <c r="R82" s="12"/>
    </row>
    <row r="83" spans="1:59" ht="15.75" customHeight="1">
      <c r="A83" s="453"/>
      <c r="B83" s="12"/>
      <c r="C83" s="262" t="s">
        <v>667</v>
      </c>
      <c r="D83" s="12"/>
      <c r="E83" s="12"/>
      <c r="F83" s="12"/>
      <c r="G83" s="12"/>
      <c r="H83" s="12"/>
      <c r="I83" s="12"/>
      <c r="J83" s="12"/>
      <c r="K83" s="12"/>
      <c r="L83" s="12"/>
      <c r="M83" s="12"/>
      <c r="N83" s="12"/>
      <c r="O83" s="12"/>
      <c r="P83" s="12"/>
      <c r="Q83" s="12"/>
      <c r="R83" s="12"/>
    </row>
    <row r="84" spans="1:59" ht="15.75" customHeight="1">
      <c r="A84" s="453"/>
      <c r="B84" s="12"/>
      <c r="C84" s="262" t="s">
        <v>668</v>
      </c>
      <c r="D84" s="12"/>
      <c r="E84" s="12"/>
      <c r="F84" s="12"/>
      <c r="G84" s="12"/>
      <c r="H84" s="12"/>
      <c r="I84" s="12"/>
      <c r="J84" s="12"/>
      <c r="K84" s="12"/>
      <c r="L84" s="12"/>
      <c r="M84" s="12"/>
      <c r="N84" s="12"/>
      <c r="O84" s="12"/>
      <c r="P84" s="12"/>
      <c r="Q84" s="12"/>
      <c r="R84" s="12"/>
    </row>
    <row r="85" spans="1:59" ht="15.75" customHeight="1">
      <c r="A85" s="453"/>
      <c r="B85" s="12"/>
      <c r="C85" s="262" t="s">
        <v>669</v>
      </c>
      <c r="D85" s="12"/>
      <c r="E85" s="12"/>
      <c r="F85" s="12"/>
      <c r="G85" s="12"/>
      <c r="H85" s="12"/>
      <c r="I85" s="12"/>
      <c r="J85" s="12"/>
      <c r="K85" s="12"/>
      <c r="L85" s="12"/>
      <c r="M85" s="12"/>
      <c r="N85" s="12"/>
      <c r="O85" s="12"/>
      <c r="P85" s="12"/>
      <c r="Q85" s="12"/>
      <c r="R85" s="12"/>
    </row>
    <row r="86" spans="1:59" ht="15.75" customHeight="1">
      <c r="A86" s="453"/>
      <c r="B86" s="12"/>
      <c r="C86" s="262" t="s">
        <v>670</v>
      </c>
      <c r="D86" s="12"/>
      <c r="E86" s="12"/>
      <c r="F86" s="12"/>
      <c r="G86" s="12"/>
      <c r="H86" s="12"/>
      <c r="I86" s="12"/>
      <c r="J86" s="12"/>
      <c r="K86" s="12"/>
      <c r="L86" s="12"/>
      <c r="M86" s="12"/>
      <c r="N86" s="12"/>
      <c r="O86" s="12"/>
      <c r="P86" s="12"/>
      <c r="Q86" s="12"/>
      <c r="R86" s="12"/>
    </row>
    <row r="87" spans="1:59" ht="15.75" customHeight="1">
      <c r="A87" s="453"/>
      <c r="B87" s="12"/>
      <c r="C87" s="262" t="s">
        <v>671</v>
      </c>
      <c r="D87" s="12"/>
      <c r="E87" s="12"/>
      <c r="F87" s="12"/>
      <c r="G87" s="12"/>
      <c r="H87" s="12"/>
      <c r="I87" s="12"/>
      <c r="J87" s="12"/>
      <c r="K87" s="12"/>
      <c r="L87" s="12"/>
      <c r="M87" s="12"/>
      <c r="N87" s="12"/>
      <c r="O87" s="12"/>
      <c r="P87" s="12"/>
      <c r="Q87" s="12"/>
      <c r="R87" s="12"/>
    </row>
    <row r="88" spans="1:59" ht="15.75" customHeight="1">
      <c r="A88" s="453"/>
      <c r="B88" s="12"/>
      <c r="C88" s="262" t="s">
        <v>672</v>
      </c>
      <c r="D88" s="12"/>
      <c r="E88" s="12"/>
      <c r="F88" s="12"/>
      <c r="G88" s="12"/>
      <c r="H88" s="12"/>
      <c r="I88" s="12"/>
      <c r="J88" s="12"/>
      <c r="K88" s="12"/>
      <c r="L88" s="12"/>
      <c r="M88" s="12"/>
      <c r="N88" s="12"/>
      <c r="O88" s="12"/>
      <c r="P88" s="12"/>
      <c r="Q88" s="12"/>
      <c r="R88" s="12"/>
    </row>
    <row r="89" spans="1:59" ht="15.75" customHeight="1">
      <c r="A89" s="453"/>
      <c r="B89" s="12"/>
      <c r="C89" s="262" t="s">
        <v>673</v>
      </c>
      <c r="D89" s="12"/>
      <c r="E89" s="12"/>
      <c r="F89" s="12"/>
      <c r="G89" s="12"/>
      <c r="H89" s="12"/>
      <c r="I89" s="12"/>
      <c r="J89" s="12"/>
      <c r="K89" s="12"/>
      <c r="L89" s="12"/>
      <c r="M89" s="12"/>
      <c r="N89" s="12"/>
      <c r="O89" s="12"/>
      <c r="P89" s="12"/>
      <c r="Q89" s="12"/>
      <c r="R89" s="12"/>
    </row>
    <row r="90" spans="1:59" ht="15.75" customHeight="1">
      <c r="A90" s="453"/>
      <c r="B90" s="12"/>
      <c r="C90" s="262" t="s">
        <v>674</v>
      </c>
      <c r="D90" s="12"/>
      <c r="E90" s="12"/>
      <c r="F90" s="12"/>
      <c r="G90" s="12"/>
      <c r="H90" s="12"/>
      <c r="I90" s="12"/>
      <c r="J90" s="12"/>
      <c r="K90" s="12"/>
      <c r="L90" s="12"/>
      <c r="M90" s="12"/>
      <c r="N90" s="12"/>
      <c r="O90" s="12"/>
      <c r="P90" s="12"/>
      <c r="Q90" s="12"/>
      <c r="R90" s="12"/>
    </row>
    <row r="91" spans="1:59" ht="15.75" customHeight="1">
      <c r="A91" s="453"/>
      <c r="B91" s="12"/>
      <c r="C91" s="264" t="s">
        <v>675</v>
      </c>
      <c r="D91" s="12"/>
      <c r="E91" s="12"/>
      <c r="F91" s="12"/>
      <c r="G91" s="12"/>
      <c r="H91" s="12"/>
      <c r="I91" s="12"/>
      <c r="J91" s="12"/>
      <c r="K91" s="12"/>
      <c r="L91" s="12"/>
      <c r="M91" s="12"/>
      <c r="N91" s="12"/>
      <c r="O91" s="12"/>
      <c r="P91" s="12"/>
      <c r="Q91" s="12"/>
      <c r="R91" s="12"/>
    </row>
    <row r="92" spans="1:59" ht="15.75" customHeight="1">
      <c r="A92" s="453"/>
      <c r="B92" s="12"/>
      <c r="C92" s="12"/>
      <c r="D92" s="12"/>
      <c r="E92" s="12"/>
      <c r="F92" s="12"/>
      <c r="G92" s="12"/>
      <c r="H92" s="12"/>
      <c r="I92" s="12"/>
      <c r="J92" s="12"/>
      <c r="K92" s="12"/>
      <c r="L92" s="12"/>
      <c r="M92" s="12"/>
      <c r="N92" s="12"/>
      <c r="O92" s="12"/>
      <c r="P92" s="12"/>
      <c r="Q92" s="12"/>
      <c r="R92" s="12"/>
    </row>
    <row r="93" spans="1:59" ht="15.75" customHeight="1">
      <c r="A93" s="453"/>
      <c r="C93" s="3" t="s">
        <v>1996</v>
      </c>
      <c r="G93" s="287"/>
    </row>
    <row r="94" spans="1:59" ht="15.75" customHeight="1">
      <c r="A94" s="453"/>
      <c r="C94" t="s">
        <v>1997</v>
      </c>
    </row>
    <row r="95" spans="1:59" ht="15.75" customHeight="1">
      <c r="A95" s="453"/>
      <c r="C95" t="s">
        <v>1998</v>
      </c>
      <c r="F95" s="1489">
        <v>2007</v>
      </c>
      <c r="G95" s="1490">
        <v>2007</v>
      </c>
      <c r="H95" s="1489">
        <v>2007</v>
      </c>
      <c r="I95" s="1489">
        <v>2008</v>
      </c>
      <c r="J95" s="1489">
        <v>2008</v>
      </c>
      <c r="K95" s="1489">
        <v>2008</v>
      </c>
      <c r="L95" s="1489">
        <v>2009</v>
      </c>
      <c r="M95" s="1489">
        <v>2009</v>
      </c>
      <c r="N95" s="1489">
        <v>2009</v>
      </c>
      <c r="O95" s="1489">
        <v>2010</v>
      </c>
      <c r="P95" s="1489">
        <v>2010</v>
      </c>
      <c r="Q95" s="1489">
        <v>2010</v>
      </c>
      <c r="R95" s="1489">
        <v>2011</v>
      </c>
      <c r="S95" s="1489">
        <v>2011</v>
      </c>
      <c r="T95" s="1489">
        <v>2011</v>
      </c>
      <c r="U95" s="1489">
        <v>2012</v>
      </c>
      <c r="V95" s="1489">
        <v>2012</v>
      </c>
      <c r="W95" s="1489">
        <v>2012</v>
      </c>
      <c r="X95" s="1489">
        <v>2013</v>
      </c>
      <c r="Y95" s="1489">
        <v>2013</v>
      </c>
      <c r="Z95" s="1489">
        <v>2013</v>
      </c>
      <c r="AA95" s="1489">
        <v>2014</v>
      </c>
      <c r="AB95" s="1489">
        <v>2014</v>
      </c>
      <c r="AC95" s="1489">
        <v>2014</v>
      </c>
      <c r="AD95" s="1489">
        <v>2015</v>
      </c>
      <c r="AE95" s="1489">
        <v>2015</v>
      </c>
      <c r="AF95" s="1489">
        <v>2015</v>
      </c>
      <c r="AG95" s="1489">
        <v>2016</v>
      </c>
      <c r="AH95" s="1489">
        <v>2016</v>
      </c>
      <c r="AI95" s="1489">
        <v>2016</v>
      </c>
      <c r="AJ95" s="1489">
        <v>2017</v>
      </c>
      <c r="AK95" s="1489">
        <v>2017</v>
      </c>
      <c r="AL95" s="1489">
        <v>2017</v>
      </c>
      <c r="AM95" s="1489">
        <v>2018</v>
      </c>
      <c r="AN95" s="1489">
        <v>2018</v>
      </c>
      <c r="AO95" s="1489">
        <v>2018</v>
      </c>
      <c r="AP95" s="1489">
        <v>2019</v>
      </c>
      <c r="AQ95" s="1489">
        <v>2019</v>
      </c>
      <c r="AR95" s="1489">
        <v>2019</v>
      </c>
      <c r="AS95" s="1489">
        <v>2020</v>
      </c>
      <c r="AT95" s="1489">
        <v>2020</v>
      </c>
      <c r="AU95" s="1489">
        <v>2020</v>
      </c>
      <c r="AV95" s="1489">
        <v>2021</v>
      </c>
      <c r="AW95" s="1489">
        <v>2021</v>
      </c>
      <c r="AX95" s="1489">
        <v>2021</v>
      </c>
      <c r="AY95" s="1489">
        <v>2022</v>
      </c>
      <c r="AZ95" s="1489">
        <v>2022</v>
      </c>
      <c r="BA95" s="1489">
        <v>2022</v>
      </c>
      <c r="BB95" s="1489">
        <v>2023</v>
      </c>
      <c r="BC95" s="1489">
        <v>2023</v>
      </c>
      <c r="BD95" s="1489">
        <v>2023</v>
      </c>
      <c r="BE95" s="1489">
        <v>2024</v>
      </c>
      <c r="BF95" s="1489">
        <v>2024</v>
      </c>
      <c r="BG95" s="1489">
        <v>2024</v>
      </c>
    </row>
    <row r="96" spans="1:59" ht="15.75" customHeight="1">
      <c r="A96" s="453"/>
      <c r="F96" s="1489" t="s">
        <v>622</v>
      </c>
      <c r="G96" s="1490" t="s">
        <v>623</v>
      </c>
      <c r="H96" s="1489" t="s">
        <v>624</v>
      </c>
      <c r="I96" s="1489" t="s">
        <v>622</v>
      </c>
      <c r="J96" s="1489" t="s">
        <v>623</v>
      </c>
      <c r="K96" s="1489" t="s">
        <v>624</v>
      </c>
      <c r="L96" s="1489" t="s">
        <v>622</v>
      </c>
      <c r="M96" s="1489" t="s">
        <v>623</v>
      </c>
      <c r="N96" s="1489" t="s">
        <v>624</v>
      </c>
      <c r="O96" s="1489" t="s">
        <v>622</v>
      </c>
      <c r="P96" s="1489" t="s">
        <v>623</v>
      </c>
      <c r="Q96" s="1489" t="s">
        <v>624</v>
      </c>
      <c r="R96" s="1489" t="s">
        <v>622</v>
      </c>
      <c r="S96" s="1489" t="s">
        <v>623</v>
      </c>
      <c r="T96" s="1489" t="s">
        <v>624</v>
      </c>
      <c r="U96" s="1489" t="s">
        <v>622</v>
      </c>
      <c r="V96" s="1489" t="s">
        <v>623</v>
      </c>
      <c r="W96" s="1489" t="s">
        <v>624</v>
      </c>
      <c r="X96" s="1489" t="s">
        <v>622</v>
      </c>
      <c r="Y96" s="1489" t="s">
        <v>623</v>
      </c>
      <c r="Z96" s="1489" t="s">
        <v>624</v>
      </c>
      <c r="AA96" s="1489" t="s">
        <v>622</v>
      </c>
      <c r="AB96" s="1489" t="s">
        <v>623</v>
      </c>
      <c r="AC96" s="1489" t="s">
        <v>624</v>
      </c>
      <c r="AD96" s="1489" t="s">
        <v>622</v>
      </c>
      <c r="AE96" s="1489" t="s">
        <v>623</v>
      </c>
      <c r="AF96" s="1489" t="s">
        <v>624</v>
      </c>
      <c r="AG96" s="1489" t="s">
        <v>622</v>
      </c>
      <c r="AH96" s="1489" t="s">
        <v>623</v>
      </c>
      <c r="AI96" s="1489" t="s">
        <v>624</v>
      </c>
      <c r="AJ96" s="1489" t="s">
        <v>622</v>
      </c>
      <c r="AK96" s="1489" t="s">
        <v>623</v>
      </c>
      <c r="AL96" s="1489" t="s">
        <v>624</v>
      </c>
      <c r="AM96" s="1489" t="s">
        <v>622</v>
      </c>
      <c r="AN96" s="1489" t="s">
        <v>623</v>
      </c>
      <c r="AO96" s="1489" t="s">
        <v>624</v>
      </c>
      <c r="AP96" s="1489" t="s">
        <v>622</v>
      </c>
      <c r="AQ96" s="1489" t="s">
        <v>623</v>
      </c>
      <c r="AR96" s="1489" t="s">
        <v>624</v>
      </c>
      <c r="AS96" s="1489" t="s">
        <v>622</v>
      </c>
      <c r="AT96" s="1489" t="s">
        <v>623</v>
      </c>
      <c r="AU96" s="1489" t="s">
        <v>624</v>
      </c>
      <c r="AV96" s="1489" t="s">
        <v>622</v>
      </c>
      <c r="AW96" s="1489" t="s">
        <v>623</v>
      </c>
      <c r="AX96" s="1489" t="s">
        <v>624</v>
      </c>
      <c r="AY96" s="1489" t="s">
        <v>622</v>
      </c>
      <c r="AZ96" s="1489" t="s">
        <v>623</v>
      </c>
      <c r="BA96" s="1489" t="s">
        <v>624</v>
      </c>
      <c r="BB96" s="1489" t="s">
        <v>622</v>
      </c>
      <c r="BC96" s="1489" t="s">
        <v>623</v>
      </c>
      <c r="BD96" s="1489" t="s">
        <v>624</v>
      </c>
      <c r="BE96" s="1489" t="s">
        <v>622</v>
      </c>
      <c r="BF96" s="1489" t="s">
        <v>623</v>
      </c>
      <c r="BG96" s="1489" t="s">
        <v>624</v>
      </c>
    </row>
    <row r="97" spans="1:59" ht="15.75" customHeight="1">
      <c r="A97" s="453"/>
      <c r="F97" s="825" t="str">
        <f>F95&amp;F96</f>
        <v>2007Estiércol sólido</v>
      </c>
      <c r="G97" s="825" t="str">
        <f t="shared" ref="G97:BG97" si="1">G95&amp;G96</f>
        <v>2007Estiércol semilíquido</v>
      </c>
      <c r="H97" s="825" t="str">
        <f t="shared" si="1"/>
        <v>2007Purín</v>
      </c>
      <c r="I97" s="825" t="str">
        <f t="shared" si="1"/>
        <v>2008Estiércol sólido</v>
      </c>
      <c r="J97" s="825" t="str">
        <f t="shared" si="1"/>
        <v>2008Estiércol semilíquido</v>
      </c>
      <c r="K97" s="825" t="str">
        <f t="shared" si="1"/>
        <v>2008Purín</v>
      </c>
      <c r="L97" s="825" t="str">
        <f t="shared" si="1"/>
        <v>2009Estiércol sólido</v>
      </c>
      <c r="M97" s="825" t="str">
        <f t="shared" si="1"/>
        <v>2009Estiércol semilíquido</v>
      </c>
      <c r="N97" s="825" t="str">
        <f t="shared" si="1"/>
        <v>2009Purín</v>
      </c>
      <c r="O97" s="825" t="str">
        <f t="shared" si="1"/>
        <v>2010Estiércol sólido</v>
      </c>
      <c r="P97" s="825" t="str">
        <f t="shared" si="1"/>
        <v>2010Estiércol semilíquido</v>
      </c>
      <c r="Q97" s="825" t="str">
        <f t="shared" si="1"/>
        <v>2010Purín</v>
      </c>
      <c r="R97" s="825" t="str">
        <f t="shared" si="1"/>
        <v>2011Estiércol sólido</v>
      </c>
      <c r="S97" s="825" t="str">
        <f t="shared" si="1"/>
        <v>2011Estiércol semilíquido</v>
      </c>
      <c r="T97" s="825" t="str">
        <f t="shared" si="1"/>
        <v>2011Purín</v>
      </c>
      <c r="U97" s="825" t="str">
        <f t="shared" si="1"/>
        <v>2012Estiércol sólido</v>
      </c>
      <c r="V97" s="825" t="str">
        <f t="shared" si="1"/>
        <v>2012Estiércol semilíquido</v>
      </c>
      <c r="W97" s="825" t="str">
        <f t="shared" si="1"/>
        <v>2012Purín</v>
      </c>
      <c r="X97" s="825" t="str">
        <f t="shared" si="1"/>
        <v>2013Estiércol sólido</v>
      </c>
      <c r="Y97" s="825" t="str">
        <f t="shared" si="1"/>
        <v>2013Estiércol semilíquido</v>
      </c>
      <c r="Z97" s="825" t="str">
        <f t="shared" si="1"/>
        <v>2013Purín</v>
      </c>
      <c r="AA97" s="825" t="str">
        <f t="shared" si="1"/>
        <v>2014Estiércol sólido</v>
      </c>
      <c r="AB97" s="825" t="str">
        <f t="shared" si="1"/>
        <v>2014Estiércol semilíquido</v>
      </c>
      <c r="AC97" s="825" t="str">
        <f t="shared" si="1"/>
        <v>2014Purín</v>
      </c>
      <c r="AD97" s="825" t="str">
        <f t="shared" si="1"/>
        <v>2015Estiércol sólido</v>
      </c>
      <c r="AE97" s="825" t="str">
        <f t="shared" si="1"/>
        <v>2015Estiércol semilíquido</v>
      </c>
      <c r="AF97" s="825" t="str">
        <f t="shared" si="1"/>
        <v>2015Purín</v>
      </c>
      <c r="AG97" s="825" t="str">
        <f t="shared" si="1"/>
        <v>2016Estiércol sólido</v>
      </c>
      <c r="AH97" s="825" t="str">
        <f t="shared" si="1"/>
        <v>2016Estiércol semilíquido</v>
      </c>
      <c r="AI97" s="825" t="str">
        <f t="shared" si="1"/>
        <v>2016Purín</v>
      </c>
      <c r="AJ97" s="825" t="str">
        <f t="shared" si="1"/>
        <v>2017Estiércol sólido</v>
      </c>
      <c r="AK97" s="825" t="str">
        <f t="shared" si="1"/>
        <v>2017Estiércol semilíquido</v>
      </c>
      <c r="AL97" s="825" t="str">
        <f t="shared" si="1"/>
        <v>2017Purín</v>
      </c>
      <c r="AM97" s="825" t="str">
        <f t="shared" si="1"/>
        <v>2018Estiércol sólido</v>
      </c>
      <c r="AN97" s="825" t="str">
        <f t="shared" si="1"/>
        <v>2018Estiércol semilíquido</v>
      </c>
      <c r="AO97" s="825" t="str">
        <f t="shared" si="1"/>
        <v>2018Purín</v>
      </c>
      <c r="AP97" s="825" t="str">
        <f t="shared" si="1"/>
        <v>2019Estiércol sólido</v>
      </c>
      <c r="AQ97" s="825" t="str">
        <f t="shared" si="1"/>
        <v>2019Estiércol semilíquido</v>
      </c>
      <c r="AR97" s="825" t="str">
        <f t="shared" si="1"/>
        <v>2019Purín</v>
      </c>
      <c r="AS97" s="825" t="str">
        <f t="shared" si="1"/>
        <v>2020Estiércol sólido</v>
      </c>
      <c r="AT97" s="825" t="str">
        <f t="shared" si="1"/>
        <v>2020Estiércol semilíquido</v>
      </c>
      <c r="AU97" s="825" t="str">
        <f t="shared" si="1"/>
        <v>2020Purín</v>
      </c>
      <c r="AV97" s="825" t="str">
        <f t="shared" si="1"/>
        <v>2021Estiércol sólido</v>
      </c>
      <c r="AW97" s="825" t="str">
        <f t="shared" si="1"/>
        <v>2021Estiércol semilíquido</v>
      </c>
      <c r="AX97" s="825" t="str">
        <f t="shared" si="1"/>
        <v>2021Purín</v>
      </c>
      <c r="AY97" s="825" t="str">
        <f t="shared" si="1"/>
        <v>2022Estiércol sólido</v>
      </c>
      <c r="AZ97" s="825" t="str">
        <f t="shared" si="1"/>
        <v>2022Estiércol semilíquido</v>
      </c>
      <c r="BA97" s="825" t="str">
        <f t="shared" si="1"/>
        <v>2022Purín</v>
      </c>
      <c r="BB97" s="825" t="str">
        <f t="shared" si="1"/>
        <v>2023Estiércol sólido</v>
      </c>
      <c r="BC97" s="825" t="str">
        <f t="shared" si="1"/>
        <v>2023Estiércol semilíquido</v>
      </c>
      <c r="BD97" s="825" t="str">
        <f t="shared" si="1"/>
        <v>2023Purín</v>
      </c>
      <c r="BE97" s="825" t="str">
        <f t="shared" si="1"/>
        <v>2024Estiércol sólido</v>
      </c>
      <c r="BF97" s="825" t="str">
        <f t="shared" si="1"/>
        <v>2024Estiércol semilíquido</v>
      </c>
      <c r="BG97" s="825" t="str">
        <f t="shared" si="1"/>
        <v>2024Purín</v>
      </c>
    </row>
    <row r="98" spans="1:59" ht="15.75" customHeight="1">
      <c r="A98" s="453"/>
      <c r="C98" s="1489" t="s">
        <v>625</v>
      </c>
      <c r="D98" s="1489" t="s">
        <v>1999</v>
      </c>
      <c r="E98" s="825" t="str">
        <f>C98&amp;D98</f>
        <v>AvícolaALBACETE</v>
      </c>
      <c r="F98" s="1491">
        <v>2.69E-2</v>
      </c>
      <c r="G98" s="1492">
        <v>1.3599999999999999E-2</v>
      </c>
      <c r="H98" s="1491" t="s">
        <v>546</v>
      </c>
      <c r="I98" s="1491">
        <v>2.6800000000000001E-2</v>
      </c>
      <c r="J98" s="1491">
        <v>1.3599999999999999E-2</v>
      </c>
      <c r="K98" s="1491" t="s">
        <v>546</v>
      </c>
      <c r="L98" s="1493">
        <v>2.69E-2</v>
      </c>
      <c r="M98" s="1491">
        <v>1.3599999999999999E-2</v>
      </c>
      <c r="N98" s="1491" t="s">
        <v>546</v>
      </c>
      <c r="O98" s="1491">
        <v>2.69E-2</v>
      </c>
      <c r="P98" s="1491">
        <v>1.3599999999999999E-2</v>
      </c>
      <c r="Q98" s="1491" t="s">
        <v>546</v>
      </c>
      <c r="R98" s="1491">
        <v>2.5399999999999999E-2</v>
      </c>
      <c r="S98" s="1491">
        <v>1.29E-2</v>
      </c>
      <c r="T98" s="1491" t="s">
        <v>546</v>
      </c>
      <c r="U98" s="1491">
        <v>2.5399999999999999E-2</v>
      </c>
      <c r="V98" s="1491">
        <v>1.29E-2</v>
      </c>
      <c r="W98" s="1491" t="s">
        <v>546</v>
      </c>
      <c r="X98" s="1491">
        <v>2.5499999999999998E-2</v>
      </c>
      <c r="Y98" s="1491">
        <v>1.29E-2</v>
      </c>
      <c r="Z98" s="1491" t="s">
        <v>546</v>
      </c>
      <c r="AA98" s="1491">
        <v>2.5499999999999998E-2</v>
      </c>
      <c r="AB98" s="1491">
        <v>1.29E-2</v>
      </c>
      <c r="AC98" s="1491" t="s">
        <v>546</v>
      </c>
      <c r="AD98" s="1491">
        <v>2.5499999999999998E-2</v>
      </c>
      <c r="AE98" s="1491">
        <v>1.29E-2</v>
      </c>
      <c r="AF98" s="1491" t="s">
        <v>546</v>
      </c>
      <c r="AG98" s="1491">
        <v>2.4400000000000002E-2</v>
      </c>
      <c r="AH98" s="1491">
        <v>1.23E-2</v>
      </c>
      <c r="AI98" s="1491" t="s">
        <v>546</v>
      </c>
      <c r="AJ98" s="1491">
        <v>2.4400000000000002E-2</v>
      </c>
      <c r="AK98" s="1491">
        <v>1.23E-2</v>
      </c>
      <c r="AL98" s="1491" t="s">
        <v>546</v>
      </c>
      <c r="AM98" s="1491">
        <v>2.46E-2</v>
      </c>
      <c r="AN98" s="1491">
        <v>1.2500000000000001E-2</v>
      </c>
      <c r="AO98" s="1491" t="s">
        <v>546</v>
      </c>
      <c r="AP98" s="1491">
        <v>2.4400000000000002E-2</v>
      </c>
      <c r="AQ98" s="1491">
        <v>1.24E-2</v>
      </c>
      <c r="AR98" s="1491" t="s">
        <v>546</v>
      </c>
      <c r="AS98" s="1491">
        <v>2.4400000000000002E-2</v>
      </c>
      <c r="AT98" s="1491">
        <v>1.24E-2</v>
      </c>
      <c r="AU98" s="1491" t="s">
        <v>546</v>
      </c>
      <c r="AV98" s="1491">
        <v>2.4500000000000001E-2</v>
      </c>
      <c r="AW98" s="1491">
        <v>1.24E-2</v>
      </c>
      <c r="AX98" s="1491" t="s">
        <v>546</v>
      </c>
      <c r="AY98" s="1491">
        <v>2.4500000000000001E-2</v>
      </c>
      <c r="AZ98" s="1491">
        <v>1.24E-2</v>
      </c>
      <c r="BA98" s="1491" t="s">
        <v>546</v>
      </c>
      <c r="BB98" s="1493">
        <v>2.4500000000000001E-2</v>
      </c>
      <c r="BC98" s="1493">
        <v>1.24E-2</v>
      </c>
      <c r="BD98" s="1493" t="s">
        <v>546</v>
      </c>
      <c r="BE98" s="1493">
        <v>2.4400000000000002E-2</v>
      </c>
      <c r="BF98" s="1493">
        <v>1.24E-2</v>
      </c>
      <c r="BG98" s="1493" t="s">
        <v>546</v>
      </c>
    </row>
    <row r="99" spans="1:59" ht="15.75" customHeight="1">
      <c r="A99" s="453"/>
      <c r="C99" s="1489" t="s">
        <v>625</v>
      </c>
      <c r="D99" s="1489" t="s">
        <v>2000</v>
      </c>
      <c r="E99" s="825" t="str">
        <f t="shared" ref="E99:E162" si="2">C99&amp;D99</f>
        <v>AvícolaALICANTE/ALACANT</v>
      </c>
      <c r="F99" s="1491">
        <v>3.5700000000000003E-2</v>
      </c>
      <c r="G99" s="1492">
        <v>1.8100000000000002E-2</v>
      </c>
      <c r="H99" s="1491" t="s">
        <v>546</v>
      </c>
      <c r="I99" s="1491">
        <v>3.5200000000000002E-2</v>
      </c>
      <c r="J99" s="1491">
        <v>1.78E-2</v>
      </c>
      <c r="K99" s="1491" t="s">
        <v>546</v>
      </c>
      <c r="L99" s="1493">
        <v>3.5000000000000003E-2</v>
      </c>
      <c r="M99" s="1491">
        <v>1.77E-2</v>
      </c>
      <c r="N99" s="1491" t="s">
        <v>546</v>
      </c>
      <c r="O99" s="1491">
        <v>3.5400000000000001E-2</v>
      </c>
      <c r="P99" s="1491">
        <v>1.7999999999999999E-2</v>
      </c>
      <c r="Q99" s="1491" t="s">
        <v>546</v>
      </c>
      <c r="R99" s="1491">
        <v>3.4200000000000001E-2</v>
      </c>
      <c r="S99" s="1491">
        <v>1.7299999999999999E-2</v>
      </c>
      <c r="T99" s="1491" t="s">
        <v>546</v>
      </c>
      <c r="U99" s="1491">
        <v>3.3300000000000003E-2</v>
      </c>
      <c r="V99" s="1491">
        <v>1.6899999999999998E-2</v>
      </c>
      <c r="W99" s="1491" t="s">
        <v>546</v>
      </c>
      <c r="X99" s="1491">
        <v>3.27E-2</v>
      </c>
      <c r="Y99" s="1491">
        <v>1.66E-2</v>
      </c>
      <c r="Z99" s="1491" t="s">
        <v>546</v>
      </c>
      <c r="AA99" s="1491">
        <v>3.32E-2</v>
      </c>
      <c r="AB99" s="1491">
        <v>1.6799999999999999E-2</v>
      </c>
      <c r="AC99" s="1491" t="s">
        <v>546</v>
      </c>
      <c r="AD99" s="1491">
        <v>3.4000000000000002E-2</v>
      </c>
      <c r="AE99" s="1491">
        <v>1.72E-2</v>
      </c>
      <c r="AF99" s="1491" t="s">
        <v>546</v>
      </c>
      <c r="AG99" s="1491">
        <v>3.2800000000000003E-2</v>
      </c>
      <c r="AH99" s="1491">
        <v>1.66E-2</v>
      </c>
      <c r="AI99" s="1491" t="s">
        <v>546</v>
      </c>
      <c r="AJ99" s="1491">
        <v>3.2500000000000001E-2</v>
      </c>
      <c r="AK99" s="1491">
        <v>1.6500000000000001E-2</v>
      </c>
      <c r="AL99" s="1491" t="s">
        <v>546</v>
      </c>
      <c r="AM99" s="1491">
        <v>3.2800000000000003E-2</v>
      </c>
      <c r="AN99" s="1491">
        <v>1.66E-2</v>
      </c>
      <c r="AO99" s="1491" t="s">
        <v>546</v>
      </c>
      <c r="AP99" s="1491">
        <v>3.2599999999999997E-2</v>
      </c>
      <c r="AQ99" s="1491">
        <v>1.6500000000000001E-2</v>
      </c>
      <c r="AR99" s="1491" t="s">
        <v>546</v>
      </c>
      <c r="AS99" s="1491">
        <v>3.2099999999999997E-2</v>
      </c>
      <c r="AT99" s="1491">
        <v>1.6299999999999999E-2</v>
      </c>
      <c r="AU99" s="1491" t="s">
        <v>546</v>
      </c>
      <c r="AV99" s="1491">
        <v>3.44E-2</v>
      </c>
      <c r="AW99" s="1491">
        <v>1.7500000000000002E-2</v>
      </c>
      <c r="AX99" s="1491" t="s">
        <v>546</v>
      </c>
      <c r="AY99" s="1491">
        <v>3.4200000000000001E-2</v>
      </c>
      <c r="AZ99" s="1491">
        <v>1.7299999999999999E-2</v>
      </c>
      <c r="BA99" s="1491" t="s">
        <v>546</v>
      </c>
      <c r="BB99" s="1493">
        <v>3.3500000000000002E-2</v>
      </c>
      <c r="BC99" s="1493">
        <v>1.7000000000000001E-2</v>
      </c>
      <c r="BD99" s="1493" t="s">
        <v>546</v>
      </c>
      <c r="BE99" s="1493">
        <v>3.27E-2</v>
      </c>
      <c r="BF99" s="1493">
        <v>1.66E-2</v>
      </c>
      <c r="BG99" s="1493" t="s">
        <v>546</v>
      </c>
    </row>
    <row r="100" spans="1:59" ht="15.75" customHeight="1">
      <c r="A100" s="453"/>
      <c r="C100" s="1489" t="s">
        <v>625</v>
      </c>
      <c r="D100" s="1489" t="s">
        <v>2001</v>
      </c>
      <c r="E100" s="825" t="str">
        <f t="shared" si="2"/>
        <v>AvícolaALMERÍA</v>
      </c>
      <c r="F100" s="1491">
        <v>2.9600000000000001E-2</v>
      </c>
      <c r="G100" s="1492">
        <v>1.4999999999999999E-2</v>
      </c>
      <c r="H100" s="1491" t="s">
        <v>546</v>
      </c>
      <c r="I100" s="1491">
        <v>2.9700000000000001E-2</v>
      </c>
      <c r="J100" s="1491">
        <v>1.5100000000000001E-2</v>
      </c>
      <c r="K100" s="1491" t="s">
        <v>546</v>
      </c>
      <c r="L100" s="1493">
        <v>2.9499999999999998E-2</v>
      </c>
      <c r="M100" s="1491">
        <v>1.4999999999999999E-2</v>
      </c>
      <c r="N100" s="1491" t="s">
        <v>546</v>
      </c>
      <c r="O100" s="1491">
        <v>2.8799999999999999E-2</v>
      </c>
      <c r="P100" s="1491">
        <v>1.46E-2</v>
      </c>
      <c r="Q100" s="1491" t="s">
        <v>546</v>
      </c>
      <c r="R100" s="1491">
        <v>2.7300000000000001E-2</v>
      </c>
      <c r="S100" s="1491">
        <v>1.38E-2</v>
      </c>
      <c r="T100" s="1491" t="s">
        <v>546</v>
      </c>
      <c r="U100" s="1491">
        <v>2.7099999999999999E-2</v>
      </c>
      <c r="V100" s="1491">
        <v>1.37E-2</v>
      </c>
      <c r="W100" s="1491" t="s">
        <v>546</v>
      </c>
      <c r="X100" s="1491">
        <v>2.6499999999999999E-2</v>
      </c>
      <c r="Y100" s="1491">
        <v>1.34E-2</v>
      </c>
      <c r="Z100" s="1491" t="s">
        <v>546</v>
      </c>
      <c r="AA100" s="1491">
        <v>2.69E-2</v>
      </c>
      <c r="AB100" s="1491">
        <v>1.3599999999999999E-2</v>
      </c>
      <c r="AC100" s="1491" t="s">
        <v>546</v>
      </c>
      <c r="AD100" s="1491">
        <v>2.6800000000000001E-2</v>
      </c>
      <c r="AE100" s="1491">
        <v>1.3599999999999999E-2</v>
      </c>
      <c r="AF100" s="1491" t="s">
        <v>546</v>
      </c>
      <c r="AG100" s="1491">
        <v>2.6100000000000002E-2</v>
      </c>
      <c r="AH100" s="1491">
        <v>1.32E-2</v>
      </c>
      <c r="AI100" s="1491" t="s">
        <v>546</v>
      </c>
      <c r="AJ100" s="1491">
        <v>2.69E-2</v>
      </c>
      <c r="AK100" s="1491">
        <v>1.3599999999999999E-2</v>
      </c>
      <c r="AL100" s="1491" t="s">
        <v>546</v>
      </c>
      <c r="AM100" s="1491">
        <v>2.7199999999999998E-2</v>
      </c>
      <c r="AN100" s="1491">
        <v>1.38E-2</v>
      </c>
      <c r="AO100" s="1491" t="s">
        <v>546</v>
      </c>
      <c r="AP100" s="1491">
        <v>2.6700000000000002E-2</v>
      </c>
      <c r="AQ100" s="1491">
        <v>1.35E-2</v>
      </c>
      <c r="AR100" s="1491" t="s">
        <v>546</v>
      </c>
      <c r="AS100" s="1491">
        <v>2.6499999999999999E-2</v>
      </c>
      <c r="AT100" s="1491">
        <v>1.35E-2</v>
      </c>
      <c r="AU100" s="1491" t="s">
        <v>546</v>
      </c>
      <c r="AV100" s="1491">
        <v>2.7099999999999999E-2</v>
      </c>
      <c r="AW100" s="1491">
        <v>1.37E-2</v>
      </c>
      <c r="AX100" s="1491" t="s">
        <v>546</v>
      </c>
      <c r="AY100" s="1491">
        <v>2.69E-2</v>
      </c>
      <c r="AZ100" s="1491">
        <v>1.3599999999999999E-2</v>
      </c>
      <c r="BA100" s="1491" t="s">
        <v>546</v>
      </c>
      <c r="BB100" s="1493">
        <v>2.6800000000000001E-2</v>
      </c>
      <c r="BC100" s="1493">
        <v>1.3599999999999999E-2</v>
      </c>
      <c r="BD100" s="1493" t="s">
        <v>546</v>
      </c>
      <c r="BE100" s="1493">
        <v>2.6100000000000002E-2</v>
      </c>
      <c r="BF100" s="1493">
        <v>1.32E-2</v>
      </c>
      <c r="BG100" s="1493" t="s">
        <v>546</v>
      </c>
    </row>
    <row r="101" spans="1:59" ht="15.75" customHeight="1">
      <c r="A101" s="453"/>
      <c r="C101" s="1489" t="s">
        <v>625</v>
      </c>
      <c r="D101" s="1489" t="s">
        <v>2002</v>
      </c>
      <c r="E101" s="825" t="str">
        <f t="shared" si="2"/>
        <v>AvícolaARABA/ÁLAVA</v>
      </c>
      <c r="F101" s="1491">
        <v>4.0599999999999997E-2</v>
      </c>
      <c r="G101" s="1492">
        <v>2.06E-2</v>
      </c>
      <c r="H101" s="1491" t="s">
        <v>546</v>
      </c>
      <c r="I101" s="1491">
        <v>4.0500000000000001E-2</v>
      </c>
      <c r="J101" s="1491">
        <v>2.0500000000000001E-2</v>
      </c>
      <c r="K101" s="1491" t="s">
        <v>546</v>
      </c>
      <c r="L101" s="1493">
        <v>0.04</v>
      </c>
      <c r="M101" s="1491">
        <v>2.0299999999999999E-2</v>
      </c>
      <c r="N101" s="1491" t="s">
        <v>546</v>
      </c>
      <c r="O101" s="1491">
        <v>4.0099999999999997E-2</v>
      </c>
      <c r="P101" s="1491">
        <v>2.0299999999999999E-2</v>
      </c>
      <c r="Q101" s="1491" t="s">
        <v>546</v>
      </c>
      <c r="R101" s="1491">
        <v>3.8399999999999997E-2</v>
      </c>
      <c r="S101" s="1491">
        <v>1.95E-2</v>
      </c>
      <c r="T101" s="1491" t="s">
        <v>546</v>
      </c>
      <c r="U101" s="1491">
        <v>3.8300000000000001E-2</v>
      </c>
      <c r="V101" s="1491">
        <v>1.9400000000000001E-2</v>
      </c>
      <c r="W101" s="1491" t="s">
        <v>546</v>
      </c>
      <c r="X101" s="1491">
        <v>3.85E-2</v>
      </c>
      <c r="Y101" s="1491">
        <v>1.95E-2</v>
      </c>
      <c r="Z101" s="1491" t="s">
        <v>546</v>
      </c>
      <c r="AA101" s="1491">
        <v>3.8399999999999997E-2</v>
      </c>
      <c r="AB101" s="1491">
        <v>1.95E-2</v>
      </c>
      <c r="AC101" s="1491" t="s">
        <v>546</v>
      </c>
      <c r="AD101" s="1491">
        <v>3.85E-2</v>
      </c>
      <c r="AE101" s="1491">
        <v>1.95E-2</v>
      </c>
      <c r="AF101" s="1491" t="s">
        <v>546</v>
      </c>
      <c r="AG101" s="1491">
        <v>3.73E-2</v>
      </c>
      <c r="AH101" s="1491">
        <v>1.89E-2</v>
      </c>
      <c r="AI101" s="1491" t="s">
        <v>546</v>
      </c>
      <c r="AJ101" s="1491">
        <v>3.73E-2</v>
      </c>
      <c r="AK101" s="1491">
        <v>1.89E-2</v>
      </c>
      <c r="AL101" s="1491" t="s">
        <v>546</v>
      </c>
      <c r="AM101" s="1491">
        <v>3.7400000000000003E-2</v>
      </c>
      <c r="AN101" s="1491">
        <v>1.89E-2</v>
      </c>
      <c r="AO101" s="1491" t="s">
        <v>546</v>
      </c>
      <c r="AP101" s="1491">
        <v>3.7400000000000003E-2</v>
      </c>
      <c r="AQ101" s="1491">
        <v>1.89E-2</v>
      </c>
      <c r="AR101" s="1491" t="s">
        <v>546</v>
      </c>
      <c r="AS101" s="1491">
        <v>3.7199999999999997E-2</v>
      </c>
      <c r="AT101" s="1491">
        <v>1.8800000000000001E-2</v>
      </c>
      <c r="AU101" s="1491" t="s">
        <v>546</v>
      </c>
      <c r="AV101" s="1491">
        <v>3.8399999999999997E-2</v>
      </c>
      <c r="AW101" s="1491">
        <v>1.95E-2</v>
      </c>
      <c r="AX101" s="1491" t="s">
        <v>546</v>
      </c>
      <c r="AY101" s="1491">
        <v>3.8600000000000002E-2</v>
      </c>
      <c r="AZ101" s="1491">
        <v>1.95E-2</v>
      </c>
      <c r="BA101" s="1491" t="s">
        <v>546</v>
      </c>
      <c r="BB101" s="1493">
        <v>3.8600000000000002E-2</v>
      </c>
      <c r="BC101" s="1493">
        <v>1.9599999999999999E-2</v>
      </c>
      <c r="BD101" s="1493" t="s">
        <v>546</v>
      </c>
      <c r="BE101" s="1493">
        <v>3.7499999999999999E-2</v>
      </c>
      <c r="BF101" s="1493">
        <v>1.9E-2</v>
      </c>
      <c r="BG101" s="1493" t="s">
        <v>546</v>
      </c>
    </row>
    <row r="102" spans="1:59" ht="15.75" customHeight="1">
      <c r="A102" s="453"/>
      <c r="C102" s="1489" t="s">
        <v>625</v>
      </c>
      <c r="D102" s="1489" t="s">
        <v>2003</v>
      </c>
      <c r="E102" s="825" t="str">
        <f t="shared" si="2"/>
        <v>AvícolaASTURIAS</v>
      </c>
      <c r="F102" s="1491">
        <v>4.2299999999999997E-2</v>
      </c>
      <c r="G102" s="1492">
        <v>2.1499999999999998E-2</v>
      </c>
      <c r="H102" s="1491" t="s">
        <v>546</v>
      </c>
      <c r="I102" s="1491">
        <v>4.2299999999999997E-2</v>
      </c>
      <c r="J102" s="1491">
        <v>2.1399999999999999E-2</v>
      </c>
      <c r="K102" s="1491" t="s">
        <v>546</v>
      </c>
      <c r="L102" s="1493">
        <v>4.2200000000000001E-2</v>
      </c>
      <c r="M102" s="1491">
        <v>2.1399999999999999E-2</v>
      </c>
      <c r="N102" s="1491" t="s">
        <v>546</v>
      </c>
      <c r="O102" s="1491">
        <v>4.2099999999999999E-2</v>
      </c>
      <c r="P102" s="1491">
        <v>2.1299999999999999E-2</v>
      </c>
      <c r="Q102" s="1491" t="s">
        <v>546</v>
      </c>
      <c r="R102" s="1491">
        <v>4.0399999999999998E-2</v>
      </c>
      <c r="S102" s="1491">
        <v>2.0500000000000001E-2</v>
      </c>
      <c r="T102" s="1491" t="s">
        <v>546</v>
      </c>
      <c r="U102" s="1491">
        <v>4.0300000000000002E-2</v>
      </c>
      <c r="V102" s="1491">
        <v>2.0400000000000001E-2</v>
      </c>
      <c r="W102" s="1491" t="s">
        <v>546</v>
      </c>
      <c r="X102" s="1491">
        <v>4.02E-2</v>
      </c>
      <c r="Y102" s="1491">
        <v>2.0400000000000001E-2</v>
      </c>
      <c r="Z102" s="1491" t="s">
        <v>546</v>
      </c>
      <c r="AA102" s="1491">
        <v>3.9899999999999998E-2</v>
      </c>
      <c r="AB102" s="1491">
        <v>2.0199999999999999E-2</v>
      </c>
      <c r="AC102" s="1491" t="s">
        <v>546</v>
      </c>
      <c r="AD102" s="1491">
        <v>3.9800000000000002E-2</v>
      </c>
      <c r="AE102" s="1491">
        <v>2.0199999999999999E-2</v>
      </c>
      <c r="AF102" s="1491" t="s">
        <v>546</v>
      </c>
      <c r="AG102" s="1491">
        <v>3.7999999999999999E-2</v>
      </c>
      <c r="AH102" s="1491">
        <v>1.9300000000000001E-2</v>
      </c>
      <c r="AI102" s="1491" t="s">
        <v>546</v>
      </c>
      <c r="AJ102" s="1491">
        <v>3.78E-2</v>
      </c>
      <c r="AK102" s="1491">
        <v>1.9199999999999998E-2</v>
      </c>
      <c r="AL102" s="1491" t="s">
        <v>546</v>
      </c>
      <c r="AM102" s="1491">
        <v>3.7499999999999999E-2</v>
      </c>
      <c r="AN102" s="1491">
        <v>1.9E-2</v>
      </c>
      <c r="AO102" s="1491" t="s">
        <v>546</v>
      </c>
      <c r="AP102" s="1491">
        <v>3.7999999999999999E-2</v>
      </c>
      <c r="AQ102" s="1491">
        <v>1.9199999999999998E-2</v>
      </c>
      <c r="AR102" s="1491" t="s">
        <v>546</v>
      </c>
      <c r="AS102" s="1491">
        <v>3.8100000000000002E-2</v>
      </c>
      <c r="AT102" s="1491">
        <v>1.9300000000000001E-2</v>
      </c>
      <c r="AU102" s="1491" t="s">
        <v>546</v>
      </c>
      <c r="AV102" s="1491">
        <v>3.9399999999999998E-2</v>
      </c>
      <c r="AW102" s="1491">
        <v>0.02</v>
      </c>
      <c r="AX102" s="1491" t="s">
        <v>546</v>
      </c>
      <c r="AY102" s="1491">
        <v>3.9399999999999998E-2</v>
      </c>
      <c r="AZ102" s="1491">
        <v>0.02</v>
      </c>
      <c r="BA102" s="1491" t="s">
        <v>546</v>
      </c>
      <c r="BB102" s="1493">
        <v>3.9399999999999998E-2</v>
      </c>
      <c r="BC102" s="1493">
        <v>0.02</v>
      </c>
      <c r="BD102" s="1493" t="s">
        <v>546</v>
      </c>
      <c r="BE102" s="1493">
        <v>3.7600000000000001E-2</v>
      </c>
      <c r="BF102" s="1493">
        <v>1.9099999999999999E-2</v>
      </c>
      <c r="BG102" s="1493" t="s">
        <v>546</v>
      </c>
    </row>
    <row r="103" spans="1:59" ht="15.75" customHeight="1">
      <c r="A103" s="453"/>
      <c r="C103" s="1489" t="s">
        <v>625</v>
      </c>
      <c r="D103" s="1489" t="s">
        <v>2004</v>
      </c>
      <c r="E103" s="825" t="str">
        <f t="shared" si="2"/>
        <v>AvícolaÁVILA</v>
      </c>
      <c r="F103" s="1491">
        <v>3.1099999999999999E-2</v>
      </c>
      <c r="G103" s="1492">
        <v>1.5800000000000002E-2</v>
      </c>
      <c r="H103" s="1491" t="s">
        <v>546</v>
      </c>
      <c r="I103" s="1491">
        <v>3.09E-2</v>
      </c>
      <c r="J103" s="1491">
        <v>1.5699999999999999E-2</v>
      </c>
      <c r="K103" s="1491" t="s">
        <v>546</v>
      </c>
      <c r="L103" s="1493">
        <v>3.49E-2</v>
      </c>
      <c r="M103" s="1491">
        <v>1.77E-2</v>
      </c>
      <c r="N103" s="1491" t="s">
        <v>546</v>
      </c>
      <c r="O103" s="1491">
        <v>3.2500000000000001E-2</v>
      </c>
      <c r="P103" s="1491">
        <v>1.6500000000000001E-2</v>
      </c>
      <c r="Q103" s="1491" t="s">
        <v>546</v>
      </c>
      <c r="R103" s="1491">
        <v>3.09E-2</v>
      </c>
      <c r="S103" s="1491">
        <v>1.5699999999999999E-2</v>
      </c>
      <c r="T103" s="1491" t="s">
        <v>546</v>
      </c>
      <c r="U103" s="1491">
        <v>2.9499999999999998E-2</v>
      </c>
      <c r="V103" s="1491">
        <v>1.49E-2</v>
      </c>
      <c r="W103" s="1491" t="s">
        <v>546</v>
      </c>
      <c r="X103" s="1491">
        <v>2.8899999999999999E-2</v>
      </c>
      <c r="Y103" s="1491">
        <v>1.47E-2</v>
      </c>
      <c r="Z103" s="1491" t="s">
        <v>546</v>
      </c>
      <c r="AA103" s="1491">
        <v>2.8899999999999999E-2</v>
      </c>
      <c r="AB103" s="1491">
        <v>1.47E-2</v>
      </c>
      <c r="AC103" s="1491" t="s">
        <v>546</v>
      </c>
      <c r="AD103" s="1491">
        <v>2.9700000000000001E-2</v>
      </c>
      <c r="AE103" s="1491">
        <v>1.5100000000000001E-2</v>
      </c>
      <c r="AF103" s="1491" t="s">
        <v>546</v>
      </c>
      <c r="AG103" s="1491">
        <v>2.6800000000000001E-2</v>
      </c>
      <c r="AH103" s="1491">
        <v>1.3599999999999999E-2</v>
      </c>
      <c r="AI103" s="1491" t="s">
        <v>546</v>
      </c>
      <c r="AJ103" s="1491">
        <v>2.6499999999999999E-2</v>
      </c>
      <c r="AK103" s="1491">
        <v>1.34E-2</v>
      </c>
      <c r="AL103" s="1491" t="s">
        <v>546</v>
      </c>
      <c r="AM103" s="1491">
        <v>2.6700000000000002E-2</v>
      </c>
      <c r="AN103" s="1491">
        <v>1.35E-2</v>
      </c>
      <c r="AO103" s="1491" t="s">
        <v>546</v>
      </c>
      <c r="AP103" s="1491">
        <v>2.64E-2</v>
      </c>
      <c r="AQ103" s="1491">
        <v>1.34E-2</v>
      </c>
      <c r="AR103" s="1491" t="s">
        <v>546</v>
      </c>
      <c r="AS103" s="1491">
        <v>2.6800000000000001E-2</v>
      </c>
      <c r="AT103" s="1491">
        <v>1.3599999999999999E-2</v>
      </c>
      <c r="AU103" s="1491" t="s">
        <v>546</v>
      </c>
      <c r="AV103" s="1491">
        <v>2.6599999999999999E-2</v>
      </c>
      <c r="AW103" s="1491">
        <v>1.35E-2</v>
      </c>
      <c r="AX103" s="1491" t="s">
        <v>546</v>
      </c>
      <c r="AY103" s="1491">
        <v>2.69E-2</v>
      </c>
      <c r="AZ103" s="1491">
        <v>1.3599999999999999E-2</v>
      </c>
      <c r="BA103" s="1491" t="s">
        <v>546</v>
      </c>
      <c r="BB103" s="1493">
        <v>2.7400000000000001E-2</v>
      </c>
      <c r="BC103" s="1493">
        <v>1.3899999999999999E-2</v>
      </c>
      <c r="BD103" s="1493" t="s">
        <v>546</v>
      </c>
      <c r="BE103" s="1493">
        <v>2.7400000000000001E-2</v>
      </c>
      <c r="BF103" s="1493">
        <v>1.3899999999999999E-2</v>
      </c>
      <c r="BG103" s="1493" t="s">
        <v>546</v>
      </c>
    </row>
    <row r="104" spans="1:59" ht="15.75" customHeight="1">
      <c r="A104" s="453"/>
      <c r="C104" s="1489" t="s">
        <v>625</v>
      </c>
      <c r="D104" s="1489" t="s">
        <v>2005</v>
      </c>
      <c r="E104" s="825" t="str">
        <f t="shared" si="2"/>
        <v>AvícolaBADAJOZ</v>
      </c>
      <c r="F104" s="1491">
        <v>3.3300000000000003E-2</v>
      </c>
      <c r="G104" s="1492">
        <v>1.6899999999999998E-2</v>
      </c>
      <c r="H104" s="1491" t="s">
        <v>546</v>
      </c>
      <c r="I104" s="1491">
        <v>3.3099999999999997E-2</v>
      </c>
      <c r="J104" s="1491">
        <v>1.6799999999999999E-2</v>
      </c>
      <c r="K104" s="1491" t="s">
        <v>546</v>
      </c>
      <c r="L104" s="1493">
        <v>3.3099999999999997E-2</v>
      </c>
      <c r="M104" s="1491">
        <v>1.6799999999999999E-2</v>
      </c>
      <c r="N104" s="1491" t="s">
        <v>546</v>
      </c>
      <c r="O104" s="1491">
        <v>3.32E-2</v>
      </c>
      <c r="P104" s="1491">
        <v>1.6799999999999999E-2</v>
      </c>
      <c r="Q104" s="1491" t="s">
        <v>546</v>
      </c>
      <c r="R104" s="1491">
        <v>3.1199999999999999E-2</v>
      </c>
      <c r="S104" s="1491">
        <v>1.5800000000000002E-2</v>
      </c>
      <c r="T104" s="1491" t="s">
        <v>546</v>
      </c>
      <c r="U104" s="1491">
        <v>3.0800000000000001E-2</v>
      </c>
      <c r="V104" s="1491">
        <v>1.5599999999999999E-2</v>
      </c>
      <c r="W104" s="1491" t="s">
        <v>546</v>
      </c>
      <c r="X104" s="1491">
        <v>3.1099999999999999E-2</v>
      </c>
      <c r="Y104" s="1491">
        <v>1.5800000000000002E-2</v>
      </c>
      <c r="Z104" s="1491" t="s">
        <v>546</v>
      </c>
      <c r="AA104" s="1491">
        <v>3.1199999999999999E-2</v>
      </c>
      <c r="AB104" s="1491">
        <v>1.5800000000000002E-2</v>
      </c>
      <c r="AC104" s="1491" t="s">
        <v>546</v>
      </c>
      <c r="AD104" s="1491">
        <v>3.1E-2</v>
      </c>
      <c r="AE104" s="1491">
        <v>1.5699999999999999E-2</v>
      </c>
      <c r="AF104" s="1491" t="s">
        <v>546</v>
      </c>
      <c r="AG104" s="1491">
        <v>2.7E-2</v>
      </c>
      <c r="AH104" s="1491">
        <v>1.37E-2</v>
      </c>
      <c r="AI104" s="1491" t="s">
        <v>546</v>
      </c>
      <c r="AJ104" s="1491">
        <v>2.7E-2</v>
      </c>
      <c r="AK104" s="1491">
        <v>1.37E-2</v>
      </c>
      <c r="AL104" s="1491" t="s">
        <v>546</v>
      </c>
      <c r="AM104" s="1491">
        <v>2.75E-2</v>
      </c>
      <c r="AN104" s="1491">
        <v>1.3899999999999999E-2</v>
      </c>
      <c r="AO104" s="1491" t="s">
        <v>546</v>
      </c>
      <c r="AP104" s="1491">
        <v>2.69E-2</v>
      </c>
      <c r="AQ104" s="1491">
        <v>1.3599999999999999E-2</v>
      </c>
      <c r="AR104" s="1491" t="s">
        <v>546</v>
      </c>
      <c r="AS104" s="1491">
        <v>2.6800000000000001E-2</v>
      </c>
      <c r="AT104" s="1491">
        <v>1.3599999999999999E-2</v>
      </c>
      <c r="AU104" s="1491" t="s">
        <v>546</v>
      </c>
      <c r="AV104" s="1491">
        <v>2.76E-2</v>
      </c>
      <c r="AW104" s="1491">
        <v>1.4E-2</v>
      </c>
      <c r="AX104" s="1491" t="s">
        <v>546</v>
      </c>
      <c r="AY104" s="1491">
        <v>2.7400000000000001E-2</v>
      </c>
      <c r="AZ104" s="1491">
        <v>1.3899999999999999E-2</v>
      </c>
      <c r="BA104" s="1491" t="s">
        <v>546</v>
      </c>
      <c r="BB104" s="1493">
        <v>2.7199999999999998E-2</v>
      </c>
      <c r="BC104" s="1493">
        <v>1.38E-2</v>
      </c>
      <c r="BD104" s="1493" t="s">
        <v>546</v>
      </c>
      <c r="BE104" s="1493">
        <v>2.7199999999999998E-2</v>
      </c>
      <c r="BF104" s="1493">
        <v>1.38E-2</v>
      </c>
      <c r="BG104" s="1493" t="s">
        <v>546</v>
      </c>
    </row>
    <row r="105" spans="1:59" ht="15.75" customHeight="1">
      <c r="A105" s="453"/>
      <c r="C105" s="1489" t="s">
        <v>625</v>
      </c>
      <c r="D105" s="1489" t="s">
        <v>2006</v>
      </c>
      <c r="E105" s="825" t="str">
        <f t="shared" si="2"/>
        <v>AvícolaBALEARS, ILLES</v>
      </c>
      <c r="F105" s="1491">
        <v>3.5799999999999998E-2</v>
      </c>
      <c r="G105" s="1492">
        <v>1.8100000000000002E-2</v>
      </c>
      <c r="H105" s="1491" t="s">
        <v>546</v>
      </c>
      <c r="I105" s="1491">
        <v>3.5499999999999997E-2</v>
      </c>
      <c r="J105" s="1491">
        <v>1.7999999999999999E-2</v>
      </c>
      <c r="K105" s="1491" t="s">
        <v>546</v>
      </c>
      <c r="L105" s="1493">
        <v>3.5700000000000003E-2</v>
      </c>
      <c r="M105" s="1491">
        <v>1.8100000000000002E-2</v>
      </c>
      <c r="N105" s="1491" t="s">
        <v>546</v>
      </c>
      <c r="O105" s="1491">
        <v>3.5700000000000003E-2</v>
      </c>
      <c r="P105" s="1491">
        <v>1.8100000000000002E-2</v>
      </c>
      <c r="Q105" s="1491" t="s">
        <v>546</v>
      </c>
      <c r="R105" s="1491">
        <v>3.3700000000000001E-2</v>
      </c>
      <c r="S105" s="1491">
        <v>1.7100000000000001E-2</v>
      </c>
      <c r="T105" s="1491" t="s">
        <v>546</v>
      </c>
      <c r="U105" s="1491">
        <v>3.3399999999999999E-2</v>
      </c>
      <c r="V105" s="1491">
        <v>1.6899999999999998E-2</v>
      </c>
      <c r="W105" s="1491" t="s">
        <v>546</v>
      </c>
      <c r="X105" s="1491">
        <v>3.3500000000000002E-2</v>
      </c>
      <c r="Y105" s="1491">
        <v>1.7000000000000001E-2</v>
      </c>
      <c r="Z105" s="1491" t="s">
        <v>546</v>
      </c>
      <c r="AA105" s="1491">
        <v>3.1899999999999998E-2</v>
      </c>
      <c r="AB105" s="1491">
        <v>1.6199999999999999E-2</v>
      </c>
      <c r="AC105" s="1491" t="s">
        <v>546</v>
      </c>
      <c r="AD105" s="1491">
        <v>3.1899999999999998E-2</v>
      </c>
      <c r="AE105" s="1491">
        <v>1.6199999999999999E-2</v>
      </c>
      <c r="AF105" s="1491" t="s">
        <v>546</v>
      </c>
      <c r="AG105" s="1491">
        <v>3.2399999999999998E-2</v>
      </c>
      <c r="AH105" s="1491">
        <v>1.6400000000000001E-2</v>
      </c>
      <c r="AI105" s="1491" t="s">
        <v>546</v>
      </c>
      <c r="AJ105" s="1491">
        <v>3.2300000000000002E-2</v>
      </c>
      <c r="AK105" s="1491">
        <v>1.6400000000000001E-2</v>
      </c>
      <c r="AL105" s="1491" t="s">
        <v>546</v>
      </c>
      <c r="AM105" s="1491">
        <v>3.2099999999999997E-2</v>
      </c>
      <c r="AN105" s="1491">
        <v>1.6299999999999999E-2</v>
      </c>
      <c r="AO105" s="1491" t="s">
        <v>546</v>
      </c>
      <c r="AP105" s="1491">
        <v>3.3399999999999999E-2</v>
      </c>
      <c r="AQ105" s="1491">
        <v>1.6899999999999998E-2</v>
      </c>
      <c r="AR105" s="1491" t="s">
        <v>546</v>
      </c>
      <c r="AS105" s="1491">
        <v>3.32E-2</v>
      </c>
      <c r="AT105" s="1491">
        <v>1.6799999999999999E-2</v>
      </c>
      <c r="AU105" s="1491" t="s">
        <v>546</v>
      </c>
      <c r="AV105" s="1491">
        <v>3.9699999999999999E-2</v>
      </c>
      <c r="AW105" s="1491">
        <v>2.01E-2</v>
      </c>
      <c r="AX105" s="1491" t="s">
        <v>546</v>
      </c>
      <c r="AY105" s="1491">
        <v>4.0099999999999997E-2</v>
      </c>
      <c r="AZ105" s="1491">
        <v>2.0299999999999999E-2</v>
      </c>
      <c r="BA105" s="1491" t="s">
        <v>546</v>
      </c>
      <c r="BB105" s="1493">
        <v>4.0099999999999997E-2</v>
      </c>
      <c r="BC105" s="1493">
        <v>2.0299999999999999E-2</v>
      </c>
      <c r="BD105" s="1493" t="s">
        <v>546</v>
      </c>
      <c r="BE105" s="1493">
        <v>3.8199999999999998E-2</v>
      </c>
      <c r="BF105" s="1493">
        <v>1.9400000000000001E-2</v>
      </c>
      <c r="BG105" s="1493" t="s">
        <v>546</v>
      </c>
    </row>
    <row r="106" spans="1:59" ht="15.75" customHeight="1">
      <c r="A106" s="453"/>
      <c r="B106" s="12"/>
      <c r="C106" s="1489" t="s">
        <v>625</v>
      </c>
      <c r="D106" s="1489" t="s">
        <v>2007</v>
      </c>
      <c r="E106" s="825" t="str">
        <f t="shared" si="2"/>
        <v>AvícolaBARCELONA</v>
      </c>
      <c r="F106" s="1491">
        <v>3.32E-2</v>
      </c>
      <c r="G106" s="1492">
        <v>1.6899999999999998E-2</v>
      </c>
      <c r="H106" s="1491" t="s">
        <v>546</v>
      </c>
      <c r="I106" s="1491">
        <v>3.2800000000000003E-2</v>
      </c>
      <c r="J106" s="1491">
        <v>1.66E-2</v>
      </c>
      <c r="K106" s="1491" t="s">
        <v>546</v>
      </c>
      <c r="L106" s="1493">
        <v>3.2500000000000001E-2</v>
      </c>
      <c r="M106" s="1491">
        <v>1.6500000000000001E-2</v>
      </c>
      <c r="N106" s="1491" t="s">
        <v>546</v>
      </c>
      <c r="O106" s="1491">
        <v>3.1399999999999997E-2</v>
      </c>
      <c r="P106" s="1491">
        <v>1.5900000000000001E-2</v>
      </c>
      <c r="Q106" s="1491" t="s">
        <v>546</v>
      </c>
      <c r="R106" s="1491">
        <v>3.0099999999999998E-2</v>
      </c>
      <c r="S106" s="1491">
        <v>1.5299999999999999E-2</v>
      </c>
      <c r="T106" s="1491" t="s">
        <v>546</v>
      </c>
      <c r="U106" s="1491">
        <v>2.9000000000000001E-2</v>
      </c>
      <c r="V106" s="1491">
        <v>1.47E-2</v>
      </c>
      <c r="W106" s="1491" t="s">
        <v>546</v>
      </c>
      <c r="X106" s="1491">
        <v>2.86E-2</v>
      </c>
      <c r="Y106" s="1491">
        <v>1.4500000000000001E-2</v>
      </c>
      <c r="Z106" s="1491" t="s">
        <v>546</v>
      </c>
      <c r="AA106" s="1491">
        <v>2.8299999999999999E-2</v>
      </c>
      <c r="AB106" s="1491">
        <v>1.43E-2</v>
      </c>
      <c r="AC106" s="1491" t="s">
        <v>546</v>
      </c>
      <c r="AD106" s="1491">
        <v>2.86E-2</v>
      </c>
      <c r="AE106" s="1491">
        <v>1.4500000000000001E-2</v>
      </c>
      <c r="AF106" s="1491" t="s">
        <v>546</v>
      </c>
      <c r="AG106" s="1491">
        <v>2.8000000000000001E-2</v>
      </c>
      <c r="AH106" s="1491">
        <v>1.4200000000000001E-2</v>
      </c>
      <c r="AI106" s="1491" t="s">
        <v>546</v>
      </c>
      <c r="AJ106" s="1491">
        <v>2.7900000000000001E-2</v>
      </c>
      <c r="AK106" s="1491">
        <v>1.41E-2</v>
      </c>
      <c r="AL106" s="1491" t="s">
        <v>546</v>
      </c>
      <c r="AM106" s="1491">
        <v>2.81E-2</v>
      </c>
      <c r="AN106" s="1491">
        <v>1.4200000000000001E-2</v>
      </c>
      <c r="AO106" s="1491" t="s">
        <v>546</v>
      </c>
      <c r="AP106" s="1491">
        <v>2.7900000000000001E-2</v>
      </c>
      <c r="AQ106" s="1491">
        <v>1.41E-2</v>
      </c>
      <c r="AR106" s="1491" t="s">
        <v>546</v>
      </c>
      <c r="AS106" s="1491">
        <v>2.7699999999999999E-2</v>
      </c>
      <c r="AT106" s="1491">
        <v>1.41E-2</v>
      </c>
      <c r="AU106" s="1491" t="s">
        <v>546</v>
      </c>
      <c r="AV106" s="1491">
        <v>2.8500000000000001E-2</v>
      </c>
      <c r="AW106" s="1491">
        <v>1.4500000000000001E-2</v>
      </c>
      <c r="AX106" s="1491" t="s">
        <v>546</v>
      </c>
      <c r="AY106" s="1491">
        <v>2.8899999999999999E-2</v>
      </c>
      <c r="AZ106" s="1491">
        <v>1.47E-2</v>
      </c>
      <c r="BA106" s="1491" t="s">
        <v>546</v>
      </c>
      <c r="BB106" s="1493">
        <v>2.9000000000000001E-2</v>
      </c>
      <c r="BC106" s="1493">
        <v>1.47E-2</v>
      </c>
      <c r="BD106" s="1493" t="s">
        <v>546</v>
      </c>
      <c r="BE106" s="1493">
        <v>2.7699999999999999E-2</v>
      </c>
      <c r="BF106" s="1493">
        <v>1.41E-2</v>
      </c>
      <c r="BG106" s="1493" t="s">
        <v>546</v>
      </c>
    </row>
    <row r="107" spans="1:59" ht="15.75" customHeight="1">
      <c r="C107" s="1489" t="s">
        <v>625</v>
      </c>
      <c r="D107" s="1489" t="s">
        <v>2008</v>
      </c>
      <c r="E107" s="825" t="str">
        <f t="shared" si="2"/>
        <v>AvícolaBIZKAIA</v>
      </c>
      <c r="F107" s="1491">
        <v>4.2299999999999997E-2</v>
      </c>
      <c r="G107" s="1492">
        <v>2.1499999999999998E-2</v>
      </c>
      <c r="H107" s="1491" t="s">
        <v>546</v>
      </c>
      <c r="I107" s="1491">
        <v>4.2299999999999997E-2</v>
      </c>
      <c r="J107" s="1491">
        <v>2.1499999999999998E-2</v>
      </c>
      <c r="K107" s="1491" t="s">
        <v>546</v>
      </c>
      <c r="L107" s="1493">
        <v>4.2299999999999997E-2</v>
      </c>
      <c r="M107" s="1491">
        <v>2.1499999999999998E-2</v>
      </c>
      <c r="N107" s="1491" t="s">
        <v>546</v>
      </c>
      <c r="O107" s="1491">
        <v>4.2299999999999997E-2</v>
      </c>
      <c r="P107" s="1491">
        <v>2.1499999999999998E-2</v>
      </c>
      <c r="Q107" s="1491" t="s">
        <v>546</v>
      </c>
      <c r="R107" s="1491">
        <v>4.0599999999999997E-2</v>
      </c>
      <c r="S107" s="1491">
        <v>2.06E-2</v>
      </c>
      <c r="T107" s="1491" t="s">
        <v>546</v>
      </c>
      <c r="U107" s="1491">
        <v>4.07E-2</v>
      </c>
      <c r="V107" s="1491">
        <v>2.06E-2</v>
      </c>
      <c r="W107" s="1491" t="s">
        <v>546</v>
      </c>
      <c r="X107" s="1491">
        <v>4.07E-2</v>
      </c>
      <c r="Y107" s="1491">
        <v>2.07E-2</v>
      </c>
      <c r="Z107" s="1491" t="s">
        <v>546</v>
      </c>
      <c r="AA107" s="1491">
        <v>4.0800000000000003E-2</v>
      </c>
      <c r="AB107" s="1491">
        <v>2.07E-2</v>
      </c>
      <c r="AC107" s="1491" t="s">
        <v>546</v>
      </c>
      <c r="AD107" s="1491">
        <v>4.07E-2</v>
      </c>
      <c r="AE107" s="1491">
        <v>2.06E-2</v>
      </c>
      <c r="AF107" s="1491" t="s">
        <v>546</v>
      </c>
      <c r="AG107" s="1491">
        <v>3.6499999999999998E-2</v>
      </c>
      <c r="AH107" s="1491">
        <v>1.8499999999999999E-2</v>
      </c>
      <c r="AI107" s="1491" t="s">
        <v>546</v>
      </c>
      <c r="AJ107" s="1491">
        <v>3.6499999999999998E-2</v>
      </c>
      <c r="AK107" s="1491">
        <v>1.8499999999999999E-2</v>
      </c>
      <c r="AL107" s="1491" t="s">
        <v>546</v>
      </c>
      <c r="AM107" s="1491">
        <v>3.6299999999999999E-2</v>
      </c>
      <c r="AN107" s="1491">
        <v>1.84E-2</v>
      </c>
      <c r="AO107" s="1491" t="s">
        <v>546</v>
      </c>
      <c r="AP107" s="1491">
        <v>3.6499999999999998E-2</v>
      </c>
      <c r="AQ107" s="1491">
        <v>1.8499999999999999E-2</v>
      </c>
      <c r="AR107" s="1491" t="s">
        <v>546</v>
      </c>
      <c r="AS107" s="1491">
        <v>3.6400000000000002E-2</v>
      </c>
      <c r="AT107" s="1491">
        <v>1.8499999999999999E-2</v>
      </c>
      <c r="AU107" s="1491" t="s">
        <v>546</v>
      </c>
      <c r="AV107" s="1491">
        <v>3.78E-2</v>
      </c>
      <c r="AW107" s="1491">
        <v>1.9199999999999998E-2</v>
      </c>
      <c r="AX107" s="1491" t="s">
        <v>546</v>
      </c>
      <c r="AY107" s="1491">
        <v>3.7999999999999999E-2</v>
      </c>
      <c r="AZ107" s="1491">
        <v>1.9300000000000001E-2</v>
      </c>
      <c r="BA107" s="1491" t="s">
        <v>546</v>
      </c>
      <c r="BB107" s="1493">
        <v>3.7900000000000003E-2</v>
      </c>
      <c r="BC107" s="1493">
        <v>1.9199999999999998E-2</v>
      </c>
      <c r="BD107" s="1493" t="s">
        <v>546</v>
      </c>
      <c r="BE107" s="1493">
        <v>3.6900000000000002E-2</v>
      </c>
      <c r="BF107" s="1493">
        <v>1.8700000000000001E-2</v>
      </c>
      <c r="BG107" s="1493" t="s">
        <v>546</v>
      </c>
    </row>
    <row r="108" spans="1:59" ht="15.75" customHeight="1">
      <c r="C108" s="1489" t="s">
        <v>625</v>
      </c>
      <c r="D108" s="1489" t="s">
        <v>2009</v>
      </c>
      <c r="E108" s="825" t="str">
        <f t="shared" si="2"/>
        <v>AvícolaBURGOS</v>
      </c>
      <c r="F108" s="1491">
        <v>3.3500000000000002E-2</v>
      </c>
      <c r="G108" s="1492">
        <v>1.7000000000000001E-2</v>
      </c>
      <c r="H108" s="1491" t="s">
        <v>546</v>
      </c>
      <c r="I108" s="1491">
        <v>3.3300000000000003E-2</v>
      </c>
      <c r="J108" s="1491">
        <v>1.6899999999999998E-2</v>
      </c>
      <c r="K108" s="1491" t="s">
        <v>546</v>
      </c>
      <c r="L108" s="1493">
        <v>3.3700000000000001E-2</v>
      </c>
      <c r="M108" s="1491">
        <v>1.7100000000000001E-2</v>
      </c>
      <c r="N108" s="1491" t="s">
        <v>546</v>
      </c>
      <c r="O108" s="1491">
        <v>3.3799999999999997E-2</v>
      </c>
      <c r="P108" s="1491">
        <v>1.7100000000000001E-2</v>
      </c>
      <c r="Q108" s="1491" t="s">
        <v>546</v>
      </c>
      <c r="R108" s="1491">
        <v>3.2199999999999999E-2</v>
      </c>
      <c r="S108" s="1491">
        <v>1.6299999999999999E-2</v>
      </c>
      <c r="T108" s="1491" t="s">
        <v>546</v>
      </c>
      <c r="U108" s="1491">
        <v>3.1899999999999998E-2</v>
      </c>
      <c r="V108" s="1491">
        <v>1.6199999999999999E-2</v>
      </c>
      <c r="W108" s="1491" t="s">
        <v>546</v>
      </c>
      <c r="X108" s="1491">
        <v>3.0800000000000001E-2</v>
      </c>
      <c r="Y108" s="1491">
        <v>1.5599999999999999E-2</v>
      </c>
      <c r="Z108" s="1491" t="s">
        <v>546</v>
      </c>
      <c r="AA108" s="1491">
        <v>3.1600000000000003E-2</v>
      </c>
      <c r="AB108" s="1491">
        <v>1.6E-2</v>
      </c>
      <c r="AC108" s="1491" t="s">
        <v>546</v>
      </c>
      <c r="AD108" s="1491">
        <v>3.15E-2</v>
      </c>
      <c r="AE108" s="1491">
        <v>1.6E-2</v>
      </c>
      <c r="AF108" s="1491" t="s">
        <v>546</v>
      </c>
      <c r="AG108" s="1491">
        <v>2.93E-2</v>
      </c>
      <c r="AH108" s="1491">
        <v>1.4800000000000001E-2</v>
      </c>
      <c r="AI108" s="1491" t="s">
        <v>546</v>
      </c>
      <c r="AJ108" s="1491">
        <v>2.8799999999999999E-2</v>
      </c>
      <c r="AK108" s="1491">
        <v>1.46E-2</v>
      </c>
      <c r="AL108" s="1491" t="s">
        <v>546</v>
      </c>
      <c r="AM108" s="1491">
        <v>2.8899999999999999E-2</v>
      </c>
      <c r="AN108" s="1491">
        <v>1.46E-2</v>
      </c>
      <c r="AO108" s="1491" t="s">
        <v>546</v>
      </c>
      <c r="AP108" s="1491">
        <v>2.87E-2</v>
      </c>
      <c r="AQ108" s="1491">
        <v>1.46E-2</v>
      </c>
      <c r="AR108" s="1491" t="s">
        <v>546</v>
      </c>
      <c r="AS108" s="1491">
        <v>2.8500000000000001E-2</v>
      </c>
      <c r="AT108" s="1491">
        <v>1.4500000000000001E-2</v>
      </c>
      <c r="AU108" s="1491" t="s">
        <v>546</v>
      </c>
      <c r="AV108" s="1491">
        <v>2.9600000000000001E-2</v>
      </c>
      <c r="AW108" s="1491">
        <v>1.4999999999999999E-2</v>
      </c>
      <c r="AX108" s="1491" t="s">
        <v>546</v>
      </c>
      <c r="AY108" s="1491">
        <v>2.9700000000000001E-2</v>
      </c>
      <c r="AZ108" s="1491">
        <v>1.5100000000000001E-2</v>
      </c>
      <c r="BA108" s="1491" t="s">
        <v>546</v>
      </c>
      <c r="BB108" s="1493">
        <v>2.9600000000000001E-2</v>
      </c>
      <c r="BC108" s="1493">
        <v>1.4999999999999999E-2</v>
      </c>
      <c r="BD108" s="1493" t="s">
        <v>546</v>
      </c>
      <c r="BE108" s="1493">
        <v>2.92E-2</v>
      </c>
      <c r="BF108" s="1493">
        <v>1.4800000000000001E-2</v>
      </c>
      <c r="BG108" s="1493" t="s">
        <v>546</v>
      </c>
    </row>
    <row r="109" spans="1:59" ht="15.75" customHeight="1">
      <c r="C109" s="1489" t="s">
        <v>625</v>
      </c>
      <c r="D109" s="1489" t="s">
        <v>2010</v>
      </c>
      <c r="E109" s="825" t="str">
        <f t="shared" si="2"/>
        <v>AvícolaCÁCERES</v>
      </c>
      <c r="F109" s="1491">
        <v>2.7699999999999999E-2</v>
      </c>
      <c r="G109" s="1492">
        <v>1.41E-2</v>
      </c>
      <c r="H109" s="1491" t="s">
        <v>546</v>
      </c>
      <c r="I109" s="1491">
        <v>2.76E-2</v>
      </c>
      <c r="J109" s="1491">
        <v>1.4E-2</v>
      </c>
      <c r="K109" s="1491" t="s">
        <v>546</v>
      </c>
      <c r="L109" s="1493">
        <v>2.7199999999999998E-2</v>
      </c>
      <c r="M109" s="1491">
        <v>1.38E-2</v>
      </c>
      <c r="N109" s="1491" t="s">
        <v>546</v>
      </c>
      <c r="O109" s="1491">
        <v>2.7199999999999998E-2</v>
      </c>
      <c r="P109" s="1491">
        <v>1.38E-2</v>
      </c>
      <c r="Q109" s="1491" t="s">
        <v>546</v>
      </c>
      <c r="R109" s="1491">
        <v>2.5700000000000001E-2</v>
      </c>
      <c r="S109" s="1491">
        <v>1.2999999999999999E-2</v>
      </c>
      <c r="T109" s="1491" t="s">
        <v>546</v>
      </c>
      <c r="U109" s="1491">
        <v>2.5600000000000001E-2</v>
      </c>
      <c r="V109" s="1491">
        <v>1.2999999999999999E-2</v>
      </c>
      <c r="W109" s="1491" t="s">
        <v>546</v>
      </c>
      <c r="X109" s="1491">
        <v>2.5499999999999998E-2</v>
      </c>
      <c r="Y109" s="1491">
        <v>1.29E-2</v>
      </c>
      <c r="Z109" s="1491" t="s">
        <v>546</v>
      </c>
      <c r="AA109" s="1491">
        <v>2.5499999999999998E-2</v>
      </c>
      <c r="AB109" s="1491">
        <v>1.29E-2</v>
      </c>
      <c r="AC109" s="1491" t="s">
        <v>546</v>
      </c>
      <c r="AD109" s="1491">
        <v>2.5499999999999998E-2</v>
      </c>
      <c r="AE109" s="1491">
        <v>1.29E-2</v>
      </c>
      <c r="AF109" s="1491" t="s">
        <v>546</v>
      </c>
      <c r="AG109" s="1491">
        <v>2.4199999999999999E-2</v>
      </c>
      <c r="AH109" s="1491">
        <v>1.23E-2</v>
      </c>
      <c r="AI109" s="1491" t="s">
        <v>546</v>
      </c>
      <c r="AJ109" s="1491">
        <v>2.4199999999999999E-2</v>
      </c>
      <c r="AK109" s="1491">
        <v>1.23E-2</v>
      </c>
      <c r="AL109" s="1491" t="s">
        <v>546</v>
      </c>
      <c r="AM109" s="1491">
        <v>2.4199999999999999E-2</v>
      </c>
      <c r="AN109" s="1491">
        <v>1.23E-2</v>
      </c>
      <c r="AO109" s="1491" t="s">
        <v>546</v>
      </c>
      <c r="AP109" s="1491">
        <v>2.4199999999999999E-2</v>
      </c>
      <c r="AQ109" s="1491">
        <v>1.23E-2</v>
      </c>
      <c r="AR109" s="1491" t="s">
        <v>546</v>
      </c>
      <c r="AS109" s="1491">
        <v>2.4199999999999999E-2</v>
      </c>
      <c r="AT109" s="1491">
        <v>1.23E-2</v>
      </c>
      <c r="AU109" s="1491" t="s">
        <v>546</v>
      </c>
      <c r="AV109" s="1491">
        <v>2.4199999999999999E-2</v>
      </c>
      <c r="AW109" s="1491">
        <v>1.23E-2</v>
      </c>
      <c r="AX109" s="1491" t="s">
        <v>546</v>
      </c>
      <c r="AY109" s="1491">
        <v>2.4199999999999999E-2</v>
      </c>
      <c r="AZ109" s="1491">
        <v>1.23E-2</v>
      </c>
      <c r="BA109" s="1491" t="s">
        <v>546</v>
      </c>
      <c r="BB109" s="1493">
        <v>2.4199999999999999E-2</v>
      </c>
      <c r="BC109" s="1493">
        <v>1.23E-2</v>
      </c>
      <c r="BD109" s="1493" t="s">
        <v>546</v>
      </c>
      <c r="BE109" s="1493">
        <v>2.4199999999999999E-2</v>
      </c>
      <c r="BF109" s="1493">
        <v>1.23E-2</v>
      </c>
      <c r="BG109" s="1493" t="s">
        <v>546</v>
      </c>
    </row>
    <row r="110" spans="1:59" ht="15.75" customHeight="1">
      <c r="C110" s="1489" t="s">
        <v>625</v>
      </c>
      <c r="D110" s="1489" t="s">
        <v>2011</v>
      </c>
      <c r="E110" s="825" t="str">
        <f t="shared" si="2"/>
        <v>AvícolaCÁDIZ</v>
      </c>
      <c r="F110" s="1491">
        <v>4.1300000000000003E-2</v>
      </c>
      <c r="G110" s="1492">
        <v>2.1000000000000001E-2</v>
      </c>
      <c r="H110" s="1491" t="s">
        <v>546</v>
      </c>
      <c r="I110" s="1491">
        <v>4.1300000000000003E-2</v>
      </c>
      <c r="J110" s="1491">
        <v>2.0899999999999998E-2</v>
      </c>
      <c r="K110" s="1491" t="s">
        <v>546</v>
      </c>
      <c r="L110" s="1493">
        <v>4.1200000000000001E-2</v>
      </c>
      <c r="M110" s="1491">
        <v>2.0899999999999998E-2</v>
      </c>
      <c r="N110" s="1491" t="s">
        <v>546</v>
      </c>
      <c r="O110" s="1491">
        <v>4.1300000000000003E-2</v>
      </c>
      <c r="P110" s="1491">
        <v>2.0899999999999998E-2</v>
      </c>
      <c r="Q110" s="1491" t="s">
        <v>546</v>
      </c>
      <c r="R110" s="1491">
        <v>3.9600000000000003E-2</v>
      </c>
      <c r="S110" s="1491">
        <v>2.01E-2</v>
      </c>
      <c r="T110" s="1491" t="s">
        <v>546</v>
      </c>
      <c r="U110" s="1491">
        <v>3.9600000000000003E-2</v>
      </c>
      <c r="V110" s="1491">
        <v>2.01E-2</v>
      </c>
      <c r="W110" s="1491" t="s">
        <v>546</v>
      </c>
      <c r="X110" s="1491">
        <v>3.95E-2</v>
      </c>
      <c r="Y110" s="1491">
        <v>0.02</v>
      </c>
      <c r="Z110" s="1491" t="s">
        <v>546</v>
      </c>
      <c r="AA110" s="1491">
        <v>3.95E-2</v>
      </c>
      <c r="AB110" s="1491">
        <v>0.02</v>
      </c>
      <c r="AC110" s="1491" t="s">
        <v>546</v>
      </c>
      <c r="AD110" s="1491">
        <v>3.95E-2</v>
      </c>
      <c r="AE110" s="1491">
        <v>0.02</v>
      </c>
      <c r="AF110" s="1491" t="s">
        <v>546</v>
      </c>
      <c r="AG110" s="1491">
        <v>3.73E-2</v>
      </c>
      <c r="AH110" s="1491">
        <v>1.89E-2</v>
      </c>
      <c r="AI110" s="1491" t="s">
        <v>546</v>
      </c>
      <c r="AJ110" s="1491">
        <v>3.5299999999999998E-2</v>
      </c>
      <c r="AK110" s="1491">
        <v>1.7899999999999999E-2</v>
      </c>
      <c r="AL110" s="1491" t="s">
        <v>546</v>
      </c>
      <c r="AM110" s="1491">
        <v>3.5200000000000002E-2</v>
      </c>
      <c r="AN110" s="1491">
        <v>1.78E-2</v>
      </c>
      <c r="AO110" s="1491" t="s">
        <v>546</v>
      </c>
      <c r="AP110" s="1491">
        <v>3.4700000000000002E-2</v>
      </c>
      <c r="AQ110" s="1491">
        <v>1.7600000000000001E-2</v>
      </c>
      <c r="AR110" s="1491" t="s">
        <v>546</v>
      </c>
      <c r="AS110" s="1491">
        <v>3.5000000000000003E-2</v>
      </c>
      <c r="AT110" s="1491">
        <v>1.77E-2</v>
      </c>
      <c r="AU110" s="1491" t="s">
        <v>546</v>
      </c>
      <c r="AV110" s="1491">
        <v>3.3000000000000002E-2</v>
      </c>
      <c r="AW110" s="1491">
        <v>1.67E-2</v>
      </c>
      <c r="AX110" s="1491" t="s">
        <v>546</v>
      </c>
      <c r="AY110" s="1491">
        <v>3.1699999999999999E-2</v>
      </c>
      <c r="AZ110" s="1491">
        <v>1.61E-2</v>
      </c>
      <c r="BA110" s="1491" t="s">
        <v>546</v>
      </c>
      <c r="BB110" s="1493">
        <v>3.2099999999999997E-2</v>
      </c>
      <c r="BC110" s="1493">
        <v>1.6299999999999999E-2</v>
      </c>
      <c r="BD110" s="1493" t="s">
        <v>546</v>
      </c>
      <c r="BE110" s="1493">
        <v>3.09E-2</v>
      </c>
      <c r="BF110" s="1493">
        <v>1.5599999999999999E-2</v>
      </c>
      <c r="BG110" s="1493" t="s">
        <v>546</v>
      </c>
    </row>
    <row r="111" spans="1:59" ht="15.75" customHeight="1">
      <c r="C111" s="1489" t="s">
        <v>625</v>
      </c>
      <c r="D111" s="1489" t="s">
        <v>2012</v>
      </c>
      <c r="E111" s="825" t="str">
        <f t="shared" si="2"/>
        <v>AvícolaCANTABRIA</v>
      </c>
      <c r="F111" s="1491">
        <v>4.2999999999999997E-2</v>
      </c>
      <c r="G111" s="1492">
        <v>2.18E-2</v>
      </c>
      <c r="H111" s="1491" t="s">
        <v>546</v>
      </c>
      <c r="I111" s="1491">
        <v>4.2999999999999997E-2</v>
      </c>
      <c r="J111" s="1491">
        <v>2.18E-2</v>
      </c>
      <c r="K111" s="1491" t="s">
        <v>546</v>
      </c>
      <c r="L111" s="1493">
        <v>4.2200000000000001E-2</v>
      </c>
      <c r="M111" s="1491">
        <v>2.1399999999999999E-2</v>
      </c>
      <c r="N111" s="1491" t="s">
        <v>546</v>
      </c>
      <c r="O111" s="1491">
        <v>4.2099999999999999E-2</v>
      </c>
      <c r="P111" s="1491">
        <v>2.1299999999999999E-2</v>
      </c>
      <c r="Q111" s="1491" t="s">
        <v>546</v>
      </c>
      <c r="R111" s="1491">
        <v>4.0399999999999998E-2</v>
      </c>
      <c r="S111" s="1491">
        <v>2.0500000000000001E-2</v>
      </c>
      <c r="T111" s="1491" t="s">
        <v>546</v>
      </c>
      <c r="U111" s="1491">
        <v>4.0399999999999998E-2</v>
      </c>
      <c r="V111" s="1491">
        <v>2.0500000000000001E-2</v>
      </c>
      <c r="W111" s="1491" t="s">
        <v>546</v>
      </c>
      <c r="X111" s="1491">
        <v>4.02E-2</v>
      </c>
      <c r="Y111" s="1491">
        <v>2.0400000000000001E-2</v>
      </c>
      <c r="Z111" s="1491" t="s">
        <v>546</v>
      </c>
      <c r="AA111" s="1491">
        <v>4.02E-2</v>
      </c>
      <c r="AB111" s="1491">
        <v>2.0400000000000001E-2</v>
      </c>
      <c r="AC111" s="1491" t="s">
        <v>546</v>
      </c>
      <c r="AD111" s="1491">
        <v>4.0300000000000002E-2</v>
      </c>
      <c r="AE111" s="1491">
        <v>2.0500000000000001E-2</v>
      </c>
      <c r="AF111" s="1491" t="s">
        <v>546</v>
      </c>
      <c r="AG111" s="1491">
        <v>3.8800000000000001E-2</v>
      </c>
      <c r="AH111" s="1491">
        <v>1.9599999999999999E-2</v>
      </c>
      <c r="AI111" s="1491" t="s">
        <v>546</v>
      </c>
      <c r="AJ111" s="1491">
        <v>3.8899999999999997E-2</v>
      </c>
      <c r="AK111" s="1491">
        <v>1.9699999999999999E-2</v>
      </c>
      <c r="AL111" s="1491" t="s">
        <v>546</v>
      </c>
      <c r="AM111" s="1491">
        <v>3.8899999999999997E-2</v>
      </c>
      <c r="AN111" s="1491">
        <v>1.9699999999999999E-2</v>
      </c>
      <c r="AO111" s="1491" t="s">
        <v>546</v>
      </c>
      <c r="AP111" s="1491">
        <v>3.8899999999999997E-2</v>
      </c>
      <c r="AQ111" s="1491">
        <v>1.9699999999999999E-2</v>
      </c>
      <c r="AR111" s="1491" t="s">
        <v>546</v>
      </c>
      <c r="AS111" s="1491">
        <v>3.8899999999999997E-2</v>
      </c>
      <c r="AT111" s="1491">
        <v>1.9699999999999999E-2</v>
      </c>
      <c r="AU111" s="1491" t="s">
        <v>546</v>
      </c>
      <c r="AV111" s="1491">
        <v>4.02E-2</v>
      </c>
      <c r="AW111" s="1491">
        <v>2.0400000000000001E-2</v>
      </c>
      <c r="AX111" s="1491" t="s">
        <v>546</v>
      </c>
      <c r="AY111" s="1491">
        <v>4.0099999999999997E-2</v>
      </c>
      <c r="AZ111" s="1491">
        <v>2.0299999999999999E-2</v>
      </c>
      <c r="BA111" s="1491" t="s">
        <v>546</v>
      </c>
      <c r="BB111" s="1493">
        <v>4.02E-2</v>
      </c>
      <c r="BC111" s="1493">
        <v>2.0400000000000001E-2</v>
      </c>
      <c r="BD111" s="1493" t="s">
        <v>546</v>
      </c>
      <c r="BE111" s="1493">
        <v>3.8800000000000001E-2</v>
      </c>
      <c r="BF111" s="1493">
        <v>1.9699999999999999E-2</v>
      </c>
      <c r="BG111" s="1493" t="s">
        <v>546</v>
      </c>
    </row>
    <row r="112" spans="1:59" ht="15.75" customHeight="1">
      <c r="C112" s="1489" t="s">
        <v>625</v>
      </c>
      <c r="D112" s="1489" t="s">
        <v>2013</v>
      </c>
      <c r="E112" s="825" t="str">
        <f t="shared" si="2"/>
        <v>AvícolaCASTELLÓN/CASTELLÓ</v>
      </c>
      <c r="F112" s="1491">
        <v>2.9399999999999999E-2</v>
      </c>
      <c r="G112" s="1492">
        <v>1.49E-2</v>
      </c>
      <c r="H112" s="1491" t="s">
        <v>546</v>
      </c>
      <c r="I112" s="1491">
        <v>2.9100000000000001E-2</v>
      </c>
      <c r="J112" s="1491">
        <v>1.47E-2</v>
      </c>
      <c r="K112" s="1491" t="s">
        <v>546</v>
      </c>
      <c r="L112" s="1493">
        <v>2.8799999999999999E-2</v>
      </c>
      <c r="M112" s="1491">
        <v>1.46E-2</v>
      </c>
      <c r="N112" s="1491" t="s">
        <v>546</v>
      </c>
      <c r="O112" s="1491">
        <v>2.8899999999999999E-2</v>
      </c>
      <c r="P112" s="1491">
        <v>1.46E-2</v>
      </c>
      <c r="Q112" s="1491" t="s">
        <v>546</v>
      </c>
      <c r="R112" s="1491">
        <v>2.7300000000000001E-2</v>
      </c>
      <c r="S112" s="1491">
        <v>1.38E-2</v>
      </c>
      <c r="T112" s="1491" t="s">
        <v>546</v>
      </c>
      <c r="U112" s="1491">
        <v>2.6700000000000002E-2</v>
      </c>
      <c r="V112" s="1491">
        <v>1.3599999999999999E-2</v>
      </c>
      <c r="W112" s="1491" t="s">
        <v>546</v>
      </c>
      <c r="X112" s="1491">
        <v>2.64E-2</v>
      </c>
      <c r="Y112" s="1491">
        <v>1.34E-2</v>
      </c>
      <c r="Z112" s="1491" t="s">
        <v>546</v>
      </c>
      <c r="AA112" s="1491">
        <v>2.7099999999999999E-2</v>
      </c>
      <c r="AB112" s="1491">
        <v>1.37E-2</v>
      </c>
      <c r="AC112" s="1491" t="s">
        <v>546</v>
      </c>
      <c r="AD112" s="1491">
        <v>2.7E-2</v>
      </c>
      <c r="AE112" s="1491">
        <v>1.37E-2</v>
      </c>
      <c r="AF112" s="1491" t="s">
        <v>546</v>
      </c>
      <c r="AG112" s="1491">
        <v>2.6200000000000001E-2</v>
      </c>
      <c r="AH112" s="1491">
        <v>1.3299999999999999E-2</v>
      </c>
      <c r="AI112" s="1491" t="s">
        <v>546</v>
      </c>
      <c r="AJ112" s="1491">
        <v>2.6200000000000001E-2</v>
      </c>
      <c r="AK112" s="1491">
        <v>1.3299999999999999E-2</v>
      </c>
      <c r="AL112" s="1491" t="s">
        <v>546</v>
      </c>
      <c r="AM112" s="1491">
        <v>2.6100000000000002E-2</v>
      </c>
      <c r="AN112" s="1491">
        <v>1.3299999999999999E-2</v>
      </c>
      <c r="AO112" s="1491" t="s">
        <v>546</v>
      </c>
      <c r="AP112" s="1491">
        <v>2.6100000000000002E-2</v>
      </c>
      <c r="AQ112" s="1491">
        <v>1.32E-2</v>
      </c>
      <c r="AR112" s="1491" t="s">
        <v>546</v>
      </c>
      <c r="AS112" s="1491">
        <v>2.6100000000000002E-2</v>
      </c>
      <c r="AT112" s="1491">
        <v>1.32E-2</v>
      </c>
      <c r="AU112" s="1491" t="s">
        <v>546</v>
      </c>
      <c r="AV112" s="1491">
        <v>2.6800000000000001E-2</v>
      </c>
      <c r="AW112" s="1491">
        <v>1.3599999999999999E-2</v>
      </c>
      <c r="AX112" s="1491" t="s">
        <v>546</v>
      </c>
      <c r="AY112" s="1491">
        <v>2.6700000000000002E-2</v>
      </c>
      <c r="AZ112" s="1491">
        <v>1.3599999999999999E-2</v>
      </c>
      <c r="BA112" s="1491" t="s">
        <v>546</v>
      </c>
      <c r="BB112" s="1493">
        <v>2.6499999999999999E-2</v>
      </c>
      <c r="BC112" s="1493">
        <v>1.34E-2</v>
      </c>
      <c r="BD112" s="1493" t="s">
        <v>546</v>
      </c>
      <c r="BE112" s="1493">
        <v>2.6700000000000002E-2</v>
      </c>
      <c r="BF112" s="1493">
        <v>1.35E-2</v>
      </c>
      <c r="BG112" s="1493" t="s">
        <v>546</v>
      </c>
    </row>
    <row r="113" spans="3:59" ht="15.75" customHeight="1">
      <c r="C113" s="1489" t="s">
        <v>625</v>
      </c>
      <c r="D113" s="1489" t="s">
        <v>2014</v>
      </c>
      <c r="E113" s="825" t="str">
        <f t="shared" si="2"/>
        <v>AvícolaCIUDAD REAL</v>
      </c>
      <c r="F113" s="1491">
        <v>3.09E-2</v>
      </c>
      <c r="G113" s="1492">
        <v>1.5699999999999999E-2</v>
      </c>
      <c r="H113" s="1491" t="s">
        <v>546</v>
      </c>
      <c r="I113" s="1491">
        <v>3.0499999999999999E-2</v>
      </c>
      <c r="J113" s="1491">
        <v>1.54E-2</v>
      </c>
      <c r="K113" s="1491" t="s">
        <v>546</v>
      </c>
      <c r="L113" s="1493">
        <v>3.1199999999999999E-2</v>
      </c>
      <c r="M113" s="1491">
        <v>1.5800000000000002E-2</v>
      </c>
      <c r="N113" s="1491" t="s">
        <v>546</v>
      </c>
      <c r="O113" s="1491">
        <v>3.1899999999999998E-2</v>
      </c>
      <c r="P113" s="1491">
        <v>1.6199999999999999E-2</v>
      </c>
      <c r="Q113" s="1491" t="s">
        <v>546</v>
      </c>
      <c r="R113" s="1491">
        <v>2.9000000000000001E-2</v>
      </c>
      <c r="S113" s="1491">
        <v>1.47E-2</v>
      </c>
      <c r="T113" s="1491" t="s">
        <v>546</v>
      </c>
      <c r="U113" s="1491">
        <v>2.87E-2</v>
      </c>
      <c r="V113" s="1491">
        <v>1.46E-2</v>
      </c>
      <c r="W113" s="1491" t="s">
        <v>546</v>
      </c>
      <c r="X113" s="1491">
        <v>2.87E-2</v>
      </c>
      <c r="Y113" s="1491">
        <v>1.4500000000000001E-2</v>
      </c>
      <c r="Z113" s="1491" t="s">
        <v>546</v>
      </c>
      <c r="AA113" s="1491">
        <v>2.86E-2</v>
      </c>
      <c r="AB113" s="1491">
        <v>1.4500000000000001E-2</v>
      </c>
      <c r="AC113" s="1491" t="s">
        <v>546</v>
      </c>
      <c r="AD113" s="1491">
        <v>2.81E-2</v>
      </c>
      <c r="AE113" s="1491">
        <v>1.4200000000000001E-2</v>
      </c>
      <c r="AF113" s="1491" t="s">
        <v>546</v>
      </c>
      <c r="AG113" s="1491">
        <v>2.7900000000000001E-2</v>
      </c>
      <c r="AH113" s="1491">
        <v>1.41E-2</v>
      </c>
      <c r="AI113" s="1491" t="s">
        <v>546</v>
      </c>
      <c r="AJ113" s="1491">
        <v>2.8199999999999999E-2</v>
      </c>
      <c r="AK113" s="1491">
        <v>1.43E-2</v>
      </c>
      <c r="AL113" s="1491" t="s">
        <v>546</v>
      </c>
      <c r="AM113" s="1491">
        <v>2.8199999999999999E-2</v>
      </c>
      <c r="AN113" s="1491">
        <v>1.43E-2</v>
      </c>
      <c r="AO113" s="1491" t="s">
        <v>546</v>
      </c>
      <c r="AP113" s="1491">
        <v>2.8000000000000001E-2</v>
      </c>
      <c r="AQ113" s="1491">
        <v>1.4200000000000001E-2</v>
      </c>
      <c r="AR113" s="1491" t="s">
        <v>546</v>
      </c>
      <c r="AS113" s="1491">
        <v>2.8199999999999999E-2</v>
      </c>
      <c r="AT113" s="1491">
        <v>1.43E-2</v>
      </c>
      <c r="AU113" s="1491" t="s">
        <v>546</v>
      </c>
      <c r="AV113" s="1491">
        <v>2.76E-2</v>
      </c>
      <c r="AW113" s="1491">
        <v>1.4E-2</v>
      </c>
      <c r="AX113" s="1491" t="s">
        <v>546</v>
      </c>
      <c r="AY113" s="1491">
        <v>2.7699999999999999E-2</v>
      </c>
      <c r="AZ113" s="1491">
        <v>1.4E-2</v>
      </c>
      <c r="BA113" s="1491" t="s">
        <v>546</v>
      </c>
      <c r="BB113" s="1493">
        <v>2.7099999999999999E-2</v>
      </c>
      <c r="BC113" s="1493">
        <v>1.37E-2</v>
      </c>
      <c r="BD113" s="1493" t="s">
        <v>546</v>
      </c>
      <c r="BE113" s="1493">
        <v>2.7300000000000001E-2</v>
      </c>
      <c r="BF113" s="1493">
        <v>1.38E-2</v>
      </c>
      <c r="BG113" s="1493" t="s">
        <v>546</v>
      </c>
    </row>
    <row r="114" spans="3:59" ht="15.75" customHeight="1">
      <c r="C114" s="1489" t="s">
        <v>625</v>
      </c>
      <c r="D114" s="1489" t="s">
        <v>2015</v>
      </c>
      <c r="E114" s="825" t="str">
        <f t="shared" si="2"/>
        <v>AvícolaCÓRDOBA</v>
      </c>
      <c r="F114" s="1491">
        <v>3.49E-2</v>
      </c>
      <c r="G114" s="1492">
        <v>1.77E-2</v>
      </c>
      <c r="H114" s="1491" t="s">
        <v>546</v>
      </c>
      <c r="I114" s="1491">
        <v>3.3599999999999998E-2</v>
      </c>
      <c r="J114" s="1491">
        <v>1.7000000000000001E-2</v>
      </c>
      <c r="K114" s="1491" t="s">
        <v>546</v>
      </c>
      <c r="L114" s="1493">
        <v>3.09E-2</v>
      </c>
      <c r="M114" s="1491">
        <v>1.5699999999999999E-2</v>
      </c>
      <c r="N114" s="1491" t="s">
        <v>546</v>
      </c>
      <c r="O114" s="1491">
        <v>3.27E-2</v>
      </c>
      <c r="P114" s="1491">
        <v>1.66E-2</v>
      </c>
      <c r="Q114" s="1491" t="s">
        <v>546</v>
      </c>
      <c r="R114" s="1491">
        <v>3.15E-2</v>
      </c>
      <c r="S114" s="1491">
        <v>1.6E-2</v>
      </c>
      <c r="T114" s="1491" t="s">
        <v>546</v>
      </c>
      <c r="U114" s="1491">
        <v>3.0200000000000001E-2</v>
      </c>
      <c r="V114" s="1491">
        <v>1.5299999999999999E-2</v>
      </c>
      <c r="W114" s="1491" t="s">
        <v>546</v>
      </c>
      <c r="X114" s="1491">
        <v>0.03</v>
      </c>
      <c r="Y114" s="1491">
        <v>1.52E-2</v>
      </c>
      <c r="Z114" s="1491" t="s">
        <v>546</v>
      </c>
      <c r="AA114" s="1491">
        <v>2.9499999999999998E-2</v>
      </c>
      <c r="AB114" s="1491">
        <v>1.49E-2</v>
      </c>
      <c r="AC114" s="1491" t="s">
        <v>546</v>
      </c>
      <c r="AD114" s="1491">
        <v>3.0300000000000001E-2</v>
      </c>
      <c r="AE114" s="1491">
        <v>1.54E-2</v>
      </c>
      <c r="AF114" s="1491" t="s">
        <v>546</v>
      </c>
      <c r="AG114" s="1491">
        <v>2.8299999999999999E-2</v>
      </c>
      <c r="AH114" s="1491">
        <v>1.43E-2</v>
      </c>
      <c r="AI114" s="1491" t="s">
        <v>546</v>
      </c>
      <c r="AJ114" s="1491">
        <v>2.69E-2</v>
      </c>
      <c r="AK114" s="1491">
        <v>1.37E-2</v>
      </c>
      <c r="AL114" s="1491" t="s">
        <v>546</v>
      </c>
      <c r="AM114" s="1491">
        <v>2.7E-2</v>
      </c>
      <c r="AN114" s="1491">
        <v>1.37E-2</v>
      </c>
      <c r="AO114" s="1491" t="s">
        <v>546</v>
      </c>
      <c r="AP114" s="1491">
        <v>2.6700000000000002E-2</v>
      </c>
      <c r="AQ114" s="1491">
        <v>1.3599999999999999E-2</v>
      </c>
      <c r="AR114" s="1491" t="s">
        <v>546</v>
      </c>
      <c r="AS114" s="1491">
        <v>2.7099999999999999E-2</v>
      </c>
      <c r="AT114" s="1491">
        <v>1.37E-2</v>
      </c>
      <c r="AU114" s="1491" t="s">
        <v>546</v>
      </c>
      <c r="AV114" s="1491">
        <v>2.7199999999999998E-2</v>
      </c>
      <c r="AW114" s="1491">
        <v>1.38E-2</v>
      </c>
      <c r="AX114" s="1491" t="s">
        <v>546</v>
      </c>
      <c r="AY114" s="1491">
        <v>2.7300000000000001E-2</v>
      </c>
      <c r="AZ114" s="1491">
        <v>1.3899999999999999E-2</v>
      </c>
      <c r="BA114" s="1491" t="s">
        <v>546</v>
      </c>
      <c r="BB114" s="1493">
        <v>2.7099999999999999E-2</v>
      </c>
      <c r="BC114" s="1493">
        <v>1.38E-2</v>
      </c>
      <c r="BD114" s="1493" t="s">
        <v>546</v>
      </c>
      <c r="BE114" s="1493">
        <v>2.63E-2</v>
      </c>
      <c r="BF114" s="1493">
        <v>1.3299999999999999E-2</v>
      </c>
      <c r="BG114" s="1493" t="s">
        <v>546</v>
      </c>
    </row>
    <row r="115" spans="3:59" ht="15.75" customHeight="1">
      <c r="C115" s="1489" t="s">
        <v>625</v>
      </c>
      <c r="D115" s="1489" t="s">
        <v>2016</v>
      </c>
      <c r="E115" s="825" t="str">
        <f t="shared" si="2"/>
        <v>AvícolaCORUÑA, A</v>
      </c>
      <c r="F115" s="1491">
        <v>3.27E-2</v>
      </c>
      <c r="G115" s="1492">
        <v>1.66E-2</v>
      </c>
      <c r="H115" s="1491" t="s">
        <v>546</v>
      </c>
      <c r="I115" s="1491">
        <v>3.2199999999999999E-2</v>
      </c>
      <c r="J115" s="1491">
        <v>1.6299999999999999E-2</v>
      </c>
      <c r="K115" s="1491" t="s">
        <v>546</v>
      </c>
      <c r="L115" s="1493">
        <v>3.2199999999999999E-2</v>
      </c>
      <c r="M115" s="1491">
        <v>1.6299999999999999E-2</v>
      </c>
      <c r="N115" s="1491" t="s">
        <v>546</v>
      </c>
      <c r="O115" s="1491">
        <v>3.2300000000000002E-2</v>
      </c>
      <c r="P115" s="1491">
        <v>1.6400000000000001E-2</v>
      </c>
      <c r="Q115" s="1491" t="s">
        <v>546</v>
      </c>
      <c r="R115" s="1491">
        <v>3.0800000000000001E-2</v>
      </c>
      <c r="S115" s="1491">
        <v>1.5599999999999999E-2</v>
      </c>
      <c r="T115" s="1491" t="s">
        <v>546</v>
      </c>
      <c r="U115" s="1491">
        <v>3.0700000000000002E-2</v>
      </c>
      <c r="V115" s="1491">
        <v>1.5599999999999999E-2</v>
      </c>
      <c r="W115" s="1491" t="s">
        <v>546</v>
      </c>
      <c r="X115" s="1491">
        <v>3.0700000000000002E-2</v>
      </c>
      <c r="Y115" s="1491">
        <v>1.5599999999999999E-2</v>
      </c>
      <c r="Z115" s="1491" t="s">
        <v>546</v>
      </c>
      <c r="AA115" s="1491">
        <v>3.04E-2</v>
      </c>
      <c r="AB115" s="1491">
        <v>1.54E-2</v>
      </c>
      <c r="AC115" s="1491" t="s">
        <v>546</v>
      </c>
      <c r="AD115" s="1491">
        <v>3.0800000000000001E-2</v>
      </c>
      <c r="AE115" s="1491">
        <v>1.5599999999999999E-2</v>
      </c>
      <c r="AF115" s="1491" t="s">
        <v>546</v>
      </c>
      <c r="AG115" s="1491">
        <v>2.8400000000000002E-2</v>
      </c>
      <c r="AH115" s="1491">
        <v>1.44E-2</v>
      </c>
      <c r="AI115" s="1491" t="s">
        <v>546</v>
      </c>
      <c r="AJ115" s="1491">
        <v>2.87E-2</v>
      </c>
      <c r="AK115" s="1491">
        <v>1.46E-2</v>
      </c>
      <c r="AL115" s="1491" t="s">
        <v>546</v>
      </c>
      <c r="AM115" s="1491">
        <v>2.87E-2</v>
      </c>
      <c r="AN115" s="1491">
        <v>1.46E-2</v>
      </c>
      <c r="AO115" s="1491" t="s">
        <v>546</v>
      </c>
      <c r="AP115" s="1491">
        <v>2.8299999999999999E-2</v>
      </c>
      <c r="AQ115" s="1491">
        <v>1.43E-2</v>
      </c>
      <c r="AR115" s="1491" t="s">
        <v>546</v>
      </c>
      <c r="AS115" s="1491">
        <v>2.8299999999999999E-2</v>
      </c>
      <c r="AT115" s="1491">
        <v>1.44E-2</v>
      </c>
      <c r="AU115" s="1491" t="s">
        <v>546</v>
      </c>
      <c r="AV115" s="1491">
        <v>3.0099999999999998E-2</v>
      </c>
      <c r="AW115" s="1491">
        <v>1.5299999999999999E-2</v>
      </c>
      <c r="AX115" s="1491" t="s">
        <v>546</v>
      </c>
      <c r="AY115" s="1491">
        <v>3.04E-2</v>
      </c>
      <c r="AZ115" s="1491">
        <v>1.54E-2</v>
      </c>
      <c r="BA115" s="1491" t="s">
        <v>546</v>
      </c>
      <c r="BB115" s="1493">
        <v>3.0599999999999999E-2</v>
      </c>
      <c r="BC115" s="1493">
        <v>1.55E-2</v>
      </c>
      <c r="BD115" s="1493" t="s">
        <v>546</v>
      </c>
      <c r="BE115" s="1493">
        <v>2.9100000000000001E-2</v>
      </c>
      <c r="BF115" s="1493">
        <v>1.4800000000000001E-2</v>
      </c>
      <c r="BG115" s="1493" t="s">
        <v>546</v>
      </c>
    </row>
    <row r="116" spans="3:59" ht="15.75" customHeight="1">
      <c r="C116" s="1489" t="s">
        <v>625</v>
      </c>
      <c r="D116" s="1489" t="s">
        <v>2017</v>
      </c>
      <c r="E116" s="825" t="str">
        <f t="shared" si="2"/>
        <v>AvícolaCUENCA</v>
      </c>
      <c r="F116" s="1491">
        <v>2.87E-2</v>
      </c>
      <c r="G116" s="1492">
        <v>1.4500000000000001E-2</v>
      </c>
      <c r="H116" s="1491" t="s">
        <v>546</v>
      </c>
      <c r="I116" s="1491">
        <v>2.8500000000000001E-2</v>
      </c>
      <c r="J116" s="1491">
        <v>1.4500000000000001E-2</v>
      </c>
      <c r="K116" s="1491" t="s">
        <v>546</v>
      </c>
      <c r="L116" s="1493">
        <v>2.9000000000000001E-2</v>
      </c>
      <c r="M116" s="1491">
        <v>1.47E-2</v>
      </c>
      <c r="N116" s="1491" t="s">
        <v>546</v>
      </c>
      <c r="O116" s="1491">
        <v>2.9000000000000001E-2</v>
      </c>
      <c r="P116" s="1491">
        <v>1.47E-2</v>
      </c>
      <c r="Q116" s="1491" t="s">
        <v>546</v>
      </c>
      <c r="R116" s="1491">
        <v>2.7400000000000001E-2</v>
      </c>
      <c r="S116" s="1491">
        <v>1.3899999999999999E-2</v>
      </c>
      <c r="T116" s="1491" t="s">
        <v>546</v>
      </c>
      <c r="U116" s="1491">
        <v>2.7400000000000001E-2</v>
      </c>
      <c r="V116" s="1491">
        <v>1.3899999999999999E-2</v>
      </c>
      <c r="W116" s="1491" t="s">
        <v>546</v>
      </c>
      <c r="X116" s="1491">
        <v>2.76E-2</v>
      </c>
      <c r="Y116" s="1491">
        <v>1.4E-2</v>
      </c>
      <c r="Z116" s="1491" t="s">
        <v>546</v>
      </c>
      <c r="AA116" s="1491">
        <v>2.75E-2</v>
      </c>
      <c r="AB116" s="1491">
        <v>1.4E-2</v>
      </c>
      <c r="AC116" s="1491" t="s">
        <v>546</v>
      </c>
      <c r="AD116" s="1491">
        <v>2.76E-2</v>
      </c>
      <c r="AE116" s="1491">
        <v>1.4E-2</v>
      </c>
      <c r="AF116" s="1491" t="s">
        <v>546</v>
      </c>
      <c r="AG116" s="1491">
        <v>2.75E-2</v>
      </c>
      <c r="AH116" s="1491">
        <v>1.4E-2</v>
      </c>
      <c r="AI116" s="1491" t="s">
        <v>546</v>
      </c>
      <c r="AJ116" s="1491">
        <v>2.7400000000000001E-2</v>
      </c>
      <c r="AK116" s="1491">
        <v>1.3899999999999999E-2</v>
      </c>
      <c r="AL116" s="1491" t="s">
        <v>546</v>
      </c>
      <c r="AM116" s="1491">
        <v>2.7099999999999999E-2</v>
      </c>
      <c r="AN116" s="1491">
        <v>1.37E-2</v>
      </c>
      <c r="AO116" s="1491" t="s">
        <v>546</v>
      </c>
      <c r="AP116" s="1491">
        <v>2.7099999999999999E-2</v>
      </c>
      <c r="AQ116" s="1491">
        <v>1.37E-2</v>
      </c>
      <c r="AR116" s="1491" t="s">
        <v>546</v>
      </c>
      <c r="AS116" s="1491">
        <v>2.7099999999999999E-2</v>
      </c>
      <c r="AT116" s="1491">
        <v>1.38E-2</v>
      </c>
      <c r="AU116" s="1491" t="s">
        <v>546</v>
      </c>
      <c r="AV116" s="1491">
        <v>2.81E-2</v>
      </c>
      <c r="AW116" s="1491">
        <v>1.43E-2</v>
      </c>
      <c r="AX116" s="1491" t="s">
        <v>546</v>
      </c>
      <c r="AY116" s="1491">
        <v>2.7799999999999998E-2</v>
      </c>
      <c r="AZ116" s="1491">
        <v>1.41E-2</v>
      </c>
      <c r="BA116" s="1491" t="s">
        <v>546</v>
      </c>
      <c r="BB116" s="1493">
        <v>2.76E-2</v>
      </c>
      <c r="BC116" s="1493">
        <v>1.4E-2</v>
      </c>
      <c r="BD116" s="1493" t="s">
        <v>546</v>
      </c>
      <c r="BE116" s="1493">
        <v>2.7099999999999999E-2</v>
      </c>
      <c r="BF116" s="1493">
        <v>1.38E-2</v>
      </c>
      <c r="BG116" s="1493" t="s">
        <v>546</v>
      </c>
    </row>
    <row r="117" spans="3:59" ht="15.75" customHeight="1">
      <c r="C117" s="1489" t="s">
        <v>625</v>
      </c>
      <c r="D117" s="1489" t="s">
        <v>2018</v>
      </c>
      <c r="E117" s="825" t="str">
        <f t="shared" si="2"/>
        <v>AvícolaGIPUZKOA</v>
      </c>
      <c r="F117" s="1491">
        <v>4.2299999999999997E-2</v>
      </c>
      <c r="G117" s="1492">
        <v>2.1499999999999998E-2</v>
      </c>
      <c r="H117" s="1491" t="s">
        <v>546</v>
      </c>
      <c r="I117" s="1491">
        <v>4.2299999999999997E-2</v>
      </c>
      <c r="J117" s="1491">
        <v>2.1499999999999998E-2</v>
      </c>
      <c r="K117" s="1491" t="s">
        <v>546</v>
      </c>
      <c r="L117" s="1493">
        <v>4.2299999999999997E-2</v>
      </c>
      <c r="M117" s="1491">
        <v>2.1499999999999998E-2</v>
      </c>
      <c r="N117" s="1491" t="s">
        <v>546</v>
      </c>
      <c r="O117" s="1491">
        <v>4.2299999999999997E-2</v>
      </c>
      <c r="P117" s="1491">
        <v>2.1399999999999999E-2</v>
      </c>
      <c r="Q117" s="1491" t="s">
        <v>546</v>
      </c>
      <c r="R117" s="1491">
        <v>4.07E-2</v>
      </c>
      <c r="S117" s="1491">
        <v>2.06E-2</v>
      </c>
      <c r="T117" s="1491" t="s">
        <v>546</v>
      </c>
      <c r="U117" s="1491">
        <v>4.0599999999999997E-2</v>
      </c>
      <c r="V117" s="1491">
        <v>2.06E-2</v>
      </c>
      <c r="W117" s="1491" t="s">
        <v>546</v>
      </c>
      <c r="X117" s="1491">
        <v>4.07E-2</v>
      </c>
      <c r="Y117" s="1491">
        <v>2.06E-2</v>
      </c>
      <c r="Z117" s="1491" t="s">
        <v>546</v>
      </c>
      <c r="AA117" s="1491">
        <v>4.0800000000000003E-2</v>
      </c>
      <c r="AB117" s="1491">
        <v>2.07E-2</v>
      </c>
      <c r="AC117" s="1491" t="s">
        <v>546</v>
      </c>
      <c r="AD117" s="1491">
        <v>4.07E-2</v>
      </c>
      <c r="AE117" s="1491">
        <v>2.07E-2</v>
      </c>
      <c r="AF117" s="1491" t="s">
        <v>546</v>
      </c>
      <c r="AG117" s="1491">
        <v>3.49E-2</v>
      </c>
      <c r="AH117" s="1491">
        <v>1.77E-2</v>
      </c>
      <c r="AI117" s="1491" t="s">
        <v>546</v>
      </c>
      <c r="AJ117" s="1491">
        <v>3.5200000000000002E-2</v>
      </c>
      <c r="AK117" s="1491">
        <v>1.7899999999999999E-2</v>
      </c>
      <c r="AL117" s="1491" t="s">
        <v>546</v>
      </c>
      <c r="AM117" s="1491">
        <v>3.5299999999999998E-2</v>
      </c>
      <c r="AN117" s="1491">
        <v>1.7899999999999999E-2</v>
      </c>
      <c r="AO117" s="1491" t="s">
        <v>546</v>
      </c>
      <c r="AP117" s="1491">
        <v>3.5700000000000003E-2</v>
      </c>
      <c r="AQ117" s="1491">
        <v>1.8100000000000002E-2</v>
      </c>
      <c r="AR117" s="1491" t="s">
        <v>546</v>
      </c>
      <c r="AS117" s="1491">
        <v>3.5000000000000003E-2</v>
      </c>
      <c r="AT117" s="1491">
        <v>1.78E-2</v>
      </c>
      <c r="AU117" s="1491" t="s">
        <v>546</v>
      </c>
      <c r="AV117" s="1491">
        <v>3.6400000000000002E-2</v>
      </c>
      <c r="AW117" s="1491">
        <v>1.84E-2</v>
      </c>
      <c r="AX117" s="1491" t="s">
        <v>546</v>
      </c>
      <c r="AY117" s="1491">
        <v>3.6799999999999999E-2</v>
      </c>
      <c r="AZ117" s="1491">
        <v>1.8599999999999998E-2</v>
      </c>
      <c r="BA117" s="1491" t="s">
        <v>546</v>
      </c>
      <c r="BB117" s="1493">
        <v>3.5999999999999997E-2</v>
      </c>
      <c r="BC117" s="1493">
        <v>1.83E-2</v>
      </c>
      <c r="BD117" s="1493" t="s">
        <v>546</v>
      </c>
      <c r="BE117" s="1493">
        <v>3.6400000000000002E-2</v>
      </c>
      <c r="BF117" s="1493">
        <v>1.84E-2</v>
      </c>
      <c r="BG117" s="1493" t="s">
        <v>546</v>
      </c>
    </row>
    <row r="118" spans="3:59" ht="15.75" customHeight="1">
      <c r="C118" s="1489" t="s">
        <v>625</v>
      </c>
      <c r="D118" s="1489" t="s">
        <v>2019</v>
      </c>
      <c r="E118" s="825" t="str">
        <f t="shared" si="2"/>
        <v>AvícolaGIRONA</v>
      </c>
      <c r="F118" s="1491">
        <v>3.1099999999999999E-2</v>
      </c>
      <c r="G118" s="1492">
        <v>1.5699999999999999E-2</v>
      </c>
      <c r="H118" s="1491" t="s">
        <v>546</v>
      </c>
      <c r="I118" s="1491">
        <v>3.0700000000000002E-2</v>
      </c>
      <c r="J118" s="1491">
        <v>1.5599999999999999E-2</v>
      </c>
      <c r="K118" s="1491" t="s">
        <v>546</v>
      </c>
      <c r="L118" s="1493">
        <v>3.0499999999999999E-2</v>
      </c>
      <c r="M118" s="1491">
        <v>1.55E-2</v>
      </c>
      <c r="N118" s="1491" t="s">
        <v>546</v>
      </c>
      <c r="O118" s="1491">
        <v>2.9600000000000001E-2</v>
      </c>
      <c r="P118" s="1491">
        <v>1.4999999999999999E-2</v>
      </c>
      <c r="Q118" s="1491" t="s">
        <v>546</v>
      </c>
      <c r="R118" s="1491">
        <v>2.8299999999999999E-2</v>
      </c>
      <c r="S118" s="1491">
        <v>1.43E-2</v>
      </c>
      <c r="T118" s="1491" t="s">
        <v>546</v>
      </c>
      <c r="U118" s="1491">
        <v>2.7400000000000001E-2</v>
      </c>
      <c r="V118" s="1491">
        <v>1.3899999999999999E-2</v>
      </c>
      <c r="W118" s="1491" t="s">
        <v>546</v>
      </c>
      <c r="X118" s="1491">
        <v>2.7699999999999999E-2</v>
      </c>
      <c r="Y118" s="1491">
        <v>1.4E-2</v>
      </c>
      <c r="Z118" s="1491" t="s">
        <v>546</v>
      </c>
      <c r="AA118" s="1491">
        <v>2.7400000000000001E-2</v>
      </c>
      <c r="AB118" s="1491">
        <v>1.3899999999999999E-2</v>
      </c>
      <c r="AC118" s="1491" t="s">
        <v>546</v>
      </c>
      <c r="AD118" s="1491">
        <v>2.7300000000000001E-2</v>
      </c>
      <c r="AE118" s="1491">
        <v>1.3899999999999999E-2</v>
      </c>
      <c r="AF118" s="1491" t="s">
        <v>546</v>
      </c>
      <c r="AG118" s="1491">
        <v>2.7E-2</v>
      </c>
      <c r="AH118" s="1491">
        <v>1.37E-2</v>
      </c>
      <c r="AI118" s="1491" t="s">
        <v>546</v>
      </c>
      <c r="AJ118" s="1491">
        <v>2.7E-2</v>
      </c>
      <c r="AK118" s="1491">
        <v>1.37E-2</v>
      </c>
      <c r="AL118" s="1491" t="s">
        <v>546</v>
      </c>
      <c r="AM118" s="1491">
        <v>2.69E-2</v>
      </c>
      <c r="AN118" s="1491">
        <v>1.3599999999999999E-2</v>
      </c>
      <c r="AO118" s="1491" t="s">
        <v>546</v>
      </c>
      <c r="AP118" s="1491">
        <v>2.6800000000000001E-2</v>
      </c>
      <c r="AQ118" s="1491">
        <v>1.3599999999999999E-2</v>
      </c>
      <c r="AR118" s="1491" t="s">
        <v>546</v>
      </c>
      <c r="AS118" s="1491">
        <v>2.6700000000000002E-2</v>
      </c>
      <c r="AT118" s="1491">
        <v>1.35E-2</v>
      </c>
      <c r="AU118" s="1491" t="s">
        <v>546</v>
      </c>
      <c r="AV118" s="1491">
        <v>2.8000000000000001E-2</v>
      </c>
      <c r="AW118" s="1491">
        <v>1.4200000000000001E-2</v>
      </c>
      <c r="AX118" s="1491" t="s">
        <v>546</v>
      </c>
      <c r="AY118" s="1491">
        <v>2.7799999999999998E-2</v>
      </c>
      <c r="AZ118" s="1491">
        <v>1.41E-2</v>
      </c>
      <c r="BA118" s="1491" t="s">
        <v>546</v>
      </c>
      <c r="BB118" s="1493">
        <v>2.8899999999999999E-2</v>
      </c>
      <c r="BC118" s="1493">
        <v>1.47E-2</v>
      </c>
      <c r="BD118" s="1493" t="s">
        <v>546</v>
      </c>
      <c r="BE118" s="1493">
        <v>2.8299999999999999E-2</v>
      </c>
      <c r="BF118" s="1493">
        <v>1.43E-2</v>
      </c>
      <c r="BG118" s="1493" t="s">
        <v>546</v>
      </c>
    </row>
    <row r="119" spans="3:59" ht="15.75" customHeight="1">
      <c r="C119" s="1489" t="s">
        <v>625</v>
      </c>
      <c r="D119" s="1489" t="s">
        <v>2020</v>
      </c>
      <c r="E119" s="825" t="str">
        <f t="shared" si="2"/>
        <v>AvícolaGRANADA</v>
      </c>
      <c r="F119" s="1491">
        <v>2.86E-2</v>
      </c>
      <c r="G119" s="1492">
        <v>1.4500000000000001E-2</v>
      </c>
      <c r="H119" s="1491" t="s">
        <v>546</v>
      </c>
      <c r="I119" s="1491">
        <v>2.9000000000000001E-2</v>
      </c>
      <c r="J119" s="1491">
        <v>1.47E-2</v>
      </c>
      <c r="K119" s="1491" t="s">
        <v>546</v>
      </c>
      <c r="L119" s="1493">
        <v>2.87E-2</v>
      </c>
      <c r="M119" s="1491">
        <v>1.46E-2</v>
      </c>
      <c r="N119" s="1491" t="s">
        <v>546</v>
      </c>
      <c r="O119" s="1491">
        <v>2.87E-2</v>
      </c>
      <c r="P119" s="1491">
        <v>1.46E-2</v>
      </c>
      <c r="Q119" s="1491" t="s">
        <v>546</v>
      </c>
      <c r="R119" s="1491">
        <v>2.63E-2</v>
      </c>
      <c r="S119" s="1491">
        <v>1.3299999999999999E-2</v>
      </c>
      <c r="T119" s="1491" t="s">
        <v>546</v>
      </c>
      <c r="U119" s="1491">
        <v>2.69E-2</v>
      </c>
      <c r="V119" s="1491">
        <v>1.37E-2</v>
      </c>
      <c r="W119" s="1491" t="s">
        <v>546</v>
      </c>
      <c r="X119" s="1491">
        <v>2.81E-2</v>
      </c>
      <c r="Y119" s="1491">
        <v>1.4200000000000001E-2</v>
      </c>
      <c r="Z119" s="1491" t="s">
        <v>546</v>
      </c>
      <c r="AA119" s="1491">
        <v>2.7799999999999998E-2</v>
      </c>
      <c r="AB119" s="1491">
        <v>1.41E-2</v>
      </c>
      <c r="AC119" s="1491" t="s">
        <v>546</v>
      </c>
      <c r="AD119" s="1491">
        <v>2.7900000000000001E-2</v>
      </c>
      <c r="AE119" s="1491">
        <v>1.41E-2</v>
      </c>
      <c r="AF119" s="1491" t="s">
        <v>546</v>
      </c>
      <c r="AG119" s="1491">
        <v>2.75E-2</v>
      </c>
      <c r="AH119" s="1491">
        <v>1.3899999999999999E-2</v>
      </c>
      <c r="AI119" s="1491" t="s">
        <v>546</v>
      </c>
      <c r="AJ119" s="1491">
        <v>2.7300000000000001E-2</v>
      </c>
      <c r="AK119" s="1491">
        <v>1.38E-2</v>
      </c>
      <c r="AL119" s="1491" t="s">
        <v>546</v>
      </c>
      <c r="AM119" s="1491">
        <v>2.63E-2</v>
      </c>
      <c r="AN119" s="1491">
        <v>1.3299999999999999E-2</v>
      </c>
      <c r="AO119" s="1491" t="s">
        <v>546</v>
      </c>
      <c r="AP119" s="1491">
        <v>2.7199999999999998E-2</v>
      </c>
      <c r="AQ119" s="1491">
        <v>1.38E-2</v>
      </c>
      <c r="AR119" s="1491" t="s">
        <v>546</v>
      </c>
      <c r="AS119" s="1491">
        <v>2.7099999999999999E-2</v>
      </c>
      <c r="AT119" s="1491">
        <v>1.37E-2</v>
      </c>
      <c r="AU119" s="1491" t="s">
        <v>546</v>
      </c>
      <c r="AV119" s="1491">
        <v>2.6599999999999999E-2</v>
      </c>
      <c r="AW119" s="1491">
        <v>1.35E-2</v>
      </c>
      <c r="AX119" s="1491" t="s">
        <v>546</v>
      </c>
      <c r="AY119" s="1491">
        <v>2.64E-2</v>
      </c>
      <c r="AZ119" s="1491">
        <v>1.34E-2</v>
      </c>
      <c r="BA119" s="1491" t="s">
        <v>546</v>
      </c>
      <c r="BB119" s="1493">
        <v>2.6499999999999999E-2</v>
      </c>
      <c r="BC119" s="1493">
        <v>1.34E-2</v>
      </c>
      <c r="BD119" s="1493" t="s">
        <v>546</v>
      </c>
      <c r="BE119" s="1493">
        <v>2.5700000000000001E-2</v>
      </c>
      <c r="BF119" s="1493">
        <v>1.2999999999999999E-2</v>
      </c>
      <c r="BG119" s="1493" t="s">
        <v>546</v>
      </c>
    </row>
    <row r="120" spans="3:59">
      <c r="C120" s="1489" t="s">
        <v>625</v>
      </c>
      <c r="D120" s="1489" t="s">
        <v>2021</v>
      </c>
      <c r="E120" s="825" t="str">
        <f t="shared" si="2"/>
        <v>AvícolaGUADALAJARA</v>
      </c>
      <c r="F120" s="1491">
        <v>4.1500000000000002E-2</v>
      </c>
      <c r="G120" s="1492">
        <v>2.1000000000000001E-2</v>
      </c>
      <c r="H120" s="1491" t="s">
        <v>546</v>
      </c>
      <c r="I120" s="1491">
        <v>4.1500000000000002E-2</v>
      </c>
      <c r="J120" s="1491">
        <v>2.1000000000000001E-2</v>
      </c>
      <c r="K120" s="1491" t="s">
        <v>546</v>
      </c>
      <c r="L120" s="1493">
        <v>4.1300000000000003E-2</v>
      </c>
      <c r="M120" s="1491">
        <v>2.0899999999999998E-2</v>
      </c>
      <c r="N120" s="1491" t="s">
        <v>546</v>
      </c>
      <c r="O120" s="1491">
        <v>4.1300000000000003E-2</v>
      </c>
      <c r="P120" s="1491">
        <v>2.0899999999999998E-2</v>
      </c>
      <c r="Q120" s="1491" t="s">
        <v>546</v>
      </c>
      <c r="R120" s="1491">
        <v>3.9600000000000003E-2</v>
      </c>
      <c r="S120" s="1491">
        <v>2.01E-2</v>
      </c>
      <c r="T120" s="1491" t="s">
        <v>546</v>
      </c>
      <c r="U120" s="1491">
        <v>3.9600000000000003E-2</v>
      </c>
      <c r="V120" s="1491">
        <v>2.01E-2</v>
      </c>
      <c r="W120" s="1491" t="s">
        <v>546</v>
      </c>
      <c r="X120" s="1491">
        <v>3.95E-2</v>
      </c>
      <c r="Y120" s="1491">
        <v>0.02</v>
      </c>
      <c r="Z120" s="1491" t="s">
        <v>546</v>
      </c>
      <c r="AA120" s="1491">
        <v>3.9699999999999999E-2</v>
      </c>
      <c r="AB120" s="1491">
        <v>2.01E-2</v>
      </c>
      <c r="AC120" s="1491" t="s">
        <v>546</v>
      </c>
      <c r="AD120" s="1491">
        <v>3.9600000000000003E-2</v>
      </c>
      <c r="AE120" s="1491">
        <v>2.01E-2</v>
      </c>
      <c r="AF120" s="1491" t="s">
        <v>546</v>
      </c>
      <c r="AG120" s="1491">
        <v>3.8199999999999998E-2</v>
      </c>
      <c r="AH120" s="1491">
        <v>1.9400000000000001E-2</v>
      </c>
      <c r="AI120" s="1491" t="s">
        <v>546</v>
      </c>
      <c r="AJ120" s="1491">
        <v>3.8199999999999998E-2</v>
      </c>
      <c r="AK120" s="1491">
        <v>1.9400000000000001E-2</v>
      </c>
      <c r="AL120" s="1491" t="s">
        <v>546</v>
      </c>
      <c r="AM120" s="1491">
        <v>3.8300000000000001E-2</v>
      </c>
      <c r="AN120" s="1491">
        <v>1.9400000000000001E-2</v>
      </c>
      <c r="AO120" s="1491" t="s">
        <v>546</v>
      </c>
      <c r="AP120" s="1491">
        <v>3.8300000000000001E-2</v>
      </c>
      <c r="AQ120" s="1491">
        <v>1.9400000000000001E-2</v>
      </c>
      <c r="AR120" s="1491" t="s">
        <v>546</v>
      </c>
      <c r="AS120" s="1491">
        <v>3.8199999999999998E-2</v>
      </c>
      <c r="AT120" s="1491">
        <v>1.9400000000000001E-2</v>
      </c>
      <c r="AU120" s="1491" t="s">
        <v>546</v>
      </c>
      <c r="AV120" s="1491">
        <v>3.9199999999999999E-2</v>
      </c>
      <c r="AW120" s="1491">
        <v>1.9900000000000001E-2</v>
      </c>
      <c r="AX120" s="1491" t="s">
        <v>546</v>
      </c>
      <c r="AY120" s="1491">
        <v>3.9199999999999999E-2</v>
      </c>
      <c r="AZ120" s="1491">
        <v>1.9900000000000001E-2</v>
      </c>
      <c r="BA120" s="1491" t="s">
        <v>546</v>
      </c>
      <c r="BB120" s="1493">
        <v>3.9100000000000003E-2</v>
      </c>
      <c r="BC120" s="1493">
        <v>1.9800000000000002E-2</v>
      </c>
      <c r="BD120" s="1493" t="s">
        <v>546</v>
      </c>
      <c r="BE120" s="1493">
        <v>3.8800000000000001E-2</v>
      </c>
      <c r="BF120" s="1493">
        <v>1.9699999999999999E-2</v>
      </c>
      <c r="BG120" s="1493" t="s">
        <v>546</v>
      </c>
    </row>
    <row r="121" spans="3:59">
      <c r="C121" s="1489" t="s">
        <v>625</v>
      </c>
      <c r="D121" s="1489" t="s">
        <v>2022</v>
      </c>
      <c r="E121" s="825" t="str">
        <f t="shared" si="2"/>
        <v>AvícolaHUELVA</v>
      </c>
      <c r="F121" s="1491">
        <v>2.7699999999999999E-2</v>
      </c>
      <c r="G121" s="1492">
        <v>1.41E-2</v>
      </c>
      <c r="H121" s="1491" t="s">
        <v>546</v>
      </c>
      <c r="I121" s="1491">
        <v>2.81E-2</v>
      </c>
      <c r="J121" s="1491">
        <v>1.4200000000000001E-2</v>
      </c>
      <c r="K121" s="1491" t="s">
        <v>546</v>
      </c>
      <c r="L121" s="1493">
        <v>2.81E-2</v>
      </c>
      <c r="M121" s="1491">
        <v>1.4200000000000001E-2</v>
      </c>
      <c r="N121" s="1491" t="s">
        <v>546</v>
      </c>
      <c r="O121" s="1491">
        <v>2.7900000000000001E-2</v>
      </c>
      <c r="P121" s="1491">
        <v>1.4200000000000001E-2</v>
      </c>
      <c r="Q121" s="1491" t="s">
        <v>546</v>
      </c>
      <c r="R121" s="1491">
        <v>2.64E-2</v>
      </c>
      <c r="S121" s="1491">
        <v>1.34E-2</v>
      </c>
      <c r="T121" s="1491" t="s">
        <v>546</v>
      </c>
      <c r="U121" s="1491">
        <v>2.63E-2</v>
      </c>
      <c r="V121" s="1491">
        <v>1.3299999999999999E-2</v>
      </c>
      <c r="W121" s="1491" t="s">
        <v>546</v>
      </c>
      <c r="X121" s="1491">
        <v>2.6499999999999999E-2</v>
      </c>
      <c r="Y121" s="1491">
        <v>1.35E-2</v>
      </c>
      <c r="Z121" s="1491" t="s">
        <v>546</v>
      </c>
      <c r="AA121" s="1491">
        <v>2.6499999999999999E-2</v>
      </c>
      <c r="AB121" s="1491">
        <v>1.34E-2</v>
      </c>
      <c r="AC121" s="1491" t="s">
        <v>546</v>
      </c>
      <c r="AD121" s="1491">
        <v>2.6800000000000001E-2</v>
      </c>
      <c r="AE121" s="1491">
        <v>1.3599999999999999E-2</v>
      </c>
      <c r="AF121" s="1491" t="s">
        <v>546</v>
      </c>
      <c r="AG121" s="1491">
        <v>2.6200000000000001E-2</v>
      </c>
      <c r="AH121" s="1491">
        <v>1.3299999999999999E-2</v>
      </c>
      <c r="AI121" s="1491" t="s">
        <v>546</v>
      </c>
      <c r="AJ121" s="1491">
        <v>2.6200000000000001E-2</v>
      </c>
      <c r="AK121" s="1491">
        <v>1.3299999999999999E-2</v>
      </c>
      <c r="AL121" s="1491" t="s">
        <v>546</v>
      </c>
      <c r="AM121" s="1491">
        <v>2.6200000000000001E-2</v>
      </c>
      <c r="AN121" s="1491">
        <v>1.3299999999999999E-2</v>
      </c>
      <c r="AO121" s="1491" t="s">
        <v>546</v>
      </c>
      <c r="AP121" s="1491">
        <v>2.5999999999999999E-2</v>
      </c>
      <c r="AQ121" s="1491">
        <v>1.32E-2</v>
      </c>
      <c r="AR121" s="1491" t="s">
        <v>546</v>
      </c>
      <c r="AS121" s="1491">
        <v>2.5899999999999999E-2</v>
      </c>
      <c r="AT121" s="1491">
        <v>1.3100000000000001E-2</v>
      </c>
      <c r="AU121" s="1491" t="s">
        <v>546</v>
      </c>
      <c r="AV121" s="1491">
        <v>2.6700000000000002E-2</v>
      </c>
      <c r="AW121" s="1491">
        <v>1.35E-2</v>
      </c>
      <c r="AX121" s="1491" t="s">
        <v>546</v>
      </c>
      <c r="AY121" s="1491">
        <v>2.6700000000000002E-2</v>
      </c>
      <c r="AZ121" s="1491">
        <v>1.35E-2</v>
      </c>
      <c r="BA121" s="1491" t="s">
        <v>546</v>
      </c>
      <c r="BB121" s="1493">
        <v>2.6700000000000002E-2</v>
      </c>
      <c r="BC121" s="1493">
        <v>1.35E-2</v>
      </c>
      <c r="BD121" s="1493" t="s">
        <v>546</v>
      </c>
      <c r="BE121" s="1493">
        <v>2.6499999999999999E-2</v>
      </c>
      <c r="BF121" s="1493">
        <v>1.34E-2</v>
      </c>
      <c r="BG121" s="1493" t="s">
        <v>546</v>
      </c>
    </row>
    <row r="122" spans="3:59">
      <c r="C122" s="1489" t="s">
        <v>625</v>
      </c>
      <c r="D122" s="1489" t="s">
        <v>2023</v>
      </c>
      <c r="E122" s="825" t="str">
        <f t="shared" si="2"/>
        <v>AvícolaHUESCA</v>
      </c>
      <c r="F122" s="1491">
        <v>3.04E-2</v>
      </c>
      <c r="G122" s="1492">
        <v>1.54E-2</v>
      </c>
      <c r="H122" s="1491" t="s">
        <v>546</v>
      </c>
      <c r="I122" s="1491">
        <v>3.0599999999999999E-2</v>
      </c>
      <c r="J122" s="1491">
        <v>1.55E-2</v>
      </c>
      <c r="K122" s="1491" t="s">
        <v>546</v>
      </c>
      <c r="L122" s="1493">
        <v>3.2000000000000001E-2</v>
      </c>
      <c r="M122" s="1491">
        <v>1.6199999999999999E-2</v>
      </c>
      <c r="N122" s="1491" t="s">
        <v>546</v>
      </c>
      <c r="O122" s="1491">
        <v>3.2099999999999997E-2</v>
      </c>
      <c r="P122" s="1491">
        <v>1.6299999999999999E-2</v>
      </c>
      <c r="Q122" s="1491" t="s">
        <v>546</v>
      </c>
      <c r="R122" s="1491">
        <v>3.0800000000000001E-2</v>
      </c>
      <c r="S122" s="1491">
        <v>1.5599999999999999E-2</v>
      </c>
      <c r="T122" s="1491" t="s">
        <v>546</v>
      </c>
      <c r="U122" s="1491">
        <v>3.04E-2</v>
      </c>
      <c r="V122" s="1491">
        <v>1.54E-2</v>
      </c>
      <c r="W122" s="1491" t="s">
        <v>546</v>
      </c>
      <c r="X122" s="1491">
        <v>3.04E-2</v>
      </c>
      <c r="Y122" s="1491">
        <v>1.54E-2</v>
      </c>
      <c r="Z122" s="1491" t="s">
        <v>546</v>
      </c>
      <c r="AA122" s="1491">
        <v>3.09E-2</v>
      </c>
      <c r="AB122" s="1491">
        <v>1.5599999999999999E-2</v>
      </c>
      <c r="AC122" s="1491" t="s">
        <v>546</v>
      </c>
      <c r="AD122" s="1491">
        <v>3.0599999999999999E-2</v>
      </c>
      <c r="AE122" s="1491">
        <v>1.55E-2</v>
      </c>
      <c r="AF122" s="1491" t="s">
        <v>546</v>
      </c>
      <c r="AG122" s="1491">
        <v>3.0599999999999999E-2</v>
      </c>
      <c r="AH122" s="1491">
        <v>1.55E-2</v>
      </c>
      <c r="AI122" s="1491" t="s">
        <v>546</v>
      </c>
      <c r="AJ122" s="1491">
        <v>3.0499999999999999E-2</v>
      </c>
      <c r="AK122" s="1491">
        <v>1.54E-2</v>
      </c>
      <c r="AL122" s="1491" t="s">
        <v>546</v>
      </c>
      <c r="AM122" s="1491">
        <v>3.0599999999999999E-2</v>
      </c>
      <c r="AN122" s="1491">
        <v>1.55E-2</v>
      </c>
      <c r="AO122" s="1491" t="s">
        <v>546</v>
      </c>
      <c r="AP122" s="1491">
        <v>3.04E-2</v>
      </c>
      <c r="AQ122" s="1491">
        <v>1.54E-2</v>
      </c>
      <c r="AR122" s="1491" t="s">
        <v>546</v>
      </c>
      <c r="AS122" s="1491">
        <v>3.0700000000000002E-2</v>
      </c>
      <c r="AT122" s="1491">
        <v>1.55E-2</v>
      </c>
      <c r="AU122" s="1491" t="s">
        <v>546</v>
      </c>
      <c r="AV122" s="1491">
        <v>2.7699999999999999E-2</v>
      </c>
      <c r="AW122" s="1491">
        <v>1.41E-2</v>
      </c>
      <c r="AX122" s="1491" t="s">
        <v>546</v>
      </c>
      <c r="AY122" s="1491">
        <v>2.76E-2</v>
      </c>
      <c r="AZ122" s="1491">
        <v>1.4E-2</v>
      </c>
      <c r="BA122" s="1491" t="s">
        <v>546</v>
      </c>
      <c r="BB122" s="1493">
        <v>2.7699999999999999E-2</v>
      </c>
      <c r="BC122" s="1493">
        <v>1.41E-2</v>
      </c>
      <c r="BD122" s="1493" t="s">
        <v>546</v>
      </c>
      <c r="BE122" s="1493">
        <v>2.7400000000000001E-2</v>
      </c>
      <c r="BF122" s="1493">
        <v>1.3899999999999999E-2</v>
      </c>
      <c r="BG122" s="1493" t="s">
        <v>546</v>
      </c>
    </row>
    <row r="123" spans="3:59">
      <c r="C123" s="1489" t="s">
        <v>625</v>
      </c>
      <c r="D123" s="1489" t="s">
        <v>2024</v>
      </c>
      <c r="E123" s="825" t="str">
        <f t="shared" si="2"/>
        <v>AvícolaJAÉN</v>
      </c>
      <c r="F123" s="1491">
        <v>3.1699999999999999E-2</v>
      </c>
      <c r="G123" s="1492">
        <v>1.61E-2</v>
      </c>
      <c r="H123" s="1491" t="s">
        <v>546</v>
      </c>
      <c r="I123" s="1491">
        <v>3.2300000000000002E-2</v>
      </c>
      <c r="J123" s="1491">
        <v>1.6400000000000001E-2</v>
      </c>
      <c r="K123" s="1491" t="s">
        <v>546</v>
      </c>
      <c r="L123" s="1493">
        <v>3.0300000000000001E-2</v>
      </c>
      <c r="M123" s="1491">
        <v>1.54E-2</v>
      </c>
      <c r="N123" s="1491" t="s">
        <v>546</v>
      </c>
      <c r="O123" s="1491">
        <v>3.0599999999999999E-2</v>
      </c>
      <c r="P123" s="1491">
        <v>1.55E-2</v>
      </c>
      <c r="Q123" s="1491" t="s">
        <v>546</v>
      </c>
      <c r="R123" s="1491">
        <v>2.9100000000000001E-2</v>
      </c>
      <c r="S123" s="1491">
        <v>1.47E-2</v>
      </c>
      <c r="T123" s="1491" t="s">
        <v>546</v>
      </c>
      <c r="U123" s="1491">
        <v>2.8400000000000002E-2</v>
      </c>
      <c r="V123" s="1491">
        <v>1.44E-2</v>
      </c>
      <c r="W123" s="1491" t="s">
        <v>546</v>
      </c>
      <c r="X123" s="1491">
        <v>2.8400000000000002E-2</v>
      </c>
      <c r="Y123" s="1491">
        <v>1.44E-2</v>
      </c>
      <c r="Z123" s="1491" t="s">
        <v>546</v>
      </c>
      <c r="AA123" s="1491">
        <v>2.7E-2</v>
      </c>
      <c r="AB123" s="1491">
        <v>1.37E-2</v>
      </c>
      <c r="AC123" s="1491" t="s">
        <v>546</v>
      </c>
      <c r="AD123" s="1491">
        <v>2.7E-2</v>
      </c>
      <c r="AE123" s="1491">
        <v>1.37E-2</v>
      </c>
      <c r="AF123" s="1491" t="s">
        <v>546</v>
      </c>
      <c r="AG123" s="1491">
        <v>2.6200000000000001E-2</v>
      </c>
      <c r="AH123" s="1491">
        <v>1.3299999999999999E-2</v>
      </c>
      <c r="AI123" s="1491" t="s">
        <v>546</v>
      </c>
      <c r="AJ123" s="1491">
        <v>2.5499999999999998E-2</v>
      </c>
      <c r="AK123" s="1491">
        <v>1.29E-2</v>
      </c>
      <c r="AL123" s="1491" t="s">
        <v>546</v>
      </c>
      <c r="AM123" s="1491">
        <v>2.5700000000000001E-2</v>
      </c>
      <c r="AN123" s="1491">
        <v>1.2999999999999999E-2</v>
      </c>
      <c r="AO123" s="1491" t="s">
        <v>546</v>
      </c>
      <c r="AP123" s="1491">
        <v>2.5700000000000001E-2</v>
      </c>
      <c r="AQ123" s="1491">
        <v>1.2999999999999999E-2</v>
      </c>
      <c r="AR123" s="1491" t="s">
        <v>546</v>
      </c>
      <c r="AS123" s="1491">
        <v>2.58E-2</v>
      </c>
      <c r="AT123" s="1491">
        <v>1.3100000000000001E-2</v>
      </c>
      <c r="AU123" s="1491" t="s">
        <v>546</v>
      </c>
      <c r="AV123" s="1491">
        <v>2.63E-2</v>
      </c>
      <c r="AW123" s="1491">
        <v>1.3299999999999999E-2</v>
      </c>
      <c r="AX123" s="1491" t="s">
        <v>546</v>
      </c>
      <c r="AY123" s="1491">
        <v>2.63E-2</v>
      </c>
      <c r="AZ123" s="1491">
        <v>1.3299999999999999E-2</v>
      </c>
      <c r="BA123" s="1491" t="s">
        <v>546</v>
      </c>
      <c r="BB123" s="1493">
        <v>2.5899999999999999E-2</v>
      </c>
      <c r="BC123" s="1493">
        <v>1.3100000000000001E-2</v>
      </c>
      <c r="BD123" s="1493" t="s">
        <v>546</v>
      </c>
      <c r="BE123" s="1493">
        <v>2.5399999999999999E-2</v>
      </c>
      <c r="BF123" s="1493">
        <v>1.29E-2</v>
      </c>
      <c r="BG123" s="1493" t="s">
        <v>546</v>
      </c>
    </row>
    <row r="124" spans="3:59">
      <c r="C124" s="1489" t="s">
        <v>625</v>
      </c>
      <c r="D124" s="1489" t="s">
        <v>2025</v>
      </c>
      <c r="E124" s="825" t="str">
        <f t="shared" si="2"/>
        <v>AvícolaLEÓN</v>
      </c>
      <c r="F124" s="1491">
        <v>2.92E-2</v>
      </c>
      <c r="G124" s="1492">
        <v>1.4800000000000001E-2</v>
      </c>
      <c r="H124" s="1491" t="s">
        <v>546</v>
      </c>
      <c r="I124" s="1491">
        <v>2.86E-2</v>
      </c>
      <c r="J124" s="1491">
        <v>1.4500000000000001E-2</v>
      </c>
      <c r="K124" s="1491" t="s">
        <v>546</v>
      </c>
      <c r="L124" s="1493">
        <v>2.81E-2</v>
      </c>
      <c r="M124" s="1491">
        <v>1.43E-2</v>
      </c>
      <c r="N124" s="1491" t="s">
        <v>546</v>
      </c>
      <c r="O124" s="1491">
        <v>2.9499999999999998E-2</v>
      </c>
      <c r="P124" s="1491">
        <v>1.49E-2</v>
      </c>
      <c r="Q124" s="1491" t="s">
        <v>546</v>
      </c>
      <c r="R124" s="1491">
        <v>2.81E-2</v>
      </c>
      <c r="S124" s="1491">
        <v>1.4200000000000001E-2</v>
      </c>
      <c r="T124" s="1491" t="s">
        <v>546</v>
      </c>
      <c r="U124" s="1491">
        <v>2.8000000000000001E-2</v>
      </c>
      <c r="V124" s="1491">
        <v>1.4200000000000001E-2</v>
      </c>
      <c r="W124" s="1491" t="s">
        <v>546</v>
      </c>
      <c r="X124" s="1491">
        <v>2.7900000000000001E-2</v>
      </c>
      <c r="Y124" s="1491">
        <v>1.4200000000000001E-2</v>
      </c>
      <c r="Z124" s="1491" t="s">
        <v>546</v>
      </c>
      <c r="AA124" s="1491">
        <v>2.7900000000000001E-2</v>
      </c>
      <c r="AB124" s="1491">
        <v>1.4200000000000001E-2</v>
      </c>
      <c r="AC124" s="1491" t="s">
        <v>546</v>
      </c>
      <c r="AD124" s="1491">
        <v>2.7699999999999999E-2</v>
      </c>
      <c r="AE124" s="1491">
        <v>1.4E-2</v>
      </c>
      <c r="AF124" s="1491" t="s">
        <v>546</v>
      </c>
      <c r="AG124" s="1491">
        <v>2.5999999999999999E-2</v>
      </c>
      <c r="AH124" s="1491">
        <v>1.32E-2</v>
      </c>
      <c r="AI124" s="1491" t="s">
        <v>546</v>
      </c>
      <c r="AJ124" s="1491">
        <v>2.58E-2</v>
      </c>
      <c r="AK124" s="1491">
        <v>1.3100000000000001E-2</v>
      </c>
      <c r="AL124" s="1491" t="s">
        <v>546</v>
      </c>
      <c r="AM124" s="1491">
        <v>2.5899999999999999E-2</v>
      </c>
      <c r="AN124" s="1491">
        <v>1.3100000000000001E-2</v>
      </c>
      <c r="AO124" s="1491" t="s">
        <v>546</v>
      </c>
      <c r="AP124" s="1491">
        <v>2.6499999999999999E-2</v>
      </c>
      <c r="AQ124" s="1491">
        <v>1.34E-2</v>
      </c>
      <c r="AR124" s="1491" t="s">
        <v>546</v>
      </c>
      <c r="AS124" s="1491">
        <v>2.6700000000000002E-2</v>
      </c>
      <c r="AT124" s="1491">
        <v>1.35E-2</v>
      </c>
      <c r="AU124" s="1491" t="s">
        <v>546</v>
      </c>
      <c r="AV124" s="1491">
        <v>2.6700000000000002E-2</v>
      </c>
      <c r="AW124" s="1491">
        <v>1.35E-2</v>
      </c>
      <c r="AX124" s="1491" t="s">
        <v>546</v>
      </c>
      <c r="AY124" s="1491">
        <v>2.75E-2</v>
      </c>
      <c r="AZ124" s="1491">
        <v>1.4E-2</v>
      </c>
      <c r="BA124" s="1491" t="s">
        <v>546</v>
      </c>
      <c r="BB124" s="1493">
        <v>2.75E-2</v>
      </c>
      <c r="BC124" s="1493">
        <v>1.4E-2</v>
      </c>
      <c r="BD124" s="1493" t="s">
        <v>546</v>
      </c>
      <c r="BE124" s="1493">
        <v>2.7099999999999999E-2</v>
      </c>
      <c r="BF124" s="1493">
        <v>1.37E-2</v>
      </c>
      <c r="BG124" s="1493" t="s">
        <v>546</v>
      </c>
    </row>
    <row r="125" spans="3:59">
      <c r="C125" s="1489" t="s">
        <v>625</v>
      </c>
      <c r="D125" s="1489" t="s">
        <v>2026</v>
      </c>
      <c r="E125" s="825" t="str">
        <f t="shared" si="2"/>
        <v>AvícolaLLEIDA</v>
      </c>
      <c r="F125" s="1491">
        <v>3.1099999999999999E-2</v>
      </c>
      <c r="G125" s="1492">
        <v>1.5699999999999999E-2</v>
      </c>
      <c r="H125" s="1491" t="s">
        <v>546</v>
      </c>
      <c r="I125" s="1491">
        <v>3.0700000000000002E-2</v>
      </c>
      <c r="J125" s="1491">
        <v>1.5599999999999999E-2</v>
      </c>
      <c r="K125" s="1491" t="s">
        <v>546</v>
      </c>
      <c r="L125" s="1493">
        <v>0.03</v>
      </c>
      <c r="M125" s="1491">
        <v>1.52E-2</v>
      </c>
      <c r="N125" s="1491" t="s">
        <v>546</v>
      </c>
      <c r="O125" s="1491">
        <v>3.1199999999999999E-2</v>
      </c>
      <c r="P125" s="1491">
        <v>1.5800000000000002E-2</v>
      </c>
      <c r="Q125" s="1491" t="s">
        <v>546</v>
      </c>
      <c r="R125" s="1491">
        <v>2.9700000000000001E-2</v>
      </c>
      <c r="S125" s="1491">
        <v>1.5100000000000001E-2</v>
      </c>
      <c r="T125" s="1491" t="s">
        <v>546</v>
      </c>
      <c r="U125" s="1491">
        <v>2.93E-2</v>
      </c>
      <c r="V125" s="1491">
        <v>1.4800000000000001E-2</v>
      </c>
      <c r="W125" s="1491" t="s">
        <v>546</v>
      </c>
      <c r="X125" s="1491">
        <v>2.87E-2</v>
      </c>
      <c r="Y125" s="1491">
        <v>1.4500000000000001E-2</v>
      </c>
      <c r="Z125" s="1491" t="s">
        <v>546</v>
      </c>
      <c r="AA125" s="1491">
        <v>2.9100000000000001E-2</v>
      </c>
      <c r="AB125" s="1491">
        <v>1.47E-2</v>
      </c>
      <c r="AC125" s="1491" t="s">
        <v>546</v>
      </c>
      <c r="AD125" s="1491">
        <v>2.8899999999999999E-2</v>
      </c>
      <c r="AE125" s="1491">
        <v>1.46E-2</v>
      </c>
      <c r="AF125" s="1491" t="s">
        <v>546</v>
      </c>
      <c r="AG125" s="1491">
        <v>2.8400000000000002E-2</v>
      </c>
      <c r="AH125" s="1491">
        <v>1.44E-2</v>
      </c>
      <c r="AI125" s="1491" t="s">
        <v>546</v>
      </c>
      <c r="AJ125" s="1491">
        <v>2.8199999999999999E-2</v>
      </c>
      <c r="AK125" s="1491">
        <v>1.43E-2</v>
      </c>
      <c r="AL125" s="1491" t="s">
        <v>546</v>
      </c>
      <c r="AM125" s="1491">
        <v>2.8400000000000002E-2</v>
      </c>
      <c r="AN125" s="1491">
        <v>1.44E-2</v>
      </c>
      <c r="AO125" s="1491" t="s">
        <v>546</v>
      </c>
      <c r="AP125" s="1491">
        <v>2.8500000000000001E-2</v>
      </c>
      <c r="AQ125" s="1491">
        <v>1.44E-2</v>
      </c>
      <c r="AR125" s="1491" t="s">
        <v>546</v>
      </c>
      <c r="AS125" s="1491">
        <v>2.8400000000000002E-2</v>
      </c>
      <c r="AT125" s="1491">
        <v>1.44E-2</v>
      </c>
      <c r="AU125" s="1491" t="s">
        <v>546</v>
      </c>
      <c r="AV125" s="1491">
        <v>2.86E-2</v>
      </c>
      <c r="AW125" s="1491">
        <v>1.4500000000000001E-2</v>
      </c>
      <c r="AX125" s="1491" t="s">
        <v>546</v>
      </c>
      <c r="AY125" s="1491">
        <v>2.9000000000000001E-2</v>
      </c>
      <c r="AZ125" s="1491">
        <v>1.47E-2</v>
      </c>
      <c r="BA125" s="1491" t="s">
        <v>546</v>
      </c>
      <c r="BB125" s="1493">
        <v>2.8899999999999999E-2</v>
      </c>
      <c r="BC125" s="1493">
        <v>1.47E-2</v>
      </c>
      <c r="BD125" s="1493" t="s">
        <v>546</v>
      </c>
      <c r="BE125" s="1493">
        <v>2.87E-2</v>
      </c>
      <c r="BF125" s="1493">
        <v>1.4500000000000001E-2</v>
      </c>
      <c r="BG125" s="1493" t="s">
        <v>546</v>
      </c>
    </row>
    <row r="126" spans="3:59">
      <c r="C126" s="1489" t="s">
        <v>625</v>
      </c>
      <c r="D126" s="1489" t="s">
        <v>2027</v>
      </c>
      <c r="E126" s="825" t="str">
        <f t="shared" si="2"/>
        <v>AvícolaLUGO</v>
      </c>
      <c r="F126" s="1491">
        <v>2.8199999999999999E-2</v>
      </c>
      <c r="G126" s="1492">
        <v>1.43E-2</v>
      </c>
      <c r="H126" s="1491" t="s">
        <v>546</v>
      </c>
      <c r="I126" s="1491">
        <v>2.7900000000000001E-2</v>
      </c>
      <c r="J126" s="1491">
        <v>1.4200000000000001E-2</v>
      </c>
      <c r="K126" s="1491" t="s">
        <v>546</v>
      </c>
      <c r="L126" s="1493">
        <v>2.8000000000000001E-2</v>
      </c>
      <c r="M126" s="1491">
        <v>1.4200000000000001E-2</v>
      </c>
      <c r="N126" s="1491" t="s">
        <v>546</v>
      </c>
      <c r="O126" s="1491">
        <v>2.8000000000000001E-2</v>
      </c>
      <c r="P126" s="1491">
        <v>1.4200000000000001E-2</v>
      </c>
      <c r="Q126" s="1491" t="s">
        <v>546</v>
      </c>
      <c r="R126" s="1491">
        <v>2.6599999999999999E-2</v>
      </c>
      <c r="S126" s="1491">
        <v>1.35E-2</v>
      </c>
      <c r="T126" s="1491" t="s">
        <v>546</v>
      </c>
      <c r="U126" s="1491">
        <v>2.6599999999999999E-2</v>
      </c>
      <c r="V126" s="1491">
        <v>1.35E-2</v>
      </c>
      <c r="W126" s="1491" t="s">
        <v>546</v>
      </c>
      <c r="X126" s="1491">
        <v>2.6700000000000002E-2</v>
      </c>
      <c r="Y126" s="1491">
        <v>1.35E-2</v>
      </c>
      <c r="Z126" s="1491" t="s">
        <v>546</v>
      </c>
      <c r="AA126" s="1491">
        <v>2.6700000000000002E-2</v>
      </c>
      <c r="AB126" s="1491">
        <v>1.35E-2</v>
      </c>
      <c r="AC126" s="1491" t="s">
        <v>546</v>
      </c>
      <c r="AD126" s="1491">
        <v>2.63E-2</v>
      </c>
      <c r="AE126" s="1491">
        <v>1.34E-2</v>
      </c>
      <c r="AF126" s="1491" t="s">
        <v>546</v>
      </c>
      <c r="AG126" s="1491">
        <v>2.5700000000000001E-2</v>
      </c>
      <c r="AH126" s="1491">
        <v>1.2999999999999999E-2</v>
      </c>
      <c r="AI126" s="1491" t="s">
        <v>546</v>
      </c>
      <c r="AJ126" s="1491">
        <v>2.58E-2</v>
      </c>
      <c r="AK126" s="1491">
        <v>1.3100000000000001E-2</v>
      </c>
      <c r="AL126" s="1491" t="s">
        <v>546</v>
      </c>
      <c r="AM126" s="1491">
        <v>2.6200000000000001E-2</v>
      </c>
      <c r="AN126" s="1491">
        <v>1.3299999999999999E-2</v>
      </c>
      <c r="AO126" s="1491" t="s">
        <v>546</v>
      </c>
      <c r="AP126" s="1491">
        <v>2.6200000000000001E-2</v>
      </c>
      <c r="AQ126" s="1491">
        <v>1.3299999999999999E-2</v>
      </c>
      <c r="AR126" s="1491" t="s">
        <v>546</v>
      </c>
      <c r="AS126" s="1491">
        <v>2.58E-2</v>
      </c>
      <c r="AT126" s="1491">
        <v>1.3100000000000001E-2</v>
      </c>
      <c r="AU126" s="1491" t="s">
        <v>546</v>
      </c>
      <c r="AV126" s="1491">
        <v>2.5899999999999999E-2</v>
      </c>
      <c r="AW126" s="1491">
        <v>1.3100000000000001E-2</v>
      </c>
      <c r="AX126" s="1491" t="s">
        <v>546</v>
      </c>
      <c r="AY126" s="1491">
        <v>2.5999999999999999E-2</v>
      </c>
      <c r="AZ126" s="1491">
        <v>1.32E-2</v>
      </c>
      <c r="BA126" s="1491" t="s">
        <v>546</v>
      </c>
      <c r="BB126" s="1493">
        <v>2.5999999999999999E-2</v>
      </c>
      <c r="BC126" s="1493">
        <v>1.32E-2</v>
      </c>
      <c r="BD126" s="1493" t="s">
        <v>546</v>
      </c>
      <c r="BE126" s="1493">
        <v>2.58E-2</v>
      </c>
      <c r="BF126" s="1493">
        <v>1.3100000000000001E-2</v>
      </c>
      <c r="BG126" s="1493" t="s">
        <v>546</v>
      </c>
    </row>
    <row r="127" spans="3:59">
      <c r="C127" s="1489" t="s">
        <v>625</v>
      </c>
      <c r="D127" s="1489" t="s">
        <v>2028</v>
      </c>
      <c r="E127" s="825" t="str">
        <f t="shared" si="2"/>
        <v>AvícolaMADRID</v>
      </c>
      <c r="F127" s="1491">
        <v>4.1000000000000002E-2</v>
      </c>
      <c r="G127" s="1492">
        <v>2.0799999999999999E-2</v>
      </c>
      <c r="H127" s="1491" t="s">
        <v>546</v>
      </c>
      <c r="I127" s="1491">
        <v>4.0899999999999999E-2</v>
      </c>
      <c r="J127" s="1491">
        <v>2.07E-2</v>
      </c>
      <c r="K127" s="1491" t="s">
        <v>546</v>
      </c>
      <c r="L127" s="1493">
        <v>4.1000000000000002E-2</v>
      </c>
      <c r="M127" s="1491">
        <v>2.0799999999999999E-2</v>
      </c>
      <c r="N127" s="1491" t="s">
        <v>546</v>
      </c>
      <c r="O127" s="1491">
        <v>4.0899999999999999E-2</v>
      </c>
      <c r="P127" s="1491">
        <v>2.07E-2</v>
      </c>
      <c r="Q127" s="1491" t="s">
        <v>546</v>
      </c>
      <c r="R127" s="1491">
        <v>3.9E-2</v>
      </c>
      <c r="S127" s="1491">
        <v>1.9800000000000002E-2</v>
      </c>
      <c r="T127" s="1491" t="s">
        <v>546</v>
      </c>
      <c r="U127" s="1491">
        <v>3.8899999999999997E-2</v>
      </c>
      <c r="V127" s="1491">
        <v>1.9699999999999999E-2</v>
      </c>
      <c r="W127" s="1491" t="s">
        <v>546</v>
      </c>
      <c r="X127" s="1491">
        <v>3.7600000000000001E-2</v>
      </c>
      <c r="Y127" s="1491">
        <v>1.9099999999999999E-2</v>
      </c>
      <c r="Z127" s="1491" t="s">
        <v>546</v>
      </c>
      <c r="AA127" s="1491">
        <v>3.8100000000000002E-2</v>
      </c>
      <c r="AB127" s="1491">
        <v>1.9300000000000001E-2</v>
      </c>
      <c r="AC127" s="1491" t="s">
        <v>546</v>
      </c>
      <c r="AD127" s="1491">
        <v>3.7499999999999999E-2</v>
      </c>
      <c r="AE127" s="1491">
        <v>1.9E-2</v>
      </c>
      <c r="AF127" s="1491" t="s">
        <v>546</v>
      </c>
      <c r="AG127" s="1491">
        <v>3.4799999999999998E-2</v>
      </c>
      <c r="AH127" s="1491">
        <v>1.7600000000000001E-2</v>
      </c>
      <c r="AI127" s="1491" t="s">
        <v>546</v>
      </c>
      <c r="AJ127" s="1491">
        <v>3.4500000000000003E-2</v>
      </c>
      <c r="AK127" s="1491">
        <v>1.7500000000000002E-2</v>
      </c>
      <c r="AL127" s="1491" t="s">
        <v>546</v>
      </c>
      <c r="AM127" s="1491">
        <v>3.56E-2</v>
      </c>
      <c r="AN127" s="1491">
        <v>1.8100000000000002E-2</v>
      </c>
      <c r="AO127" s="1491" t="s">
        <v>546</v>
      </c>
      <c r="AP127" s="1491">
        <v>3.5000000000000003E-2</v>
      </c>
      <c r="AQ127" s="1491">
        <v>1.77E-2</v>
      </c>
      <c r="AR127" s="1491" t="s">
        <v>546</v>
      </c>
      <c r="AS127" s="1491">
        <v>3.44E-2</v>
      </c>
      <c r="AT127" s="1491">
        <v>1.7399999999999999E-2</v>
      </c>
      <c r="AU127" s="1491" t="s">
        <v>546</v>
      </c>
      <c r="AV127" s="1491">
        <v>3.6700000000000003E-2</v>
      </c>
      <c r="AW127" s="1491">
        <v>1.8599999999999998E-2</v>
      </c>
      <c r="AX127" s="1491" t="s">
        <v>546</v>
      </c>
      <c r="AY127" s="1491">
        <v>3.6900000000000002E-2</v>
      </c>
      <c r="AZ127" s="1491">
        <v>1.8700000000000001E-2</v>
      </c>
      <c r="BA127" s="1491" t="s">
        <v>546</v>
      </c>
      <c r="BB127" s="1493">
        <v>3.6799999999999999E-2</v>
      </c>
      <c r="BC127" s="1493">
        <v>1.8700000000000001E-2</v>
      </c>
      <c r="BD127" s="1493" t="s">
        <v>546</v>
      </c>
      <c r="BE127" s="1493">
        <v>3.6400000000000002E-2</v>
      </c>
      <c r="BF127" s="1493">
        <v>1.8499999999999999E-2</v>
      </c>
      <c r="BG127" s="1493" t="s">
        <v>546</v>
      </c>
    </row>
    <row r="128" spans="3:59">
      <c r="C128" s="1489" t="s">
        <v>625</v>
      </c>
      <c r="D128" s="1489" t="s">
        <v>2029</v>
      </c>
      <c r="E128" s="825" t="str">
        <f t="shared" si="2"/>
        <v>AvícolaMÁLAGA</v>
      </c>
      <c r="F128" s="1491">
        <v>3.7900000000000003E-2</v>
      </c>
      <c r="G128" s="1492">
        <v>1.9199999999999998E-2</v>
      </c>
      <c r="H128" s="1491" t="s">
        <v>546</v>
      </c>
      <c r="I128" s="1491">
        <v>3.73E-2</v>
      </c>
      <c r="J128" s="1491">
        <v>1.89E-2</v>
      </c>
      <c r="K128" s="1491" t="s">
        <v>546</v>
      </c>
      <c r="L128" s="1493">
        <v>3.5999999999999997E-2</v>
      </c>
      <c r="M128" s="1491">
        <v>1.8200000000000001E-2</v>
      </c>
      <c r="N128" s="1491" t="s">
        <v>546</v>
      </c>
      <c r="O128" s="1491">
        <v>3.6600000000000001E-2</v>
      </c>
      <c r="P128" s="1491">
        <v>1.8499999999999999E-2</v>
      </c>
      <c r="Q128" s="1491" t="s">
        <v>546</v>
      </c>
      <c r="R128" s="1491">
        <v>3.4799999999999998E-2</v>
      </c>
      <c r="S128" s="1491">
        <v>1.77E-2</v>
      </c>
      <c r="T128" s="1491" t="s">
        <v>546</v>
      </c>
      <c r="U128" s="1491">
        <v>3.49E-2</v>
      </c>
      <c r="V128" s="1491">
        <v>1.77E-2</v>
      </c>
      <c r="W128" s="1491" t="s">
        <v>546</v>
      </c>
      <c r="X128" s="1491">
        <v>3.56E-2</v>
      </c>
      <c r="Y128" s="1491">
        <v>1.8100000000000002E-2</v>
      </c>
      <c r="Z128" s="1491" t="s">
        <v>546</v>
      </c>
      <c r="AA128" s="1491">
        <v>3.5900000000000001E-2</v>
      </c>
      <c r="AB128" s="1491">
        <v>1.8200000000000001E-2</v>
      </c>
      <c r="AC128" s="1491" t="s">
        <v>546</v>
      </c>
      <c r="AD128" s="1491">
        <v>3.5499999999999997E-2</v>
      </c>
      <c r="AE128" s="1491">
        <v>1.7999999999999999E-2</v>
      </c>
      <c r="AF128" s="1491" t="s">
        <v>546</v>
      </c>
      <c r="AG128" s="1491">
        <v>3.49E-2</v>
      </c>
      <c r="AH128" s="1491">
        <v>1.77E-2</v>
      </c>
      <c r="AI128" s="1491" t="s">
        <v>546</v>
      </c>
      <c r="AJ128" s="1491">
        <v>3.5299999999999998E-2</v>
      </c>
      <c r="AK128" s="1491">
        <v>1.7899999999999999E-2</v>
      </c>
      <c r="AL128" s="1491" t="s">
        <v>546</v>
      </c>
      <c r="AM128" s="1491">
        <v>3.5200000000000002E-2</v>
      </c>
      <c r="AN128" s="1491">
        <v>1.78E-2</v>
      </c>
      <c r="AO128" s="1491" t="s">
        <v>546</v>
      </c>
      <c r="AP128" s="1491">
        <v>3.4599999999999999E-2</v>
      </c>
      <c r="AQ128" s="1491">
        <v>1.7500000000000002E-2</v>
      </c>
      <c r="AR128" s="1491" t="s">
        <v>546</v>
      </c>
      <c r="AS128" s="1491">
        <v>3.49E-2</v>
      </c>
      <c r="AT128" s="1491">
        <v>1.77E-2</v>
      </c>
      <c r="AU128" s="1491" t="s">
        <v>546</v>
      </c>
      <c r="AV128" s="1491">
        <v>3.5900000000000001E-2</v>
      </c>
      <c r="AW128" s="1491">
        <v>1.8200000000000001E-2</v>
      </c>
      <c r="AX128" s="1491" t="s">
        <v>546</v>
      </c>
      <c r="AY128" s="1491">
        <v>3.5900000000000001E-2</v>
      </c>
      <c r="AZ128" s="1491">
        <v>1.8200000000000001E-2</v>
      </c>
      <c r="BA128" s="1491" t="s">
        <v>546</v>
      </c>
      <c r="BB128" s="1493">
        <v>3.5799999999999998E-2</v>
      </c>
      <c r="BC128" s="1493">
        <v>1.8100000000000002E-2</v>
      </c>
      <c r="BD128" s="1493" t="s">
        <v>546</v>
      </c>
      <c r="BE128" s="1493">
        <v>3.5400000000000001E-2</v>
      </c>
      <c r="BF128" s="1493">
        <v>1.7899999999999999E-2</v>
      </c>
      <c r="BG128" s="1493" t="s">
        <v>546</v>
      </c>
    </row>
    <row r="129" spans="3:59">
      <c r="C129" s="1489" t="s">
        <v>625</v>
      </c>
      <c r="D129" s="1489" t="s">
        <v>2030</v>
      </c>
      <c r="E129" s="825" t="str">
        <f t="shared" si="2"/>
        <v>AvícolaMURCIA</v>
      </c>
      <c r="F129" s="1491">
        <v>2.8799999999999999E-2</v>
      </c>
      <c r="G129" s="1492">
        <v>1.46E-2</v>
      </c>
      <c r="H129" s="1491" t="s">
        <v>546</v>
      </c>
      <c r="I129" s="1491">
        <v>2.86E-2</v>
      </c>
      <c r="J129" s="1491">
        <v>1.4500000000000001E-2</v>
      </c>
      <c r="K129" s="1491" t="s">
        <v>546</v>
      </c>
      <c r="L129" s="1493">
        <v>2.86E-2</v>
      </c>
      <c r="M129" s="1491">
        <v>1.4500000000000001E-2</v>
      </c>
      <c r="N129" s="1491" t="s">
        <v>546</v>
      </c>
      <c r="O129" s="1491">
        <v>2.8500000000000001E-2</v>
      </c>
      <c r="P129" s="1491">
        <v>1.44E-2</v>
      </c>
      <c r="Q129" s="1491" t="s">
        <v>546</v>
      </c>
      <c r="R129" s="1491">
        <v>2.7099999999999999E-2</v>
      </c>
      <c r="S129" s="1491">
        <v>1.37E-2</v>
      </c>
      <c r="T129" s="1491" t="s">
        <v>546</v>
      </c>
      <c r="U129" s="1491">
        <v>2.8799999999999999E-2</v>
      </c>
      <c r="V129" s="1491">
        <v>1.46E-2</v>
      </c>
      <c r="W129" s="1491" t="s">
        <v>546</v>
      </c>
      <c r="X129" s="1491">
        <v>2.8799999999999999E-2</v>
      </c>
      <c r="Y129" s="1491">
        <v>1.46E-2</v>
      </c>
      <c r="Z129" s="1491" t="s">
        <v>546</v>
      </c>
      <c r="AA129" s="1491">
        <v>2.9399999999999999E-2</v>
      </c>
      <c r="AB129" s="1491">
        <v>1.49E-2</v>
      </c>
      <c r="AC129" s="1491" t="s">
        <v>546</v>
      </c>
      <c r="AD129" s="1491">
        <v>2.93E-2</v>
      </c>
      <c r="AE129" s="1491">
        <v>1.4800000000000001E-2</v>
      </c>
      <c r="AF129" s="1491" t="s">
        <v>546</v>
      </c>
      <c r="AG129" s="1491">
        <v>2.8799999999999999E-2</v>
      </c>
      <c r="AH129" s="1491">
        <v>1.46E-2</v>
      </c>
      <c r="AI129" s="1491" t="s">
        <v>546</v>
      </c>
      <c r="AJ129" s="1491">
        <v>2.9100000000000001E-2</v>
      </c>
      <c r="AK129" s="1491">
        <v>1.47E-2</v>
      </c>
      <c r="AL129" s="1491" t="s">
        <v>546</v>
      </c>
      <c r="AM129" s="1491">
        <v>2.92E-2</v>
      </c>
      <c r="AN129" s="1491">
        <v>1.4800000000000001E-2</v>
      </c>
      <c r="AO129" s="1491" t="s">
        <v>546</v>
      </c>
      <c r="AP129" s="1491">
        <v>2.9000000000000001E-2</v>
      </c>
      <c r="AQ129" s="1491">
        <v>1.47E-2</v>
      </c>
      <c r="AR129" s="1491" t="s">
        <v>546</v>
      </c>
      <c r="AS129" s="1491">
        <v>2.8899999999999999E-2</v>
      </c>
      <c r="AT129" s="1491">
        <v>1.46E-2</v>
      </c>
      <c r="AU129" s="1491" t="s">
        <v>546</v>
      </c>
      <c r="AV129" s="1491">
        <v>3.0800000000000001E-2</v>
      </c>
      <c r="AW129" s="1491">
        <v>1.5599999999999999E-2</v>
      </c>
      <c r="AX129" s="1491" t="s">
        <v>546</v>
      </c>
      <c r="AY129" s="1491">
        <v>3.0599999999999999E-2</v>
      </c>
      <c r="AZ129" s="1491">
        <v>1.55E-2</v>
      </c>
      <c r="BA129" s="1491" t="s">
        <v>546</v>
      </c>
      <c r="BB129" s="1493">
        <v>3.04E-2</v>
      </c>
      <c r="BC129" s="1493">
        <v>1.54E-2</v>
      </c>
      <c r="BD129" s="1493" t="s">
        <v>546</v>
      </c>
      <c r="BE129" s="1493">
        <v>3.0200000000000001E-2</v>
      </c>
      <c r="BF129" s="1493">
        <v>1.5299999999999999E-2</v>
      </c>
      <c r="BG129" s="1493" t="s">
        <v>546</v>
      </c>
    </row>
    <row r="130" spans="3:59">
      <c r="C130" s="1489" t="s">
        <v>625</v>
      </c>
      <c r="D130" s="1489" t="s">
        <v>2031</v>
      </c>
      <c r="E130" s="825" t="str">
        <f t="shared" si="2"/>
        <v>AvícolaNAVARRA</v>
      </c>
      <c r="F130" s="1491">
        <v>3.32E-2</v>
      </c>
      <c r="G130" s="1492">
        <v>1.6799999999999999E-2</v>
      </c>
      <c r="H130" s="1491" t="s">
        <v>546</v>
      </c>
      <c r="I130" s="1491">
        <v>3.2899999999999999E-2</v>
      </c>
      <c r="J130" s="1491">
        <v>1.67E-2</v>
      </c>
      <c r="K130" s="1491" t="s">
        <v>546</v>
      </c>
      <c r="L130" s="1493">
        <v>3.1699999999999999E-2</v>
      </c>
      <c r="M130" s="1491">
        <v>1.61E-2</v>
      </c>
      <c r="N130" s="1491" t="s">
        <v>546</v>
      </c>
      <c r="O130" s="1491">
        <v>3.2099999999999997E-2</v>
      </c>
      <c r="P130" s="1491">
        <v>1.6299999999999999E-2</v>
      </c>
      <c r="Q130" s="1491" t="s">
        <v>546</v>
      </c>
      <c r="R130" s="1491">
        <v>3.0200000000000001E-2</v>
      </c>
      <c r="S130" s="1491">
        <v>1.5299999999999999E-2</v>
      </c>
      <c r="T130" s="1491" t="s">
        <v>546</v>
      </c>
      <c r="U130" s="1491">
        <v>2.98E-2</v>
      </c>
      <c r="V130" s="1491">
        <v>1.5100000000000001E-2</v>
      </c>
      <c r="W130" s="1491" t="s">
        <v>546</v>
      </c>
      <c r="X130" s="1491">
        <v>3.0099999999999998E-2</v>
      </c>
      <c r="Y130" s="1491">
        <v>1.52E-2</v>
      </c>
      <c r="Z130" s="1491" t="s">
        <v>546</v>
      </c>
      <c r="AA130" s="1491">
        <v>3.0300000000000001E-2</v>
      </c>
      <c r="AB130" s="1491">
        <v>1.54E-2</v>
      </c>
      <c r="AC130" s="1491" t="s">
        <v>546</v>
      </c>
      <c r="AD130" s="1491">
        <v>3.09E-2</v>
      </c>
      <c r="AE130" s="1491">
        <v>1.5699999999999999E-2</v>
      </c>
      <c r="AF130" s="1491" t="s">
        <v>546</v>
      </c>
      <c r="AG130" s="1491">
        <v>3.0300000000000001E-2</v>
      </c>
      <c r="AH130" s="1491">
        <v>1.54E-2</v>
      </c>
      <c r="AI130" s="1491" t="s">
        <v>546</v>
      </c>
      <c r="AJ130" s="1491">
        <v>2.9700000000000001E-2</v>
      </c>
      <c r="AK130" s="1491">
        <v>1.4999999999999999E-2</v>
      </c>
      <c r="AL130" s="1491" t="s">
        <v>546</v>
      </c>
      <c r="AM130" s="1491">
        <v>2.9600000000000001E-2</v>
      </c>
      <c r="AN130" s="1491">
        <v>1.4999999999999999E-2</v>
      </c>
      <c r="AO130" s="1491" t="s">
        <v>546</v>
      </c>
      <c r="AP130" s="1491">
        <v>2.9499999999999998E-2</v>
      </c>
      <c r="AQ130" s="1491">
        <v>1.49E-2</v>
      </c>
      <c r="AR130" s="1491" t="s">
        <v>546</v>
      </c>
      <c r="AS130" s="1491">
        <v>2.9700000000000001E-2</v>
      </c>
      <c r="AT130" s="1491">
        <v>1.5100000000000001E-2</v>
      </c>
      <c r="AU130" s="1491" t="s">
        <v>546</v>
      </c>
      <c r="AV130" s="1491">
        <v>3.0099999999999998E-2</v>
      </c>
      <c r="AW130" s="1491">
        <v>1.52E-2</v>
      </c>
      <c r="AX130" s="1491" t="s">
        <v>546</v>
      </c>
      <c r="AY130" s="1491">
        <v>3.0300000000000001E-2</v>
      </c>
      <c r="AZ130" s="1491">
        <v>1.54E-2</v>
      </c>
      <c r="BA130" s="1491" t="s">
        <v>546</v>
      </c>
      <c r="BB130" s="1493">
        <v>3.0499999999999999E-2</v>
      </c>
      <c r="BC130" s="1493">
        <v>1.55E-2</v>
      </c>
      <c r="BD130" s="1493" t="s">
        <v>546</v>
      </c>
      <c r="BE130" s="1493">
        <v>2.98E-2</v>
      </c>
      <c r="BF130" s="1493">
        <v>1.5100000000000001E-2</v>
      </c>
      <c r="BG130" s="1493" t="s">
        <v>546</v>
      </c>
    </row>
    <row r="131" spans="3:59">
      <c r="C131" s="1489" t="s">
        <v>625</v>
      </c>
      <c r="D131" s="1489" t="s">
        <v>2032</v>
      </c>
      <c r="E131" s="825" t="str">
        <f t="shared" si="2"/>
        <v>AvícolaOURENSE</v>
      </c>
      <c r="F131" s="1491">
        <v>2.7900000000000001E-2</v>
      </c>
      <c r="G131" s="1492">
        <v>1.41E-2</v>
      </c>
      <c r="H131" s="1491" t="s">
        <v>546</v>
      </c>
      <c r="I131" s="1491">
        <v>2.7799999999999998E-2</v>
      </c>
      <c r="J131" s="1491">
        <v>1.41E-2</v>
      </c>
      <c r="K131" s="1491" t="s">
        <v>546</v>
      </c>
      <c r="L131" s="1493">
        <v>2.7900000000000001E-2</v>
      </c>
      <c r="M131" s="1491">
        <v>1.4200000000000001E-2</v>
      </c>
      <c r="N131" s="1491" t="s">
        <v>546</v>
      </c>
      <c r="O131" s="1491">
        <v>2.7900000000000001E-2</v>
      </c>
      <c r="P131" s="1491">
        <v>1.41E-2</v>
      </c>
      <c r="Q131" s="1491" t="s">
        <v>546</v>
      </c>
      <c r="R131" s="1491">
        <v>2.63E-2</v>
      </c>
      <c r="S131" s="1491">
        <v>1.3299999999999999E-2</v>
      </c>
      <c r="T131" s="1491" t="s">
        <v>546</v>
      </c>
      <c r="U131" s="1491">
        <v>2.63E-2</v>
      </c>
      <c r="V131" s="1491">
        <v>1.3299999999999999E-2</v>
      </c>
      <c r="W131" s="1491" t="s">
        <v>546</v>
      </c>
      <c r="X131" s="1491">
        <v>2.6200000000000001E-2</v>
      </c>
      <c r="Y131" s="1491">
        <v>1.3299999999999999E-2</v>
      </c>
      <c r="Z131" s="1491" t="s">
        <v>546</v>
      </c>
      <c r="AA131" s="1491">
        <v>2.6200000000000001E-2</v>
      </c>
      <c r="AB131" s="1491">
        <v>1.3299999999999999E-2</v>
      </c>
      <c r="AC131" s="1491" t="s">
        <v>546</v>
      </c>
      <c r="AD131" s="1491">
        <v>2.6100000000000002E-2</v>
      </c>
      <c r="AE131" s="1491">
        <v>1.32E-2</v>
      </c>
      <c r="AF131" s="1491" t="s">
        <v>546</v>
      </c>
      <c r="AG131" s="1491">
        <v>2.4799999999999999E-2</v>
      </c>
      <c r="AH131" s="1491">
        <v>1.26E-2</v>
      </c>
      <c r="AI131" s="1491" t="s">
        <v>546</v>
      </c>
      <c r="AJ131" s="1491">
        <v>2.46E-2</v>
      </c>
      <c r="AK131" s="1491">
        <v>1.2500000000000001E-2</v>
      </c>
      <c r="AL131" s="1491" t="s">
        <v>546</v>
      </c>
      <c r="AM131" s="1491">
        <v>2.4299999999999999E-2</v>
      </c>
      <c r="AN131" s="1491">
        <v>1.23E-2</v>
      </c>
      <c r="AO131" s="1491" t="s">
        <v>546</v>
      </c>
      <c r="AP131" s="1491">
        <v>2.4299999999999999E-2</v>
      </c>
      <c r="AQ131" s="1491">
        <v>1.23E-2</v>
      </c>
      <c r="AR131" s="1491" t="s">
        <v>546</v>
      </c>
      <c r="AS131" s="1491">
        <v>2.4299999999999999E-2</v>
      </c>
      <c r="AT131" s="1491">
        <v>1.23E-2</v>
      </c>
      <c r="AU131" s="1491" t="s">
        <v>546</v>
      </c>
      <c r="AV131" s="1491">
        <v>2.4299999999999999E-2</v>
      </c>
      <c r="AW131" s="1491">
        <v>1.23E-2</v>
      </c>
      <c r="AX131" s="1491" t="s">
        <v>546</v>
      </c>
      <c r="AY131" s="1491">
        <v>2.4299999999999999E-2</v>
      </c>
      <c r="AZ131" s="1491">
        <v>1.23E-2</v>
      </c>
      <c r="BA131" s="1491" t="s">
        <v>546</v>
      </c>
      <c r="BB131" s="1493">
        <v>2.4299999999999999E-2</v>
      </c>
      <c r="BC131" s="1493">
        <v>1.23E-2</v>
      </c>
      <c r="BD131" s="1493" t="s">
        <v>546</v>
      </c>
      <c r="BE131" s="1493">
        <v>2.4299999999999999E-2</v>
      </c>
      <c r="BF131" s="1493">
        <v>1.23E-2</v>
      </c>
      <c r="BG131" s="1493" t="s">
        <v>546</v>
      </c>
    </row>
    <row r="132" spans="3:59">
      <c r="C132" s="1489" t="s">
        <v>625</v>
      </c>
      <c r="D132" s="1489" t="s">
        <v>2033</v>
      </c>
      <c r="E132" s="825" t="str">
        <f t="shared" si="2"/>
        <v>AvícolaPALENCIA</v>
      </c>
      <c r="F132" s="1491">
        <v>3.9399999999999998E-2</v>
      </c>
      <c r="G132" s="1492">
        <v>0.02</v>
      </c>
      <c r="H132" s="1491" t="s">
        <v>546</v>
      </c>
      <c r="I132" s="1491">
        <v>3.9699999999999999E-2</v>
      </c>
      <c r="J132" s="1491">
        <v>2.01E-2</v>
      </c>
      <c r="K132" s="1491" t="s">
        <v>546</v>
      </c>
      <c r="L132" s="1493">
        <v>3.8600000000000002E-2</v>
      </c>
      <c r="M132" s="1491">
        <v>1.9599999999999999E-2</v>
      </c>
      <c r="N132" s="1491" t="s">
        <v>546</v>
      </c>
      <c r="O132" s="1491">
        <v>3.9300000000000002E-2</v>
      </c>
      <c r="P132" s="1491">
        <v>1.9900000000000001E-2</v>
      </c>
      <c r="Q132" s="1491" t="s">
        <v>546</v>
      </c>
      <c r="R132" s="1491">
        <v>3.8199999999999998E-2</v>
      </c>
      <c r="S132" s="1491">
        <v>1.9400000000000001E-2</v>
      </c>
      <c r="T132" s="1491" t="s">
        <v>546</v>
      </c>
      <c r="U132" s="1491">
        <v>3.8399999999999997E-2</v>
      </c>
      <c r="V132" s="1491">
        <v>1.95E-2</v>
      </c>
      <c r="W132" s="1491" t="s">
        <v>546</v>
      </c>
      <c r="X132" s="1491">
        <v>3.73E-2</v>
      </c>
      <c r="Y132" s="1491">
        <v>1.89E-2</v>
      </c>
      <c r="Z132" s="1491" t="s">
        <v>546</v>
      </c>
      <c r="AA132" s="1491">
        <v>3.78E-2</v>
      </c>
      <c r="AB132" s="1491">
        <v>1.9199999999999998E-2</v>
      </c>
      <c r="AC132" s="1491" t="s">
        <v>546</v>
      </c>
      <c r="AD132" s="1491">
        <v>3.7900000000000003E-2</v>
      </c>
      <c r="AE132" s="1491">
        <v>1.9199999999999998E-2</v>
      </c>
      <c r="AF132" s="1491" t="s">
        <v>546</v>
      </c>
      <c r="AG132" s="1491">
        <v>3.61E-2</v>
      </c>
      <c r="AH132" s="1491">
        <v>1.83E-2</v>
      </c>
      <c r="AI132" s="1491" t="s">
        <v>546</v>
      </c>
      <c r="AJ132" s="1491">
        <v>3.5799999999999998E-2</v>
      </c>
      <c r="AK132" s="1491">
        <v>1.8200000000000001E-2</v>
      </c>
      <c r="AL132" s="1491" t="s">
        <v>546</v>
      </c>
      <c r="AM132" s="1491">
        <v>3.5900000000000001E-2</v>
      </c>
      <c r="AN132" s="1491">
        <v>1.8200000000000001E-2</v>
      </c>
      <c r="AO132" s="1491" t="s">
        <v>546</v>
      </c>
      <c r="AP132" s="1491">
        <v>3.5900000000000001E-2</v>
      </c>
      <c r="AQ132" s="1491">
        <v>1.8200000000000001E-2</v>
      </c>
      <c r="AR132" s="1491" t="s">
        <v>546</v>
      </c>
      <c r="AS132" s="1491">
        <v>3.5499999999999997E-2</v>
      </c>
      <c r="AT132" s="1491">
        <v>1.7999999999999999E-2</v>
      </c>
      <c r="AU132" s="1491" t="s">
        <v>546</v>
      </c>
      <c r="AV132" s="1491">
        <v>3.5400000000000001E-2</v>
      </c>
      <c r="AW132" s="1491">
        <v>1.7899999999999999E-2</v>
      </c>
      <c r="AX132" s="1491" t="s">
        <v>546</v>
      </c>
      <c r="AY132" s="1491">
        <v>3.5700000000000003E-2</v>
      </c>
      <c r="AZ132" s="1491">
        <v>1.8100000000000002E-2</v>
      </c>
      <c r="BA132" s="1491" t="s">
        <v>546</v>
      </c>
      <c r="BB132" s="1493">
        <v>3.4099999999999998E-2</v>
      </c>
      <c r="BC132" s="1493">
        <v>1.7299999999999999E-2</v>
      </c>
      <c r="BD132" s="1493" t="s">
        <v>546</v>
      </c>
      <c r="BE132" s="1493">
        <v>3.49E-2</v>
      </c>
      <c r="BF132" s="1493">
        <v>1.77E-2</v>
      </c>
      <c r="BG132" s="1493" t="s">
        <v>546</v>
      </c>
    </row>
    <row r="133" spans="3:59">
      <c r="C133" s="1489" t="s">
        <v>625</v>
      </c>
      <c r="D133" s="1489" t="s">
        <v>2034</v>
      </c>
      <c r="E133" s="825" t="str">
        <f t="shared" si="2"/>
        <v>AvícolaPALMAS, LAS</v>
      </c>
      <c r="F133" s="1491">
        <v>3.9199999999999999E-2</v>
      </c>
      <c r="G133" s="1492">
        <v>1.9900000000000001E-2</v>
      </c>
      <c r="H133" s="1491" t="s">
        <v>546</v>
      </c>
      <c r="I133" s="1491">
        <v>3.8899999999999997E-2</v>
      </c>
      <c r="J133" s="1491">
        <v>1.9699999999999999E-2</v>
      </c>
      <c r="K133" s="1491" t="s">
        <v>546</v>
      </c>
      <c r="L133" s="1493">
        <v>3.9199999999999999E-2</v>
      </c>
      <c r="M133" s="1491">
        <v>1.9900000000000001E-2</v>
      </c>
      <c r="N133" s="1491" t="s">
        <v>546</v>
      </c>
      <c r="O133" s="1491">
        <v>3.9399999999999998E-2</v>
      </c>
      <c r="P133" s="1491">
        <v>0.02</v>
      </c>
      <c r="Q133" s="1491" t="s">
        <v>546</v>
      </c>
      <c r="R133" s="1491">
        <v>3.7600000000000001E-2</v>
      </c>
      <c r="S133" s="1491">
        <v>1.9099999999999999E-2</v>
      </c>
      <c r="T133" s="1491" t="s">
        <v>546</v>
      </c>
      <c r="U133" s="1491">
        <v>3.7400000000000003E-2</v>
      </c>
      <c r="V133" s="1491">
        <v>1.89E-2</v>
      </c>
      <c r="W133" s="1491" t="s">
        <v>546</v>
      </c>
      <c r="X133" s="1491">
        <v>3.6799999999999999E-2</v>
      </c>
      <c r="Y133" s="1491">
        <v>1.8700000000000001E-2</v>
      </c>
      <c r="Z133" s="1491" t="s">
        <v>546</v>
      </c>
      <c r="AA133" s="1491">
        <v>3.6799999999999999E-2</v>
      </c>
      <c r="AB133" s="1491">
        <v>1.8599999999999998E-2</v>
      </c>
      <c r="AC133" s="1491" t="s">
        <v>546</v>
      </c>
      <c r="AD133" s="1491">
        <v>3.6799999999999999E-2</v>
      </c>
      <c r="AE133" s="1491">
        <v>1.8700000000000001E-2</v>
      </c>
      <c r="AF133" s="1491" t="s">
        <v>546</v>
      </c>
      <c r="AG133" s="1491">
        <v>3.5999999999999997E-2</v>
      </c>
      <c r="AH133" s="1491">
        <v>1.83E-2</v>
      </c>
      <c r="AI133" s="1491" t="s">
        <v>546</v>
      </c>
      <c r="AJ133" s="1491">
        <v>3.6299999999999999E-2</v>
      </c>
      <c r="AK133" s="1491">
        <v>1.84E-2</v>
      </c>
      <c r="AL133" s="1491" t="s">
        <v>546</v>
      </c>
      <c r="AM133" s="1491">
        <v>3.6299999999999999E-2</v>
      </c>
      <c r="AN133" s="1491">
        <v>1.84E-2</v>
      </c>
      <c r="AO133" s="1491" t="s">
        <v>546</v>
      </c>
      <c r="AP133" s="1491">
        <v>3.61E-2</v>
      </c>
      <c r="AQ133" s="1491">
        <v>1.83E-2</v>
      </c>
      <c r="AR133" s="1491" t="s">
        <v>546</v>
      </c>
      <c r="AS133" s="1491">
        <v>3.5999999999999997E-2</v>
      </c>
      <c r="AT133" s="1491">
        <v>1.8200000000000001E-2</v>
      </c>
      <c r="AU133" s="1491" t="s">
        <v>546</v>
      </c>
      <c r="AV133" s="1491">
        <v>3.8100000000000002E-2</v>
      </c>
      <c r="AW133" s="1491">
        <v>1.9300000000000001E-2</v>
      </c>
      <c r="AX133" s="1491" t="s">
        <v>546</v>
      </c>
      <c r="AY133" s="1491">
        <v>3.8199999999999998E-2</v>
      </c>
      <c r="AZ133" s="1491">
        <v>1.9300000000000001E-2</v>
      </c>
      <c r="BA133" s="1491" t="s">
        <v>546</v>
      </c>
      <c r="BB133" s="1493">
        <v>3.8199999999999998E-2</v>
      </c>
      <c r="BC133" s="1493">
        <v>1.9300000000000001E-2</v>
      </c>
      <c r="BD133" s="1493" t="s">
        <v>546</v>
      </c>
      <c r="BE133" s="1493">
        <v>3.7600000000000001E-2</v>
      </c>
      <c r="BF133" s="1493">
        <v>1.9099999999999999E-2</v>
      </c>
      <c r="BG133" s="1493" t="s">
        <v>546</v>
      </c>
    </row>
    <row r="134" spans="3:59">
      <c r="C134" s="1489" t="s">
        <v>625</v>
      </c>
      <c r="D134" s="1489" t="s">
        <v>2035</v>
      </c>
      <c r="E134" s="825" t="str">
        <f t="shared" si="2"/>
        <v>AvícolaPONTEVEDRA</v>
      </c>
      <c r="F134" s="1491">
        <v>2.8799999999999999E-2</v>
      </c>
      <c r="G134" s="1492">
        <v>1.46E-2</v>
      </c>
      <c r="H134" s="1491" t="s">
        <v>546</v>
      </c>
      <c r="I134" s="1491">
        <v>2.8400000000000002E-2</v>
      </c>
      <c r="J134" s="1491">
        <v>1.44E-2</v>
      </c>
      <c r="K134" s="1491" t="s">
        <v>546</v>
      </c>
      <c r="L134" s="1493">
        <v>2.8500000000000001E-2</v>
      </c>
      <c r="M134" s="1491">
        <v>1.44E-2</v>
      </c>
      <c r="N134" s="1491" t="s">
        <v>546</v>
      </c>
      <c r="O134" s="1491">
        <v>2.8500000000000001E-2</v>
      </c>
      <c r="P134" s="1491">
        <v>1.4500000000000001E-2</v>
      </c>
      <c r="Q134" s="1491" t="s">
        <v>546</v>
      </c>
      <c r="R134" s="1491">
        <v>2.7E-2</v>
      </c>
      <c r="S134" s="1491">
        <v>1.37E-2</v>
      </c>
      <c r="T134" s="1491" t="s">
        <v>546</v>
      </c>
      <c r="U134" s="1491">
        <v>2.7E-2</v>
      </c>
      <c r="V134" s="1491">
        <v>1.37E-2</v>
      </c>
      <c r="W134" s="1491" t="s">
        <v>546</v>
      </c>
      <c r="X134" s="1491">
        <v>2.7E-2</v>
      </c>
      <c r="Y134" s="1491">
        <v>1.37E-2</v>
      </c>
      <c r="Z134" s="1491" t="s">
        <v>546</v>
      </c>
      <c r="AA134" s="1491">
        <v>2.69E-2</v>
      </c>
      <c r="AB134" s="1491">
        <v>1.3599999999999999E-2</v>
      </c>
      <c r="AC134" s="1491" t="s">
        <v>546</v>
      </c>
      <c r="AD134" s="1491">
        <v>2.6800000000000001E-2</v>
      </c>
      <c r="AE134" s="1491">
        <v>1.3599999999999999E-2</v>
      </c>
      <c r="AF134" s="1491" t="s">
        <v>546</v>
      </c>
      <c r="AG134" s="1491">
        <v>2.5600000000000001E-2</v>
      </c>
      <c r="AH134" s="1491">
        <v>1.2999999999999999E-2</v>
      </c>
      <c r="AI134" s="1491" t="s">
        <v>546</v>
      </c>
      <c r="AJ134" s="1491">
        <v>2.5499999999999998E-2</v>
      </c>
      <c r="AK134" s="1491">
        <v>1.29E-2</v>
      </c>
      <c r="AL134" s="1491" t="s">
        <v>546</v>
      </c>
      <c r="AM134" s="1491">
        <v>2.5499999999999998E-2</v>
      </c>
      <c r="AN134" s="1491">
        <v>1.29E-2</v>
      </c>
      <c r="AO134" s="1491" t="s">
        <v>546</v>
      </c>
      <c r="AP134" s="1491">
        <v>2.47E-2</v>
      </c>
      <c r="AQ134" s="1491">
        <v>1.2500000000000001E-2</v>
      </c>
      <c r="AR134" s="1491" t="s">
        <v>546</v>
      </c>
      <c r="AS134" s="1491">
        <v>2.5600000000000001E-2</v>
      </c>
      <c r="AT134" s="1491">
        <v>1.2999999999999999E-2</v>
      </c>
      <c r="AU134" s="1491" t="s">
        <v>546</v>
      </c>
      <c r="AV134" s="1491">
        <v>2.5899999999999999E-2</v>
      </c>
      <c r="AW134" s="1491">
        <v>1.3100000000000001E-2</v>
      </c>
      <c r="AX134" s="1491" t="s">
        <v>546</v>
      </c>
      <c r="AY134" s="1491">
        <v>2.58E-2</v>
      </c>
      <c r="AZ134" s="1491">
        <v>1.3100000000000001E-2</v>
      </c>
      <c r="BA134" s="1491" t="s">
        <v>546</v>
      </c>
      <c r="BB134" s="1493">
        <v>2.5999999999999999E-2</v>
      </c>
      <c r="BC134" s="1493">
        <v>1.32E-2</v>
      </c>
      <c r="BD134" s="1493" t="s">
        <v>546</v>
      </c>
      <c r="BE134" s="1493">
        <v>2.5700000000000001E-2</v>
      </c>
      <c r="BF134" s="1493">
        <v>1.2999999999999999E-2</v>
      </c>
      <c r="BG134" s="1493" t="s">
        <v>546</v>
      </c>
    </row>
    <row r="135" spans="3:59">
      <c r="C135" s="1489" t="s">
        <v>625</v>
      </c>
      <c r="D135" s="1489" t="s">
        <v>2036</v>
      </c>
      <c r="E135" s="825" t="str">
        <f t="shared" si="2"/>
        <v>AvícolaRIOJA, LA</v>
      </c>
      <c r="F135" s="1491">
        <v>2.7300000000000001E-2</v>
      </c>
      <c r="G135" s="1492">
        <v>1.38E-2</v>
      </c>
      <c r="H135" s="1491" t="s">
        <v>546</v>
      </c>
      <c r="I135" s="1491">
        <v>2.7199999999999998E-2</v>
      </c>
      <c r="J135" s="1491">
        <v>1.38E-2</v>
      </c>
      <c r="K135" s="1491" t="s">
        <v>546</v>
      </c>
      <c r="L135" s="1493">
        <v>2.7199999999999998E-2</v>
      </c>
      <c r="M135" s="1491">
        <v>1.38E-2</v>
      </c>
      <c r="N135" s="1491" t="s">
        <v>546</v>
      </c>
      <c r="O135" s="1491">
        <v>2.7199999999999998E-2</v>
      </c>
      <c r="P135" s="1491">
        <v>1.38E-2</v>
      </c>
      <c r="Q135" s="1491" t="s">
        <v>546</v>
      </c>
      <c r="R135" s="1491">
        <v>2.58E-2</v>
      </c>
      <c r="S135" s="1491">
        <v>1.3100000000000001E-2</v>
      </c>
      <c r="T135" s="1491" t="s">
        <v>546</v>
      </c>
      <c r="U135" s="1491">
        <v>2.58E-2</v>
      </c>
      <c r="V135" s="1491">
        <v>1.3100000000000001E-2</v>
      </c>
      <c r="W135" s="1491" t="s">
        <v>546</v>
      </c>
      <c r="X135" s="1491">
        <v>2.5700000000000001E-2</v>
      </c>
      <c r="Y135" s="1491">
        <v>1.2999999999999999E-2</v>
      </c>
      <c r="Z135" s="1491" t="s">
        <v>546</v>
      </c>
      <c r="AA135" s="1491">
        <v>2.5700000000000001E-2</v>
      </c>
      <c r="AB135" s="1491">
        <v>1.2999999999999999E-2</v>
      </c>
      <c r="AC135" s="1491" t="s">
        <v>546</v>
      </c>
      <c r="AD135" s="1491">
        <v>2.5700000000000001E-2</v>
      </c>
      <c r="AE135" s="1491">
        <v>1.2999999999999999E-2</v>
      </c>
      <c r="AF135" s="1491" t="s">
        <v>546</v>
      </c>
      <c r="AG135" s="1491">
        <v>2.6100000000000002E-2</v>
      </c>
      <c r="AH135" s="1491">
        <v>1.3299999999999999E-2</v>
      </c>
      <c r="AI135" s="1491" t="s">
        <v>546</v>
      </c>
      <c r="AJ135" s="1491">
        <v>2.6100000000000002E-2</v>
      </c>
      <c r="AK135" s="1491">
        <v>1.32E-2</v>
      </c>
      <c r="AL135" s="1491" t="s">
        <v>546</v>
      </c>
      <c r="AM135" s="1491">
        <v>2.5999999999999999E-2</v>
      </c>
      <c r="AN135" s="1491">
        <v>1.32E-2</v>
      </c>
      <c r="AO135" s="1491" t="s">
        <v>546</v>
      </c>
      <c r="AP135" s="1491">
        <v>2.63E-2</v>
      </c>
      <c r="AQ135" s="1491">
        <v>1.3299999999999999E-2</v>
      </c>
      <c r="AR135" s="1491" t="s">
        <v>546</v>
      </c>
      <c r="AS135" s="1491">
        <v>2.64E-2</v>
      </c>
      <c r="AT135" s="1491">
        <v>1.34E-2</v>
      </c>
      <c r="AU135" s="1491" t="s">
        <v>546</v>
      </c>
      <c r="AV135" s="1491">
        <v>2.76E-2</v>
      </c>
      <c r="AW135" s="1491">
        <v>1.4E-2</v>
      </c>
      <c r="AX135" s="1491" t="s">
        <v>546</v>
      </c>
      <c r="AY135" s="1491">
        <v>2.7699999999999999E-2</v>
      </c>
      <c r="AZ135" s="1491">
        <v>1.4E-2</v>
      </c>
      <c r="BA135" s="1491" t="s">
        <v>546</v>
      </c>
      <c r="BB135" s="1493">
        <v>2.76E-2</v>
      </c>
      <c r="BC135" s="1493">
        <v>1.4E-2</v>
      </c>
      <c r="BD135" s="1493" t="s">
        <v>546</v>
      </c>
      <c r="BE135" s="1493">
        <v>2.7199999999999998E-2</v>
      </c>
      <c r="BF135" s="1493">
        <v>1.38E-2</v>
      </c>
      <c r="BG135" s="1493" t="s">
        <v>546</v>
      </c>
    </row>
    <row r="136" spans="3:59">
      <c r="C136" s="1489" t="s">
        <v>625</v>
      </c>
      <c r="D136" s="1489" t="s">
        <v>2037</v>
      </c>
      <c r="E136" s="825" t="str">
        <f t="shared" si="2"/>
        <v>AvícolaSALAMANCA</v>
      </c>
      <c r="F136" s="1491">
        <v>3.3000000000000002E-2</v>
      </c>
      <c r="G136" s="1492">
        <v>1.67E-2</v>
      </c>
      <c r="H136" s="1491" t="s">
        <v>546</v>
      </c>
      <c r="I136" s="1491">
        <v>3.32E-2</v>
      </c>
      <c r="J136" s="1491">
        <v>1.6799999999999999E-2</v>
      </c>
      <c r="K136" s="1491" t="s">
        <v>546</v>
      </c>
      <c r="L136" s="1493">
        <v>3.32E-2</v>
      </c>
      <c r="M136" s="1491">
        <v>1.6799999999999999E-2</v>
      </c>
      <c r="N136" s="1491" t="s">
        <v>546</v>
      </c>
      <c r="O136" s="1491">
        <v>3.6499999999999998E-2</v>
      </c>
      <c r="P136" s="1491">
        <v>1.8499999999999999E-2</v>
      </c>
      <c r="Q136" s="1491" t="s">
        <v>546</v>
      </c>
      <c r="R136" s="1491">
        <v>3.5999999999999997E-2</v>
      </c>
      <c r="S136" s="1491">
        <v>1.8200000000000001E-2</v>
      </c>
      <c r="T136" s="1491" t="s">
        <v>546</v>
      </c>
      <c r="U136" s="1491">
        <v>3.5900000000000001E-2</v>
      </c>
      <c r="V136" s="1491">
        <v>1.8200000000000001E-2</v>
      </c>
      <c r="W136" s="1491" t="s">
        <v>546</v>
      </c>
      <c r="X136" s="1491">
        <v>3.5299999999999998E-2</v>
      </c>
      <c r="Y136" s="1491">
        <v>1.7899999999999999E-2</v>
      </c>
      <c r="Z136" s="1491" t="s">
        <v>546</v>
      </c>
      <c r="AA136" s="1491">
        <v>2.63E-2</v>
      </c>
      <c r="AB136" s="1491">
        <v>1.3299999999999999E-2</v>
      </c>
      <c r="AC136" s="1491" t="s">
        <v>546</v>
      </c>
      <c r="AD136" s="1491">
        <v>2.7900000000000001E-2</v>
      </c>
      <c r="AE136" s="1491">
        <v>1.41E-2</v>
      </c>
      <c r="AF136" s="1491" t="s">
        <v>546</v>
      </c>
      <c r="AG136" s="1491">
        <v>2.64E-2</v>
      </c>
      <c r="AH136" s="1491">
        <v>1.34E-2</v>
      </c>
      <c r="AI136" s="1491" t="s">
        <v>546</v>
      </c>
      <c r="AJ136" s="1491">
        <v>2.6700000000000002E-2</v>
      </c>
      <c r="AK136" s="1491">
        <v>1.35E-2</v>
      </c>
      <c r="AL136" s="1491" t="s">
        <v>546</v>
      </c>
      <c r="AM136" s="1491">
        <v>2.6700000000000002E-2</v>
      </c>
      <c r="AN136" s="1491">
        <v>1.3599999999999999E-2</v>
      </c>
      <c r="AO136" s="1491" t="s">
        <v>546</v>
      </c>
      <c r="AP136" s="1491">
        <v>2.6800000000000001E-2</v>
      </c>
      <c r="AQ136" s="1491">
        <v>1.3599999999999999E-2</v>
      </c>
      <c r="AR136" s="1491" t="s">
        <v>546</v>
      </c>
      <c r="AS136" s="1491">
        <v>2.6800000000000001E-2</v>
      </c>
      <c r="AT136" s="1491">
        <v>1.3599999999999999E-2</v>
      </c>
      <c r="AU136" s="1491" t="s">
        <v>546</v>
      </c>
      <c r="AV136" s="1491">
        <v>2.6200000000000001E-2</v>
      </c>
      <c r="AW136" s="1491">
        <v>1.3299999999999999E-2</v>
      </c>
      <c r="AX136" s="1491" t="s">
        <v>546</v>
      </c>
      <c r="AY136" s="1491">
        <v>2.7E-2</v>
      </c>
      <c r="AZ136" s="1491">
        <v>1.37E-2</v>
      </c>
      <c r="BA136" s="1491" t="s">
        <v>546</v>
      </c>
      <c r="BB136" s="1493">
        <v>2.8299999999999999E-2</v>
      </c>
      <c r="BC136" s="1493">
        <v>1.43E-2</v>
      </c>
      <c r="BD136" s="1493" t="s">
        <v>546</v>
      </c>
      <c r="BE136" s="1493">
        <v>2.7699999999999999E-2</v>
      </c>
      <c r="BF136" s="1493">
        <v>1.4E-2</v>
      </c>
      <c r="BG136" s="1493" t="s">
        <v>546</v>
      </c>
    </row>
    <row r="137" spans="3:59">
      <c r="C137" s="1489" t="s">
        <v>625</v>
      </c>
      <c r="D137" s="1489" t="s">
        <v>2038</v>
      </c>
      <c r="E137" s="825" t="str">
        <f t="shared" si="2"/>
        <v>AvícolaSANTA CRUZ DE TENERIFE</v>
      </c>
      <c r="F137" s="1491">
        <v>3.7199999999999997E-2</v>
      </c>
      <c r="G137" s="1492">
        <v>1.89E-2</v>
      </c>
      <c r="H137" s="1491" t="s">
        <v>546</v>
      </c>
      <c r="I137" s="1491">
        <v>3.6799999999999999E-2</v>
      </c>
      <c r="J137" s="1491">
        <v>1.8700000000000001E-2</v>
      </c>
      <c r="K137" s="1491" t="s">
        <v>546</v>
      </c>
      <c r="L137" s="1493">
        <v>3.6799999999999999E-2</v>
      </c>
      <c r="M137" s="1491">
        <v>1.8700000000000001E-2</v>
      </c>
      <c r="N137" s="1491" t="s">
        <v>546</v>
      </c>
      <c r="O137" s="1491">
        <v>3.6799999999999999E-2</v>
      </c>
      <c r="P137" s="1491">
        <v>1.8700000000000001E-2</v>
      </c>
      <c r="Q137" s="1491" t="s">
        <v>546</v>
      </c>
      <c r="R137" s="1491">
        <v>3.5099999999999999E-2</v>
      </c>
      <c r="S137" s="1491">
        <v>1.78E-2</v>
      </c>
      <c r="T137" s="1491" t="s">
        <v>546</v>
      </c>
      <c r="U137" s="1491">
        <v>3.49E-2</v>
      </c>
      <c r="V137" s="1491">
        <v>1.77E-2</v>
      </c>
      <c r="W137" s="1491" t="s">
        <v>546</v>
      </c>
      <c r="X137" s="1491">
        <v>3.4200000000000001E-2</v>
      </c>
      <c r="Y137" s="1491">
        <v>1.7399999999999999E-2</v>
      </c>
      <c r="Z137" s="1491" t="s">
        <v>546</v>
      </c>
      <c r="AA137" s="1491">
        <v>3.4099999999999998E-2</v>
      </c>
      <c r="AB137" s="1491">
        <v>1.7299999999999999E-2</v>
      </c>
      <c r="AC137" s="1491" t="s">
        <v>546</v>
      </c>
      <c r="AD137" s="1491">
        <v>3.4200000000000001E-2</v>
      </c>
      <c r="AE137" s="1491">
        <v>1.7299999999999999E-2</v>
      </c>
      <c r="AF137" s="1491" t="s">
        <v>546</v>
      </c>
      <c r="AG137" s="1491">
        <v>3.4200000000000001E-2</v>
      </c>
      <c r="AH137" s="1491">
        <v>1.7399999999999999E-2</v>
      </c>
      <c r="AI137" s="1491" t="s">
        <v>546</v>
      </c>
      <c r="AJ137" s="1491">
        <v>3.3500000000000002E-2</v>
      </c>
      <c r="AK137" s="1491">
        <v>1.7000000000000001E-2</v>
      </c>
      <c r="AL137" s="1491" t="s">
        <v>546</v>
      </c>
      <c r="AM137" s="1491">
        <v>3.4099999999999998E-2</v>
      </c>
      <c r="AN137" s="1491">
        <v>1.7299999999999999E-2</v>
      </c>
      <c r="AO137" s="1491" t="s">
        <v>546</v>
      </c>
      <c r="AP137" s="1491">
        <v>3.3799999999999997E-2</v>
      </c>
      <c r="AQ137" s="1491">
        <v>1.7100000000000001E-2</v>
      </c>
      <c r="AR137" s="1491" t="s">
        <v>546</v>
      </c>
      <c r="AS137" s="1491">
        <v>3.3300000000000003E-2</v>
      </c>
      <c r="AT137" s="1491">
        <v>1.6899999999999998E-2</v>
      </c>
      <c r="AU137" s="1491" t="s">
        <v>546</v>
      </c>
      <c r="AV137" s="1491">
        <v>3.5499999999999997E-2</v>
      </c>
      <c r="AW137" s="1491">
        <v>1.7999999999999999E-2</v>
      </c>
      <c r="AX137" s="1491" t="s">
        <v>546</v>
      </c>
      <c r="AY137" s="1491">
        <v>3.56E-2</v>
      </c>
      <c r="AZ137" s="1491">
        <v>1.7999999999999999E-2</v>
      </c>
      <c r="BA137" s="1491" t="s">
        <v>546</v>
      </c>
      <c r="BB137" s="1493">
        <v>3.56E-2</v>
      </c>
      <c r="BC137" s="1493">
        <v>1.8100000000000002E-2</v>
      </c>
      <c r="BD137" s="1493" t="s">
        <v>546</v>
      </c>
      <c r="BE137" s="1493">
        <v>3.5000000000000003E-2</v>
      </c>
      <c r="BF137" s="1493">
        <v>1.77E-2</v>
      </c>
      <c r="BG137" s="1493" t="s">
        <v>546</v>
      </c>
    </row>
    <row r="138" spans="3:59">
      <c r="C138" s="1489" t="s">
        <v>625</v>
      </c>
      <c r="D138" s="1489" t="s">
        <v>2039</v>
      </c>
      <c r="E138" s="825" t="str">
        <f t="shared" si="2"/>
        <v>AvícolaSEGOVIA</v>
      </c>
      <c r="F138" s="1491">
        <v>3.4099999999999998E-2</v>
      </c>
      <c r="G138" s="1492">
        <v>1.7299999999999999E-2</v>
      </c>
      <c r="H138" s="1491" t="s">
        <v>546</v>
      </c>
      <c r="I138" s="1491">
        <v>3.3599999999999998E-2</v>
      </c>
      <c r="J138" s="1491">
        <v>1.7000000000000001E-2</v>
      </c>
      <c r="K138" s="1491" t="s">
        <v>546</v>
      </c>
      <c r="L138" s="1493">
        <v>3.3799999999999997E-2</v>
      </c>
      <c r="M138" s="1491">
        <v>1.7100000000000001E-2</v>
      </c>
      <c r="N138" s="1491" t="s">
        <v>546</v>
      </c>
      <c r="O138" s="1491">
        <v>3.3700000000000001E-2</v>
      </c>
      <c r="P138" s="1491">
        <v>1.7100000000000001E-2</v>
      </c>
      <c r="Q138" s="1491" t="s">
        <v>546</v>
      </c>
      <c r="R138" s="1491">
        <v>3.1899999999999998E-2</v>
      </c>
      <c r="S138" s="1491">
        <v>1.6199999999999999E-2</v>
      </c>
      <c r="T138" s="1491" t="s">
        <v>546</v>
      </c>
      <c r="U138" s="1491">
        <v>3.2800000000000003E-2</v>
      </c>
      <c r="V138" s="1491">
        <v>1.66E-2</v>
      </c>
      <c r="W138" s="1491" t="s">
        <v>546</v>
      </c>
      <c r="X138" s="1491">
        <v>3.27E-2</v>
      </c>
      <c r="Y138" s="1491">
        <v>1.66E-2</v>
      </c>
      <c r="Z138" s="1491" t="s">
        <v>546</v>
      </c>
      <c r="AA138" s="1491">
        <v>3.3399999999999999E-2</v>
      </c>
      <c r="AB138" s="1491">
        <v>1.6899999999999998E-2</v>
      </c>
      <c r="AC138" s="1491" t="s">
        <v>546</v>
      </c>
      <c r="AD138" s="1491">
        <v>3.3300000000000003E-2</v>
      </c>
      <c r="AE138" s="1491">
        <v>1.6899999999999998E-2</v>
      </c>
      <c r="AF138" s="1491" t="s">
        <v>546</v>
      </c>
      <c r="AG138" s="1491">
        <v>2.7799999999999998E-2</v>
      </c>
      <c r="AH138" s="1491">
        <v>1.41E-2</v>
      </c>
      <c r="AI138" s="1491" t="s">
        <v>546</v>
      </c>
      <c r="AJ138" s="1491">
        <v>2.7400000000000001E-2</v>
      </c>
      <c r="AK138" s="1491">
        <v>1.3899999999999999E-2</v>
      </c>
      <c r="AL138" s="1491" t="s">
        <v>546</v>
      </c>
      <c r="AM138" s="1491">
        <v>2.7400000000000001E-2</v>
      </c>
      <c r="AN138" s="1491">
        <v>1.3899999999999999E-2</v>
      </c>
      <c r="AO138" s="1491" t="s">
        <v>546</v>
      </c>
      <c r="AP138" s="1491">
        <v>2.7300000000000001E-2</v>
      </c>
      <c r="AQ138" s="1491">
        <v>1.3899999999999999E-2</v>
      </c>
      <c r="AR138" s="1491" t="s">
        <v>546</v>
      </c>
      <c r="AS138" s="1491">
        <v>2.7199999999999998E-2</v>
      </c>
      <c r="AT138" s="1491">
        <v>1.38E-2</v>
      </c>
      <c r="AU138" s="1491" t="s">
        <v>546</v>
      </c>
      <c r="AV138" s="1491">
        <v>2.87E-2</v>
      </c>
      <c r="AW138" s="1491">
        <v>1.46E-2</v>
      </c>
      <c r="AX138" s="1491" t="s">
        <v>546</v>
      </c>
      <c r="AY138" s="1491">
        <v>2.8799999999999999E-2</v>
      </c>
      <c r="AZ138" s="1491">
        <v>1.46E-2</v>
      </c>
      <c r="BA138" s="1491" t="s">
        <v>546</v>
      </c>
      <c r="BB138" s="1493">
        <v>2.8500000000000001E-2</v>
      </c>
      <c r="BC138" s="1493">
        <v>1.4500000000000001E-2</v>
      </c>
      <c r="BD138" s="1493" t="s">
        <v>546</v>
      </c>
      <c r="BE138" s="1493">
        <v>2.8400000000000002E-2</v>
      </c>
      <c r="BF138" s="1493">
        <v>1.44E-2</v>
      </c>
      <c r="BG138" s="1493" t="s">
        <v>546</v>
      </c>
    </row>
    <row r="139" spans="3:59">
      <c r="C139" s="1489" t="s">
        <v>625</v>
      </c>
      <c r="D139" s="1489" t="s">
        <v>2040</v>
      </c>
      <c r="E139" s="825" t="str">
        <f t="shared" si="2"/>
        <v>AvícolaSEVILLA</v>
      </c>
      <c r="F139" s="1491">
        <v>3.49E-2</v>
      </c>
      <c r="G139" s="1492">
        <v>1.77E-2</v>
      </c>
      <c r="H139" s="1491" t="s">
        <v>546</v>
      </c>
      <c r="I139" s="1491">
        <v>3.4799999999999998E-2</v>
      </c>
      <c r="J139" s="1491">
        <v>1.7600000000000001E-2</v>
      </c>
      <c r="K139" s="1491" t="s">
        <v>546</v>
      </c>
      <c r="L139" s="1493">
        <v>3.5000000000000003E-2</v>
      </c>
      <c r="M139" s="1491">
        <v>1.77E-2</v>
      </c>
      <c r="N139" s="1491" t="s">
        <v>546</v>
      </c>
      <c r="O139" s="1491">
        <v>3.4099999999999998E-2</v>
      </c>
      <c r="P139" s="1491">
        <v>1.7299999999999999E-2</v>
      </c>
      <c r="Q139" s="1491" t="s">
        <v>546</v>
      </c>
      <c r="R139" s="1491">
        <v>3.2599999999999997E-2</v>
      </c>
      <c r="S139" s="1491">
        <v>1.6500000000000001E-2</v>
      </c>
      <c r="T139" s="1491" t="s">
        <v>546</v>
      </c>
      <c r="U139" s="1491">
        <v>3.2300000000000002E-2</v>
      </c>
      <c r="V139" s="1491">
        <v>1.6400000000000001E-2</v>
      </c>
      <c r="W139" s="1491" t="s">
        <v>546</v>
      </c>
      <c r="X139" s="1491">
        <v>3.2000000000000001E-2</v>
      </c>
      <c r="Y139" s="1491">
        <v>1.6199999999999999E-2</v>
      </c>
      <c r="Z139" s="1491" t="s">
        <v>546</v>
      </c>
      <c r="AA139" s="1491">
        <v>3.1899999999999998E-2</v>
      </c>
      <c r="AB139" s="1491">
        <v>1.6199999999999999E-2</v>
      </c>
      <c r="AC139" s="1491" t="s">
        <v>546</v>
      </c>
      <c r="AD139" s="1491">
        <v>3.1E-2</v>
      </c>
      <c r="AE139" s="1491">
        <v>1.5699999999999999E-2</v>
      </c>
      <c r="AF139" s="1491" t="s">
        <v>546</v>
      </c>
      <c r="AG139" s="1491">
        <v>3.0700000000000002E-2</v>
      </c>
      <c r="AH139" s="1491">
        <v>1.55E-2</v>
      </c>
      <c r="AI139" s="1491" t="s">
        <v>546</v>
      </c>
      <c r="AJ139" s="1491">
        <v>3.0599999999999999E-2</v>
      </c>
      <c r="AK139" s="1491">
        <v>1.55E-2</v>
      </c>
      <c r="AL139" s="1491" t="s">
        <v>546</v>
      </c>
      <c r="AM139" s="1491">
        <v>3.0300000000000001E-2</v>
      </c>
      <c r="AN139" s="1491">
        <v>1.54E-2</v>
      </c>
      <c r="AO139" s="1491" t="s">
        <v>546</v>
      </c>
      <c r="AP139" s="1491">
        <v>0.03</v>
      </c>
      <c r="AQ139" s="1491">
        <v>1.52E-2</v>
      </c>
      <c r="AR139" s="1491" t="s">
        <v>546</v>
      </c>
      <c r="AS139" s="1491">
        <v>3.04E-2</v>
      </c>
      <c r="AT139" s="1491">
        <v>1.54E-2</v>
      </c>
      <c r="AU139" s="1491" t="s">
        <v>546</v>
      </c>
      <c r="AV139" s="1491">
        <v>3.09E-2</v>
      </c>
      <c r="AW139" s="1491">
        <v>1.5699999999999999E-2</v>
      </c>
      <c r="AX139" s="1491" t="s">
        <v>546</v>
      </c>
      <c r="AY139" s="1491">
        <v>3.09E-2</v>
      </c>
      <c r="AZ139" s="1491">
        <v>1.5699999999999999E-2</v>
      </c>
      <c r="BA139" s="1491" t="s">
        <v>546</v>
      </c>
      <c r="BB139" s="1493">
        <v>2.9899999999999999E-2</v>
      </c>
      <c r="BC139" s="1493">
        <v>1.52E-2</v>
      </c>
      <c r="BD139" s="1493" t="s">
        <v>546</v>
      </c>
      <c r="BE139" s="1493">
        <v>3.0099999999999998E-2</v>
      </c>
      <c r="BF139" s="1493">
        <v>1.5299999999999999E-2</v>
      </c>
      <c r="BG139" s="1493" t="s">
        <v>546</v>
      </c>
    </row>
    <row r="140" spans="3:59">
      <c r="C140" s="1489" t="s">
        <v>625</v>
      </c>
      <c r="D140" s="1489" t="s">
        <v>2041</v>
      </c>
      <c r="E140" s="825" t="str">
        <f t="shared" si="2"/>
        <v>AvícolaSORIA</v>
      </c>
      <c r="F140" s="1491">
        <v>3.5299999999999998E-2</v>
      </c>
      <c r="G140" s="1492">
        <v>1.7899999999999999E-2</v>
      </c>
      <c r="H140" s="1491" t="s">
        <v>546</v>
      </c>
      <c r="I140" s="1491">
        <v>3.2300000000000002E-2</v>
      </c>
      <c r="J140" s="1491">
        <v>1.6400000000000001E-2</v>
      </c>
      <c r="K140" s="1491" t="s">
        <v>546</v>
      </c>
      <c r="L140" s="1493">
        <v>3.1899999999999998E-2</v>
      </c>
      <c r="M140" s="1491">
        <v>1.6199999999999999E-2</v>
      </c>
      <c r="N140" s="1491" t="s">
        <v>546</v>
      </c>
      <c r="O140" s="1491">
        <v>3.2300000000000002E-2</v>
      </c>
      <c r="P140" s="1491">
        <v>1.6400000000000001E-2</v>
      </c>
      <c r="Q140" s="1491" t="s">
        <v>546</v>
      </c>
      <c r="R140" s="1491">
        <v>3.09E-2</v>
      </c>
      <c r="S140" s="1491">
        <v>1.5699999999999999E-2</v>
      </c>
      <c r="T140" s="1491" t="s">
        <v>546</v>
      </c>
      <c r="U140" s="1491">
        <v>3.0700000000000002E-2</v>
      </c>
      <c r="V140" s="1491">
        <v>1.5599999999999999E-2</v>
      </c>
      <c r="W140" s="1491" t="s">
        <v>546</v>
      </c>
      <c r="X140" s="1491">
        <v>3.04E-2</v>
      </c>
      <c r="Y140" s="1491">
        <v>1.54E-2</v>
      </c>
      <c r="Z140" s="1491" t="s">
        <v>546</v>
      </c>
      <c r="AA140" s="1491">
        <v>3.0499999999999999E-2</v>
      </c>
      <c r="AB140" s="1491">
        <v>1.54E-2</v>
      </c>
      <c r="AC140" s="1491" t="s">
        <v>546</v>
      </c>
      <c r="AD140" s="1491">
        <v>3.0599999999999999E-2</v>
      </c>
      <c r="AE140" s="1491">
        <v>1.55E-2</v>
      </c>
      <c r="AF140" s="1491" t="s">
        <v>546</v>
      </c>
      <c r="AG140" s="1491">
        <v>2.92E-2</v>
      </c>
      <c r="AH140" s="1491">
        <v>1.4800000000000001E-2</v>
      </c>
      <c r="AI140" s="1491" t="s">
        <v>546</v>
      </c>
      <c r="AJ140" s="1491">
        <v>2.92E-2</v>
      </c>
      <c r="AK140" s="1491">
        <v>1.4800000000000001E-2</v>
      </c>
      <c r="AL140" s="1491" t="s">
        <v>546</v>
      </c>
      <c r="AM140" s="1491">
        <v>2.92E-2</v>
      </c>
      <c r="AN140" s="1491">
        <v>1.4800000000000001E-2</v>
      </c>
      <c r="AO140" s="1491" t="s">
        <v>546</v>
      </c>
      <c r="AP140" s="1491">
        <v>2.8899999999999999E-2</v>
      </c>
      <c r="AQ140" s="1491">
        <v>1.47E-2</v>
      </c>
      <c r="AR140" s="1491" t="s">
        <v>546</v>
      </c>
      <c r="AS140" s="1491">
        <v>2.9000000000000001E-2</v>
      </c>
      <c r="AT140" s="1491">
        <v>1.47E-2</v>
      </c>
      <c r="AU140" s="1491" t="s">
        <v>546</v>
      </c>
      <c r="AV140" s="1491">
        <v>3.2800000000000003E-2</v>
      </c>
      <c r="AW140" s="1491">
        <v>1.66E-2</v>
      </c>
      <c r="AX140" s="1491" t="s">
        <v>546</v>
      </c>
      <c r="AY140" s="1491">
        <v>3.27E-2</v>
      </c>
      <c r="AZ140" s="1491">
        <v>1.66E-2</v>
      </c>
      <c r="BA140" s="1491" t="s">
        <v>546</v>
      </c>
      <c r="BB140" s="1493">
        <v>3.3000000000000002E-2</v>
      </c>
      <c r="BC140" s="1493">
        <v>1.67E-2</v>
      </c>
      <c r="BD140" s="1493" t="s">
        <v>546</v>
      </c>
      <c r="BE140" s="1493">
        <v>3.1699999999999999E-2</v>
      </c>
      <c r="BF140" s="1493">
        <v>1.6E-2</v>
      </c>
      <c r="BG140" s="1493" t="s">
        <v>546</v>
      </c>
    </row>
    <row r="141" spans="3:59">
      <c r="C141" s="1489" t="s">
        <v>625</v>
      </c>
      <c r="D141" s="1489" t="s">
        <v>2042</v>
      </c>
      <c r="E141" s="825" t="str">
        <f t="shared" si="2"/>
        <v>AvícolaTARRAGONA</v>
      </c>
      <c r="F141" s="1491">
        <v>3.1099999999999999E-2</v>
      </c>
      <c r="G141" s="1492">
        <v>1.5800000000000002E-2</v>
      </c>
      <c r="H141" s="1491" t="s">
        <v>546</v>
      </c>
      <c r="I141" s="1491">
        <v>3.1099999999999999E-2</v>
      </c>
      <c r="J141" s="1491">
        <v>1.5800000000000002E-2</v>
      </c>
      <c r="K141" s="1491" t="s">
        <v>546</v>
      </c>
      <c r="L141" s="1493">
        <v>3.1099999999999999E-2</v>
      </c>
      <c r="M141" s="1491">
        <v>1.5800000000000002E-2</v>
      </c>
      <c r="N141" s="1491" t="s">
        <v>546</v>
      </c>
      <c r="O141" s="1491">
        <v>3.1099999999999999E-2</v>
      </c>
      <c r="P141" s="1491">
        <v>1.5800000000000002E-2</v>
      </c>
      <c r="Q141" s="1491" t="s">
        <v>546</v>
      </c>
      <c r="R141" s="1491">
        <v>2.98E-2</v>
      </c>
      <c r="S141" s="1491">
        <v>1.5100000000000001E-2</v>
      </c>
      <c r="T141" s="1491" t="s">
        <v>546</v>
      </c>
      <c r="U141" s="1491">
        <v>2.92E-2</v>
      </c>
      <c r="V141" s="1491">
        <v>1.4800000000000001E-2</v>
      </c>
      <c r="W141" s="1491" t="s">
        <v>546</v>
      </c>
      <c r="X141" s="1491">
        <v>2.8299999999999999E-2</v>
      </c>
      <c r="Y141" s="1491">
        <v>1.43E-2</v>
      </c>
      <c r="Z141" s="1491" t="s">
        <v>546</v>
      </c>
      <c r="AA141" s="1491">
        <v>2.8400000000000002E-2</v>
      </c>
      <c r="AB141" s="1491">
        <v>1.44E-2</v>
      </c>
      <c r="AC141" s="1491" t="s">
        <v>546</v>
      </c>
      <c r="AD141" s="1491">
        <v>2.86E-2</v>
      </c>
      <c r="AE141" s="1491">
        <v>1.4500000000000001E-2</v>
      </c>
      <c r="AF141" s="1491" t="s">
        <v>546</v>
      </c>
      <c r="AG141" s="1491">
        <v>2.8299999999999999E-2</v>
      </c>
      <c r="AH141" s="1491">
        <v>1.43E-2</v>
      </c>
      <c r="AI141" s="1491" t="s">
        <v>546</v>
      </c>
      <c r="AJ141" s="1491">
        <v>2.8199999999999999E-2</v>
      </c>
      <c r="AK141" s="1491">
        <v>1.43E-2</v>
      </c>
      <c r="AL141" s="1491" t="s">
        <v>546</v>
      </c>
      <c r="AM141" s="1491">
        <v>2.8299999999999999E-2</v>
      </c>
      <c r="AN141" s="1491">
        <v>1.44E-2</v>
      </c>
      <c r="AO141" s="1491" t="s">
        <v>546</v>
      </c>
      <c r="AP141" s="1491">
        <v>2.8299999999999999E-2</v>
      </c>
      <c r="AQ141" s="1491">
        <v>1.43E-2</v>
      </c>
      <c r="AR141" s="1491" t="s">
        <v>546</v>
      </c>
      <c r="AS141" s="1491">
        <v>2.76E-2</v>
      </c>
      <c r="AT141" s="1491">
        <v>1.4E-2</v>
      </c>
      <c r="AU141" s="1491" t="s">
        <v>546</v>
      </c>
      <c r="AV141" s="1491">
        <v>2.86E-2</v>
      </c>
      <c r="AW141" s="1491">
        <v>1.4500000000000001E-2</v>
      </c>
      <c r="AX141" s="1491" t="s">
        <v>546</v>
      </c>
      <c r="AY141" s="1491">
        <v>2.8799999999999999E-2</v>
      </c>
      <c r="AZ141" s="1491">
        <v>1.46E-2</v>
      </c>
      <c r="BA141" s="1491" t="s">
        <v>546</v>
      </c>
      <c r="BB141" s="1493">
        <v>2.8799999999999999E-2</v>
      </c>
      <c r="BC141" s="1493">
        <v>1.46E-2</v>
      </c>
      <c r="BD141" s="1493" t="s">
        <v>546</v>
      </c>
      <c r="BE141" s="1493">
        <v>2.86E-2</v>
      </c>
      <c r="BF141" s="1493">
        <v>1.4500000000000001E-2</v>
      </c>
      <c r="BG141" s="1493" t="s">
        <v>546</v>
      </c>
    </row>
    <row r="142" spans="3:59">
      <c r="C142" s="1489" t="s">
        <v>625</v>
      </c>
      <c r="D142" s="1489" t="s">
        <v>2043</v>
      </c>
      <c r="E142" s="825" t="str">
        <f t="shared" si="2"/>
        <v>AvícolaTERUEL</v>
      </c>
      <c r="F142" s="1491">
        <v>3.0499999999999999E-2</v>
      </c>
      <c r="G142" s="1492">
        <v>1.54E-2</v>
      </c>
      <c r="H142" s="1491" t="s">
        <v>546</v>
      </c>
      <c r="I142" s="1491">
        <v>3.0200000000000001E-2</v>
      </c>
      <c r="J142" s="1491">
        <v>1.5299999999999999E-2</v>
      </c>
      <c r="K142" s="1491" t="s">
        <v>546</v>
      </c>
      <c r="L142" s="1493">
        <v>2.9899999999999999E-2</v>
      </c>
      <c r="M142" s="1491">
        <v>1.52E-2</v>
      </c>
      <c r="N142" s="1491" t="s">
        <v>546</v>
      </c>
      <c r="O142" s="1491">
        <v>0.03</v>
      </c>
      <c r="P142" s="1491">
        <v>1.52E-2</v>
      </c>
      <c r="Q142" s="1491" t="s">
        <v>546</v>
      </c>
      <c r="R142" s="1491">
        <v>2.8000000000000001E-2</v>
      </c>
      <c r="S142" s="1491">
        <v>1.4200000000000001E-2</v>
      </c>
      <c r="T142" s="1491" t="s">
        <v>546</v>
      </c>
      <c r="U142" s="1491">
        <v>2.75E-2</v>
      </c>
      <c r="V142" s="1491">
        <v>1.4E-2</v>
      </c>
      <c r="W142" s="1491" t="s">
        <v>546</v>
      </c>
      <c r="X142" s="1491">
        <v>2.75E-2</v>
      </c>
      <c r="Y142" s="1491">
        <v>1.3899999999999999E-2</v>
      </c>
      <c r="Z142" s="1491" t="s">
        <v>546</v>
      </c>
      <c r="AA142" s="1491">
        <v>2.76E-2</v>
      </c>
      <c r="AB142" s="1491">
        <v>1.4E-2</v>
      </c>
      <c r="AC142" s="1491" t="s">
        <v>546</v>
      </c>
      <c r="AD142" s="1491">
        <v>2.7699999999999999E-2</v>
      </c>
      <c r="AE142" s="1491">
        <v>1.4E-2</v>
      </c>
      <c r="AF142" s="1491" t="s">
        <v>546</v>
      </c>
      <c r="AG142" s="1491">
        <v>2.5600000000000001E-2</v>
      </c>
      <c r="AH142" s="1491">
        <v>1.2999999999999999E-2</v>
      </c>
      <c r="AI142" s="1491" t="s">
        <v>546</v>
      </c>
      <c r="AJ142" s="1491">
        <v>2.5499999999999998E-2</v>
      </c>
      <c r="AK142" s="1491">
        <v>1.29E-2</v>
      </c>
      <c r="AL142" s="1491" t="s">
        <v>546</v>
      </c>
      <c r="AM142" s="1491">
        <v>2.5600000000000001E-2</v>
      </c>
      <c r="AN142" s="1491">
        <v>1.2999999999999999E-2</v>
      </c>
      <c r="AO142" s="1491" t="s">
        <v>546</v>
      </c>
      <c r="AP142" s="1491">
        <v>2.5600000000000001E-2</v>
      </c>
      <c r="AQ142" s="1491">
        <v>1.2999999999999999E-2</v>
      </c>
      <c r="AR142" s="1491" t="s">
        <v>546</v>
      </c>
      <c r="AS142" s="1491">
        <v>2.7099999999999999E-2</v>
      </c>
      <c r="AT142" s="1491">
        <v>1.38E-2</v>
      </c>
      <c r="AU142" s="1491" t="s">
        <v>546</v>
      </c>
      <c r="AV142" s="1491">
        <v>2.5600000000000001E-2</v>
      </c>
      <c r="AW142" s="1491">
        <v>1.2999999999999999E-2</v>
      </c>
      <c r="AX142" s="1491" t="s">
        <v>546</v>
      </c>
      <c r="AY142" s="1491">
        <v>2.6100000000000002E-2</v>
      </c>
      <c r="AZ142" s="1491">
        <v>1.32E-2</v>
      </c>
      <c r="BA142" s="1491" t="s">
        <v>546</v>
      </c>
      <c r="BB142" s="1493">
        <v>2.76E-2</v>
      </c>
      <c r="BC142" s="1493">
        <v>1.4E-2</v>
      </c>
      <c r="BD142" s="1493" t="s">
        <v>546</v>
      </c>
      <c r="BE142" s="1493">
        <v>2.7199999999999998E-2</v>
      </c>
      <c r="BF142" s="1493">
        <v>1.38E-2</v>
      </c>
      <c r="BG142" s="1493" t="s">
        <v>546</v>
      </c>
    </row>
    <row r="143" spans="3:59">
      <c r="C143" s="1489" t="s">
        <v>625</v>
      </c>
      <c r="D143" s="1489" t="s">
        <v>2044</v>
      </c>
      <c r="E143" s="825" t="str">
        <f t="shared" si="2"/>
        <v>AvícolaTOLEDO</v>
      </c>
      <c r="F143" s="1491">
        <v>3.3000000000000002E-2</v>
      </c>
      <c r="G143" s="1492">
        <v>1.67E-2</v>
      </c>
      <c r="H143" s="1491" t="s">
        <v>546</v>
      </c>
      <c r="I143" s="1491">
        <v>3.2500000000000001E-2</v>
      </c>
      <c r="J143" s="1491">
        <v>1.6500000000000001E-2</v>
      </c>
      <c r="K143" s="1491" t="s">
        <v>546</v>
      </c>
      <c r="L143" s="1493">
        <v>3.2500000000000001E-2</v>
      </c>
      <c r="M143" s="1491">
        <v>1.6500000000000001E-2</v>
      </c>
      <c r="N143" s="1491" t="s">
        <v>546</v>
      </c>
      <c r="O143" s="1491">
        <v>3.39E-2</v>
      </c>
      <c r="P143" s="1491">
        <v>1.72E-2</v>
      </c>
      <c r="Q143" s="1491" t="s">
        <v>546</v>
      </c>
      <c r="R143" s="1491">
        <v>3.2099999999999997E-2</v>
      </c>
      <c r="S143" s="1491">
        <v>1.6299999999999999E-2</v>
      </c>
      <c r="T143" s="1491" t="s">
        <v>546</v>
      </c>
      <c r="U143" s="1491">
        <v>3.2300000000000002E-2</v>
      </c>
      <c r="V143" s="1491">
        <v>1.6400000000000001E-2</v>
      </c>
      <c r="W143" s="1491" t="s">
        <v>546</v>
      </c>
      <c r="X143" s="1491">
        <v>3.1399999999999997E-2</v>
      </c>
      <c r="Y143" s="1491">
        <v>1.5900000000000001E-2</v>
      </c>
      <c r="Z143" s="1491" t="s">
        <v>546</v>
      </c>
      <c r="AA143" s="1491">
        <v>3.15E-2</v>
      </c>
      <c r="AB143" s="1491">
        <v>1.6E-2</v>
      </c>
      <c r="AC143" s="1491" t="s">
        <v>546</v>
      </c>
      <c r="AD143" s="1491">
        <v>3.15E-2</v>
      </c>
      <c r="AE143" s="1491">
        <v>1.6E-2</v>
      </c>
      <c r="AF143" s="1491" t="s">
        <v>546</v>
      </c>
      <c r="AG143" s="1491">
        <v>3.0300000000000001E-2</v>
      </c>
      <c r="AH143" s="1491">
        <v>1.54E-2</v>
      </c>
      <c r="AI143" s="1491" t="s">
        <v>546</v>
      </c>
      <c r="AJ143" s="1491">
        <v>2.98E-2</v>
      </c>
      <c r="AK143" s="1491">
        <v>1.5100000000000001E-2</v>
      </c>
      <c r="AL143" s="1491" t="s">
        <v>546</v>
      </c>
      <c r="AM143" s="1491">
        <v>3.0099999999999998E-2</v>
      </c>
      <c r="AN143" s="1491">
        <v>1.52E-2</v>
      </c>
      <c r="AO143" s="1491" t="s">
        <v>546</v>
      </c>
      <c r="AP143" s="1491">
        <v>2.98E-2</v>
      </c>
      <c r="AQ143" s="1491">
        <v>1.5100000000000001E-2</v>
      </c>
      <c r="AR143" s="1491" t="s">
        <v>546</v>
      </c>
      <c r="AS143" s="1491">
        <v>2.9700000000000001E-2</v>
      </c>
      <c r="AT143" s="1491">
        <v>1.5100000000000001E-2</v>
      </c>
      <c r="AU143" s="1491" t="s">
        <v>546</v>
      </c>
      <c r="AV143" s="1491">
        <v>3.09E-2</v>
      </c>
      <c r="AW143" s="1491">
        <v>1.5699999999999999E-2</v>
      </c>
      <c r="AX143" s="1491" t="s">
        <v>546</v>
      </c>
      <c r="AY143" s="1491">
        <v>3.0700000000000002E-2</v>
      </c>
      <c r="AZ143" s="1491">
        <v>1.55E-2</v>
      </c>
      <c r="BA143" s="1491" t="s">
        <v>546</v>
      </c>
      <c r="BB143" s="1493">
        <v>3.0700000000000002E-2</v>
      </c>
      <c r="BC143" s="1493">
        <v>1.5599999999999999E-2</v>
      </c>
      <c r="BD143" s="1493" t="s">
        <v>546</v>
      </c>
      <c r="BE143" s="1493">
        <v>3.0300000000000001E-2</v>
      </c>
      <c r="BF143" s="1493">
        <v>1.54E-2</v>
      </c>
      <c r="BG143" s="1493" t="s">
        <v>546</v>
      </c>
    </row>
    <row r="144" spans="3:59">
      <c r="C144" s="1489" t="s">
        <v>625</v>
      </c>
      <c r="D144" s="1489" t="s">
        <v>2045</v>
      </c>
      <c r="E144" s="825" t="str">
        <f t="shared" si="2"/>
        <v>AvícolaVALENCIA/VALÉNCIA</v>
      </c>
      <c r="F144" s="1491">
        <v>3.4799999999999998E-2</v>
      </c>
      <c r="G144" s="1492">
        <v>1.77E-2</v>
      </c>
      <c r="H144" s="1491" t="s">
        <v>546</v>
      </c>
      <c r="I144" s="1491">
        <v>3.44E-2</v>
      </c>
      <c r="J144" s="1491">
        <v>1.7399999999999999E-2</v>
      </c>
      <c r="K144" s="1491" t="s">
        <v>546</v>
      </c>
      <c r="L144" s="1493">
        <v>3.5499999999999997E-2</v>
      </c>
      <c r="M144" s="1491">
        <v>1.7999999999999999E-2</v>
      </c>
      <c r="N144" s="1491" t="s">
        <v>546</v>
      </c>
      <c r="O144" s="1491">
        <v>3.5499999999999997E-2</v>
      </c>
      <c r="P144" s="1491">
        <v>1.7999999999999999E-2</v>
      </c>
      <c r="Q144" s="1491" t="s">
        <v>546</v>
      </c>
      <c r="R144" s="1491">
        <v>3.39E-2</v>
      </c>
      <c r="S144" s="1491">
        <v>1.72E-2</v>
      </c>
      <c r="T144" s="1491" t="s">
        <v>546</v>
      </c>
      <c r="U144" s="1491">
        <v>3.39E-2</v>
      </c>
      <c r="V144" s="1491">
        <v>1.72E-2</v>
      </c>
      <c r="W144" s="1491" t="s">
        <v>546</v>
      </c>
      <c r="X144" s="1491">
        <v>3.3000000000000002E-2</v>
      </c>
      <c r="Y144" s="1491">
        <v>1.67E-2</v>
      </c>
      <c r="Z144" s="1491" t="s">
        <v>546</v>
      </c>
      <c r="AA144" s="1491">
        <v>3.3000000000000002E-2</v>
      </c>
      <c r="AB144" s="1491">
        <v>1.67E-2</v>
      </c>
      <c r="AC144" s="1491" t="s">
        <v>546</v>
      </c>
      <c r="AD144" s="1491">
        <v>3.2899999999999999E-2</v>
      </c>
      <c r="AE144" s="1491">
        <v>1.67E-2</v>
      </c>
      <c r="AF144" s="1491" t="s">
        <v>546</v>
      </c>
      <c r="AG144" s="1491">
        <v>3.2500000000000001E-2</v>
      </c>
      <c r="AH144" s="1491">
        <v>1.6500000000000001E-2</v>
      </c>
      <c r="AI144" s="1491" t="s">
        <v>546</v>
      </c>
      <c r="AJ144" s="1491">
        <v>3.2599999999999997E-2</v>
      </c>
      <c r="AK144" s="1491">
        <v>1.6500000000000001E-2</v>
      </c>
      <c r="AL144" s="1491" t="s">
        <v>546</v>
      </c>
      <c r="AM144" s="1491">
        <v>3.3000000000000002E-2</v>
      </c>
      <c r="AN144" s="1491">
        <v>1.67E-2</v>
      </c>
      <c r="AO144" s="1491" t="s">
        <v>546</v>
      </c>
      <c r="AP144" s="1491">
        <v>3.3099999999999997E-2</v>
      </c>
      <c r="AQ144" s="1491">
        <v>1.6799999999999999E-2</v>
      </c>
      <c r="AR144" s="1491" t="s">
        <v>546</v>
      </c>
      <c r="AS144" s="1491">
        <v>3.3099999999999997E-2</v>
      </c>
      <c r="AT144" s="1491">
        <v>1.6799999999999999E-2</v>
      </c>
      <c r="AU144" s="1491" t="s">
        <v>546</v>
      </c>
      <c r="AV144" s="1491">
        <v>3.5200000000000002E-2</v>
      </c>
      <c r="AW144" s="1491">
        <v>1.78E-2</v>
      </c>
      <c r="AX144" s="1491" t="s">
        <v>546</v>
      </c>
      <c r="AY144" s="1491">
        <v>3.5099999999999999E-2</v>
      </c>
      <c r="AZ144" s="1491">
        <v>1.78E-2</v>
      </c>
      <c r="BA144" s="1491" t="s">
        <v>546</v>
      </c>
      <c r="BB144" s="1493">
        <v>3.5099999999999999E-2</v>
      </c>
      <c r="BC144" s="1493">
        <v>1.78E-2</v>
      </c>
      <c r="BD144" s="1493" t="s">
        <v>546</v>
      </c>
      <c r="BE144" s="1493">
        <v>3.44E-2</v>
      </c>
      <c r="BF144" s="1493">
        <v>1.7500000000000002E-2</v>
      </c>
      <c r="BG144" s="1493" t="s">
        <v>546</v>
      </c>
    </row>
    <row r="145" spans="3:59">
      <c r="C145" s="1489" t="s">
        <v>625</v>
      </c>
      <c r="D145" s="1489" t="s">
        <v>2046</v>
      </c>
      <c r="E145" s="825" t="str">
        <f t="shared" si="2"/>
        <v>AvícolaVALLADOLID</v>
      </c>
      <c r="F145" s="1491">
        <v>3.9800000000000002E-2</v>
      </c>
      <c r="G145" s="1492">
        <v>2.0199999999999999E-2</v>
      </c>
      <c r="H145" s="1491" t="s">
        <v>546</v>
      </c>
      <c r="I145" s="1491">
        <v>3.9600000000000003E-2</v>
      </c>
      <c r="J145" s="1491">
        <v>2.01E-2</v>
      </c>
      <c r="K145" s="1491" t="s">
        <v>546</v>
      </c>
      <c r="L145" s="1493">
        <v>3.9600000000000003E-2</v>
      </c>
      <c r="M145" s="1491">
        <v>2.01E-2</v>
      </c>
      <c r="N145" s="1491" t="s">
        <v>546</v>
      </c>
      <c r="O145" s="1491">
        <v>3.95E-2</v>
      </c>
      <c r="P145" s="1491">
        <v>0.02</v>
      </c>
      <c r="Q145" s="1491" t="s">
        <v>546</v>
      </c>
      <c r="R145" s="1491">
        <v>3.78E-2</v>
      </c>
      <c r="S145" s="1491">
        <v>1.9099999999999999E-2</v>
      </c>
      <c r="T145" s="1491" t="s">
        <v>546</v>
      </c>
      <c r="U145" s="1491">
        <v>3.7600000000000001E-2</v>
      </c>
      <c r="V145" s="1491">
        <v>1.9099999999999999E-2</v>
      </c>
      <c r="W145" s="1491" t="s">
        <v>546</v>
      </c>
      <c r="X145" s="1491">
        <v>3.6700000000000003E-2</v>
      </c>
      <c r="Y145" s="1491">
        <v>1.8599999999999998E-2</v>
      </c>
      <c r="Z145" s="1491" t="s">
        <v>546</v>
      </c>
      <c r="AA145" s="1491">
        <v>3.6900000000000002E-2</v>
      </c>
      <c r="AB145" s="1491">
        <v>1.8700000000000001E-2</v>
      </c>
      <c r="AC145" s="1491" t="s">
        <v>546</v>
      </c>
      <c r="AD145" s="1491">
        <v>3.6799999999999999E-2</v>
      </c>
      <c r="AE145" s="1491">
        <v>1.8700000000000001E-2</v>
      </c>
      <c r="AF145" s="1491" t="s">
        <v>546</v>
      </c>
      <c r="AG145" s="1491">
        <v>3.49E-2</v>
      </c>
      <c r="AH145" s="1491">
        <v>1.77E-2</v>
      </c>
      <c r="AI145" s="1491" t="s">
        <v>546</v>
      </c>
      <c r="AJ145" s="1491">
        <v>3.4700000000000002E-2</v>
      </c>
      <c r="AK145" s="1491">
        <v>1.7600000000000001E-2</v>
      </c>
      <c r="AL145" s="1491" t="s">
        <v>546</v>
      </c>
      <c r="AM145" s="1491">
        <v>3.5099999999999999E-2</v>
      </c>
      <c r="AN145" s="1491">
        <v>1.78E-2</v>
      </c>
      <c r="AO145" s="1491" t="s">
        <v>546</v>
      </c>
      <c r="AP145" s="1491">
        <v>3.4000000000000002E-2</v>
      </c>
      <c r="AQ145" s="1491">
        <v>1.72E-2</v>
      </c>
      <c r="AR145" s="1491" t="s">
        <v>546</v>
      </c>
      <c r="AS145" s="1491">
        <v>3.4200000000000001E-2</v>
      </c>
      <c r="AT145" s="1491">
        <v>1.7299999999999999E-2</v>
      </c>
      <c r="AU145" s="1491" t="s">
        <v>546</v>
      </c>
      <c r="AV145" s="1491">
        <v>3.5299999999999998E-2</v>
      </c>
      <c r="AW145" s="1491">
        <v>1.7899999999999999E-2</v>
      </c>
      <c r="AX145" s="1491" t="s">
        <v>546</v>
      </c>
      <c r="AY145" s="1491">
        <v>3.5000000000000003E-2</v>
      </c>
      <c r="AZ145" s="1491">
        <v>1.77E-2</v>
      </c>
      <c r="BA145" s="1491" t="s">
        <v>546</v>
      </c>
      <c r="BB145" s="1493">
        <v>3.5099999999999999E-2</v>
      </c>
      <c r="BC145" s="1493">
        <v>1.78E-2</v>
      </c>
      <c r="BD145" s="1493" t="s">
        <v>546</v>
      </c>
      <c r="BE145" s="1493">
        <v>3.4700000000000002E-2</v>
      </c>
      <c r="BF145" s="1493">
        <v>1.7600000000000001E-2</v>
      </c>
      <c r="BG145" s="1493" t="s">
        <v>546</v>
      </c>
    </row>
    <row r="146" spans="3:59">
      <c r="C146" s="1489" t="s">
        <v>625</v>
      </c>
      <c r="D146" s="1489" t="s">
        <v>2047</v>
      </c>
      <c r="E146" s="825" t="str">
        <f t="shared" si="2"/>
        <v>AvícolaZAMORA</v>
      </c>
      <c r="F146" s="1491">
        <v>2.76E-2</v>
      </c>
      <c r="G146" s="1492">
        <v>1.4E-2</v>
      </c>
      <c r="H146" s="1491" t="s">
        <v>546</v>
      </c>
      <c r="I146" s="1491">
        <v>2.7400000000000001E-2</v>
      </c>
      <c r="J146" s="1491">
        <v>1.3899999999999999E-2</v>
      </c>
      <c r="K146" s="1491" t="s">
        <v>546</v>
      </c>
      <c r="L146" s="1493">
        <v>2.7400000000000001E-2</v>
      </c>
      <c r="M146" s="1491">
        <v>1.3899999999999999E-2</v>
      </c>
      <c r="N146" s="1491" t="s">
        <v>546</v>
      </c>
      <c r="O146" s="1491">
        <v>2.7400000000000001E-2</v>
      </c>
      <c r="P146" s="1491">
        <v>1.3899999999999999E-2</v>
      </c>
      <c r="Q146" s="1491" t="s">
        <v>546</v>
      </c>
      <c r="R146" s="1491">
        <v>2.5899999999999999E-2</v>
      </c>
      <c r="S146" s="1491">
        <v>1.3100000000000001E-2</v>
      </c>
      <c r="T146" s="1491" t="s">
        <v>546</v>
      </c>
      <c r="U146" s="1491">
        <v>2.5600000000000001E-2</v>
      </c>
      <c r="V146" s="1491">
        <v>1.2999999999999999E-2</v>
      </c>
      <c r="W146" s="1491" t="s">
        <v>546</v>
      </c>
      <c r="X146" s="1491">
        <v>2.5600000000000001E-2</v>
      </c>
      <c r="Y146" s="1491">
        <v>1.2999999999999999E-2</v>
      </c>
      <c r="Z146" s="1491" t="s">
        <v>546</v>
      </c>
      <c r="AA146" s="1491">
        <v>2.5600000000000001E-2</v>
      </c>
      <c r="AB146" s="1491">
        <v>1.2999999999999999E-2</v>
      </c>
      <c r="AC146" s="1491" t="s">
        <v>546</v>
      </c>
      <c r="AD146" s="1491">
        <v>2.5499999999999998E-2</v>
      </c>
      <c r="AE146" s="1491">
        <v>1.29E-2</v>
      </c>
      <c r="AF146" s="1491" t="s">
        <v>546</v>
      </c>
      <c r="AG146" s="1491">
        <v>2.4199999999999999E-2</v>
      </c>
      <c r="AH146" s="1491">
        <v>1.2200000000000001E-2</v>
      </c>
      <c r="AI146" s="1491" t="s">
        <v>546</v>
      </c>
      <c r="AJ146" s="1491">
        <v>2.4199999999999999E-2</v>
      </c>
      <c r="AK146" s="1491">
        <v>1.2200000000000001E-2</v>
      </c>
      <c r="AL146" s="1491" t="s">
        <v>546</v>
      </c>
      <c r="AM146" s="1491">
        <v>2.4199999999999999E-2</v>
      </c>
      <c r="AN146" s="1491">
        <v>1.23E-2</v>
      </c>
      <c r="AO146" s="1491" t="s">
        <v>546</v>
      </c>
      <c r="AP146" s="1491">
        <v>2.4199999999999999E-2</v>
      </c>
      <c r="AQ146" s="1491">
        <v>1.23E-2</v>
      </c>
      <c r="AR146" s="1491" t="s">
        <v>546</v>
      </c>
      <c r="AS146" s="1491">
        <v>2.4199999999999999E-2</v>
      </c>
      <c r="AT146" s="1491">
        <v>1.23E-2</v>
      </c>
      <c r="AU146" s="1491" t="s">
        <v>546</v>
      </c>
      <c r="AV146" s="1491">
        <v>2.4299999999999999E-2</v>
      </c>
      <c r="AW146" s="1491">
        <v>1.23E-2</v>
      </c>
      <c r="AX146" s="1491" t="s">
        <v>546</v>
      </c>
      <c r="AY146" s="1491">
        <v>2.4299999999999999E-2</v>
      </c>
      <c r="AZ146" s="1491">
        <v>1.23E-2</v>
      </c>
      <c r="BA146" s="1491" t="s">
        <v>546</v>
      </c>
      <c r="BB146" s="1493">
        <v>2.4299999999999999E-2</v>
      </c>
      <c r="BC146" s="1493">
        <v>1.23E-2</v>
      </c>
      <c r="BD146" s="1493" t="s">
        <v>546</v>
      </c>
      <c r="BE146" s="1493">
        <v>2.4199999999999999E-2</v>
      </c>
      <c r="BF146" s="1493">
        <v>1.23E-2</v>
      </c>
      <c r="BG146" s="1493" t="s">
        <v>546</v>
      </c>
    </row>
    <row r="147" spans="3:59">
      <c r="C147" s="1489" t="s">
        <v>625</v>
      </c>
      <c r="D147" s="1489" t="s">
        <v>2048</v>
      </c>
      <c r="E147" s="825" t="str">
        <f t="shared" si="2"/>
        <v>AvícolaZARAGOZA</v>
      </c>
      <c r="F147" s="1491">
        <v>3.32E-2</v>
      </c>
      <c r="G147" s="1492">
        <v>1.6899999999999998E-2</v>
      </c>
      <c r="H147" s="1491" t="s">
        <v>546</v>
      </c>
      <c r="I147" s="1491">
        <v>3.2899999999999999E-2</v>
      </c>
      <c r="J147" s="1491">
        <v>1.67E-2</v>
      </c>
      <c r="K147" s="1491" t="s">
        <v>546</v>
      </c>
      <c r="L147" s="1493">
        <v>3.39E-2</v>
      </c>
      <c r="M147" s="1491">
        <v>1.72E-2</v>
      </c>
      <c r="N147" s="1491" t="s">
        <v>546</v>
      </c>
      <c r="O147" s="1491">
        <v>3.4099999999999998E-2</v>
      </c>
      <c r="P147" s="1491">
        <v>1.7299999999999999E-2</v>
      </c>
      <c r="Q147" s="1491" t="s">
        <v>546</v>
      </c>
      <c r="R147" s="1491">
        <v>3.2899999999999999E-2</v>
      </c>
      <c r="S147" s="1491">
        <v>1.67E-2</v>
      </c>
      <c r="T147" s="1491" t="s">
        <v>546</v>
      </c>
      <c r="U147" s="1491">
        <v>3.2800000000000003E-2</v>
      </c>
      <c r="V147" s="1491">
        <v>1.66E-2</v>
      </c>
      <c r="W147" s="1491" t="s">
        <v>546</v>
      </c>
      <c r="X147" s="1491">
        <v>3.3500000000000002E-2</v>
      </c>
      <c r="Y147" s="1491">
        <v>1.7000000000000001E-2</v>
      </c>
      <c r="Z147" s="1491" t="s">
        <v>546</v>
      </c>
      <c r="AA147" s="1491">
        <v>3.3099999999999997E-2</v>
      </c>
      <c r="AB147" s="1491">
        <v>1.6799999999999999E-2</v>
      </c>
      <c r="AC147" s="1491" t="s">
        <v>546</v>
      </c>
      <c r="AD147" s="1491">
        <v>3.3300000000000003E-2</v>
      </c>
      <c r="AE147" s="1491">
        <v>1.6899999999999998E-2</v>
      </c>
      <c r="AF147" s="1491" t="s">
        <v>546</v>
      </c>
      <c r="AG147" s="1491">
        <v>3.2399999999999998E-2</v>
      </c>
      <c r="AH147" s="1491">
        <v>1.6400000000000001E-2</v>
      </c>
      <c r="AI147" s="1491" t="s">
        <v>546</v>
      </c>
      <c r="AJ147" s="1491">
        <v>3.2300000000000002E-2</v>
      </c>
      <c r="AK147" s="1491">
        <v>1.6400000000000001E-2</v>
      </c>
      <c r="AL147" s="1491" t="s">
        <v>546</v>
      </c>
      <c r="AM147" s="1491">
        <v>3.2500000000000001E-2</v>
      </c>
      <c r="AN147" s="1491">
        <v>1.6500000000000001E-2</v>
      </c>
      <c r="AO147" s="1491" t="s">
        <v>546</v>
      </c>
      <c r="AP147" s="1491">
        <v>3.2500000000000001E-2</v>
      </c>
      <c r="AQ147" s="1491">
        <v>1.6500000000000001E-2</v>
      </c>
      <c r="AR147" s="1491" t="s">
        <v>546</v>
      </c>
      <c r="AS147" s="1491">
        <v>3.2599999999999997E-2</v>
      </c>
      <c r="AT147" s="1491">
        <v>1.6500000000000001E-2</v>
      </c>
      <c r="AU147" s="1491" t="s">
        <v>546</v>
      </c>
      <c r="AV147" s="1491">
        <v>3.04E-2</v>
      </c>
      <c r="AW147" s="1491">
        <v>1.54E-2</v>
      </c>
      <c r="AX147" s="1491" t="s">
        <v>546</v>
      </c>
      <c r="AY147" s="1491">
        <v>3.0700000000000002E-2</v>
      </c>
      <c r="AZ147" s="1491">
        <v>1.5599999999999999E-2</v>
      </c>
      <c r="BA147" s="1491" t="s">
        <v>546</v>
      </c>
      <c r="BB147" s="1493">
        <v>3.0800000000000001E-2</v>
      </c>
      <c r="BC147" s="1493">
        <v>1.5599999999999999E-2</v>
      </c>
      <c r="BD147" s="1493" t="s">
        <v>546</v>
      </c>
      <c r="BE147" s="1493">
        <v>3.04E-2</v>
      </c>
      <c r="BF147" s="1493">
        <v>1.54E-2</v>
      </c>
      <c r="BG147" s="1493" t="s">
        <v>546</v>
      </c>
    </row>
    <row r="148" spans="3:59">
      <c r="C148" s="1489" t="s">
        <v>625</v>
      </c>
      <c r="D148" s="1489" t="s">
        <v>2049</v>
      </c>
      <c r="E148" s="825" t="str">
        <f t="shared" si="2"/>
        <v>AvícolaCEUTA Y MELILLA</v>
      </c>
      <c r="F148" s="1491">
        <v>3.2000000000000001E-2</v>
      </c>
      <c r="G148" s="1492">
        <v>1.6199999999999999E-2</v>
      </c>
      <c r="H148" s="1491" t="s">
        <v>546</v>
      </c>
      <c r="I148" s="1491">
        <v>3.1800000000000002E-2</v>
      </c>
      <c r="J148" s="1491">
        <v>1.61E-2</v>
      </c>
      <c r="K148" s="1491" t="s">
        <v>546</v>
      </c>
      <c r="L148" s="1493">
        <v>3.1800000000000002E-2</v>
      </c>
      <c r="M148" s="1491">
        <v>1.61E-2</v>
      </c>
      <c r="N148" s="1491" t="s">
        <v>546</v>
      </c>
      <c r="O148" s="1491">
        <v>3.1899999999999998E-2</v>
      </c>
      <c r="P148" s="1491">
        <v>1.6199999999999999E-2</v>
      </c>
      <c r="Q148" s="1491" t="s">
        <v>546</v>
      </c>
      <c r="R148" s="1491">
        <v>3.0300000000000001E-2</v>
      </c>
      <c r="S148" s="1491">
        <v>1.54E-2</v>
      </c>
      <c r="T148" s="1491" t="s">
        <v>546</v>
      </c>
      <c r="U148" s="1491">
        <v>3.0099999999999998E-2</v>
      </c>
      <c r="V148" s="1491">
        <v>1.5299999999999999E-2</v>
      </c>
      <c r="W148" s="1491" t="s">
        <v>546</v>
      </c>
      <c r="X148" s="1491">
        <v>2.9700000000000001E-2</v>
      </c>
      <c r="Y148" s="1491">
        <v>1.5100000000000001E-2</v>
      </c>
      <c r="Z148" s="1491" t="s">
        <v>546</v>
      </c>
      <c r="AA148" s="1491">
        <v>2.9899999999999999E-2</v>
      </c>
      <c r="AB148" s="1491">
        <v>1.5100000000000001E-2</v>
      </c>
      <c r="AC148" s="1491" t="s">
        <v>546</v>
      </c>
      <c r="AD148" s="1491">
        <v>2.98E-2</v>
      </c>
      <c r="AE148" s="1491">
        <v>1.5100000000000001E-2</v>
      </c>
      <c r="AF148" s="1491" t="s">
        <v>546</v>
      </c>
      <c r="AG148" s="1491">
        <v>2.87E-2</v>
      </c>
      <c r="AH148" s="1491">
        <v>1.4500000000000001E-2</v>
      </c>
      <c r="AI148" s="1491" t="s">
        <v>546</v>
      </c>
      <c r="AJ148" s="1491">
        <v>2.8500000000000001E-2</v>
      </c>
      <c r="AK148" s="1491">
        <v>1.4500000000000001E-2</v>
      </c>
      <c r="AL148" s="1491" t="s">
        <v>546</v>
      </c>
      <c r="AM148" s="1491">
        <v>2.87E-2</v>
      </c>
      <c r="AN148" s="1491">
        <v>1.4500000000000001E-2</v>
      </c>
      <c r="AO148" s="1491" t="s">
        <v>546</v>
      </c>
      <c r="AP148" s="1491">
        <v>2.8500000000000001E-2</v>
      </c>
      <c r="AQ148" s="1491">
        <v>1.44E-2</v>
      </c>
      <c r="AR148" s="1491" t="s">
        <v>546</v>
      </c>
      <c r="AS148" s="1491">
        <v>2.8400000000000002E-2</v>
      </c>
      <c r="AT148" s="1491">
        <v>1.44E-2</v>
      </c>
      <c r="AU148" s="1491" t="s">
        <v>546</v>
      </c>
      <c r="AV148" s="1491">
        <v>2.9000000000000001E-2</v>
      </c>
      <c r="AW148" s="1491">
        <v>1.47E-2</v>
      </c>
      <c r="AX148" s="1491" t="s">
        <v>546</v>
      </c>
      <c r="AY148" s="1491">
        <v>2.9000000000000001E-2</v>
      </c>
      <c r="AZ148" s="1491">
        <v>1.47E-2</v>
      </c>
      <c r="BA148" s="1491" t="s">
        <v>546</v>
      </c>
      <c r="BB148" s="1493">
        <v>2.9000000000000001E-2</v>
      </c>
      <c r="BC148" s="1493">
        <v>1.47E-2</v>
      </c>
      <c r="BD148" s="1493" t="s">
        <v>546</v>
      </c>
      <c r="BE148" s="1493">
        <v>2.87E-2</v>
      </c>
      <c r="BF148" s="1493">
        <v>1.4500000000000001E-2</v>
      </c>
      <c r="BG148" s="1493" t="s">
        <v>546</v>
      </c>
    </row>
    <row r="149" spans="3:59">
      <c r="C149" s="1489" t="s">
        <v>677</v>
      </c>
      <c r="D149" s="1489" t="s">
        <v>1999</v>
      </c>
      <c r="E149" s="825" t="str">
        <f t="shared" si="2"/>
        <v>CaprinoALBACETE</v>
      </c>
      <c r="F149" s="1491">
        <v>2.9499999999999998E-2</v>
      </c>
      <c r="G149" s="1492" t="s">
        <v>546</v>
      </c>
      <c r="H149" s="1491" t="s">
        <v>546</v>
      </c>
      <c r="I149" s="1491">
        <v>2.9899999999999999E-2</v>
      </c>
      <c r="J149" s="1491" t="s">
        <v>546</v>
      </c>
      <c r="K149" s="1491" t="s">
        <v>546</v>
      </c>
      <c r="L149" s="1493">
        <v>3.0499999999999999E-2</v>
      </c>
      <c r="M149" s="1491" t="s">
        <v>546</v>
      </c>
      <c r="N149" s="1491" t="s">
        <v>546</v>
      </c>
      <c r="O149" s="1491">
        <v>3.0700000000000002E-2</v>
      </c>
      <c r="P149" s="1491" t="s">
        <v>546</v>
      </c>
      <c r="Q149" s="1491" t="s">
        <v>546</v>
      </c>
      <c r="R149" s="1491">
        <v>2.98E-2</v>
      </c>
      <c r="S149" s="1491" t="s">
        <v>546</v>
      </c>
      <c r="T149" s="1491" t="s">
        <v>546</v>
      </c>
      <c r="U149" s="1491">
        <v>2.98E-2</v>
      </c>
      <c r="V149" s="1491" t="s">
        <v>546</v>
      </c>
      <c r="W149" s="1491" t="s">
        <v>546</v>
      </c>
      <c r="X149" s="1491">
        <v>2.98E-2</v>
      </c>
      <c r="Y149" s="1491" t="s">
        <v>546</v>
      </c>
      <c r="Z149" s="1491" t="s">
        <v>546</v>
      </c>
      <c r="AA149" s="1491">
        <v>2.9700000000000001E-2</v>
      </c>
      <c r="AB149" s="1491" t="s">
        <v>546</v>
      </c>
      <c r="AC149" s="1491" t="s">
        <v>546</v>
      </c>
      <c r="AD149" s="1491">
        <v>3.0099999999999998E-2</v>
      </c>
      <c r="AE149" s="1491" t="s">
        <v>546</v>
      </c>
      <c r="AF149" s="1491" t="s">
        <v>546</v>
      </c>
      <c r="AG149" s="1491">
        <v>2.98E-2</v>
      </c>
      <c r="AH149" s="1491" t="s">
        <v>546</v>
      </c>
      <c r="AI149" s="1491" t="s">
        <v>546</v>
      </c>
      <c r="AJ149" s="1491">
        <v>2.9399999999999999E-2</v>
      </c>
      <c r="AK149" s="1491" t="s">
        <v>546</v>
      </c>
      <c r="AL149" s="1491" t="s">
        <v>546</v>
      </c>
      <c r="AM149" s="1491">
        <v>2.92E-2</v>
      </c>
      <c r="AN149" s="1491" t="s">
        <v>546</v>
      </c>
      <c r="AO149" s="1491" t="s">
        <v>546</v>
      </c>
      <c r="AP149" s="1491">
        <v>2.9899999999999999E-2</v>
      </c>
      <c r="AQ149" s="1491" t="s">
        <v>546</v>
      </c>
      <c r="AR149" s="1491" t="s">
        <v>546</v>
      </c>
      <c r="AS149" s="1491">
        <v>2.98E-2</v>
      </c>
      <c r="AT149" s="1491" t="s">
        <v>546</v>
      </c>
      <c r="AU149" s="1491" t="s">
        <v>546</v>
      </c>
      <c r="AV149" s="1491">
        <v>2.9399999999999999E-2</v>
      </c>
      <c r="AW149" s="1491" t="s">
        <v>546</v>
      </c>
      <c r="AX149" s="1491" t="s">
        <v>546</v>
      </c>
      <c r="AY149" s="1491">
        <v>2.9399999999999999E-2</v>
      </c>
      <c r="AZ149" s="1491" t="s">
        <v>546</v>
      </c>
      <c r="BA149" s="1491" t="s">
        <v>546</v>
      </c>
      <c r="BB149" s="1493">
        <v>2.93E-2</v>
      </c>
      <c r="BC149" s="1493" t="s">
        <v>546</v>
      </c>
      <c r="BD149" s="1493" t="s">
        <v>546</v>
      </c>
      <c r="BE149" s="1493">
        <v>2.9399999999999999E-2</v>
      </c>
      <c r="BF149" s="1493" t="s">
        <v>546</v>
      </c>
      <c r="BG149" s="1493" t="s">
        <v>546</v>
      </c>
    </row>
    <row r="150" spans="3:59">
      <c r="C150" s="1489" t="s">
        <v>677</v>
      </c>
      <c r="D150" s="1489" t="s">
        <v>2000</v>
      </c>
      <c r="E150" s="825" t="str">
        <f t="shared" si="2"/>
        <v>CaprinoALICANTE/ALACANT</v>
      </c>
      <c r="F150" s="1491">
        <v>2.9700000000000001E-2</v>
      </c>
      <c r="G150" s="1492" t="s">
        <v>546</v>
      </c>
      <c r="H150" s="1491" t="s">
        <v>546</v>
      </c>
      <c r="I150" s="1491">
        <v>3.0099999999999998E-2</v>
      </c>
      <c r="J150" s="1491" t="s">
        <v>546</v>
      </c>
      <c r="K150" s="1491" t="s">
        <v>546</v>
      </c>
      <c r="L150" s="1493">
        <v>0.03</v>
      </c>
      <c r="M150" s="1491" t="s">
        <v>546</v>
      </c>
      <c r="N150" s="1491" t="s">
        <v>546</v>
      </c>
      <c r="O150" s="1491">
        <v>3.0300000000000001E-2</v>
      </c>
      <c r="P150" s="1491" t="s">
        <v>546</v>
      </c>
      <c r="Q150" s="1491" t="s">
        <v>546</v>
      </c>
      <c r="R150" s="1491">
        <v>2.9700000000000001E-2</v>
      </c>
      <c r="S150" s="1491" t="s">
        <v>546</v>
      </c>
      <c r="T150" s="1491" t="s">
        <v>546</v>
      </c>
      <c r="U150" s="1491">
        <v>0.03</v>
      </c>
      <c r="V150" s="1491" t="s">
        <v>546</v>
      </c>
      <c r="W150" s="1491" t="s">
        <v>546</v>
      </c>
      <c r="X150" s="1491">
        <v>2.98E-2</v>
      </c>
      <c r="Y150" s="1491" t="s">
        <v>546</v>
      </c>
      <c r="Z150" s="1491" t="s">
        <v>546</v>
      </c>
      <c r="AA150" s="1491">
        <v>2.9899999999999999E-2</v>
      </c>
      <c r="AB150" s="1491" t="s">
        <v>546</v>
      </c>
      <c r="AC150" s="1491" t="s">
        <v>546</v>
      </c>
      <c r="AD150" s="1491">
        <v>2.9899999999999999E-2</v>
      </c>
      <c r="AE150" s="1491" t="s">
        <v>546</v>
      </c>
      <c r="AF150" s="1491" t="s">
        <v>546</v>
      </c>
      <c r="AG150" s="1491">
        <v>2.9899999999999999E-2</v>
      </c>
      <c r="AH150" s="1491" t="s">
        <v>546</v>
      </c>
      <c r="AI150" s="1491" t="s">
        <v>546</v>
      </c>
      <c r="AJ150" s="1491">
        <v>2.9600000000000001E-2</v>
      </c>
      <c r="AK150" s="1491" t="s">
        <v>546</v>
      </c>
      <c r="AL150" s="1491" t="s">
        <v>546</v>
      </c>
      <c r="AM150" s="1491">
        <v>2.9499999999999998E-2</v>
      </c>
      <c r="AN150" s="1491" t="s">
        <v>546</v>
      </c>
      <c r="AO150" s="1491" t="s">
        <v>546</v>
      </c>
      <c r="AP150" s="1491">
        <v>2.8899999999999999E-2</v>
      </c>
      <c r="AQ150" s="1491" t="s">
        <v>546</v>
      </c>
      <c r="AR150" s="1491" t="s">
        <v>546</v>
      </c>
      <c r="AS150" s="1491">
        <v>2.9100000000000001E-2</v>
      </c>
      <c r="AT150" s="1491" t="s">
        <v>546</v>
      </c>
      <c r="AU150" s="1491" t="s">
        <v>546</v>
      </c>
      <c r="AV150" s="1491">
        <v>2.9100000000000001E-2</v>
      </c>
      <c r="AW150" s="1491" t="s">
        <v>546</v>
      </c>
      <c r="AX150" s="1491" t="s">
        <v>546</v>
      </c>
      <c r="AY150" s="1491">
        <v>2.9000000000000001E-2</v>
      </c>
      <c r="AZ150" s="1491" t="s">
        <v>546</v>
      </c>
      <c r="BA150" s="1491" t="s">
        <v>546</v>
      </c>
      <c r="BB150" s="1493">
        <v>2.9100000000000001E-2</v>
      </c>
      <c r="BC150" s="1493" t="s">
        <v>546</v>
      </c>
      <c r="BD150" s="1493" t="s">
        <v>546</v>
      </c>
      <c r="BE150" s="1493">
        <v>2.9000000000000001E-2</v>
      </c>
      <c r="BF150" s="1493" t="s">
        <v>546</v>
      </c>
      <c r="BG150" s="1493" t="s">
        <v>546</v>
      </c>
    </row>
    <row r="151" spans="3:59">
      <c r="C151" s="1489" t="s">
        <v>677</v>
      </c>
      <c r="D151" s="1489" t="s">
        <v>2001</v>
      </c>
      <c r="E151" s="825" t="str">
        <f t="shared" si="2"/>
        <v>CaprinoALMERÍA</v>
      </c>
      <c r="F151" s="1491">
        <v>3.04E-2</v>
      </c>
      <c r="G151" s="1492" t="s">
        <v>546</v>
      </c>
      <c r="H151" s="1491" t="s">
        <v>546</v>
      </c>
      <c r="I151" s="1491">
        <v>0.03</v>
      </c>
      <c r="J151" s="1491" t="s">
        <v>546</v>
      </c>
      <c r="K151" s="1491" t="s">
        <v>546</v>
      </c>
      <c r="L151" s="1493">
        <v>2.93E-2</v>
      </c>
      <c r="M151" s="1491" t="s">
        <v>546</v>
      </c>
      <c r="N151" s="1491" t="s">
        <v>546</v>
      </c>
      <c r="O151" s="1491">
        <v>2.9600000000000001E-2</v>
      </c>
      <c r="P151" s="1491" t="s">
        <v>546</v>
      </c>
      <c r="Q151" s="1491" t="s">
        <v>546</v>
      </c>
      <c r="R151" s="1491">
        <v>2.9899999999999999E-2</v>
      </c>
      <c r="S151" s="1491" t="s">
        <v>546</v>
      </c>
      <c r="T151" s="1491" t="s">
        <v>546</v>
      </c>
      <c r="U151" s="1491">
        <v>2.9600000000000001E-2</v>
      </c>
      <c r="V151" s="1491" t="s">
        <v>546</v>
      </c>
      <c r="W151" s="1491" t="s">
        <v>546</v>
      </c>
      <c r="X151" s="1491">
        <v>3.0800000000000001E-2</v>
      </c>
      <c r="Y151" s="1491" t="s">
        <v>546</v>
      </c>
      <c r="Z151" s="1491" t="s">
        <v>546</v>
      </c>
      <c r="AA151" s="1491">
        <v>3.0300000000000001E-2</v>
      </c>
      <c r="AB151" s="1491" t="s">
        <v>546</v>
      </c>
      <c r="AC151" s="1491" t="s">
        <v>546</v>
      </c>
      <c r="AD151" s="1491">
        <v>3.0499999999999999E-2</v>
      </c>
      <c r="AE151" s="1491" t="s">
        <v>546</v>
      </c>
      <c r="AF151" s="1491" t="s">
        <v>546</v>
      </c>
      <c r="AG151" s="1491">
        <v>3.09E-2</v>
      </c>
      <c r="AH151" s="1491" t="s">
        <v>546</v>
      </c>
      <c r="AI151" s="1491" t="s">
        <v>546</v>
      </c>
      <c r="AJ151" s="1491">
        <v>3.04E-2</v>
      </c>
      <c r="AK151" s="1491" t="s">
        <v>546</v>
      </c>
      <c r="AL151" s="1491" t="s">
        <v>546</v>
      </c>
      <c r="AM151" s="1491">
        <v>3.0099999999999998E-2</v>
      </c>
      <c r="AN151" s="1491" t="s">
        <v>546</v>
      </c>
      <c r="AO151" s="1491" t="s">
        <v>546</v>
      </c>
      <c r="AP151" s="1491">
        <v>3.0099999999999998E-2</v>
      </c>
      <c r="AQ151" s="1491" t="s">
        <v>546</v>
      </c>
      <c r="AR151" s="1491" t="s">
        <v>546</v>
      </c>
      <c r="AS151" s="1491">
        <v>3.0499999999999999E-2</v>
      </c>
      <c r="AT151" s="1491" t="s">
        <v>546</v>
      </c>
      <c r="AU151" s="1491" t="s">
        <v>546</v>
      </c>
      <c r="AV151" s="1491">
        <v>3.0499999999999999E-2</v>
      </c>
      <c r="AW151" s="1491" t="s">
        <v>546</v>
      </c>
      <c r="AX151" s="1491" t="s">
        <v>546</v>
      </c>
      <c r="AY151" s="1491">
        <v>3.0200000000000001E-2</v>
      </c>
      <c r="AZ151" s="1491" t="s">
        <v>546</v>
      </c>
      <c r="BA151" s="1491" t="s">
        <v>546</v>
      </c>
      <c r="BB151" s="1493">
        <v>2.98E-2</v>
      </c>
      <c r="BC151" s="1493" t="s">
        <v>546</v>
      </c>
      <c r="BD151" s="1493" t="s">
        <v>546</v>
      </c>
      <c r="BE151" s="1493">
        <v>2.9600000000000001E-2</v>
      </c>
      <c r="BF151" s="1493" t="s">
        <v>546</v>
      </c>
      <c r="BG151" s="1493" t="s">
        <v>546</v>
      </c>
    </row>
    <row r="152" spans="3:59">
      <c r="C152" s="1489" t="s">
        <v>677</v>
      </c>
      <c r="D152" s="1489" t="s">
        <v>2002</v>
      </c>
      <c r="E152" s="825" t="str">
        <f t="shared" si="2"/>
        <v>CaprinoARABA/ÁLAVA</v>
      </c>
      <c r="F152" s="1491">
        <v>2.93E-2</v>
      </c>
      <c r="G152" s="1492" t="s">
        <v>546</v>
      </c>
      <c r="H152" s="1491" t="s">
        <v>546</v>
      </c>
      <c r="I152" s="1491">
        <v>2.9100000000000001E-2</v>
      </c>
      <c r="J152" s="1491" t="s">
        <v>546</v>
      </c>
      <c r="K152" s="1491" t="s">
        <v>546</v>
      </c>
      <c r="L152" s="1493">
        <v>2.9000000000000001E-2</v>
      </c>
      <c r="M152" s="1491" t="s">
        <v>546</v>
      </c>
      <c r="N152" s="1491" t="s">
        <v>546</v>
      </c>
      <c r="O152" s="1491">
        <v>2.9100000000000001E-2</v>
      </c>
      <c r="P152" s="1491" t="s">
        <v>546</v>
      </c>
      <c r="Q152" s="1491" t="s">
        <v>546</v>
      </c>
      <c r="R152" s="1491">
        <v>2.8000000000000001E-2</v>
      </c>
      <c r="S152" s="1491" t="s">
        <v>546</v>
      </c>
      <c r="T152" s="1491" t="s">
        <v>546</v>
      </c>
      <c r="U152" s="1491">
        <v>2.81E-2</v>
      </c>
      <c r="V152" s="1491" t="s">
        <v>546</v>
      </c>
      <c r="W152" s="1491" t="s">
        <v>546</v>
      </c>
      <c r="X152" s="1491">
        <v>2.86E-2</v>
      </c>
      <c r="Y152" s="1491" t="s">
        <v>546</v>
      </c>
      <c r="Z152" s="1491" t="s">
        <v>546</v>
      </c>
      <c r="AA152" s="1491">
        <v>2.81E-2</v>
      </c>
      <c r="AB152" s="1491" t="s">
        <v>546</v>
      </c>
      <c r="AC152" s="1491" t="s">
        <v>546</v>
      </c>
      <c r="AD152" s="1491">
        <v>2.81E-2</v>
      </c>
      <c r="AE152" s="1491" t="s">
        <v>546</v>
      </c>
      <c r="AF152" s="1491" t="s">
        <v>546</v>
      </c>
      <c r="AG152" s="1491">
        <v>3.0099999999999998E-2</v>
      </c>
      <c r="AH152" s="1491" t="s">
        <v>546</v>
      </c>
      <c r="AI152" s="1491" t="s">
        <v>546</v>
      </c>
      <c r="AJ152" s="1491">
        <v>3.0099999999999998E-2</v>
      </c>
      <c r="AK152" s="1491" t="s">
        <v>546</v>
      </c>
      <c r="AL152" s="1491" t="s">
        <v>546</v>
      </c>
      <c r="AM152" s="1491">
        <v>3.0099999999999998E-2</v>
      </c>
      <c r="AN152" s="1491" t="s">
        <v>546</v>
      </c>
      <c r="AO152" s="1491" t="s">
        <v>546</v>
      </c>
      <c r="AP152" s="1491">
        <v>3.0499999999999999E-2</v>
      </c>
      <c r="AQ152" s="1491" t="s">
        <v>546</v>
      </c>
      <c r="AR152" s="1491" t="s">
        <v>546</v>
      </c>
      <c r="AS152" s="1491">
        <v>3.0499999999999999E-2</v>
      </c>
      <c r="AT152" s="1491" t="s">
        <v>546</v>
      </c>
      <c r="AU152" s="1491" t="s">
        <v>546</v>
      </c>
      <c r="AV152" s="1491">
        <v>3.0499999999999999E-2</v>
      </c>
      <c r="AW152" s="1491" t="s">
        <v>546</v>
      </c>
      <c r="AX152" s="1491" t="s">
        <v>546</v>
      </c>
      <c r="AY152" s="1491">
        <v>3.0700000000000002E-2</v>
      </c>
      <c r="AZ152" s="1491" t="s">
        <v>546</v>
      </c>
      <c r="BA152" s="1491" t="s">
        <v>546</v>
      </c>
      <c r="BB152" s="1493">
        <v>3.09E-2</v>
      </c>
      <c r="BC152" s="1493" t="s">
        <v>546</v>
      </c>
      <c r="BD152" s="1493" t="s">
        <v>546</v>
      </c>
      <c r="BE152" s="1493">
        <v>3.0800000000000001E-2</v>
      </c>
      <c r="BF152" s="1493" t="s">
        <v>546</v>
      </c>
      <c r="BG152" s="1493" t="s">
        <v>546</v>
      </c>
    </row>
    <row r="153" spans="3:59">
      <c r="C153" s="1489" t="s">
        <v>677</v>
      </c>
      <c r="D153" s="1489" t="s">
        <v>2003</v>
      </c>
      <c r="E153" s="825" t="str">
        <f t="shared" si="2"/>
        <v>CaprinoASTURIAS</v>
      </c>
      <c r="F153" s="1491">
        <v>2.8400000000000002E-2</v>
      </c>
      <c r="G153" s="1492" t="s">
        <v>546</v>
      </c>
      <c r="H153" s="1491" t="s">
        <v>546</v>
      </c>
      <c r="I153" s="1491">
        <v>2.8199999999999999E-2</v>
      </c>
      <c r="J153" s="1491" t="s">
        <v>546</v>
      </c>
      <c r="K153" s="1491" t="s">
        <v>546</v>
      </c>
      <c r="L153" s="1493">
        <v>2.81E-2</v>
      </c>
      <c r="M153" s="1491" t="s">
        <v>546</v>
      </c>
      <c r="N153" s="1491" t="s">
        <v>546</v>
      </c>
      <c r="O153" s="1491">
        <v>2.8199999999999999E-2</v>
      </c>
      <c r="P153" s="1491" t="s">
        <v>546</v>
      </c>
      <c r="Q153" s="1491" t="s">
        <v>546</v>
      </c>
      <c r="R153" s="1491">
        <v>2.8199999999999999E-2</v>
      </c>
      <c r="S153" s="1491" t="s">
        <v>546</v>
      </c>
      <c r="T153" s="1491" t="s">
        <v>546</v>
      </c>
      <c r="U153" s="1491">
        <v>2.8400000000000002E-2</v>
      </c>
      <c r="V153" s="1491" t="s">
        <v>546</v>
      </c>
      <c r="W153" s="1491" t="s">
        <v>546</v>
      </c>
      <c r="X153" s="1491">
        <v>2.8299999999999999E-2</v>
      </c>
      <c r="Y153" s="1491" t="s">
        <v>546</v>
      </c>
      <c r="Z153" s="1491" t="s">
        <v>546</v>
      </c>
      <c r="AA153" s="1491">
        <v>2.87E-2</v>
      </c>
      <c r="AB153" s="1491" t="s">
        <v>546</v>
      </c>
      <c r="AC153" s="1491" t="s">
        <v>546</v>
      </c>
      <c r="AD153" s="1491">
        <v>2.8799999999999999E-2</v>
      </c>
      <c r="AE153" s="1491" t="s">
        <v>546</v>
      </c>
      <c r="AF153" s="1491" t="s">
        <v>546</v>
      </c>
      <c r="AG153" s="1491">
        <v>2.86E-2</v>
      </c>
      <c r="AH153" s="1491" t="s">
        <v>546</v>
      </c>
      <c r="AI153" s="1491" t="s">
        <v>546</v>
      </c>
      <c r="AJ153" s="1491">
        <v>2.8500000000000001E-2</v>
      </c>
      <c r="AK153" s="1491" t="s">
        <v>546</v>
      </c>
      <c r="AL153" s="1491" t="s">
        <v>546</v>
      </c>
      <c r="AM153" s="1491">
        <v>2.8500000000000001E-2</v>
      </c>
      <c r="AN153" s="1491" t="s">
        <v>546</v>
      </c>
      <c r="AO153" s="1491" t="s">
        <v>546</v>
      </c>
      <c r="AP153" s="1491">
        <v>2.8000000000000001E-2</v>
      </c>
      <c r="AQ153" s="1491" t="s">
        <v>546</v>
      </c>
      <c r="AR153" s="1491" t="s">
        <v>546</v>
      </c>
      <c r="AS153" s="1491">
        <v>2.81E-2</v>
      </c>
      <c r="AT153" s="1491" t="s">
        <v>546</v>
      </c>
      <c r="AU153" s="1491" t="s">
        <v>546</v>
      </c>
      <c r="AV153" s="1491">
        <v>2.8000000000000001E-2</v>
      </c>
      <c r="AW153" s="1491" t="s">
        <v>546</v>
      </c>
      <c r="AX153" s="1491" t="s">
        <v>546</v>
      </c>
      <c r="AY153" s="1491">
        <v>2.8000000000000001E-2</v>
      </c>
      <c r="AZ153" s="1491" t="s">
        <v>546</v>
      </c>
      <c r="BA153" s="1491" t="s">
        <v>546</v>
      </c>
      <c r="BB153" s="1493">
        <v>2.8000000000000001E-2</v>
      </c>
      <c r="BC153" s="1493" t="s">
        <v>546</v>
      </c>
      <c r="BD153" s="1493" t="s">
        <v>546</v>
      </c>
      <c r="BE153" s="1493">
        <v>2.81E-2</v>
      </c>
      <c r="BF153" s="1493" t="s">
        <v>546</v>
      </c>
      <c r="BG153" s="1493" t="s">
        <v>546</v>
      </c>
    </row>
    <row r="154" spans="3:59">
      <c r="C154" s="1489" t="s">
        <v>677</v>
      </c>
      <c r="D154" s="1489" t="s">
        <v>2004</v>
      </c>
      <c r="E154" s="825" t="str">
        <f t="shared" si="2"/>
        <v>CaprinoÁVILA</v>
      </c>
      <c r="F154" s="1491">
        <v>3.0499999999999999E-2</v>
      </c>
      <c r="G154" s="1492" t="s">
        <v>546</v>
      </c>
      <c r="H154" s="1491" t="s">
        <v>546</v>
      </c>
      <c r="I154" s="1491">
        <v>3.1099999999999999E-2</v>
      </c>
      <c r="J154" s="1491" t="s">
        <v>546</v>
      </c>
      <c r="K154" s="1491" t="s">
        <v>546</v>
      </c>
      <c r="L154" s="1493">
        <v>3.1399999999999997E-2</v>
      </c>
      <c r="M154" s="1491" t="s">
        <v>546</v>
      </c>
      <c r="N154" s="1491" t="s">
        <v>546</v>
      </c>
      <c r="O154" s="1491">
        <v>2.9399999999999999E-2</v>
      </c>
      <c r="P154" s="1491" t="s">
        <v>546</v>
      </c>
      <c r="Q154" s="1491" t="s">
        <v>546</v>
      </c>
      <c r="R154" s="1491">
        <v>3.0099999999999998E-2</v>
      </c>
      <c r="S154" s="1491" t="s">
        <v>546</v>
      </c>
      <c r="T154" s="1491" t="s">
        <v>546</v>
      </c>
      <c r="U154" s="1491">
        <v>2.9899999999999999E-2</v>
      </c>
      <c r="V154" s="1491" t="s">
        <v>546</v>
      </c>
      <c r="W154" s="1491" t="s">
        <v>546</v>
      </c>
      <c r="X154" s="1491">
        <v>3.0099999999999998E-2</v>
      </c>
      <c r="Y154" s="1491" t="s">
        <v>546</v>
      </c>
      <c r="Z154" s="1491" t="s">
        <v>546</v>
      </c>
      <c r="AA154" s="1491">
        <v>0.03</v>
      </c>
      <c r="AB154" s="1491" t="s">
        <v>546</v>
      </c>
      <c r="AC154" s="1491" t="s">
        <v>546</v>
      </c>
      <c r="AD154" s="1491">
        <v>3.0700000000000002E-2</v>
      </c>
      <c r="AE154" s="1491" t="s">
        <v>546</v>
      </c>
      <c r="AF154" s="1491" t="s">
        <v>546</v>
      </c>
      <c r="AG154" s="1491">
        <v>3.0099999999999998E-2</v>
      </c>
      <c r="AH154" s="1491" t="s">
        <v>546</v>
      </c>
      <c r="AI154" s="1491" t="s">
        <v>546</v>
      </c>
      <c r="AJ154" s="1491">
        <v>2.9600000000000001E-2</v>
      </c>
      <c r="AK154" s="1491" t="s">
        <v>546</v>
      </c>
      <c r="AL154" s="1491" t="s">
        <v>546</v>
      </c>
      <c r="AM154" s="1491">
        <v>2.9499999999999998E-2</v>
      </c>
      <c r="AN154" s="1491" t="s">
        <v>546</v>
      </c>
      <c r="AO154" s="1491" t="s">
        <v>546</v>
      </c>
      <c r="AP154" s="1491">
        <v>2.9600000000000001E-2</v>
      </c>
      <c r="AQ154" s="1491" t="s">
        <v>546</v>
      </c>
      <c r="AR154" s="1491" t="s">
        <v>546</v>
      </c>
      <c r="AS154" s="1491">
        <v>2.9700000000000001E-2</v>
      </c>
      <c r="AT154" s="1491" t="s">
        <v>546</v>
      </c>
      <c r="AU154" s="1491" t="s">
        <v>546</v>
      </c>
      <c r="AV154" s="1491">
        <v>2.9600000000000001E-2</v>
      </c>
      <c r="AW154" s="1491" t="s">
        <v>546</v>
      </c>
      <c r="AX154" s="1491" t="s">
        <v>546</v>
      </c>
      <c r="AY154" s="1491">
        <v>2.98E-2</v>
      </c>
      <c r="AZ154" s="1491" t="s">
        <v>546</v>
      </c>
      <c r="BA154" s="1491" t="s">
        <v>546</v>
      </c>
      <c r="BB154" s="1493">
        <v>2.9700000000000001E-2</v>
      </c>
      <c r="BC154" s="1493" t="s">
        <v>546</v>
      </c>
      <c r="BD154" s="1493" t="s">
        <v>546</v>
      </c>
      <c r="BE154" s="1493">
        <v>2.9600000000000001E-2</v>
      </c>
      <c r="BF154" s="1493" t="s">
        <v>546</v>
      </c>
      <c r="BG154" s="1493" t="s">
        <v>546</v>
      </c>
    </row>
    <row r="155" spans="3:59">
      <c r="C155" s="1489" t="s">
        <v>677</v>
      </c>
      <c r="D155" s="1489" t="s">
        <v>2005</v>
      </c>
      <c r="E155" s="825" t="str">
        <f t="shared" si="2"/>
        <v>CaprinoBADAJOZ</v>
      </c>
      <c r="F155" s="1491">
        <v>3.09E-2</v>
      </c>
      <c r="G155" s="1492" t="s">
        <v>546</v>
      </c>
      <c r="H155" s="1491" t="s">
        <v>546</v>
      </c>
      <c r="I155" s="1491">
        <v>3.0200000000000001E-2</v>
      </c>
      <c r="J155" s="1491" t="s">
        <v>546</v>
      </c>
      <c r="K155" s="1491" t="s">
        <v>546</v>
      </c>
      <c r="L155" s="1493">
        <v>2.98E-2</v>
      </c>
      <c r="M155" s="1491" t="s">
        <v>546</v>
      </c>
      <c r="N155" s="1491" t="s">
        <v>546</v>
      </c>
      <c r="O155" s="1491">
        <v>2.98E-2</v>
      </c>
      <c r="P155" s="1491" t="s">
        <v>546</v>
      </c>
      <c r="Q155" s="1491" t="s">
        <v>546</v>
      </c>
      <c r="R155" s="1491">
        <v>2.8899999999999999E-2</v>
      </c>
      <c r="S155" s="1491" t="s">
        <v>546</v>
      </c>
      <c r="T155" s="1491" t="s">
        <v>546</v>
      </c>
      <c r="U155" s="1491">
        <v>2.9000000000000001E-2</v>
      </c>
      <c r="V155" s="1491" t="s">
        <v>546</v>
      </c>
      <c r="W155" s="1491" t="s">
        <v>546</v>
      </c>
      <c r="X155" s="1491">
        <v>2.9100000000000001E-2</v>
      </c>
      <c r="Y155" s="1491" t="s">
        <v>546</v>
      </c>
      <c r="Z155" s="1491" t="s">
        <v>546</v>
      </c>
      <c r="AA155" s="1491">
        <v>2.93E-2</v>
      </c>
      <c r="AB155" s="1491" t="s">
        <v>546</v>
      </c>
      <c r="AC155" s="1491" t="s">
        <v>546</v>
      </c>
      <c r="AD155" s="1491">
        <v>2.9899999999999999E-2</v>
      </c>
      <c r="AE155" s="1491" t="s">
        <v>546</v>
      </c>
      <c r="AF155" s="1491" t="s">
        <v>546</v>
      </c>
      <c r="AG155" s="1491">
        <v>2.9899999999999999E-2</v>
      </c>
      <c r="AH155" s="1491" t="s">
        <v>546</v>
      </c>
      <c r="AI155" s="1491" t="s">
        <v>546</v>
      </c>
      <c r="AJ155" s="1491">
        <v>2.9700000000000001E-2</v>
      </c>
      <c r="AK155" s="1491" t="s">
        <v>546</v>
      </c>
      <c r="AL155" s="1491" t="s">
        <v>546</v>
      </c>
      <c r="AM155" s="1491">
        <v>2.9700000000000001E-2</v>
      </c>
      <c r="AN155" s="1491" t="s">
        <v>546</v>
      </c>
      <c r="AO155" s="1491" t="s">
        <v>546</v>
      </c>
      <c r="AP155" s="1491">
        <v>2.9899999999999999E-2</v>
      </c>
      <c r="AQ155" s="1491" t="s">
        <v>546</v>
      </c>
      <c r="AR155" s="1491" t="s">
        <v>546</v>
      </c>
      <c r="AS155" s="1491">
        <v>2.98E-2</v>
      </c>
      <c r="AT155" s="1491" t="s">
        <v>546</v>
      </c>
      <c r="AU155" s="1491" t="s">
        <v>546</v>
      </c>
      <c r="AV155" s="1491">
        <v>2.9899999999999999E-2</v>
      </c>
      <c r="AW155" s="1491" t="s">
        <v>546</v>
      </c>
      <c r="AX155" s="1491" t="s">
        <v>546</v>
      </c>
      <c r="AY155" s="1491">
        <v>2.9899999999999999E-2</v>
      </c>
      <c r="AZ155" s="1491" t="s">
        <v>546</v>
      </c>
      <c r="BA155" s="1491" t="s">
        <v>546</v>
      </c>
      <c r="BB155" s="1493">
        <v>2.9899999999999999E-2</v>
      </c>
      <c r="BC155" s="1493" t="s">
        <v>546</v>
      </c>
      <c r="BD155" s="1493" t="s">
        <v>546</v>
      </c>
      <c r="BE155" s="1493">
        <v>2.98E-2</v>
      </c>
      <c r="BF155" s="1493" t="s">
        <v>546</v>
      </c>
      <c r="BG155" s="1493" t="s">
        <v>546</v>
      </c>
    </row>
    <row r="156" spans="3:59">
      <c r="C156" s="1489" t="s">
        <v>677</v>
      </c>
      <c r="D156" s="1489" t="s">
        <v>2006</v>
      </c>
      <c r="E156" s="825" t="str">
        <f t="shared" si="2"/>
        <v>CaprinoBALEARS, ILLES</v>
      </c>
      <c r="F156" s="1491">
        <v>2.8799999999999999E-2</v>
      </c>
      <c r="G156" s="1492" t="s">
        <v>546</v>
      </c>
      <c r="H156" s="1491" t="s">
        <v>546</v>
      </c>
      <c r="I156" s="1491">
        <v>2.8799999999999999E-2</v>
      </c>
      <c r="J156" s="1491" t="s">
        <v>546</v>
      </c>
      <c r="K156" s="1491" t="s">
        <v>546</v>
      </c>
      <c r="L156" s="1493">
        <v>2.8000000000000001E-2</v>
      </c>
      <c r="M156" s="1491" t="s">
        <v>546</v>
      </c>
      <c r="N156" s="1491" t="s">
        <v>546</v>
      </c>
      <c r="O156" s="1491">
        <v>2.8899999999999999E-2</v>
      </c>
      <c r="P156" s="1491" t="s">
        <v>546</v>
      </c>
      <c r="Q156" s="1491" t="s">
        <v>546</v>
      </c>
      <c r="R156" s="1491">
        <v>2.6200000000000001E-2</v>
      </c>
      <c r="S156" s="1491" t="s">
        <v>546</v>
      </c>
      <c r="T156" s="1491" t="s">
        <v>546</v>
      </c>
      <c r="U156" s="1491">
        <v>2.6599999999999999E-2</v>
      </c>
      <c r="V156" s="1491" t="s">
        <v>546</v>
      </c>
      <c r="W156" s="1491" t="s">
        <v>546</v>
      </c>
      <c r="X156" s="1491">
        <v>2.6599999999999999E-2</v>
      </c>
      <c r="Y156" s="1491" t="s">
        <v>546</v>
      </c>
      <c r="Z156" s="1491" t="s">
        <v>546</v>
      </c>
      <c r="AA156" s="1491">
        <v>2.6100000000000002E-2</v>
      </c>
      <c r="AB156" s="1491" t="s">
        <v>546</v>
      </c>
      <c r="AC156" s="1491" t="s">
        <v>546</v>
      </c>
      <c r="AD156" s="1491">
        <v>2.5100000000000001E-2</v>
      </c>
      <c r="AE156" s="1491" t="s">
        <v>546</v>
      </c>
      <c r="AF156" s="1491" t="s">
        <v>546</v>
      </c>
      <c r="AG156" s="1491">
        <v>2.9899999999999999E-2</v>
      </c>
      <c r="AH156" s="1491" t="s">
        <v>546</v>
      </c>
      <c r="AI156" s="1491" t="s">
        <v>546</v>
      </c>
      <c r="AJ156" s="1491">
        <v>0.03</v>
      </c>
      <c r="AK156" s="1491" t="s">
        <v>546</v>
      </c>
      <c r="AL156" s="1491" t="s">
        <v>546</v>
      </c>
      <c r="AM156" s="1491">
        <v>3.0099999999999998E-2</v>
      </c>
      <c r="AN156" s="1491" t="s">
        <v>546</v>
      </c>
      <c r="AO156" s="1491" t="s">
        <v>546</v>
      </c>
      <c r="AP156" s="1491">
        <v>3.0200000000000001E-2</v>
      </c>
      <c r="AQ156" s="1491" t="s">
        <v>546</v>
      </c>
      <c r="AR156" s="1491" t="s">
        <v>546</v>
      </c>
      <c r="AS156" s="1491">
        <v>3.0200000000000001E-2</v>
      </c>
      <c r="AT156" s="1491" t="s">
        <v>546</v>
      </c>
      <c r="AU156" s="1491" t="s">
        <v>546</v>
      </c>
      <c r="AV156" s="1491">
        <v>3.0300000000000001E-2</v>
      </c>
      <c r="AW156" s="1491" t="s">
        <v>546</v>
      </c>
      <c r="AX156" s="1491" t="s">
        <v>546</v>
      </c>
      <c r="AY156" s="1491">
        <v>0.03</v>
      </c>
      <c r="AZ156" s="1491" t="s">
        <v>546</v>
      </c>
      <c r="BA156" s="1491" t="s">
        <v>546</v>
      </c>
      <c r="BB156" s="1493">
        <v>2.9899999999999999E-2</v>
      </c>
      <c r="BC156" s="1493" t="s">
        <v>546</v>
      </c>
      <c r="BD156" s="1493" t="s">
        <v>546</v>
      </c>
      <c r="BE156" s="1493">
        <v>2.9899999999999999E-2</v>
      </c>
      <c r="BF156" s="1493" t="s">
        <v>546</v>
      </c>
      <c r="BG156" s="1493" t="s">
        <v>546</v>
      </c>
    </row>
    <row r="157" spans="3:59">
      <c r="C157" s="1489" t="s">
        <v>677</v>
      </c>
      <c r="D157" s="1489" t="s">
        <v>2007</v>
      </c>
      <c r="E157" s="825" t="str">
        <f t="shared" si="2"/>
        <v>CaprinoBARCELONA</v>
      </c>
      <c r="F157" s="1491">
        <v>2.98E-2</v>
      </c>
      <c r="G157" s="1492" t="s">
        <v>546</v>
      </c>
      <c r="H157" s="1491" t="s">
        <v>546</v>
      </c>
      <c r="I157" s="1491">
        <v>2.9499999999999998E-2</v>
      </c>
      <c r="J157" s="1491" t="s">
        <v>546</v>
      </c>
      <c r="K157" s="1491" t="s">
        <v>546</v>
      </c>
      <c r="L157" s="1493">
        <v>2.98E-2</v>
      </c>
      <c r="M157" s="1491" t="s">
        <v>546</v>
      </c>
      <c r="N157" s="1491" t="s">
        <v>546</v>
      </c>
      <c r="O157" s="1491">
        <v>2.9399999999999999E-2</v>
      </c>
      <c r="P157" s="1491" t="s">
        <v>546</v>
      </c>
      <c r="Q157" s="1491" t="s">
        <v>546</v>
      </c>
      <c r="R157" s="1491">
        <v>2.98E-2</v>
      </c>
      <c r="S157" s="1491" t="s">
        <v>546</v>
      </c>
      <c r="T157" s="1491" t="s">
        <v>546</v>
      </c>
      <c r="U157" s="1491">
        <v>3.0099999999999998E-2</v>
      </c>
      <c r="V157" s="1491" t="s">
        <v>546</v>
      </c>
      <c r="W157" s="1491" t="s">
        <v>546</v>
      </c>
      <c r="X157" s="1491">
        <v>2.9000000000000001E-2</v>
      </c>
      <c r="Y157" s="1491" t="s">
        <v>546</v>
      </c>
      <c r="Z157" s="1491" t="s">
        <v>546</v>
      </c>
      <c r="AA157" s="1491">
        <v>2.9100000000000001E-2</v>
      </c>
      <c r="AB157" s="1491" t="s">
        <v>546</v>
      </c>
      <c r="AC157" s="1491" t="s">
        <v>546</v>
      </c>
      <c r="AD157" s="1491">
        <v>3.0200000000000001E-2</v>
      </c>
      <c r="AE157" s="1491" t="s">
        <v>546</v>
      </c>
      <c r="AF157" s="1491" t="s">
        <v>546</v>
      </c>
      <c r="AG157" s="1491">
        <v>3.0099999999999998E-2</v>
      </c>
      <c r="AH157" s="1491" t="s">
        <v>546</v>
      </c>
      <c r="AI157" s="1491" t="s">
        <v>546</v>
      </c>
      <c r="AJ157" s="1491">
        <v>3.0099999999999998E-2</v>
      </c>
      <c r="AK157" s="1491" t="s">
        <v>546</v>
      </c>
      <c r="AL157" s="1491" t="s">
        <v>546</v>
      </c>
      <c r="AM157" s="1491">
        <v>3.0200000000000001E-2</v>
      </c>
      <c r="AN157" s="1491" t="s">
        <v>546</v>
      </c>
      <c r="AO157" s="1491" t="s">
        <v>546</v>
      </c>
      <c r="AP157" s="1491">
        <v>3.0200000000000001E-2</v>
      </c>
      <c r="AQ157" s="1491" t="s">
        <v>546</v>
      </c>
      <c r="AR157" s="1491" t="s">
        <v>546</v>
      </c>
      <c r="AS157" s="1491">
        <v>3.0200000000000001E-2</v>
      </c>
      <c r="AT157" s="1491" t="s">
        <v>546</v>
      </c>
      <c r="AU157" s="1491" t="s">
        <v>546</v>
      </c>
      <c r="AV157" s="1491">
        <v>3.04E-2</v>
      </c>
      <c r="AW157" s="1491" t="s">
        <v>546</v>
      </c>
      <c r="AX157" s="1491" t="s">
        <v>546</v>
      </c>
      <c r="AY157" s="1491">
        <v>3.04E-2</v>
      </c>
      <c r="AZ157" s="1491" t="s">
        <v>546</v>
      </c>
      <c r="BA157" s="1491" t="s">
        <v>546</v>
      </c>
      <c r="BB157" s="1493">
        <v>3.0499999999999999E-2</v>
      </c>
      <c r="BC157" s="1493" t="s">
        <v>546</v>
      </c>
      <c r="BD157" s="1493" t="s">
        <v>546</v>
      </c>
      <c r="BE157" s="1493">
        <v>3.0499999999999999E-2</v>
      </c>
      <c r="BF157" s="1493" t="s">
        <v>546</v>
      </c>
      <c r="BG157" s="1493" t="s">
        <v>546</v>
      </c>
    </row>
    <row r="158" spans="3:59">
      <c r="C158" s="1489" t="s">
        <v>677</v>
      </c>
      <c r="D158" s="1489" t="s">
        <v>2008</v>
      </c>
      <c r="E158" s="825" t="str">
        <f t="shared" si="2"/>
        <v>CaprinoBIZKAIA</v>
      </c>
      <c r="F158" s="1491">
        <v>2.7199999999999998E-2</v>
      </c>
      <c r="G158" s="1492" t="s">
        <v>546</v>
      </c>
      <c r="H158" s="1491" t="s">
        <v>546</v>
      </c>
      <c r="I158" s="1491">
        <v>2.64E-2</v>
      </c>
      <c r="J158" s="1491" t="s">
        <v>546</v>
      </c>
      <c r="K158" s="1491" t="s">
        <v>546</v>
      </c>
      <c r="L158" s="1493">
        <v>2.64E-2</v>
      </c>
      <c r="M158" s="1491" t="s">
        <v>546</v>
      </c>
      <c r="N158" s="1491" t="s">
        <v>546</v>
      </c>
      <c r="O158" s="1491">
        <v>2.63E-2</v>
      </c>
      <c r="P158" s="1491" t="s">
        <v>546</v>
      </c>
      <c r="Q158" s="1491" t="s">
        <v>546</v>
      </c>
      <c r="R158" s="1491">
        <v>2.8500000000000001E-2</v>
      </c>
      <c r="S158" s="1491" t="s">
        <v>546</v>
      </c>
      <c r="T158" s="1491" t="s">
        <v>546</v>
      </c>
      <c r="U158" s="1491">
        <v>2.8899999999999999E-2</v>
      </c>
      <c r="V158" s="1491" t="s">
        <v>546</v>
      </c>
      <c r="W158" s="1491" t="s">
        <v>546</v>
      </c>
      <c r="X158" s="1491">
        <v>2.9000000000000001E-2</v>
      </c>
      <c r="Y158" s="1491" t="s">
        <v>546</v>
      </c>
      <c r="Z158" s="1491" t="s">
        <v>546</v>
      </c>
      <c r="AA158" s="1491">
        <v>2.92E-2</v>
      </c>
      <c r="AB158" s="1491" t="s">
        <v>546</v>
      </c>
      <c r="AC158" s="1491" t="s">
        <v>546</v>
      </c>
      <c r="AD158" s="1491">
        <v>2.9899999999999999E-2</v>
      </c>
      <c r="AE158" s="1491" t="s">
        <v>546</v>
      </c>
      <c r="AF158" s="1491" t="s">
        <v>546</v>
      </c>
      <c r="AG158" s="1491">
        <v>2.8799999999999999E-2</v>
      </c>
      <c r="AH158" s="1491" t="s">
        <v>546</v>
      </c>
      <c r="AI158" s="1491" t="s">
        <v>546</v>
      </c>
      <c r="AJ158" s="1491">
        <v>2.9499999999999998E-2</v>
      </c>
      <c r="AK158" s="1491" t="s">
        <v>546</v>
      </c>
      <c r="AL158" s="1491" t="s">
        <v>546</v>
      </c>
      <c r="AM158" s="1491">
        <v>2.9700000000000001E-2</v>
      </c>
      <c r="AN158" s="1491" t="s">
        <v>546</v>
      </c>
      <c r="AO158" s="1491" t="s">
        <v>546</v>
      </c>
      <c r="AP158" s="1491">
        <v>2.9600000000000001E-2</v>
      </c>
      <c r="AQ158" s="1491" t="s">
        <v>546</v>
      </c>
      <c r="AR158" s="1491" t="s">
        <v>546</v>
      </c>
      <c r="AS158" s="1491">
        <v>2.9499999999999998E-2</v>
      </c>
      <c r="AT158" s="1491" t="s">
        <v>546</v>
      </c>
      <c r="AU158" s="1491" t="s">
        <v>546</v>
      </c>
      <c r="AV158" s="1491">
        <v>2.9700000000000001E-2</v>
      </c>
      <c r="AW158" s="1491" t="s">
        <v>546</v>
      </c>
      <c r="AX158" s="1491" t="s">
        <v>546</v>
      </c>
      <c r="AY158" s="1491">
        <v>2.9700000000000001E-2</v>
      </c>
      <c r="AZ158" s="1491" t="s">
        <v>546</v>
      </c>
      <c r="BA158" s="1491" t="s">
        <v>546</v>
      </c>
      <c r="BB158" s="1493">
        <v>2.9700000000000001E-2</v>
      </c>
      <c r="BC158" s="1493" t="s">
        <v>546</v>
      </c>
      <c r="BD158" s="1493" t="s">
        <v>546</v>
      </c>
      <c r="BE158" s="1493">
        <v>2.9499999999999998E-2</v>
      </c>
      <c r="BF158" s="1493" t="s">
        <v>546</v>
      </c>
      <c r="BG158" s="1493" t="s">
        <v>546</v>
      </c>
    </row>
    <row r="159" spans="3:59">
      <c r="C159" s="1489" t="s">
        <v>677</v>
      </c>
      <c r="D159" s="1489" t="s">
        <v>2009</v>
      </c>
      <c r="E159" s="825" t="str">
        <f t="shared" si="2"/>
        <v>CaprinoBURGOS</v>
      </c>
      <c r="F159" s="1491">
        <v>2.7199999999999998E-2</v>
      </c>
      <c r="G159" s="1492" t="s">
        <v>546</v>
      </c>
      <c r="H159" s="1491" t="s">
        <v>546</v>
      </c>
      <c r="I159" s="1491">
        <v>2.6800000000000001E-2</v>
      </c>
      <c r="J159" s="1491" t="s">
        <v>546</v>
      </c>
      <c r="K159" s="1491" t="s">
        <v>546</v>
      </c>
      <c r="L159" s="1493">
        <v>2.5399999999999999E-2</v>
      </c>
      <c r="M159" s="1491" t="s">
        <v>546</v>
      </c>
      <c r="N159" s="1491" t="s">
        <v>546</v>
      </c>
      <c r="O159" s="1491">
        <v>2.4799999999999999E-2</v>
      </c>
      <c r="P159" s="1491" t="s">
        <v>546</v>
      </c>
      <c r="Q159" s="1491" t="s">
        <v>546</v>
      </c>
      <c r="R159" s="1491">
        <v>2.5700000000000001E-2</v>
      </c>
      <c r="S159" s="1491" t="s">
        <v>546</v>
      </c>
      <c r="T159" s="1491" t="s">
        <v>546</v>
      </c>
      <c r="U159" s="1491">
        <v>2.7199999999999998E-2</v>
      </c>
      <c r="V159" s="1491" t="s">
        <v>546</v>
      </c>
      <c r="W159" s="1491" t="s">
        <v>546</v>
      </c>
      <c r="X159" s="1491">
        <v>2.6700000000000002E-2</v>
      </c>
      <c r="Y159" s="1491" t="s">
        <v>546</v>
      </c>
      <c r="Z159" s="1491" t="s">
        <v>546</v>
      </c>
      <c r="AA159" s="1491">
        <v>2.6499999999999999E-2</v>
      </c>
      <c r="AB159" s="1491" t="s">
        <v>546</v>
      </c>
      <c r="AC159" s="1491" t="s">
        <v>546</v>
      </c>
      <c r="AD159" s="1491">
        <v>2.7699999999999999E-2</v>
      </c>
      <c r="AE159" s="1491" t="s">
        <v>546</v>
      </c>
      <c r="AF159" s="1491" t="s">
        <v>546</v>
      </c>
      <c r="AG159" s="1491">
        <v>2.76E-2</v>
      </c>
      <c r="AH159" s="1491" t="s">
        <v>546</v>
      </c>
      <c r="AI159" s="1491" t="s">
        <v>546</v>
      </c>
      <c r="AJ159" s="1491">
        <v>2.6599999999999999E-2</v>
      </c>
      <c r="AK159" s="1491" t="s">
        <v>546</v>
      </c>
      <c r="AL159" s="1491" t="s">
        <v>546</v>
      </c>
      <c r="AM159" s="1491">
        <v>2.7E-2</v>
      </c>
      <c r="AN159" s="1491" t="s">
        <v>546</v>
      </c>
      <c r="AO159" s="1491" t="s">
        <v>546</v>
      </c>
      <c r="AP159" s="1491">
        <v>2.6800000000000001E-2</v>
      </c>
      <c r="AQ159" s="1491" t="s">
        <v>546</v>
      </c>
      <c r="AR159" s="1491" t="s">
        <v>546</v>
      </c>
      <c r="AS159" s="1491">
        <v>2.7099999999999999E-2</v>
      </c>
      <c r="AT159" s="1491" t="s">
        <v>546</v>
      </c>
      <c r="AU159" s="1491" t="s">
        <v>546</v>
      </c>
      <c r="AV159" s="1491">
        <v>2.7300000000000001E-2</v>
      </c>
      <c r="AW159" s="1491" t="s">
        <v>546</v>
      </c>
      <c r="AX159" s="1491" t="s">
        <v>546</v>
      </c>
      <c r="AY159" s="1491">
        <v>2.76E-2</v>
      </c>
      <c r="AZ159" s="1491" t="s">
        <v>546</v>
      </c>
      <c r="BA159" s="1491" t="s">
        <v>546</v>
      </c>
      <c r="BB159" s="1493">
        <v>2.76E-2</v>
      </c>
      <c r="BC159" s="1493" t="s">
        <v>546</v>
      </c>
      <c r="BD159" s="1493" t="s">
        <v>546</v>
      </c>
      <c r="BE159" s="1493">
        <v>2.7699999999999999E-2</v>
      </c>
      <c r="BF159" s="1493" t="s">
        <v>546</v>
      </c>
      <c r="BG159" s="1493" t="s">
        <v>546</v>
      </c>
    </row>
    <row r="160" spans="3:59">
      <c r="C160" s="1489" t="s">
        <v>677</v>
      </c>
      <c r="D160" s="1489" t="s">
        <v>2010</v>
      </c>
      <c r="E160" s="825" t="str">
        <f t="shared" si="2"/>
        <v>CaprinoCÁCERES</v>
      </c>
      <c r="F160" s="1491">
        <v>3.9100000000000003E-2</v>
      </c>
      <c r="G160" s="1492" t="s">
        <v>546</v>
      </c>
      <c r="H160" s="1491" t="s">
        <v>546</v>
      </c>
      <c r="I160" s="1491">
        <v>3.8899999999999997E-2</v>
      </c>
      <c r="J160" s="1491" t="s">
        <v>546</v>
      </c>
      <c r="K160" s="1491" t="s">
        <v>546</v>
      </c>
      <c r="L160" s="1493">
        <v>3.85E-2</v>
      </c>
      <c r="M160" s="1491" t="s">
        <v>546</v>
      </c>
      <c r="N160" s="1491" t="s">
        <v>546</v>
      </c>
      <c r="O160" s="1491">
        <v>3.9199999999999999E-2</v>
      </c>
      <c r="P160" s="1491" t="s">
        <v>546</v>
      </c>
      <c r="Q160" s="1491" t="s">
        <v>546</v>
      </c>
      <c r="R160" s="1491">
        <v>3.7100000000000001E-2</v>
      </c>
      <c r="S160" s="1491" t="s">
        <v>546</v>
      </c>
      <c r="T160" s="1491" t="s">
        <v>546</v>
      </c>
      <c r="U160" s="1491">
        <v>3.7199999999999997E-2</v>
      </c>
      <c r="V160" s="1491" t="s">
        <v>546</v>
      </c>
      <c r="W160" s="1491" t="s">
        <v>546</v>
      </c>
      <c r="X160" s="1491">
        <v>3.6900000000000002E-2</v>
      </c>
      <c r="Y160" s="1491" t="s">
        <v>546</v>
      </c>
      <c r="Z160" s="1491" t="s">
        <v>546</v>
      </c>
      <c r="AA160" s="1491">
        <v>3.7400000000000003E-2</v>
      </c>
      <c r="AB160" s="1491" t="s">
        <v>546</v>
      </c>
      <c r="AC160" s="1491" t="s">
        <v>546</v>
      </c>
      <c r="AD160" s="1491">
        <v>3.7600000000000001E-2</v>
      </c>
      <c r="AE160" s="1491" t="s">
        <v>546</v>
      </c>
      <c r="AF160" s="1491" t="s">
        <v>546</v>
      </c>
      <c r="AG160" s="1491">
        <v>3.09E-2</v>
      </c>
      <c r="AH160" s="1491" t="s">
        <v>546</v>
      </c>
      <c r="AI160" s="1491" t="s">
        <v>546</v>
      </c>
      <c r="AJ160" s="1491">
        <v>3.0700000000000002E-2</v>
      </c>
      <c r="AK160" s="1491" t="s">
        <v>546</v>
      </c>
      <c r="AL160" s="1491" t="s">
        <v>546</v>
      </c>
      <c r="AM160" s="1491">
        <v>3.0499999999999999E-2</v>
      </c>
      <c r="AN160" s="1491" t="s">
        <v>546</v>
      </c>
      <c r="AO160" s="1491" t="s">
        <v>546</v>
      </c>
      <c r="AP160" s="1491">
        <v>3.0800000000000001E-2</v>
      </c>
      <c r="AQ160" s="1491" t="s">
        <v>546</v>
      </c>
      <c r="AR160" s="1491" t="s">
        <v>546</v>
      </c>
      <c r="AS160" s="1491">
        <v>3.0800000000000001E-2</v>
      </c>
      <c r="AT160" s="1491" t="s">
        <v>546</v>
      </c>
      <c r="AU160" s="1491" t="s">
        <v>546</v>
      </c>
      <c r="AV160" s="1491">
        <v>3.0800000000000001E-2</v>
      </c>
      <c r="AW160" s="1491" t="s">
        <v>546</v>
      </c>
      <c r="AX160" s="1491" t="s">
        <v>546</v>
      </c>
      <c r="AY160" s="1491">
        <v>3.0700000000000002E-2</v>
      </c>
      <c r="AZ160" s="1491" t="s">
        <v>546</v>
      </c>
      <c r="BA160" s="1491" t="s">
        <v>546</v>
      </c>
      <c r="BB160" s="1493">
        <v>3.09E-2</v>
      </c>
      <c r="BC160" s="1493" t="s">
        <v>546</v>
      </c>
      <c r="BD160" s="1493" t="s">
        <v>546</v>
      </c>
      <c r="BE160" s="1493">
        <v>3.0700000000000002E-2</v>
      </c>
      <c r="BF160" s="1493" t="s">
        <v>546</v>
      </c>
      <c r="BG160" s="1493" t="s">
        <v>546</v>
      </c>
    </row>
    <row r="161" spans="3:59">
      <c r="C161" s="1489" t="s">
        <v>677</v>
      </c>
      <c r="D161" s="1489" t="s">
        <v>2011</v>
      </c>
      <c r="E161" s="825" t="str">
        <f t="shared" si="2"/>
        <v>CaprinoCÁDIZ</v>
      </c>
      <c r="F161" s="1491">
        <v>3.32E-2</v>
      </c>
      <c r="G161" s="1492" t="s">
        <v>546</v>
      </c>
      <c r="H161" s="1491" t="s">
        <v>546</v>
      </c>
      <c r="I161" s="1491">
        <v>3.4799999999999998E-2</v>
      </c>
      <c r="J161" s="1491" t="s">
        <v>546</v>
      </c>
      <c r="K161" s="1491" t="s">
        <v>546</v>
      </c>
      <c r="L161" s="1493">
        <v>3.1600000000000003E-2</v>
      </c>
      <c r="M161" s="1491" t="s">
        <v>546</v>
      </c>
      <c r="N161" s="1491" t="s">
        <v>546</v>
      </c>
      <c r="O161" s="1491">
        <v>3.3399999999999999E-2</v>
      </c>
      <c r="P161" s="1491" t="s">
        <v>546</v>
      </c>
      <c r="Q161" s="1491" t="s">
        <v>546</v>
      </c>
      <c r="R161" s="1491">
        <v>3.2000000000000001E-2</v>
      </c>
      <c r="S161" s="1491" t="s">
        <v>546</v>
      </c>
      <c r="T161" s="1491" t="s">
        <v>546</v>
      </c>
      <c r="U161" s="1491">
        <v>3.04E-2</v>
      </c>
      <c r="V161" s="1491" t="s">
        <v>546</v>
      </c>
      <c r="W161" s="1491" t="s">
        <v>546</v>
      </c>
      <c r="X161" s="1491">
        <v>3.1800000000000002E-2</v>
      </c>
      <c r="Y161" s="1491" t="s">
        <v>546</v>
      </c>
      <c r="Z161" s="1491" t="s">
        <v>546</v>
      </c>
      <c r="AA161" s="1491">
        <v>3.1600000000000003E-2</v>
      </c>
      <c r="AB161" s="1491" t="s">
        <v>546</v>
      </c>
      <c r="AC161" s="1491" t="s">
        <v>546</v>
      </c>
      <c r="AD161" s="1491">
        <v>3.2099999999999997E-2</v>
      </c>
      <c r="AE161" s="1491" t="s">
        <v>546</v>
      </c>
      <c r="AF161" s="1491" t="s">
        <v>546</v>
      </c>
      <c r="AG161" s="1491">
        <v>3.3500000000000002E-2</v>
      </c>
      <c r="AH161" s="1491" t="s">
        <v>546</v>
      </c>
      <c r="AI161" s="1491" t="s">
        <v>546</v>
      </c>
      <c r="AJ161" s="1491">
        <v>3.3099999999999997E-2</v>
      </c>
      <c r="AK161" s="1491" t="s">
        <v>546</v>
      </c>
      <c r="AL161" s="1491" t="s">
        <v>546</v>
      </c>
      <c r="AM161" s="1491">
        <v>3.2500000000000001E-2</v>
      </c>
      <c r="AN161" s="1491" t="s">
        <v>546</v>
      </c>
      <c r="AO161" s="1491" t="s">
        <v>546</v>
      </c>
      <c r="AP161" s="1491">
        <v>3.2199999999999999E-2</v>
      </c>
      <c r="AQ161" s="1491" t="s">
        <v>546</v>
      </c>
      <c r="AR161" s="1491" t="s">
        <v>546</v>
      </c>
      <c r="AS161" s="1491">
        <v>3.2599999999999997E-2</v>
      </c>
      <c r="AT161" s="1491" t="s">
        <v>546</v>
      </c>
      <c r="AU161" s="1491" t="s">
        <v>546</v>
      </c>
      <c r="AV161" s="1491">
        <v>3.3000000000000002E-2</v>
      </c>
      <c r="AW161" s="1491" t="s">
        <v>546</v>
      </c>
      <c r="AX161" s="1491" t="s">
        <v>546</v>
      </c>
      <c r="AY161" s="1491">
        <v>3.3500000000000002E-2</v>
      </c>
      <c r="AZ161" s="1491" t="s">
        <v>546</v>
      </c>
      <c r="BA161" s="1491" t="s">
        <v>546</v>
      </c>
      <c r="BB161" s="1493">
        <v>3.3000000000000002E-2</v>
      </c>
      <c r="BC161" s="1493" t="s">
        <v>546</v>
      </c>
      <c r="BD161" s="1493" t="s">
        <v>546</v>
      </c>
      <c r="BE161" s="1493">
        <v>3.3399999999999999E-2</v>
      </c>
      <c r="BF161" s="1493" t="s">
        <v>546</v>
      </c>
      <c r="BG161" s="1493" t="s">
        <v>546</v>
      </c>
    </row>
    <row r="162" spans="3:59">
      <c r="C162" s="1489" t="s">
        <v>677</v>
      </c>
      <c r="D162" s="1489" t="s">
        <v>2012</v>
      </c>
      <c r="E162" s="825" t="str">
        <f t="shared" si="2"/>
        <v>CaprinoCANTABRIA</v>
      </c>
      <c r="F162" s="1491">
        <v>2.58E-2</v>
      </c>
      <c r="G162" s="1492" t="s">
        <v>546</v>
      </c>
      <c r="H162" s="1491" t="s">
        <v>546</v>
      </c>
      <c r="I162" s="1491">
        <v>2.4299999999999999E-2</v>
      </c>
      <c r="J162" s="1491" t="s">
        <v>546</v>
      </c>
      <c r="K162" s="1491" t="s">
        <v>546</v>
      </c>
      <c r="L162" s="1493">
        <v>2.5100000000000001E-2</v>
      </c>
      <c r="M162" s="1491" t="s">
        <v>546</v>
      </c>
      <c r="N162" s="1491" t="s">
        <v>546</v>
      </c>
      <c r="O162" s="1491">
        <v>2.46E-2</v>
      </c>
      <c r="P162" s="1491" t="s">
        <v>546</v>
      </c>
      <c r="Q162" s="1491" t="s">
        <v>546</v>
      </c>
      <c r="R162" s="1491">
        <v>2.46E-2</v>
      </c>
      <c r="S162" s="1491" t="s">
        <v>546</v>
      </c>
      <c r="T162" s="1491" t="s">
        <v>546</v>
      </c>
      <c r="U162" s="1491">
        <v>2.46E-2</v>
      </c>
      <c r="V162" s="1491" t="s">
        <v>546</v>
      </c>
      <c r="W162" s="1491" t="s">
        <v>546</v>
      </c>
      <c r="X162" s="1491">
        <v>2.46E-2</v>
      </c>
      <c r="Y162" s="1491" t="s">
        <v>546</v>
      </c>
      <c r="Z162" s="1491" t="s">
        <v>546</v>
      </c>
      <c r="AA162" s="1491">
        <v>3.3599999999999998E-2</v>
      </c>
      <c r="AB162" s="1491" t="s">
        <v>546</v>
      </c>
      <c r="AC162" s="1491" t="s">
        <v>546</v>
      </c>
      <c r="AD162" s="1491">
        <v>2.98E-2</v>
      </c>
      <c r="AE162" s="1491" t="s">
        <v>546</v>
      </c>
      <c r="AF162" s="1491" t="s">
        <v>546</v>
      </c>
      <c r="AG162" s="1491">
        <v>2.5999999999999999E-2</v>
      </c>
      <c r="AH162" s="1491" t="s">
        <v>546</v>
      </c>
      <c r="AI162" s="1491" t="s">
        <v>546</v>
      </c>
      <c r="AJ162" s="1491">
        <v>2.5999999999999999E-2</v>
      </c>
      <c r="AK162" s="1491" t="s">
        <v>546</v>
      </c>
      <c r="AL162" s="1491" t="s">
        <v>546</v>
      </c>
      <c r="AM162" s="1491">
        <v>2.52E-2</v>
      </c>
      <c r="AN162" s="1491" t="s">
        <v>546</v>
      </c>
      <c r="AO162" s="1491" t="s">
        <v>546</v>
      </c>
      <c r="AP162" s="1491">
        <v>2.58E-2</v>
      </c>
      <c r="AQ162" s="1491" t="s">
        <v>546</v>
      </c>
      <c r="AR162" s="1491" t="s">
        <v>546</v>
      </c>
      <c r="AS162" s="1491">
        <v>2.58E-2</v>
      </c>
      <c r="AT162" s="1491" t="s">
        <v>546</v>
      </c>
      <c r="AU162" s="1491" t="s">
        <v>546</v>
      </c>
      <c r="AV162" s="1491">
        <v>2.5999999999999999E-2</v>
      </c>
      <c r="AW162" s="1491" t="s">
        <v>546</v>
      </c>
      <c r="AX162" s="1491" t="s">
        <v>546</v>
      </c>
      <c r="AY162" s="1491">
        <v>2.6100000000000002E-2</v>
      </c>
      <c r="AZ162" s="1491" t="s">
        <v>546</v>
      </c>
      <c r="BA162" s="1491" t="s">
        <v>546</v>
      </c>
      <c r="BB162" s="1493">
        <v>2.64E-2</v>
      </c>
      <c r="BC162" s="1493" t="s">
        <v>546</v>
      </c>
      <c r="BD162" s="1493" t="s">
        <v>546</v>
      </c>
      <c r="BE162" s="1493">
        <v>2.63E-2</v>
      </c>
      <c r="BF162" s="1493" t="s">
        <v>546</v>
      </c>
      <c r="BG162" s="1493" t="s">
        <v>546</v>
      </c>
    </row>
    <row r="163" spans="3:59">
      <c r="C163" s="1489" t="s">
        <v>677</v>
      </c>
      <c r="D163" s="1489" t="s">
        <v>2013</v>
      </c>
      <c r="E163" s="825" t="str">
        <f t="shared" ref="E163:E226" si="3">C163&amp;D163</f>
        <v>CaprinoCASTELLÓN/CASTELLÓ</v>
      </c>
      <c r="F163" s="1491">
        <v>2.93E-2</v>
      </c>
      <c r="G163" s="1492" t="s">
        <v>546</v>
      </c>
      <c r="H163" s="1491" t="s">
        <v>546</v>
      </c>
      <c r="I163" s="1491">
        <v>2.9100000000000001E-2</v>
      </c>
      <c r="J163" s="1491" t="s">
        <v>546</v>
      </c>
      <c r="K163" s="1491" t="s">
        <v>546</v>
      </c>
      <c r="L163" s="1493">
        <v>2.9499999999999998E-2</v>
      </c>
      <c r="M163" s="1491" t="s">
        <v>546</v>
      </c>
      <c r="N163" s="1491" t="s">
        <v>546</v>
      </c>
      <c r="O163" s="1491">
        <v>3.0099999999999998E-2</v>
      </c>
      <c r="P163" s="1491" t="s">
        <v>546</v>
      </c>
      <c r="Q163" s="1491" t="s">
        <v>546</v>
      </c>
      <c r="R163" s="1491">
        <v>2.93E-2</v>
      </c>
      <c r="S163" s="1491" t="s">
        <v>546</v>
      </c>
      <c r="T163" s="1491" t="s">
        <v>546</v>
      </c>
      <c r="U163" s="1491">
        <v>2.98E-2</v>
      </c>
      <c r="V163" s="1491" t="s">
        <v>546</v>
      </c>
      <c r="W163" s="1491" t="s">
        <v>546</v>
      </c>
      <c r="X163" s="1491">
        <v>2.9600000000000001E-2</v>
      </c>
      <c r="Y163" s="1491" t="s">
        <v>546</v>
      </c>
      <c r="Z163" s="1491" t="s">
        <v>546</v>
      </c>
      <c r="AA163" s="1491">
        <v>2.98E-2</v>
      </c>
      <c r="AB163" s="1491" t="s">
        <v>546</v>
      </c>
      <c r="AC163" s="1491" t="s">
        <v>546</v>
      </c>
      <c r="AD163" s="1491">
        <v>2.9700000000000001E-2</v>
      </c>
      <c r="AE163" s="1491" t="s">
        <v>546</v>
      </c>
      <c r="AF163" s="1491" t="s">
        <v>546</v>
      </c>
      <c r="AG163" s="1491">
        <v>2.9899999999999999E-2</v>
      </c>
      <c r="AH163" s="1491" t="s">
        <v>546</v>
      </c>
      <c r="AI163" s="1491" t="s">
        <v>546</v>
      </c>
      <c r="AJ163" s="1491">
        <v>0.03</v>
      </c>
      <c r="AK163" s="1491" t="s">
        <v>546</v>
      </c>
      <c r="AL163" s="1491" t="s">
        <v>546</v>
      </c>
      <c r="AM163" s="1491">
        <v>3.0200000000000001E-2</v>
      </c>
      <c r="AN163" s="1491" t="s">
        <v>546</v>
      </c>
      <c r="AO163" s="1491" t="s">
        <v>546</v>
      </c>
      <c r="AP163" s="1491">
        <v>2.92E-2</v>
      </c>
      <c r="AQ163" s="1491" t="s">
        <v>546</v>
      </c>
      <c r="AR163" s="1491" t="s">
        <v>546</v>
      </c>
      <c r="AS163" s="1491">
        <v>2.9100000000000001E-2</v>
      </c>
      <c r="AT163" s="1491" t="s">
        <v>546</v>
      </c>
      <c r="AU163" s="1491" t="s">
        <v>546</v>
      </c>
      <c r="AV163" s="1491">
        <v>2.92E-2</v>
      </c>
      <c r="AW163" s="1491" t="s">
        <v>546</v>
      </c>
      <c r="AX163" s="1491" t="s">
        <v>546</v>
      </c>
      <c r="AY163" s="1491">
        <v>2.93E-2</v>
      </c>
      <c r="AZ163" s="1491" t="s">
        <v>546</v>
      </c>
      <c r="BA163" s="1491" t="s">
        <v>546</v>
      </c>
      <c r="BB163" s="1493">
        <v>2.92E-2</v>
      </c>
      <c r="BC163" s="1493" t="s">
        <v>546</v>
      </c>
      <c r="BD163" s="1493" t="s">
        <v>546</v>
      </c>
      <c r="BE163" s="1493">
        <v>2.9000000000000001E-2</v>
      </c>
      <c r="BF163" s="1493" t="s">
        <v>546</v>
      </c>
      <c r="BG163" s="1493" t="s">
        <v>546</v>
      </c>
    </row>
    <row r="164" spans="3:59">
      <c r="C164" s="1489" t="s">
        <v>677</v>
      </c>
      <c r="D164" s="1489" t="s">
        <v>2014</v>
      </c>
      <c r="E164" s="825" t="str">
        <f t="shared" si="3"/>
        <v>CaprinoCIUDAD REAL</v>
      </c>
      <c r="F164" s="1491">
        <v>3.1E-2</v>
      </c>
      <c r="G164" s="1492" t="s">
        <v>546</v>
      </c>
      <c r="H164" s="1491" t="s">
        <v>546</v>
      </c>
      <c r="I164" s="1491">
        <v>3.1099999999999999E-2</v>
      </c>
      <c r="J164" s="1491" t="s">
        <v>546</v>
      </c>
      <c r="K164" s="1491" t="s">
        <v>546</v>
      </c>
      <c r="L164" s="1493">
        <v>3.1E-2</v>
      </c>
      <c r="M164" s="1491" t="s">
        <v>546</v>
      </c>
      <c r="N164" s="1491" t="s">
        <v>546</v>
      </c>
      <c r="O164" s="1491">
        <v>3.04E-2</v>
      </c>
      <c r="P164" s="1491" t="s">
        <v>546</v>
      </c>
      <c r="Q164" s="1491" t="s">
        <v>546</v>
      </c>
      <c r="R164" s="1491">
        <v>3.0300000000000001E-2</v>
      </c>
      <c r="S164" s="1491" t="s">
        <v>546</v>
      </c>
      <c r="T164" s="1491" t="s">
        <v>546</v>
      </c>
      <c r="U164" s="1491">
        <v>3.0099999999999998E-2</v>
      </c>
      <c r="V164" s="1491" t="s">
        <v>546</v>
      </c>
      <c r="W164" s="1491" t="s">
        <v>546</v>
      </c>
      <c r="X164" s="1491">
        <v>2.98E-2</v>
      </c>
      <c r="Y164" s="1491" t="s">
        <v>546</v>
      </c>
      <c r="Z164" s="1491" t="s">
        <v>546</v>
      </c>
      <c r="AA164" s="1491">
        <v>2.9899999999999999E-2</v>
      </c>
      <c r="AB164" s="1491" t="s">
        <v>546</v>
      </c>
      <c r="AC164" s="1491" t="s">
        <v>546</v>
      </c>
      <c r="AD164" s="1491">
        <v>3.0200000000000001E-2</v>
      </c>
      <c r="AE164" s="1491" t="s">
        <v>546</v>
      </c>
      <c r="AF164" s="1491" t="s">
        <v>546</v>
      </c>
      <c r="AG164" s="1491">
        <v>0.03</v>
      </c>
      <c r="AH164" s="1491" t="s">
        <v>546</v>
      </c>
      <c r="AI164" s="1491" t="s">
        <v>546</v>
      </c>
      <c r="AJ164" s="1491">
        <v>2.93E-2</v>
      </c>
      <c r="AK164" s="1491" t="s">
        <v>546</v>
      </c>
      <c r="AL164" s="1491" t="s">
        <v>546</v>
      </c>
      <c r="AM164" s="1491">
        <v>2.9100000000000001E-2</v>
      </c>
      <c r="AN164" s="1491" t="s">
        <v>546</v>
      </c>
      <c r="AO164" s="1491" t="s">
        <v>546</v>
      </c>
      <c r="AP164" s="1491">
        <v>2.9700000000000001E-2</v>
      </c>
      <c r="AQ164" s="1491" t="s">
        <v>546</v>
      </c>
      <c r="AR164" s="1491" t="s">
        <v>546</v>
      </c>
      <c r="AS164" s="1491">
        <v>2.9499999999999998E-2</v>
      </c>
      <c r="AT164" s="1491" t="s">
        <v>546</v>
      </c>
      <c r="AU164" s="1491" t="s">
        <v>546</v>
      </c>
      <c r="AV164" s="1491">
        <v>2.9399999999999999E-2</v>
      </c>
      <c r="AW164" s="1491" t="s">
        <v>546</v>
      </c>
      <c r="AX164" s="1491" t="s">
        <v>546</v>
      </c>
      <c r="AY164" s="1491">
        <v>2.93E-2</v>
      </c>
      <c r="AZ164" s="1491" t="s">
        <v>546</v>
      </c>
      <c r="BA164" s="1491" t="s">
        <v>546</v>
      </c>
      <c r="BB164" s="1493">
        <v>2.93E-2</v>
      </c>
      <c r="BC164" s="1493" t="s">
        <v>546</v>
      </c>
      <c r="BD164" s="1493" t="s">
        <v>546</v>
      </c>
      <c r="BE164" s="1493">
        <v>2.92E-2</v>
      </c>
      <c r="BF164" s="1493" t="s">
        <v>546</v>
      </c>
      <c r="BG164" s="1493" t="s">
        <v>546</v>
      </c>
    </row>
    <row r="165" spans="3:59">
      <c r="C165" s="1489" t="s">
        <v>677</v>
      </c>
      <c r="D165" s="1489" t="s">
        <v>2015</v>
      </c>
      <c r="E165" s="825" t="str">
        <f t="shared" si="3"/>
        <v>CaprinoCÓRDOBA</v>
      </c>
      <c r="F165" s="1491">
        <v>2.92E-2</v>
      </c>
      <c r="G165" s="1492" t="s">
        <v>546</v>
      </c>
      <c r="H165" s="1491" t="s">
        <v>546</v>
      </c>
      <c r="I165" s="1491">
        <v>2.9399999999999999E-2</v>
      </c>
      <c r="J165" s="1491" t="s">
        <v>546</v>
      </c>
      <c r="K165" s="1491" t="s">
        <v>546</v>
      </c>
      <c r="L165" s="1493">
        <v>2.93E-2</v>
      </c>
      <c r="M165" s="1491" t="s">
        <v>546</v>
      </c>
      <c r="N165" s="1491" t="s">
        <v>546</v>
      </c>
      <c r="O165" s="1491">
        <v>2.8799999999999999E-2</v>
      </c>
      <c r="P165" s="1491" t="s">
        <v>546</v>
      </c>
      <c r="Q165" s="1491" t="s">
        <v>546</v>
      </c>
      <c r="R165" s="1491">
        <v>2.92E-2</v>
      </c>
      <c r="S165" s="1491" t="s">
        <v>546</v>
      </c>
      <c r="T165" s="1491" t="s">
        <v>546</v>
      </c>
      <c r="U165" s="1491">
        <v>2.9100000000000001E-2</v>
      </c>
      <c r="V165" s="1491" t="s">
        <v>546</v>
      </c>
      <c r="W165" s="1491" t="s">
        <v>546</v>
      </c>
      <c r="X165" s="1491">
        <v>3.0300000000000001E-2</v>
      </c>
      <c r="Y165" s="1491" t="s">
        <v>546</v>
      </c>
      <c r="Z165" s="1491" t="s">
        <v>546</v>
      </c>
      <c r="AA165" s="1491">
        <v>2.98E-2</v>
      </c>
      <c r="AB165" s="1491" t="s">
        <v>546</v>
      </c>
      <c r="AC165" s="1491" t="s">
        <v>546</v>
      </c>
      <c r="AD165" s="1491">
        <v>3.0200000000000001E-2</v>
      </c>
      <c r="AE165" s="1491" t="s">
        <v>546</v>
      </c>
      <c r="AF165" s="1491" t="s">
        <v>546</v>
      </c>
      <c r="AG165" s="1491">
        <v>3.1099999999999999E-2</v>
      </c>
      <c r="AH165" s="1491" t="s">
        <v>546</v>
      </c>
      <c r="AI165" s="1491" t="s">
        <v>546</v>
      </c>
      <c r="AJ165" s="1491">
        <v>3.0800000000000001E-2</v>
      </c>
      <c r="AK165" s="1491" t="s">
        <v>546</v>
      </c>
      <c r="AL165" s="1491" t="s">
        <v>546</v>
      </c>
      <c r="AM165" s="1491">
        <v>3.0300000000000001E-2</v>
      </c>
      <c r="AN165" s="1491" t="s">
        <v>546</v>
      </c>
      <c r="AO165" s="1491" t="s">
        <v>546</v>
      </c>
      <c r="AP165" s="1491">
        <v>3.0300000000000001E-2</v>
      </c>
      <c r="AQ165" s="1491" t="s">
        <v>546</v>
      </c>
      <c r="AR165" s="1491" t="s">
        <v>546</v>
      </c>
      <c r="AS165" s="1491">
        <v>3.0700000000000002E-2</v>
      </c>
      <c r="AT165" s="1491" t="s">
        <v>546</v>
      </c>
      <c r="AU165" s="1491" t="s">
        <v>546</v>
      </c>
      <c r="AV165" s="1491">
        <v>3.09E-2</v>
      </c>
      <c r="AW165" s="1491" t="s">
        <v>546</v>
      </c>
      <c r="AX165" s="1491" t="s">
        <v>546</v>
      </c>
      <c r="AY165" s="1491">
        <v>3.0599999999999999E-2</v>
      </c>
      <c r="AZ165" s="1491" t="s">
        <v>546</v>
      </c>
      <c r="BA165" s="1491" t="s">
        <v>546</v>
      </c>
      <c r="BB165" s="1493">
        <v>3.0599999999999999E-2</v>
      </c>
      <c r="BC165" s="1493" t="s">
        <v>546</v>
      </c>
      <c r="BD165" s="1493" t="s">
        <v>546</v>
      </c>
      <c r="BE165" s="1493">
        <v>3.0700000000000002E-2</v>
      </c>
      <c r="BF165" s="1493" t="s">
        <v>546</v>
      </c>
      <c r="BG165" s="1493" t="s">
        <v>546</v>
      </c>
    </row>
    <row r="166" spans="3:59">
      <c r="C166" s="1489" t="s">
        <v>677</v>
      </c>
      <c r="D166" s="1489" t="s">
        <v>2016</v>
      </c>
      <c r="E166" s="825" t="str">
        <f t="shared" si="3"/>
        <v>CaprinoCORUÑA, A</v>
      </c>
      <c r="F166" s="1491">
        <v>2.41E-2</v>
      </c>
      <c r="G166" s="1492" t="s">
        <v>546</v>
      </c>
      <c r="H166" s="1491" t="s">
        <v>546</v>
      </c>
      <c r="I166" s="1491">
        <v>2.41E-2</v>
      </c>
      <c r="J166" s="1491" t="s">
        <v>546</v>
      </c>
      <c r="K166" s="1491" t="s">
        <v>546</v>
      </c>
      <c r="L166" s="1493">
        <v>2.4199999999999999E-2</v>
      </c>
      <c r="M166" s="1491" t="s">
        <v>546</v>
      </c>
      <c r="N166" s="1491" t="s">
        <v>546</v>
      </c>
      <c r="O166" s="1491">
        <v>2.41E-2</v>
      </c>
      <c r="P166" s="1491" t="s">
        <v>546</v>
      </c>
      <c r="Q166" s="1491" t="s">
        <v>546</v>
      </c>
      <c r="R166" s="1491">
        <v>2.7799999999999998E-2</v>
      </c>
      <c r="S166" s="1491" t="s">
        <v>546</v>
      </c>
      <c r="T166" s="1491" t="s">
        <v>546</v>
      </c>
      <c r="U166" s="1491">
        <v>2.6100000000000002E-2</v>
      </c>
      <c r="V166" s="1491" t="s">
        <v>546</v>
      </c>
      <c r="W166" s="1491" t="s">
        <v>546</v>
      </c>
      <c r="X166" s="1491">
        <v>2.64E-2</v>
      </c>
      <c r="Y166" s="1491" t="s">
        <v>546</v>
      </c>
      <c r="Z166" s="1491" t="s">
        <v>546</v>
      </c>
      <c r="AA166" s="1491">
        <v>2.5899999999999999E-2</v>
      </c>
      <c r="AB166" s="1491" t="s">
        <v>546</v>
      </c>
      <c r="AC166" s="1491" t="s">
        <v>546</v>
      </c>
      <c r="AD166" s="1491">
        <v>2.6200000000000001E-2</v>
      </c>
      <c r="AE166" s="1491" t="s">
        <v>546</v>
      </c>
      <c r="AF166" s="1491" t="s">
        <v>546</v>
      </c>
      <c r="AG166" s="1491">
        <v>2.6499999999999999E-2</v>
      </c>
      <c r="AH166" s="1491" t="s">
        <v>546</v>
      </c>
      <c r="AI166" s="1491" t="s">
        <v>546</v>
      </c>
      <c r="AJ166" s="1491">
        <v>2.6800000000000001E-2</v>
      </c>
      <c r="AK166" s="1491" t="s">
        <v>546</v>
      </c>
      <c r="AL166" s="1491" t="s">
        <v>546</v>
      </c>
      <c r="AM166" s="1491">
        <v>2.5999999999999999E-2</v>
      </c>
      <c r="AN166" s="1491" t="s">
        <v>546</v>
      </c>
      <c r="AO166" s="1491" t="s">
        <v>546</v>
      </c>
      <c r="AP166" s="1491">
        <v>2.46E-2</v>
      </c>
      <c r="AQ166" s="1491" t="s">
        <v>546</v>
      </c>
      <c r="AR166" s="1491" t="s">
        <v>546</v>
      </c>
      <c r="AS166" s="1491">
        <v>2.5399999999999999E-2</v>
      </c>
      <c r="AT166" s="1491" t="s">
        <v>546</v>
      </c>
      <c r="AU166" s="1491" t="s">
        <v>546</v>
      </c>
      <c r="AV166" s="1491">
        <v>2.5399999999999999E-2</v>
      </c>
      <c r="AW166" s="1491" t="s">
        <v>546</v>
      </c>
      <c r="AX166" s="1491" t="s">
        <v>546</v>
      </c>
      <c r="AY166" s="1491">
        <v>2.5499999999999998E-2</v>
      </c>
      <c r="AZ166" s="1491" t="s">
        <v>546</v>
      </c>
      <c r="BA166" s="1491" t="s">
        <v>546</v>
      </c>
      <c r="BB166" s="1493">
        <v>2.4500000000000001E-2</v>
      </c>
      <c r="BC166" s="1493" t="s">
        <v>546</v>
      </c>
      <c r="BD166" s="1493" t="s">
        <v>546</v>
      </c>
      <c r="BE166" s="1493">
        <v>2.5100000000000001E-2</v>
      </c>
      <c r="BF166" s="1493" t="s">
        <v>546</v>
      </c>
      <c r="BG166" s="1493" t="s">
        <v>546</v>
      </c>
    </row>
    <row r="167" spans="3:59">
      <c r="C167" s="1489" t="s">
        <v>677</v>
      </c>
      <c r="D167" s="1489" t="s">
        <v>2017</v>
      </c>
      <c r="E167" s="825" t="str">
        <f t="shared" si="3"/>
        <v>CaprinoCUENCA</v>
      </c>
      <c r="F167" s="1491">
        <v>2.9700000000000001E-2</v>
      </c>
      <c r="G167" s="1492" t="s">
        <v>546</v>
      </c>
      <c r="H167" s="1491" t="s">
        <v>546</v>
      </c>
      <c r="I167" s="1491">
        <v>2.9100000000000001E-2</v>
      </c>
      <c r="J167" s="1491" t="s">
        <v>546</v>
      </c>
      <c r="K167" s="1491" t="s">
        <v>546</v>
      </c>
      <c r="L167" s="1493">
        <v>2.9700000000000001E-2</v>
      </c>
      <c r="M167" s="1491" t="s">
        <v>546</v>
      </c>
      <c r="N167" s="1491" t="s">
        <v>546</v>
      </c>
      <c r="O167" s="1491">
        <v>2.92E-2</v>
      </c>
      <c r="P167" s="1491" t="s">
        <v>546</v>
      </c>
      <c r="Q167" s="1491" t="s">
        <v>546</v>
      </c>
      <c r="R167" s="1491">
        <v>2.93E-2</v>
      </c>
      <c r="S167" s="1491" t="s">
        <v>546</v>
      </c>
      <c r="T167" s="1491" t="s">
        <v>546</v>
      </c>
      <c r="U167" s="1491">
        <v>2.93E-2</v>
      </c>
      <c r="V167" s="1491" t="s">
        <v>546</v>
      </c>
      <c r="W167" s="1491" t="s">
        <v>546</v>
      </c>
      <c r="X167" s="1491">
        <v>2.98E-2</v>
      </c>
      <c r="Y167" s="1491" t="s">
        <v>546</v>
      </c>
      <c r="Z167" s="1491" t="s">
        <v>546</v>
      </c>
      <c r="AA167" s="1491">
        <v>2.98E-2</v>
      </c>
      <c r="AB167" s="1491" t="s">
        <v>546</v>
      </c>
      <c r="AC167" s="1491" t="s">
        <v>546</v>
      </c>
      <c r="AD167" s="1491">
        <v>3.0099999999999998E-2</v>
      </c>
      <c r="AE167" s="1491" t="s">
        <v>546</v>
      </c>
      <c r="AF167" s="1491" t="s">
        <v>546</v>
      </c>
      <c r="AG167" s="1491">
        <v>0.03</v>
      </c>
      <c r="AH167" s="1491" t="s">
        <v>546</v>
      </c>
      <c r="AI167" s="1491" t="s">
        <v>546</v>
      </c>
      <c r="AJ167" s="1491">
        <v>2.93E-2</v>
      </c>
      <c r="AK167" s="1491" t="s">
        <v>546</v>
      </c>
      <c r="AL167" s="1491" t="s">
        <v>546</v>
      </c>
      <c r="AM167" s="1491">
        <v>2.92E-2</v>
      </c>
      <c r="AN167" s="1491" t="s">
        <v>546</v>
      </c>
      <c r="AO167" s="1491" t="s">
        <v>546</v>
      </c>
      <c r="AP167" s="1491">
        <v>2.98E-2</v>
      </c>
      <c r="AQ167" s="1491" t="s">
        <v>546</v>
      </c>
      <c r="AR167" s="1491" t="s">
        <v>546</v>
      </c>
      <c r="AS167" s="1491">
        <v>2.92E-2</v>
      </c>
      <c r="AT167" s="1491" t="s">
        <v>546</v>
      </c>
      <c r="AU167" s="1491" t="s">
        <v>546</v>
      </c>
      <c r="AV167" s="1491">
        <v>2.93E-2</v>
      </c>
      <c r="AW167" s="1491" t="s">
        <v>546</v>
      </c>
      <c r="AX167" s="1491" t="s">
        <v>546</v>
      </c>
      <c r="AY167" s="1491">
        <v>2.9399999999999999E-2</v>
      </c>
      <c r="AZ167" s="1491" t="s">
        <v>546</v>
      </c>
      <c r="BA167" s="1491" t="s">
        <v>546</v>
      </c>
      <c r="BB167" s="1493">
        <v>2.93E-2</v>
      </c>
      <c r="BC167" s="1493" t="s">
        <v>546</v>
      </c>
      <c r="BD167" s="1493" t="s">
        <v>546</v>
      </c>
      <c r="BE167" s="1493">
        <v>2.93E-2</v>
      </c>
      <c r="BF167" s="1493" t="s">
        <v>546</v>
      </c>
      <c r="BG167" s="1493" t="s">
        <v>546</v>
      </c>
    </row>
    <row r="168" spans="3:59">
      <c r="C168" s="1489" t="s">
        <v>677</v>
      </c>
      <c r="D168" s="1489" t="s">
        <v>2018</v>
      </c>
      <c r="E168" s="825" t="str">
        <f t="shared" si="3"/>
        <v>CaprinoGIPUZKOA</v>
      </c>
      <c r="F168" s="1491">
        <v>2.7E-2</v>
      </c>
      <c r="G168" s="1492" t="s">
        <v>546</v>
      </c>
      <c r="H168" s="1491" t="s">
        <v>546</v>
      </c>
      <c r="I168" s="1491">
        <v>2.7099999999999999E-2</v>
      </c>
      <c r="J168" s="1491" t="s">
        <v>546</v>
      </c>
      <c r="K168" s="1491" t="s">
        <v>546</v>
      </c>
      <c r="L168" s="1493">
        <v>2.7E-2</v>
      </c>
      <c r="M168" s="1491" t="s">
        <v>546</v>
      </c>
      <c r="N168" s="1491" t="s">
        <v>546</v>
      </c>
      <c r="O168" s="1491">
        <v>2.7799999999999998E-2</v>
      </c>
      <c r="P168" s="1491" t="s">
        <v>546</v>
      </c>
      <c r="Q168" s="1491" t="s">
        <v>546</v>
      </c>
      <c r="R168" s="1491">
        <v>2.7699999999999999E-2</v>
      </c>
      <c r="S168" s="1491" t="s">
        <v>546</v>
      </c>
      <c r="T168" s="1491" t="s">
        <v>546</v>
      </c>
      <c r="U168" s="1491">
        <v>2.7900000000000001E-2</v>
      </c>
      <c r="V168" s="1491" t="s">
        <v>546</v>
      </c>
      <c r="W168" s="1491" t="s">
        <v>546</v>
      </c>
      <c r="X168" s="1491">
        <v>2.9000000000000001E-2</v>
      </c>
      <c r="Y168" s="1491" t="s">
        <v>546</v>
      </c>
      <c r="Z168" s="1491" t="s">
        <v>546</v>
      </c>
      <c r="AA168" s="1491">
        <v>2.9000000000000001E-2</v>
      </c>
      <c r="AB168" s="1491" t="s">
        <v>546</v>
      </c>
      <c r="AC168" s="1491" t="s">
        <v>546</v>
      </c>
      <c r="AD168" s="1491">
        <v>2.93E-2</v>
      </c>
      <c r="AE168" s="1491" t="s">
        <v>546</v>
      </c>
      <c r="AF168" s="1491" t="s">
        <v>546</v>
      </c>
      <c r="AG168" s="1491">
        <v>2.9399999999999999E-2</v>
      </c>
      <c r="AH168" s="1491" t="s">
        <v>546</v>
      </c>
      <c r="AI168" s="1491" t="s">
        <v>546</v>
      </c>
      <c r="AJ168" s="1491">
        <v>2.92E-2</v>
      </c>
      <c r="AK168" s="1491" t="s">
        <v>546</v>
      </c>
      <c r="AL168" s="1491" t="s">
        <v>546</v>
      </c>
      <c r="AM168" s="1491">
        <v>2.8899999999999999E-2</v>
      </c>
      <c r="AN168" s="1491" t="s">
        <v>546</v>
      </c>
      <c r="AO168" s="1491" t="s">
        <v>546</v>
      </c>
      <c r="AP168" s="1491">
        <v>2.9000000000000001E-2</v>
      </c>
      <c r="AQ168" s="1491" t="s">
        <v>546</v>
      </c>
      <c r="AR168" s="1491" t="s">
        <v>546</v>
      </c>
      <c r="AS168" s="1491">
        <v>2.9000000000000001E-2</v>
      </c>
      <c r="AT168" s="1491" t="s">
        <v>546</v>
      </c>
      <c r="AU168" s="1491" t="s">
        <v>546</v>
      </c>
      <c r="AV168" s="1491">
        <v>2.93E-2</v>
      </c>
      <c r="AW168" s="1491" t="s">
        <v>546</v>
      </c>
      <c r="AX168" s="1491" t="s">
        <v>546</v>
      </c>
      <c r="AY168" s="1491">
        <v>2.9399999999999999E-2</v>
      </c>
      <c r="AZ168" s="1491" t="s">
        <v>546</v>
      </c>
      <c r="BA168" s="1491" t="s">
        <v>546</v>
      </c>
      <c r="BB168" s="1493">
        <v>2.93E-2</v>
      </c>
      <c r="BC168" s="1493" t="s">
        <v>546</v>
      </c>
      <c r="BD168" s="1493" t="s">
        <v>546</v>
      </c>
      <c r="BE168" s="1493">
        <v>2.9100000000000001E-2</v>
      </c>
      <c r="BF168" s="1493" t="s">
        <v>546</v>
      </c>
      <c r="BG168" s="1493" t="s">
        <v>546</v>
      </c>
    </row>
    <row r="169" spans="3:59">
      <c r="C169" s="1489" t="s">
        <v>677</v>
      </c>
      <c r="D169" s="1489" t="s">
        <v>2019</v>
      </c>
      <c r="E169" s="825" t="str">
        <f t="shared" si="3"/>
        <v>CaprinoGIRONA</v>
      </c>
      <c r="F169" s="1491">
        <v>2.7199999999999998E-2</v>
      </c>
      <c r="G169" s="1492" t="s">
        <v>546</v>
      </c>
      <c r="H169" s="1491" t="s">
        <v>546</v>
      </c>
      <c r="I169" s="1491">
        <v>2.75E-2</v>
      </c>
      <c r="J169" s="1491" t="s">
        <v>546</v>
      </c>
      <c r="K169" s="1491" t="s">
        <v>546</v>
      </c>
      <c r="L169" s="1493">
        <v>2.6200000000000001E-2</v>
      </c>
      <c r="M169" s="1491" t="s">
        <v>546</v>
      </c>
      <c r="N169" s="1491" t="s">
        <v>546</v>
      </c>
      <c r="O169" s="1491">
        <v>2.8400000000000002E-2</v>
      </c>
      <c r="P169" s="1491" t="s">
        <v>546</v>
      </c>
      <c r="Q169" s="1491" t="s">
        <v>546</v>
      </c>
      <c r="R169" s="1491">
        <v>3.0700000000000002E-2</v>
      </c>
      <c r="S169" s="1491" t="s">
        <v>546</v>
      </c>
      <c r="T169" s="1491" t="s">
        <v>546</v>
      </c>
      <c r="U169" s="1491">
        <v>2.9100000000000001E-2</v>
      </c>
      <c r="V169" s="1491" t="s">
        <v>546</v>
      </c>
      <c r="W169" s="1491" t="s">
        <v>546</v>
      </c>
      <c r="X169" s="1491">
        <v>2.9000000000000001E-2</v>
      </c>
      <c r="Y169" s="1491" t="s">
        <v>546</v>
      </c>
      <c r="Z169" s="1491" t="s">
        <v>546</v>
      </c>
      <c r="AA169" s="1491">
        <v>2.9899999999999999E-2</v>
      </c>
      <c r="AB169" s="1491" t="s">
        <v>546</v>
      </c>
      <c r="AC169" s="1491" t="s">
        <v>546</v>
      </c>
      <c r="AD169" s="1491">
        <v>2.9499999999999998E-2</v>
      </c>
      <c r="AE169" s="1491" t="s">
        <v>546</v>
      </c>
      <c r="AF169" s="1491" t="s">
        <v>546</v>
      </c>
      <c r="AG169" s="1491">
        <v>3.0200000000000001E-2</v>
      </c>
      <c r="AH169" s="1491" t="s">
        <v>546</v>
      </c>
      <c r="AI169" s="1491" t="s">
        <v>546</v>
      </c>
      <c r="AJ169" s="1491">
        <v>3.0200000000000001E-2</v>
      </c>
      <c r="AK169" s="1491" t="s">
        <v>546</v>
      </c>
      <c r="AL169" s="1491" t="s">
        <v>546</v>
      </c>
      <c r="AM169" s="1491">
        <v>2.9899999999999999E-2</v>
      </c>
      <c r="AN169" s="1491" t="s">
        <v>546</v>
      </c>
      <c r="AO169" s="1491" t="s">
        <v>546</v>
      </c>
      <c r="AP169" s="1491">
        <v>3.0200000000000001E-2</v>
      </c>
      <c r="AQ169" s="1491" t="s">
        <v>546</v>
      </c>
      <c r="AR169" s="1491" t="s">
        <v>546</v>
      </c>
      <c r="AS169" s="1491">
        <v>0.03</v>
      </c>
      <c r="AT169" s="1491" t="s">
        <v>546</v>
      </c>
      <c r="AU169" s="1491" t="s">
        <v>546</v>
      </c>
      <c r="AV169" s="1491">
        <v>0.03</v>
      </c>
      <c r="AW169" s="1491" t="s">
        <v>546</v>
      </c>
      <c r="AX169" s="1491" t="s">
        <v>546</v>
      </c>
      <c r="AY169" s="1491">
        <v>2.9899999999999999E-2</v>
      </c>
      <c r="AZ169" s="1491" t="s">
        <v>546</v>
      </c>
      <c r="BA169" s="1491" t="s">
        <v>546</v>
      </c>
      <c r="BB169" s="1493">
        <v>2.9899999999999999E-2</v>
      </c>
      <c r="BC169" s="1493" t="s">
        <v>546</v>
      </c>
      <c r="BD169" s="1493" t="s">
        <v>546</v>
      </c>
      <c r="BE169" s="1493">
        <v>0.03</v>
      </c>
      <c r="BF169" s="1493" t="s">
        <v>546</v>
      </c>
      <c r="BG169" s="1493" t="s">
        <v>546</v>
      </c>
    </row>
    <row r="170" spans="3:59">
      <c r="C170" s="1489" t="s">
        <v>677</v>
      </c>
      <c r="D170" s="1489" t="s">
        <v>2020</v>
      </c>
      <c r="E170" s="825" t="str">
        <f t="shared" si="3"/>
        <v>CaprinoGRANADA</v>
      </c>
      <c r="F170" s="1491">
        <v>3.0499999999999999E-2</v>
      </c>
      <c r="G170" s="1492" t="s">
        <v>546</v>
      </c>
      <c r="H170" s="1491" t="s">
        <v>546</v>
      </c>
      <c r="I170" s="1491">
        <v>3.0099999999999998E-2</v>
      </c>
      <c r="J170" s="1491" t="s">
        <v>546</v>
      </c>
      <c r="K170" s="1491" t="s">
        <v>546</v>
      </c>
      <c r="L170" s="1493">
        <v>3.0300000000000001E-2</v>
      </c>
      <c r="M170" s="1491" t="s">
        <v>546</v>
      </c>
      <c r="N170" s="1491" t="s">
        <v>546</v>
      </c>
      <c r="O170" s="1491">
        <v>3.0300000000000001E-2</v>
      </c>
      <c r="P170" s="1491" t="s">
        <v>546</v>
      </c>
      <c r="Q170" s="1491" t="s">
        <v>546</v>
      </c>
      <c r="R170" s="1491">
        <v>2.9499999999999998E-2</v>
      </c>
      <c r="S170" s="1491" t="s">
        <v>546</v>
      </c>
      <c r="T170" s="1491" t="s">
        <v>546</v>
      </c>
      <c r="U170" s="1491">
        <v>2.9499999999999998E-2</v>
      </c>
      <c r="V170" s="1491" t="s">
        <v>546</v>
      </c>
      <c r="W170" s="1491" t="s">
        <v>546</v>
      </c>
      <c r="X170" s="1491">
        <v>3.0800000000000001E-2</v>
      </c>
      <c r="Y170" s="1491" t="s">
        <v>546</v>
      </c>
      <c r="Z170" s="1491" t="s">
        <v>546</v>
      </c>
      <c r="AA170" s="1491">
        <v>3.0300000000000001E-2</v>
      </c>
      <c r="AB170" s="1491" t="s">
        <v>546</v>
      </c>
      <c r="AC170" s="1491" t="s">
        <v>546</v>
      </c>
      <c r="AD170" s="1491">
        <v>3.0599999999999999E-2</v>
      </c>
      <c r="AE170" s="1491" t="s">
        <v>546</v>
      </c>
      <c r="AF170" s="1491" t="s">
        <v>546</v>
      </c>
      <c r="AG170" s="1491">
        <v>3.1399999999999997E-2</v>
      </c>
      <c r="AH170" s="1491" t="s">
        <v>546</v>
      </c>
      <c r="AI170" s="1491" t="s">
        <v>546</v>
      </c>
      <c r="AJ170" s="1491">
        <v>3.1E-2</v>
      </c>
      <c r="AK170" s="1491" t="s">
        <v>546</v>
      </c>
      <c r="AL170" s="1491" t="s">
        <v>546</v>
      </c>
      <c r="AM170" s="1491">
        <v>3.0700000000000002E-2</v>
      </c>
      <c r="AN170" s="1491" t="s">
        <v>546</v>
      </c>
      <c r="AO170" s="1491" t="s">
        <v>546</v>
      </c>
      <c r="AP170" s="1491">
        <v>3.0599999999999999E-2</v>
      </c>
      <c r="AQ170" s="1491" t="s">
        <v>546</v>
      </c>
      <c r="AR170" s="1491" t="s">
        <v>546</v>
      </c>
      <c r="AS170" s="1491">
        <v>3.09E-2</v>
      </c>
      <c r="AT170" s="1491" t="s">
        <v>546</v>
      </c>
      <c r="AU170" s="1491" t="s">
        <v>546</v>
      </c>
      <c r="AV170" s="1491">
        <v>3.0300000000000001E-2</v>
      </c>
      <c r="AW170" s="1491" t="s">
        <v>546</v>
      </c>
      <c r="AX170" s="1491" t="s">
        <v>546</v>
      </c>
      <c r="AY170" s="1491">
        <v>3.0499999999999999E-2</v>
      </c>
      <c r="AZ170" s="1491" t="s">
        <v>546</v>
      </c>
      <c r="BA170" s="1491" t="s">
        <v>546</v>
      </c>
      <c r="BB170" s="1493">
        <v>3.0200000000000001E-2</v>
      </c>
      <c r="BC170" s="1493" t="s">
        <v>546</v>
      </c>
      <c r="BD170" s="1493" t="s">
        <v>546</v>
      </c>
      <c r="BE170" s="1493">
        <v>3.04E-2</v>
      </c>
      <c r="BF170" s="1493" t="s">
        <v>546</v>
      </c>
      <c r="BG170" s="1493" t="s">
        <v>546</v>
      </c>
    </row>
    <row r="171" spans="3:59">
      <c r="C171" s="1489" t="s">
        <v>677</v>
      </c>
      <c r="D171" s="1489" t="s">
        <v>2021</v>
      </c>
      <c r="E171" s="825" t="str">
        <f t="shared" si="3"/>
        <v>CaprinoGUADALAJARA</v>
      </c>
      <c r="F171" s="1491">
        <v>2.9100000000000001E-2</v>
      </c>
      <c r="G171" s="1492" t="s">
        <v>546</v>
      </c>
      <c r="H171" s="1491" t="s">
        <v>546</v>
      </c>
      <c r="I171" s="1491">
        <v>2.9600000000000001E-2</v>
      </c>
      <c r="J171" s="1491" t="s">
        <v>546</v>
      </c>
      <c r="K171" s="1491" t="s">
        <v>546</v>
      </c>
      <c r="L171" s="1493">
        <v>2.9899999999999999E-2</v>
      </c>
      <c r="M171" s="1491" t="s">
        <v>546</v>
      </c>
      <c r="N171" s="1491" t="s">
        <v>546</v>
      </c>
      <c r="O171" s="1491">
        <v>2.9700000000000001E-2</v>
      </c>
      <c r="P171" s="1491" t="s">
        <v>546</v>
      </c>
      <c r="Q171" s="1491" t="s">
        <v>546</v>
      </c>
      <c r="R171" s="1491">
        <v>2.9700000000000001E-2</v>
      </c>
      <c r="S171" s="1491" t="s">
        <v>546</v>
      </c>
      <c r="T171" s="1491" t="s">
        <v>546</v>
      </c>
      <c r="U171" s="1491">
        <v>2.98E-2</v>
      </c>
      <c r="V171" s="1491" t="s">
        <v>546</v>
      </c>
      <c r="W171" s="1491" t="s">
        <v>546</v>
      </c>
      <c r="X171" s="1491">
        <v>2.98E-2</v>
      </c>
      <c r="Y171" s="1491" t="s">
        <v>546</v>
      </c>
      <c r="Z171" s="1491" t="s">
        <v>546</v>
      </c>
      <c r="AA171" s="1491">
        <v>2.9700000000000001E-2</v>
      </c>
      <c r="AB171" s="1491" t="s">
        <v>546</v>
      </c>
      <c r="AC171" s="1491" t="s">
        <v>546</v>
      </c>
      <c r="AD171" s="1491">
        <v>2.9899999999999999E-2</v>
      </c>
      <c r="AE171" s="1491" t="s">
        <v>546</v>
      </c>
      <c r="AF171" s="1491" t="s">
        <v>546</v>
      </c>
      <c r="AG171" s="1491">
        <v>2.81E-2</v>
      </c>
      <c r="AH171" s="1491" t="s">
        <v>546</v>
      </c>
      <c r="AI171" s="1491" t="s">
        <v>546</v>
      </c>
      <c r="AJ171" s="1491">
        <v>2.7199999999999998E-2</v>
      </c>
      <c r="AK171" s="1491" t="s">
        <v>546</v>
      </c>
      <c r="AL171" s="1491" t="s">
        <v>546</v>
      </c>
      <c r="AM171" s="1491">
        <v>2.6499999999999999E-2</v>
      </c>
      <c r="AN171" s="1491" t="s">
        <v>546</v>
      </c>
      <c r="AO171" s="1491" t="s">
        <v>546</v>
      </c>
      <c r="AP171" s="1491">
        <v>2.76E-2</v>
      </c>
      <c r="AQ171" s="1491" t="s">
        <v>546</v>
      </c>
      <c r="AR171" s="1491" t="s">
        <v>546</v>
      </c>
      <c r="AS171" s="1491">
        <v>2.75E-2</v>
      </c>
      <c r="AT171" s="1491" t="s">
        <v>546</v>
      </c>
      <c r="AU171" s="1491" t="s">
        <v>546</v>
      </c>
      <c r="AV171" s="1491">
        <v>2.46E-2</v>
      </c>
      <c r="AW171" s="1491" t="s">
        <v>546</v>
      </c>
      <c r="AX171" s="1491" t="s">
        <v>546</v>
      </c>
      <c r="AY171" s="1491">
        <v>2.47E-2</v>
      </c>
      <c r="AZ171" s="1491" t="s">
        <v>546</v>
      </c>
      <c r="BA171" s="1491" t="s">
        <v>546</v>
      </c>
      <c r="BB171" s="1493">
        <v>2.5499999999999998E-2</v>
      </c>
      <c r="BC171" s="1493" t="s">
        <v>546</v>
      </c>
      <c r="BD171" s="1493" t="s">
        <v>546</v>
      </c>
      <c r="BE171" s="1493">
        <v>2.5499999999999998E-2</v>
      </c>
      <c r="BF171" s="1493" t="s">
        <v>546</v>
      </c>
      <c r="BG171" s="1493" t="s">
        <v>546</v>
      </c>
    </row>
    <row r="172" spans="3:59">
      <c r="C172" s="1489" t="s">
        <v>677</v>
      </c>
      <c r="D172" s="1489" t="s">
        <v>2022</v>
      </c>
      <c r="E172" s="825" t="str">
        <f t="shared" si="3"/>
        <v>CaprinoHUELVA</v>
      </c>
      <c r="F172" s="1491">
        <v>3.04E-2</v>
      </c>
      <c r="G172" s="1492" t="s">
        <v>546</v>
      </c>
      <c r="H172" s="1491" t="s">
        <v>546</v>
      </c>
      <c r="I172" s="1491">
        <v>3.1E-2</v>
      </c>
      <c r="J172" s="1491" t="s">
        <v>546</v>
      </c>
      <c r="K172" s="1491" t="s">
        <v>546</v>
      </c>
      <c r="L172" s="1493">
        <v>2.9100000000000001E-2</v>
      </c>
      <c r="M172" s="1491" t="s">
        <v>546</v>
      </c>
      <c r="N172" s="1491" t="s">
        <v>546</v>
      </c>
      <c r="O172" s="1491">
        <v>3.04E-2</v>
      </c>
      <c r="P172" s="1491" t="s">
        <v>546</v>
      </c>
      <c r="Q172" s="1491" t="s">
        <v>546</v>
      </c>
      <c r="R172" s="1491">
        <v>2.87E-2</v>
      </c>
      <c r="S172" s="1491" t="s">
        <v>546</v>
      </c>
      <c r="T172" s="1491" t="s">
        <v>546</v>
      </c>
      <c r="U172" s="1491">
        <v>2.8899999999999999E-2</v>
      </c>
      <c r="V172" s="1491" t="s">
        <v>546</v>
      </c>
      <c r="W172" s="1491" t="s">
        <v>546</v>
      </c>
      <c r="X172" s="1491">
        <v>3.0099999999999998E-2</v>
      </c>
      <c r="Y172" s="1491" t="s">
        <v>546</v>
      </c>
      <c r="Z172" s="1491" t="s">
        <v>546</v>
      </c>
      <c r="AA172" s="1491">
        <v>2.9600000000000001E-2</v>
      </c>
      <c r="AB172" s="1491" t="s">
        <v>546</v>
      </c>
      <c r="AC172" s="1491" t="s">
        <v>546</v>
      </c>
      <c r="AD172" s="1491">
        <v>2.9700000000000001E-2</v>
      </c>
      <c r="AE172" s="1491" t="s">
        <v>546</v>
      </c>
      <c r="AF172" s="1491" t="s">
        <v>546</v>
      </c>
      <c r="AG172" s="1491">
        <v>3.0200000000000001E-2</v>
      </c>
      <c r="AH172" s="1491" t="s">
        <v>546</v>
      </c>
      <c r="AI172" s="1491" t="s">
        <v>546</v>
      </c>
      <c r="AJ172" s="1491">
        <v>3.0099999999999998E-2</v>
      </c>
      <c r="AK172" s="1491" t="s">
        <v>546</v>
      </c>
      <c r="AL172" s="1491" t="s">
        <v>546</v>
      </c>
      <c r="AM172" s="1491">
        <v>2.9899999999999999E-2</v>
      </c>
      <c r="AN172" s="1491" t="s">
        <v>546</v>
      </c>
      <c r="AO172" s="1491" t="s">
        <v>546</v>
      </c>
      <c r="AP172" s="1491">
        <v>2.9700000000000001E-2</v>
      </c>
      <c r="AQ172" s="1491" t="s">
        <v>546</v>
      </c>
      <c r="AR172" s="1491" t="s">
        <v>546</v>
      </c>
      <c r="AS172" s="1491">
        <v>0.03</v>
      </c>
      <c r="AT172" s="1491" t="s">
        <v>546</v>
      </c>
      <c r="AU172" s="1491" t="s">
        <v>546</v>
      </c>
      <c r="AV172" s="1491">
        <v>3.0200000000000001E-2</v>
      </c>
      <c r="AW172" s="1491" t="s">
        <v>546</v>
      </c>
      <c r="AX172" s="1491" t="s">
        <v>546</v>
      </c>
      <c r="AY172" s="1491">
        <v>2.9700000000000001E-2</v>
      </c>
      <c r="AZ172" s="1491" t="s">
        <v>546</v>
      </c>
      <c r="BA172" s="1491" t="s">
        <v>546</v>
      </c>
      <c r="BB172" s="1493">
        <v>2.9600000000000001E-2</v>
      </c>
      <c r="BC172" s="1493" t="s">
        <v>546</v>
      </c>
      <c r="BD172" s="1493" t="s">
        <v>546</v>
      </c>
      <c r="BE172" s="1493">
        <v>2.9700000000000001E-2</v>
      </c>
      <c r="BF172" s="1493" t="s">
        <v>546</v>
      </c>
      <c r="BG172" s="1493" t="s">
        <v>546</v>
      </c>
    </row>
    <row r="173" spans="3:59">
      <c r="C173" s="1489" t="s">
        <v>677</v>
      </c>
      <c r="D173" s="1489" t="s">
        <v>2023</v>
      </c>
      <c r="E173" s="825" t="str">
        <f t="shared" si="3"/>
        <v>CaprinoHUESCA</v>
      </c>
      <c r="F173" s="1491">
        <v>2.2700000000000001E-2</v>
      </c>
      <c r="G173" s="1492" t="s">
        <v>546</v>
      </c>
      <c r="H173" s="1491" t="s">
        <v>546</v>
      </c>
      <c r="I173" s="1491">
        <v>2.2800000000000001E-2</v>
      </c>
      <c r="J173" s="1491" t="s">
        <v>546</v>
      </c>
      <c r="K173" s="1491" t="s">
        <v>546</v>
      </c>
      <c r="L173" s="1493">
        <v>2.29E-2</v>
      </c>
      <c r="M173" s="1491" t="s">
        <v>546</v>
      </c>
      <c r="N173" s="1491" t="s">
        <v>546</v>
      </c>
      <c r="O173" s="1491">
        <v>2.1600000000000001E-2</v>
      </c>
      <c r="P173" s="1491" t="s">
        <v>546</v>
      </c>
      <c r="Q173" s="1491" t="s">
        <v>546</v>
      </c>
      <c r="R173" s="1491">
        <v>2.5100000000000001E-2</v>
      </c>
      <c r="S173" s="1491" t="s">
        <v>546</v>
      </c>
      <c r="T173" s="1491" t="s">
        <v>546</v>
      </c>
      <c r="U173" s="1491">
        <v>2.46E-2</v>
      </c>
      <c r="V173" s="1491" t="s">
        <v>546</v>
      </c>
      <c r="W173" s="1491" t="s">
        <v>546</v>
      </c>
      <c r="X173" s="1491">
        <v>2.53E-2</v>
      </c>
      <c r="Y173" s="1491" t="s">
        <v>546</v>
      </c>
      <c r="Z173" s="1491" t="s">
        <v>546</v>
      </c>
      <c r="AA173" s="1491">
        <v>2.53E-2</v>
      </c>
      <c r="AB173" s="1491" t="s">
        <v>546</v>
      </c>
      <c r="AC173" s="1491" t="s">
        <v>546</v>
      </c>
      <c r="AD173" s="1491">
        <v>2.52E-2</v>
      </c>
      <c r="AE173" s="1491" t="s">
        <v>546</v>
      </c>
      <c r="AF173" s="1491" t="s">
        <v>546</v>
      </c>
      <c r="AG173" s="1491">
        <v>2.4899999999999999E-2</v>
      </c>
      <c r="AH173" s="1491" t="s">
        <v>546</v>
      </c>
      <c r="AI173" s="1491" t="s">
        <v>546</v>
      </c>
      <c r="AJ173" s="1491">
        <v>2.5100000000000001E-2</v>
      </c>
      <c r="AK173" s="1491" t="s">
        <v>546</v>
      </c>
      <c r="AL173" s="1491" t="s">
        <v>546</v>
      </c>
      <c r="AM173" s="1491">
        <v>2.5100000000000001E-2</v>
      </c>
      <c r="AN173" s="1491" t="s">
        <v>546</v>
      </c>
      <c r="AO173" s="1491" t="s">
        <v>546</v>
      </c>
      <c r="AP173" s="1491">
        <v>2.5000000000000001E-2</v>
      </c>
      <c r="AQ173" s="1491" t="s">
        <v>546</v>
      </c>
      <c r="AR173" s="1491" t="s">
        <v>546</v>
      </c>
      <c r="AS173" s="1491">
        <v>2.52E-2</v>
      </c>
      <c r="AT173" s="1491" t="s">
        <v>546</v>
      </c>
      <c r="AU173" s="1491" t="s">
        <v>546</v>
      </c>
      <c r="AV173" s="1491">
        <v>2.5499999999999998E-2</v>
      </c>
      <c r="AW173" s="1491" t="s">
        <v>546</v>
      </c>
      <c r="AX173" s="1491" t="s">
        <v>546</v>
      </c>
      <c r="AY173" s="1491">
        <v>2.5499999999999998E-2</v>
      </c>
      <c r="AZ173" s="1491" t="s">
        <v>546</v>
      </c>
      <c r="BA173" s="1491" t="s">
        <v>546</v>
      </c>
      <c r="BB173" s="1493">
        <v>2.5600000000000001E-2</v>
      </c>
      <c r="BC173" s="1493" t="s">
        <v>546</v>
      </c>
      <c r="BD173" s="1493" t="s">
        <v>546</v>
      </c>
      <c r="BE173" s="1493">
        <v>2.5100000000000001E-2</v>
      </c>
      <c r="BF173" s="1493" t="s">
        <v>546</v>
      </c>
      <c r="BG173" s="1493" t="s">
        <v>546</v>
      </c>
    </row>
    <row r="174" spans="3:59">
      <c r="C174" s="1489" t="s">
        <v>677</v>
      </c>
      <c r="D174" s="1489" t="s">
        <v>2024</v>
      </c>
      <c r="E174" s="825" t="str">
        <f t="shared" si="3"/>
        <v>CaprinoJAÉN</v>
      </c>
      <c r="F174" s="1491">
        <v>2.98E-2</v>
      </c>
      <c r="G174" s="1492" t="s">
        <v>546</v>
      </c>
      <c r="H174" s="1491" t="s">
        <v>546</v>
      </c>
      <c r="I174" s="1491">
        <v>0.03</v>
      </c>
      <c r="J174" s="1491" t="s">
        <v>546</v>
      </c>
      <c r="K174" s="1491" t="s">
        <v>546</v>
      </c>
      <c r="L174" s="1493">
        <v>2.9700000000000001E-2</v>
      </c>
      <c r="M174" s="1491" t="s">
        <v>546</v>
      </c>
      <c r="N174" s="1491" t="s">
        <v>546</v>
      </c>
      <c r="O174" s="1491">
        <v>3.0200000000000001E-2</v>
      </c>
      <c r="P174" s="1491" t="s">
        <v>546</v>
      </c>
      <c r="Q174" s="1491" t="s">
        <v>546</v>
      </c>
      <c r="R174" s="1491">
        <v>2.93E-2</v>
      </c>
      <c r="S174" s="1491" t="s">
        <v>546</v>
      </c>
      <c r="T174" s="1491" t="s">
        <v>546</v>
      </c>
      <c r="U174" s="1491">
        <v>2.9499999999999998E-2</v>
      </c>
      <c r="V174" s="1491" t="s">
        <v>546</v>
      </c>
      <c r="W174" s="1491" t="s">
        <v>546</v>
      </c>
      <c r="X174" s="1491">
        <v>3.0700000000000002E-2</v>
      </c>
      <c r="Y174" s="1491" t="s">
        <v>546</v>
      </c>
      <c r="Z174" s="1491" t="s">
        <v>546</v>
      </c>
      <c r="AA174" s="1491">
        <v>3.0200000000000001E-2</v>
      </c>
      <c r="AB174" s="1491" t="s">
        <v>546</v>
      </c>
      <c r="AC174" s="1491" t="s">
        <v>546</v>
      </c>
      <c r="AD174" s="1491">
        <v>3.0599999999999999E-2</v>
      </c>
      <c r="AE174" s="1491" t="s">
        <v>546</v>
      </c>
      <c r="AF174" s="1491" t="s">
        <v>546</v>
      </c>
      <c r="AG174" s="1491">
        <v>3.1399999999999997E-2</v>
      </c>
      <c r="AH174" s="1491" t="s">
        <v>546</v>
      </c>
      <c r="AI174" s="1491" t="s">
        <v>546</v>
      </c>
      <c r="AJ174" s="1491">
        <v>3.1E-2</v>
      </c>
      <c r="AK174" s="1491" t="s">
        <v>546</v>
      </c>
      <c r="AL174" s="1491" t="s">
        <v>546</v>
      </c>
      <c r="AM174" s="1491">
        <v>3.09E-2</v>
      </c>
      <c r="AN174" s="1491" t="s">
        <v>546</v>
      </c>
      <c r="AO174" s="1491" t="s">
        <v>546</v>
      </c>
      <c r="AP174" s="1491">
        <v>3.0599999999999999E-2</v>
      </c>
      <c r="AQ174" s="1491" t="s">
        <v>546</v>
      </c>
      <c r="AR174" s="1491" t="s">
        <v>546</v>
      </c>
      <c r="AS174" s="1491">
        <v>3.1E-2</v>
      </c>
      <c r="AT174" s="1491" t="s">
        <v>546</v>
      </c>
      <c r="AU174" s="1491" t="s">
        <v>546</v>
      </c>
      <c r="AV174" s="1491">
        <v>3.1699999999999999E-2</v>
      </c>
      <c r="AW174" s="1491" t="s">
        <v>546</v>
      </c>
      <c r="AX174" s="1491" t="s">
        <v>546</v>
      </c>
      <c r="AY174" s="1491">
        <v>3.2000000000000001E-2</v>
      </c>
      <c r="AZ174" s="1491" t="s">
        <v>546</v>
      </c>
      <c r="BA174" s="1491" t="s">
        <v>546</v>
      </c>
      <c r="BB174" s="1493">
        <v>3.1E-2</v>
      </c>
      <c r="BC174" s="1493" t="s">
        <v>546</v>
      </c>
      <c r="BD174" s="1493" t="s">
        <v>546</v>
      </c>
      <c r="BE174" s="1493">
        <v>3.0599999999999999E-2</v>
      </c>
      <c r="BF174" s="1493" t="s">
        <v>546</v>
      </c>
      <c r="BG174" s="1493" t="s">
        <v>546</v>
      </c>
    </row>
    <row r="175" spans="3:59">
      <c r="C175" s="1489" t="s">
        <v>677</v>
      </c>
      <c r="D175" s="1489" t="s">
        <v>2025</v>
      </c>
      <c r="E175" s="825" t="str">
        <f t="shared" si="3"/>
        <v>CaprinoLEÓN</v>
      </c>
      <c r="F175" s="1491">
        <v>2.9700000000000001E-2</v>
      </c>
      <c r="G175" s="1492" t="s">
        <v>546</v>
      </c>
      <c r="H175" s="1491" t="s">
        <v>546</v>
      </c>
      <c r="I175" s="1491">
        <v>2.87E-2</v>
      </c>
      <c r="J175" s="1491" t="s">
        <v>546</v>
      </c>
      <c r="K175" s="1491" t="s">
        <v>546</v>
      </c>
      <c r="L175" s="1493">
        <v>2.9600000000000001E-2</v>
      </c>
      <c r="M175" s="1491" t="s">
        <v>546</v>
      </c>
      <c r="N175" s="1491" t="s">
        <v>546</v>
      </c>
      <c r="O175" s="1491">
        <v>2.58E-2</v>
      </c>
      <c r="P175" s="1491" t="s">
        <v>546</v>
      </c>
      <c r="Q175" s="1491" t="s">
        <v>546</v>
      </c>
      <c r="R175" s="1491">
        <v>2.9100000000000001E-2</v>
      </c>
      <c r="S175" s="1491" t="s">
        <v>546</v>
      </c>
      <c r="T175" s="1491" t="s">
        <v>546</v>
      </c>
      <c r="U175" s="1491">
        <v>2.9499999999999998E-2</v>
      </c>
      <c r="V175" s="1491" t="s">
        <v>546</v>
      </c>
      <c r="W175" s="1491" t="s">
        <v>546</v>
      </c>
      <c r="X175" s="1491">
        <v>2.9499999999999998E-2</v>
      </c>
      <c r="Y175" s="1491" t="s">
        <v>546</v>
      </c>
      <c r="Z175" s="1491" t="s">
        <v>546</v>
      </c>
      <c r="AA175" s="1491">
        <v>2.9600000000000001E-2</v>
      </c>
      <c r="AB175" s="1491" t="s">
        <v>546</v>
      </c>
      <c r="AC175" s="1491" t="s">
        <v>546</v>
      </c>
      <c r="AD175" s="1491">
        <v>3.04E-2</v>
      </c>
      <c r="AE175" s="1491" t="s">
        <v>546</v>
      </c>
      <c r="AF175" s="1491" t="s">
        <v>546</v>
      </c>
      <c r="AG175" s="1491">
        <v>2.8400000000000002E-2</v>
      </c>
      <c r="AH175" s="1491" t="s">
        <v>546</v>
      </c>
      <c r="AI175" s="1491" t="s">
        <v>546</v>
      </c>
      <c r="AJ175" s="1491">
        <v>2.8299999999999999E-2</v>
      </c>
      <c r="AK175" s="1491" t="s">
        <v>546</v>
      </c>
      <c r="AL175" s="1491" t="s">
        <v>546</v>
      </c>
      <c r="AM175" s="1491">
        <v>2.8299999999999999E-2</v>
      </c>
      <c r="AN175" s="1491" t="s">
        <v>546</v>
      </c>
      <c r="AO175" s="1491" t="s">
        <v>546</v>
      </c>
      <c r="AP175" s="1491">
        <v>2.8299999999999999E-2</v>
      </c>
      <c r="AQ175" s="1491" t="s">
        <v>546</v>
      </c>
      <c r="AR175" s="1491" t="s">
        <v>546</v>
      </c>
      <c r="AS175" s="1491">
        <v>2.8199999999999999E-2</v>
      </c>
      <c r="AT175" s="1491" t="s">
        <v>546</v>
      </c>
      <c r="AU175" s="1491" t="s">
        <v>546</v>
      </c>
      <c r="AV175" s="1491">
        <v>2.8199999999999999E-2</v>
      </c>
      <c r="AW175" s="1491" t="s">
        <v>546</v>
      </c>
      <c r="AX175" s="1491" t="s">
        <v>546</v>
      </c>
      <c r="AY175" s="1491">
        <v>2.8199999999999999E-2</v>
      </c>
      <c r="AZ175" s="1491" t="s">
        <v>546</v>
      </c>
      <c r="BA175" s="1491" t="s">
        <v>546</v>
      </c>
      <c r="BB175" s="1493">
        <v>2.81E-2</v>
      </c>
      <c r="BC175" s="1493" t="s">
        <v>546</v>
      </c>
      <c r="BD175" s="1493" t="s">
        <v>546</v>
      </c>
      <c r="BE175" s="1493">
        <v>2.8199999999999999E-2</v>
      </c>
      <c r="BF175" s="1493" t="s">
        <v>546</v>
      </c>
      <c r="BG175" s="1493" t="s">
        <v>546</v>
      </c>
    </row>
    <row r="176" spans="3:59">
      <c r="C176" s="1489" t="s">
        <v>677</v>
      </c>
      <c r="D176" s="1489" t="s">
        <v>2026</v>
      </c>
      <c r="E176" s="825" t="str">
        <f t="shared" si="3"/>
        <v>CaprinoLLEIDA</v>
      </c>
      <c r="F176" s="1491">
        <v>2.87E-2</v>
      </c>
      <c r="G176" s="1492" t="s">
        <v>546</v>
      </c>
      <c r="H176" s="1491" t="s">
        <v>546</v>
      </c>
      <c r="I176" s="1491">
        <v>2.8199999999999999E-2</v>
      </c>
      <c r="J176" s="1491" t="s">
        <v>546</v>
      </c>
      <c r="K176" s="1491" t="s">
        <v>546</v>
      </c>
      <c r="L176" s="1493">
        <v>2.7199999999999998E-2</v>
      </c>
      <c r="M176" s="1491" t="s">
        <v>546</v>
      </c>
      <c r="N176" s="1491" t="s">
        <v>546</v>
      </c>
      <c r="O176" s="1491">
        <v>2.81E-2</v>
      </c>
      <c r="P176" s="1491" t="s">
        <v>546</v>
      </c>
      <c r="Q176" s="1491" t="s">
        <v>546</v>
      </c>
      <c r="R176" s="1491">
        <v>2.92E-2</v>
      </c>
      <c r="S176" s="1491" t="s">
        <v>546</v>
      </c>
      <c r="T176" s="1491" t="s">
        <v>546</v>
      </c>
      <c r="U176" s="1491">
        <v>2.87E-2</v>
      </c>
      <c r="V176" s="1491" t="s">
        <v>546</v>
      </c>
      <c r="W176" s="1491" t="s">
        <v>546</v>
      </c>
      <c r="X176" s="1491">
        <v>2.9899999999999999E-2</v>
      </c>
      <c r="Y176" s="1491" t="s">
        <v>546</v>
      </c>
      <c r="Z176" s="1491" t="s">
        <v>546</v>
      </c>
      <c r="AA176" s="1491">
        <v>2.8400000000000002E-2</v>
      </c>
      <c r="AB176" s="1491" t="s">
        <v>546</v>
      </c>
      <c r="AC176" s="1491" t="s">
        <v>546</v>
      </c>
      <c r="AD176" s="1491">
        <v>2.92E-2</v>
      </c>
      <c r="AE176" s="1491" t="s">
        <v>546</v>
      </c>
      <c r="AF176" s="1491" t="s">
        <v>546</v>
      </c>
      <c r="AG176" s="1491">
        <v>2.87E-2</v>
      </c>
      <c r="AH176" s="1491" t="s">
        <v>546</v>
      </c>
      <c r="AI176" s="1491" t="s">
        <v>546</v>
      </c>
      <c r="AJ176" s="1491">
        <v>2.87E-2</v>
      </c>
      <c r="AK176" s="1491" t="s">
        <v>546</v>
      </c>
      <c r="AL176" s="1491" t="s">
        <v>546</v>
      </c>
      <c r="AM176" s="1491">
        <v>2.8799999999999999E-2</v>
      </c>
      <c r="AN176" s="1491" t="s">
        <v>546</v>
      </c>
      <c r="AO176" s="1491" t="s">
        <v>546</v>
      </c>
      <c r="AP176" s="1491">
        <v>2.87E-2</v>
      </c>
      <c r="AQ176" s="1491" t="s">
        <v>546</v>
      </c>
      <c r="AR176" s="1491" t="s">
        <v>546</v>
      </c>
      <c r="AS176" s="1491">
        <v>2.8799999999999999E-2</v>
      </c>
      <c r="AT176" s="1491" t="s">
        <v>546</v>
      </c>
      <c r="AU176" s="1491" t="s">
        <v>546</v>
      </c>
      <c r="AV176" s="1491">
        <v>2.8899999999999999E-2</v>
      </c>
      <c r="AW176" s="1491" t="s">
        <v>546</v>
      </c>
      <c r="AX176" s="1491" t="s">
        <v>546</v>
      </c>
      <c r="AY176" s="1491">
        <v>2.93E-2</v>
      </c>
      <c r="AZ176" s="1491" t="s">
        <v>546</v>
      </c>
      <c r="BA176" s="1491" t="s">
        <v>546</v>
      </c>
      <c r="BB176" s="1493">
        <v>2.92E-2</v>
      </c>
      <c r="BC176" s="1493" t="s">
        <v>546</v>
      </c>
      <c r="BD176" s="1493" t="s">
        <v>546</v>
      </c>
      <c r="BE176" s="1493">
        <v>2.92E-2</v>
      </c>
      <c r="BF176" s="1493" t="s">
        <v>546</v>
      </c>
      <c r="BG176" s="1493" t="s">
        <v>546</v>
      </c>
    </row>
    <row r="177" spans="3:59">
      <c r="C177" s="1489" t="s">
        <v>677</v>
      </c>
      <c r="D177" s="1489" t="s">
        <v>2027</v>
      </c>
      <c r="E177" s="825" t="str">
        <f t="shared" si="3"/>
        <v>CaprinoLUGO</v>
      </c>
      <c r="F177" s="1491">
        <v>2.3199999999999998E-2</v>
      </c>
      <c r="G177" s="1492" t="s">
        <v>546</v>
      </c>
      <c r="H177" s="1491" t="s">
        <v>546</v>
      </c>
      <c r="I177" s="1491">
        <v>2.3199999999999998E-2</v>
      </c>
      <c r="J177" s="1491" t="s">
        <v>546</v>
      </c>
      <c r="K177" s="1491" t="s">
        <v>546</v>
      </c>
      <c r="L177" s="1493">
        <v>2.3400000000000001E-2</v>
      </c>
      <c r="M177" s="1491" t="s">
        <v>546</v>
      </c>
      <c r="N177" s="1491" t="s">
        <v>546</v>
      </c>
      <c r="O177" s="1491">
        <v>2.3199999999999998E-2</v>
      </c>
      <c r="P177" s="1491" t="s">
        <v>546</v>
      </c>
      <c r="Q177" s="1491" t="s">
        <v>546</v>
      </c>
      <c r="R177" s="1491">
        <v>2.24E-2</v>
      </c>
      <c r="S177" s="1491" t="s">
        <v>546</v>
      </c>
      <c r="T177" s="1491" t="s">
        <v>546</v>
      </c>
      <c r="U177" s="1491">
        <v>2.2200000000000001E-2</v>
      </c>
      <c r="V177" s="1491" t="s">
        <v>546</v>
      </c>
      <c r="W177" s="1491" t="s">
        <v>546</v>
      </c>
      <c r="X177" s="1491">
        <v>2.2200000000000001E-2</v>
      </c>
      <c r="Y177" s="1491" t="s">
        <v>546</v>
      </c>
      <c r="Z177" s="1491" t="s">
        <v>546</v>
      </c>
      <c r="AA177" s="1491">
        <v>2.23E-2</v>
      </c>
      <c r="AB177" s="1491" t="s">
        <v>546</v>
      </c>
      <c r="AC177" s="1491" t="s">
        <v>546</v>
      </c>
      <c r="AD177" s="1491">
        <v>2.23E-2</v>
      </c>
      <c r="AE177" s="1491" t="s">
        <v>546</v>
      </c>
      <c r="AF177" s="1491" t="s">
        <v>546</v>
      </c>
      <c r="AG177" s="1491">
        <v>2.7099999999999999E-2</v>
      </c>
      <c r="AH177" s="1491" t="s">
        <v>546</v>
      </c>
      <c r="AI177" s="1491" t="s">
        <v>546</v>
      </c>
      <c r="AJ177" s="1491">
        <v>2.76E-2</v>
      </c>
      <c r="AK177" s="1491" t="s">
        <v>546</v>
      </c>
      <c r="AL177" s="1491" t="s">
        <v>546</v>
      </c>
      <c r="AM177" s="1491">
        <v>2.8500000000000001E-2</v>
      </c>
      <c r="AN177" s="1491" t="s">
        <v>546</v>
      </c>
      <c r="AO177" s="1491" t="s">
        <v>546</v>
      </c>
      <c r="AP177" s="1491">
        <v>2.8199999999999999E-2</v>
      </c>
      <c r="AQ177" s="1491" t="s">
        <v>546</v>
      </c>
      <c r="AR177" s="1491" t="s">
        <v>546</v>
      </c>
      <c r="AS177" s="1491">
        <v>2.8199999999999999E-2</v>
      </c>
      <c r="AT177" s="1491" t="s">
        <v>546</v>
      </c>
      <c r="AU177" s="1491" t="s">
        <v>546</v>
      </c>
      <c r="AV177" s="1491">
        <v>2.8199999999999999E-2</v>
      </c>
      <c r="AW177" s="1491" t="s">
        <v>546</v>
      </c>
      <c r="AX177" s="1491" t="s">
        <v>546</v>
      </c>
      <c r="AY177" s="1491">
        <v>2.8199999999999999E-2</v>
      </c>
      <c r="AZ177" s="1491" t="s">
        <v>546</v>
      </c>
      <c r="BA177" s="1491" t="s">
        <v>546</v>
      </c>
      <c r="BB177" s="1493">
        <v>2.8199999999999999E-2</v>
      </c>
      <c r="BC177" s="1493" t="s">
        <v>546</v>
      </c>
      <c r="BD177" s="1493" t="s">
        <v>546</v>
      </c>
      <c r="BE177" s="1493">
        <v>2.8199999999999999E-2</v>
      </c>
      <c r="BF177" s="1493" t="s">
        <v>546</v>
      </c>
      <c r="BG177" s="1493" t="s">
        <v>546</v>
      </c>
    </row>
    <row r="178" spans="3:59">
      <c r="C178" s="1489" t="s">
        <v>677</v>
      </c>
      <c r="D178" s="1489" t="s">
        <v>2028</v>
      </c>
      <c r="E178" s="825" t="str">
        <f t="shared" si="3"/>
        <v>CaprinoMADRID</v>
      </c>
      <c r="F178" s="1491">
        <v>3.2500000000000001E-2</v>
      </c>
      <c r="G178" s="1492" t="s">
        <v>546</v>
      </c>
      <c r="H178" s="1491" t="s">
        <v>546</v>
      </c>
      <c r="I178" s="1491">
        <v>2.98E-2</v>
      </c>
      <c r="J178" s="1491" t="s">
        <v>546</v>
      </c>
      <c r="K178" s="1491" t="s">
        <v>546</v>
      </c>
      <c r="L178" s="1493">
        <v>3.0200000000000001E-2</v>
      </c>
      <c r="M178" s="1491" t="s">
        <v>546</v>
      </c>
      <c r="N178" s="1491" t="s">
        <v>546</v>
      </c>
      <c r="O178" s="1491">
        <v>3.0099999999999998E-2</v>
      </c>
      <c r="P178" s="1491" t="s">
        <v>546</v>
      </c>
      <c r="Q178" s="1491" t="s">
        <v>546</v>
      </c>
      <c r="R178" s="1491">
        <v>2.98E-2</v>
      </c>
      <c r="S178" s="1491" t="s">
        <v>546</v>
      </c>
      <c r="T178" s="1491" t="s">
        <v>546</v>
      </c>
      <c r="U178" s="1491">
        <v>2.3900000000000001E-2</v>
      </c>
      <c r="V178" s="1491" t="s">
        <v>546</v>
      </c>
      <c r="W178" s="1491" t="s">
        <v>546</v>
      </c>
      <c r="X178" s="1491">
        <v>2.3699999999999999E-2</v>
      </c>
      <c r="Y178" s="1491" t="s">
        <v>546</v>
      </c>
      <c r="Z178" s="1491" t="s">
        <v>546</v>
      </c>
      <c r="AA178" s="1491">
        <v>2.3599999999999999E-2</v>
      </c>
      <c r="AB178" s="1491" t="s">
        <v>546</v>
      </c>
      <c r="AC178" s="1491" t="s">
        <v>546</v>
      </c>
      <c r="AD178" s="1491">
        <v>3.0700000000000002E-2</v>
      </c>
      <c r="AE178" s="1491" t="s">
        <v>546</v>
      </c>
      <c r="AF178" s="1491" t="s">
        <v>546</v>
      </c>
      <c r="AG178" s="1491">
        <v>0.03</v>
      </c>
      <c r="AH178" s="1491" t="s">
        <v>546</v>
      </c>
      <c r="AI178" s="1491" t="s">
        <v>546</v>
      </c>
      <c r="AJ178" s="1491">
        <v>2.98E-2</v>
      </c>
      <c r="AK178" s="1491" t="s">
        <v>546</v>
      </c>
      <c r="AL178" s="1491" t="s">
        <v>546</v>
      </c>
      <c r="AM178" s="1491">
        <v>2.9700000000000001E-2</v>
      </c>
      <c r="AN178" s="1491" t="s">
        <v>546</v>
      </c>
      <c r="AO178" s="1491" t="s">
        <v>546</v>
      </c>
      <c r="AP178" s="1491">
        <v>2.9899999999999999E-2</v>
      </c>
      <c r="AQ178" s="1491" t="s">
        <v>546</v>
      </c>
      <c r="AR178" s="1491" t="s">
        <v>546</v>
      </c>
      <c r="AS178" s="1491">
        <v>3.0200000000000001E-2</v>
      </c>
      <c r="AT178" s="1491" t="s">
        <v>546</v>
      </c>
      <c r="AU178" s="1491" t="s">
        <v>546</v>
      </c>
      <c r="AV178" s="1491">
        <v>3.0300000000000001E-2</v>
      </c>
      <c r="AW178" s="1491" t="s">
        <v>546</v>
      </c>
      <c r="AX178" s="1491" t="s">
        <v>546</v>
      </c>
      <c r="AY178" s="1491">
        <v>3.0200000000000001E-2</v>
      </c>
      <c r="AZ178" s="1491" t="s">
        <v>546</v>
      </c>
      <c r="BA178" s="1491" t="s">
        <v>546</v>
      </c>
      <c r="BB178" s="1493">
        <v>3.0099999999999998E-2</v>
      </c>
      <c r="BC178" s="1493" t="s">
        <v>546</v>
      </c>
      <c r="BD178" s="1493" t="s">
        <v>546</v>
      </c>
      <c r="BE178" s="1493">
        <v>2.9899999999999999E-2</v>
      </c>
      <c r="BF178" s="1493" t="s">
        <v>546</v>
      </c>
      <c r="BG178" s="1493" t="s">
        <v>546</v>
      </c>
    </row>
    <row r="179" spans="3:59">
      <c r="C179" s="1489" t="s">
        <v>677</v>
      </c>
      <c r="D179" s="1489" t="s">
        <v>2029</v>
      </c>
      <c r="E179" s="825" t="str">
        <f t="shared" si="3"/>
        <v>CaprinoMÁLAGA</v>
      </c>
      <c r="F179" s="1491">
        <v>3.1E-2</v>
      </c>
      <c r="G179" s="1492" t="s">
        <v>546</v>
      </c>
      <c r="H179" s="1491" t="s">
        <v>546</v>
      </c>
      <c r="I179" s="1491">
        <v>3.1199999999999999E-2</v>
      </c>
      <c r="J179" s="1491" t="s">
        <v>546</v>
      </c>
      <c r="K179" s="1491" t="s">
        <v>546</v>
      </c>
      <c r="L179" s="1493">
        <v>3.0300000000000001E-2</v>
      </c>
      <c r="M179" s="1491" t="s">
        <v>546</v>
      </c>
      <c r="N179" s="1491" t="s">
        <v>546</v>
      </c>
      <c r="O179" s="1491">
        <v>2.93E-2</v>
      </c>
      <c r="P179" s="1491" t="s">
        <v>546</v>
      </c>
      <c r="Q179" s="1491" t="s">
        <v>546</v>
      </c>
      <c r="R179" s="1491">
        <v>0.03</v>
      </c>
      <c r="S179" s="1491" t="s">
        <v>546</v>
      </c>
      <c r="T179" s="1491" t="s">
        <v>546</v>
      </c>
      <c r="U179" s="1491">
        <v>3.0300000000000001E-2</v>
      </c>
      <c r="V179" s="1491" t="s">
        <v>546</v>
      </c>
      <c r="W179" s="1491" t="s">
        <v>546</v>
      </c>
      <c r="X179" s="1491">
        <v>3.1899999999999998E-2</v>
      </c>
      <c r="Y179" s="1491" t="s">
        <v>546</v>
      </c>
      <c r="Z179" s="1491" t="s">
        <v>546</v>
      </c>
      <c r="AA179" s="1491">
        <v>3.1300000000000001E-2</v>
      </c>
      <c r="AB179" s="1491" t="s">
        <v>546</v>
      </c>
      <c r="AC179" s="1491" t="s">
        <v>546</v>
      </c>
      <c r="AD179" s="1491">
        <v>3.1800000000000002E-2</v>
      </c>
      <c r="AE179" s="1491" t="s">
        <v>546</v>
      </c>
      <c r="AF179" s="1491" t="s">
        <v>546</v>
      </c>
      <c r="AG179" s="1491">
        <v>3.2199999999999999E-2</v>
      </c>
      <c r="AH179" s="1491" t="s">
        <v>546</v>
      </c>
      <c r="AI179" s="1491" t="s">
        <v>546</v>
      </c>
      <c r="AJ179" s="1491">
        <v>3.1699999999999999E-2</v>
      </c>
      <c r="AK179" s="1491" t="s">
        <v>546</v>
      </c>
      <c r="AL179" s="1491" t="s">
        <v>546</v>
      </c>
      <c r="AM179" s="1491">
        <v>3.1300000000000001E-2</v>
      </c>
      <c r="AN179" s="1491" t="s">
        <v>546</v>
      </c>
      <c r="AO179" s="1491" t="s">
        <v>546</v>
      </c>
      <c r="AP179" s="1491">
        <v>3.1199999999999999E-2</v>
      </c>
      <c r="AQ179" s="1491" t="s">
        <v>546</v>
      </c>
      <c r="AR179" s="1491" t="s">
        <v>546</v>
      </c>
      <c r="AS179" s="1491">
        <v>3.1600000000000003E-2</v>
      </c>
      <c r="AT179" s="1491" t="s">
        <v>546</v>
      </c>
      <c r="AU179" s="1491" t="s">
        <v>546</v>
      </c>
      <c r="AV179" s="1491">
        <v>3.2099999999999997E-2</v>
      </c>
      <c r="AW179" s="1491" t="s">
        <v>546</v>
      </c>
      <c r="AX179" s="1491" t="s">
        <v>546</v>
      </c>
      <c r="AY179" s="1491">
        <v>3.1099999999999999E-2</v>
      </c>
      <c r="AZ179" s="1491" t="s">
        <v>546</v>
      </c>
      <c r="BA179" s="1491" t="s">
        <v>546</v>
      </c>
      <c r="BB179" s="1493">
        <v>3.0599999999999999E-2</v>
      </c>
      <c r="BC179" s="1493" t="s">
        <v>546</v>
      </c>
      <c r="BD179" s="1493" t="s">
        <v>546</v>
      </c>
      <c r="BE179" s="1493">
        <v>3.09E-2</v>
      </c>
      <c r="BF179" s="1493" t="s">
        <v>546</v>
      </c>
      <c r="BG179" s="1493" t="s">
        <v>546</v>
      </c>
    </row>
    <row r="180" spans="3:59">
      <c r="C180" s="1489" t="s">
        <v>677</v>
      </c>
      <c r="D180" s="1489" t="s">
        <v>2030</v>
      </c>
      <c r="E180" s="825" t="str">
        <f t="shared" si="3"/>
        <v>CaprinoMURCIA</v>
      </c>
      <c r="F180" s="1491">
        <v>2.9700000000000001E-2</v>
      </c>
      <c r="G180" s="1492" t="s">
        <v>546</v>
      </c>
      <c r="H180" s="1491" t="s">
        <v>546</v>
      </c>
      <c r="I180" s="1491">
        <v>2.98E-2</v>
      </c>
      <c r="J180" s="1491" t="s">
        <v>546</v>
      </c>
      <c r="K180" s="1491" t="s">
        <v>546</v>
      </c>
      <c r="L180" s="1493">
        <v>0.03</v>
      </c>
      <c r="M180" s="1491" t="s">
        <v>546</v>
      </c>
      <c r="N180" s="1491" t="s">
        <v>546</v>
      </c>
      <c r="O180" s="1491">
        <v>2.9600000000000001E-2</v>
      </c>
      <c r="P180" s="1491" t="s">
        <v>546</v>
      </c>
      <c r="Q180" s="1491" t="s">
        <v>546</v>
      </c>
      <c r="R180" s="1491">
        <v>2.9600000000000001E-2</v>
      </c>
      <c r="S180" s="1491" t="s">
        <v>546</v>
      </c>
      <c r="T180" s="1491" t="s">
        <v>546</v>
      </c>
      <c r="U180" s="1491">
        <v>2.93E-2</v>
      </c>
      <c r="V180" s="1491" t="s">
        <v>546</v>
      </c>
      <c r="W180" s="1491" t="s">
        <v>546</v>
      </c>
      <c r="X180" s="1491">
        <v>2.93E-2</v>
      </c>
      <c r="Y180" s="1491" t="s">
        <v>546</v>
      </c>
      <c r="Z180" s="1491" t="s">
        <v>546</v>
      </c>
      <c r="AA180" s="1491">
        <v>3.0200000000000001E-2</v>
      </c>
      <c r="AB180" s="1491" t="s">
        <v>546</v>
      </c>
      <c r="AC180" s="1491" t="s">
        <v>546</v>
      </c>
      <c r="AD180" s="1491">
        <v>2.9600000000000001E-2</v>
      </c>
      <c r="AE180" s="1491" t="s">
        <v>546</v>
      </c>
      <c r="AF180" s="1491" t="s">
        <v>546</v>
      </c>
      <c r="AG180" s="1491">
        <v>2.9600000000000001E-2</v>
      </c>
      <c r="AH180" s="1491" t="s">
        <v>546</v>
      </c>
      <c r="AI180" s="1491" t="s">
        <v>546</v>
      </c>
      <c r="AJ180" s="1491">
        <v>2.9899999999999999E-2</v>
      </c>
      <c r="AK180" s="1491" t="s">
        <v>546</v>
      </c>
      <c r="AL180" s="1491" t="s">
        <v>546</v>
      </c>
      <c r="AM180" s="1491">
        <v>2.98E-2</v>
      </c>
      <c r="AN180" s="1491" t="s">
        <v>546</v>
      </c>
      <c r="AO180" s="1491" t="s">
        <v>546</v>
      </c>
      <c r="AP180" s="1491">
        <v>0.03</v>
      </c>
      <c r="AQ180" s="1491" t="s">
        <v>546</v>
      </c>
      <c r="AR180" s="1491" t="s">
        <v>546</v>
      </c>
      <c r="AS180" s="1491">
        <v>2.9899999999999999E-2</v>
      </c>
      <c r="AT180" s="1491" t="s">
        <v>546</v>
      </c>
      <c r="AU180" s="1491" t="s">
        <v>546</v>
      </c>
      <c r="AV180" s="1491">
        <v>2.9899999999999999E-2</v>
      </c>
      <c r="AW180" s="1491" t="s">
        <v>546</v>
      </c>
      <c r="AX180" s="1491" t="s">
        <v>546</v>
      </c>
      <c r="AY180" s="1491">
        <v>2.9899999999999999E-2</v>
      </c>
      <c r="AZ180" s="1491" t="s">
        <v>546</v>
      </c>
      <c r="BA180" s="1491" t="s">
        <v>546</v>
      </c>
      <c r="BB180" s="1493">
        <v>2.9899999999999999E-2</v>
      </c>
      <c r="BC180" s="1493" t="s">
        <v>546</v>
      </c>
      <c r="BD180" s="1493" t="s">
        <v>546</v>
      </c>
      <c r="BE180" s="1493">
        <v>2.98E-2</v>
      </c>
      <c r="BF180" s="1493" t="s">
        <v>546</v>
      </c>
      <c r="BG180" s="1493" t="s">
        <v>546</v>
      </c>
    </row>
    <row r="181" spans="3:59">
      <c r="C181" s="1489" t="s">
        <v>677</v>
      </c>
      <c r="D181" s="1489" t="s">
        <v>2031</v>
      </c>
      <c r="E181" s="825" t="str">
        <f t="shared" si="3"/>
        <v>CaprinoNAVARRA</v>
      </c>
      <c r="F181" s="1491">
        <v>2.23E-2</v>
      </c>
      <c r="G181" s="1492" t="s">
        <v>546</v>
      </c>
      <c r="H181" s="1491" t="s">
        <v>546</v>
      </c>
      <c r="I181" s="1491">
        <v>2.2599999999999999E-2</v>
      </c>
      <c r="J181" s="1491" t="s">
        <v>546</v>
      </c>
      <c r="K181" s="1491" t="s">
        <v>546</v>
      </c>
      <c r="L181" s="1493">
        <v>2.5499999999999998E-2</v>
      </c>
      <c r="M181" s="1491" t="s">
        <v>546</v>
      </c>
      <c r="N181" s="1491" t="s">
        <v>546</v>
      </c>
      <c r="O181" s="1491">
        <v>2.5999999999999999E-2</v>
      </c>
      <c r="P181" s="1491" t="s">
        <v>546</v>
      </c>
      <c r="Q181" s="1491" t="s">
        <v>546</v>
      </c>
      <c r="R181" s="1491">
        <v>2.7300000000000001E-2</v>
      </c>
      <c r="S181" s="1491" t="s">
        <v>546</v>
      </c>
      <c r="T181" s="1491" t="s">
        <v>546</v>
      </c>
      <c r="U181" s="1491">
        <v>2.7E-2</v>
      </c>
      <c r="V181" s="1491" t="s">
        <v>546</v>
      </c>
      <c r="W181" s="1491" t="s">
        <v>546</v>
      </c>
      <c r="X181" s="1491">
        <v>2.6599999999999999E-2</v>
      </c>
      <c r="Y181" s="1491" t="s">
        <v>546</v>
      </c>
      <c r="Z181" s="1491" t="s">
        <v>546</v>
      </c>
      <c r="AA181" s="1491">
        <v>2.63E-2</v>
      </c>
      <c r="AB181" s="1491" t="s">
        <v>546</v>
      </c>
      <c r="AC181" s="1491" t="s">
        <v>546</v>
      </c>
      <c r="AD181" s="1491">
        <v>2.6200000000000001E-2</v>
      </c>
      <c r="AE181" s="1491" t="s">
        <v>546</v>
      </c>
      <c r="AF181" s="1491" t="s">
        <v>546</v>
      </c>
      <c r="AG181" s="1491">
        <v>2.5100000000000001E-2</v>
      </c>
      <c r="AH181" s="1491" t="s">
        <v>546</v>
      </c>
      <c r="AI181" s="1491" t="s">
        <v>546</v>
      </c>
      <c r="AJ181" s="1491">
        <v>2.4799999999999999E-2</v>
      </c>
      <c r="AK181" s="1491" t="s">
        <v>546</v>
      </c>
      <c r="AL181" s="1491" t="s">
        <v>546</v>
      </c>
      <c r="AM181" s="1491">
        <v>2.4899999999999999E-2</v>
      </c>
      <c r="AN181" s="1491" t="s">
        <v>546</v>
      </c>
      <c r="AO181" s="1491" t="s">
        <v>546</v>
      </c>
      <c r="AP181" s="1491">
        <v>2.47E-2</v>
      </c>
      <c r="AQ181" s="1491" t="s">
        <v>546</v>
      </c>
      <c r="AR181" s="1491" t="s">
        <v>546</v>
      </c>
      <c r="AS181" s="1491">
        <v>2.4400000000000002E-2</v>
      </c>
      <c r="AT181" s="1491" t="s">
        <v>546</v>
      </c>
      <c r="AU181" s="1491" t="s">
        <v>546</v>
      </c>
      <c r="AV181" s="1491">
        <v>2.4899999999999999E-2</v>
      </c>
      <c r="AW181" s="1491" t="s">
        <v>546</v>
      </c>
      <c r="AX181" s="1491" t="s">
        <v>546</v>
      </c>
      <c r="AY181" s="1491">
        <v>2.5100000000000001E-2</v>
      </c>
      <c r="AZ181" s="1491" t="s">
        <v>546</v>
      </c>
      <c r="BA181" s="1491" t="s">
        <v>546</v>
      </c>
      <c r="BB181" s="1493">
        <v>2.5600000000000001E-2</v>
      </c>
      <c r="BC181" s="1493" t="s">
        <v>546</v>
      </c>
      <c r="BD181" s="1493" t="s">
        <v>546</v>
      </c>
      <c r="BE181" s="1493">
        <v>2.53E-2</v>
      </c>
      <c r="BF181" s="1493" t="s">
        <v>546</v>
      </c>
      <c r="BG181" s="1493" t="s">
        <v>546</v>
      </c>
    </row>
    <row r="182" spans="3:59">
      <c r="C182" s="1489" t="s">
        <v>677</v>
      </c>
      <c r="D182" s="1489" t="s">
        <v>2032</v>
      </c>
      <c r="E182" s="825" t="str">
        <f t="shared" si="3"/>
        <v>CaprinoOURENSE</v>
      </c>
      <c r="F182" s="1491">
        <v>2.47E-2</v>
      </c>
      <c r="G182" s="1492" t="s">
        <v>546</v>
      </c>
      <c r="H182" s="1491" t="s">
        <v>546</v>
      </c>
      <c r="I182" s="1491">
        <v>2.4799999999999999E-2</v>
      </c>
      <c r="J182" s="1491" t="s">
        <v>546</v>
      </c>
      <c r="K182" s="1491" t="s">
        <v>546</v>
      </c>
      <c r="L182" s="1493">
        <v>2.4899999999999999E-2</v>
      </c>
      <c r="M182" s="1491" t="s">
        <v>546</v>
      </c>
      <c r="N182" s="1491" t="s">
        <v>546</v>
      </c>
      <c r="O182" s="1491">
        <v>2.4799999999999999E-2</v>
      </c>
      <c r="P182" s="1491" t="s">
        <v>546</v>
      </c>
      <c r="Q182" s="1491" t="s">
        <v>546</v>
      </c>
      <c r="R182" s="1491">
        <v>8.8800000000000004E-2</v>
      </c>
      <c r="S182" s="1491" t="s">
        <v>546</v>
      </c>
      <c r="T182" s="1491" t="s">
        <v>546</v>
      </c>
      <c r="U182" s="1491">
        <v>8.8800000000000004E-2</v>
      </c>
      <c r="V182" s="1491" t="s">
        <v>546</v>
      </c>
      <c r="W182" s="1491" t="s">
        <v>546</v>
      </c>
      <c r="X182" s="1491">
        <v>8.8800000000000004E-2</v>
      </c>
      <c r="Y182" s="1491" t="s">
        <v>546</v>
      </c>
      <c r="Z182" s="1491" t="s">
        <v>546</v>
      </c>
      <c r="AA182" s="1491">
        <v>8.8800000000000004E-2</v>
      </c>
      <c r="AB182" s="1491" t="s">
        <v>546</v>
      </c>
      <c r="AC182" s="1491" t="s">
        <v>546</v>
      </c>
      <c r="AD182" s="1491">
        <v>8.8800000000000004E-2</v>
      </c>
      <c r="AE182" s="1491" t="s">
        <v>546</v>
      </c>
      <c r="AF182" s="1491" t="s">
        <v>546</v>
      </c>
      <c r="AG182" s="1491">
        <v>3.15E-2</v>
      </c>
      <c r="AH182" s="1491" t="s">
        <v>546</v>
      </c>
      <c r="AI182" s="1491" t="s">
        <v>546</v>
      </c>
      <c r="AJ182" s="1491">
        <v>3.1899999999999998E-2</v>
      </c>
      <c r="AK182" s="1491" t="s">
        <v>546</v>
      </c>
      <c r="AL182" s="1491" t="s">
        <v>546</v>
      </c>
      <c r="AM182" s="1491">
        <v>3.3000000000000002E-2</v>
      </c>
      <c r="AN182" s="1491" t="s">
        <v>546</v>
      </c>
      <c r="AO182" s="1491" t="s">
        <v>546</v>
      </c>
      <c r="AP182" s="1491">
        <v>3.2800000000000003E-2</v>
      </c>
      <c r="AQ182" s="1491" t="s">
        <v>546</v>
      </c>
      <c r="AR182" s="1491" t="s">
        <v>546</v>
      </c>
      <c r="AS182" s="1491">
        <v>3.2300000000000002E-2</v>
      </c>
      <c r="AT182" s="1491" t="s">
        <v>546</v>
      </c>
      <c r="AU182" s="1491" t="s">
        <v>546</v>
      </c>
      <c r="AV182" s="1491">
        <v>3.2300000000000002E-2</v>
      </c>
      <c r="AW182" s="1491" t="s">
        <v>546</v>
      </c>
      <c r="AX182" s="1491" t="s">
        <v>546</v>
      </c>
      <c r="AY182" s="1491">
        <v>3.27E-2</v>
      </c>
      <c r="AZ182" s="1491" t="s">
        <v>546</v>
      </c>
      <c r="BA182" s="1491" t="s">
        <v>546</v>
      </c>
      <c r="BB182" s="1493">
        <v>3.2800000000000003E-2</v>
      </c>
      <c r="BC182" s="1493" t="s">
        <v>546</v>
      </c>
      <c r="BD182" s="1493" t="s">
        <v>546</v>
      </c>
      <c r="BE182" s="1493">
        <v>3.2800000000000003E-2</v>
      </c>
      <c r="BF182" s="1493" t="s">
        <v>546</v>
      </c>
      <c r="BG182" s="1493" t="s">
        <v>546</v>
      </c>
    </row>
    <row r="183" spans="3:59">
      <c r="C183" s="1489" t="s">
        <v>677</v>
      </c>
      <c r="D183" s="1489" t="s">
        <v>2033</v>
      </c>
      <c r="E183" s="825" t="str">
        <f t="shared" si="3"/>
        <v>CaprinoPALENCIA</v>
      </c>
      <c r="F183" s="1491">
        <v>3.1300000000000001E-2</v>
      </c>
      <c r="G183" s="1492" t="s">
        <v>546</v>
      </c>
      <c r="H183" s="1491" t="s">
        <v>546</v>
      </c>
      <c r="I183" s="1491">
        <v>2.9600000000000001E-2</v>
      </c>
      <c r="J183" s="1491" t="s">
        <v>546</v>
      </c>
      <c r="K183" s="1491" t="s">
        <v>546</v>
      </c>
      <c r="L183" s="1493">
        <v>2.8500000000000001E-2</v>
      </c>
      <c r="M183" s="1491" t="s">
        <v>546</v>
      </c>
      <c r="N183" s="1491" t="s">
        <v>546</v>
      </c>
      <c r="O183" s="1491">
        <v>2.8299999999999999E-2</v>
      </c>
      <c r="P183" s="1491" t="s">
        <v>546</v>
      </c>
      <c r="Q183" s="1491" t="s">
        <v>546</v>
      </c>
      <c r="R183" s="1491">
        <v>2.98E-2</v>
      </c>
      <c r="S183" s="1491" t="s">
        <v>546</v>
      </c>
      <c r="T183" s="1491" t="s">
        <v>546</v>
      </c>
      <c r="U183" s="1491">
        <v>2.9399999999999999E-2</v>
      </c>
      <c r="V183" s="1491" t="s">
        <v>546</v>
      </c>
      <c r="W183" s="1491" t="s">
        <v>546</v>
      </c>
      <c r="X183" s="1491">
        <v>2.8899999999999999E-2</v>
      </c>
      <c r="Y183" s="1491" t="s">
        <v>546</v>
      </c>
      <c r="Z183" s="1491" t="s">
        <v>546</v>
      </c>
      <c r="AA183" s="1491">
        <v>2.92E-2</v>
      </c>
      <c r="AB183" s="1491" t="s">
        <v>546</v>
      </c>
      <c r="AC183" s="1491" t="s">
        <v>546</v>
      </c>
      <c r="AD183" s="1491">
        <v>2.9399999999999999E-2</v>
      </c>
      <c r="AE183" s="1491" t="s">
        <v>546</v>
      </c>
      <c r="AF183" s="1491" t="s">
        <v>546</v>
      </c>
      <c r="AG183" s="1491">
        <v>2.8500000000000001E-2</v>
      </c>
      <c r="AH183" s="1491" t="s">
        <v>546</v>
      </c>
      <c r="AI183" s="1491" t="s">
        <v>546</v>
      </c>
      <c r="AJ183" s="1491">
        <v>2.7799999999999998E-2</v>
      </c>
      <c r="AK183" s="1491" t="s">
        <v>546</v>
      </c>
      <c r="AL183" s="1491" t="s">
        <v>546</v>
      </c>
      <c r="AM183" s="1491">
        <v>2.8400000000000002E-2</v>
      </c>
      <c r="AN183" s="1491" t="s">
        <v>546</v>
      </c>
      <c r="AO183" s="1491" t="s">
        <v>546</v>
      </c>
      <c r="AP183" s="1491">
        <v>2.76E-2</v>
      </c>
      <c r="AQ183" s="1491" t="s">
        <v>546</v>
      </c>
      <c r="AR183" s="1491" t="s">
        <v>546</v>
      </c>
      <c r="AS183" s="1491">
        <v>2.7099999999999999E-2</v>
      </c>
      <c r="AT183" s="1491" t="s">
        <v>546</v>
      </c>
      <c r="AU183" s="1491" t="s">
        <v>546</v>
      </c>
      <c r="AV183" s="1491">
        <v>2.76E-2</v>
      </c>
      <c r="AW183" s="1491" t="s">
        <v>546</v>
      </c>
      <c r="AX183" s="1491" t="s">
        <v>546</v>
      </c>
      <c r="AY183" s="1491">
        <v>2.7799999999999998E-2</v>
      </c>
      <c r="AZ183" s="1491" t="s">
        <v>546</v>
      </c>
      <c r="BA183" s="1491" t="s">
        <v>546</v>
      </c>
      <c r="BB183" s="1493">
        <v>2.7900000000000001E-2</v>
      </c>
      <c r="BC183" s="1493" t="s">
        <v>546</v>
      </c>
      <c r="BD183" s="1493" t="s">
        <v>546</v>
      </c>
      <c r="BE183" s="1493">
        <v>2.6100000000000002E-2</v>
      </c>
      <c r="BF183" s="1493" t="s">
        <v>546</v>
      </c>
      <c r="BG183" s="1493" t="s">
        <v>546</v>
      </c>
    </row>
    <row r="184" spans="3:59">
      <c r="C184" s="1489" t="s">
        <v>677</v>
      </c>
      <c r="D184" s="1489" t="s">
        <v>2034</v>
      </c>
      <c r="E184" s="825" t="str">
        <f t="shared" si="3"/>
        <v>CaprinoPALMAS, LAS</v>
      </c>
      <c r="F184" s="1491">
        <v>2.9000000000000001E-2</v>
      </c>
      <c r="G184" s="1492" t="s">
        <v>546</v>
      </c>
      <c r="H184" s="1491" t="s">
        <v>546</v>
      </c>
      <c r="I184" s="1491">
        <v>2.9100000000000001E-2</v>
      </c>
      <c r="J184" s="1491" t="s">
        <v>546</v>
      </c>
      <c r="K184" s="1491" t="s">
        <v>546</v>
      </c>
      <c r="L184" s="1493">
        <v>2.9499999999999998E-2</v>
      </c>
      <c r="M184" s="1491" t="s">
        <v>546</v>
      </c>
      <c r="N184" s="1491" t="s">
        <v>546</v>
      </c>
      <c r="O184" s="1491">
        <v>2.8500000000000001E-2</v>
      </c>
      <c r="P184" s="1491" t="s">
        <v>546</v>
      </c>
      <c r="Q184" s="1491" t="s">
        <v>546</v>
      </c>
      <c r="R184" s="1491">
        <v>2.8400000000000002E-2</v>
      </c>
      <c r="S184" s="1491" t="s">
        <v>546</v>
      </c>
      <c r="T184" s="1491" t="s">
        <v>546</v>
      </c>
      <c r="U184" s="1491">
        <v>2.8799999999999999E-2</v>
      </c>
      <c r="V184" s="1491" t="s">
        <v>546</v>
      </c>
      <c r="W184" s="1491" t="s">
        <v>546</v>
      </c>
      <c r="X184" s="1491">
        <v>2.87E-2</v>
      </c>
      <c r="Y184" s="1491" t="s">
        <v>546</v>
      </c>
      <c r="Z184" s="1491" t="s">
        <v>546</v>
      </c>
      <c r="AA184" s="1491">
        <v>2.8500000000000001E-2</v>
      </c>
      <c r="AB184" s="1491" t="s">
        <v>546</v>
      </c>
      <c r="AC184" s="1491" t="s">
        <v>546</v>
      </c>
      <c r="AD184" s="1491">
        <v>2.86E-2</v>
      </c>
      <c r="AE184" s="1491" t="s">
        <v>546</v>
      </c>
      <c r="AF184" s="1491" t="s">
        <v>546</v>
      </c>
      <c r="AG184" s="1491">
        <v>2.8799999999999999E-2</v>
      </c>
      <c r="AH184" s="1491" t="s">
        <v>546</v>
      </c>
      <c r="AI184" s="1491" t="s">
        <v>546</v>
      </c>
      <c r="AJ184" s="1491">
        <v>2.8799999999999999E-2</v>
      </c>
      <c r="AK184" s="1491" t="s">
        <v>546</v>
      </c>
      <c r="AL184" s="1491" t="s">
        <v>546</v>
      </c>
      <c r="AM184" s="1491">
        <v>2.92E-2</v>
      </c>
      <c r="AN184" s="1491" t="s">
        <v>546</v>
      </c>
      <c r="AO184" s="1491" t="s">
        <v>546</v>
      </c>
      <c r="AP184" s="1491">
        <v>3.0599999999999999E-2</v>
      </c>
      <c r="AQ184" s="1491" t="s">
        <v>546</v>
      </c>
      <c r="AR184" s="1491" t="s">
        <v>546</v>
      </c>
      <c r="AS184" s="1491">
        <v>3.0599999999999999E-2</v>
      </c>
      <c r="AT184" s="1491" t="s">
        <v>546</v>
      </c>
      <c r="AU184" s="1491" t="s">
        <v>546</v>
      </c>
      <c r="AV184" s="1491">
        <v>3.04E-2</v>
      </c>
      <c r="AW184" s="1491" t="s">
        <v>546</v>
      </c>
      <c r="AX184" s="1491" t="s">
        <v>546</v>
      </c>
      <c r="AY184" s="1491">
        <v>3.0599999999999999E-2</v>
      </c>
      <c r="AZ184" s="1491" t="s">
        <v>546</v>
      </c>
      <c r="BA184" s="1491" t="s">
        <v>546</v>
      </c>
      <c r="BB184" s="1493">
        <v>3.0700000000000002E-2</v>
      </c>
      <c r="BC184" s="1493" t="s">
        <v>546</v>
      </c>
      <c r="BD184" s="1493" t="s">
        <v>546</v>
      </c>
      <c r="BE184" s="1493">
        <v>3.0499999999999999E-2</v>
      </c>
      <c r="BF184" s="1493" t="s">
        <v>546</v>
      </c>
      <c r="BG184" s="1493" t="s">
        <v>546</v>
      </c>
    </row>
    <row r="185" spans="3:59">
      <c r="C185" s="1489" t="s">
        <v>677</v>
      </c>
      <c r="D185" s="1489" t="s">
        <v>2035</v>
      </c>
      <c r="E185" s="825" t="str">
        <f t="shared" si="3"/>
        <v>CaprinoPONTEVEDRA</v>
      </c>
      <c r="F185" s="1491">
        <v>2.5899999999999999E-2</v>
      </c>
      <c r="G185" s="1492" t="s">
        <v>546</v>
      </c>
      <c r="H185" s="1491" t="s">
        <v>546</v>
      </c>
      <c r="I185" s="1491">
        <v>2.63E-2</v>
      </c>
      <c r="J185" s="1491" t="s">
        <v>546</v>
      </c>
      <c r="K185" s="1491" t="s">
        <v>546</v>
      </c>
      <c r="L185" s="1493">
        <v>2.5600000000000001E-2</v>
      </c>
      <c r="M185" s="1491" t="s">
        <v>546</v>
      </c>
      <c r="N185" s="1491" t="s">
        <v>546</v>
      </c>
      <c r="O185" s="1491">
        <v>2.63E-2</v>
      </c>
      <c r="P185" s="1491" t="s">
        <v>546</v>
      </c>
      <c r="Q185" s="1491" t="s">
        <v>546</v>
      </c>
      <c r="R185" s="1491">
        <v>2.64E-2</v>
      </c>
      <c r="S185" s="1491" t="s">
        <v>546</v>
      </c>
      <c r="T185" s="1491" t="s">
        <v>546</v>
      </c>
      <c r="U185" s="1491">
        <v>2.5700000000000001E-2</v>
      </c>
      <c r="V185" s="1491" t="s">
        <v>546</v>
      </c>
      <c r="W185" s="1491" t="s">
        <v>546</v>
      </c>
      <c r="X185" s="1491">
        <v>2.5899999999999999E-2</v>
      </c>
      <c r="Y185" s="1491" t="s">
        <v>546</v>
      </c>
      <c r="Z185" s="1491" t="s">
        <v>546</v>
      </c>
      <c r="AA185" s="1491">
        <v>2.5899999999999999E-2</v>
      </c>
      <c r="AB185" s="1491" t="s">
        <v>546</v>
      </c>
      <c r="AC185" s="1491" t="s">
        <v>546</v>
      </c>
      <c r="AD185" s="1491">
        <v>2.6200000000000001E-2</v>
      </c>
      <c r="AE185" s="1491" t="s">
        <v>546</v>
      </c>
      <c r="AF185" s="1491" t="s">
        <v>546</v>
      </c>
      <c r="AG185" s="1491">
        <v>2.7300000000000001E-2</v>
      </c>
      <c r="AH185" s="1491" t="s">
        <v>546</v>
      </c>
      <c r="AI185" s="1491" t="s">
        <v>546</v>
      </c>
      <c r="AJ185" s="1491">
        <v>2.7799999999999998E-2</v>
      </c>
      <c r="AK185" s="1491" t="s">
        <v>546</v>
      </c>
      <c r="AL185" s="1491" t="s">
        <v>546</v>
      </c>
      <c r="AM185" s="1491">
        <v>2.87E-2</v>
      </c>
      <c r="AN185" s="1491" t="s">
        <v>546</v>
      </c>
      <c r="AO185" s="1491" t="s">
        <v>546</v>
      </c>
      <c r="AP185" s="1491">
        <v>2.8500000000000001E-2</v>
      </c>
      <c r="AQ185" s="1491" t="s">
        <v>546</v>
      </c>
      <c r="AR185" s="1491" t="s">
        <v>546</v>
      </c>
      <c r="AS185" s="1491">
        <v>2.8199999999999999E-2</v>
      </c>
      <c r="AT185" s="1491" t="s">
        <v>546</v>
      </c>
      <c r="AU185" s="1491" t="s">
        <v>546</v>
      </c>
      <c r="AV185" s="1491">
        <v>2.8199999999999999E-2</v>
      </c>
      <c r="AW185" s="1491" t="s">
        <v>546</v>
      </c>
      <c r="AX185" s="1491" t="s">
        <v>546</v>
      </c>
      <c r="AY185" s="1491">
        <v>2.8299999999999999E-2</v>
      </c>
      <c r="AZ185" s="1491" t="s">
        <v>546</v>
      </c>
      <c r="BA185" s="1491" t="s">
        <v>546</v>
      </c>
      <c r="BB185" s="1493">
        <v>2.8199999999999999E-2</v>
      </c>
      <c r="BC185" s="1493" t="s">
        <v>546</v>
      </c>
      <c r="BD185" s="1493" t="s">
        <v>546</v>
      </c>
      <c r="BE185" s="1493">
        <v>2.8199999999999999E-2</v>
      </c>
      <c r="BF185" s="1493" t="s">
        <v>546</v>
      </c>
      <c r="BG185" s="1493" t="s">
        <v>546</v>
      </c>
    </row>
    <row r="186" spans="3:59">
      <c r="C186" s="1489" t="s">
        <v>677</v>
      </c>
      <c r="D186" s="1489" t="s">
        <v>2036</v>
      </c>
      <c r="E186" s="825" t="str">
        <f t="shared" si="3"/>
        <v>CaprinoRIOJA, LA</v>
      </c>
      <c r="F186" s="1491">
        <v>2.9399999999999999E-2</v>
      </c>
      <c r="G186" s="1492" t="s">
        <v>546</v>
      </c>
      <c r="H186" s="1491" t="s">
        <v>546</v>
      </c>
      <c r="I186" s="1491">
        <v>2.86E-2</v>
      </c>
      <c r="J186" s="1491" t="s">
        <v>546</v>
      </c>
      <c r="K186" s="1491" t="s">
        <v>546</v>
      </c>
      <c r="L186" s="1493">
        <v>2.87E-2</v>
      </c>
      <c r="M186" s="1491" t="s">
        <v>546</v>
      </c>
      <c r="N186" s="1491" t="s">
        <v>546</v>
      </c>
      <c r="O186" s="1491">
        <v>2.8799999999999999E-2</v>
      </c>
      <c r="P186" s="1491" t="s">
        <v>546</v>
      </c>
      <c r="Q186" s="1491" t="s">
        <v>546</v>
      </c>
      <c r="R186" s="1491">
        <v>2.9100000000000001E-2</v>
      </c>
      <c r="S186" s="1491" t="s">
        <v>546</v>
      </c>
      <c r="T186" s="1491" t="s">
        <v>546</v>
      </c>
      <c r="U186" s="1491">
        <v>2.9000000000000001E-2</v>
      </c>
      <c r="V186" s="1491" t="s">
        <v>546</v>
      </c>
      <c r="W186" s="1491" t="s">
        <v>546</v>
      </c>
      <c r="X186" s="1491">
        <v>2.8899999999999999E-2</v>
      </c>
      <c r="Y186" s="1491" t="s">
        <v>546</v>
      </c>
      <c r="Z186" s="1491" t="s">
        <v>546</v>
      </c>
      <c r="AA186" s="1491">
        <v>2.8799999999999999E-2</v>
      </c>
      <c r="AB186" s="1491" t="s">
        <v>546</v>
      </c>
      <c r="AC186" s="1491" t="s">
        <v>546</v>
      </c>
      <c r="AD186" s="1491">
        <v>2.9000000000000001E-2</v>
      </c>
      <c r="AE186" s="1491" t="s">
        <v>546</v>
      </c>
      <c r="AF186" s="1491" t="s">
        <v>546</v>
      </c>
      <c r="AG186" s="1491">
        <v>2.9000000000000001E-2</v>
      </c>
      <c r="AH186" s="1491" t="s">
        <v>546</v>
      </c>
      <c r="AI186" s="1491" t="s">
        <v>546</v>
      </c>
      <c r="AJ186" s="1491">
        <v>2.9600000000000001E-2</v>
      </c>
      <c r="AK186" s="1491" t="s">
        <v>546</v>
      </c>
      <c r="AL186" s="1491" t="s">
        <v>546</v>
      </c>
      <c r="AM186" s="1491">
        <v>2.9700000000000001E-2</v>
      </c>
      <c r="AN186" s="1491" t="s">
        <v>546</v>
      </c>
      <c r="AO186" s="1491" t="s">
        <v>546</v>
      </c>
      <c r="AP186" s="1491">
        <v>2.9600000000000001E-2</v>
      </c>
      <c r="AQ186" s="1491" t="s">
        <v>546</v>
      </c>
      <c r="AR186" s="1491" t="s">
        <v>546</v>
      </c>
      <c r="AS186" s="1491">
        <v>2.98E-2</v>
      </c>
      <c r="AT186" s="1491" t="s">
        <v>546</v>
      </c>
      <c r="AU186" s="1491" t="s">
        <v>546</v>
      </c>
      <c r="AV186" s="1491">
        <v>2.9700000000000001E-2</v>
      </c>
      <c r="AW186" s="1491" t="s">
        <v>546</v>
      </c>
      <c r="AX186" s="1491" t="s">
        <v>546</v>
      </c>
      <c r="AY186" s="1491">
        <v>2.9700000000000001E-2</v>
      </c>
      <c r="AZ186" s="1491" t="s">
        <v>546</v>
      </c>
      <c r="BA186" s="1491" t="s">
        <v>546</v>
      </c>
      <c r="BB186" s="1493">
        <v>2.9600000000000001E-2</v>
      </c>
      <c r="BC186" s="1493" t="s">
        <v>546</v>
      </c>
      <c r="BD186" s="1493" t="s">
        <v>546</v>
      </c>
      <c r="BE186" s="1493">
        <v>2.9700000000000001E-2</v>
      </c>
      <c r="BF186" s="1493" t="s">
        <v>546</v>
      </c>
      <c r="BG186" s="1493" t="s">
        <v>546</v>
      </c>
    </row>
    <row r="187" spans="3:59">
      <c r="C187" s="1489" t="s">
        <v>677</v>
      </c>
      <c r="D187" s="1489" t="s">
        <v>2037</v>
      </c>
      <c r="E187" s="825" t="str">
        <f t="shared" si="3"/>
        <v>CaprinoSALAMANCA</v>
      </c>
      <c r="F187" s="1491">
        <v>2.7099999999999999E-2</v>
      </c>
      <c r="G187" s="1492" t="s">
        <v>546</v>
      </c>
      <c r="H187" s="1491" t="s">
        <v>546</v>
      </c>
      <c r="I187" s="1491">
        <v>2.8799999999999999E-2</v>
      </c>
      <c r="J187" s="1491" t="s">
        <v>546</v>
      </c>
      <c r="K187" s="1491" t="s">
        <v>546</v>
      </c>
      <c r="L187" s="1493">
        <v>2.8299999999999999E-2</v>
      </c>
      <c r="M187" s="1491" t="s">
        <v>546</v>
      </c>
      <c r="N187" s="1491" t="s">
        <v>546</v>
      </c>
      <c r="O187" s="1491">
        <v>2.2200000000000001E-2</v>
      </c>
      <c r="P187" s="1491" t="s">
        <v>546</v>
      </c>
      <c r="Q187" s="1491" t="s">
        <v>546</v>
      </c>
      <c r="R187" s="1491">
        <v>2.6800000000000001E-2</v>
      </c>
      <c r="S187" s="1491" t="s">
        <v>546</v>
      </c>
      <c r="T187" s="1491" t="s">
        <v>546</v>
      </c>
      <c r="U187" s="1491">
        <v>2.7300000000000001E-2</v>
      </c>
      <c r="V187" s="1491" t="s">
        <v>546</v>
      </c>
      <c r="W187" s="1491" t="s">
        <v>546</v>
      </c>
      <c r="X187" s="1491">
        <v>2.7E-2</v>
      </c>
      <c r="Y187" s="1491" t="s">
        <v>546</v>
      </c>
      <c r="Z187" s="1491" t="s">
        <v>546</v>
      </c>
      <c r="AA187" s="1491">
        <v>2.6800000000000001E-2</v>
      </c>
      <c r="AB187" s="1491" t="s">
        <v>546</v>
      </c>
      <c r="AC187" s="1491" t="s">
        <v>546</v>
      </c>
      <c r="AD187" s="1491">
        <v>2.86E-2</v>
      </c>
      <c r="AE187" s="1491" t="s">
        <v>546</v>
      </c>
      <c r="AF187" s="1491" t="s">
        <v>546</v>
      </c>
      <c r="AG187" s="1491">
        <v>2.8400000000000002E-2</v>
      </c>
      <c r="AH187" s="1491" t="s">
        <v>546</v>
      </c>
      <c r="AI187" s="1491" t="s">
        <v>546</v>
      </c>
      <c r="AJ187" s="1491">
        <v>2.8400000000000002E-2</v>
      </c>
      <c r="AK187" s="1491" t="s">
        <v>546</v>
      </c>
      <c r="AL187" s="1491" t="s">
        <v>546</v>
      </c>
      <c r="AM187" s="1491">
        <v>2.8299999999999999E-2</v>
      </c>
      <c r="AN187" s="1491" t="s">
        <v>546</v>
      </c>
      <c r="AO187" s="1491" t="s">
        <v>546</v>
      </c>
      <c r="AP187" s="1491">
        <v>2.8400000000000002E-2</v>
      </c>
      <c r="AQ187" s="1491" t="s">
        <v>546</v>
      </c>
      <c r="AR187" s="1491" t="s">
        <v>546</v>
      </c>
      <c r="AS187" s="1491">
        <v>2.8500000000000001E-2</v>
      </c>
      <c r="AT187" s="1491" t="s">
        <v>546</v>
      </c>
      <c r="AU187" s="1491" t="s">
        <v>546</v>
      </c>
      <c r="AV187" s="1491">
        <v>2.8299999999999999E-2</v>
      </c>
      <c r="AW187" s="1491" t="s">
        <v>546</v>
      </c>
      <c r="AX187" s="1491" t="s">
        <v>546</v>
      </c>
      <c r="AY187" s="1491">
        <v>2.8500000000000001E-2</v>
      </c>
      <c r="AZ187" s="1491" t="s">
        <v>546</v>
      </c>
      <c r="BA187" s="1491" t="s">
        <v>546</v>
      </c>
      <c r="BB187" s="1493">
        <v>2.8299999999999999E-2</v>
      </c>
      <c r="BC187" s="1493" t="s">
        <v>546</v>
      </c>
      <c r="BD187" s="1493" t="s">
        <v>546</v>
      </c>
      <c r="BE187" s="1493">
        <v>2.87E-2</v>
      </c>
      <c r="BF187" s="1493" t="s">
        <v>546</v>
      </c>
      <c r="BG187" s="1493" t="s">
        <v>546</v>
      </c>
    </row>
    <row r="188" spans="3:59">
      <c r="C188" s="1489" t="s">
        <v>677</v>
      </c>
      <c r="D188" s="1489" t="s">
        <v>2038</v>
      </c>
      <c r="E188" s="825" t="str">
        <f t="shared" si="3"/>
        <v>CaprinoSANTA CRUZ DE TENERIFE</v>
      </c>
      <c r="F188" s="1491">
        <v>3.09E-2</v>
      </c>
      <c r="G188" s="1492" t="s">
        <v>546</v>
      </c>
      <c r="H188" s="1491" t="s">
        <v>546</v>
      </c>
      <c r="I188" s="1491">
        <v>3.1899999999999998E-2</v>
      </c>
      <c r="J188" s="1491" t="s">
        <v>546</v>
      </c>
      <c r="K188" s="1491" t="s">
        <v>546</v>
      </c>
      <c r="L188" s="1493">
        <v>3.1899999999999998E-2</v>
      </c>
      <c r="M188" s="1491" t="s">
        <v>546</v>
      </c>
      <c r="N188" s="1491" t="s">
        <v>546</v>
      </c>
      <c r="O188" s="1491">
        <v>3.1199999999999999E-2</v>
      </c>
      <c r="P188" s="1491" t="s">
        <v>546</v>
      </c>
      <c r="Q188" s="1491" t="s">
        <v>546</v>
      </c>
      <c r="R188" s="1491">
        <v>3.1699999999999999E-2</v>
      </c>
      <c r="S188" s="1491" t="s">
        <v>546</v>
      </c>
      <c r="T188" s="1491" t="s">
        <v>546</v>
      </c>
      <c r="U188" s="1491">
        <v>3.0800000000000001E-2</v>
      </c>
      <c r="V188" s="1491" t="s">
        <v>546</v>
      </c>
      <c r="W188" s="1491" t="s">
        <v>546</v>
      </c>
      <c r="X188" s="1491">
        <v>3.1300000000000001E-2</v>
      </c>
      <c r="Y188" s="1491" t="s">
        <v>546</v>
      </c>
      <c r="Z188" s="1491" t="s">
        <v>546</v>
      </c>
      <c r="AA188" s="1491">
        <v>3.0700000000000002E-2</v>
      </c>
      <c r="AB188" s="1491" t="s">
        <v>546</v>
      </c>
      <c r="AC188" s="1491" t="s">
        <v>546</v>
      </c>
      <c r="AD188" s="1491">
        <v>3.1199999999999999E-2</v>
      </c>
      <c r="AE188" s="1491" t="s">
        <v>546</v>
      </c>
      <c r="AF188" s="1491" t="s">
        <v>546</v>
      </c>
      <c r="AG188" s="1491">
        <v>3.3000000000000002E-2</v>
      </c>
      <c r="AH188" s="1491" t="s">
        <v>546</v>
      </c>
      <c r="AI188" s="1491" t="s">
        <v>546</v>
      </c>
      <c r="AJ188" s="1491">
        <v>3.3099999999999997E-2</v>
      </c>
      <c r="AK188" s="1491" t="s">
        <v>546</v>
      </c>
      <c r="AL188" s="1491" t="s">
        <v>546</v>
      </c>
      <c r="AM188" s="1491">
        <v>3.1899999999999998E-2</v>
      </c>
      <c r="AN188" s="1491" t="s">
        <v>546</v>
      </c>
      <c r="AO188" s="1491" t="s">
        <v>546</v>
      </c>
      <c r="AP188" s="1491">
        <v>3.15E-2</v>
      </c>
      <c r="AQ188" s="1491" t="s">
        <v>546</v>
      </c>
      <c r="AR188" s="1491" t="s">
        <v>546</v>
      </c>
      <c r="AS188" s="1491">
        <v>3.1899999999999998E-2</v>
      </c>
      <c r="AT188" s="1491" t="s">
        <v>546</v>
      </c>
      <c r="AU188" s="1491" t="s">
        <v>546</v>
      </c>
      <c r="AV188" s="1491">
        <v>3.1800000000000002E-2</v>
      </c>
      <c r="AW188" s="1491" t="s">
        <v>546</v>
      </c>
      <c r="AX188" s="1491" t="s">
        <v>546</v>
      </c>
      <c r="AY188" s="1491">
        <v>3.1800000000000002E-2</v>
      </c>
      <c r="AZ188" s="1491" t="s">
        <v>546</v>
      </c>
      <c r="BA188" s="1491" t="s">
        <v>546</v>
      </c>
      <c r="BB188" s="1493">
        <v>3.1800000000000002E-2</v>
      </c>
      <c r="BC188" s="1493" t="s">
        <v>546</v>
      </c>
      <c r="BD188" s="1493" t="s">
        <v>546</v>
      </c>
      <c r="BE188" s="1493">
        <v>3.1699999999999999E-2</v>
      </c>
      <c r="BF188" s="1493" t="s">
        <v>546</v>
      </c>
      <c r="BG188" s="1493" t="s">
        <v>546</v>
      </c>
    </row>
    <row r="189" spans="3:59">
      <c r="C189" s="1489" t="s">
        <v>677</v>
      </c>
      <c r="D189" s="1489" t="s">
        <v>2039</v>
      </c>
      <c r="E189" s="825" t="str">
        <f t="shared" si="3"/>
        <v>CaprinoSEGOVIA</v>
      </c>
      <c r="F189" s="1491">
        <v>2.9499999999999998E-2</v>
      </c>
      <c r="G189" s="1492" t="s">
        <v>546</v>
      </c>
      <c r="H189" s="1491" t="s">
        <v>546</v>
      </c>
      <c r="I189" s="1491">
        <v>2.98E-2</v>
      </c>
      <c r="J189" s="1491" t="s">
        <v>546</v>
      </c>
      <c r="K189" s="1491" t="s">
        <v>546</v>
      </c>
      <c r="L189" s="1493">
        <v>3.1800000000000002E-2</v>
      </c>
      <c r="M189" s="1491" t="s">
        <v>546</v>
      </c>
      <c r="N189" s="1491" t="s">
        <v>546</v>
      </c>
      <c r="O189" s="1491">
        <v>2.8799999999999999E-2</v>
      </c>
      <c r="P189" s="1491" t="s">
        <v>546</v>
      </c>
      <c r="Q189" s="1491" t="s">
        <v>546</v>
      </c>
      <c r="R189" s="1491">
        <v>2.9899999999999999E-2</v>
      </c>
      <c r="S189" s="1491" t="s">
        <v>546</v>
      </c>
      <c r="T189" s="1491" t="s">
        <v>546</v>
      </c>
      <c r="U189" s="1491">
        <v>3.0200000000000001E-2</v>
      </c>
      <c r="V189" s="1491" t="s">
        <v>546</v>
      </c>
      <c r="W189" s="1491" t="s">
        <v>546</v>
      </c>
      <c r="X189" s="1491">
        <v>3.0800000000000001E-2</v>
      </c>
      <c r="Y189" s="1491" t="s">
        <v>546</v>
      </c>
      <c r="Z189" s="1491" t="s">
        <v>546</v>
      </c>
      <c r="AA189" s="1491">
        <v>2.98E-2</v>
      </c>
      <c r="AB189" s="1491" t="s">
        <v>546</v>
      </c>
      <c r="AC189" s="1491" t="s">
        <v>546</v>
      </c>
      <c r="AD189" s="1491">
        <v>3.04E-2</v>
      </c>
      <c r="AE189" s="1491" t="s">
        <v>546</v>
      </c>
      <c r="AF189" s="1491" t="s">
        <v>546</v>
      </c>
      <c r="AG189" s="1491">
        <v>2.9100000000000001E-2</v>
      </c>
      <c r="AH189" s="1491" t="s">
        <v>546</v>
      </c>
      <c r="AI189" s="1491" t="s">
        <v>546</v>
      </c>
      <c r="AJ189" s="1491">
        <v>2.9600000000000001E-2</v>
      </c>
      <c r="AK189" s="1491" t="s">
        <v>546</v>
      </c>
      <c r="AL189" s="1491" t="s">
        <v>546</v>
      </c>
      <c r="AM189" s="1491">
        <v>2.9600000000000001E-2</v>
      </c>
      <c r="AN189" s="1491" t="s">
        <v>546</v>
      </c>
      <c r="AO189" s="1491" t="s">
        <v>546</v>
      </c>
      <c r="AP189" s="1491">
        <v>2.9499999999999998E-2</v>
      </c>
      <c r="AQ189" s="1491" t="s">
        <v>546</v>
      </c>
      <c r="AR189" s="1491" t="s">
        <v>546</v>
      </c>
      <c r="AS189" s="1491">
        <v>2.93E-2</v>
      </c>
      <c r="AT189" s="1491" t="s">
        <v>546</v>
      </c>
      <c r="AU189" s="1491" t="s">
        <v>546</v>
      </c>
      <c r="AV189" s="1491">
        <v>2.9100000000000001E-2</v>
      </c>
      <c r="AW189" s="1491" t="s">
        <v>546</v>
      </c>
      <c r="AX189" s="1491" t="s">
        <v>546</v>
      </c>
      <c r="AY189" s="1491">
        <v>2.93E-2</v>
      </c>
      <c r="AZ189" s="1491" t="s">
        <v>546</v>
      </c>
      <c r="BA189" s="1491" t="s">
        <v>546</v>
      </c>
      <c r="BB189" s="1493">
        <v>2.98E-2</v>
      </c>
      <c r="BC189" s="1493" t="s">
        <v>546</v>
      </c>
      <c r="BD189" s="1493" t="s">
        <v>546</v>
      </c>
      <c r="BE189" s="1493">
        <v>2.93E-2</v>
      </c>
      <c r="BF189" s="1493" t="s">
        <v>546</v>
      </c>
      <c r="BG189" s="1493" t="s">
        <v>546</v>
      </c>
    </row>
    <row r="190" spans="3:59">
      <c r="C190" s="1489" t="s">
        <v>677</v>
      </c>
      <c r="D190" s="1489" t="s">
        <v>2040</v>
      </c>
      <c r="E190" s="825" t="str">
        <f t="shared" si="3"/>
        <v>CaprinoSEVILLA</v>
      </c>
      <c r="F190" s="1491">
        <v>2.9700000000000001E-2</v>
      </c>
      <c r="G190" s="1492" t="s">
        <v>546</v>
      </c>
      <c r="H190" s="1491" t="s">
        <v>546</v>
      </c>
      <c r="I190" s="1491">
        <v>2.9899999999999999E-2</v>
      </c>
      <c r="J190" s="1491" t="s">
        <v>546</v>
      </c>
      <c r="K190" s="1491" t="s">
        <v>546</v>
      </c>
      <c r="L190" s="1493">
        <v>2.9499999999999998E-2</v>
      </c>
      <c r="M190" s="1491" t="s">
        <v>546</v>
      </c>
      <c r="N190" s="1491" t="s">
        <v>546</v>
      </c>
      <c r="O190" s="1491">
        <v>2.9499999999999998E-2</v>
      </c>
      <c r="P190" s="1491" t="s">
        <v>546</v>
      </c>
      <c r="Q190" s="1491" t="s">
        <v>546</v>
      </c>
      <c r="R190" s="1491">
        <v>2.8799999999999999E-2</v>
      </c>
      <c r="S190" s="1491" t="s">
        <v>546</v>
      </c>
      <c r="T190" s="1491" t="s">
        <v>546</v>
      </c>
      <c r="U190" s="1491">
        <v>2.8799999999999999E-2</v>
      </c>
      <c r="V190" s="1491" t="s">
        <v>546</v>
      </c>
      <c r="W190" s="1491" t="s">
        <v>546</v>
      </c>
      <c r="X190" s="1491">
        <v>3.0099999999999998E-2</v>
      </c>
      <c r="Y190" s="1491" t="s">
        <v>546</v>
      </c>
      <c r="Z190" s="1491" t="s">
        <v>546</v>
      </c>
      <c r="AA190" s="1491">
        <v>2.9600000000000001E-2</v>
      </c>
      <c r="AB190" s="1491" t="s">
        <v>546</v>
      </c>
      <c r="AC190" s="1491" t="s">
        <v>546</v>
      </c>
      <c r="AD190" s="1491">
        <v>0.03</v>
      </c>
      <c r="AE190" s="1491" t="s">
        <v>546</v>
      </c>
      <c r="AF190" s="1491" t="s">
        <v>546</v>
      </c>
      <c r="AG190" s="1491">
        <v>3.0700000000000002E-2</v>
      </c>
      <c r="AH190" s="1491" t="s">
        <v>546</v>
      </c>
      <c r="AI190" s="1491" t="s">
        <v>546</v>
      </c>
      <c r="AJ190" s="1491">
        <v>3.04E-2</v>
      </c>
      <c r="AK190" s="1491" t="s">
        <v>546</v>
      </c>
      <c r="AL190" s="1491" t="s">
        <v>546</v>
      </c>
      <c r="AM190" s="1491">
        <v>0.03</v>
      </c>
      <c r="AN190" s="1491" t="s">
        <v>546</v>
      </c>
      <c r="AO190" s="1491" t="s">
        <v>546</v>
      </c>
      <c r="AP190" s="1491">
        <v>2.9899999999999999E-2</v>
      </c>
      <c r="AQ190" s="1491" t="s">
        <v>546</v>
      </c>
      <c r="AR190" s="1491" t="s">
        <v>546</v>
      </c>
      <c r="AS190" s="1491">
        <v>3.0300000000000001E-2</v>
      </c>
      <c r="AT190" s="1491" t="s">
        <v>546</v>
      </c>
      <c r="AU190" s="1491" t="s">
        <v>546</v>
      </c>
      <c r="AV190" s="1491">
        <v>2.98E-2</v>
      </c>
      <c r="AW190" s="1491" t="s">
        <v>546</v>
      </c>
      <c r="AX190" s="1491" t="s">
        <v>546</v>
      </c>
      <c r="AY190" s="1491">
        <v>3.0099999999999998E-2</v>
      </c>
      <c r="AZ190" s="1491" t="s">
        <v>546</v>
      </c>
      <c r="BA190" s="1491" t="s">
        <v>546</v>
      </c>
      <c r="BB190" s="1493">
        <v>2.9600000000000001E-2</v>
      </c>
      <c r="BC190" s="1493" t="s">
        <v>546</v>
      </c>
      <c r="BD190" s="1493" t="s">
        <v>546</v>
      </c>
      <c r="BE190" s="1493">
        <v>2.9899999999999999E-2</v>
      </c>
      <c r="BF190" s="1493" t="s">
        <v>546</v>
      </c>
      <c r="BG190" s="1493" t="s">
        <v>546</v>
      </c>
    </row>
    <row r="191" spans="3:59">
      <c r="C191" s="1489" t="s">
        <v>677</v>
      </c>
      <c r="D191" s="1489" t="s">
        <v>2041</v>
      </c>
      <c r="E191" s="825" t="str">
        <f t="shared" si="3"/>
        <v>CaprinoSORIA</v>
      </c>
      <c r="F191" s="1491">
        <v>2.9499999999999998E-2</v>
      </c>
      <c r="G191" s="1492" t="s">
        <v>546</v>
      </c>
      <c r="H191" s="1491" t="s">
        <v>546</v>
      </c>
      <c r="I191" s="1491">
        <v>2.75E-2</v>
      </c>
      <c r="J191" s="1491" t="s">
        <v>546</v>
      </c>
      <c r="K191" s="1491" t="s">
        <v>546</v>
      </c>
      <c r="L191" s="1493">
        <v>2.24E-2</v>
      </c>
      <c r="M191" s="1491" t="s">
        <v>546</v>
      </c>
      <c r="N191" s="1491" t="s">
        <v>546</v>
      </c>
      <c r="O191" s="1491">
        <v>2.5999999999999999E-2</v>
      </c>
      <c r="P191" s="1491" t="s">
        <v>546</v>
      </c>
      <c r="Q191" s="1491" t="s">
        <v>546</v>
      </c>
      <c r="R191" s="1491">
        <v>2.5499999999999998E-2</v>
      </c>
      <c r="S191" s="1491" t="s">
        <v>546</v>
      </c>
      <c r="T191" s="1491" t="s">
        <v>546</v>
      </c>
      <c r="U191" s="1491">
        <v>2.5499999999999998E-2</v>
      </c>
      <c r="V191" s="1491" t="s">
        <v>546</v>
      </c>
      <c r="W191" s="1491" t="s">
        <v>546</v>
      </c>
      <c r="X191" s="1491">
        <v>2.4899999999999999E-2</v>
      </c>
      <c r="Y191" s="1491" t="s">
        <v>546</v>
      </c>
      <c r="Z191" s="1491" t="s">
        <v>546</v>
      </c>
      <c r="AA191" s="1491">
        <v>2.5000000000000001E-2</v>
      </c>
      <c r="AB191" s="1491" t="s">
        <v>546</v>
      </c>
      <c r="AC191" s="1491" t="s">
        <v>546</v>
      </c>
      <c r="AD191" s="1491">
        <v>2.5399999999999999E-2</v>
      </c>
      <c r="AE191" s="1491" t="s">
        <v>546</v>
      </c>
      <c r="AF191" s="1491" t="s">
        <v>546</v>
      </c>
      <c r="AG191" s="1491">
        <v>2.5700000000000001E-2</v>
      </c>
      <c r="AH191" s="1491" t="s">
        <v>546</v>
      </c>
      <c r="AI191" s="1491" t="s">
        <v>546</v>
      </c>
      <c r="AJ191" s="1491">
        <v>2.58E-2</v>
      </c>
      <c r="AK191" s="1491" t="s">
        <v>546</v>
      </c>
      <c r="AL191" s="1491" t="s">
        <v>546</v>
      </c>
      <c r="AM191" s="1491">
        <v>2.35E-2</v>
      </c>
      <c r="AN191" s="1491" t="s">
        <v>546</v>
      </c>
      <c r="AO191" s="1491" t="s">
        <v>546</v>
      </c>
      <c r="AP191" s="1491">
        <v>2.5600000000000001E-2</v>
      </c>
      <c r="AQ191" s="1491" t="s">
        <v>546</v>
      </c>
      <c r="AR191" s="1491" t="s">
        <v>546</v>
      </c>
      <c r="AS191" s="1491">
        <v>2.7E-2</v>
      </c>
      <c r="AT191" s="1491" t="s">
        <v>546</v>
      </c>
      <c r="AU191" s="1491" t="s">
        <v>546</v>
      </c>
      <c r="AV191" s="1491">
        <v>2.6700000000000002E-2</v>
      </c>
      <c r="AW191" s="1491" t="s">
        <v>546</v>
      </c>
      <c r="AX191" s="1491" t="s">
        <v>546</v>
      </c>
      <c r="AY191" s="1491">
        <v>2.6599999999999999E-2</v>
      </c>
      <c r="AZ191" s="1491" t="s">
        <v>546</v>
      </c>
      <c r="BA191" s="1491" t="s">
        <v>546</v>
      </c>
      <c r="BB191" s="1493">
        <v>2.6800000000000001E-2</v>
      </c>
      <c r="BC191" s="1493" t="s">
        <v>546</v>
      </c>
      <c r="BD191" s="1493" t="s">
        <v>546</v>
      </c>
      <c r="BE191" s="1493">
        <v>2.6700000000000002E-2</v>
      </c>
      <c r="BF191" s="1493" t="s">
        <v>546</v>
      </c>
      <c r="BG191" s="1493" t="s">
        <v>546</v>
      </c>
    </row>
    <row r="192" spans="3:59">
      <c r="C192" s="1489" t="s">
        <v>677</v>
      </c>
      <c r="D192" s="1489" t="s">
        <v>2042</v>
      </c>
      <c r="E192" s="825" t="str">
        <f t="shared" si="3"/>
        <v>CaprinoTARRAGONA</v>
      </c>
      <c r="F192" s="1491">
        <v>3.0800000000000001E-2</v>
      </c>
      <c r="G192" s="1492" t="s">
        <v>546</v>
      </c>
      <c r="H192" s="1491" t="s">
        <v>546</v>
      </c>
      <c r="I192" s="1491">
        <v>2.8799999999999999E-2</v>
      </c>
      <c r="J192" s="1491" t="s">
        <v>546</v>
      </c>
      <c r="K192" s="1491" t="s">
        <v>546</v>
      </c>
      <c r="L192" s="1493">
        <v>3.0800000000000001E-2</v>
      </c>
      <c r="M192" s="1491" t="s">
        <v>546</v>
      </c>
      <c r="N192" s="1491" t="s">
        <v>546</v>
      </c>
      <c r="O192" s="1491">
        <v>2.98E-2</v>
      </c>
      <c r="P192" s="1491" t="s">
        <v>546</v>
      </c>
      <c r="Q192" s="1491" t="s">
        <v>546</v>
      </c>
      <c r="R192" s="1491">
        <v>3.0700000000000002E-2</v>
      </c>
      <c r="S192" s="1491" t="s">
        <v>546</v>
      </c>
      <c r="T192" s="1491" t="s">
        <v>546</v>
      </c>
      <c r="U192" s="1491">
        <v>3.04E-2</v>
      </c>
      <c r="V192" s="1491" t="s">
        <v>546</v>
      </c>
      <c r="W192" s="1491" t="s">
        <v>546</v>
      </c>
      <c r="X192" s="1491">
        <v>3.0200000000000001E-2</v>
      </c>
      <c r="Y192" s="1491" t="s">
        <v>546</v>
      </c>
      <c r="Z192" s="1491" t="s">
        <v>546</v>
      </c>
      <c r="AA192" s="1491">
        <v>2.9700000000000001E-2</v>
      </c>
      <c r="AB192" s="1491" t="s">
        <v>546</v>
      </c>
      <c r="AC192" s="1491" t="s">
        <v>546</v>
      </c>
      <c r="AD192" s="1491">
        <v>3.0499999999999999E-2</v>
      </c>
      <c r="AE192" s="1491" t="s">
        <v>546</v>
      </c>
      <c r="AF192" s="1491" t="s">
        <v>546</v>
      </c>
      <c r="AG192" s="1491">
        <v>3.04E-2</v>
      </c>
      <c r="AH192" s="1491" t="s">
        <v>546</v>
      </c>
      <c r="AI192" s="1491" t="s">
        <v>546</v>
      </c>
      <c r="AJ192" s="1491">
        <v>3.04E-2</v>
      </c>
      <c r="AK192" s="1491" t="s">
        <v>546</v>
      </c>
      <c r="AL192" s="1491" t="s">
        <v>546</v>
      </c>
      <c r="AM192" s="1491">
        <v>2.9899999999999999E-2</v>
      </c>
      <c r="AN192" s="1491" t="s">
        <v>546</v>
      </c>
      <c r="AO192" s="1491" t="s">
        <v>546</v>
      </c>
      <c r="AP192" s="1491">
        <v>2.98E-2</v>
      </c>
      <c r="AQ192" s="1491" t="s">
        <v>546</v>
      </c>
      <c r="AR192" s="1491" t="s">
        <v>546</v>
      </c>
      <c r="AS192" s="1491">
        <v>2.98E-2</v>
      </c>
      <c r="AT192" s="1491" t="s">
        <v>546</v>
      </c>
      <c r="AU192" s="1491" t="s">
        <v>546</v>
      </c>
      <c r="AV192" s="1491">
        <v>2.9700000000000001E-2</v>
      </c>
      <c r="AW192" s="1491" t="s">
        <v>546</v>
      </c>
      <c r="AX192" s="1491" t="s">
        <v>546</v>
      </c>
      <c r="AY192" s="1491">
        <v>2.98E-2</v>
      </c>
      <c r="AZ192" s="1491" t="s">
        <v>546</v>
      </c>
      <c r="BA192" s="1491" t="s">
        <v>546</v>
      </c>
      <c r="BB192" s="1493">
        <v>2.9700000000000001E-2</v>
      </c>
      <c r="BC192" s="1493" t="s">
        <v>546</v>
      </c>
      <c r="BD192" s="1493" t="s">
        <v>546</v>
      </c>
      <c r="BE192" s="1493">
        <v>2.9700000000000001E-2</v>
      </c>
      <c r="BF192" s="1493" t="s">
        <v>546</v>
      </c>
      <c r="BG192" s="1493" t="s">
        <v>546</v>
      </c>
    </row>
    <row r="193" spans="3:59">
      <c r="C193" s="1489" t="s">
        <v>677</v>
      </c>
      <c r="D193" s="1489" t="s">
        <v>2043</v>
      </c>
      <c r="E193" s="825" t="str">
        <f t="shared" si="3"/>
        <v>CaprinoTERUEL</v>
      </c>
      <c r="F193" s="1491">
        <v>3.0099999999999998E-2</v>
      </c>
      <c r="G193" s="1492" t="s">
        <v>546</v>
      </c>
      <c r="H193" s="1491" t="s">
        <v>546</v>
      </c>
      <c r="I193" s="1491">
        <v>2.9700000000000001E-2</v>
      </c>
      <c r="J193" s="1491" t="s">
        <v>546</v>
      </c>
      <c r="K193" s="1491" t="s">
        <v>546</v>
      </c>
      <c r="L193" s="1493">
        <v>2.9700000000000001E-2</v>
      </c>
      <c r="M193" s="1491" t="s">
        <v>546</v>
      </c>
      <c r="N193" s="1491" t="s">
        <v>546</v>
      </c>
      <c r="O193" s="1491">
        <v>2.9899999999999999E-2</v>
      </c>
      <c r="P193" s="1491" t="s">
        <v>546</v>
      </c>
      <c r="Q193" s="1491" t="s">
        <v>546</v>
      </c>
      <c r="R193" s="1491">
        <v>2.9600000000000001E-2</v>
      </c>
      <c r="S193" s="1491" t="s">
        <v>546</v>
      </c>
      <c r="T193" s="1491" t="s">
        <v>546</v>
      </c>
      <c r="U193" s="1491">
        <v>3.0599999999999999E-2</v>
      </c>
      <c r="V193" s="1491" t="s">
        <v>546</v>
      </c>
      <c r="W193" s="1491" t="s">
        <v>546</v>
      </c>
      <c r="X193" s="1491">
        <v>3.0499999999999999E-2</v>
      </c>
      <c r="Y193" s="1491" t="s">
        <v>546</v>
      </c>
      <c r="Z193" s="1491" t="s">
        <v>546</v>
      </c>
      <c r="AA193" s="1491">
        <v>3.0499999999999999E-2</v>
      </c>
      <c r="AB193" s="1491" t="s">
        <v>546</v>
      </c>
      <c r="AC193" s="1491" t="s">
        <v>546</v>
      </c>
      <c r="AD193" s="1491">
        <v>3.0700000000000002E-2</v>
      </c>
      <c r="AE193" s="1491" t="s">
        <v>546</v>
      </c>
      <c r="AF193" s="1491" t="s">
        <v>546</v>
      </c>
      <c r="AG193" s="1491">
        <v>3.0099999999999998E-2</v>
      </c>
      <c r="AH193" s="1491" t="s">
        <v>546</v>
      </c>
      <c r="AI193" s="1491" t="s">
        <v>546</v>
      </c>
      <c r="AJ193" s="1491">
        <v>3.0200000000000001E-2</v>
      </c>
      <c r="AK193" s="1491" t="s">
        <v>546</v>
      </c>
      <c r="AL193" s="1491" t="s">
        <v>546</v>
      </c>
      <c r="AM193" s="1491">
        <v>3.0300000000000001E-2</v>
      </c>
      <c r="AN193" s="1491" t="s">
        <v>546</v>
      </c>
      <c r="AO193" s="1491" t="s">
        <v>546</v>
      </c>
      <c r="AP193" s="1491">
        <v>3.0099999999999998E-2</v>
      </c>
      <c r="AQ193" s="1491" t="s">
        <v>546</v>
      </c>
      <c r="AR193" s="1491" t="s">
        <v>546</v>
      </c>
      <c r="AS193" s="1491">
        <v>3.0200000000000001E-2</v>
      </c>
      <c r="AT193" s="1491" t="s">
        <v>546</v>
      </c>
      <c r="AU193" s="1491" t="s">
        <v>546</v>
      </c>
      <c r="AV193" s="1491">
        <v>3.0200000000000001E-2</v>
      </c>
      <c r="AW193" s="1491" t="s">
        <v>546</v>
      </c>
      <c r="AX193" s="1491" t="s">
        <v>546</v>
      </c>
      <c r="AY193" s="1491">
        <v>3.0099999999999998E-2</v>
      </c>
      <c r="AZ193" s="1491" t="s">
        <v>546</v>
      </c>
      <c r="BA193" s="1491" t="s">
        <v>546</v>
      </c>
      <c r="BB193" s="1493">
        <v>2.98E-2</v>
      </c>
      <c r="BC193" s="1493" t="s">
        <v>546</v>
      </c>
      <c r="BD193" s="1493" t="s">
        <v>546</v>
      </c>
      <c r="BE193" s="1493">
        <v>0.03</v>
      </c>
      <c r="BF193" s="1493" t="s">
        <v>546</v>
      </c>
      <c r="BG193" s="1493" t="s">
        <v>546</v>
      </c>
    </row>
    <row r="194" spans="3:59">
      <c r="C194" s="1489" t="s">
        <v>677</v>
      </c>
      <c r="D194" s="1489" t="s">
        <v>2044</v>
      </c>
      <c r="E194" s="825" t="str">
        <f t="shared" si="3"/>
        <v>CaprinoTOLEDO</v>
      </c>
      <c r="F194" s="1491">
        <v>3.0300000000000001E-2</v>
      </c>
      <c r="G194" s="1492" t="s">
        <v>546</v>
      </c>
      <c r="H194" s="1491" t="s">
        <v>546</v>
      </c>
      <c r="I194" s="1491">
        <v>3.0499999999999999E-2</v>
      </c>
      <c r="J194" s="1491" t="s">
        <v>546</v>
      </c>
      <c r="K194" s="1491" t="s">
        <v>546</v>
      </c>
      <c r="L194" s="1493">
        <v>3.15E-2</v>
      </c>
      <c r="M194" s="1491" t="s">
        <v>546</v>
      </c>
      <c r="N194" s="1491" t="s">
        <v>546</v>
      </c>
      <c r="O194" s="1491">
        <v>3.0800000000000001E-2</v>
      </c>
      <c r="P194" s="1491" t="s">
        <v>546</v>
      </c>
      <c r="Q194" s="1491" t="s">
        <v>546</v>
      </c>
      <c r="R194" s="1491">
        <v>2.98E-2</v>
      </c>
      <c r="S194" s="1491" t="s">
        <v>546</v>
      </c>
      <c r="T194" s="1491" t="s">
        <v>546</v>
      </c>
      <c r="U194" s="1491">
        <v>0.03</v>
      </c>
      <c r="V194" s="1491" t="s">
        <v>546</v>
      </c>
      <c r="W194" s="1491" t="s">
        <v>546</v>
      </c>
      <c r="X194" s="1491">
        <v>2.9499999999999998E-2</v>
      </c>
      <c r="Y194" s="1491" t="s">
        <v>546</v>
      </c>
      <c r="Z194" s="1491" t="s">
        <v>546</v>
      </c>
      <c r="AA194" s="1491">
        <v>2.8899999999999999E-2</v>
      </c>
      <c r="AB194" s="1491" t="s">
        <v>546</v>
      </c>
      <c r="AC194" s="1491" t="s">
        <v>546</v>
      </c>
      <c r="AD194" s="1491">
        <v>2.75E-2</v>
      </c>
      <c r="AE194" s="1491" t="s">
        <v>546</v>
      </c>
      <c r="AF194" s="1491" t="s">
        <v>546</v>
      </c>
      <c r="AG194" s="1491">
        <v>2.7699999999999999E-2</v>
      </c>
      <c r="AH194" s="1491" t="s">
        <v>546</v>
      </c>
      <c r="AI194" s="1491" t="s">
        <v>546</v>
      </c>
      <c r="AJ194" s="1491">
        <v>2.7300000000000001E-2</v>
      </c>
      <c r="AK194" s="1491" t="s">
        <v>546</v>
      </c>
      <c r="AL194" s="1491" t="s">
        <v>546</v>
      </c>
      <c r="AM194" s="1491">
        <v>2.7699999999999999E-2</v>
      </c>
      <c r="AN194" s="1491" t="s">
        <v>546</v>
      </c>
      <c r="AO194" s="1491" t="s">
        <v>546</v>
      </c>
      <c r="AP194" s="1491">
        <v>2.8000000000000001E-2</v>
      </c>
      <c r="AQ194" s="1491" t="s">
        <v>546</v>
      </c>
      <c r="AR194" s="1491" t="s">
        <v>546</v>
      </c>
      <c r="AS194" s="1491">
        <v>2.87E-2</v>
      </c>
      <c r="AT194" s="1491" t="s">
        <v>546</v>
      </c>
      <c r="AU194" s="1491" t="s">
        <v>546</v>
      </c>
      <c r="AV194" s="1491">
        <v>2.8899999999999999E-2</v>
      </c>
      <c r="AW194" s="1491" t="s">
        <v>546</v>
      </c>
      <c r="AX194" s="1491" t="s">
        <v>546</v>
      </c>
      <c r="AY194" s="1491">
        <v>2.8899999999999999E-2</v>
      </c>
      <c r="AZ194" s="1491" t="s">
        <v>546</v>
      </c>
      <c r="BA194" s="1491" t="s">
        <v>546</v>
      </c>
      <c r="BB194" s="1493">
        <v>2.9000000000000001E-2</v>
      </c>
      <c r="BC194" s="1493" t="s">
        <v>546</v>
      </c>
      <c r="BD194" s="1493" t="s">
        <v>546</v>
      </c>
      <c r="BE194" s="1493">
        <v>2.8899999999999999E-2</v>
      </c>
      <c r="BF194" s="1493" t="s">
        <v>546</v>
      </c>
      <c r="BG194" s="1493" t="s">
        <v>546</v>
      </c>
    </row>
    <row r="195" spans="3:59">
      <c r="C195" s="1489" t="s">
        <v>677</v>
      </c>
      <c r="D195" s="1489" t="s">
        <v>2045</v>
      </c>
      <c r="E195" s="825" t="str">
        <f t="shared" si="3"/>
        <v>CaprinoVALENCIA/VALÉNCIA</v>
      </c>
      <c r="F195" s="1491">
        <v>2.98E-2</v>
      </c>
      <c r="G195" s="1492" t="s">
        <v>546</v>
      </c>
      <c r="H195" s="1491" t="s">
        <v>546</v>
      </c>
      <c r="I195" s="1491">
        <v>3.0300000000000001E-2</v>
      </c>
      <c r="J195" s="1491" t="s">
        <v>546</v>
      </c>
      <c r="K195" s="1491" t="s">
        <v>546</v>
      </c>
      <c r="L195" s="1493">
        <v>2.9499999999999998E-2</v>
      </c>
      <c r="M195" s="1491" t="s">
        <v>546</v>
      </c>
      <c r="N195" s="1491" t="s">
        <v>546</v>
      </c>
      <c r="O195" s="1491">
        <v>2.9399999999999999E-2</v>
      </c>
      <c r="P195" s="1491" t="s">
        <v>546</v>
      </c>
      <c r="Q195" s="1491" t="s">
        <v>546</v>
      </c>
      <c r="R195" s="1491">
        <v>2.9100000000000001E-2</v>
      </c>
      <c r="S195" s="1491" t="s">
        <v>546</v>
      </c>
      <c r="T195" s="1491" t="s">
        <v>546</v>
      </c>
      <c r="U195" s="1491">
        <v>2.9700000000000001E-2</v>
      </c>
      <c r="V195" s="1491" t="s">
        <v>546</v>
      </c>
      <c r="W195" s="1491" t="s">
        <v>546</v>
      </c>
      <c r="X195" s="1491">
        <v>2.9399999999999999E-2</v>
      </c>
      <c r="Y195" s="1491" t="s">
        <v>546</v>
      </c>
      <c r="Z195" s="1491" t="s">
        <v>546</v>
      </c>
      <c r="AA195" s="1491">
        <v>2.9499999999999998E-2</v>
      </c>
      <c r="AB195" s="1491" t="s">
        <v>546</v>
      </c>
      <c r="AC195" s="1491" t="s">
        <v>546</v>
      </c>
      <c r="AD195" s="1491">
        <v>2.98E-2</v>
      </c>
      <c r="AE195" s="1491" t="s">
        <v>546</v>
      </c>
      <c r="AF195" s="1491" t="s">
        <v>546</v>
      </c>
      <c r="AG195" s="1491">
        <v>2.9499999999999998E-2</v>
      </c>
      <c r="AH195" s="1491" t="s">
        <v>546</v>
      </c>
      <c r="AI195" s="1491" t="s">
        <v>546</v>
      </c>
      <c r="AJ195" s="1491">
        <v>2.9700000000000001E-2</v>
      </c>
      <c r="AK195" s="1491" t="s">
        <v>546</v>
      </c>
      <c r="AL195" s="1491" t="s">
        <v>546</v>
      </c>
      <c r="AM195" s="1491">
        <v>2.9600000000000001E-2</v>
      </c>
      <c r="AN195" s="1491" t="s">
        <v>546</v>
      </c>
      <c r="AO195" s="1491" t="s">
        <v>546</v>
      </c>
      <c r="AP195" s="1491">
        <v>2.8899999999999999E-2</v>
      </c>
      <c r="AQ195" s="1491" t="s">
        <v>546</v>
      </c>
      <c r="AR195" s="1491" t="s">
        <v>546</v>
      </c>
      <c r="AS195" s="1491">
        <v>2.8799999999999999E-2</v>
      </c>
      <c r="AT195" s="1491" t="s">
        <v>546</v>
      </c>
      <c r="AU195" s="1491" t="s">
        <v>546</v>
      </c>
      <c r="AV195" s="1491">
        <v>2.9000000000000001E-2</v>
      </c>
      <c r="AW195" s="1491" t="s">
        <v>546</v>
      </c>
      <c r="AX195" s="1491" t="s">
        <v>546</v>
      </c>
      <c r="AY195" s="1491">
        <v>2.8899999999999999E-2</v>
      </c>
      <c r="AZ195" s="1491" t="s">
        <v>546</v>
      </c>
      <c r="BA195" s="1491" t="s">
        <v>546</v>
      </c>
      <c r="BB195" s="1493">
        <v>2.8899999999999999E-2</v>
      </c>
      <c r="BC195" s="1493" t="s">
        <v>546</v>
      </c>
      <c r="BD195" s="1493" t="s">
        <v>546</v>
      </c>
      <c r="BE195" s="1493">
        <v>2.9000000000000001E-2</v>
      </c>
      <c r="BF195" s="1493" t="s">
        <v>546</v>
      </c>
      <c r="BG195" s="1493" t="s">
        <v>546</v>
      </c>
    </row>
    <row r="196" spans="3:59">
      <c r="C196" s="1489" t="s">
        <v>677</v>
      </c>
      <c r="D196" s="1489" t="s">
        <v>2046</v>
      </c>
      <c r="E196" s="825" t="str">
        <f t="shared" si="3"/>
        <v>CaprinoVALLADOLID</v>
      </c>
      <c r="F196" s="1491">
        <v>3.0300000000000001E-2</v>
      </c>
      <c r="G196" s="1492" t="s">
        <v>546</v>
      </c>
      <c r="H196" s="1491" t="s">
        <v>546</v>
      </c>
      <c r="I196" s="1491">
        <v>2.9899999999999999E-2</v>
      </c>
      <c r="J196" s="1491" t="s">
        <v>546</v>
      </c>
      <c r="K196" s="1491" t="s">
        <v>546</v>
      </c>
      <c r="L196" s="1493">
        <v>2.9499999999999998E-2</v>
      </c>
      <c r="M196" s="1491" t="s">
        <v>546</v>
      </c>
      <c r="N196" s="1491" t="s">
        <v>546</v>
      </c>
      <c r="O196" s="1491">
        <v>2.92E-2</v>
      </c>
      <c r="P196" s="1491" t="s">
        <v>546</v>
      </c>
      <c r="Q196" s="1491" t="s">
        <v>546</v>
      </c>
      <c r="R196" s="1491">
        <v>2.93E-2</v>
      </c>
      <c r="S196" s="1491" t="s">
        <v>546</v>
      </c>
      <c r="T196" s="1491" t="s">
        <v>546</v>
      </c>
      <c r="U196" s="1491">
        <v>2.9700000000000001E-2</v>
      </c>
      <c r="V196" s="1491" t="s">
        <v>546</v>
      </c>
      <c r="W196" s="1491" t="s">
        <v>546</v>
      </c>
      <c r="X196" s="1491">
        <v>2.9399999999999999E-2</v>
      </c>
      <c r="Y196" s="1491" t="s">
        <v>546</v>
      </c>
      <c r="Z196" s="1491" t="s">
        <v>546</v>
      </c>
      <c r="AA196" s="1491">
        <v>2.9100000000000001E-2</v>
      </c>
      <c r="AB196" s="1491" t="s">
        <v>546</v>
      </c>
      <c r="AC196" s="1491" t="s">
        <v>546</v>
      </c>
      <c r="AD196" s="1491">
        <v>3.0700000000000002E-2</v>
      </c>
      <c r="AE196" s="1491" t="s">
        <v>546</v>
      </c>
      <c r="AF196" s="1491" t="s">
        <v>546</v>
      </c>
      <c r="AG196" s="1491">
        <v>2.87E-2</v>
      </c>
      <c r="AH196" s="1491" t="s">
        <v>546</v>
      </c>
      <c r="AI196" s="1491" t="s">
        <v>546</v>
      </c>
      <c r="AJ196" s="1491">
        <v>2.8899999999999999E-2</v>
      </c>
      <c r="AK196" s="1491" t="s">
        <v>546</v>
      </c>
      <c r="AL196" s="1491" t="s">
        <v>546</v>
      </c>
      <c r="AM196" s="1491">
        <v>2.8799999999999999E-2</v>
      </c>
      <c r="AN196" s="1491" t="s">
        <v>546</v>
      </c>
      <c r="AO196" s="1491" t="s">
        <v>546</v>
      </c>
      <c r="AP196" s="1491">
        <v>3.0099999999999998E-2</v>
      </c>
      <c r="AQ196" s="1491" t="s">
        <v>546</v>
      </c>
      <c r="AR196" s="1491" t="s">
        <v>546</v>
      </c>
      <c r="AS196" s="1491">
        <v>2.8899999999999999E-2</v>
      </c>
      <c r="AT196" s="1491" t="s">
        <v>546</v>
      </c>
      <c r="AU196" s="1491" t="s">
        <v>546</v>
      </c>
      <c r="AV196" s="1491">
        <v>2.8400000000000002E-2</v>
      </c>
      <c r="AW196" s="1491" t="s">
        <v>546</v>
      </c>
      <c r="AX196" s="1491" t="s">
        <v>546</v>
      </c>
      <c r="AY196" s="1491">
        <v>2.8799999999999999E-2</v>
      </c>
      <c r="AZ196" s="1491" t="s">
        <v>546</v>
      </c>
      <c r="BA196" s="1491" t="s">
        <v>546</v>
      </c>
      <c r="BB196" s="1493">
        <v>2.8500000000000001E-2</v>
      </c>
      <c r="BC196" s="1493" t="s">
        <v>546</v>
      </c>
      <c r="BD196" s="1493" t="s">
        <v>546</v>
      </c>
      <c r="BE196" s="1493">
        <v>2.87E-2</v>
      </c>
      <c r="BF196" s="1493" t="s">
        <v>546</v>
      </c>
      <c r="BG196" s="1493" t="s">
        <v>546</v>
      </c>
    </row>
    <row r="197" spans="3:59">
      <c r="C197" s="1489" t="s">
        <v>677</v>
      </c>
      <c r="D197" s="1489" t="s">
        <v>2047</v>
      </c>
      <c r="E197" s="825" t="str">
        <f t="shared" si="3"/>
        <v>CaprinoZAMORA</v>
      </c>
      <c r="F197" s="1491">
        <v>2.9100000000000001E-2</v>
      </c>
      <c r="G197" s="1492" t="s">
        <v>546</v>
      </c>
      <c r="H197" s="1491" t="s">
        <v>546</v>
      </c>
      <c r="I197" s="1491">
        <v>2.9499999999999998E-2</v>
      </c>
      <c r="J197" s="1491" t="s">
        <v>546</v>
      </c>
      <c r="K197" s="1491" t="s">
        <v>546</v>
      </c>
      <c r="L197" s="1493">
        <v>2.9000000000000001E-2</v>
      </c>
      <c r="M197" s="1491" t="s">
        <v>546</v>
      </c>
      <c r="N197" s="1491" t="s">
        <v>546</v>
      </c>
      <c r="O197" s="1491">
        <v>2.8500000000000001E-2</v>
      </c>
      <c r="P197" s="1491" t="s">
        <v>546</v>
      </c>
      <c r="Q197" s="1491" t="s">
        <v>546</v>
      </c>
      <c r="R197" s="1491">
        <v>2.8500000000000001E-2</v>
      </c>
      <c r="S197" s="1491" t="s">
        <v>546</v>
      </c>
      <c r="T197" s="1491" t="s">
        <v>546</v>
      </c>
      <c r="U197" s="1491">
        <v>2.8899999999999999E-2</v>
      </c>
      <c r="V197" s="1491" t="s">
        <v>546</v>
      </c>
      <c r="W197" s="1491" t="s">
        <v>546</v>
      </c>
      <c r="X197" s="1491">
        <v>2.92E-2</v>
      </c>
      <c r="Y197" s="1491" t="s">
        <v>546</v>
      </c>
      <c r="Z197" s="1491" t="s">
        <v>546</v>
      </c>
      <c r="AA197" s="1491">
        <v>2.9000000000000001E-2</v>
      </c>
      <c r="AB197" s="1491" t="s">
        <v>546</v>
      </c>
      <c r="AC197" s="1491" t="s">
        <v>546</v>
      </c>
      <c r="AD197" s="1491">
        <v>3.0200000000000001E-2</v>
      </c>
      <c r="AE197" s="1491" t="s">
        <v>546</v>
      </c>
      <c r="AF197" s="1491" t="s">
        <v>546</v>
      </c>
      <c r="AG197" s="1491">
        <v>2.81E-2</v>
      </c>
      <c r="AH197" s="1491" t="s">
        <v>546</v>
      </c>
      <c r="AI197" s="1491" t="s">
        <v>546</v>
      </c>
      <c r="AJ197" s="1491">
        <v>2.8199999999999999E-2</v>
      </c>
      <c r="AK197" s="1491" t="s">
        <v>546</v>
      </c>
      <c r="AL197" s="1491" t="s">
        <v>546</v>
      </c>
      <c r="AM197" s="1491">
        <v>2.81E-2</v>
      </c>
      <c r="AN197" s="1491" t="s">
        <v>546</v>
      </c>
      <c r="AO197" s="1491" t="s">
        <v>546</v>
      </c>
      <c r="AP197" s="1491">
        <v>2.7799999999999998E-2</v>
      </c>
      <c r="AQ197" s="1491" t="s">
        <v>546</v>
      </c>
      <c r="AR197" s="1491" t="s">
        <v>546</v>
      </c>
      <c r="AS197" s="1491">
        <v>2.7799999999999998E-2</v>
      </c>
      <c r="AT197" s="1491" t="s">
        <v>546</v>
      </c>
      <c r="AU197" s="1491" t="s">
        <v>546</v>
      </c>
      <c r="AV197" s="1491">
        <v>2.8000000000000001E-2</v>
      </c>
      <c r="AW197" s="1491" t="s">
        <v>546</v>
      </c>
      <c r="AX197" s="1491" t="s">
        <v>546</v>
      </c>
      <c r="AY197" s="1491">
        <v>2.7799999999999998E-2</v>
      </c>
      <c r="AZ197" s="1491" t="s">
        <v>546</v>
      </c>
      <c r="BA197" s="1491" t="s">
        <v>546</v>
      </c>
      <c r="BB197" s="1493">
        <v>2.7799999999999998E-2</v>
      </c>
      <c r="BC197" s="1493" t="s">
        <v>546</v>
      </c>
      <c r="BD197" s="1493" t="s">
        <v>546</v>
      </c>
      <c r="BE197" s="1493">
        <v>2.8000000000000001E-2</v>
      </c>
      <c r="BF197" s="1493" t="s">
        <v>546</v>
      </c>
      <c r="BG197" s="1493" t="s">
        <v>546</v>
      </c>
    </row>
    <row r="198" spans="3:59">
      <c r="C198" s="1489" t="s">
        <v>677</v>
      </c>
      <c r="D198" s="1489" t="s">
        <v>2048</v>
      </c>
      <c r="E198" s="825" t="str">
        <f t="shared" si="3"/>
        <v>CaprinoZARAGOZA</v>
      </c>
      <c r="F198" s="1491">
        <v>2.4799999999999999E-2</v>
      </c>
      <c r="G198" s="1492" t="s">
        <v>546</v>
      </c>
      <c r="H198" s="1491" t="s">
        <v>546</v>
      </c>
      <c r="I198" s="1491">
        <v>2.53E-2</v>
      </c>
      <c r="J198" s="1491" t="s">
        <v>546</v>
      </c>
      <c r="K198" s="1491" t="s">
        <v>546</v>
      </c>
      <c r="L198" s="1493">
        <v>2.3699999999999999E-2</v>
      </c>
      <c r="M198" s="1491" t="s">
        <v>546</v>
      </c>
      <c r="N198" s="1491" t="s">
        <v>546</v>
      </c>
      <c r="O198" s="1491">
        <v>2.3800000000000002E-2</v>
      </c>
      <c r="P198" s="1491" t="s">
        <v>546</v>
      </c>
      <c r="Q198" s="1491" t="s">
        <v>546</v>
      </c>
      <c r="R198" s="1491">
        <v>2.5499999999999998E-2</v>
      </c>
      <c r="S198" s="1491" t="s">
        <v>546</v>
      </c>
      <c r="T198" s="1491" t="s">
        <v>546</v>
      </c>
      <c r="U198" s="1491">
        <v>2.6100000000000002E-2</v>
      </c>
      <c r="V198" s="1491" t="s">
        <v>546</v>
      </c>
      <c r="W198" s="1491" t="s">
        <v>546</v>
      </c>
      <c r="X198" s="1491">
        <v>2.64E-2</v>
      </c>
      <c r="Y198" s="1491" t="s">
        <v>546</v>
      </c>
      <c r="Z198" s="1491" t="s">
        <v>546</v>
      </c>
      <c r="AA198" s="1491">
        <v>2.5999999999999999E-2</v>
      </c>
      <c r="AB198" s="1491" t="s">
        <v>546</v>
      </c>
      <c r="AC198" s="1491" t="s">
        <v>546</v>
      </c>
      <c r="AD198" s="1491">
        <v>2.5999999999999999E-2</v>
      </c>
      <c r="AE198" s="1491" t="s">
        <v>546</v>
      </c>
      <c r="AF198" s="1491" t="s">
        <v>546</v>
      </c>
      <c r="AG198" s="1491">
        <v>2.5499999999999998E-2</v>
      </c>
      <c r="AH198" s="1491" t="s">
        <v>546</v>
      </c>
      <c r="AI198" s="1491" t="s">
        <v>546</v>
      </c>
      <c r="AJ198" s="1491">
        <v>2.5700000000000001E-2</v>
      </c>
      <c r="AK198" s="1491" t="s">
        <v>546</v>
      </c>
      <c r="AL198" s="1491" t="s">
        <v>546</v>
      </c>
      <c r="AM198" s="1491">
        <v>2.5399999999999999E-2</v>
      </c>
      <c r="AN198" s="1491" t="s">
        <v>546</v>
      </c>
      <c r="AO198" s="1491" t="s">
        <v>546</v>
      </c>
      <c r="AP198" s="1491">
        <v>2.53E-2</v>
      </c>
      <c r="AQ198" s="1491" t="s">
        <v>546</v>
      </c>
      <c r="AR198" s="1491" t="s">
        <v>546</v>
      </c>
      <c r="AS198" s="1491">
        <v>2.5399999999999999E-2</v>
      </c>
      <c r="AT198" s="1491" t="s">
        <v>546</v>
      </c>
      <c r="AU198" s="1491" t="s">
        <v>546</v>
      </c>
      <c r="AV198" s="1491">
        <v>2.5100000000000001E-2</v>
      </c>
      <c r="AW198" s="1491" t="s">
        <v>546</v>
      </c>
      <c r="AX198" s="1491" t="s">
        <v>546</v>
      </c>
      <c r="AY198" s="1491">
        <v>2.5100000000000001E-2</v>
      </c>
      <c r="AZ198" s="1491" t="s">
        <v>546</v>
      </c>
      <c r="BA198" s="1491" t="s">
        <v>546</v>
      </c>
      <c r="BB198" s="1493">
        <v>2.4400000000000002E-2</v>
      </c>
      <c r="BC198" s="1493" t="s">
        <v>546</v>
      </c>
      <c r="BD198" s="1493" t="s">
        <v>546</v>
      </c>
      <c r="BE198" s="1493">
        <v>2.4299999999999999E-2</v>
      </c>
      <c r="BF198" s="1493" t="s">
        <v>546</v>
      </c>
      <c r="BG198" s="1493" t="s">
        <v>546</v>
      </c>
    </row>
    <row r="199" spans="3:59">
      <c r="C199" s="1489" t="s">
        <v>677</v>
      </c>
      <c r="D199" s="1489" t="s">
        <v>2049</v>
      </c>
      <c r="E199" s="825" t="str">
        <f t="shared" si="3"/>
        <v>CaprinoCEUTA Y MELILLA</v>
      </c>
      <c r="F199" s="1491">
        <v>3.0200000000000001E-2</v>
      </c>
      <c r="G199" s="1492" t="s">
        <v>546</v>
      </c>
      <c r="H199" s="1491" t="s">
        <v>546</v>
      </c>
      <c r="I199" s="1491">
        <v>3.0200000000000001E-2</v>
      </c>
      <c r="J199" s="1491" t="s">
        <v>546</v>
      </c>
      <c r="K199" s="1491" t="s">
        <v>546</v>
      </c>
      <c r="L199" s="1493">
        <v>2.9899999999999999E-2</v>
      </c>
      <c r="M199" s="1491" t="s">
        <v>546</v>
      </c>
      <c r="N199" s="1491" t="s">
        <v>546</v>
      </c>
      <c r="O199" s="1491">
        <v>2.98E-2</v>
      </c>
      <c r="P199" s="1491" t="s">
        <v>546</v>
      </c>
      <c r="Q199" s="1491" t="s">
        <v>546</v>
      </c>
      <c r="R199" s="1491">
        <v>2.9600000000000001E-2</v>
      </c>
      <c r="S199" s="1491" t="s">
        <v>546</v>
      </c>
      <c r="T199" s="1491" t="s">
        <v>546</v>
      </c>
      <c r="U199" s="1491">
        <v>2.9499999999999998E-2</v>
      </c>
      <c r="V199" s="1491" t="s">
        <v>546</v>
      </c>
      <c r="W199" s="1491" t="s">
        <v>546</v>
      </c>
      <c r="X199" s="1491">
        <v>0.03</v>
      </c>
      <c r="Y199" s="1491" t="s">
        <v>546</v>
      </c>
      <c r="Z199" s="1491" t="s">
        <v>546</v>
      </c>
      <c r="AA199" s="1491">
        <v>2.98E-2</v>
      </c>
      <c r="AB199" s="1491" t="s">
        <v>546</v>
      </c>
      <c r="AC199" s="1491" t="s">
        <v>546</v>
      </c>
      <c r="AD199" s="1491">
        <v>2.9899999999999999E-2</v>
      </c>
      <c r="AE199" s="1491" t="s">
        <v>546</v>
      </c>
      <c r="AF199" s="1491" t="s">
        <v>546</v>
      </c>
      <c r="AG199" s="1491">
        <v>3.0099999999999998E-2</v>
      </c>
      <c r="AH199" s="1491" t="s">
        <v>546</v>
      </c>
      <c r="AI199" s="1491" t="s">
        <v>546</v>
      </c>
      <c r="AJ199" s="1491">
        <v>2.9899999999999999E-2</v>
      </c>
      <c r="AK199" s="1491" t="s">
        <v>546</v>
      </c>
      <c r="AL199" s="1491" t="s">
        <v>546</v>
      </c>
      <c r="AM199" s="1491">
        <v>2.9700000000000001E-2</v>
      </c>
      <c r="AN199" s="1491" t="s">
        <v>546</v>
      </c>
      <c r="AO199" s="1491" t="s">
        <v>546</v>
      </c>
      <c r="AP199" s="1491">
        <v>0.03</v>
      </c>
      <c r="AQ199" s="1491" t="s">
        <v>546</v>
      </c>
      <c r="AR199" s="1491" t="s">
        <v>546</v>
      </c>
      <c r="AS199" s="1491">
        <v>3.0099999999999998E-2</v>
      </c>
      <c r="AT199" s="1491" t="s">
        <v>546</v>
      </c>
      <c r="AU199" s="1491" t="s">
        <v>546</v>
      </c>
      <c r="AV199" s="1491">
        <v>3.0099999999999998E-2</v>
      </c>
      <c r="AW199" s="1491" t="s">
        <v>546</v>
      </c>
      <c r="AX199" s="1491" t="s">
        <v>546</v>
      </c>
      <c r="AY199" s="1491">
        <v>0.03</v>
      </c>
      <c r="AZ199" s="1491" t="s">
        <v>546</v>
      </c>
      <c r="BA199" s="1491" t="s">
        <v>546</v>
      </c>
      <c r="BB199" s="1493">
        <v>2.9899999999999999E-2</v>
      </c>
      <c r="BC199" s="1493" t="s">
        <v>546</v>
      </c>
      <c r="BD199" s="1493" t="s">
        <v>546</v>
      </c>
      <c r="BE199" s="1493">
        <v>2.9899999999999999E-2</v>
      </c>
      <c r="BF199" s="1493" t="s">
        <v>546</v>
      </c>
      <c r="BG199" s="1493" t="s">
        <v>546</v>
      </c>
    </row>
    <row r="200" spans="3:59">
      <c r="C200" s="1489" t="s">
        <v>678</v>
      </c>
      <c r="D200" s="1489" t="s">
        <v>1999</v>
      </c>
      <c r="E200" s="825" t="str">
        <f t="shared" si="3"/>
        <v>EquinoALBACETE</v>
      </c>
      <c r="F200" s="1491">
        <v>2.0299999999999999E-2</v>
      </c>
      <c r="G200" s="1492" t="s">
        <v>546</v>
      </c>
      <c r="H200" s="1491" t="s">
        <v>546</v>
      </c>
      <c r="I200" s="1491">
        <v>2.0400000000000001E-2</v>
      </c>
      <c r="J200" s="1491" t="s">
        <v>546</v>
      </c>
      <c r="K200" s="1491" t="s">
        <v>546</v>
      </c>
      <c r="L200" s="1493">
        <v>2.0299999999999999E-2</v>
      </c>
      <c r="M200" s="1491" t="s">
        <v>546</v>
      </c>
      <c r="N200" s="1491" t="s">
        <v>546</v>
      </c>
      <c r="O200" s="1491">
        <v>2.0400000000000001E-2</v>
      </c>
      <c r="P200" s="1491" t="s">
        <v>546</v>
      </c>
      <c r="Q200" s="1491" t="s">
        <v>546</v>
      </c>
      <c r="R200" s="1491">
        <v>2.0199999999999999E-2</v>
      </c>
      <c r="S200" s="1491" t="s">
        <v>546</v>
      </c>
      <c r="T200" s="1491" t="s">
        <v>546</v>
      </c>
      <c r="U200" s="1491">
        <v>2.0299999999999999E-2</v>
      </c>
      <c r="V200" s="1491" t="s">
        <v>546</v>
      </c>
      <c r="W200" s="1491" t="s">
        <v>546</v>
      </c>
      <c r="X200" s="1491">
        <v>2.0199999999999999E-2</v>
      </c>
      <c r="Y200" s="1491" t="s">
        <v>546</v>
      </c>
      <c r="Z200" s="1491" t="s">
        <v>546</v>
      </c>
      <c r="AA200" s="1491">
        <v>2.01E-2</v>
      </c>
      <c r="AB200" s="1491" t="s">
        <v>546</v>
      </c>
      <c r="AC200" s="1491" t="s">
        <v>546</v>
      </c>
      <c r="AD200" s="1491">
        <v>0.02</v>
      </c>
      <c r="AE200" s="1491" t="s">
        <v>546</v>
      </c>
      <c r="AF200" s="1491" t="s">
        <v>546</v>
      </c>
      <c r="AG200" s="1491">
        <v>1.9800000000000002E-2</v>
      </c>
      <c r="AH200" s="1491" t="s">
        <v>546</v>
      </c>
      <c r="AI200" s="1491" t="s">
        <v>546</v>
      </c>
      <c r="AJ200" s="1491">
        <v>1.9800000000000002E-2</v>
      </c>
      <c r="AK200" s="1491" t="s">
        <v>546</v>
      </c>
      <c r="AL200" s="1491" t="s">
        <v>546</v>
      </c>
      <c r="AM200" s="1491">
        <v>1.9900000000000001E-2</v>
      </c>
      <c r="AN200" s="1491" t="s">
        <v>546</v>
      </c>
      <c r="AO200" s="1491" t="s">
        <v>546</v>
      </c>
      <c r="AP200" s="1491">
        <v>1.9900000000000001E-2</v>
      </c>
      <c r="AQ200" s="1491" t="s">
        <v>546</v>
      </c>
      <c r="AR200" s="1491" t="s">
        <v>546</v>
      </c>
      <c r="AS200" s="1491">
        <v>1.9800000000000002E-2</v>
      </c>
      <c r="AT200" s="1491" t="s">
        <v>546</v>
      </c>
      <c r="AU200" s="1491" t="s">
        <v>546</v>
      </c>
      <c r="AV200" s="1491">
        <v>1.9900000000000001E-2</v>
      </c>
      <c r="AW200" s="1491" t="s">
        <v>546</v>
      </c>
      <c r="AX200" s="1491" t="s">
        <v>546</v>
      </c>
      <c r="AY200" s="1491">
        <v>1.9900000000000001E-2</v>
      </c>
      <c r="AZ200" s="1491" t="s">
        <v>546</v>
      </c>
      <c r="BA200" s="1491" t="s">
        <v>546</v>
      </c>
      <c r="BB200" s="1493">
        <v>1.9900000000000001E-2</v>
      </c>
      <c r="BC200" s="1493" t="s">
        <v>546</v>
      </c>
      <c r="BD200" s="1493" t="s">
        <v>546</v>
      </c>
      <c r="BE200" s="1493">
        <v>1.9900000000000001E-2</v>
      </c>
      <c r="BF200" s="1493" t="s">
        <v>546</v>
      </c>
      <c r="BG200" s="1493" t="s">
        <v>546</v>
      </c>
    </row>
    <row r="201" spans="3:59">
      <c r="C201" s="1489" t="s">
        <v>678</v>
      </c>
      <c r="D201" s="1489" t="s">
        <v>2000</v>
      </c>
      <c r="E201" s="825" t="str">
        <f t="shared" si="3"/>
        <v>EquinoALICANTE/ALACANT</v>
      </c>
      <c r="F201" s="1491">
        <v>2.23E-2</v>
      </c>
      <c r="G201" s="1492" t="s">
        <v>546</v>
      </c>
      <c r="H201" s="1491" t="s">
        <v>546</v>
      </c>
      <c r="I201" s="1491">
        <v>2.2200000000000001E-2</v>
      </c>
      <c r="J201" s="1491" t="s">
        <v>546</v>
      </c>
      <c r="K201" s="1491" t="s">
        <v>546</v>
      </c>
      <c r="L201" s="1493">
        <v>2.2100000000000002E-2</v>
      </c>
      <c r="M201" s="1491" t="s">
        <v>546</v>
      </c>
      <c r="N201" s="1491" t="s">
        <v>546</v>
      </c>
      <c r="O201" s="1491">
        <v>2.1899999999999999E-2</v>
      </c>
      <c r="P201" s="1491" t="s">
        <v>546</v>
      </c>
      <c r="Q201" s="1491" t="s">
        <v>546</v>
      </c>
      <c r="R201" s="1491">
        <v>2.1299999999999999E-2</v>
      </c>
      <c r="S201" s="1491" t="s">
        <v>546</v>
      </c>
      <c r="T201" s="1491" t="s">
        <v>546</v>
      </c>
      <c r="U201" s="1491">
        <v>2.0799999999999999E-2</v>
      </c>
      <c r="V201" s="1491" t="s">
        <v>546</v>
      </c>
      <c r="W201" s="1491" t="s">
        <v>546</v>
      </c>
      <c r="X201" s="1491">
        <v>2.0199999999999999E-2</v>
      </c>
      <c r="Y201" s="1491" t="s">
        <v>546</v>
      </c>
      <c r="Z201" s="1491" t="s">
        <v>546</v>
      </c>
      <c r="AA201" s="1491">
        <v>2.0199999999999999E-2</v>
      </c>
      <c r="AB201" s="1491" t="s">
        <v>546</v>
      </c>
      <c r="AC201" s="1491" t="s">
        <v>546</v>
      </c>
      <c r="AD201" s="1491">
        <v>2.0299999999999999E-2</v>
      </c>
      <c r="AE201" s="1491" t="s">
        <v>546</v>
      </c>
      <c r="AF201" s="1491" t="s">
        <v>546</v>
      </c>
      <c r="AG201" s="1491">
        <v>2.0199999999999999E-2</v>
      </c>
      <c r="AH201" s="1491" t="s">
        <v>546</v>
      </c>
      <c r="AI201" s="1491" t="s">
        <v>546</v>
      </c>
      <c r="AJ201" s="1491">
        <v>2.01E-2</v>
      </c>
      <c r="AK201" s="1491" t="s">
        <v>546</v>
      </c>
      <c r="AL201" s="1491" t="s">
        <v>546</v>
      </c>
      <c r="AM201" s="1491">
        <v>0.02</v>
      </c>
      <c r="AN201" s="1491" t="s">
        <v>546</v>
      </c>
      <c r="AO201" s="1491" t="s">
        <v>546</v>
      </c>
      <c r="AP201" s="1491">
        <v>0.02</v>
      </c>
      <c r="AQ201" s="1491" t="s">
        <v>546</v>
      </c>
      <c r="AR201" s="1491" t="s">
        <v>546</v>
      </c>
      <c r="AS201" s="1491">
        <v>1.9900000000000001E-2</v>
      </c>
      <c r="AT201" s="1491" t="s">
        <v>546</v>
      </c>
      <c r="AU201" s="1491" t="s">
        <v>546</v>
      </c>
      <c r="AV201" s="1491">
        <v>1.9900000000000001E-2</v>
      </c>
      <c r="AW201" s="1491" t="s">
        <v>546</v>
      </c>
      <c r="AX201" s="1491" t="s">
        <v>546</v>
      </c>
      <c r="AY201" s="1491">
        <v>1.9900000000000001E-2</v>
      </c>
      <c r="AZ201" s="1491" t="s">
        <v>546</v>
      </c>
      <c r="BA201" s="1491" t="s">
        <v>546</v>
      </c>
      <c r="BB201" s="1493">
        <v>1.9900000000000001E-2</v>
      </c>
      <c r="BC201" s="1493" t="s">
        <v>546</v>
      </c>
      <c r="BD201" s="1493" t="s">
        <v>546</v>
      </c>
      <c r="BE201" s="1493">
        <v>1.9800000000000002E-2</v>
      </c>
      <c r="BF201" s="1493" t="s">
        <v>546</v>
      </c>
      <c r="BG201" s="1493" t="s">
        <v>546</v>
      </c>
    </row>
    <row r="202" spans="3:59">
      <c r="C202" s="1489" t="s">
        <v>678</v>
      </c>
      <c r="D202" s="1489" t="s">
        <v>2001</v>
      </c>
      <c r="E202" s="825" t="str">
        <f t="shared" si="3"/>
        <v>EquinoALMERÍA</v>
      </c>
      <c r="F202" s="1491">
        <v>2.06E-2</v>
      </c>
      <c r="G202" s="1492" t="s">
        <v>546</v>
      </c>
      <c r="H202" s="1491" t="s">
        <v>546</v>
      </c>
      <c r="I202" s="1491">
        <v>2.0400000000000001E-2</v>
      </c>
      <c r="J202" s="1491" t="s">
        <v>546</v>
      </c>
      <c r="K202" s="1491" t="s">
        <v>546</v>
      </c>
      <c r="L202" s="1493">
        <v>2.0400000000000001E-2</v>
      </c>
      <c r="M202" s="1491" t="s">
        <v>546</v>
      </c>
      <c r="N202" s="1491" t="s">
        <v>546</v>
      </c>
      <c r="O202" s="1491">
        <v>2.0400000000000001E-2</v>
      </c>
      <c r="P202" s="1491" t="s">
        <v>546</v>
      </c>
      <c r="Q202" s="1491" t="s">
        <v>546</v>
      </c>
      <c r="R202" s="1491">
        <v>2.0400000000000001E-2</v>
      </c>
      <c r="S202" s="1491" t="s">
        <v>546</v>
      </c>
      <c r="T202" s="1491" t="s">
        <v>546</v>
      </c>
      <c r="U202" s="1491">
        <v>2.0299999999999999E-2</v>
      </c>
      <c r="V202" s="1491" t="s">
        <v>546</v>
      </c>
      <c r="W202" s="1491" t="s">
        <v>546</v>
      </c>
      <c r="X202" s="1491">
        <v>2.0199999999999999E-2</v>
      </c>
      <c r="Y202" s="1491" t="s">
        <v>546</v>
      </c>
      <c r="Z202" s="1491" t="s">
        <v>546</v>
      </c>
      <c r="AA202" s="1491">
        <v>2.01E-2</v>
      </c>
      <c r="AB202" s="1491" t="s">
        <v>546</v>
      </c>
      <c r="AC202" s="1491" t="s">
        <v>546</v>
      </c>
      <c r="AD202" s="1491">
        <v>2.01E-2</v>
      </c>
      <c r="AE202" s="1491" t="s">
        <v>546</v>
      </c>
      <c r="AF202" s="1491" t="s">
        <v>546</v>
      </c>
      <c r="AG202" s="1491">
        <v>1.9900000000000001E-2</v>
      </c>
      <c r="AH202" s="1491" t="s">
        <v>546</v>
      </c>
      <c r="AI202" s="1491" t="s">
        <v>546</v>
      </c>
      <c r="AJ202" s="1491">
        <v>2.01E-2</v>
      </c>
      <c r="AK202" s="1491" t="s">
        <v>546</v>
      </c>
      <c r="AL202" s="1491" t="s">
        <v>546</v>
      </c>
      <c r="AM202" s="1491">
        <v>1.9900000000000001E-2</v>
      </c>
      <c r="AN202" s="1491" t="s">
        <v>546</v>
      </c>
      <c r="AO202" s="1491" t="s">
        <v>546</v>
      </c>
      <c r="AP202" s="1491">
        <v>0.02</v>
      </c>
      <c r="AQ202" s="1491" t="s">
        <v>546</v>
      </c>
      <c r="AR202" s="1491" t="s">
        <v>546</v>
      </c>
      <c r="AS202" s="1491">
        <v>0.02</v>
      </c>
      <c r="AT202" s="1491" t="s">
        <v>546</v>
      </c>
      <c r="AU202" s="1491" t="s">
        <v>546</v>
      </c>
      <c r="AV202" s="1491">
        <v>0.02</v>
      </c>
      <c r="AW202" s="1491" t="s">
        <v>546</v>
      </c>
      <c r="AX202" s="1491" t="s">
        <v>546</v>
      </c>
      <c r="AY202" s="1491">
        <v>1.9900000000000001E-2</v>
      </c>
      <c r="AZ202" s="1491" t="s">
        <v>546</v>
      </c>
      <c r="BA202" s="1491" t="s">
        <v>546</v>
      </c>
      <c r="BB202" s="1493">
        <v>0.02</v>
      </c>
      <c r="BC202" s="1493" t="s">
        <v>546</v>
      </c>
      <c r="BD202" s="1493" t="s">
        <v>546</v>
      </c>
      <c r="BE202" s="1493">
        <v>0.02</v>
      </c>
      <c r="BF202" s="1493" t="s">
        <v>546</v>
      </c>
      <c r="BG202" s="1493" t="s">
        <v>546</v>
      </c>
    </row>
    <row r="203" spans="3:59">
      <c r="C203" s="1489" t="s">
        <v>678</v>
      </c>
      <c r="D203" s="1489" t="s">
        <v>2002</v>
      </c>
      <c r="E203" s="825" t="str">
        <f t="shared" si="3"/>
        <v>EquinoARABA/ÁLAVA</v>
      </c>
      <c r="F203" s="1491">
        <v>2.01E-2</v>
      </c>
      <c r="G203" s="1492" t="s">
        <v>546</v>
      </c>
      <c r="H203" s="1491" t="s">
        <v>546</v>
      </c>
      <c r="I203" s="1491">
        <v>2.01E-2</v>
      </c>
      <c r="J203" s="1491" t="s">
        <v>546</v>
      </c>
      <c r="K203" s="1491" t="s">
        <v>546</v>
      </c>
      <c r="L203" s="1493">
        <v>2.0199999999999999E-2</v>
      </c>
      <c r="M203" s="1491" t="s">
        <v>546</v>
      </c>
      <c r="N203" s="1491" t="s">
        <v>546</v>
      </c>
      <c r="O203" s="1491">
        <v>1.9900000000000001E-2</v>
      </c>
      <c r="P203" s="1491" t="s">
        <v>546</v>
      </c>
      <c r="Q203" s="1491" t="s">
        <v>546</v>
      </c>
      <c r="R203" s="1491">
        <v>1.9099999999999999E-2</v>
      </c>
      <c r="S203" s="1491" t="s">
        <v>546</v>
      </c>
      <c r="T203" s="1491" t="s">
        <v>546</v>
      </c>
      <c r="U203" s="1491">
        <v>1.8800000000000001E-2</v>
      </c>
      <c r="V203" s="1491" t="s">
        <v>546</v>
      </c>
      <c r="W203" s="1491" t="s">
        <v>546</v>
      </c>
      <c r="X203" s="1491">
        <v>2.0899999999999998E-2</v>
      </c>
      <c r="Y203" s="1491" t="s">
        <v>546</v>
      </c>
      <c r="Z203" s="1491" t="s">
        <v>546</v>
      </c>
      <c r="AA203" s="1491">
        <v>2.0799999999999999E-2</v>
      </c>
      <c r="AB203" s="1491" t="s">
        <v>546</v>
      </c>
      <c r="AC203" s="1491" t="s">
        <v>546</v>
      </c>
      <c r="AD203" s="1491">
        <v>1.9199999999999998E-2</v>
      </c>
      <c r="AE203" s="1491" t="s">
        <v>546</v>
      </c>
      <c r="AF203" s="1491" t="s">
        <v>546</v>
      </c>
      <c r="AG203" s="1491">
        <v>2.01E-2</v>
      </c>
      <c r="AH203" s="1491" t="s">
        <v>546</v>
      </c>
      <c r="AI203" s="1491" t="s">
        <v>546</v>
      </c>
      <c r="AJ203" s="1491">
        <v>2.18E-2</v>
      </c>
      <c r="AK203" s="1491" t="s">
        <v>546</v>
      </c>
      <c r="AL203" s="1491" t="s">
        <v>546</v>
      </c>
      <c r="AM203" s="1491">
        <v>2.0899999999999998E-2</v>
      </c>
      <c r="AN203" s="1491" t="s">
        <v>546</v>
      </c>
      <c r="AO203" s="1491" t="s">
        <v>546</v>
      </c>
      <c r="AP203" s="1491">
        <v>2.0400000000000001E-2</v>
      </c>
      <c r="AQ203" s="1491" t="s">
        <v>546</v>
      </c>
      <c r="AR203" s="1491" t="s">
        <v>546</v>
      </c>
      <c r="AS203" s="1491">
        <v>2.0299999999999999E-2</v>
      </c>
      <c r="AT203" s="1491" t="s">
        <v>546</v>
      </c>
      <c r="AU203" s="1491" t="s">
        <v>546</v>
      </c>
      <c r="AV203" s="1491">
        <v>1.9900000000000001E-2</v>
      </c>
      <c r="AW203" s="1491" t="s">
        <v>546</v>
      </c>
      <c r="AX203" s="1491" t="s">
        <v>546</v>
      </c>
      <c r="AY203" s="1491">
        <v>1.9300000000000001E-2</v>
      </c>
      <c r="AZ203" s="1491" t="s">
        <v>546</v>
      </c>
      <c r="BA203" s="1491" t="s">
        <v>546</v>
      </c>
      <c r="BB203" s="1493">
        <v>1.9599999999999999E-2</v>
      </c>
      <c r="BC203" s="1493" t="s">
        <v>546</v>
      </c>
      <c r="BD203" s="1493" t="s">
        <v>546</v>
      </c>
      <c r="BE203" s="1493">
        <v>1.9599999999999999E-2</v>
      </c>
      <c r="BF203" s="1493" t="s">
        <v>546</v>
      </c>
      <c r="BG203" s="1493" t="s">
        <v>546</v>
      </c>
    </row>
    <row r="204" spans="3:59">
      <c r="C204" s="1489" t="s">
        <v>678</v>
      </c>
      <c r="D204" s="1489" t="s">
        <v>2003</v>
      </c>
      <c r="E204" s="825" t="str">
        <f t="shared" si="3"/>
        <v>EquinoASTURIAS</v>
      </c>
      <c r="F204" s="1491">
        <v>2.1000000000000001E-2</v>
      </c>
      <c r="G204" s="1492" t="s">
        <v>546</v>
      </c>
      <c r="H204" s="1491" t="s">
        <v>546</v>
      </c>
      <c r="I204" s="1491">
        <v>2.06E-2</v>
      </c>
      <c r="J204" s="1491" t="s">
        <v>546</v>
      </c>
      <c r="K204" s="1491" t="s">
        <v>546</v>
      </c>
      <c r="L204" s="1493">
        <v>2.07E-2</v>
      </c>
      <c r="M204" s="1491" t="s">
        <v>546</v>
      </c>
      <c r="N204" s="1491" t="s">
        <v>546</v>
      </c>
      <c r="O204" s="1491">
        <v>2.0799999999999999E-2</v>
      </c>
      <c r="P204" s="1491" t="s">
        <v>546</v>
      </c>
      <c r="Q204" s="1491" t="s">
        <v>546</v>
      </c>
      <c r="R204" s="1491">
        <v>2.0799999999999999E-2</v>
      </c>
      <c r="S204" s="1491" t="s">
        <v>546</v>
      </c>
      <c r="T204" s="1491" t="s">
        <v>546</v>
      </c>
      <c r="U204" s="1491">
        <v>2.0799999999999999E-2</v>
      </c>
      <c r="V204" s="1491" t="s">
        <v>546</v>
      </c>
      <c r="W204" s="1491" t="s">
        <v>546</v>
      </c>
      <c r="X204" s="1491">
        <v>2.0500000000000001E-2</v>
      </c>
      <c r="Y204" s="1491" t="s">
        <v>546</v>
      </c>
      <c r="Z204" s="1491" t="s">
        <v>546</v>
      </c>
      <c r="AA204" s="1491">
        <v>1.9900000000000001E-2</v>
      </c>
      <c r="AB204" s="1491" t="s">
        <v>546</v>
      </c>
      <c r="AC204" s="1491" t="s">
        <v>546</v>
      </c>
      <c r="AD204" s="1491">
        <v>2.0500000000000001E-2</v>
      </c>
      <c r="AE204" s="1491" t="s">
        <v>546</v>
      </c>
      <c r="AF204" s="1491" t="s">
        <v>546</v>
      </c>
      <c r="AG204" s="1491">
        <v>2.0500000000000001E-2</v>
      </c>
      <c r="AH204" s="1491" t="s">
        <v>546</v>
      </c>
      <c r="AI204" s="1491" t="s">
        <v>546</v>
      </c>
      <c r="AJ204" s="1491">
        <v>2.0500000000000001E-2</v>
      </c>
      <c r="AK204" s="1491" t="s">
        <v>546</v>
      </c>
      <c r="AL204" s="1491" t="s">
        <v>546</v>
      </c>
      <c r="AM204" s="1491">
        <v>2.0500000000000001E-2</v>
      </c>
      <c r="AN204" s="1491" t="s">
        <v>546</v>
      </c>
      <c r="AO204" s="1491" t="s">
        <v>546</v>
      </c>
      <c r="AP204" s="1491">
        <v>2.0400000000000001E-2</v>
      </c>
      <c r="AQ204" s="1491" t="s">
        <v>546</v>
      </c>
      <c r="AR204" s="1491" t="s">
        <v>546</v>
      </c>
      <c r="AS204" s="1491">
        <v>2.0400000000000001E-2</v>
      </c>
      <c r="AT204" s="1491" t="s">
        <v>546</v>
      </c>
      <c r="AU204" s="1491" t="s">
        <v>546</v>
      </c>
      <c r="AV204" s="1491">
        <v>2.0500000000000001E-2</v>
      </c>
      <c r="AW204" s="1491" t="s">
        <v>546</v>
      </c>
      <c r="AX204" s="1491" t="s">
        <v>546</v>
      </c>
      <c r="AY204" s="1491">
        <v>2.06E-2</v>
      </c>
      <c r="AZ204" s="1491" t="s">
        <v>546</v>
      </c>
      <c r="BA204" s="1491" t="s">
        <v>546</v>
      </c>
      <c r="BB204" s="1493">
        <v>2.06E-2</v>
      </c>
      <c r="BC204" s="1493" t="s">
        <v>546</v>
      </c>
      <c r="BD204" s="1493" t="s">
        <v>546</v>
      </c>
      <c r="BE204" s="1493">
        <v>2.06E-2</v>
      </c>
      <c r="BF204" s="1493" t="s">
        <v>546</v>
      </c>
      <c r="BG204" s="1493" t="s">
        <v>546</v>
      </c>
    </row>
    <row r="205" spans="3:59">
      <c r="C205" s="1489" t="s">
        <v>678</v>
      </c>
      <c r="D205" s="1489" t="s">
        <v>2004</v>
      </c>
      <c r="E205" s="825" t="str">
        <f t="shared" si="3"/>
        <v>EquinoÁVILA</v>
      </c>
      <c r="F205" s="1491">
        <v>0.02</v>
      </c>
      <c r="G205" s="1492" t="s">
        <v>546</v>
      </c>
      <c r="H205" s="1491" t="s">
        <v>546</v>
      </c>
      <c r="I205" s="1491">
        <v>0.02</v>
      </c>
      <c r="J205" s="1491" t="s">
        <v>546</v>
      </c>
      <c r="K205" s="1491" t="s">
        <v>546</v>
      </c>
      <c r="L205" s="1493">
        <v>0.02</v>
      </c>
      <c r="M205" s="1491" t="s">
        <v>546</v>
      </c>
      <c r="N205" s="1491" t="s">
        <v>546</v>
      </c>
      <c r="O205" s="1491">
        <v>0.02</v>
      </c>
      <c r="P205" s="1491" t="s">
        <v>546</v>
      </c>
      <c r="Q205" s="1491" t="s">
        <v>546</v>
      </c>
      <c r="R205" s="1491">
        <v>1.9900000000000001E-2</v>
      </c>
      <c r="S205" s="1491" t="s">
        <v>546</v>
      </c>
      <c r="T205" s="1491" t="s">
        <v>546</v>
      </c>
      <c r="U205" s="1491">
        <v>1.9900000000000001E-2</v>
      </c>
      <c r="V205" s="1491" t="s">
        <v>546</v>
      </c>
      <c r="W205" s="1491" t="s">
        <v>546</v>
      </c>
      <c r="X205" s="1491">
        <v>1.9800000000000002E-2</v>
      </c>
      <c r="Y205" s="1491" t="s">
        <v>546</v>
      </c>
      <c r="Z205" s="1491" t="s">
        <v>546</v>
      </c>
      <c r="AA205" s="1491">
        <v>1.9699999999999999E-2</v>
      </c>
      <c r="AB205" s="1491" t="s">
        <v>546</v>
      </c>
      <c r="AC205" s="1491" t="s">
        <v>546</v>
      </c>
      <c r="AD205" s="1491">
        <v>1.9599999999999999E-2</v>
      </c>
      <c r="AE205" s="1491" t="s">
        <v>546</v>
      </c>
      <c r="AF205" s="1491" t="s">
        <v>546</v>
      </c>
      <c r="AG205" s="1491">
        <v>1.9400000000000001E-2</v>
      </c>
      <c r="AH205" s="1491" t="s">
        <v>546</v>
      </c>
      <c r="AI205" s="1491" t="s">
        <v>546</v>
      </c>
      <c r="AJ205" s="1491">
        <v>1.9400000000000001E-2</v>
      </c>
      <c r="AK205" s="1491" t="s">
        <v>546</v>
      </c>
      <c r="AL205" s="1491" t="s">
        <v>546</v>
      </c>
      <c r="AM205" s="1491">
        <v>1.9400000000000001E-2</v>
      </c>
      <c r="AN205" s="1491" t="s">
        <v>546</v>
      </c>
      <c r="AO205" s="1491" t="s">
        <v>546</v>
      </c>
      <c r="AP205" s="1491">
        <v>1.9400000000000001E-2</v>
      </c>
      <c r="AQ205" s="1491" t="s">
        <v>546</v>
      </c>
      <c r="AR205" s="1491" t="s">
        <v>546</v>
      </c>
      <c r="AS205" s="1491">
        <v>1.9400000000000001E-2</v>
      </c>
      <c r="AT205" s="1491" t="s">
        <v>546</v>
      </c>
      <c r="AU205" s="1491" t="s">
        <v>546</v>
      </c>
      <c r="AV205" s="1491">
        <v>1.9400000000000001E-2</v>
      </c>
      <c r="AW205" s="1491" t="s">
        <v>546</v>
      </c>
      <c r="AX205" s="1491" t="s">
        <v>546</v>
      </c>
      <c r="AY205" s="1491">
        <v>1.9400000000000001E-2</v>
      </c>
      <c r="AZ205" s="1491" t="s">
        <v>546</v>
      </c>
      <c r="BA205" s="1491" t="s">
        <v>546</v>
      </c>
      <c r="BB205" s="1493">
        <v>1.9699999999999999E-2</v>
      </c>
      <c r="BC205" s="1493" t="s">
        <v>546</v>
      </c>
      <c r="BD205" s="1493" t="s">
        <v>546</v>
      </c>
      <c r="BE205" s="1493">
        <v>1.9800000000000002E-2</v>
      </c>
      <c r="BF205" s="1493" t="s">
        <v>546</v>
      </c>
      <c r="BG205" s="1493" t="s">
        <v>546</v>
      </c>
    </row>
    <row r="206" spans="3:59">
      <c r="C206" s="1489" t="s">
        <v>678</v>
      </c>
      <c r="D206" s="1489" t="s">
        <v>2005</v>
      </c>
      <c r="E206" s="825" t="str">
        <f t="shared" si="3"/>
        <v>EquinoBADAJOZ</v>
      </c>
      <c r="F206" s="1491">
        <v>0.02</v>
      </c>
      <c r="G206" s="1492" t="s">
        <v>546</v>
      </c>
      <c r="H206" s="1491" t="s">
        <v>546</v>
      </c>
      <c r="I206" s="1491">
        <v>0.02</v>
      </c>
      <c r="J206" s="1491" t="s">
        <v>546</v>
      </c>
      <c r="K206" s="1491" t="s">
        <v>546</v>
      </c>
      <c r="L206" s="1493">
        <v>0.02</v>
      </c>
      <c r="M206" s="1491" t="s">
        <v>546</v>
      </c>
      <c r="N206" s="1491" t="s">
        <v>546</v>
      </c>
      <c r="O206" s="1491">
        <v>0.02</v>
      </c>
      <c r="P206" s="1491" t="s">
        <v>546</v>
      </c>
      <c r="Q206" s="1491" t="s">
        <v>546</v>
      </c>
      <c r="R206" s="1491">
        <v>2.01E-2</v>
      </c>
      <c r="S206" s="1491" t="s">
        <v>546</v>
      </c>
      <c r="T206" s="1491" t="s">
        <v>546</v>
      </c>
      <c r="U206" s="1491">
        <v>0.02</v>
      </c>
      <c r="V206" s="1491" t="s">
        <v>546</v>
      </c>
      <c r="W206" s="1491" t="s">
        <v>546</v>
      </c>
      <c r="X206" s="1491">
        <v>1.9900000000000001E-2</v>
      </c>
      <c r="Y206" s="1491" t="s">
        <v>546</v>
      </c>
      <c r="Z206" s="1491" t="s">
        <v>546</v>
      </c>
      <c r="AA206" s="1491">
        <v>2.01E-2</v>
      </c>
      <c r="AB206" s="1491" t="s">
        <v>546</v>
      </c>
      <c r="AC206" s="1491" t="s">
        <v>546</v>
      </c>
      <c r="AD206" s="1491">
        <v>2.01E-2</v>
      </c>
      <c r="AE206" s="1491" t="s">
        <v>546</v>
      </c>
      <c r="AF206" s="1491" t="s">
        <v>546</v>
      </c>
      <c r="AG206" s="1491">
        <v>1.9900000000000001E-2</v>
      </c>
      <c r="AH206" s="1491" t="s">
        <v>546</v>
      </c>
      <c r="AI206" s="1491" t="s">
        <v>546</v>
      </c>
      <c r="AJ206" s="1491">
        <v>1.9900000000000001E-2</v>
      </c>
      <c r="AK206" s="1491" t="s">
        <v>546</v>
      </c>
      <c r="AL206" s="1491" t="s">
        <v>546</v>
      </c>
      <c r="AM206" s="1491">
        <v>1.9900000000000001E-2</v>
      </c>
      <c r="AN206" s="1491" t="s">
        <v>546</v>
      </c>
      <c r="AO206" s="1491" t="s">
        <v>546</v>
      </c>
      <c r="AP206" s="1491">
        <v>1.9900000000000001E-2</v>
      </c>
      <c r="AQ206" s="1491" t="s">
        <v>546</v>
      </c>
      <c r="AR206" s="1491" t="s">
        <v>546</v>
      </c>
      <c r="AS206" s="1491">
        <v>1.9900000000000001E-2</v>
      </c>
      <c r="AT206" s="1491" t="s">
        <v>546</v>
      </c>
      <c r="AU206" s="1491" t="s">
        <v>546</v>
      </c>
      <c r="AV206" s="1491">
        <v>1.9900000000000001E-2</v>
      </c>
      <c r="AW206" s="1491" t="s">
        <v>546</v>
      </c>
      <c r="AX206" s="1491" t="s">
        <v>546</v>
      </c>
      <c r="AY206" s="1491">
        <v>0.02</v>
      </c>
      <c r="AZ206" s="1491" t="s">
        <v>546</v>
      </c>
      <c r="BA206" s="1491" t="s">
        <v>546</v>
      </c>
      <c r="BB206" s="1493">
        <v>0.02</v>
      </c>
      <c r="BC206" s="1493" t="s">
        <v>546</v>
      </c>
      <c r="BD206" s="1493" t="s">
        <v>546</v>
      </c>
      <c r="BE206" s="1493">
        <v>0.02</v>
      </c>
      <c r="BF206" s="1493" t="s">
        <v>546</v>
      </c>
      <c r="BG206" s="1493" t="s">
        <v>546</v>
      </c>
    </row>
    <row r="207" spans="3:59">
      <c r="C207" s="1489" t="s">
        <v>678</v>
      </c>
      <c r="D207" s="1489" t="s">
        <v>2006</v>
      </c>
      <c r="E207" s="825" t="str">
        <f t="shared" si="3"/>
        <v>EquinoBALEARS, ILLES</v>
      </c>
      <c r="F207" s="1491">
        <v>2.01E-2</v>
      </c>
      <c r="G207" s="1492" t="s">
        <v>546</v>
      </c>
      <c r="H207" s="1491" t="s">
        <v>546</v>
      </c>
      <c r="I207" s="1491">
        <v>0.02</v>
      </c>
      <c r="J207" s="1491" t="s">
        <v>546</v>
      </c>
      <c r="K207" s="1491" t="s">
        <v>546</v>
      </c>
      <c r="L207" s="1493">
        <v>2.0199999999999999E-2</v>
      </c>
      <c r="M207" s="1491" t="s">
        <v>546</v>
      </c>
      <c r="N207" s="1491" t="s">
        <v>546</v>
      </c>
      <c r="O207" s="1491">
        <v>2.0199999999999999E-2</v>
      </c>
      <c r="P207" s="1491" t="s">
        <v>546</v>
      </c>
      <c r="Q207" s="1491" t="s">
        <v>546</v>
      </c>
      <c r="R207" s="1491">
        <v>2.0199999999999999E-2</v>
      </c>
      <c r="S207" s="1491" t="s">
        <v>546</v>
      </c>
      <c r="T207" s="1491" t="s">
        <v>546</v>
      </c>
      <c r="U207" s="1491">
        <v>2.01E-2</v>
      </c>
      <c r="V207" s="1491" t="s">
        <v>546</v>
      </c>
      <c r="W207" s="1491" t="s">
        <v>546</v>
      </c>
      <c r="X207" s="1491">
        <v>0.02</v>
      </c>
      <c r="Y207" s="1491" t="s">
        <v>546</v>
      </c>
      <c r="Z207" s="1491" t="s">
        <v>546</v>
      </c>
      <c r="AA207" s="1491">
        <v>1.9900000000000001E-2</v>
      </c>
      <c r="AB207" s="1491" t="s">
        <v>546</v>
      </c>
      <c r="AC207" s="1491" t="s">
        <v>546</v>
      </c>
      <c r="AD207" s="1491">
        <v>1.9900000000000001E-2</v>
      </c>
      <c r="AE207" s="1491" t="s">
        <v>546</v>
      </c>
      <c r="AF207" s="1491" t="s">
        <v>546</v>
      </c>
      <c r="AG207" s="1491">
        <v>1.9800000000000002E-2</v>
      </c>
      <c r="AH207" s="1491" t="s">
        <v>546</v>
      </c>
      <c r="AI207" s="1491" t="s">
        <v>546</v>
      </c>
      <c r="AJ207" s="1491">
        <v>1.9800000000000002E-2</v>
      </c>
      <c r="AK207" s="1491" t="s">
        <v>546</v>
      </c>
      <c r="AL207" s="1491" t="s">
        <v>546</v>
      </c>
      <c r="AM207" s="1491">
        <v>1.9800000000000002E-2</v>
      </c>
      <c r="AN207" s="1491" t="s">
        <v>546</v>
      </c>
      <c r="AO207" s="1491" t="s">
        <v>546</v>
      </c>
      <c r="AP207" s="1491">
        <v>1.9800000000000002E-2</v>
      </c>
      <c r="AQ207" s="1491" t="s">
        <v>546</v>
      </c>
      <c r="AR207" s="1491" t="s">
        <v>546</v>
      </c>
      <c r="AS207" s="1491">
        <v>1.9800000000000002E-2</v>
      </c>
      <c r="AT207" s="1491" t="s">
        <v>546</v>
      </c>
      <c r="AU207" s="1491" t="s">
        <v>546</v>
      </c>
      <c r="AV207" s="1491">
        <v>1.9900000000000001E-2</v>
      </c>
      <c r="AW207" s="1491" t="s">
        <v>546</v>
      </c>
      <c r="AX207" s="1491" t="s">
        <v>546</v>
      </c>
      <c r="AY207" s="1491">
        <v>1.9900000000000001E-2</v>
      </c>
      <c r="AZ207" s="1491" t="s">
        <v>546</v>
      </c>
      <c r="BA207" s="1491" t="s">
        <v>546</v>
      </c>
      <c r="BB207" s="1493">
        <v>1.9900000000000001E-2</v>
      </c>
      <c r="BC207" s="1493" t="s">
        <v>546</v>
      </c>
      <c r="BD207" s="1493" t="s">
        <v>546</v>
      </c>
      <c r="BE207" s="1493">
        <v>1.9900000000000001E-2</v>
      </c>
      <c r="BF207" s="1493" t="s">
        <v>546</v>
      </c>
      <c r="BG207" s="1493" t="s">
        <v>546</v>
      </c>
    </row>
    <row r="208" spans="3:59">
      <c r="C208" s="1489" t="s">
        <v>678</v>
      </c>
      <c r="D208" s="1489" t="s">
        <v>2007</v>
      </c>
      <c r="E208" s="825" t="str">
        <f t="shared" si="3"/>
        <v>EquinoBARCELONA</v>
      </c>
      <c r="F208" s="1491">
        <v>1.9699999999999999E-2</v>
      </c>
      <c r="G208" s="1492" t="s">
        <v>546</v>
      </c>
      <c r="H208" s="1491" t="s">
        <v>546</v>
      </c>
      <c r="I208" s="1491">
        <v>1.9400000000000001E-2</v>
      </c>
      <c r="J208" s="1491" t="s">
        <v>546</v>
      </c>
      <c r="K208" s="1491" t="s">
        <v>546</v>
      </c>
      <c r="L208" s="1493">
        <v>1.9300000000000001E-2</v>
      </c>
      <c r="M208" s="1491" t="s">
        <v>546</v>
      </c>
      <c r="N208" s="1491" t="s">
        <v>546</v>
      </c>
      <c r="O208" s="1491">
        <v>1.9300000000000001E-2</v>
      </c>
      <c r="P208" s="1491" t="s">
        <v>546</v>
      </c>
      <c r="Q208" s="1491" t="s">
        <v>546</v>
      </c>
      <c r="R208" s="1491">
        <v>1.9300000000000001E-2</v>
      </c>
      <c r="S208" s="1491" t="s">
        <v>546</v>
      </c>
      <c r="T208" s="1491" t="s">
        <v>546</v>
      </c>
      <c r="U208" s="1491">
        <v>1.9199999999999998E-2</v>
      </c>
      <c r="V208" s="1491" t="s">
        <v>546</v>
      </c>
      <c r="W208" s="1491" t="s">
        <v>546</v>
      </c>
      <c r="X208" s="1491">
        <v>1.9199999999999998E-2</v>
      </c>
      <c r="Y208" s="1491" t="s">
        <v>546</v>
      </c>
      <c r="Z208" s="1491" t="s">
        <v>546</v>
      </c>
      <c r="AA208" s="1491">
        <v>1.9300000000000001E-2</v>
      </c>
      <c r="AB208" s="1491" t="s">
        <v>546</v>
      </c>
      <c r="AC208" s="1491" t="s">
        <v>546</v>
      </c>
      <c r="AD208" s="1491">
        <v>1.9300000000000001E-2</v>
      </c>
      <c r="AE208" s="1491" t="s">
        <v>546</v>
      </c>
      <c r="AF208" s="1491" t="s">
        <v>546</v>
      </c>
      <c r="AG208" s="1491">
        <v>1.9E-2</v>
      </c>
      <c r="AH208" s="1491" t="s">
        <v>546</v>
      </c>
      <c r="AI208" s="1491" t="s">
        <v>546</v>
      </c>
      <c r="AJ208" s="1491">
        <v>1.9E-2</v>
      </c>
      <c r="AK208" s="1491" t="s">
        <v>546</v>
      </c>
      <c r="AL208" s="1491" t="s">
        <v>546</v>
      </c>
      <c r="AM208" s="1491">
        <v>1.9E-2</v>
      </c>
      <c r="AN208" s="1491" t="s">
        <v>546</v>
      </c>
      <c r="AO208" s="1491" t="s">
        <v>546</v>
      </c>
      <c r="AP208" s="1491">
        <v>1.89E-2</v>
      </c>
      <c r="AQ208" s="1491" t="s">
        <v>546</v>
      </c>
      <c r="AR208" s="1491" t="s">
        <v>546</v>
      </c>
      <c r="AS208" s="1491">
        <v>1.89E-2</v>
      </c>
      <c r="AT208" s="1491" t="s">
        <v>546</v>
      </c>
      <c r="AU208" s="1491" t="s">
        <v>546</v>
      </c>
      <c r="AV208" s="1491">
        <v>1.89E-2</v>
      </c>
      <c r="AW208" s="1491" t="s">
        <v>546</v>
      </c>
      <c r="AX208" s="1491" t="s">
        <v>546</v>
      </c>
      <c r="AY208" s="1491">
        <v>1.8800000000000001E-2</v>
      </c>
      <c r="AZ208" s="1491" t="s">
        <v>546</v>
      </c>
      <c r="BA208" s="1491" t="s">
        <v>546</v>
      </c>
      <c r="BB208" s="1493">
        <v>1.8800000000000001E-2</v>
      </c>
      <c r="BC208" s="1493" t="s">
        <v>546</v>
      </c>
      <c r="BD208" s="1493" t="s">
        <v>546</v>
      </c>
      <c r="BE208" s="1493">
        <v>1.8700000000000001E-2</v>
      </c>
      <c r="BF208" s="1493" t="s">
        <v>546</v>
      </c>
      <c r="BG208" s="1493" t="s">
        <v>546</v>
      </c>
    </row>
    <row r="209" spans="3:59">
      <c r="C209" s="1489" t="s">
        <v>678</v>
      </c>
      <c r="D209" s="1489" t="s">
        <v>2008</v>
      </c>
      <c r="E209" s="825" t="str">
        <f t="shared" si="3"/>
        <v>EquinoBIZKAIA</v>
      </c>
      <c r="F209" s="1491">
        <v>0.02</v>
      </c>
      <c r="G209" s="1492" t="s">
        <v>546</v>
      </c>
      <c r="H209" s="1491" t="s">
        <v>546</v>
      </c>
      <c r="I209" s="1491">
        <v>2.01E-2</v>
      </c>
      <c r="J209" s="1491" t="s">
        <v>546</v>
      </c>
      <c r="K209" s="1491" t="s">
        <v>546</v>
      </c>
      <c r="L209" s="1493">
        <v>2.0199999999999999E-2</v>
      </c>
      <c r="M209" s="1491" t="s">
        <v>546</v>
      </c>
      <c r="N209" s="1491" t="s">
        <v>546</v>
      </c>
      <c r="O209" s="1491">
        <v>1.9900000000000001E-2</v>
      </c>
      <c r="P209" s="1491" t="s">
        <v>546</v>
      </c>
      <c r="Q209" s="1491" t="s">
        <v>546</v>
      </c>
      <c r="R209" s="1491">
        <v>1.9099999999999999E-2</v>
      </c>
      <c r="S209" s="1491" t="s">
        <v>546</v>
      </c>
      <c r="T209" s="1491" t="s">
        <v>546</v>
      </c>
      <c r="U209" s="1491">
        <v>1.8800000000000001E-2</v>
      </c>
      <c r="V209" s="1491" t="s">
        <v>546</v>
      </c>
      <c r="W209" s="1491" t="s">
        <v>546</v>
      </c>
      <c r="X209" s="1491">
        <v>2.0899999999999998E-2</v>
      </c>
      <c r="Y209" s="1491" t="s">
        <v>546</v>
      </c>
      <c r="Z209" s="1491" t="s">
        <v>546</v>
      </c>
      <c r="AA209" s="1491">
        <v>2.0799999999999999E-2</v>
      </c>
      <c r="AB209" s="1491" t="s">
        <v>546</v>
      </c>
      <c r="AC209" s="1491" t="s">
        <v>546</v>
      </c>
      <c r="AD209" s="1491">
        <v>1.9199999999999998E-2</v>
      </c>
      <c r="AE209" s="1491" t="s">
        <v>546</v>
      </c>
      <c r="AF209" s="1491" t="s">
        <v>546</v>
      </c>
      <c r="AG209" s="1491">
        <v>2.01E-2</v>
      </c>
      <c r="AH209" s="1491" t="s">
        <v>546</v>
      </c>
      <c r="AI209" s="1491" t="s">
        <v>546</v>
      </c>
      <c r="AJ209" s="1491">
        <v>2.18E-2</v>
      </c>
      <c r="AK209" s="1491" t="s">
        <v>546</v>
      </c>
      <c r="AL209" s="1491" t="s">
        <v>546</v>
      </c>
      <c r="AM209" s="1491">
        <v>2.0899999999999998E-2</v>
      </c>
      <c r="AN209" s="1491" t="s">
        <v>546</v>
      </c>
      <c r="AO209" s="1491" t="s">
        <v>546</v>
      </c>
      <c r="AP209" s="1491">
        <v>2.0400000000000001E-2</v>
      </c>
      <c r="AQ209" s="1491" t="s">
        <v>546</v>
      </c>
      <c r="AR209" s="1491" t="s">
        <v>546</v>
      </c>
      <c r="AS209" s="1491">
        <v>2.0299999999999999E-2</v>
      </c>
      <c r="AT209" s="1491" t="s">
        <v>546</v>
      </c>
      <c r="AU209" s="1491" t="s">
        <v>546</v>
      </c>
      <c r="AV209" s="1491">
        <v>1.9900000000000001E-2</v>
      </c>
      <c r="AW209" s="1491" t="s">
        <v>546</v>
      </c>
      <c r="AX209" s="1491" t="s">
        <v>546</v>
      </c>
      <c r="AY209" s="1491">
        <v>1.9300000000000001E-2</v>
      </c>
      <c r="AZ209" s="1491" t="s">
        <v>546</v>
      </c>
      <c r="BA209" s="1491" t="s">
        <v>546</v>
      </c>
      <c r="BB209" s="1493">
        <v>1.9599999999999999E-2</v>
      </c>
      <c r="BC209" s="1493" t="s">
        <v>546</v>
      </c>
      <c r="BD209" s="1493" t="s">
        <v>546</v>
      </c>
      <c r="BE209" s="1493">
        <v>1.9599999999999999E-2</v>
      </c>
      <c r="BF209" s="1493" t="s">
        <v>546</v>
      </c>
      <c r="BG209" s="1493" t="s">
        <v>546</v>
      </c>
    </row>
    <row r="210" spans="3:59">
      <c r="C210" s="1489" t="s">
        <v>678</v>
      </c>
      <c r="D210" s="1489" t="s">
        <v>2009</v>
      </c>
      <c r="E210" s="825" t="str">
        <f t="shared" si="3"/>
        <v>EquinoBURGOS</v>
      </c>
      <c r="F210" s="1491">
        <v>0.02</v>
      </c>
      <c r="G210" s="1492" t="s">
        <v>546</v>
      </c>
      <c r="H210" s="1491" t="s">
        <v>546</v>
      </c>
      <c r="I210" s="1491">
        <v>0.02</v>
      </c>
      <c r="J210" s="1491" t="s">
        <v>546</v>
      </c>
      <c r="K210" s="1491" t="s">
        <v>546</v>
      </c>
      <c r="L210" s="1493">
        <v>0.02</v>
      </c>
      <c r="M210" s="1491" t="s">
        <v>546</v>
      </c>
      <c r="N210" s="1491" t="s">
        <v>546</v>
      </c>
      <c r="O210" s="1491">
        <v>0.02</v>
      </c>
      <c r="P210" s="1491" t="s">
        <v>546</v>
      </c>
      <c r="Q210" s="1491" t="s">
        <v>546</v>
      </c>
      <c r="R210" s="1491">
        <v>1.9900000000000001E-2</v>
      </c>
      <c r="S210" s="1491" t="s">
        <v>546</v>
      </c>
      <c r="T210" s="1491" t="s">
        <v>546</v>
      </c>
      <c r="U210" s="1491">
        <v>1.9900000000000001E-2</v>
      </c>
      <c r="V210" s="1491" t="s">
        <v>546</v>
      </c>
      <c r="W210" s="1491" t="s">
        <v>546</v>
      </c>
      <c r="X210" s="1491">
        <v>1.9800000000000002E-2</v>
      </c>
      <c r="Y210" s="1491" t="s">
        <v>546</v>
      </c>
      <c r="Z210" s="1491" t="s">
        <v>546</v>
      </c>
      <c r="AA210" s="1491">
        <v>1.9699999999999999E-2</v>
      </c>
      <c r="AB210" s="1491" t="s">
        <v>546</v>
      </c>
      <c r="AC210" s="1491" t="s">
        <v>546</v>
      </c>
      <c r="AD210" s="1491">
        <v>1.9599999999999999E-2</v>
      </c>
      <c r="AE210" s="1491" t="s">
        <v>546</v>
      </c>
      <c r="AF210" s="1491" t="s">
        <v>546</v>
      </c>
      <c r="AG210" s="1491">
        <v>1.9400000000000001E-2</v>
      </c>
      <c r="AH210" s="1491" t="s">
        <v>546</v>
      </c>
      <c r="AI210" s="1491" t="s">
        <v>546</v>
      </c>
      <c r="AJ210" s="1491">
        <v>1.9400000000000001E-2</v>
      </c>
      <c r="AK210" s="1491" t="s">
        <v>546</v>
      </c>
      <c r="AL210" s="1491" t="s">
        <v>546</v>
      </c>
      <c r="AM210" s="1491">
        <v>1.9400000000000001E-2</v>
      </c>
      <c r="AN210" s="1491" t="s">
        <v>546</v>
      </c>
      <c r="AO210" s="1491" t="s">
        <v>546</v>
      </c>
      <c r="AP210" s="1491">
        <v>1.9400000000000001E-2</v>
      </c>
      <c r="AQ210" s="1491" t="s">
        <v>546</v>
      </c>
      <c r="AR210" s="1491" t="s">
        <v>546</v>
      </c>
      <c r="AS210" s="1491">
        <v>1.9400000000000001E-2</v>
      </c>
      <c r="AT210" s="1491" t="s">
        <v>546</v>
      </c>
      <c r="AU210" s="1491" t="s">
        <v>546</v>
      </c>
      <c r="AV210" s="1491">
        <v>1.9400000000000001E-2</v>
      </c>
      <c r="AW210" s="1491" t="s">
        <v>546</v>
      </c>
      <c r="AX210" s="1491" t="s">
        <v>546</v>
      </c>
      <c r="AY210" s="1491">
        <v>1.9400000000000001E-2</v>
      </c>
      <c r="AZ210" s="1491" t="s">
        <v>546</v>
      </c>
      <c r="BA210" s="1491" t="s">
        <v>546</v>
      </c>
      <c r="BB210" s="1493">
        <v>1.9699999999999999E-2</v>
      </c>
      <c r="BC210" s="1493" t="s">
        <v>546</v>
      </c>
      <c r="BD210" s="1493" t="s">
        <v>546</v>
      </c>
      <c r="BE210" s="1493">
        <v>1.9800000000000002E-2</v>
      </c>
      <c r="BF210" s="1493" t="s">
        <v>546</v>
      </c>
      <c r="BG210" s="1493" t="s">
        <v>546</v>
      </c>
    </row>
    <row r="211" spans="3:59">
      <c r="C211" s="1489" t="s">
        <v>678</v>
      </c>
      <c r="D211" s="1489" t="s">
        <v>2010</v>
      </c>
      <c r="E211" s="825" t="str">
        <f t="shared" si="3"/>
        <v>EquinoCÁCERES</v>
      </c>
      <c r="F211" s="1491">
        <v>0.02</v>
      </c>
      <c r="G211" s="1492" t="s">
        <v>546</v>
      </c>
      <c r="H211" s="1491" t="s">
        <v>546</v>
      </c>
      <c r="I211" s="1491">
        <v>0.02</v>
      </c>
      <c r="J211" s="1491" t="s">
        <v>546</v>
      </c>
      <c r="K211" s="1491" t="s">
        <v>546</v>
      </c>
      <c r="L211" s="1493">
        <v>0.02</v>
      </c>
      <c r="M211" s="1491" t="s">
        <v>546</v>
      </c>
      <c r="N211" s="1491" t="s">
        <v>546</v>
      </c>
      <c r="O211" s="1491">
        <v>0.02</v>
      </c>
      <c r="P211" s="1491" t="s">
        <v>546</v>
      </c>
      <c r="Q211" s="1491" t="s">
        <v>546</v>
      </c>
      <c r="R211" s="1491">
        <v>2.01E-2</v>
      </c>
      <c r="S211" s="1491" t="s">
        <v>546</v>
      </c>
      <c r="T211" s="1491" t="s">
        <v>546</v>
      </c>
      <c r="U211" s="1491">
        <v>0.02</v>
      </c>
      <c r="V211" s="1491" t="s">
        <v>546</v>
      </c>
      <c r="W211" s="1491" t="s">
        <v>546</v>
      </c>
      <c r="X211" s="1491">
        <v>1.9900000000000001E-2</v>
      </c>
      <c r="Y211" s="1491" t="s">
        <v>546</v>
      </c>
      <c r="Z211" s="1491" t="s">
        <v>546</v>
      </c>
      <c r="AA211" s="1491">
        <v>2.01E-2</v>
      </c>
      <c r="AB211" s="1491" t="s">
        <v>546</v>
      </c>
      <c r="AC211" s="1491" t="s">
        <v>546</v>
      </c>
      <c r="AD211" s="1491">
        <v>2.01E-2</v>
      </c>
      <c r="AE211" s="1491" t="s">
        <v>546</v>
      </c>
      <c r="AF211" s="1491" t="s">
        <v>546</v>
      </c>
      <c r="AG211" s="1491">
        <v>1.9900000000000001E-2</v>
      </c>
      <c r="AH211" s="1491" t="s">
        <v>546</v>
      </c>
      <c r="AI211" s="1491" t="s">
        <v>546</v>
      </c>
      <c r="AJ211" s="1491">
        <v>1.9900000000000001E-2</v>
      </c>
      <c r="AK211" s="1491" t="s">
        <v>546</v>
      </c>
      <c r="AL211" s="1491" t="s">
        <v>546</v>
      </c>
      <c r="AM211" s="1491">
        <v>1.9900000000000001E-2</v>
      </c>
      <c r="AN211" s="1491" t="s">
        <v>546</v>
      </c>
      <c r="AO211" s="1491" t="s">
        <v>546</v>
      </c>
      <c r="AP211" s="1491">
        <v>1.9900000000000001E-2</v>
      </c>
      <c r="AQ211" s="1491" t="s">
        <v>546</v>
      </c>
      <c r="AR211" s="1491" t="s">
        <v>546</v>
      </c>
      <c r="AS211" s="1491">
        <v>1.9900000000000001E-2</v>
      </c>
      <c r="AT211" s="1491" t="s">
        <v>546</v>
      </c>
      <c r="AU211" s="1491" t="s">
        <v>546</v>
      </c>
      <c r="AV211" s="1491">
        <v>1.9900000000000001E-2</v>
      </c>
      <c r="AW211" s="1491" t="s">
        <v>546</v>
      </c>
      <c r="AX211" s="1491" t="s">
        <v>546</v>
      </c>
      <c r="AY211" s="1491">
        <v>0.02</v>
      </c>
      <c r="AZ211" s="1491" t="s">
        <v>546</v>
      </c>
      <c r="BA211" s="1491" t="s">
        <v>546</v>
      </c>
      <c r="BB211" s="1493">
        <v>0.02</v>
      </c>
      <c r="BC211" s="1493" t="s">
        <v>546</v>
      </c>
      <c r="BD211" s="1493" t="s">
        <v>546</v>
      </c>
      <c r="BE211" s="1493">
        <v>0.02</v>
      </c>
      <c r="BF211" s="1493" t="s">
        <v>546</v>
      </c>
      <c r="BG211" s="1493" t="s">
        <v>546</v>
      </c>
    </row>
    <row r="212" spans="3:59">
      <c r="C212" s="1489" t="s">
        <v>678</v>
      </c>
      <c r="D212" s="1489" t="s">
        <v>2011</v>
      </c>
      <c r="E212" s="825" t="str">
        <f t="shared" si="3"/>
        <v>EquinoCÁDIZ</v>
      </c>
      <c r="F212" s="1491">
        <v>2.06E-2</v>
      </c>
      <c r="G212" s="1492" t="s">
        <v>546</v>
      </c>
      <c r="H212" s="1491" t="s">
        <v>546</v>
      </c>
      <c r="I212" s="1491">
        <v>2.0400000000000001E-2</v>
      </c>
      <c r="J212" s="1491" t="s">
        <v>546</v>
      </c>
      <c r="K212" s="1491" t="s">
        <v>546</v>
      </c>
      <c r="L212" s="1493">
        <v>2.0400000000000001E-2</v>
      </c>
      <c r="M212" s="1491" t="s">
        <v>546</v>
      </c>
      <c r="N212" s="1491" t="s">
        <v>546</v>
      </c>
      <c r="O212" s="1491">
        <v>2.0400000000000001E-2</v>
      </c>
      <c r="P212" s="1491" t="s">
        <v>546</v>
      </c>
      <c r="Q212" s="1491" t="s">
        <v>546</v>
      </c>
      <c r="R212" s="1491">
        <v>2.0400000000000001E-2</v>
      </c>
      <c r="S212" s="1491" t="s">
        <v>546</v>
      </c>
      <c r="T212" s="1491" t="s">
        <v>546</v>
      </c>
      <c r="U212" s="1491">
        <v>2.0299999999999999E-2</v>
      </c>
      <c r="V212" s="1491" t="s">
        <v>546</v>
      </c>
      <c r="W212" s="1491" t="s">
        <v>546</v>
      </c>
      <c r="X212" s="1491">
        <v>2.0199999999999999E-2</v>
      </c>
      <c r="Y212" s="1491" t="s">
        <v>546</v>
      </c>
      <c r="Z212" s="1491" t="s">
        <v>546</v>
      </c>
      <c r="AA212" s="1491">
        <v>2.01E-2</v>
      </c>
      <c r="AB212" s="1491" t="s">
        <v>546</v>
      </c>
      <c r="AC212" s="1491" t="s">
        <v>546</v>
      </c>
      <c r="AD212" s="1491">
        <v>2.01E-2</v>
      </c>
      <c r="AE212" s="1491" t="s">
        <v>546</v>
      </c>
      <c r="AF212" s="1491" t="s">
        <v>546</v>
      </c>
      <c r="AG212" s="1491">
        <v>1.9900000000000001E-2</v>
      </c>
      <c r="AH212" s="1491" t="s">
        <v>546</v>
      </c>
      <c r="AI212" s="1491" t="s">
        <v>546</v>
      </c>
      <c r="AJ212" s="1491">
        <v>2.01E-2</v>
      </c>
      <c r="AK212" s="1491" t="s">
        <v>546</v>
      </c>
      <c r="AL212" s="1491" t="s">
        <v>546</v>
      </c>
      <c r="AM212" s="1491">
        <v>1.9900000000000001E-2</v>
      </c>
      <c r="AN212" s="1491" t="s">
        <v>546</v>
      </c>
      <c r="AO212" s="1491" t="s">
        <v>546</v>
      </c>
      <c r="AP212" s="1491">
        <v>0.02</v>
      </c>
      <c r="AQ212" s="1491" t="s">
        <v>546</v>
      </c>
      <c r="AR212" s="1491" t="s">
        <v>546</v>
      </c>
      <c r="AS212" s="1491">
        <v>0.02</v>
      </c>
      <c r="AT212" s="1491" t="s">
        <v>546</v>
      </c>
      <c r="AU212" s="1491" t="s">
        <v>546</v>
      </c>
      <c r="AV212" s="1491">
        <v>0.02</v>
      </c>
      <c r="AW212" s="1491" t="s">
        <v>546</v>
      </c>
      <c r="AX212" s="1491" t="s">
        <v>546</v>
      </c>
      <c r="AY212" s="1491">
        <v>1.9900000000000001E-2</v>
      </c>
      <c r="AZ212" s="1491" t="s">
        <v>546</v>
      </c>
      <c r="BA212" s="1491" t="s">
        <v>546</v>
      </c>
      <c r="BB212" s="1493">
        <v>0.02</v>
      </c>
      <c r="BC212" s="1493" t="s">
        <v>546</v>
      </c>
      <c r="BD212" s="1493" t="s">
        <v>546</v>
      </c>
      <c r="BE212" s="1493">
        <v>0.02</v>
      </c>
      <c r="BF212" s="1493" t="s">
        <v>546</v>
      </c>
      <c r="BG212" s="1493" t="s">
        <v>546</v>
      </c>
    </row>
    <row r="213" spans="3:59">
      <c r="C213" s="1489" t="s">
        <v>678</v>
      </c>
      <c r="D213" s="1489" t="s">
        <v>2012</v>
      </c>
      <c r="E213" s="825" t="str">
        <f t="shared" si="3"/>
        <v>EquinoCANTABRIA</v>
      </c>
      <c r="F213" s="1491">
        <v>2.07E-2</v>
      </c>
      <c r="G213" s="1492" t="s">
        <v>546</v>
      </c>
      <c r="H213" s="1491" t="s">
        <v>546</v>
      </c>
      <c r="I213" s="1491">
        <v>2.0500000000000001E-2</v>
      </c>
      <c r="J213" s="1491" t="s">
        <v>546</v>
      </c>
      <c r="K213" s="1491" t="s">
        <v>546</v>
      </c>
      <c r="L213" s="1493">
        <v>2.0400000000000001E-2</v>
      </c>
      <c r="M213" s="1491" t="s">
        <v>546</v>
      </c>
      <c r="N213" s="1491" t="s">
        <v>546</v>
      </c>
      <c r="O213" s="1491">
        <v>2.0500000000000001E-2</v>
      </c>
      <c r="P213" s="1491" t="s">
        <v>546</v>
      </c>
      <c r="Q213" s="1491" t="s">
        <v>546</v>
      </c>
      <c r="R213" s="1491">
        <v>2.07E-2</v>
      </c>
      <c r="S213" s="1491" t="s">
        <v>546</v>
      </c>
      <c r="T213" s="1491" t="s">
        <v>546</v>
      </c>
      <c r="U213" s="1491">
        <v>2.0500000000000001E-2</v>
      </c>
      <c r="V213" s="1491" t="s">
        <v>546</v>
      </c>
      <c r="W213" s="1491" t="s">
        <v>546</v>
      </c>
      <c r="X213" s="1491">
        <v>2.0400000000000001E-2</v>
      </c>
      <c r="Y213" s="1491" t="s">
        <v>546</v>
      </c>
      <c r="Z213" s="1491" t="s">
        <v>546</v>
      </c>
      <c r="AA213" s="1491">
        <v>2.0199999999999999E-2</v>
      </c>
      <c r="AB213" s="1491" t="s">
        <v>546</v>
      </c>
      <c r="AC213" s="1491" t="s">
        <v>546</v>
      </c>
      <c r="AD213" s="1491">
        <v>2.0199999999999999E-2</v>
      </c>
      <c r="AE213" s="1491" t="s">
        <v>546</v>
      </c>
      <c r="AF213" s="1491" t="s">
        <v>546</v>
      </c>
      <c r="AG213" s="1491">
        <v>1.9599999999999999E-2</v>
      </c>
      <c r="AH213" s="1491" t="s">
        <v>546</v>
      </c>
      <c r="AI213" s="1491" t="s">
        <v>546</v>
      </c>
      <c r="AJ213" s="1491">
        <v>1.9699999999999999E-2</v>
      </c>
      <c r="AK213" s="1491" t="s">
        <v>546</v>
      </c>
      <c r="AL213" s="1491" t="s">
        <v>546</v>
      </c>
      <c r="AM213" s="1491">
        <v>1.9900000000000001E-2</v>
      </c>
      <c r="AN213" s="1491" t="s">
        <v>546</v>
      </c>
      <c r="AO213" s="1491" t="s">
        <v>546</v>
      </c>
      <c r="AP213" s="1491">
        <v>0.02</v>
      </c>
      <c r="AQ213" s="1491" t="s">
        <v>546</v>
      </c>
      <c r="AR213" s="1491" t="s">
        <v>546</v>
      </c>
      <c r="AS213" s="1491">
        <v>2.01E-2</v>
      </c>
      <c r="AT213" s="1491" t="s">
        <v>546</v>
      </c>
      <c r="AU213" s="1491" t="s">
        <v>546</v>
      </c>
      <c r="AV213" s="1491">
        <v>2.0199999999999999E-2</v>
      </c>
      <c r="AW213" s="1491" t="s">
        <v>546</v>
      </c>
      <c r="AX213" s="1491" t="s">
        <v>546</v>
      </c>
      <c r="AY213" s="1491">
        <v>2.0299999999999999E-2</v>
      </c>
      <c r="AZ213" s="1491" t="s">
        <v>546</v>
      </c>
      <c r="BA213" s="1491" t="s">
        <v>546</v>
      </c>
      <c r="BB213" s="1493">
        <v>2.0299999999999999E-2</v>
      </c>
      <c r="BC213" s="1493" t="s">
        <v>546</v>
      </c>
      <c r="BD213" s="1493" t="s">
        <v>546</v>
      </c>
      <c r="BE213" s="1493">
        <v>2.0400000000000001E-2</v>
      </c>
      <c r="BF213" s="1493" t="s">
        <v>546</v>
      </c>
      <c r="BG213" s="1493" t="s">
        <v>546</v>
      </c>
    </row>
    <row r="214" spans="3:59">
      <c r="C214" s="1489" t="s">
        <v>678</v>
      </c>
      <c r="D214" s="1489" t="s">
        <v>2013</v>
      </c>
      <c r="E214" s="825" t="str">
        <f t="shared" si="3"/>
        <v>EquinoCASTELLÓN/CASTELLÓ</v>
      </c>
      <c r="F214" s="1491">
        <v>2.23E-2</v>
      </c>
      <c r="G214" s="1492" t="s">
        <v>546</v>
      </c>
      <c r="H214" s="1491" t="s">
        <v>546</v>
      </c>
      <c r="I214" s="1491">
        <v>2.2200000000000001E-2</v>
      </c>
      <c r="J214" s="1491" t="s">
        <v>546</v>
      </c>
      <c r="K214" s="1491" t="s">
        <v>546</v>
      </c>
      <c r="L214" s="1493">
        <v>2.2100000000000002E-2</v>
      </c>
      <c r="M214" s="1491" t="s">
        <v>546</v>
      </c>
      <c r="N214" s="1491" t="s">
        <v>546</v>
      </c>
      <c r="O214" s="1491">
        <v>2.1899999999999999E-2</v>
      </c>
      <c r="P214" s="1491" t="s">
        <v>546</v>
      </c>
      <c r="Q214" s="1491" t="s">
        <v>546</v>
      </c>
      <c r="R214" s="1491">
        <v>2.1299999999999999E-2</v>
      </c>
      <c r="S214" s="1491" t="s">
        <v>546</v>
      </c>
      <c r="T214" s="1491" t="s">
        <v>546</v>
      </c>
      <c r="U214" s="1491">
        <v>2.0799999999999999E-2</v>
      </c>
      <c r="V214" s="1491" t="s">
        <v>546</v>
      </c>
      <c r="W214" s="1491" t="s">
        <v>546</v>
      </c>
      <c r="X214" s="1491">
        <v>2.0199999999999999E-2</v>
      </c>
      <c r="Y214" s="1491" t="s">
        <v>546</v>
      </c>
      <c r="Z214" s="1491" t="s">
        <v>546</v>
      </c>
      <c r="AA214" s="1491">
        <v>2.0199999999999999E-2</v>
      </c>
      <c r="AB214" s="1491" t="s">
        <v>546</v>
      </c>
      <c r="AC214" s="1491" t="s">
        <v>546</v>
      </c>
      <c r="AD214" s="1491">
        <v>2.0299999999999999E-2</v>
      </c>
      <c r="AE214" s="1491" t="s">
        <v>546</v>
      </c>
      <c r="AF214" s="1491" t="s">
        <v>546</v>
      </c>
      <c r="AG214" s="1491">
        <v>2.0199999999999999E-2</v>
      </c>
      <c r="AH214" s="1491" t="s">
        <v>546</v>
      </c>
      <c r="AI214" s="1491" t="s">
        <v>546</v>
      </c>
      <c r="AJ214" s="1491">
        <v>2.01E-2</v>
      </c>
      <c r="AK214" s="1491" t="s">
        <v>546</v>
      </c>
      <c r="AL214" s="1491" t="s">
        <v>546</v>
      </c>
      <c r="AM214" s="1491">
        <v>0.02</v>
      </c>
      <c r="AN214" s="1491" t="s">
        <v>546</v>
      </c>
      <c r="AO214" s="1491" t="s">
        <v>546</v>
      </c>
      <c r="AP214" s="1491">
        <v>0.02</v>
      </c>
      <c r="AQ214" s="1491" t="s">
        <v>546</v>
      </c>
      <c r="AR214" s="1491" t="s">
        <v>546</v>
      </c>
      <c r="AS214" s="1491">
        <v>1.9900000000000001E-2</v>
      </c>
      <c r="AT214" s="1491" t="s">
        <v>546</v>
      </c>
      <c r="AU214" s="1491" t="s">
        <v>546</v>
      </c>
      <c r="AV214" s="1491">
        <v>1.9900000000000001E-2</v>
      </c>
      <c r="AW214" s="1491" t="s">
        <v>546</v>
      </c>
      <c r="AX214" s="1491" t="s">
        <v>546</v>
      </c>
      <c r="AY214" s="1491">
        <v>1.9900000000000001E-2</v>
      </c>
      <c r="AZ214" s="1491" t="s">
        <v>546</v>
      </c>
      <c r="BA214" s="1491" t="s">
        <v>546</v>
      </c>
      <c r="BB214" s="1493">
        <v>1.9900000000000001E-2</v>
      </c>
      <c r="BC214" s="1493" t="s">
        <v>546</v>
      </c>
      <c r="BD214" s="1493" t="s">
        <v>546</v>
      </c>
      <c r="BE214" s="1493">
        <v>1.9800000000000002E-2</v>
      </c>
      <c r="BF214" s="1493" t="s">
        <v>546</v>
      </c>
      <c r="BG214" s="1493" t="s">
        <v>546</v>
      </c>
    </row>
    <row r="215" spans="3:59">
      <c r="C215" s="1489" t="s">
        <v>678</v>
      </c>
      <c r="D215" s="1489" t="s">
        <v>2014</v>
      </c>
      <c r="E215" s="825" t="str">
        <f t="shared" si="3"/>
        <v>EquinoCIUDAD REAL</v>
      </c>
      <c r="F215" s="1491">
        <v>2.0299999999999999E-2</v>
      </c>
      <c r="G215" s="1492" t="s">
        <v>546</v>
      </c>
      <c r="H215" s="1491" t="s">
        <v>546</v>
      </c>
      <c r="I215" s="1491">
        <v>2.0400000000000001E-2</v>
      </c>
      <c r="J215" s="1491" t="s">
        <v>546</v>
      </c>
      <c r="K215" s="1491" t="s">
        <v>546</v>
      </c>
      <c r="L215" s="1493">
        <v>2.0299999999999999E-2</v>
      </c>
      <c r="M215" s="1491" t="s">
        <v>546</v>
      </c>
      <c r="N215" s="1491" t="s">
        <v>546</v>
      </c>
      <c r="O215" s="1491">
        <v>2.0400000000000001E-2</v>
      </c>
      <c r="P215" s="1491" t="s">
        <v>546</v>
      </c>
      <c r="Q215" s="1491" t="s">
        <v>546</v>
      </c>
      <c r="R215" s="1491">
        <v>2.0199999999999999E-2</v>
      </c>
      <c r="S215" s="1491" t="s">
        <v>546</v>
      </c>
      <c r="T215" s="1491" t="s">
        <v>546</v>
      </c>
      <c r="U215" s="1491">
        <v>2.0299999999999999E-2</v>
      </c>
      <c r="V215" s="1491" t="s">
        <v>546</v>
      </c>
      <c r="W215" s="1491" t="s">
        <v>546</v>
      </c>
      <c r="X215" s="1491">
        <v>2.0199999999999999E-2</v>
      </c>
      <c r="Y215" s="1491" t="s">
        <v>546</v>
      </c>
      <c r="Z215" s="1491" t="s">
        <v>546</v>
      </c>
      <c r="AA215" s="1491">
        <v>2.01E-2</v>
      </c>
      <c r="AB215" s="1491" t="s">
        <v>546</v>
      </c>
      <c r="AC215" s="1491" t="s">
        <v>546</v>
      </c>
      <c r="AD215" s="1491">
        <v>0.02</v>
      </c>
      <c r="AE215" s="1491" t="s">
        <v>546</v>
      </c>
      <c r="AF215" s="1491" t="s">
        <v>546</v>
      </c>
      <c r="AG215" s="1491">
        <v>1.9800000000000002E-2</v>
      </c>
      <c r="AH215" s="1491" t="s">
        <v>546</v>
      </c>
      <c r="AI215" s="1491" t="s">
        <v>546</v>
      </c>
      <c r="AJ215" s="1491">
        <v>1.9800000000000002E-2</v>
      </c>
      <c r="AK215" s="1491" t="s">
        <v>546</v>
      </c>
      <c r="AL215" s="1491" t="s">
        <v>546</v>
      </c>
      <c r="AM215" s="1491">
        <v>1.9900000000000001E-2</v>
      </c>
      <c r="AN215" s="1491" t="s">
        <v>546</v>
      </c>
      <c r="AO215" s="1491" t="s">
        <v>546</v>
      </c>
      <c r="AP215" s="1491">
        <v>1.9900000000000001E-2</v>
      </c>
      <c r="AQ215" s="1491" t="s">
        <v>546</v>
      </c>
      <c r="AR215" s="1491" t="s">
        <v>546</v>
      </c>
      <c r="AS215" s="1491">
        <v>1.9800000000000002E-2</v>
      </c>
      <c r="AT215" s="1491" t="s">
        <v>546</v>
      </c>
      <c r="AU215" s="1491" t="s">
        <v>546</v>
      </c>
      <c r="AV215" s="1491">
        <v>1.9900000000000001E-2</v>
      </c>
      <c r="AW215" s="1491" t="s">
        <v>546</v>
      </c>
      <c r="AX215" s="1491" t="s">
        <v>546</v>
      </c>
      <c r="AY215" s="1491">
        <v>1.9900000000000001E-2</v>
      </c>
      <c r="AZ215" s="1491" t="s">
        <v>546</v>
      </c>
      <c r="BA215" s="1491" t="s">
        <v>546</v>
      </c>
      <c r="BB215" s="1493">
        <v>1.9900000000000001E-2</v>
      </c>
      <c r="BC215" s="1493" t="s">
        <v>546</v>
      </c>
      <c r="BD215" s="1493" t="s">
        <v>546</v>
      </c>
      <c r="BE215" s="1493">
        <v>1.9900000000000001E-2</v>
      </c>
      <c r="BF215" s="1493" t="s">
        <v>546</v>
      </c>
      <c r="BG215" s="1493" t="s">
        <v>546</v>
      </c>
    </row>
    <row r="216" spans="3:59">
      <c r="C216" s="1489" t="s">
        <v>678</v>
      </c>
      <c r="D216" s="1489" t="s">
        <v>2015</v>
      </c>
      <c r="E216" s="825" t="str">
        <f t="shared" si="3"/>
        <v>EquinoCÓRDOBA</v>
      </c>
      <c r="F216" s="1491">
        <v>2.06E-2</v>
      </c>
      <c r="G216" s="1492" t="s">
        <v>546</v>
      </c>
      <c r="H216" s="1491" t="s">
        <v>546</v>
      </c>
      <c r="I216" s="1491">
        <v>2.0400000000000001E-2</v>
      </c>
      <c r="J216" s="1491" t="s">
        <v>546</v>
      </c>
      <c r="K216" s="1491" t="s">
        <v>546</v>
      </c>
      <c r="L216" s="1493">
        <v>2.0400000000000001E-2</v>
      </c>
      <c r="M216" s="1491" t="s">
        <v>546</v>
      </c>
      <c r="N216" s="1491" t="s">
        <v>546</v>
      </c>
      <c r="O216" s="1491">
        <v>2.0400000000000001E-2</v>
      </c>
      <c r="P216" s="1491" t="s">
        <v>546</v>
      </c>
      <c r="Q216" s="1491" t="s">
        <v>546</v>
      </c>
      <c r="R216" s="1491">
        <v>2.0400000000000001E-2</v>
      </c>
      <c r="S216" s="1491" t="s">
        <v>546</v>
      </c>
      <c r="T216" s="1491" t="s">
        <v>546</v>
      </c>
      <c r="U216" s="1491">
        <v>2.0299999999999999E-2</v>
      </c>
      <c r="V216" s="1491" t="s">
        <v>546</v>
      </c>
      <c r="W216" s="1491" t="s">
        <v>546</v>
      </c>
      <c r="X216" s="1491">
        <v>2.0199999999999999E-2</v>
      </c>
      <c r="Y216" s="1491" t="s">
        <v>546</v>
      </c>
      <c r="Z216" s="1491" t="s">
        <v>546</v>
      </c>
      <c r="AA216" s="1491">
        <v>2.01E-2</v>
      </c>
      <c r="AB216" s="1491" t="s">
        <v>546</v>
      </c>
      <c r="AC216" s="1491" t="s">
        <v>546</v>
      </c>
      <c r="AD216" s="1491">
        <v>2.01E-2</v>
      </c>
      <c r="AE216" s="1491" t="s">
        <v>546</v>
      </c>
      <c r="AF216" s="1491" t="s">
        <v>546</v>
      </c>
      <c r="AG216" s="1491">
        <v>1.9900000000000001E-2</v>
      </c>
      <c r="AH216" s="1491" t="s">
        <v>546</v>
      </c>
      <c r="AI216" s="1491" t="s">
        <v>546</v>
      </c>
      <c r="AJ216" s="1491">
        <v>2.01E-2</v>
      </c>
      <c r="AK216" s="1491" t="s">
        <v>546</v>
      </c>
      <c r="AL216" s="1491" t="s">
        <v>546</v>
      </c>
      <c r="AM216" s="1491">
        <v>1.9900000000000001E-2</v>
      </c>
      <c r="AN216" s="1491" t="s">
        <v>546</v>
      </c>
      <c r="AO216" s="1491" t="s">
        <v>546</v>
      </c>
      <c r="AP216" s="1491">
        <v>0.02</v>
      </c>
      <c r="AQ216" s="1491" t="s">
        <v>546</v>
      </c>
      <c r="AR216" s="1491" t="s">
        <v>546</v>
      </c>
      <c r="AS216" s="1491">
        <v>0.02</v>
      </c>
      <c r="AT216" s="1491" t="s">
        <v>546</v>
      </c>
      <c r="AU216" s="1491" t="s">
        <v>546</v>
      </c>
      <c r="AV216" s="1491">
        <v>0.02</v>
      </c>
      <c r="AW216" s="1491" t="s">
        <v>546</v>
      </c>
      <c r="AX216" s="1491" t="s">
        <v>546</v>
      </c>
      <c r="AY216" s="1491">
        <v>1.9900000000000001E-2</v>
      </c>
      <c r="AZ216" s="1491" t="s">
        <v>546</v>
      </c>
      <c r="BA216" s="1491" t="s">
        <v>546</v>
      </c>
      <c r="BB216" s="1493">
        <v>0.02</v>
      </c>
      <c r="BC216" s="1493" t="s">
        <v>546</v>
      </c>
      <c r="BD216" s="1493" t="s">
        <v>546</v>
      </c>
      <c r="BE216" s="1493">
        <v>0.02</v>
      </c>
      <c r="BF216" s="1493" t="s">
        <v>546</v>
      </c>
      <c r="BG216" s="1493" t="s">
        <v>546</v>
      </c>
    </row>
    <row r="217" spans="3:59">
      <c r="C217" s="1489" t="s">
        <v>678</v>
      </c>
      <c r="D217" s="1489" t="s">
        <v>2016</v>
      </c>
      <c r="E217" s="825" t="str">
        <f t="shared" si="3"/>
        <v>EquinoCORUÑA, A</v>
      </c>
      <c r="F217" s="1491">
        <v>2.0799999999999999E-2</v>
      </c>
      <c r="G217" s="1492" t="s">
        <v>546</v>
      </c>
      <c r="H217" s="1491" t="s">
        <v>546</v>
      </c>
      <c r="I217" s="1491">
        <v>2.06E-2</v>
      </c>
      <c r="J217" s="1491" t="s">
        <v>546</v>
      </c>
      <c r="K217" s="1491" t="s">
        <v>546</v>
      </c>
      <c r="L217" s="1493">
        <v>2.07E-2</v>
      </c>
      <c r="M217" s="1491" t="s">
        <v>546</v>
      </c>
      <c r="N217" s="1491" t="s">
        <v>546</v>
      </c>
      <c r="O217" s="1491">
        <v>2.06E-2</v>
      </c>
      <c r="P217" s="1491" t="s">
        <v>546</v>
      </c>
      <c r="Q217" s="1491" t="s">
        <v>546</v>
      </c>
      <c r="R217" s="1491">
        <v>2.06E-2</v>
      </c>
      <c r="S217" s="1491" t="s">
        <v>546</v>
      </c>
      <c r="T217" s="1491" t="s">
        <v>546</v>
      </c>
      <c r="U217" s="1491">
        <v>2.06E-2</v>
      </c>
      <c r="V217" s="1491" t="s">
        <v>546</v>
      </c>
      <c r="W217" s="1491" t="s">
        <v>546</v>
      </c>
      <c r="X217" s="1491">
        <v>2.06E-2</v>
      </c>
      <c r="Y217" s="1491" t="s">
        <v>546</v>
      </c>
      <c r="Z217" s="1491" t="s">
        <v>546</v>
      </c>
      <c r="AA217" s="1491">
        <v>2.0500000000000001E-2</v>
      </c>
      <c r="AB217" s="1491" t="s">
        <v>546</v>
      </c>
      <c r="AC217" s="1491" t="s">
        <v>546</v>
      </c>
      <c r="AD217" s="1491">
        <v>2.0400000000000001E-2</v>
      </c>
      <c r="AE217" s="1491" t="s">
        <v>546</v>
      </c>
      <c r="AF217" s="1491" t="s">
        <v>546</v>
      </c>
      <c r="AG217" s="1491">
        <v>2.0299999999999999E-2</v>
      </c>
      <c r="AH217" s="1491" t="s">
        <v>546</v>
      </c>
      <c r="AI217" s="1491" t="s">
        <v>546</v>
      </c>
      <c r="AJ217" s="1491">
        <v>2.0199999999999999E-2</v>
      </c>
      <c r="AK217" s="1491" t="s">
        <v>546</v>
      </c>
      <c r="AL217" s="1491" t="s">
        <v>546</v>
      </c>
      <c r="AM217" s="1491">
        <v>2.0199999999999999E-2</v>
      </c>
      <c r="AN217" s="1491" t="s">
        <v>546</v>
      </c>
      <c r="AO217" s="1491" t="s">
        <v>546</v>
      </c>
      <c r="AP217" s="1491">
        <v>2.0199999999999999E-2</v>
      </c>
      <c r="AQ217" s="1491" t="s">
        <v>546</v>
      </c>
      <c r="AR217" s="1491" t="s">
        <v>546</v>
      </c>
      <c r="AS217" s="1491">
        <v>2.0199999999999999E-2</v>
      </c>
      <c r="AT217" s="1491" t="s">
        <v>546</v>
      </c>
      <c r="AU217" s="1491" t="s">
        <v>546</v>
      </c>
      <c r="AV217" s="1491">
        <v>2.0299999999999999E-2</v>
      </c>
      <c r="AW217" s="1491" t="s">
        <v>546</v>
      </c>
      <c r="AX217" s="1491" t="s">
        <v>546</v>
      </c>
      <c r="AY217" s="1491">
        <v>2.0299999999999999E-2</v>
      </c>
      <c r="AZ217" s="1491" t="s">
        <v>546</v>
      </c>
      <c r="BA217" s="1491" t="s">
        <v>546</v>
      </c>
      <c r="BB217" s="1493">
        <v>2.0299999999999999E-2</v>
      </c>
      <c r="BC217" s="1493" t="s">
        <v>546</v>
      </c>
      <c r="BD217" s="1493" t="s">
        <v>546</v>
      </c>
      <c r="BE217" s="1493">
        <v>2.0400000000000001E-2</v>
      </c>
      <c r="BF217" s="1493" t="s">
        <v>546</v>
      </c>
      <c r="BG217" s="1493" t="s">
        <v>546</v>
      </c>
    </row>
    <row r="218" spans="3:59">
      <c r="C218" s="1489" t="s">
        <v>678</v>
      </c>
      <c r="D218" s="1489" t="s">
        <v>2017</v>
      </c>
      <c r="E218" s="825" t="str">
        <f t="shared" si="3"/>
        <v>EquinoCUENCA</v>
      </c>
      <c r="F218" s="1491">
        <v>2.0299999999999999E-2</v>
      </c>
      <c r="G218" s="1492" t="s">
        <v>546</v>
      </c>
      <c r="H218" s="1491" t="s">
        <v>546</v>
      </c>
      <c r="I218" s="1491">
        <v>2.0400000000000001E-2</v>
      </c>
      <c r="J218" s="1491" t="s">
        <v>546</v>
      </c>
      <c r="K218" s="1491" t="s">
        <v>546</v>
      </c>
      <c r="L218" s="1493">
        <v>2.0299999999999999E-2</v>
      </c>
      <c r="M218" s="1491" t="s">
        <v>546</v>
      </c>
      <c r="N218" s="1491" t="s">
        <v>546</v>
      </c>
      <c r="O218" s="1491">
        <v>2.0400000000000001E-2</v>
      </c>
      <c r="P218" s="1491" t="s">
        <v>546</v>
      </c>
      <c r="Q218" s="1491" t="s">
        <v>546</v>
      </c>
      <c r="R218" s="1491">
        <v>2.0199999999999999E-2</v>
      </c>
      <c r="S218" s="1491" t="s">
        <v>546</v>
      </c>
      <c r="T218" s="1491" t="s">
        <v>546</v>
      </c>
      <c r="U218" s="1491">
        <v>2.0299999999999999E-2</v>
      </c>
      <c r="V218" s="1491" t="s">
        <v>546</v>
      </c>
      <c r="W218" s="1491" t="s">
        <v>546</v>
      </c>
      <c r="X218" s="1491">
        <v>2.0199999999999999E-2</v>
      </c>
      <c r="Y218" s="1491" t="s">
        <v>546</v>
      </c>
      <c r="Z218" s="1491" t="s">
        <v>546</v>
      </c>
      <c r="AA218" s="1491">
        <v>2.01E-2</v>
      </c>
      <c r="AB218" s="1491" t="s">
        <v>546</v>
      </c>
      <c r="AC218" s="1491" t="s">
        <v>546</v>
      </c>
      <c r="AD218" s="1491">
        <v>0.02</v>
      </c>
      <c r="AE218" s="1491" t="s">
        <v>546</v>
      </c>
      <c r="AF218" s="1491" t="s">
        <v>546</v>
      </c>
      <c r="AG218" s="1491">
        <v>1.9800000000000002E-2</v>
      </c>
      <c r="AH218" s="1491" t="s">
        <v>546</v>
      </c>
      <c r="AI218" s="1491" t="s">
        <v>546</v>
      </c>
      <c r="AJ218" s="1491">
        <v>1.9800000000000002E-2</v>
      </c>
      <c r="AK218" s="1491" t="s">
        <v>546</v>
      </c>
      <c r="AL218" s="1491" t="s">
        <v>546</v>
      </c>
      <c r="AM218" s="1491">
        <v>1.9900000000000001E-2</v>
      </c>
      <c r="AN218" s="1491" t="s">
        <v>546</v>
      </c>
      <c r="AO218" s="1491" t="s">
        <v>546</v>
      </c>
      <c r="AP218" s="1491">
        <v>1.9900000000000001E-2</v>
      </c>
      <c r="AQ218" s="1491" t="s">
        <v>546</v>
      </c>
      <c r="AR218" s="1491" t="s">
        <v>546</v>
      </c>
      <c r="AS218" s="1491">
        <v>1.9800000000000002E-2</v>
      </c>
      <c r="AT218" s="1491" t="s">
        <v>546</v>
      </c>
      <c r="AU218" s="1491" t="s">
        <v>546</v>
      </c>
      <c r="AV218" s="1491">
        <v>1.9900000000000001E-2</v>
      </c>
      <c r="AW218" s="1491" t="s">
        <v>546</v>
      </c>
      <c r="AX218" s="1491" t="s">
        <v>546</v>
      </c>
      <c r="AY218" s="1491">
        <v>1.9900000000000001E-2</v>
      </c>
      <c r="AZ218" s="1491" t="s">
        <v>546</v>
      </c>
      <c r="BA218" s="1491" t="s">
        <v>546</v>
      </c>
      <c r="BB218" s="1493">
        <v>1.9900000000000001E-2</v>
      </c>
      <c r="BC218" s="1493" t="s">
        <v>546</v>
      </c>
      <c r="BD218" s="1493" t="s">
        <v>546</v>
      </c>
      <c r="BE218" s="1493">
        <v>1.9900000000000001E-2</v>
      </c>
      <c r="BF218" s="1493" t="s">
        <v>546</v>
      </c>
      <c r="BG218" s="1493" t="s">
        <v>546</v>
      </c>
    </row>
    <row r="219" spans="3:59">
      <c r="C219" s="1489" t="s">
        <v>678</v>
      </c>
      <c r="D219" s="1489" t="s">
        <v>2018</v>
      </c>
      <c r="E219" s="825" t="str">
        <f t="shared" si="3"/>
        <v>EquinoGIPUZKOA</v>
      </c>
      <c r="F219" s="1491">
        <v>0.02</v>
      </c>
      <c r="G219" s="1492" t="s">
        <v>546</v>
      </c>
      <c r="H219" s="1491" t="s">
        <v>546</v>
      </c>
      <c r="I219" s="1491">
        <v>2.01E-2</v>
      </c>
      <c r="J219" s="1491" t="s">
        <v>546</v>
      </c>
      <c r="K219" s="1491" t="s">
        <v>546</v>
      </c>
      <c r="L219" s="1493">
        <v>2.0199999999999999E-2</v>
      </c>
      <c r="M219" s="1491" t="s">
        <v>546</v>
      </c>
      <c r="N219" s="1491" t="s">
        <v>546</v>
      </c>
      <c r="O219" s="1491">
        <v>1.9900000000000001E-2</v>
      </c>
      <c r="P219" s="1491" t="s">
        <v>546</v>
      </c>
      <c r="Q219" s="1491" t="s">
        <v>546</v>
      </c>
      <c r="R219" s="1491">
        <v>1.9099999999999999E-2</v>
      </c>
      <c r="S219" s="1491" t="s">
        <v>546</v>
      </c>
      <c r="T219" s="1491" t="s">
        <v>546</v>
      </c>
      <c r="U219" s="1491">
        <v>1.8800000000000001E-2</v>
      </c>
      <c r="V219" s="1491" t="s">
        <v>546</v>
      </c>
      <c r="W219" s="1491" t="s">
        <v>546</v>
      </c>
      <c r="X219" s="1491">
        <v>2.0899999999999998E-2</v>
      </c>
      <c r="Y219" s="1491" t="s">
        <v>546</v>
      </c>
      <c r="Z219" s="1491" t="s">
        <v>546</v>
      </c>
      <c r="AA219" s="1491">
        <v>2.0799999999999999E-2</v>
      </c>
      <c r="AB219" s="1491" t="s">
        <v>546</v>
      </c>
      <c r="AC219" s="1491" t="s">
        <v>546</v>
      </c>
      <c r="AD219" s="1491">
        <v>1.9199999999999998E-2</v>
      </c>
      <c r="AE219" s="1491" t="s">
        <v>546</v>
      </c>
      <c r="AF219" s="1491" t="s">
        <v>546</v>
      </c>
      <c r="AG219" s="1491">
        <v>2.01E-2</v>
      </c>
      <c r="AH219" s="1491" t="s">
        <v>546</v>
      </c>
      <c r="AI219" s="1491" t="s">
        <v>546</v>
      </c>
      <c r="AJ219" s="1491">
        <v>2.18E-2</v>
      </c>
      <c r="AK219" s="1491" t="s">
        <v>546</v>
      </c>
      <c r="AL219" s="1491" t="s">
        <v>546</v>
      </c>
      <c r="AM219" s="1491">
        <v>2.0899999999999998E-2</v>
      </c>
      <c r="AN219" s="1491" t="s">
        <v>546</v>
      </c>
      <c r="AO219" s="1491" t="s">
        <v>546</v>
      </c>
      <c r="AP219" s="1491">
        <v>2.0400000000000001E-2</v>
      </c>
      <c r="AQ219" s="1491" t="s">
        <v>546</v>
      </c>
      <c r="AR219" s="1491" t="s">
        <v>546</v>
      </c>
      <c r="AS219" s="1491">
        <v>2.0299999999999999E-2</v>
      </c>
      <c r="AT219" s="1491" t="s">
        <v>546</v>
      </c>
      <c r="AU219" s="1491" t="s">
        <v>546</v>
      </c>
      <c r="AV219" s="1491">
        <v>1.9900000000000001E-2</v>
      </c>
      <c r="AW219" s="1491" t="s">
        <v>546</v>
      </c>
      <c r="AX219" s="1491" t="s">
        <v>546</v>
      </c>
      <c r="AY219" s="1491">
        <v>1.9300000000000001E-2</v>
      </c>
      <c r="AZ219" s="1491" t="s">
        <v>546</v>
      </c>
      <c r="BA219" s="1491" t="s">
        <v>546</v>
      </c>
      <c r="BB219" s="1493">
        <v>1.9599999999999999E-2</v>
      </c>
      <c r="BC219" s="1493" t="s">
        <v>546</v>
      </c>
      <c r="BD219" s="1493" t="s">
        <v>546</v>
      </c>
      <c r="BE219" s="1493">
        <v>1.9599999999999999E-2</v>
      </c>
      <c r="BF219" s="1493" t="s">
        <v>546</v>
      </c>
      <c r="BG219" s="1493" t="s">
        <v>546</v>
      </c>
    </row>
    <row r="220" spans="3:59">
      <c r="C220" s="1489" t="s">
        <v>678</v>
      </c>
      <c r="D220" s="1489" t="s">
        <v>2019</v>
      </c>
      <c r="E220" s="825" t="str">
        <f t="shared" si="3"/>
        <v>EquinoGIRONA</v>
      </c>
      <c r="F220" s="1491">
        <v>1.9699999999999999E-2</v>
      </c>
      <c r="G220" s="1492" t="s">
        <v>546</v>
      </c>
      <c r="H220" s="1491" t="s">
        <v>546</v>
      </c>
      <c r="I220" s="1491">
        <v>1.9400000000000001E-2</v>
      </c>
      <c r="J220" s="1491" t="s">
        <v>546</v>
      </c>
      <c r="K220" s="1491" t="s">
        <v>546</v>
      </c>
      <c r="L220" s="1493">
        <v>1.9300000000000001E-2</v>
      </c>
      <c r="M220" s="1491" t="s">
        <v>546</v>
      </c>
      <c r="N220" s="1491" t="s">
        <v>546</v>
      </c>
      <c r="O220" s="1491">
        <v>1.9300000000000001E-2</v>
      </c>
      <c r="P220" s="1491" t="s">
        <v>546</v>
      </c>
      <c r="Q220" s="1491" t="s">
        <v>546</v>
      </c>
      <c r="R220" s="1491">
        <v>1.9300000000000001E-2</v>
      </c>
      <c r="S220" s="1491" t="s">
        <v>546</v>
      </c>
      <c r="T220" s="1491" t="s">
        <v>546</v>
      </c>
      <c r="U220" s="1491">
        <v>1.9199999999999998E-2</v>
      </c>
      <c r="V220" s="1491" t="s">
        <v>546</v>
      </c>
      <c r="W220" s="1491" t="s">
        <v>546</v>
      </c>
      <c r="X220" s="1491">
        <v>1.9199999999999998E-2</v>
      </c>
      <c r="Y220" s="1491" t="s">
        <v>546</v>
      </c>
      <c r="Z220" s="1491" t="s">
        <v>546</v>
      </c>
      <c r="AA220" s="1491">
        <v>1.9300000000000001E-2</v>
      </c>
      <c r="AB220" s="1491" t="s">
        <v>546</v>
      </c>
      <c r="AC220" s="1491" t="s">
        <v>546</v>
      </c>
      <c r="AD220" s="1491">
        <v>1.9199999999999998E-2</v>
      </c>
      <c r="AE220" s="1491" t="s">
        <v>546</v>
      </c>
      <c r="AF220" s="1491" t="s">
        <v>546</v>
      </c>
      <c r="AG220" s="1491">
        <v>1.9E-2</v>
      </c>
      <c r="AH220" s="1491" t="s">
        <v>546</v>
      </c>
      <c r="AI220" s="1491" t="s">
        <v>546</v>
      </c>
      <c r="AJ220" s="1491">
        <v>1.9E-2</v>
      </c>
      <c r="AK220" s="1491" t="s">
        <v>546</v>
      </c>
      <c r="AL220" s="1491" t="s">
        <v>546</v>
      </c>
      <c r="AM220" s="1491">
        <v>1.9E-2</v>
      </c>
      <c r="AN220" s="1491" t="s">
        <v>546</v>
      </c>
      <c r="AO220" s="1491" t="s">
        <v>546</v>
      </c>
      <c r="AP220" s="1491">
        <v>1.89E-2</v>
      </c>
      <c r="AQ220" s="1491" t="s">
        <v>546</v>
      </c>
      <c r="AR220" s="1491" t="s">
        <v>546</v>
      </c>
      <c r="AS220" s="1491">
        <v>1.89E-2</v>
      </c>
      <c r="AT220" s="1491" t="s">
        <v>546</v>
      </c>
      <c r="AU220" s="1491" t="s">
        <v>546</v>
      </c>
      <c r="AV220" s="1491">
        <v>1.89E-2</v>
      </c>
      <c r="AW220" s="1491" t="s">
        <v>546</v>
      </c>
      <c r="AX220" s="1491" t="s">
        <v>546</v>
      </c>
      <c r="AY220" s="1491">
        <v>1.8800000000000001E-2</v>
      </c>
      <c r="AZ220" s="1491" t="s">
        <v>546</v>
      </c>
      <c r="BA220" s="1491" t="s">
        <v>546</v>
      </c>
      <c r="BB220" s="1493">
        <v>1.8800000000000001E-2</v>
      </c>
      <c r="BC220" s="1493" t="s">
        <v>546</v>
      </c>
      <c r="BD220" s="1493" t="s">
        <v>546</v>
      </c>
      <c r="BE220" s="1493">
        <v>1.8700000000000001E-2</v>
      </c>
      <c r="BF220" s="1493" t="s">
        <v>546</v>
      </c>
      <c r="BG220" s="1493" t="s">
        <v>546</v>
      </c>
    </row>
    <row r="221" spans="3:59">
      <c r="C221" s="1489" t="s">
        <v>678</v>
      </c>
      <c r="D221" s="1489" t="s">
        <v>2020</v>
      </c>
      <c r="E221" s="825" t="str">
        <f t="shared" si="3"/>
        <v>EquinoGRANADA</v>
      </c>
      <c r="F221" s="1491">
        <v>2.06E-2</v>
      </c>
      <c r="G221" s="1492" t="s">
        <v>546</v>
      </c>
      <c r="H221" s="1491" t="s">
        <v>546</v>
      </c>
      <c r="I221" s="1491">
        <v>2.0400000000000001E-2</v>
      </c>
      <c r="J221" s="1491" t="s">
        <v>546</v>
      </c>
      <c r="K221" s="1491" t="s">
        <v>546</v>
      </c>
      <c r="L221" s="1493">
        <v>2.0400000000000001E-2</v>
      </c>
      <c r="M221" s="1491" t="s">
        <v>546</v>
      </c>
      <c r="N221" s="1491" t="s">
        <v>546</v>
      </c>
      <c r="O221" s="1491">
        <v>2.0400000000000001E-2</v>
      </c>
      <c r="P221" s="1491" t="s">
        <v>546</v>
      </c>
      <c r="Q221" s="1491" t="s">
        <v>546</v>
      </c>
      <c r="R221" s="1491">
        <v>2.0400000000000001E-2</v>
      </c>
      <c r="S221" s="1491" t="s">
        <v>546</v>
      </c>
      <c r="T221" s="1491" t="s">
        <v>546</v>
      </c>
      <c r="U221" s="1491">
        <v>2.0299999999999999E-2</v>
      </c>
      <c r="V221" s="1491" t="s">
        <v>546</v>
      </c>
      <c r="W221" s="1491" t="s">
        <v>546</v>
      </c>
      <c r="X221" s="1491">
        <v>2.0199999999999999E-2</v>
      </c>
      <c r="Y221" s="1491" t="s">
        <v>546</v>
      </c>
      <c r="Z221" s="1491" t="s">
        <v>546</v>
      </c>
      <c r="AA221" s="1491">
        <v>2.01E-2</v>
      </c>
      <c r="AB221" s="1491" t="s">
        <v>546</v>
      </c>
      <c r="AC221" s="1491" t="s">
        <v>546</v>
      </c>
      <c r="AD221" s="1491">
        <v>2.01E-2</v>
      </c>
      <c r="AE221" s="1491" t="s">
        <v>546</v>
      </c>
      <c r="AF221" s="1491" t="s">
        <v>546</v>
      </c>
      <c r="AG221" s="1491">
        <v>1.9900000000000001E-2</v>
      </c>
      <c r="AH221" s="1491" t="s">
        <v>546</v>
      </c>
      <c r="AI221" s="1491" t="s">
        <v>546</v>
      </c>
      <c r="AJ221" s="1491">
        <v>2.01E-2</v>
      </c>
      <c r="AK221" s="1491" t="s">
        <v>546</v>
      </c>
      <c r="AL221" s="1491" t="s">
        <v>546</v>
      </c>
      <c r="AM221" s="1491">
        <v>1.9900000000000001E-2</v>
      </c>
      <c r="AN221" s="1491" t="s">
        <v>546</v>
      </c>
      <c r="AO221" s="1491" t="s">
        <v>546</v>
      </c>
      <c r="AP221" s="1491">
        <v>0.02</v>
      </c>
      <c r="AQ221" s="1491" t="s">
        <v>546</v>
      </c>
      <c r="AR221" s="1491" t="s">
        <v>546</v>
      </c>
      <c r="AS221" s="1491">
        <v>0.02</v>
      </c>
      <c r="AT221" s="1491" t="s">
        <v>546</v>
      </c>
      <c r="AU221" s="1491" t="s">
        <v>546</v>
      </c>
      <c r="AV221" s="1491">
        <v>0.02</v>
      </c>
      <c r="AW221" s="1491" t="s">
        <v>546</v>
      </c>
      <c r="AX221" s="1491" t="s">
        <v>546</v>
      </c>
      <c r="AY221" s="1491">
        <v>1.9900000000000001E-2</v>
      </c>
      <c r="AZ221" s="1491" t="s">
        <v>546</v>
      </c>
      <c r="BA221" s="1491" t="s">
        <v>546</v>
      </c>
      <c r="BB221" s="1493">
        <v>0.02</v>
      </c>
      <c r="BC221" s="1493" t="s">
        <v>546</v>
      </c>
      <c r="BD221" s="1493" t="s">
        <v>546</v>
      </c>
      <c r="BE221" s="1493">
        <v>0.02</v>
      </c>
      <c r="BF221" s="1493" t="s">
        <v>546</v>
      </c>
      <c r="BG221" s="1493" t="s">
        <v>546</v>
      </c>
    </row>
    <row r="222" spans="3:59">
      <c r="C222" s="1489" t="s">
        <v>678</v>
      </c>
      <c r="D222" s="1489" t="s">
        <v>2021</v>
      </c>
      <c r="E222" s="825" t="str">
        <f t="shared" si="3"/>
        <v>EquinoGUADALAJARA</v>
      </c>
      <c r="F222" s="1491">
        <v>2.0299999999999999E-2</v>
      </c>
      <c r="G222" s="1492" t="s">
        <v>546</v>
      </c>
      <c r="H222" s="1491" t="s">
        <v>546</v>
      </c>
      <c r="I222" s="1491">
        <v>2.0400000000000001E-2</v>
      </c>
      <c r="J222" s="1491" t="s">
        <v>546</v>
      </c>
      <c r="K222" s="1491" t="s">
        <v>546</v>
      </c>
      <c r="L222" s="1493">
        <v>2.0299999999999999E-2</v>
      </c>
      <c r="M222" s="1491" t="s">
        <v>546</v>
      </c>
      <c r="N222" s="1491" t="s">
        <v>546</v>
      </c>
      <c r="O222" s="1491">
        <v>2.0400000000000001E-2</v>
      </c>
      <c r="P222" s="1491" t="s">
        <v>546</v>
      </c>
      <c r="Q222" s="1491" t="s">
        <v>546</v>
      </c>
      <c r="R222" s="1491">
        <v>2.0199999999999999E-2</v>
      </c>
      <c r="S222" s="1491" t="s">
        <v>546</v>
      </c>
      <c r="T222" s="1491" t="s">
        <v>546</v>
      </c>
      <c r="U222" s="1491">
        <v>2.0299999999999999E-2</v>
      </c>
      <c r="V222" s="1491" t="s">
        <v>546</v>
      </c>
      <c r="W222" s="1491" t="s">
        <v>546</v>
      </c>
      <c r="X222" s="1491">
        <v>2.0199999999999999E-2</v>
      </c>
      <c r="Y222" s="1491" t="s">
        <v>546</v>
      </c>
      <c r="Z222" s="1491" t="s">
        <v>546</v>
      </c>
      <c r="AA222" s="1491">
        <v>2.01E-2</v>
      </c>
      <c r="AB222" s="1491" t="s">
        <v>546</v>
      </c>
      <c r="AC222" s="1491" t="s">
        <v>546</v>
      </c>
      <c r="AD222" s="1491">
        <v>0.02</v>
      </c>
      <c r="AE222" s="1491" t="s">
        <v>546</v>
      </c>
      <c r="AF222" s="1491" t="s">
        <v>546</v>
      </c>
      <c r="AG222" s="1491">
        <v>1.9800000000000002E-2</v>
      </c>
      <c r="AH222" s="1491" t="s">
        <v>546</v>
      </c>
      <c r="AI222" s="1491" t="s">
        <v>546</v>
      </c>
      <c r="AJ222" s="1491">
        <v>1.9800000000000002E-2</v>
      </c>
      <c r="AK222" s="1491" t="s">
        <v>546</v>
      </c>
      <c r="AL222" s="1491" t="s">
        <v>546</v>
      </c>
      <c r="AM222" s="1491">
        <v>1.9900000000000001E-2</v>
      </c>
      <c r="AN222" s="1491" t="s">
        <v>546</v>
      </c>
      <c r="AO222" s="1491" t="s">
        <v>546</v>
      </c>
      <c r="AP222" s="1491">
        <v>1.9900000000000001E-2</v>
      </c>
      <c r="AQ222" s="1491" t="s">
        <v>546</v>
      </c>
      <c r="AR222" s="1491" t="s">
        <v>546</v>
      </c>
      <c r="AS222" s="1491">
        <v>1.9800000000000002E-2</v>
      </c>
      <c r="AT222" s="1491" t="s">
        <v>546</v>
      </c>
      <c r="AU222" s="1491" t="s">
        <v>546</v>
      </c>
      <c r="AV222" s="1491">
        <v>1.9900000000000001E-2</v>
      </c>
      <c r="AW222" s="1491" t="s">
        <v>546</v>
      </c>
      <c r="AX222" s="1491" t="s">
        <v>546</v>
      </c>
      <c r="AY222" s="1491">
        <v>1.9900000000000001E-2</v>
      </c>
      <c r="AZ222" s="1491" t="s">
        <v>546</v>
      </c>
      <c r="BA222" s="1491" t="s">
        <v>546</v>
      </c>
      <c r="BB222" s="1493">
        <v>1.9900000000000001E-2</v>
      </c>
      <c r="BC222" s="1493" t="s">
        <v>546</v>
      </c>
      <c r="BD222" s="1493" t="s">
        <v>546</v>
      </c>
      <c r="BE222" s="1493">
        <v>1.9900000000000001E-2</v>
      </c>
      <c r="BF222" s="1493" t="s">
        <v>546</v>
      </c>
      <c r="BG222" s="1493" t="s">
        <v>546</v>
      </c>
    </row>
    <row r="223" spans="3:59">
      <c r="C223" s="1489" t="s">
        <v>678</v>
      </c>
      <c r="D223" s="1489" t="s">
        <v>2022</v>
      </c>
      <c r="E223" s="825" t="str">
        <f t="shared" si="3"/>
        <v>EquinoHUELVA</v>
      </c>
      <c r="F223" s="1491">
        <v>2.06E-2</v>
      </c>
      <c r="G223" s="1492" t="s">
        <v>546</v>
      </c>
      <c r="H223" s="1491" t="s">
        <v>546</v>
      </c>
      <c r="I223" s="1491">
        <v>2.0400000000000001E-2</v>
      </c>
      <c r="J223" s="1491" t="s">
        <v>546</v>
      </c>
      <c r="K223" s="1491" t="s">
        <v>546</v>
      </c>
      <c r="L223" s="1493">
        <v>2.0400000000000001E-2</v>
      </c>
      <c r="M223" s="1491" t="s">
        <v>546</v>
      </c>
      <c r="N223" s="1491" t="s">
        <v>546</v>
      </c>
      <c r="O223" s="1491">
        <v>2.0400000000000001E-2</v>
      </c>
      <c r="P223" s="1491" t="s">
        <v>546</v>
      </c>
      <c r="Q223" s="1491" t="s">
        <v>546</v>
      </c>
      <c r="R223" s="1491">
        <v>2.0400000000000001E-2</v>
      </c>
      <c r="S223" s="1491" t="s">
        <v>546</v>
      </c>
      <c r="T223" s="1491" t="s">
        <v>546</v>
      </c>
      <c r="U223" s="1491">
        <v>2.0299999999999999E-2</v>
      </c>
      <c r="V223" s="1491" t="s">
        <v>546</v>
      </c>
      <c r="W223" s="1491" t="s">
        <v>546</v>
      </c>
      <c r="X223" s="1491">
        <v>2.0199999999999999E-2</v>
      </c>
      <c r="Y223" s="1491" t="s">
        <v>546</v>
      </c>
      <c r="Z223" s="1491" t="s">
        <v>546</v>
      </c>
      <c r="AA223" s="1491">
        <v>2.01E-2</v>
      </c>
      <c r="AB223" s="1491" t="s">
        <v>546</v>
      </c>
      <c r="AC223" s="1491" t="s">
        <v>546</v>
      </c>
      <c r="AD223" s="1491">
        <v>2.01E-2</v>
      </c>
      <c r="AE223" s="1491" t="s">
        <v>546</v>
      </c>
      <c r="AF223" s="1491" t="s">
        <v>546</v>
      </c>
      <c r="AG223" s="1491">
        <v>1.9900000000000001E-2</v>
      </c>
      <c r="AH223" s="1491" t="s">
        <v>546</v>
      </c>
      <c r="AI223" s="1491" t="s">
        <v>546</v>
      </c>
      <c r="AJ223" s="1491">
        <v>2.01E-2</v>
      </c>
      <c r="AK223" s="1491" t="s">
        <v>546</v>
      </c>
      <c r="AL223" s="1491" t="s">
        <v>546</v>
      </c>
      <c r="AM223" s="1491">
        <v>1.9900000000000001E-2</v>
      </c>
      <c r="AN223" s="1491" t="s">
        <v>546</v>
      </c>
      <c r="AO223" s="1491" t="s">
        <v>546</v>
      </c>
      <c r="AP223" s="1491">
        <v>0.02</v>
      </c>
      <c r="AQ223" s="1491" t="s">
        <v>546</v>
      </c>
      <c r="AR223" s="1491" t="s">
        <v>546</v>
      </c>
      <c r="AS223" s="1491">
        <v>0.02</v>
      </c>
      <c r="AT223" s="1491" t="s">
        <v>546</v>
      </c>
      <c r="AU223" s="1491" t="s">
        <v>546</v>
      </c>
      <c r="AV223" s="1491">
        <v>0.02</v>
      </c>
      <c r="AW223" s="1491" t="s">
        <v>546</v>
      </c>
      <c r="AX223" s="1491" t="s">
        <v>546</v>
      </c>
      <c r="AY223" s="1491">
        <v>1.9900000000000001E-2</v>
      </c>
      <c r="AZ223" s="1491" t="s">
        <v>546</v>
      </c>
      <c r="BA223" s="1491" t="s">
        <v>546</v>
      </c>
      <c r="BB223" s="1493">
        <v>0.02</v>
      </c>
      <c r="BC223" s="1493" t="s">
        <v>546</v>
      </c>
      <c r="BD223" s="1493" t="s">
        <v>546</v>
      </c>
      <c r="BE223" s="1493">
        <v>0.02</v>
      </c>
      <c r="BF223" s="1493" t="s">
        <v>546</v>
      </c>
      <c r="BG223" s="1493" t="s">
        <v>546</v>
      </c>
    </row>
    <row r="224" spans="3:59">
      <c r="C224" s="1489" t="s">
        <v>678</v>
      </c>
      <c r="D224" s="1489" t="s">
        <v>2023</v>
      </c>
      <c r="E224" s="825" t="str">
        <f t="shared" si="3"/>
        <v>EquinoHUESCA</v>
      </c>
      <c r="F224" s="1491">
        <v>1.89E-2</v>
      </c>
      <c r="G224" s="1492" t="s">
        <v>546</v>
      </c>
      <c r="H224" s="1491" t="s">
        <v>546</v>
      </c>
      <c r="I224" s="1491">
        <v>1.89E-2</v>
      </c>
      <c r="J224" s="1491" t="s">
        <v>546</v>
      </c>
      <c r="K224" s="1491" t="s">
        <v>546</v>
      </c>
      <c r="L224" s="1493">
        <v>1.9199999999999998E-2</v>
      </c>
      <c r="M224" s="1491" t="s">
        <v>546</v>
      </c>
      <c r="N224" s="1491" t="s">
        <v>546</v>
      </c>
      <c r="O224" s="1491">
        <v>1.9800000000000002E-2</v>
      </c>
      <c r="P224" s="1491" t="s">
        <v>546</v>
      </c>
      <c r="Q224" s="1491" t="s">
        <v>546</v>
      </c>
      <c r="R224" s="1491">
        <v>1.9900000000000001E-2</v>
      </c>
      <c r="S224" s="1491" t="s">
        <v>546</v>
      </c>
      <c r="T224" s="1491" t="s">
        <v>546</v>
      </c>
      <c r="U224" s="1491">
        <v>2.0799999999999999E-2</v>
      </c>
      <c r="V224" s="1491" t="s">
        <v>546</v>
      </c>
      <c r="W224" s="1491" t="s">
        <v>546</v>
      </c>
      <c r="X224" s="1491">
        <v>1.9800000000000002E-2</v>
      </c>
      <c r="Y224" s="1491" t="s">
        <v>546</v>
      </c>
      <c r="Z224" s="1491" t="s">
        <v>546</v>
      </c>
      <c r="AA224" s="1491">
        <v>1.9099999999999999E-2</v>
      </c>
      <c r="AB224" s="1491" t="s">
        <v>546</v>
      </c>
      <c r="AC224" s="1491" t="s">
        <v>546</v>
      </c>
      <c r="AD224" s="1491">
        <v>1.9900000000000001E-2</v>
      </c>
      <c r="AE224" s="1491" t="s">
        <v>546</v>
      </c>
      <c r="AF224" s="1491" t="s">
        <v>546</v>
      </c>
      <c r="AG224" s="1491">
        <v>1.9599999999999999E-2</v>
      </c>
      <c r="AH224" s="1491" t="s">
        <v>546</v>
      </c>
      <c r="AI224" s="1491" t="s">
        <v>546</v>
      </c>
      <c r="AJ224" s="1491">
        <v>1.9599999999999999E-2</v>
      </c>
      <c r="AK224" s="1491" t="s">
        <v>546</v>
      </c>
      <c r="AL224" s="1491" t="s">
        <v>546</v>
      </c>
      <c r="AM224" s="1491">
        <v>1.9699999999999999E-2</v>
      </c>
      <c r="AN224" s="1491" t="s">
        <v>546</v>
      </c>
      <c r="AO224" s="1491" t="s">
        <v>546</v>
      </c>
      <c r="AP224" s="1491">
        <v>1.9599999999999999E-2</v>
      </c>
      <c r="AQ224" s="1491" t="s">
        <v>546</v>
      </c>
      <c r="AR224" s="1491" t="s">
        <v>546</v>
      </c>
      <c r="AS224" s="1491">
        <v>1.9199999999999998E-2</v>
      </c>
      <c r="AT224" s="1491" t="s">
        <v>546</v>
      </c>
      <c r="AU224" s="1491" t="s">
        <v>546</v>
      </c>
      <c r="AV224" s="1491">
        <v>1.9199999999999998E-2</v>
      </c>
      <c r="AW224" s="1491" t="s">
        <v>546</v>
      </c>
      <c r="AX224" s="1491" t="s">
        <v>546</v>
      </c>
      <c r="AY224" s="1491">
        <v>1.9199999999999998E-2</v>
      </c>
      <c r="AZ224" s="1491" t="s">
        <v>546</v>
      </c>
      <c r="BA224" s="1491" t="s">
        <v>546</v>
      </c>
      <c r="BB224" s="1493">
        <v>1.95E-2</v>
      </c>
      <c r="BC224" s="1493" t="s">
        <v>546</v>
      </c>
      <c r="BD224" s="1493" t="s">
        <v>546</v>
      </c>
      <c r="BE224" s="1493">
        <v>1.95E-2</v>
      </c>
      <c r="BF224" s="1493" t="s">
        <v>546</v>
      </c>
      <c r="BG224" s="1493" t="s">
        <v>546</v>
      </c>
    </row>
    <row r="225" spans="3:59">
      <c r="C225" s="1489" t="s">
        <v>678</v>
      </c>
      <c r="D225" s="1489" t="s">
        <v>2024</v>
      </c>
      <c r="E225" s="825" t="str">
        <f t="shared" si="3"/>
        <v>EquinoJAÉN</v>
      </c>
      <c r="F225" s="1491">
        <v>2.06E-2</v>
      </c>
      <c r="G225" s="1492" t="s">
        <v>546</v>
      </c>
      <c r="H225" s="1491" t="s">
        <v>546</v>
      </c>
      <c r="I225" s="1491">
        <v>2.0400000000000001E-2</v>
      </c>
      <c r="J225" s="1491" t="s">
        <v>546</v>
      </c>
      <c r="K225" s="1491" t="s">
        <v>546</v>
      </c>
      <c r="L225" s="1493">
        <v>2.0400000000000001E-2</v>
      </c>
      <c r="M225" s="1491" t="s">
        <v>546</v>
      </c>
      <c r="N225" s="1491" t="s">
        <v>546</v>
      </c>
      <c r="O225" s="1491">
        <v>2.0400000000000001E-2</v>
      </c>
      <c r="P225" s="1491" t="s">
        <v>546</v>
      </c>
      <c r="Q225" s="1491" t="s">
        <v>546</v>
      </c>
      <c r="R225" s="1491">
        <v>2.0400000000000001E-2</v>
      </c>
      <c r="S225" s="1491" t="s">
        <v>546</v>
      </c>
      <c r="T225" s="1491" t="s">
        <v>546</v>
      </c>
      <c r="U225" s="1491">
        <v>2.0299999999999999E-2</v>
      </c>
      <c r="V225" s="1491" t="s">
        <v>546</v>
      </c>
      <c r="W225" s="1491" t="s">
        <v>546</v>
      </c>
      <c r="X225" s="1491">
        <v>2.0199999999999999E-2</v>
      </c>
      <c r="Y225" s="1491" t="s">
        <v>546</v>
      </c>
      <c r="Z225" s="1491" t="s">
        <v>546</v>
      </c>
      <c r="AA225" s="1491">
        <v>2.01E-2</v>
      </c>
      <c r="AB225" s="1491" t="s">
        <v>546</v>
      </c>
      <c r="AC225" s="1491" t="s">
        <v>546</v>
      </c>
      <c r="AD225" s="1491">
        <v>2.01E-2</v>
      </c>
      <c r="AE225" s="1491" t="s">
        <v>546</v>
      </c>
      <c r="AF225" s="1491" t="s">
        <v>546</v>
      </c>
      <c r="AG225" s="1491">
        <v>1.9900000000000001E-2</v>
      </c>
      <c r="AH225" s="1491" t="s">
        <v>546</v>
      </c>
      <c r="AI225" s="1491" t="s">
        <v>546</v>
      </c>
      <c r="AJ225" s="1491">
        <v>2.01E-2</v>
      </c>
      <c r="AK225" s="1491" t="s">
        <v>546</v>
      </c>
      <c r="AL225" s="1491" t="s">
        <v>546</v>
      </c>
      <c r="AM225" s="1491">
        <v>1.9900000000000001E-2</v>
      </c>
      <c r="AN225" s="1491" t="s">
        <v>546</v>
      </c>
      <c r="AO225" s="1491" t="s">
        <v>546</v>
      </c>
      <c r="AP225" s="1491">
        <v>0.02</v>
      </c>
      <c r="AQ225" s="1491" t="s">
        <v>546</v>
      </c>
      <c r="AR225" s="1491" t="s">
        <v>546</v>
      </c>
      <c r="AS225" s="1491">
        <v>0.02</v>
      </c>
      <c r="AT225" s="1491" t="s">
        <v>546</v>
      </c>
      <c r="AU225" s="1491" t="s">
        <v>546</v>
      </c>
      <c r="AV225" s="1491">
        <v>0.02</v>
      </c>
      <c r="AW225" s="1491" t="s">
        <v>546</v>
      </c>
      <c r="AX225" s="1491" t="s">
        <v>546</v>
      </c>
      <c r="AY225" s="1491">
        <v>1.9900000000000001E-2</v>
      </c>
      <c r="AZ225" s="1491" t="s">
        <v>546</v>
      </c>
      <c r="BA225" s="1491" t="s">
        <v>546</v>
      </c>
      <c r="BB225" s="1493">
        <v>0.02</v>
      </c>
      <c r="BC225" s="1493" t="s">
        <v>546</v>
      </c>
      <c r="BD225" s="1493" t="s">
        <v>546</v>
      </c>
      <c r="BE225" s="1493">
        <v>0.02</v>
      </c>
      <c r="BF225" s="1493" t="s">
        <v>546</v>
      </c>
      <c r="BG225" s="1493" t="s">
        <v>546</v>
      </c>
    </row>
    <row r="226" spans="3:59">
      <c r="C226" s="1489" t="s">
        <v>678</v>
      </c>
      <c r="D226" s="1489" t="s">
        <v>2025</v>
      </c>
      <c r="E226" s="825" t="str">
        <f t="shared" si="3"/>
        <v>EquinoLEÓN</v>
      </c>
      <c r="F226" s="1491">
        <v>0.02</v>
      </c>
      <c r="G226" s="1492" t="s">
        <v>546</v>
      </c>
      <c r="H226" s="1491" t="s">
        <v>546</v>
      </c>
      <c r="I226" s="1491">
        <v>0.02</v>
      </c>
      <c r="J226" s="1491" t="s">
        <v>546</v>
      </c>
      <c r="K226" s="1491" t="s">
        <v>546</v>
      </c>
      <c r="L226" s="1493">
        <v>0.02</v>
      </c>
      <c r="M226" s="1491" t="s">
        <v>546</v>
      </c>
      <c r="N226" s="1491" t="s">
        <v>546</v>
      </c>
      <c r="O226" s="1491">
        <v>0.02</v>
      </c>
      <c r="P226" s="1491" t="s">
        <v>546</v>
      </c>
      <c r="Q226" s="1491" t="s">
        <v>546</v>
      </c>
      <c r="R226" s="1491">
        <v>1.9900000000000001E-2</v>
      </c>
      <c r="S226" s="1491" t="s">
        <v>546</v>
      </c>
      <c r="T226" s="1491" t="s">
        <v>546</v>
      </c>
      <c r="U226" s="1491">
        <v>1.9900000000000001E-2</v>
      </c>
      <c r="V226" s="1491" t="s">
        <v>546</v>
      </c>
      <c r="W226" s="1491" t="s">
        <v>546</v>
      </c>
      <c r="X226" s="1491">
        <v>1.9800000000000002E-2</v>
      </c>
      <c r="Y226" s="1491" t="s">
        <v>546</v>
      </c>
      <c r="Z226" s="1491" t="s">
        <v>546</v>
      </c>
      <c r="AA226" s="1491">
        <v>1.9699999999999999E-2</v>
      </c>
      <c r="AB226" s="1491" t="s">
        <v>546</v>
      </c>
      <c r="AC226" s="1491" t="s">
        <v>546</v>
      </c>
      <c r="AD226" s="1491">
        <v>1.9599999999999999E-2</v>
      </c>
      <c r="AE226" s="1491" t="s">
        <v>546</v>
      </c>
      <c r="AF226" s="1491" t="s">
        <v>546</v>
      </c>
      <c r="AG226" s="1491">
        <v>1.9400000000000001E-2</v>
      </c>
      <c r="AH226" s="1491" t="s">
        <v>546</v>
      </c>
      <c r="AI226" s="1491" t="s">
        <v>546</v>
      </c>
      <c r="AJ226" s="1491">
        <v>1.9400000000000001E-2</v>
      </c>
      <c r="AK226" s="1491" t="s">
        <v>546</v>
      </c>
      <c r="AL226" s="1491" t="s">
        <v>546</v>
      </c>
      <c r="AM226" s="1491">
        <v>1.9400000000000001E-2</v>
      </c>
      <c r="AN226" s="1491" t="s">
        <v>546</v>
      </c>
      <c r="AO226" s="1491" t="s">
        <v>546</v>
      </c>
      <c r="AP226" s="1491">
        <v>1.9400000000000001E-2</v>
      </c>
      <c r="AQ226" s="1491" t="s">
        <v>546</v>
      </c>
      <c r="AR226" s="1491" t="s">
        <v>546</v>
      </c>
      <c r="AS226" s="1491">
        <v>1.9400000000000001E-2</v>
      </c>
      <c r="AT226" s="1491" t="s">
        <v>546</v>
      </c>
      <c r="AU226" s="1491" t="s">
        <v>546</v>
      </c>
      <c r="AV226" s="1491">
        <v>1.9400000000000001E-2</v>
      </c>
      <c r="AW226" s="1491" t="s">
        <v>546</v>
      </c>
      <c r="AX226" s="1491" t="s">
        <v>546</v>
      </c>
      <c r="AY226" s="1491">
        <v>1.9400000000000001E-2</v>
      </c>
      <c r="AZ226" s="1491" t="s">
        <v>546</v>
      </c>
      <c r="BA226" s="1491" t="s">
        <v>546</v>
      </c>
      <c r="BB226" s="1493">
        <v>1.9699999999999999E-2</v>
      </c>
      <c r="BC226" s="1493" t="s">
        <v>546</v>
      </c>
      <c r="BD226" s="1493" t="s">
        <v>546</v>
      </c>
      <c r="BE226" s="1493">
        <v>1.9800000000000002E-2</v>
      </c>
      <c r="BF226" s="1493" t="s">
        <v>546</v>
      </c>
      <c r="BG226" s="1493" t="s">
        <v>546</v>
      </c>
    </row>
    <row r="227" spans="3:59">
      <c r="C227" s="1489" t="s">
        <v>678</v>
      </c>
      <c r="D227" s="1489" t="s">
        <v>2026</v>
      </c>
      <c r="E227" s="825" t="str">
        <f t="shared" ref="E227:E290" si="4">C227&amp;D227</f>
        <v>EquinoLLEIDA</v>
      </c>
      <c r="F227" s="1491">
        <v>1.9699999999999999E-2</v>
      </c>
      <c r="G227" s="1492" t="s">
        <v>546</v>
      </c>
      <c r="H227" s="1491" t="s">
        <v>546</v>
      </c>
      <c r="I227" s="1491">
        <v>1.9400000000000001E-2</v>
      </c>
      <c r="J227" s="1491" t="s">
        <v>546</v>
      </c>
      <c r="K227" s="1491" t="s">
        <v>546</v>
      </c>
      <c r="L227" s="1493">
        <v>1.9300000000000001E-2</v>
      </c>
      <c r="M227" s="1491" t="s">
        <v>546</v>
      </c>
      <c r="N227" s="1491" t="s">
        <v>546</v>
      </c>
      <c r="O227" s="1491">
        <v>1.9300000000000001E-2</v>
      </c>
      <c r="P227" s="1491" t="s">
        <v>546</v>
      </c>
      <c r="Q227" s="1491" t="s">
        <v>546</v>
      </c>
      <c r="R227" s="1491">
        <v>1.9300000000000001E-2</v>
      </c>
      <c r="S227" s="1491" t="s">
        <v>546</v>
      </c>
      <c r="T227" s="1491" t="s">
        <v>546</v>
      </c>
      <c r="U227" s="1491">
        <v>1.9199999999999998E-2</v>
      </c>
      <c r="V227" s="1491" t="s">
        <v>546</v>
      </c>
      <c r="W227" s="1491" t="s">
        <v>546</v>
      </c>
      <c r="X227" s="1491">
        <v>1.9199999999999998E-2</v>
      </c>
      <c r="Y227" s="1491" t="s">
        <v>546</v>
      </c>
      <c r="Z227" s="1491" t="s">
        <v>546</v>
      </c>
      <c r="AA227" s="1491">
        <v>1.9300000000000001E-2</v>
      </c>
      <c r="AB227" s="1491" t="s">
        <v>546</v>
      </c>
      <c r="AC227" s="1491" t="s">
        <v>546</v>
      </c>
      <c r="AD227" s="1491">
        <v>1.9300000000000001E-2</v>
      </c>
      <c r="AE227" s="1491" t="s">
        <v>546</v>
      </c>
      <c r="AF227" s="1491" t="s">
        <v>546</v>
      </c>
      <c r="AG227" s="1491">
        <v>1.9E-2</v>
      </c>
      <c r="AH227" s="1491" t="s">
        <v>546</v>
      </c>
      <c r="AI227" s="1491" t="s">
        <v>546</v>
      </c>
      <c r="AJ227" s="1491">
        <v>1.9E-2</v>
      </c>
      <c r="AK227" s="1491" t="s">
        <v>546</v>
      </c>
      <c r="AL227" s="1491" t="s">
        <v>546</v>
      </c>
      <c r="AM227" s="1491">
        <v>1.9E-2</v>
      </c>
      <c r="AN227" s="1491" t="s">
        <v>546</v>
      </c>
      <c r="AO227" s="1491" t="s">
        <v>546</v>
      </c>
      <c r="AP227" s="1491">
        <v>1.89E-2</v>
      </c>
      <c r="AQ227" s="1491" t="s">
        <v>546</v>
      </c>
      <c r="AR227" s="1491" t="s">
        <v>546</v>
      </c>
      <c r="AS227" s="1491">
        <v>1.89E-2</v>
      </c>
      <c r="AT227" s="1491" t="s">
        <v>546</v>
      </c>
      <c r="AU227" s="1491" t="s">
        <v>546</v>
      </c>
      <c r="AV227" s="1491">
        <v>1.89E-2</v>
      </c>
      <c r="AW227" s="1491" t="s">
        <v>546</v>
      </c>
      <c r="AX227" s="1491" t="s">
        <v>546</v>
      </c>
      <c r="AY227" s="1491">
        <v>1.8800000000000001E-2</v>
      </c>
      <c r="AZ227" s="1491" t="s">
        <v>546</v>
      </c>
      <c r="BA227" s="1491" t="s">
        <v>546</v>
      </c>
      <c r="BB227" s="1493">
        <v>1.8800000000000001E-2</v>
      </c>
      <c r="BC227" s="1493" t="s">
        <v>546</v>
      </c>
      <c r="BD227" s="1493" t="s">
        <v>546</v>
      </c>
      <c r="BE227" s="1493">
        <v>1.8700000000000001E-2</v>
      </c>
      <c r="BF227" s="1493" t="s">
        <v>546</v>
      </c>
      <c r="BG227" s="1493" t="s">
        <v>546</v>
      </c>
    </row>
    <row r="228" spans="3:59">
      <c r="C228" s="1489" t="s">
        <v>678</v>
      </c>
      <c r="D228" s="1489" t="s">
        <v>2027</v>
      </c>
      <c r="E228" s="825" t="str">
        <f t="shared" si="4"/>
        <v>EquinoLUGO</v>
      </c>
      <c r="F228" s="1491">
        <v>2.0799999999999999E-2</v>
      </c>
      <c r="G228" s="1492" t="s">
        <v>546</v>
      </c>
      <c r="H228" s="1491" t="s">
        <v>546</v>
      </c>
      <c r="I228" s="1491">
        <v>2.06E-2</v>
      </c>
      <c r="J228" s="1491" t="s">
        <v>546</v>
      </c>
      <c r="K228" s="1491" t="s">
        <v>546</v>
      </c>
      <c r="L228" s="1493">
        <v>2.07E-2</v>
      </c>
      <c r="M228" s="1491" t="s">
        <v>546</v>
      </c>
      <c r="N228" s="1491" t="s">
        <v>546</v>
      </c>
      <c r="O228" s="1491">
        <v>2.06E-2</v>
      </c>
      <c r="P228" s="1491" t="s">
        <v>546</v>
      </c>
      <c r="Q228" s="1491" t="s">
        <v>546</v>
      </c>
      <c r="R228" s="1491">
        <v>2.06E-2</v>
      </c>
      <c r="S228" s="1491" t="s">
        <v>546</v>
      </c>
      <c r="T228" s="1491" t="s">
        <v>546</v>
      </c>
      <c r="U228" s="1491">
        <v>2.06E-2</v>
      </c>
      <c r="V228" s="1491" t="s">
        <v>546</v>
      </c>
      <c r="W228" s="1491" t="s">
        <v>546</v>
      </c>
      <c r="X228" s="1491">
        <v>2.06E-2</v>
      </c>
      <c r="Y228" s="1491" t="s">
        <v>546</v>
      </c>
      <c r="Z228" s="1491" t="s">
        <v>546</v>
      </c>
      <c r="AA228" s="1491">
        <v>2.0500000000000001E-2</v>
      </c>
      <c r="AB228" s="1491" t="s">
        <v>546</v>
      </c>
      <c r="AC228" s="1491" t="s">
        <v>546</v>
      </c>
      <c r="AD228" s="1491">
        <v>2.0400000000000001E-2</v>
      </c>
      <c r="AE228" s="1491" t="s">
        <v>546</v>
      </c>
      <c r="AF228" s="1491" t="s">
        <v>546</v>
      </c>
      <c r="AG228" s="1491">
        <v>2.0299999999999999E-2</v>
      </c>
      <c r="AH228" s="1491" t="s">
        <v>546</v>
      </c>
      <c r="AI228" s="1491" t="s">
        <v>546</v>
      </c>
      <c r="AJ228" s="1491">
        <v>2.0199999999999999E-2</v>
      </c>
      <c r="AK228" s="1491" t="s">
        <v>546</v>
      </c>
      <c r="AL228" s="1491" t="s">
        <v>546</v>
      </c>
      <c r="AM228" s="1491">
        <v>2.0199999999999999E-2</v>
      </c>
      <c r="AN228" s="1491" t="s">
        <v>546</v>
      </c>
      <c r="AO228" s="1491" t="s">
        <v>546</v>
      </c>
      <c r="AP228" s="1491">
        <v>2.0199999999999999E-2</v>
      </c>
      <c r="AQ228" s="1491" t="s">
        <v>546</v>
      </c>
      <c r="AR228" s="1491" t="s">
        <v>546</v>
      </c>
      <c r="AS228" s="1491">
        <v>2.0199999999999999E-2</v>
      </c>
      <c r="AT228" s="1491" t="s">
        <v>546</v>
      </c>
      <c r="AU228" s="1491" t="s">
        <v>546</v>
      </c>
      <c r="AV228" s="1491">
        <v>2.0299999999999999E-2</v>
      </c>
      <c r="AW228" s="1491" t="s">
        <v>546</v>
      </c>
      <c r="AX228" s="1491" t="s">
        <v>546</v>
      </c>
      <c r="AY228" s="1491">
        <v>2.0299999999999999E-2</v>
      </c>
      <c r="AZ228" s="1491" t="s">
        <v>546</v>
      </c>
      <c r="BA228" s="1491" t="s">
        <v>546</v>
      </c>
      <c r="BB228" s="1493">
        <v>2.0299999999999999E-2</v>
      </c>
      <c r="BC228" s="1493" t="s">
        <v>546</v>
      </c>
      <c r="BD228" s="1493" t="s">
        <v>546</v>
      </c>
      <c r="BE228" s="1493">
        <v>2.0400000000000001E-2</v>
      </c>
      <c r="BF228" s="1493" t="s">
        <v>546</v>
      </c>
      <c r="BG228" s="1493" t="s">
        <v>546</v>
      </c>
    </row>
    <row r="229" spans="3:59">
      <c r="C229" s="1489" t="s">
        <v>678</v>
      </c>
      <c r="D229" s="1489" t="s">
        <v>2028</v>
      </c>
      <c r="E229" s="825" t="str">
        <f t="shared" si="4"/>
        <v>EquinoMADRID</v>
      </c>
      <c r="F229" s="1491">
        <v>0.02</v>
      </c>
      <c r="G229" s="1492" t="s">
        <v>546</v>
      </c>
      <c r="H229" s="1491" t="s">
        <v>546</v>
      </c>
      <c r="I229" s="1491">
        <v>2.0299999999999999E-2</v>
      </c>
      <c r="J229" s="1491" t="s">
        <v>546</v>
      </c>
      <c r="K229" s="1491" t="s">
        <v>546</v>
      </c>
      <c r="L229" s="1493">
        <v>2.0500000000000001E-2</v>
      </c>
      <c r="M229" s="1491" t="s">
        <v>546</v>
      </c>
      <c r="N229" s="1491" t="s">
        <v>546</v>
      </c>
      <c r="O229" s="1491">
        <v>2.0500000000000001E-2</v>
      </c>
      <c r="P229" s="1491" t="s">
        <v>546</v>
      </c>
      <c r="Q229" s="1491" t="s">
        <v>546</v>
      </c>
      <c r="R229" s="1491">
        <v>2.0199999999999999E-2</v>
      </c>
      <c r="S229" s="1491" t="s">
        <v>546</v>
      </c>
      <c r="T229" s="1491" t="s">
        <v>546</v>
      </c>
      <c r="U229" s="1491">
        <v>1.9699999999999999E-2</v>
      </c>
      <c r="V229" s="1491" t="s">
        <v>546</v>
      </c>
      <c r="W229" s="1491" t="s">
        <v>546</v>
      </c>
      <c r="X229" s="1491">
        <v>0.02</v>
      </c>
      <c r="Y229" s="1491" t="s">
        <v>546</v>
      </c>
      <c r="Z229" s="1491" t="s">
        <v>546</v>
      </c>
      <c r="AA229" s="1491">
        <v>1.9900000000000001E-2</v>
      </c>
      <c r="AB229" s="1491" t="s">
        <v>546</v>
      </c>
      <c r="AC229" s="1491" t="s">
        <v>546</v>
      </c>
      <c r="AD229" s="1491">
        <v>1.9900000000000001E-2</v>
      </c>
      <c r="AE229" s="1491" t="s">
        <v>546</v>
      </c>
      <c r="AF229" s="1491" t="s">
        <v>546</v>
      </c>
      <c r="AG229" s="1491">
        <v>1.9900000000000001E-2</v>
      </c>
      <c r="AH229" s="1491" t="s">
        <v>546</v>
      </c>
      <c r="AI229" s="1491" t="s">
        <v>546</v>
      </c>
      <c r="AJ229" s="1491">
        <v>1.9900000000000001E-2</v>
      </c>
      <c r="AK229" s="1491" t="s">
        <v>546</v>
      </c>
      <c r="AL229" s="1491" t="s">
        <v>546</v>
      </c>
      <c r="AM229" s="1491">
        <v>1.9800000000000002E-2</v>
      </c>
      <c r="AN229" s="1491" t="s">
        <v>546</v>
      </c>
      <c r="AO229" s="1491" t="s">
        <v>546</v>
      </c>
      <c r="AP229" s="1491">
        <v>1.9800000000000002E-2</v>
      </c>
      <c r="AQ229" s="1491" t="s">
        <v>546</v>
      </c>
      <c r="AR229" s="1491" t="s">
        <v>546</v>
      </c>
      <c r="AS229" s="1491">
        <v>1.9900000000000001E-2</v>
      </c>
      <c r="AT229" s="1491" t="s">
        <v>546</v>
      </c>
      <c r="AU229" s="1491" t="s">
        <v>546</v>
      </c>
      <c r="AV229" s="1491">
        <v>1.9900000000000001E-2</v>
      </c>
      <c r="AW229" s="1491" t="s">
        <v>546</v>
      </c>
      <c r="AX229" s="1491" t="s">
        <v>546</v>
      </c>
      <c r="AY229" s="1491">
        <v>1.9800000000000002E-2</v>
      </c>
      <c r="AZ229" s="1491" t="s">
        <v>546</v>
      </c>
      <c r="BA229" s="1491" t="s">
        <v>546</v>
      </c>
      <c r="BB229" s="1493">
        <v>1.9800000000000002E-2</v>
      </c>
      <c r="BC229" s="1493" t="s">
        <v>546</v>
      </c>
      <c r="BD229" s="1493" t="s">
        <v>546</v>
      </c>
      <c r="BE229" s="1493">
        <v>1.9800000000000002E-2</v>
      </c>
      <c r="BF229" s="1493" t="s">
        <v>546</v>
      </c>
      <c r="BG229" s="1493" t="s">
        <v>546</v>
      </c>
    </row>
    <row r="230" spans="3:59">
      <c r="C230" s="1489" t="s">
        <v>678</v>
      </c>
      <c r="D230" s="1489" t="s">
        <v>2029</v>
      </c>
      <c r="E230" s="825" t="str">
        <f t="shared" si="4"/>
        <v>EquinoMÁLAGA</v>
      </c>
      <c r="F230" s="1491">
        <v>2.06E-2</v>
      </c>
      <c r="G230" s="1492" t="s">
        <v>546</v>
      </c>
      <c r="H230" s="1491" t="s">
        <v>546</v>
      </c>
      <c r="I230" s="1491">
        <v>2.0400000000000001E-2</v>
      </c>
      <c r="J230" s="1491" t="s">
        <v>546</v>
      </c>
      <c r="K230" s="1491" t="s">
        <v>546</v>
      </c>
      <c r="L230" s="1493">
        <v>2.0400000000000001E-2</v>
      </c>
      <c r="M230" s="1491" t="s">
        <v>546</v>
      </c>
      <c r="N230" s="1491" t="s">
        <v>546</v>
      </c>
      <c r="O230" s="1491">
        <v>2.0400000000000001E-2</v>
      </c>
      <c r="P230" s="1491" t="s">
        <v>546</v>
      </c>
      <c r="Q230" s="1491" t="s">
        <v>546</v>
      </c>
      <c r="R230" s="1491">
        <v>2.0400000000000001E-2</v>
      </c>
      <c r="S230" s="1491" t="s">
        <v>546</v>
      </c>
      <c r="T230" s="1491" t="s">
        <v>546</v>
      </c>
      <c r="U230" s="1491">
        <v>2.0299999999999999E-2</v>
      </c>
      <c r="V230" s="1491" t="s">
        <v>546</v>
      </c>
      <c r="W230" s="1491" t="s">
        <v>546</v>
      </c>
      <c r="X230" s="1491">
        <v>2.0199999999999999E-2</v>
      </c>
      <c r="Y230" s="1491" t="s">
        <v>546</v>
      </c>
      <c r="Z230" s="1491" t="s">
        <v>546</v>
      </c>
      <c r="AA230" s="1491">
        <v>2.01E-2</v>
      </c>
      <c r="AB230" s="1491" t="s">
        <v>546</v>
      </c>
      <c r="AC230" s="1491" t="s">
        <v>546</v>
      </c>
      <c r="AD230" s="1491">
        <v>2.01E-2</v>
      </c>
      <c r="AE230" s="1491" t="s">
        <v>546</v>
      </c>
      <c r="AF230" s="1491" t="s">
        <v>546</v>
      </c>
      <c r="AG230" s="1491">
        <v>1.9900000000000001E-2</v>
      </c>
      <c r="AH230" s="1491" t="s">
        <v>546</v>
      </c>
      <c r="AI230" s="1491" t="s">
        <v>546</v>
      </c>
      <c r="AJ230" s="1491">
        <v>2.01E-2</v>
      </c>
      <c r="AK230" s="1491" t="s">
        <v>546</v>
      </c>
      <c r="AL230" s="1491" t="s">
        <v>546</v>
      </c>
      <c r="AM230" s="1491">
        <v>1.9900000000000001E-2</v>
      </c>
      <c r="AN230" s="1491" t="s">
        <v>546</v>
      </c>
      <c r="AO230" s="1491" t="s">
        <v>546</v>
      </c>
      <c r="AP230" s="1491">
        <v>0.02</v>
      </c>
      <c r="AQ230" s="1491" t="s">
        <v>546</v>
      </c>
      <c r="AR230" s="1491" t="s">
        <v>546</v>
      </c>
      <c r="AS230" s="1491">
        <v>0.02</v>
      </c>
      <c r="AT230" s="1491" t="s">
        <v>546</v>
      </c>
      <c r="AU230" s="1491" t="s">
        <v>546</v>
      </c>
      <c r="AV230" s="1491">
        <v>0.02</v>
      </c>
      <c r="AW230" s="1491" t="s">
        <v>546</v>
      </c>
      <c r="AX230" s="1491" t="s">
        <v>546</v>
      </c>
      <c r="AY230" s="1491">
        <v>1.9900000000000001E-2</v>
      </c>
      <c r="AZ230" s="1491" t="s">
        <v>546</v>
      </c>
      <c r="BA230" s="1491" t="s">
        <v>546</v>
      </c>
      <c r="BB230" s="1493">
        <v>0.02</v>
      </c>
      <c r="BC230" s="1493" t="s">
        <v>546</v>
      </c>
      <c r="BD230" s="1493" t="s">
        <v>546</v>
      </c>
      <c r="BE230" s="1493">
        <v>0.02</v>
      </c>
      <c r="BF230" s="1493" t="s">
        <v>546</v>
      </c>
      <c r="BG230" s="1493" t="s">
        <v>546</v>
      </c>
    </row>
    <row r="231" spans="3:59">
      <c r="C231" s="1489" t="s">
        <v>678</v>
      </c>
      <c r="D231" s="1489" t="s">
        <v>2030</v>
      </c>
      <c r="E231" s="825" t="str">
        <f t="shared" si="4"/>
        <v>EquinoMURCIA</v>
      </c>
      <c r="F231" s="1491">
        <v>2.06E-2</v>
      </c>
      <c r="G231" s="1492" t="s">
        <v>546</v>
      </c>
      <c r="H231" s="1491" t="s">
        <v>546</v>
      </c>
      <c r="I231" s="1491">
        <v>2.0500000000000001E-2</v>
      </c>
      <c r="J231" s="1491" t="s">
        <v>546</v>
      </c>
      <c r="K231" s="1491" t="s">
        <v>546</v>
      </c>
      <c r="L231" s="1493">
        <v>2.0500000000000001E-2</v>
      </c>
      <c r="M231" s="1491" t="s">
        <v>546</v>
      </c>
      <c r="N231" s="1491" t="s">
        <v>546</v>
      </c>
      <c r="O231" s="1491">
        <v>2.0500000000000001E-2</v>
      </c>
      <c r="P231" s="1491" t="s">
        <v>546</v>
      </c>
      <c r="Q231" s="1491" t="s">
        <v>546</v>
      </c>
      <c r="R231" s="1491">
        <v>2.0500000000000001E-2</v>
      </c>
      <c r="S231" s="1491" t="s">
        <v>546</v>
      </c>
      <c r="T231" s="1491" t="s">
        <v>546</v>
      </c>
      <c r="U231" s="1491">
        <v>2.01E-2</v>
      </c>
      <c r="V231" s="1491" t="s">
        <v>546</v>
      </c>
      <c r="W231" s="1491" t="s">
        <v>546</v>
      </c>
      <c r="X231" s="1491">
        <v>2.01E-2</v>
      </c>
      <c r="Y231" s="1491" t="s">
        <v>546</v>
      </c>
      <c r="Z231" s="1491" t="s">
        <v>546</v>
      </c>
      <c r="AA231" s="1491">
        <v>0.02</v>
      </c>
      <c r="AB231" s="1491" t="s">
        <v>546</v>
      </c>
      <c r="AC231" s="1491" t="s">
        <v>546</v>
      </c>
      <c r="AD231" s="1491">
        <v>0.02</v>
      </c>
      <c r="AE231" s="1491" t="s">
        <v>546</v>
      </c>
      <c r="AF231" s="1491" t="s">
        <v>546</v>
      </c>
      <c r="AG231" s="1491">
        <v>1.9900000000000001E-2</v>
      </c>
      <c r="AH231" s="1491" t="s">
        <v>546</v>
      </c>
      <c r="AI231" s="1491" t="s">
        <v>546</v>
      </c>
      <c r="AJ231" s="1491">
        <v>1.9900000000000001E-2</v>
      </c>
      <c r="AK231" s="1491" t="s">
        <v>546</v>
      </c>
      <c r="AL231" s="1491" t="s">
        <v>546</v>
      </c>
      <c r="AM231" s="1491">
        <v>1.9800000000000002E-2</v>
      </c>
      <c r="AN231" s="1491" t="s">
        <v>546</v>
      </c>
      <c r="AO231" s="1491" t="s">
        <v>546</v>
      </c>
      <c r="AP231" s="1491">
        <v>1.9900000000000001E-2</v>
      </c>
      <c r="AQ231" s="1491" t="s">
        <v>546</v>
      </c>
      <c r="AR231" s="1491" t="s">
        <v>546</v>
      </c>
      <c r="AS231" s="1491">
        <v>1.9900000000000001E-2</v>
      </c>
      <c r="AT231" s="1491" t="s">
        <v>546</v>
      </c>
      <c r="AU231" s="1491" t="s">
        <v>546</v>
      </c>
      <c r="AV231" s="1491">
        <v>1.9900000000000001E-2</v>
      </c>
      <c r="AW231" s="1491" t="s">
        <v>546</v>
      </c>
      <c r="AX231" s="1491" t="s">
        <v>546</v>
      </c>
      <c r="AY231" s="1491">
        <v>1.9900000000000001E-2</v>
      </c>
      <c r="AZ231" s="1491" t="s">
        <v>546</v>
      </c>
      <c r="BA231" s="1491" t="s">
        <v>546</v>
      </c>
      <c r="BB231" s="1493">
        <v>1.9900000000000001E-2</v>
      </c>
      <c r="BC231" s="1493" t="s">
        <v>546</v>
      </c>
      <c r="BD231" s="1493" t="s">
        <v>546</v>
      </c>
      <c r="BE231" s="1493">
        <v>1.9900000000000001E-2</v>
      </c>
      <c r="BF231" s="1493" t="s">
        <v>546</v>
      </c>
      <c r="BG231" s="1493" t="s">
        <v>546</v>
      </c>
    </row>
    <row r="232" spans="3:59">
      <c r="C232" s="1489" t="s">
        <v>678</v>
      </c>
      <c r="D232" s="1489" t="s">
        <v>2031</v>
      </c>
      <c r="E232" s="825" t="str">
        <f t="shared" si="4"/>
        <v>EquinoNAVARRA</v>
      </c>
      <c r="F232" s="1491">
        <v>2.0500000000000001E-2</v>
      </c>
      <c r="G232" s="1492" t="s">
        <v>546</v>
      </c>
      <c r="H232" s="1491" t="s">
        <v>546</v>
      </c>
      <c r="I232" s="1491">
        <v>2.0400000000000001E-2</v>
      </c>
      <c r="J232" s="1491" t="s">
        <v>546</v>
      </c>
      <c r="K232" s="1491" t="s">
        <v>546</v>
      </c>
      <c r="L232" s="1493">
        <v>2.0500000000000001E-2</v>
      </c>
      <c r="M232" s="1491" t="s">
        <v>546</v>
      </c>
      <c r="N232" s="1491" t="s">
        <v>546</v>
      </c>
      <c r="O232" s="1491">
        <v>2.0400000000000001E-2</v>
      </c>
      <c r="P232" s="1491" t="s">
        <v>546</v>
      </c>
      <c r="Q232" s="1491" t="s">
        <v>546</v>
      </c>
      <c r="R232" s="1491">
        <v>2.0500000000000001E-2</v>
      </c>
      <c r="S232" s="1491" t="s">
        <v>546</v>
      </c>
      <c r="T232" s="1491" t="s">
        <v>546</v>
      </c>
      <c r="U232" s="1491">
        <v>2.0199999999999999E-2</v>
      </c>
      <c r="V232" s="1491" t="s">
        <v>546</v>
      </c>
      <c r="W232" s="1491" t="s">
        <v>546</v>
      </c>
      <c r="X232" s="1491">
        <v>2.0799999999999999E-2</v>
      </c>
      <c r="Y232" s="1491" t="s">
        <v>546</v>
      </c>
      <c r="Z232" s="1491" t="s">
        <v>546</v>
      </c>
      <c r="AA232" s="1491">
        <v>2.0899999999999998E-2</v>
      </c>
      <c r="AB232" s="1491" t="s">
        <v>546</v>
      </c>
      <c r="AC232" s="1491" t="s">
        <v>546</v>
      </c>
      <c r="AD232" s="1491">
        <v>2.1000000000000001E-2</v>
      </c>
      <c r="AE232" s="1491" t="s">
        <v>546</v>
      </c>
      <c r="AF232" s="1491" t="s">
        <v>546</v>
      </c>
      <c r="AG232" s="1491">
        <v>2.1100000000000001E-2</v>
      </c>
      <c r="AH232" s="1491" t="s">
        <v>546</v>
      </c>
      <c r="AI232" s="1491" t="s">
        <v>546</v>
      </c>
      <c r="AJ232" s="1491">
        <v>2.1100000000000001E-2</v>
      </c>
      <c r="AK232" s="1491" t="s">
        <v>546</v>
      </c>
      <c r="AL232" s="1491" t="s">
        <v>546</v>
      </c>
      <c r="AM232" s="1491">
        <v>2.01E-2</v>
      </c>
      <c r="AN232" s="1491" t="s">
        <v>546</v>
      </c>
      <c r="AO232" s="1491" t="s">
        <v>546</v>
      </c>
      <c r="AP232" s="1491">
        <v>2.1299999999999999E-2</v>
      </c>
      <c r="AQ232" s="1491" t="s">
        <v>546</v>
      </c>
      <c r="AR232" s="1491" t="s">
        <v>546</v>
      </c>
      <c r="AS232" s="1491">
        <v>2.1299999999999999E-2</v>
      </c>
      <c r="AT232" s="1491" t="s">
        <v>546</v>
      </c>
      <c r="AU232" s="1491" t="s">
        <v>546</v>
      </c>
      <c r="AV232" s="1491">
        <v>2.1100000000000001E-2</v>
      </c>
      <c r="AW232" s="1491" t="s">
        <v>546</v>
      </c>
      <c r="AX232" s="1491" t="s">
        <v>546</v>
      </c>
      <c r="AY232" s="1491">
        <v>2.12E-2</v>
      </c>
      <c r="AZ232" s="1491" t="s">
        <v>546</v>
      </c>
      <c r="BA232" s="1491" t="s">
        <v>546</v>
      </c>
      <c r="BB232" s="1493">
        <v>2.1299999999999999E-2</v>
      </c>
      <c r="BC232" s="1493" t="s">
        <v>546</v>
      </c>
      <c r="BD232" s="1493" t="s">
        <v>546</v>
      </c>
      <c r="BE232" s="1493">
        <v>2.1499999999999998E-2</v>
      </c>
      <c r="BF232" s="1493" t="s">
        <v>546</v>
      </c>
      <c r="BG232" s="1493" t="s">
        <v>546</v>
      </c>
    </row>
    <row r="233" spans="3:59">
      <c r="C233" s="1489" t="s">
        <v>678</v>
      </c>
      <c r="D233" s="1489" t="s">
        <v>2032</v>
      </c>
      <c r="E233" s="825" t="str">
        <f t="shared" si="4"/>
        <v>EquinoOURENSE</v>
      </c>
      <c r="F233" s="1491">
        <v>2.0799999999999999E-2</v>
      </c>
      <c r="G233" s="1492" t="s">
        <v>546</v>
      </c>
      <c r="H233" s="1491" t="s">
        <v>546</v>
      </c>
      <c r="I233" s="1491">
        <v>2.06E-2</v>
      </c>
      <c r="J233" s="1491" t="s">
        <v>546</v>
      </c>
      <c r="K233" s="1491" t="s">
        <v>546</v>
      </c>
      <c r="L233" s="1493">
        <v>2.07E-2</v>
      </c>
      <c r="M233" s="1491" t="s">
        <v>546</v>
      </c>
      <c r="N233" s="1491" t="s">
        <v>546</v>
      </c>
      <c r="O233" s="1491">
        <v>2.06E-2</v>
      </c>
      <c r="P233" s="1491" t="s">
        <v>546</v>
      </c>
      <c r="Q233" s="1491" t="s">
        <v>546</v>
      </c>
      <c r="R233" s="1491">
        <v>2.06E-2</v>
      </c>
      <c r="S233" s="1491" t="s">
        <v>546</v>
      </c>
      <c r="T233" s="1491" t="s">
        <v>546</v>
      </c>
      <c r="U233" s="1491">
        <v>2.06E-2</v>
      </c>
      <c r="V233" s="1491" t="s">
        <v>546</v>
      </c>
      <c r="W233" s="1491" t="s">
        <v>546</v>
      </c>
      <c r="X233" s="1491">
        <v>2.06E-2</v>
      </c>
      <c r="Y233" s="1491" t="s">
        <v>546</v>
      </c>
      <c r="Z233" s="1491" t="s">
        <v>546</v>
      </c>
      <c r="AA233" s="1491">
        <v>2.0500000000000001E-2</v>
      </c>
      <c r="AB233" s="1491" t="s">
        <v>546</v>
      </c>
      <c r="AC233" s="1491" t="s">
        <v>546</v>
      </c>
      <c r="AD233" s="1491">
        <v>2.0400000000000001E-2</v>
      </c>
      <c r="AE233" s="1491" t="s">
        <v>546</v>
      </c>
      <c r="AF233" s="1491" t="s">
        <v>546</v>
      </c>
      <c r="AG233" s="1491">
        <v>2.0299999999999999E-2</v>
      </c>
      <c r="AH233" s="1491" t="s">
        <v>546</v>
      </c>
      <c r="AI233" s="1491" t="s">
        <v>546</v>
      </c>
      <c r="AJ233" s="1491">
        <v>2.0199999999999999E-2</v>
      </c>
      <c r="AK233" s="1491" t="s">
        <v>546</v>
      </c>
      <c r="AL233" s="1491" t="s">
        <v>546</v>
      </c>
      <c r="AM233" s="1491">
        <v>2.0199999999999999E-2</v>
      </c>
      <c r="AN233" s="1491" t="s">
        <v>546</v>
      </c>
      <c r="AO233" s="1491" t="s">
        <v>546</v>
      </c>
      <c r="AP233" s="1491">
        <v>2.0199999999999999E-2</v>
      </c>
      <c r="AQ233" s="1491" t="s">
        <v>546</v>
      </c>
      <c r="AR233" s="1491" t="s">
        <v>546</v>
      </c>
      <c r="AS233" s="1491">
        <v>2.0199999999999999E-2</v>
      </c>
      <c r="AT233" s="1491" t="s">
        <v>546</v>
      </c>
      <c r="AU233" s="1491" t="s">
        <v>546</v>
      </c>
      <c r="AV233" s="1491">
        <v>2.0299999999999999E-2</v>
      </c>
      <c r="AW233" s="1491" t="s">
        <v>546</v>
      </c>
      <c r="AX233" s="1491" t="s">
        <v>546</v>
      </c>
      <c r="AY233" s="1491">
        <v>2.0299999999999999E-2</v>
      </c>
      <c r="AZ233" s="1491" t="s">
        <v>546</v>
      </c>
      <c r="BA233" s="1491" t="s">
        <v>546</v>
      </c>
      <c r="BB233" s="1493">
        <v>2.0299999999999999E-2</v>
      </c>
      <c r="BC233" s="1493" t="s">
        <v>546</v>
      </c>
      <c r="BD233" s="1493" t="s">
        <v>546</v>
      </c>
      <c r="BE233" s="1493">
        <v>2.0400000000000001E-2</v>
      </c>
      <c r="BF233" s="1493" t="s">
        <v>546</v>
      </c>
      <c r="BG233" s="1493" t="s">
        <v>546</v>
      </c>
    </row>
    <row r="234" spans="3:59">
      <c r="C234" s="1489" t="s">
        <v>678</v>
      </c>
      <c r="D234" s="1489" t="s">
        <v>2033</v>
      </c>
      <c r="E234" s="825" t="str">
        <f t="shared" si="4"/>
        <v>EquinoPALENCIA</v>
      </c>
      <c r="F234" s="1491">
        <v>0.02</v>
      </c>
      <c r="G234" s="1492" t="s">
        <v>546</v>
      </c>
      <c r="H234" s="1491" t="s">
        <v>546</v>
      </c>
      <c r="I234" s="1491">
        <v>0.02</v>
      </c>
      <c r="J234" s="1491" t="s">
        <v>546</v>
      </c>
      <c r="K234" s="1491" t="s">
        <v>546</v>
      </c>
      <c r="L234" s="1493">
        <v>0.02</v>
      </c>
      <c r="M234" s="1491" t="s">
        <v>546</v>
      </c>
      <c r="N234" s="1491" t="s">
        <v>546</v>
      </c>
      <c r="O234" s="1491">
        <v>0.02</v>
      </c>
      <c r="P234" s="1491" t="s">
        <v>546</v>
      </c>
      <c r="Q234" s="1491" t="s">
        <v>546</v>
      </c>
      <c r="R234" s="1491">
        <v>1.9900000000000001E-2</v>
      </c>
      <c r="S234" s="1491" t="s">
        <v>546</v>
      </c>
      <c r="T234" s="1491" t="s">
        <v>546</v>
      </c>
      <c r="U234" s="1491">
        <v>1.9900000000000001E-2</v>
      </c>
      <c r="V234" s="1491" t="s">
        <v>546</v>
      </c>
      <c r="W234" s="1491" t="s">
        <v>546</v>
      </c>
      <c r="X234" s="1491">
        <v>1.9800000000000002E-2</v>
      </c>
      <c r="Y234" s="1491" t="s">
        <v>546</v>
      </c>
      <c r="Z234" s="1491" t="s">
        <v>546</v>
      </c>
      <c r="AA234" s="1491">
        <v>1.9699999999999999E-2</v>
      </c>
      <c r="AB234" s="1491" t="s">
        <v>546</v>
      </c>
      <c r="AC234" s="1491" t="s">
        <v>546</v>
      </c>
      <c r="AD234" s="1491">
        <v>1.9599999999999999E-2</v>
      </c>
      <c r="AE234" s="1491" t="s">
        <v>546</v>
      </c>
      <c r="AF234" s="1491" t="s">
        <v>546</v>
      </c>
      <c r="AG234" s="1491">
        <v>1.9400000000000001E-2</v>
      </c>
      <c r="AH234" s="1491" t="s">
        <v>546</v>
      </c>
      <c r="AI234" s="1491" t="s">
        <v>546</v>
      </c>
      <c r="AJ234" s="1491">
        <v>1.9400000000000001E-2</v>
      </c>
      <c r="AK234" s="1491" t="s">
        <v>546</v>
      </c>
      <c r="AL234" s="1491" t="s">
        <v>546</v>
      </c>
      <c r="AM234" s="1491">
        <v>1.9400000000000001E-2</v>
      </c>
      <c r="AN234" s="1491" t="s">
        <v>546</v>
      </c>
      <c r="AO234" s="1491" t="s">
        <v>546</v>
      </c>
      <c r="AP234" s="1491">
        <v>1.9400000000000001E-2</v>
      </c>
      <c r="AQ234" s="1491" t="s">
        <v>546</v>
      </c>
      <c r="AR234" s="1491" t="s">
        <v>546</v>
      </c>
      <c r="AS234" s="1491">
        <v>1.9400000000000001E-2</v>
      </c>
      <c r="AT234" s="1491" t="s">
        <v>546</v>
      </c>
      <c r="AU234" s="1491" t="s">
        <v>546</v>
      </c>
      <c r="AV234" s="1491">
        <v>1.9400000000000001E-2</v>
      </c>
      <c r="AW234" s="1491" t="s">
        <v>546</v>
      </c>
      <c r="AX234" s="1491" t="s">
        <v>546</v>
      </c>
      <c r="AY234" s="1491">
        <v>1.9400000000000001E-2</v>
      </c>
      <c r="AZ234" s="1491" t="s">
        <v>546</v>
      </c>
      <c r="BA234" s="1491" t="s">
        <v>546</v>
      </c>
      <c r="BB234" s="1493">
        <v>1.9699999999999999E-2</v>
      </c>
      <c r="BC234" s="1493" t="s">
        <v>546</v>
      </c>
      <c r="BD234" s="1493" t="s">
        <v>546</v>
      </c>
      <c r="BE234" s="1493">
        <v>1.9800000000000002E-2</v>
      </c>
      <c r="BF234" s="1493" t="s">
        <v>546</v>
      </c>
      <c r="BG234" s="1493" t="s">
        <v>546</v>
      </c>
    </row>
    <row r="235" spans="3:59">
      <c r="C235" s="1489" t="s">
        <v>678</v>
      </c>
      <c r="D235" s="1489" t="s">
        <v>2034</v>
      </c>
      <c r="E235" s="825" t="str">
        <f t="shared" si="4"/>
        <v>EquinoPALMAS, LAS</v>
      </c>
      <c r="F235" s="1491">
        <v>2.0199999999999999E-2</v>
      </c>
      <c r="G235" s="1492" t="s">
        <v>546</v>
      </c>
      <c r="H235" s="1491" t="s">
        <v>546</v>
      </c>
      <c r="I235" s="1491">
        <v>2.01E-2</v>
      </c>
      <c r="J235" s="1491" t="s">
        <v>546</v>
      </c>
      <c r="K235" s="1491" t="s">
        <v>546</v>
      </c>
      <c r="L235" s="1493">
        <v>2.01E-2</v>
      </c>
      <c r="M235" s="1491" t="s">
        <v>546</v>
      </c>
      <c r="N235" s="1491" t="s">
        <v>546</v>
      </c>
      <c r="O235" s="1491">
        <v>1.9900000000000001E-2</v>
      </c>
      <c r="P235" s="1491" t="s">
        <v>546</v>
      </c>
      <c r="Q235" s="1491" t="s">
        <v>546</v>
      </c>
      <c r="R235" s="1491">
        <v>1.9800000000000002E-2</v>
      </c>
      <c r="S235" s="1491" t="s">
        <v>546</v>
      </c>
      <c r="T235" s="1491" t="s">
        <v>546</v>
      </c>
      <c r="U235" s="1491">
        <v>1.9800000000000002E-2</v>
      </c>
      <c r="V235" s="1491" t="s">
        <v>546</v>
      </c>
      <c r="W235" s="1491" t="s">
        <v>546</v>
      </c>
      <c r="X235" s="1491">
        <v>1.9800000000000002E-2</v>
      </c>
      <c r="Y235" s="1491" t="s">
        <v>546</v>
      </c>
      <c r="Z235" s="1491" t="s">
        <v>546</v>
      </c>
      <c r="AA235" s="1491">
        <v>1.9800000000000002E-2</v>
      </c>
      <c r="AB235" s="1491" t="s">
        <v>546</v>
      </c>
      <c r="AC235" s="1491" t="s">
        <v>546</v>
      </c>
      <c r="AD235" s="1491">
        <v>1.9800000000000002E-2</v>
      </c>
      <c r="AE235" s="1491" t="s">
        <v>546</v>
      </c>
      <c r="AF235" s="1491" t="s">
        <v>546</v>
      </c>
      <c r="AG235" s="1491">
        <v>1.9599999999999999E-2</v>
      </c>
      <c r="AH235" s="1491" t="s">
        <v>546</v>
      </c>
      <c r="AI235" s="1491" t="s">
        <v>546</v>
      </c>
      <c r="AJ235" s="1491">
        <v>1.9599999999999999E-2</v>
      </c>
      <c r="AK235" s="1491" t="s">
        <v>546</v>
      </c>
      <c r="AL235" s="1491" t="s">
        <v>546</v>
      </c>
      <c r="AM235" s="1491">
        <v>1.9599999999999999E-2</v>
      </c>
      <c r="AN235" s="1491" t="s">
        <v>546</v>
      </c>
      <c r="AO235" s="1491" t="s">
        <v>546</v>
      </c>
      <c r="AP235" s="1491">
        <v>1.9599999999999999E-2</v>
      </c>
      <c r="AQ235" s="1491" t="s">
        <v>546</v>
      </c>
      <c r="AR235" s="1491" t="s">
        <v>546</v>
      </c>
      <c r="AS235" s="1491">
        <v>1.9699999999999999E-2</v>
      </c>
      <c r="AT235" s="1491" t="s">
        <v>546</v>
      </c>
      <c r="AU235" s="1491" t="s">
        <v>546</v>
      </c>
      <c r="AV235" s="1491">
        <v>1.9599999999999999E-2</v>
      </c>
      <c r="AW235" s="1491" t="s">
        <v>546</v>
      </c>
      <c r="AX235" s="1491" t="s">
        <v>546</v>
      </c>
      <c r="AY235" s="1491">
        <v>1.9599999999999999E-2</v>
      </c>
      <c r="AZ235" s="1491" t="s">
        <v>546</v>
      </c>
      <c r="BA235" s="1491" t="s">
        <v>546</v>
      </c>
      <c r="BB235" s="1493">
        <v>1.9599999999999999E-2</v>
      </c>
      <c r="BC235" s="1493" t="s">
        <v>546</v>
      </c>
      <c r="BD235" s="1493" t="s">
        <v>546</v>
      </c>
      <c r="BE235" s="1493">
        <v>1.9599999999999999E-2</v>
      </c>
      <c r="BF235" s="1493" t="s">
        <v>546</v>
      </c>
      <c r="BG235" s="1493" t="s">
        <v>546</v>
      </c>
    </row>
    <row r="236" spans="3:59">
      <c r="C236" s="1489" t="s">
        <v>678</v>
      </c>
      <c r="D236" s="1489" t="s">
        <v>2035</v>
      </c>
      <c r="E236" s="825" t="str">
        <f t="shared" si="4"/>
        <v>EquinoPONTEVEDRA</v>
      </c>
      <c r="F236" s="1491">
        <v>2.0799999999999999E-2</v>
      </c>
      <c r="G236" s="1492" t="s">
        <v>546</v>
      </c>
      <c r="H236" s="1491" t="s">
        <v>546</v>
      </c>
      <c r="I236" s="1491">
        <v>2.06E-2</v>
      </c>
      <c r="J236" s="1491" t="s">
        <v>546</v>
      </c>
      <c r="K236" s="1491" t="s">
        <v>546</v>
      </c>
      <c r="L236" s="1493">
        <v>2.07E-2</v>
      </c>
      <c r="M236" s="1491" t="s">
        <v>546</v>
      </c>
      <c r="N236" s="1491" t="s">
        <v>546</v>
      </c>
      <c r="O236" s="1491">
        <v>2.06E-2</v>
      </c>
      <c r="P236" s="1491" t="s">
        <v>546</v>
      </c>
      <c r="Q236" s="1491" t="s">
        <v>546</v>
      </c>
      <c r="R236" s="1491">
        <v>2.06E-2</v>
      </c>
      <c r="S236" s="1491" t="s">
        <v>546</v>
      </c>
      <c r="T236" s="1491" t="s">
        <v>546</v>
      </c>
      <c r="U236" s="1491">
        <v>2.06E-2</v>
      </c>
      <c r="V236" s="1491" t="s">
        <v>546</v>
      </c>
      <c r="W236" s="1491" t="s">
        <v>546</v>
      </c>
      <c r="X236" s="1491">
        <v>2.06E-2</v>
      </c>
      <c r="Y236" s="1491" t="s">
        <v>546</v>
      </c>
      <c r="Z236" s="1491" t="s">
        <v>546</v>
      </c>
      <c r="AA236" s="1491">
        <v>2.0500000000000001E-2</v>
      </c>
      <c r="AB236" s="1491" t="s">
        <v>546</v>
      </c>
      <c r="AC236" s="1491" t="s">
        <v>546</v>
      </c>
      <c r="AD236" s="1491">
        <v>2.0400000000000001E-2</v>
      </c>
      <c r="AE236" s="1491" t="s">
        <v>546</v>
      </c>
      <c r="AF236" s="1491" t="s">
        <v>546</v>
      </c>
      <c r="AG236" s="1491">
        <v>2.0299999999999999E-2</v>
      </c>
      <c r="AH236" s="1491" t="s">
        <v>546</v>
      </c>
      <c r="AI236" s="1491" t="s">
        <v>546</v>
      </c>
      <c r="AJ236" s="1491">
        <v>2.0199999999999999E-2</v>
      </c>
      <c r="AK236" s="1491" t="s">
        <v>546</v>
      </c>
      <c r="AL236" s="1491" t="s">
        <v>546</v>
      </c>
      <c r="AM236" s="1491">
        <v>2.0199999999999999E-2</v>
      </c>
      <c r="AN236" s="1491" t="s">
        <v>546</v>
      </c>
      <c r="AO236" s="1491" t="s">
        <v>546</v>
      </c>
      <c r="AP236" s="1491">
        <v>2.0199999999999999E-2</v>
      </c>
      <c r="AQ236" s="1491" t="s">
        <v>546</v>
      </c>
      <c r="AR236" s="1491" t="s">
        <v>546</v>
      </c>
      <c r="AS236" s="1491">
        <v>2.0199999999999999E-2</v>
      </c>
      <c r="AT236" s="1491" t="s">
        <v>546</v>
      </c>
      <c r="AU236" s="1491" t="s">
        <v>546</v>
      </c>
      <c r="AV236" s="1491">
        <v>2.0299999999999999E-2</v>
      </c>
      <c r="AW236" s="1491" t="s">
        <v>546</v>
      </c>
      <c r="AX236" s="1491" t="s">
        <v>546</v>
      </c>
      <c r="AY236" s="1491">
        <v>2.0299999999999999E-2</v>
      </c>
      <c r="AZ236" s="1491" t="s">
        <v>546</v>
      </c>
      <c r="BA236" s="1491" t="s">
        <v>546</v>
      </c>
      <c r="BB236" s="1493">
        <v>2.0299999999999999E-2</v>
      </c>
      <c r="BC236" s="1493" t="s">
        <v>546</v>
      </c>
      <c r="BD236" s="1493" t="s">
        <v>546</v>
      </c>
      <c r="BE236" s="1493">
        <v>2.0400000000000001E-2</v>
      </c>
      <c r="BF236" s="1493" t="s">
        <v>546</v>
      </c>
      <c r="BG236" s="1493" t="s">
        <v>546</v>
      </c>
    </row>
    <row r="237" spans="3:59">
      <c r="C237" s="1489" t="s">
        <v>678</v>
      </c>
      <c r="D237" s="1489" t="s">
        <v>2036</v>
      </c>
      <c r="E237" s="825" t="str">
        <f t="shared" si="4"/>
        <v>EquinoRIOJA, LA</v>
      </c>
      <c r="F237" s="1491">
        <v>2.0799999999999999E-2</v>
      </c>
      <c r="G237" s="1492" t="s">
        <v>546</v>
      </c>
      <c r="H237" s="1491" t="s">
        <v>546</v>
      </c>
      <c r="I237" s="1491">
        <v>2.07E-2</v>
      </c>
      <c r="J237" s="1491" t="s">
        <v>546</v>
      </c>
      <c r="K237" s="1491" t="s">
        <v>546</v>
      </c>
      <c r="L237" s="1493">
        <v>2.0500000000000001E-2</v>
      </c>
      <c r="M237" s="1491" t="s">
        <v>546</v>
      </c>
      <c r="N237" s="1491" t="s">
        <v>546</v>
      </c>
      <c r="O237" s="1491">
        <v>2.07E-2</v>
      </c>
      <c r="P237" s="1491" t="s">
        <v>546</v>
      </c>
      <c r="Q237" s="1491" t="s">
        <v>546</v>
      </c>
      <c r="R237" s="1491">
        <v>2.0899999999999998E-2</v>
      </c>
      <c r="S237" s="1491" t="s">
        <v>546</v>
      </c>
      <c r="T237" s="1491" t="s">
        <v>546</v>
      </c>
      <c r="U237" s="1491">
        <v>2.0199999999999999E-2</v>
      </c>
      <c r="V237" s="1491" t="s">
        <v>546</v>
      </c>
      <c r="W237" s="1491" t="s">
        <v>546</v>
      </c>
      <c r="X237" s="1491">
        <v>2.0500000000000001E-2</v>
      </c>
      <c r="Y237" s="1491" t="s">
        <v>546</v>
      </c>
      <c r="Z237" s="1491" t="s">
        <v>546</v>
      </c>
      <c r="AA237" s="1491">
        <v>2.0400000000000001E-2</v>
      </c>
      <c r="AB237" s="1491" t="s">
        <v>546</v>
      </c>
      <c r="AC237" s="1491" t="s">
        <v>546</v>
      </c>
      <c r="AD237" s="1491">
        <v>2.0400000000000001E-2</v>
      </c>
      <c r="AE237" s="1491" t="s">
        <v>546</v>
      </c>
      <c r="AF237" s="1491" t="s">
        <v>546</v>
      </c>
      <c r="AG237" s="1491">
        <v>2.0299999999999999E-2</v>
      </c>
      <c r="AH237" s="1491" t="s">
        <v>546</v>
      </c>
      <c r="AI237" s="1491" t="s">
        <v>546</v>
      </c>
      <c r="AJ237" s="1491">
        <v>2.0299999999999999E-2</v>
      </c>
      <c r="AK237" s="1491" t="s">
        <v>546</v>
      </c>
      <c r="AL237" s="1491" t="s">
        <v>546</v>
      </c>
      <c r="AM237" s="1491">
        <v>2.01E-2</v>
      </c>
      <c r="AN237" s="1491" t="s">
        <v>546</v>
      </c>
      <c r="AO237" s="1491" t="s">
        <v>546</v>
      </c>
      <c r="AP237" s="1491">
        <v>2.01E-2</v>
      </c>
      <c r="AQ237" s="1491" t="s">
        <v>546</v>
      </c>
      <c r="AR237" s="1491" t="s">
        <v>546</v>
      </c>
      <c r="AS237" s="1491">
        <v>2.01E-2</v>
      </c>
      <c r="AT237" s="1491" t="s">
        <v>546</v>
      </c>
      <c r="AU237" s="1491" t="s">
        <v>546</v>
      </c>
      <c r="AV237" s="1491">
        <v>2.01E-2</v>
      </c>
      <c r="AW237" s="1491" t="s">
        <v>546</v>
      </c>
      <c r="AX237" s="1491" t="s">
        <v>546</v>
      </c>
      <c r="AY237" s="1491">
        <v>2.0299999999999999E-2</v>
      </c>
      <c r="AZ237" s="1491" t="s">
        <v>546</v>
      </c>
      <c r="BA237" s="1491" t="s">
        <v>546</v>
      </c>
      <c r="BB237" s="1493">
        <v>2.0299999999999999E-2</v>
      </c>
      <c r="BC237" s="1493" t="s">
        <v>546</v>
      </c>
      <c r="BD237" s="1493" t="s">
        <v>546</v>
      </c>
      <c r="BE237" s="1493">
        <v>2.0400000000000001E-2</v>
      </c>
      <c r="BF237" s="1493" t="s">
        <v>546</v>
      </c>
      <c r="BG237" s="1493" t="s">
        <v>546</v>
      </c>
    </row>
    <row r="238" spans="3:59">
      <c r="C238" s="1489" t="s">
        <v>678</v>
      </c>
      <c r="D238" s="1489" t="s">
        <v>2037</v>
      </c>
      <c r="E238" s="825" t="str">
        <f t="shared" si="4"/>
        <v>EquinoSALAMANCA</v>
      </c>
      <c r="F238" s="1491">
        <v>0.02</v>
      </c>
      <c r="G238" s="1492" t="s">
        <v>546</v>
      </c>
      <c r="H238" s="1491" t="s">
        <v>546</v>
      </c>
      <c r="I238" s="1491">
        <v>0.02</v>
      </c>
      <c r="J238" s="1491" t="s">
        <v>546</v>
      </c>
      <c r="K238" s="1491" t="s">
        <v>546</v>
      </c>
      <c r="L238" s="1493">
        <v>0.02</v>
      </c>
      <c r="M238" s="1491" t="s">
        <v>546</v>
      </c>
      <c r="N238" s="1491" t="s">
        <v>546</v>
      </c>
      <c r="O238" s="1491">
        <v>0.02</v>
      </c>
      <c r="P238" s="1491" t="s">
        <v>546</v>
      </c>
      <c r="Q238" s="1491" t="s">
        <v>546</v>
      </c>
      <c r="R238" s="1491">
        <v>1.9900000000000001E-2</v>
      </c>
      <c r="S238" s="1491" t="s">
        <v>546</v>
      </c>
      <c r="T238" s="1491" t="s">
        <v>546</v>
      </c>
      <c r="U238" s="1491">
        <v>1.9900000000000001E-2</v>
      </c>
      <c r="V238" s="1491" t="s">
        <v>546</v>
      </c>
      <c r="W238" s="1491" t="s">
        <v>546</v>
      </c>
      <c r="X238" s="1491">
        <v>1.9800000000000002E-2</v>
      </c>
      <c r="Y238" s="1491" t="s">
        <v>546</v>
      </c>
      <c r="Z238" s="1491" t="s">
        <v>546</v>
      </c>
      <c r="AA238" s="1491">
        <v>1.9699999999999999E-2</v>
      </c>
      <c r="AB238" s="1491" t="s">
        <v>546</v>
      </c>
      <c r="AC238" s="1491" t="s">
        <v>546</v>
      </c>
      <c r="AD238" s="1491">
        <v>1.9599999999999999E-2</v>
      </c>
      <c r="AE238" s="1491" t="s">
        <v>546</v>
      </c>
      <c r="AF238" s="1491" t="s">
        <v>546</v>
      </c>
      <c r="AG238" s="1491">
        <v>1.9400000000000001E-2</v>
      </c>
      <c r="AH238" s="1491" t="s">
        <v>546</v>
      </c>
      <c r="AI238" s="1491" t="s">
        <v>546</v>
      </c>
      <c r="AJ238" s="1491">
        <v>1.9400000000000001E-2</v>
      </c>
      <c r="AK238" s="1491" t="s">
        <v>546</v>
      </c>
      <c r="AL238" s="1491" t="s">
        <v>546</v>
      </c>
      <c r="AM238" s="1491">
        <v>1.9400000000000001E-2</v>
      </c>
      <c r="AN238" s="1491" t="s">
        <v>546</v>
      </c>
      <c r="AO238" s="1491" t="s">
        <v>546</v>
      </c>
      <c r="AP238" s="1491">
        <v>1.9400000000000001E-2</v>
      </c>
      <c r="AQ238" s="1491" t="s">
        <v>546</v>
      </c>
      <c r="AR238" s="1491" t="s">
        <v>546</v>
      </c>
      <c r="AS238" s="1491">
        <v>1.9400000000000001E-2</v>
      </c>
      <c r="AT238" s="1491" t="s">
        <v>546</v>
      </c>
      <c r="AU238" s="1491" t="s">
        <v>546</v>
      </c>
      <c r="AV238" s="1491">
        <v>1.9400000000000001E-2</v>
      </c>
      <c r="AW238" s="1491" t="s">
        <v>546</v>
      </c>
      <c r="AX238" s="1491" t="s">
        <v>546</v>
      </c>
      <c r="AY238" s="1491">
        <v>1.9400000000000001E-2</v>
      </c>
      <c r="AZ238" s="1491" t="s">
        <v>546</v>
      </c>
      <c r="BA238" s="1491" t="s">
        <v>546</v>
      </c>
      <c r="BB238" s="1493">
        <v>1.9699999999999999E-2</v>
      </c>
      <c r="BC238" s="1493" t="s">
        <v>546</v>
      </c>
      <c r="BD238" s="1493" t="s">
        <v>546</v>
      </c>
      <c r="BE238" s="1493">
        <v>1.9800000000000002E-2</v>
      </c>
      <c r="BF238" s="1493" t="s">
        <v>546</v>
      </c>
      <c r="BG238" s="1493" t="s">
        <v>546</v>
      </c>
    </row>
    <row r="239" spans="3:59">
      <c r="C239" s="1489" t="s">
        <v>678</v>
      </c>
      <c r="D239" s="1489" t="s">
        <v>2038</v>
      </c>
      <c r="E239" s="825" t="str">
        <f t="shared" si="4"/>
        <v>EquinoSANTA CRUZ DE TENERIFE</v>
      </c>
      <c r="F239" s="1491">
        <v>2.0199999999999999E-2</v>
      </c>
      <c r="G239" s="1492" t="s">
        <v>546</v>
      </c>
      <c r="H239" s="1491" t="s">
        <v>546</v>
      </c>
      <c r="I239" s="1491">
        <v>2.01E-2</v>
      </c>
      <c r="J239" s="1491" t="s">
        <v>546</v>
      </c>
      <c r="K239" s="1491" t="s">
        <v>546</v>
      </c>
      <c r="L239" s="1493">
        <v>2.01E-2</v>
      </c>
      <c r="M239" s="1491" t="s">
        <v>546</v>
      </c>
      <c r="N239" s="1491" t="s">
        <v>546</v>
      </c>
      <c r="O239" s="1491">
        <v>1.9900000000000001E-2</v>
      </c>
      <c r="P239" s="1491" t="s">
        <v>546</v>
      </c>
      <c r="Q239" s="1491" t="s">
        <v>546</v>
      </c>
      <c r="R239" s="1491">
        <v>1.9800000000000002E-2</v>
      </c>
      <c r="S239" s="1491" t="s">
        <v>546</v>
      </c>
      <c r="T239" s="1491" t="s">
        <v>546</v>
      </c>
      <c r="U239" s="1491">
        <v>1.9800000000000002E-2</v>
      </c>
      <c r="V239" s="1491" t="s">
        <v>546</v>
      </c>
      <c r="W239" s="1491" t="s">
        <v>546</v>
      </c>
      <c r="X239" s="1491">
        <v>1.9800000000000002E-2</v>
      </c>
      <c r="Y239" s="1491" t="s">
        <v>546</v>
      </c>
      <c r="Z239" s="1491" t="s">
        <v>546</v>
      </c>
      <c r="AA239" s="1491">
        <v>1.9800000000000002E-2</v>
      </c>
      <c r="AB239" s="1491" t="s">
        <v>546</v>
      </c>
      <c r="AC239" s="1491" t="s">
        <v>546</v>
      </c>
      <c r="AD239" s="1491">
        <v>1.9699999999999999E-2</v>
      </c>
      <c r="AE239" s="1491" t="s">
        <v>546</v>
      </c>
      <c r="AF239" s="1491" t="s">
        <v>546</v>
      </c>
      <c r="AG239" s="1491">
        <v>1.9599999999999999E-2</v>
      </c>
      <c r="AH239" s="1491" t="s">
        <v>546</v>
      </c>
      <c r="AI239" s="1491" t="s">
        <v>546</v>
      </c>
      <c r="AJ239" s="1491">
        <v>1.9599999999999999E-2</v>
      </c>
      <c r="AK239" s="1491" t="s">
        <v>546</v>
      </c>
      <c r="AL239" s="1491" t="s">
        <v>546</v>
      </c>
      <c r="AM239" s="1491">
        <v>1.9599999999999999E-2</v>
      </c>
      <c r="AN239" s="1491" t="s">
        <v>546</v>
      </c>
      <c r="AO239" s="1491" t="s">
        <v>546</v>
      </c>
      <c r="AP239" s="1491">
        <v>1.9599999999999999E-2</v>
      </c>
      <c r="AQ239" s="1491" t="s">
        <v>546</v>
      </c>
      <c r="AR239" s="1491" t="s">
        <v>546</v>
      </c>
      <c r="AS239" s="1491">
        <v>1.9699999999999999E-2</v>
      </c>
      <c r="AT239" s="1491" t="s">
        <v>546</v>
      </c>
      <c r="AU239" s="1491" t="s">
        <v>546</v>
      </c>
      <c r="AV239" s="1491">
        <v>1.9599999999999999E-2</v>
      </c>
      <c r="AW239" s="1491" t="s">
        <v>546</v>
      </c>
      <c r="AX239" s="1491" t="s">
        <v>546</v>
      </c>
      <c r="AY239" s="1491">
        <v>1.9599999999999999E-2</v>
      </c>
      <c r="AZ239" s="1491" t="s">
        <v>546</v>
      </c>
      <c r="BA239" s="1491" t="s">
        <v>546</v>
      </c>
      <c r="BB239" s="1493">
        <v>1.9599999999999999E-2</v>
      </c>
      <c r="BC239" s="1493" t="s">
        <v>546</v>
      </c>
      <c r="BD239" s="1493" t="s">
        <v>546</v>
      </c>
      <c r="BE239" s="1493">
        <v>1.9599999999999999E-2</v>
      </c>
      <c r="BF239" s="1493" t="s">
        <v>546</v>
      </c>
      <c r="BG239" s="1493" t="s">
        <v>546</v>
      </c>
    </row>
    <row r="240" spans="3:59">
      <c r="C240" s="1489" t="s">
        <v>678</v>
      </c>
      <c r="D240" s="1489" t="s">
        <v>2039</v>
      </c>
      <c r="E240" s="825" t="str">
        <f t="shared" si="4"/>
        <v>EquinoSEGOVIA</v>
      </c>
      <c r="F240" s="1491">
        <v>0.02</v>
      </c>
      <c r="G240" s="1492" t="s">
        <v>546</v>
      </c>
      <c r="H240" s="1491" t="s">
        <v>546</v>
      </c>
      <c r="I240" s="1491">
        <v>0.02</v>
      </c>
      <c r="J240" s="1491" t="s">
        <v>546</v>
      </c>
      <c r="K240" s="1491" t="s">
        <v>546</v>
      </c>
      <c r="L240" s="1493">
        <v>0.02</v>
      </c>
      <c r="M240" s="1491" t="s">
        <v>546</v>
      </c>
      <c r="N240" s="1491" t="s">
        <v>546</v>
      </c>
      <c r="O240" s="1491">
        <v>0.02</v>
      </c>
      <c r="P240" s="1491" t="s">
        <v>546</v>
      </c>
      <c r="Q240" s="1491" t="s">
        <v>546</v>
      </c>
      <c r="R240" s="1491">
        <v>1.9900000000000001E-2</v>
      </c>
      <c r="S240" s="1491" t="s">
        <v>546</v>
      </c>
      <c r="T240" s="1491" t="s">
        <v>546</v>
      </c>
      <c r="U240" s="1491">
        <v>1.9900000000000001E-2</v>
      </c>
      <c r="V240" s="1491" t="s">
        <v>546</v>
      </c>
      <c r="W240" s="1491" t="s">
        <v>546</v>
      </c>
      <c r="X240" s="1491">
        <v>1.9800000000000002E-2</v>
      </c>
      <c r="Y240" s="1491" t="s">
        <v>546</v>
      </c>
      <c r="Z240" s="1491" t="s">
        <v>546</v>
      </c>
      <c r="AA240" s="1491">
        <v>1.9699999999999999E-2</v>
      </c>
      <c r="AB240" s="1491" t="s">
        <v>546</v>
      </c>
      <c r="AC240" s="1491" t="s">
        <v>546</v>
      </c>
      <c r="AD240" s="1491">
        <v>1.9599999999999999E-2</v>
      </c>
      <c r="AE240" s="1491" t="s">
        <v>546</v>
      </c>
      <c r="AF240" s="1491" t="s">
        <v>546</v>
      </c>
      <c r="AG240" s="1491">
        <v>1.9400000000000001E-2</v>
      </c>
      <c r="AH240" s="1491" t="s">
        <v>546</v>
      </c>
      <c r="AI240" s="1491" t="s">
        <v>546</v>
      </c>
      <c r="AJ240" s="1491">
        <v>1.9400000000000001E-2</v>
      </c>
      <c r="AK240" s="1491" t="s">
        <v>546</v>
      </c>
      <c r="AL240" s="1491" t="s">
        <v>546</v>
      </c>
      <c r="AM240" s="1491">
        <v>1.9400000000000001E-2</v>
      </c>
      <c r="AN240" s="1491" t="s">
        <v>546</v>
      </c>
      <c r="AO240" s="1491" t="s">
        <v>546</v>
      </c>
      <c r="AP240" s="1491">
        <v>1.9400000000000001E-2</v>
      </c>
      <c r="AQ240" s="1491" t="s">
        <v>546</v>
      </c>
      <c r="AR240" s="1491" t="s">
        <v>546</v>
      </c>
      <c r="AS240" s="1491">
        <v>1.9400000000000001E-2</v>
      </c>
      <c r="AT240" s="1491" t="s">
        <v>546</v>
      </c>
      <c r="AU240" s="1491" t="s">
        <v>546</v>
      </c>
      <c r="AV240" s="1491">
        <v>1.9400000000000001E-2</v>
      </c>
      <c r="AW240" s="1491" t="s">
        <v>546</v>
      </c>
      <c r="AX240" s="1491" t="s">
        <v>546</v>
      </c>
      <c r="AY240" s="1491">
        <v>1.9400000000000001E-2</v>
      </c>
      <c r="AZ240" s="1491" t="s">
        <v>546</v>
      </c>
      <c r="BA240" s="1491" t="s">
        <v>546</v>
      </c>
      <c r="BB240" s="1493">
        <v>1.9699999999999999E-2</v>
      </c>
      <c r="BC240" s="1493" t="s">
        <v>546</v>
      </c>
      <c r="BD240" s="1493" t="s">
        <v>546</v>
      </c>
      <c r="BE240" s="1493">
        <v>1.9800000000000002E-2</v>
      </c>
      <c r="BF240" s="1493" t="s">
        <v>546</v>
      </c>
      <c r="BG240" s="1493" t="s">
        <v>546</v>
      </c>
    </row>
    <row r="241" spans="3:59">
      <c r="C241" s="1489" t="s">
        <v>678</v>
      </c>
      <c r="D241" s="1489" t="s">
        <v>2040</v>
      </c>
      <c r="E241" s="825" t="str">
        <f t="shared" si="4"/>
        <v>EquinoSEVILLA</v>
      </c>
      <c r="F241" s="1491">
        <v>2.06E-2</v>
      </c>
      <c r="G241" s="1492" t="s">
        <v>546</v>
      </c>
      <c r="H241" s="1491" t="s">
        <v>546</v>
      </c>
      <c r="I241" s="1491">
        <v>2.0400000000000001E-2</v>
      </c>
      <c r="J241" s="1491" t="s">
        <v>546</v>
      </c>
      <c r="K241" s="1491" t="s">
        <v>546</v>
      </c>
      <c r="L241" s="1493">
        <v>2.0400000000000001E-2</v>
      </c>
      <c r="M241" s="1491" t="s">
        <v>546</v>
      </c>
      <c r="N241" s="1491" t="s">
        <v>546</v>
      </c>
      <c r="O241" s="1491">
        <v>2.0400000000000001E-2</v>
      </c>
      <c r="P241" s="1491" t="s">
        <v>546</v>
      </c>
      <c r="Q241" s="1491" t="s">
        <v>546</v>
      </c>
      <c r="R241" s="1491">
        <v>2.0400000000000001E-2</v>
      </c>
      <c r="S241" s="1491" t="s">
        <v>546</v>
      </c>
      <c r="T241" s="1491" t="s">
        <v>546</v>
      </c>
      <c r="U241" s="1491">
        <v>2.0299999999999999E-2</v>
      </c>
      <c r="V241" s="1491" t="s">
        <v>546</v>
      </c>
      <c r="W241" s="1491" t="s">
        <v>546</v>
      </c>
      <c r="X241" s="1491">
        <v>2.0199999999999999E-2</v>
      </c>
      <c r="Y241" s="1491" t="s">
        <v>546</v>
      </c>
      <c r="Z241" s="1491" t="s">
        <v>546</v>
      </c>
      <c r="AA241" s="1491">
        <v>2.01E-2</v>
      </c>
      <c r="AB241" s="1491" t="s">
        <v>546</v>
      </c>
      <c r="AC241" s="1491" t="s">
        <v>546</v>
      </c>
      <c r="AD241" s="1491">
        <v>2.01E-2</v>
      </c>
      <c r="AE241" s="1491" t="s">
        <v>546</v>
      </c>
      <c r="AF241" s="1491" t="s">
        <v>546</v>
      </c>
      <c r="AG241" s="1491">
        <v>1.9900000000000001E-2</v>
      </c>
      <c r="AH241" s="1491" t="s">
        <v>546</v>
      </c>
      <c r="AI241" s="1491" t="s">
        <v>546</v>
      </c>
      <c r="AJ241" s="1491">
        <v>2.01E-2</v>
      </c>
      <c r="AK241" s="1491" t="s">
        <v>546</v>
      </c>
      <c r="AL241" s="1491" t="s">
        <v>546</v>
      </c>
      <c r="AM241" s="1491">
        <v>1.9900000000000001E-2</v>
      </c>
      <c r="AN241" s="1491" t="s">
        <v>546</v>
      </c>
      <c r="AO241" s="1491" t="s">
        <v>546</v>
      </c>
      <c r="AP241" s="1491">
        <v>0.02</v>
      </c>
      <c r="AQ241" s="1491" t="s">
        <v>546</v>
      </c>
      <c r="AR241" s="1491" t="s">
        <v>546</v>
      </c>
      <c r="AS241" s="1491">
        <v>0.02</v>
      </c>
      <c r="AT241" s="1491" t="s">
        <v>546</v>
      </c>
      <c r="AU241" s="1491" t="s">
        <v>546</v>
      </c>
      <c r="AV241" s="1491">
        <v>0.02</v>
      </c>
      <c r="AW241" s="1491" t="s">
        <v>546</v>
      </c>
      <c r="AX241" s="1491" t="s">
        <v>546</v>
      </c>
      <c r="AY241" s="1491">
        <v>1.9900000000000001E-2</v>
      </c>
      <c r="AZ241" s="1491" t="s">
        <v>546</v>
      </c>
      <c r="BA241" s="1491" t="s">
        <v>546</v>
      </c>
      <c r="BB241" s="1493">
        <v>0.02</v>
      </c>
      <c r="BC241" s="1493" t="s">
        <v>546</v>
      </c>
      <c r="BD241" s="1493" t="s">
        <v>546</v>
      </c>
      <c r="BE241" s="1493">
        <v>0.02</v>
      </c>
      <c r="BF241" s="1493" t="s">
        <v>546</v>
      </c>
      <c r="BG241" s="1493" t="s">
        <v>546</v>
      </c>
    </row>
    <row r="242" spans="3:59">
      <c r="C242" s="1489" t="s">
        <v>678</v>
      </c>
      <c r="D242" s="1489" t="s">
        <v>2041</v>
      </c>
      <c r="E242" s="825" t="str">
        <f t="shared" si="4"/>
        <v>EquinoSORIA</v>
      </c>
      <c r="F242" s="1491">
        <v>0.02</v>
      </c>
      <c r="G242" s="1492" t="s">
        <v>546</v>
      </c>
      <c r="H242" s="1491" t="s">
        <v>546</v>
      </c>
      <c r="I242" s="1491">
        <v>0.02</v>
      </c>
      <c r="J242" s="1491" t="s">
        <v>546</v>
      </c>
      <c r="K242" s="1491" t="s">
        <v>546</v>
      </c>
      <c r="L242" s="1493">
        <v>0.02</v>
      </c>
      <c r="M242" s="1491" t="s">
        <v>546</v>
      </c>
      <c r="N242" s="1491" t="s">
        <v>546</v>
      </c>
      <c r="O242" s="1491">
        <v>0.02</v>
      </c>
      <c r="P242" s="1491" t="s">
        <v>546</v>
      </c>
      <c r="Q242" s="1491" t="s">
        <v>546</v>
      </c>
      <c r="R242" s="1491">
        <v>1.9900000000000001E-2</v>
      </c>
      <c r="S242" s="1491" t="s">
        <v>546</v>
      </c>
      <c r="T242" s="1491" t="s">
        <v>546</v>
      </c>
      <c r="U242" s="1491">
        <v>1.9900000000000001E-2</v>
      </c>
      <c r="V242" s="1491" t="s">
        <v>546</v>
      </c>
      <c r="W242" s="1491" t="s">
        <v>546</v>
      </c>
      <c r="X242" s="1491">
        <v>1.9800000000000002E-2</v>
      </c>
      <c r="Y242" s="1491" t="s">
        <v>546</v>
      </c>
      <c r="Z242" s="1491" t="s">
        <v>546</v>
      </c>
      <c r="AA242" s="1491">
        <v>1.9699999999999999E-2</v>
      </c>
      <c r="AB242" s="1491" t="s">
        <v>546</v>
      </c>
      <c r="AC242" s="1491" t="s">
        <v>546</v>
      </c>
      <c r="AD242" s="1491">
        <v>1.9599999999999999E-2</v>
      </c>
      <c r="AE242" s="1491" t="s">
        <v>546</v>
      </c>
      <c r="AF242" s="1491" t="s">
        <v>546</v>
      </c>
      <c r="AG242" s="1491">
        <v>1.9400000000000001E-2</v>
      </c>
      <c r="AH242" s="1491" t="s">
        <v>546</v>
      </c>
      <c r="AI242" s="1491" t="s">
        <v>546</v>
      </c>
      <c r="AJ242" s="1491">
        <v>1.9400000000000001E-2</v>
      </c>
      <c r="AK242" s="1491" t="s">
        <v>546</v>
      </c>
      <c r="AL242" s="1491" t="s">
        <v>546</v>
      </c>
      <c r="AM242" s="1491">
        <v>1.9400000000000001E-2</v>
      </c>
      <c r="AN242" s="1491" t="s">
        <v>546</v>
      </c>
      <c r="AO242" s="1491" t="s">
        <v>546</v>
      </c>
      <c r="AP242" s="1491">
        <v>1.9400000000000001E-2</v>
      </c>
      <c r="AQ242" s="1491" t="s">
        <v>546</v>
      </c>
      <c r="AR242" s="1491" t="s">
        <v>546</v>
      </c>
      <c r="AS242" s="1491">
        <v>1.9400000000000001E-2</v>
      </c>
      <c r="AT242" s="1491" t="s">
        <v>546</v>
      </c>
      <c r="AU242" s="1491" t="s">
        <v>546</v>
      </c>
      <c r="AV242" s="1491">
        <v>1.9400000000000001E-2</v>
      </c>
      <c r="AW242" s="1491" t="s">
        <v>546</v>
      </c>
      <c r="AX242" s="1491" t="s">
        <v>546</v>
      </c>
      <c r="AY242" s="1491">
        <v>1.9400000000000001E-2</v>
      </c>
      <c r="AZ242" s="1491" t="s">
        <v>546</v>
      </c>
      <c r="BA242" s="1491" t="s">
        <v>546</v>
      </c>
      <c r="BB242" s="1493">
        <v>1.9699999999999999E-2</v>
      </c>
      <c r="BC242" s="1493" t="s">
        <v>546</v>
      </c>
      <c r="BD242" s="1493" t="s">
        <v>546</v>
      </c>
      <c r="BE242" s="1493">
        <v>1.9800000000000002E-2</v>
      </c>
      <c r="BF242" s="1493" t="s">
        <v>546</v>
      </c>
      <c r="BG242" s="1493" t="s">
        <v>546</v>
      </c>
    </row>
    <row r="243" spans="3:59">
      <c r="C243" s="1489" t="s">
        <v>678</v>
      </c>
      <c r="D243" s="1489" t="s">
        <v>2042</v>
      </c>
      <c r="E243" s="825" t="str">
        <f t="shared" si="4"/>
        <v>EquinoTARRAGONA</v>
      </c>
      <c r="F243" s="1491">
        <v>1.9699999999999999E-2</v>
      </c>
      <c r="G243" s="1492" t="s">
        <v>546</v>
      </c>
      <c r="H243" s="1491" t="s">
        <v>546</v>
      </c>
      <c r="I243" s="1491">
        <v>1.9400000000000001E-2</v>
      </c>
      <c r="J243" s="1491" t="s">
        <v>546</v>
      </c>
      <c r="K243" s="1491" t="s">
        <v>546</v>
      </c>
      <c r="L243" s="1493">
        <v>1.9300000000000001E-2</v>
      </c>
      <c r="M243" s="1491" t="s">
        <v>546</v>
      </c>
      <c r="N243" s="1491" t="s">
        <v>546</v>
      </c>
      <c r="O243" s="1491">
        <v>1.9300000000000001E-2</v>
      </c>
      <c r="P243" s="1491" t="s">
        <v>546</v>
      </c>
      <c r="Q243" s="1491" t="s">
        <v>546</v>
      </c>
      <c r="R243" s="1491">
        <v>1.9300000000000001E-2</v>
      </c>
      <c r="S243" s="1491" t="s">
        <v>546</v>
      </c>
      <c r="T243" s="1491" t="s">
        <v>546</v>
      </c>
      <c r="U243" s="1491">
        <v>1.9199999999999998E-2</v>
      </c>
      <c r="V243" s="1491" t="s">
        <v>546</v>
      </c>
      <c r="W243" s="1491" t="s">
        <v>546</v>
      </c>
      <c r="X243" s="1491">
        <v>1.9199999999999998E-2</v>
      </c>
      <c r="Y243" s="1491" t="s">
        <v>546</v>
      </c>
      <c r="Z243" s="1491" t="s">
        <v>546</v>
      </c>
      <c r="AA243" s="1491">
        <v>1.9300000000000001E-2</v>
      </c>
      <c r="AB243" s="1491" t="s">
        <v>546</v>
      </c>
      <c r="AC243" s="1491" t="s">
        <v>546</v>
      </c>
      <c r="AD243" s="1491">
        <v>1.9199999999999998E-2</v>
      </c>
      <c r="AE243" s="1491" t="s">
        <v>546</v>
      </c>
      <c r="AF243" s="1491" t="s">
        <v>546</v>
      </c>
      <c r="AG243" s="1491">
        <v>1.9E-2</v>
      </c>
      <c r="AH243" s="1491" t="s">
        <v>546</v>
      </c>
      <c r="AI243" s="1491" t="s">
        <v>546</v>
      </c>
      <c r="AJ243" s="1491">
        <v>1.9E-2</v>
      </c>
      <c r="AK243" s="1491" t="s">
        <v>546</v>
      </c>
      <c r="AL243" s="1491" t="s">
        <v>546</v>
      </c>
      <c r="AM243" s="1491">
        <v>1.9E-2</v>
      </c>
      <c r="AN243" s="1491" t="s">
        <v>546</v>
      </c>
      <c r="AO243" s="1491" t="s">
        <v>546</v>
      </c>
      <c r="AP243" s="1491">
        <v>1.89E-2</v>
      </c>
      <c r="AQ243" s="1491" t="s">
        <v>546</v>
      </c>
      <c r="AR243" s="1491" t="s">
        <v>546</v>
      </c>
      <c r="AS243" s="1491">
        <v>1.89E-2</v>
      </c>
      <c r="AT243" s="1491" t="s">
        <v>546</v>
      </c>
      <c r="AU243" s="1491" t="s">
        <v>546</v>
      </c>
      <c r="AV243" s="1491">
        <v>1.89E-2</v>
      </c>
      <c r="AW243" s="1491" t="s">
        <v>546</v>
      </c>
      <c r="AX243" s="1491" t="s">
        <v>546</v>
      </c>
      <c r="AY243" s="1491">
        <v>1.8800000000000001E-2</v>
      </c>
      <c r="AZ243" s="1491" t="s">
        <v>546</v>
      </c>
      <c r="BA243" s="1491" t="s">
        <v>546</v>
      </c>
      <c r="BB243" s="1493">
        <v>1.8800000000000001E-2</v>
      </c>
      <c r="BC243" s="1493" t="s">
        <v>546</v>
      </c>
      <c r="BD243" s="1493" t="s">
        <v>546</v>
      </c>
      <c r="BE243" s="1493">
        <v>1.8700000000000001E-2</v>
      </c>
      <c r="BF243" s="1493" t="s">
        <v>546</v>
      </c>
      <c r="BG243" s="1493" t="s">
        <v>546</v>
      </c>
    </row>
    <row r="244" spans="3:59">
      <c r="C244" s="1489" t="s">
        <v>678</v>
      </c>
      <c r="D244" s="1489" t="s">
        <v>2043</v>
      </c>
      <c r="E244" s="825" t="str">
        <f t="shared" si="4"/>
        <v>EquinoTERUEL</v>
      </c>
      <c r="F244" s="1491">
        <v>1.89E-2</v>
      </c>
      <c r="G244" s="1492" t="s">
        <v>546</v>
      </c>
      <c r="H244" s="1491" t="s">
        <v>546</v>
      </c>
      <c r="I244" s="1491">
        <v>1.89E-2</v>
      </c>
      <c r="J244" s="1491" t="s">
        <v>546</v>
      </c>
      <c r="K244" s="1491" t="s">
        <v>546</v>
      </c>
      <c r="L244" s="1493">
        <v>1.9300000000000001E-2</v>
      </c>
      <c r="M244" s="1491" t="s">
        <v>546</v>
      </c>
      <c r="N244" s="1491" t="s">
        <v>546</v>
      </c>
      <c r="O244" s="1491">
        <v>1.9800000000000002E-2</v>
      </c>
      <c r="P244" s="1491" t="s">
        <v>546</v>
      </c>
      <c r="Q244" s="1491" t="s">
        <v>546</v>
      </c>
      <c r="R244" s="1491">
        <v>1.9900000000000001E-2</v>
      </c>
      <c r="S244" s="1491" t="s">
        <v>546</v>
      </c>
      <c r="T244" s="1491" t="s">
        <v>546</v>
      </c>
      <c r="U244" s="1491">
        <v>2.0799999999999999E-2</v>
      </c>
      <c r="V244" s="1491" t="s">
        <v>546</v>
      </c>
      <c r="W244" s="1491" t="s">
        <v>546</v>
      </c>
      <c r="X244" s="1491">
        <v>1.9800000000000002E-2</v>
      </c>
      <c r="Y244" s="1491" t="s">
        <v>546</v>
      </c>
      <c r="Z244" s="1491" t="s">
        <v>546</v>
      </c>
      <c r="AA244" s="1491">
        <v>1.9099999999999999E-2</v>
      </c>
      <c r="AB244" s="1491" t="s">
        <v>546</v>
      </c>
      <c r="AC244" s="1491" t="s">
        <v>546</v>
      </c>
      <c r="AD244" s="1491">
        <v>1.9900000000000001E-2</v>
      </c>
      <c r="AE244" s="1491" t="s">
        <v>546</v>
      </c>
      <c r="AF244" s="1491" t="s">
        <v>546</v>
      </c>
      <c r="AG244" s="1491">
        <v>1.9599999999999999E-2</v>
      </c>
      <c r="AH244" s="1491" t="s">
        <v>546</v>
      </c>
      <c r="AI244" s="1491" t="s">
        <v>546</v>
      </c>
      <c r="AJ244" s="1491">
        <v>1.9599999999999999E-2</v>
      </c>
      <c r="AK244" s="1491" t="s">
        <v>546</v>
      </c>
      <c r="AL244" s="1491" t="s">
        <v>546</v>
      </c>
      <c r="AM244" s="1491">
        <v>1.9699999999999999E-2</v>
      </c>
      <c r="AN244" s="1491" t="s">
        <v>546</v>
      </c>
      <c r="AO244" s="1491" t="s">
        <v>546</v>
      </c>
      <c r="AP244" s="1491">
        <v>1.9599999999999999E-2</v>
      </c>
      <c r="AQ244" s="1491" t="s">
        <v>546</v>
      </c>
      <c r="AR244" s="1491" t="s">
        <v>546</v>
      </c>
      <c r="AS244" s="1491">
        <v>1.9199999999999998E-2</v>
      </c>
      <c r="AT244" s="1491" t="s">
        <v>546</v>
      </c>
      <c r="AU244" s="1491" t="s">
        <v>546</v>
      </c>
      <c r="AV244" s="1491">
        <v>1.9199999999999998E-2</v>
      </c>
      <c r="AW244" s="1491" t="s">
        <v>546</v>
      </c>
      <c r="AX244" s="1491" t="s">
        <v>546</v>
      </c>
      <c r="AY244" s="1491">
        <v>1.9199999999999998E-2</v>
      </c>
      <c r="AZ244" s="1491" t="s">
        <v>546</v>
      </c>
      <c r="BA244" s="1491" t="s">
        <v>546</v>
      </c>
      <c r="BB244" s="1493">
        <v>1.95E-2</v>
      </c>
      <c r="BC244" s="1493" t="s">
        <v>546</v>
      </c>
      <c r="BD244" s="1493" t="s">
        <v>546</v>
      </c>
      <c r="BE244" s="1493">
        <v>1.95E-2</v>
      </c>
      <c r="BF244" s="1493" t="s">
        <v>546</v>
      </c>
      <c r="BG244" s="1493" t="s">
        <v>546</v>
      </c>
    </row>
    <row r="245" spans="3:59">
      <c r="C245" s="1489" t="s">
        <v>678</v>
      </c>
      <c r="D245" s="1489" t="s">
        <v>2044</v>
      </c>
      <c r="E245" s="825" t="str">
        <f t="shared" si="4"/>
        <v>EquinoTOLEDO</v>
      </c>
      <c r="F245" s="1491">
        <v>2.0299999999999999E-2</v>
      </c>
      <c r="G245" s="1492" t="s">
        <v>546</v>
      </c>
      <c r="H245" s="1491" t="s">
        <v>546</v>
      </c>
      <c r="I245" s="1491">
        <v>2.0400000000000001E-2</v>
      </c>
      <c r="J245" s="1491" t="s">
        <v>546</v>
      </c>
      <c r="K245" s="1491" t="s">
        <v>546</v>
      </c>
      <c r="L245" s="1493">
        <v>2.0299999999999999E-2</v>
      </c>
      <c r="M245" s="1491" t="s">
        <v>546</v>
      </c>
      <c r="N245" s="1491" t="s">
        <v>546</v>
      </c>
      <c r="O245" s="1491">
        <v>2.0400000000000001E-2</v>
      </c>
      <c r="P245" s="1491" t="s">
        <v>546</v>
      </c>
      <c r="Q245" s="1491" t="s">
        <v>546</v>
      </c>
      <c r="R245" s="1491">
        <v>2.0199999999999999E-2</v>
      </c>
      <c r="S245" s="1491" t="s">
        <v>546</v>
      </c>
      <c r="T245" s="1491" t="s">
        <v>546</v>
      </c>
      <c r="U245" s="1491">
        <v>2.0299999999999999E-2</v>
      </c>
      <c r="V245" s="1491" t="s">
        <v>546</v>
      </c>
      <c r="W245" s="1491" t="s">
        <v>546</v>
      </c>
      <c r="X245" s="1491">
        <v>2.0199999999999999E-2</v>
      </c>
      <c r="Y245" s="1491" t="s">
        <v>546</v>
      </c>
      <c r="Z245" s="1491" t="s">
        <v>546</v>
      </c>
      <c r="AA245" s="1491">
        <v>2.01E-2</v>
      </c>
      <c r="AB245" s="1491" t="s">
        <v>546</v>
      </c>
      <c r="AC245" s="1491" t="s">
        <v>546</v>
      </c>
      <c r="AD245" s="1491">
        <v>0.02</v>
      </c>
      <c r="AE245" s="1491" t="s">
        <v>546</v>
      </c>
      <c r="AF245" s="1491" t="s">
        <v>546</v>
      </c>
      <c r="AG245" s="1491">
        <v>1.9800000000000002E-2</v>
      </c>
      <c r="AH245" s="1491" t="s">
        <v>546</v>
      </c>
      <c r="AI245" s="1491" t="s">
        <v>546</v>
      </c>
      <c r="AJ245" s="1491">
        <v>1.9800000000000002E-2</v>
      </c>
      <c r="AK245" s="1491" t="s">
        <v>546</v>
      </c>
      <c r="AL245" s="1491" t="s">
        <v>546</v>
      </c>
      <c r="AM245" s="1491">
        <v>1.9900000000000001E-2</v>
      </c>
      <c r="AN245" s="1491" t="s">
        <v>546</v>
      </c>
      <c r="AO245" s="1491" t="s">
        <v>546</v>
      </c>
      <c r="AP245" s="1491">
        <v>1.9900000000000001E-2</v>
      </c>
      <c r="AQ245" s="1491" t="s">
        <v>546</v>
      </c>
      <c r="AR245" s="1491" t="s">
        <v>546</v>
      </c>
      <c r="AS245" s="1491">
        <v>1.9800000000000002E-2</v>
      </c>
      <c r="AT245" s="1491" t="s">
        <v>546</v>
      </c>
      <c r="AU245" s="1491" t="s">
        <v>546</v>
      </c>
      <c r="AV245" s="1491">
        <v>1.9900000000000001E-2</v>
      </c>
      <c r="AW245" s="1491" t="s">
        <v>546</v>
      </c>
      <c r="AX245" s="1491" t="s">
        <v>546</v>
      </c>
      <c r="AY245" s="1491">
        <v>1.9900000000000001E-2</v>
      </c>
      <c r="AZ245" s="1491" t="s">
        <v>546</v>
      </c>
      <c r="BA245" s="1491" t="s">
        <v>546</v>
      </c>
      <c r="BB245" s="1493">
        <v>1.9900000000000001E-2</v>
      </c>
      <c r="BC245" s="1493" t="s">
        <v>546</v>
      </c>
      <c r="BD245" s="1493" t="s">
        <v>546</v>
      </c>
      <c r="BE245" s="1493">
        <v>1.9900000000000001E-2</v>
      </c>
      <c r="BF245" s="1493" t="s">
        <v>546</v>
      </c>
      <c r="BG245" s="1493" t="s">
        <v>546</v>
      </c>
    </row>
    <row r="246" spans="3:59">
      <c r="C246" s="1489" t="s">
        <v>678</v>
      </c>
      <c r="D246" s="1489" t="s">
        <v>2045</v>
      </c>
      <c r="E246" s="825" t="str">
        <f t="shared" si="4"/>
        <v>EquinoVALENCIA/VALÉNCIA</v>
      </c>
      <c r="F246" s="1491">
        <v>2.23E-2</v>
      </c>
      <c r="G246" s="1492" t="s">
        <v>546</v>
      </c>
      <c r="H246" s="1491" t="s">
        <v>546</v>
      </c>
      <c r="I246" s="1491">
        <v>2.2200000000000001E-2</v>
      </c>
      <c r="J246" s="1491" t="s">
        <v>546</v>
      </c>
      <c r="K246" s="1491" t="s">
        <v>546</v>
      </c>
      <c r="L246" s="1493">
        <v>2.2100000000000002E-2</v>
      </c>
      <c r="M246" s="1491" t="s">
        <v>546</v>
      </c>
      <c r="N246" s="1491" t="s">
        <v>546</v>
      </c>
      <c r="O246" s="1491">
        <v>2.1899999999999999E-2</v>
      </c>
      <c r="P246" s="1491" t="s">
        <v>546</v>
      </c>
      <c r="Q246" s="1491" t="s">
        <v>546</v>
      </c>
      <c r="R246" s="1491">
        <v>2.1299999999999999E-2</v>
      </c>
      <c r="S246" s="1491" t="s">
        <v>546</v>
      </c>
      <c r="T246" s="1491" t="s">
        <v>546</v>
      </c>
      <c r="U246" s="1491">
        <v>2.0799999999999999E-2</v>
      </c>
      <c r="V246" s="1491" t="s">
        <v>546</v>
      </c>
      <c r="W246" s="1491" t="s">
        <v>546</v>
      </c>
      <c r="X246" s="1491">
        <v>2.0199999999999999E-2</v>
      </c>
      <c r="Y246" s="1491" t="s">
        <v>546</v>
      </c>
      <c r="Z246" s="1491" t="s">
        <v>546</v>
      </c>
      <c r="AA246" s="1491">
        <v>2.0199999999999999E-2</v>
      </c>
      <c r="AB246" s="1491" t="s">
        <v>546</v>
      </c>
      <c r="AC246" s="1491" t="s">
        <v>546</v>
      </c>
      <c r="AD246" s="1491">
        <v>2.0299999999999999E-2</v>
      </c>
      <c r="AE246" s="1491" t="s">
        <v>546</v>
      </c>
      <c r="AF246" s="1491" t="s">
        <v>546</v>
      </c>
      <c r="AG246" s="1491">
        <v>2.0199999999999999E-2</v>
      </c>
      <c r="AH246" s="1491" t="s">
        <v>546</v>
      </c>
      <c r="AI246" s="1491" t="s">
        <v>546</v>
      </c>
      <c r="AJ246" s="1491">
        <v>2.01E-2</v>
      </c>
      <c r="AK246" s="1491" t="s">
        <v>546</v>
      </c>
      <c r="AL246" s="1491" t="s">
        <v>546</v>
      </c>
      <c r="AM246" s="1491">
        <v>0.02</v>
      </c>
      <c r="AN246" s="1491" t="s">
        <v>546</v>
      </c>
      <c r="AO246" s="1491" t="s">
        <v>546</v>
      </c>
      <c r="AP246" s="1491">
        <v>0.02</v>
      </c>
      <c r="AQ246" s="1491" t="s">
        <v>546</v>
      </c>
      <c r="AR246" s="1491" t="s">
        <v>546</v>
      </c>
      <c r="AS246" s="1491">
        <v>1.9900000000000001E-2</v>
      </c>
      <c r="AT246" s="1491" t="s">
        <v>546</v>
      </c>
      <c r="AU246" s="1491" t="s">
        <v>546</v>
      </c>
      <c r="AV246" s="1491">
        <v>1.9900000000000001E-2</v>
      </c>
      <c r="AW246" s="1491" t="s">
        <v>546</v>
      </c>
      <c r="AX246" s="1491" t="s">
        <v>546</v>
      </c>
      <c r="AY246" s="1491">
        <v>1.9900000000000001E-2</v>
      </c>
      <c r="AZ246" s="1491" t="s">
        <v>546</v>
      </c>
      <c r="BA246" s="1491" t="s">
        <v>546</v>
      </c>
      <c r="BB246" s="1493">
        <v>1.9900000000000001E-2</v>
      </c>
      <c r="BC246" s="1493" t="s">
        <v>546</v>
      </c>
      <c r="BD246" s="1493" t="s">
        <v>546</v>
      </c>
      <c r="BE246" s="1493">
        <v>1.9800000000000002E-2</v>
      </c>
      <c r="BF246" s="1493" t="s">
        <v>546</v>
      </c>
      <c r="BG246" s="1493" t="s">
        <v>546</v>
      </c>
    </row>
    <row r="247" spans="3:59">
      <c r="C247" s="1489" t="s">
        <v>678</v>
      </c>
      <c r="D247" s="1489" t="s">
        <v>2046</v>
      </c>
      <c r="E247" s="825" t="str">
        <f t="shared" si="4"/>
        <v>EquinoVALLADOLID</v>
      </c>
      <c r="F247" s="1491">
        <v>0.02</v>
      </c>
      <c r="G247" s="1492" t="s">
        <v>546</v>
      </c>
      <c r="H247" s="1491" t="s">
        <v>546</v>
      </c>
      <c r="I247" s="1491">
        <v>0.02</v>
      </c>
      <c r="J247" s="1491" t="s">
        <v>546</v>
      </c>
      <c r="K247" s="1491" t="s">
        <v>546</v>
      </c>
      <c r="L247" s="1493">
        <v>0.02</v>
      </c>
      <c r="M247" s="1491" t="s">
        <v>546</v>
      </c>
      <c r="N247" s="1491" t="s">
        <v>546</v>
      </c>
      <c r="O247" s="1491">
        <v>0.02</v>
      </c>
      <c r="P247" s="1491" t="s">
        <v>546</v>
      </c>
      <c r="Q247" s="1491" t="s">
        <v>546</v>
      </c>
      <c r="R247" s="1491">
        <v>1.9900000000000001E-2</v>
      </c>
      <c r="S247" s="1491" t="s">
        <v>546</v>
      </c>
      <c r="T247" s="1491" t="s">
        <v>546</v>
      </c>
      <c r="U247" s="1491">
        <v>1.9900000000000001E-2</v>
      </c>
      <c r="V247" s="1491" t="s">
        <v>546</v>
      </c>
      <c r="W247" s="1491" t="s">
        <v>546</v>
      </c>
      <c r="X247" s="1491">
        <v>1.9800000000000002E-2</v>
      </c>
      <c r="Y247" s="1491" t="s">
        <v>546</v>
      </c>
      <c r="Z247" s="1491" t="s">
        <v>546</v>
      </c>
      <c r="AA247" s="1491">
        <v>1.9699999999999999E-2</v>
      </c>
      <c r="AB247" s="1491" t="s">
        <v>546</v>
      </c>
      <c r="AC247" s="1491" t="s">
        <v>546</v>
      </c>
      <c r="AD247" s="1491">
        <v>1.9599999999999999E-2</v>
      </c>
      <c r="AE247" s="1491" t="s">
        <v>546</v>
      </c>
      <c r="AF247" s="1491" t="s">
        <v>546</v>
      </c>
      <c r="AG247" s="1491">
        <v>1.9400000000000001E-2</v>
      </c>
      <c r="AH247" s="1491" t="s">
        <v>546</v>
      </c>
      <c r="AI247" s="1491" t="s">
        <v>546</v>
      </c>
      <c r="AJ247" s="1491">
        <v>1.9400000000000001E-2</v>
      </c>
      <c r="AK247" s="1491" t="s">
        <v>546</v>
      </c>
      <c r="AL247" s="1491" t="s">
        <v>546</v>
      </c>
      <c r="AM247" s="1491">
        <v>1.9400000000000001E-2</v>
      </c>
      <c r="AN247" s="1491" t="s">
        <v>546</v>
      </c>
      <c r="AO247" s="1491" t="s">
        <v>546</v>
      </c>
      <c r="AP247" s="1491">
        <v>1.9400000000000001E-2</v>
      </c>
      <c r="AQ247" s="1491" t="s">
        <v>546</v>
      </c>
      <c r="AR247" s="1491" t="s">
        <v>546</v>
      </c>
      <c r="AS247" s="1491">
        <v>1.9400000000000001E-2</v>
      </c>
      <c r="AT247" s="1491" t="s">
        <v>546</v>
      </c>
      <c r="AU247" s="1491" t="s">
        <v>546</v>
      </c>
      <c r="AV247" s="1491">
        <v>1.9400000000000001E-2</v>
      </c>
      <c r="AW247" s="1491" t="s">
        <v>546</v>
      </c>
      <c r="AX247" s="1491" t="s">
        <v>546</v>
      </c>
      <c r="AY247" s="1491">
        <v>1.9400000000000001E-2</v>
      </c>
      <c r="AZ247" s="1491" t="s">
        <v>546</v>
      </c>
      <c r="BA247" s="1491" t="s">
        <v>546</v>
      </c>
      <c r="BB247" s="1493">
        <v>1.9699999999999999E-2</v>
      </c>
      <c r="BC247" s="1493" t="s">
        <v>546</v>
      </c>
      <c r="BD247" s="1493" t="s">
        <v>546</v>
      </c>
      <c r="BE247" s="1493">
        <v>1.9800000000000002E-2</v>
      </c>
      <c r="BF247" s="1493" t="s">
        <v>546</v>
      </c>
      <c r="BG247" s="1493" t="s">
        <v>546</v>
      </c>
    </row>
    <row r="248" spans="3:59">
      <c r="C248" s="1489" t="s">
        <v>678</v>
      </c>
      <c r="D248" s="1489" t="s">
        <v>2047</v>
      </c>
      <c r="E248" s="825" t="str">
        <f t="shared" si="4"/>
        <v>EquinoZAMORA</v>
      </c>
      <c r="F248" s="1491">
        <v>0.02</v>
      </c>
      <c r="G248" s="1492" t="s">
        <v>546</v>
      </c>
      <c r="H248" s="1491" t="s">
        <v>546</v>
      </c>
      <c r="I248" s="1491">
        <v>0.02</v>
      </c>
      <c r="J248" s="1491" t="s">
        <v>546</v>
      </c>
      <c r="K248" s="1491" t="s">
        <v>546</v>
      </c>
      <c r="L248" s="1493">
        <v>0.02</v>
      </c>
      <c r="M248" s="1491" t="s">
        <v>546</v>
      </c>
      <c r="N248" s="1491" t="s">
        <v>546</v>
      </c>
      <c r="O248" s="1491">
        <v>0.02</v>
      </c>
      <c r="P248" s="1491" t="s">
        <v>546</v>
      </c>
      <c r="Q248" s="1491" t="s">
        <v>546</v>
      </c>
      <c r="R248" s="1491">
        <v>1.9900000000000001E-2</v>
      </c>
      <c r="S248" s="1491" t="s">
        <v>546</v>
      </c>
      <c r="T248" s="1491" t="s">
        <v>546</v>
      </c>
      <c r="U248" s="1491">
        <v>1.9900000000000001E-2</v>
      </c>
      <c r="V248" s="1491" t="s">
        <v>546</v>
      </c>
      <c r="W248" s="1491" t="s">
        <v>546</v>
      </c>
      <c r="X248" s="1491">
        <v>1.9800000000000002E-2</v>
      </c>
      <c r="Y248" s="1491" t="s">
        <v>546</v>
      </c>
      <c r="Z248" s="1491" t="s">
        <v>546</v>
      </c>
      <c r="AA248" s="1491">
        <v>1.9699999999999999E-2</v>
      </c>
      <c r="AB248" s="1491" t="s">
        <v>546</v>
      </c>
      <c r="AC248" s="1491" t="s">
        <v>546</v>
      </c>
      <c r="AD248" s="1491">
        <v>1.9599999999999999E-2</v>
      </c>
      <c r="AE248" s="1491" t="s">
        <v>546</v>
      </c>
      <c r="AF248" s="1491" t="s">
        <v>546</v>
      </c>
      <c r="AG248" s="1491">
        <v>1.9400000000000001E-2</v>
      </c>
      <c r="AH248" s="1491" t="s">
        <v>546</v>
      </c>
      <c r="AI248" s="1491" t="s">
        <v>546</v>
      </c>
      <c r="AJ248" s="1491">
        <v>1.9400000000000001E-2</v>
      </c>
      <c r="AK248" s="1491" t="s">
        <v>546</v>
      </c>
      <c r="AL248" s="1491" t="s">
        <v>546</v>
      </c>
      <c r="AM248" s="1491">
        <v>1.9400000000000001E-2</v>
      </c>
      <c r="AN248" s="1491" t="s">
        <v>546</v>
      </c>
      <c r="AO248" s="1491" t="s">
        <v>546</v>
      </c>
      <c r="AP248" s="1491">
        <v>1.9400000000000001E-2</v>
      </c>
      <c r="AQ248" s="1491" t="s">
        <v>546</v>
      </c>
      <c r="AR248" s="1491" t="s">
        <v>546</v>
      </c>
      <c r="AS248" s="1491">
        <v>1.9400000000000001E-2</v>
      </c>
      <c r="AT248" s="1491" t="s">
        <v>546</v>
      </c>
      <c r="AU248" s="1491" t="s">
        <v>546</v>
      </c>
      <c r="AV248" s="1491">
        <v>1.9400000000000001E-2</v>
      </c>
      <c r="AW248" s="1491" t="s">
        <v>546</v>
      </c>
      <c r="AX248" s="1491" t="s">
        <v>546</v>
      </c>
      <c r="AY248" s="1491">
        <v>1.9400000000000001E-2</v>
      </c>
      <c r="AZ248" s="1491" t="s">
        <v>546</v>
      </c>
      <c r="BA248" s="1491" t="s">
        <v>546</v>
      </c>
      <c r="BB248" s="1493">
        <v>1.9699999999999999E-2</v>
      </c>
      <c r="BC248" s="1493" t="s">
        <v>546</v>
      </c>
      <c r="BD248" s="1493" t="s">
        <v>546</v>
      </c>
      <c r="BE248" s="1493">
        <v>1.9800000000000002E-2</v>
      </c>
      <c r="BF248" s="1493" t="s">
        <v>546</v>
      </c>
      <c r="BG248" s="1493" t="s">
        <v>546</v>
      </c>
    </row>
    <row r="249" spans="3:59">
      <c r="C249" s="1489" t="s">
        <v>678</v>
      </c>
      <c r="D249" s="1489" t="s">
        <v>2048</v>
      </c>
      <c r="E249" s="825" t="str">
        <f t="shared" si="4"/>
        <v>EquinoZARAGOZA</v>
      </c>
      <c r="F249" s="1491">
        <v>1.89E-2</v>
      </c>
      <c r="G249" s="1492" t="s">
        <v>546</v>
      </c>
      <c r="H249" s="1491" t="s">
        <v>546</v>
      </c>
      <c r="I249" s="1491">
        <v>1.89E-2</v>
      </c>
      <c r="J249" s="1491" t="s">
        <v>546</v>
      </c>
      <c r="K249" s="1491" t="s">
        <v>546</v>
      </c>
      <c r="L249" s="1493">
        <v>1.9199999999999998E-2</v>
      </c>
      <c r="M249" s="1491" t="s">
        <v>546</v>
      </c>
      <c r="N249" s="1491" t="s">
        <v>546</v>
      </c>
      <c r="O249" s="1491">
        <v>1.9800000000000002E-2</v>
      </c>
      <c r="P249" s="1491" t="s">
        <v>546</v>
      </c>
      <c r="Q249" s="1491" t="s">
        <v>546</v>
      </c>
      <c r="R249" s="1491">
        <v>1.9900000000000001E-2</v>
      </c>
      <c r="S249" s="1491" t="s">
        <v>546</v>
      </c>
      <c r="T249" s="1491" t="s">
        <v>546</v>
      </c>
      <c r="U249" s="1491">
        <v>2.0799999999999999E-2</v>
      </c>
      <c r="V249" s="1491" t="s">
        <v>546</v>
      </c>
      <c r="W249" s="1491" t="s">
        <v>546</v>
      </c>
      <c r="X249" s="1491">
        <v>1.9800000000000002E-2</v>
      </c>
      <c r="Y249" s="1491" t="s">
        <v>546</v>
      </c>
      <c r="Z249" s="1491" t="s">
        <v>546</v>
      </c>
      <c r="AA249" s="1491">
        <v>1.9099999999999999E-2</v>
      </c>
      <c r="AB249" s="1491" t="s">
        <v>546</v>
      </c>
      <c r="AC249" s="1491" t="s">
        <v>546</v>
      </c>
      <c r="AD249" s="1491">
        <v>1.9900000000000001E-2</v>
      </c>
      <c r="AE249" s="1491" t="s">
        <v>546</v>
      </c>
      <c r="AF249" s="1491" t="s">
        <v>546</v>
      </c>
      <c r="AG249" s="1491">
        <v>1.9599999999999999E-2</v>
      </c>
      <c r="AH249" s="1491" t="s">
        <v>546</v>
      </c>
      <c r="AI249" s="1491" t="s">
        <v>546</v>
      </c>
      <c r="AJ249" s="1491">
        <v>1.9599999999999999E-2</v>
      </c>
      <c r="AK249" s="1491" t="s">
        <v>546</v>
      </c>
      <c r="AL249" s="1491" t="s">
        <v>546</v>
      </c>
      <c r="AM249" s="1491">
        <v>1.9699999999999999E-2</v>
      </c>
      <c r="AN249" s="1491" t="s">
        <v>546</v>
      </c>
      <c r="AO249" s="1491" t="s">
        <v>546</v>
      </c>
      <c r="AP249" s="1491">
        <v>1.9599999999999999E-2</v>
      </c>
      <c r="AQ249" s="1491" t="s">
        <v>546</v>
      </c>
      <c r="AR249" s="1491" t="s">
        <v>546</v>
      </c>
      <c r="AS249" s="1491">
        <v>1.9199999999999998E-2</v>
      </c>
      <c r="AT249" s="1491" t="s">
        <v>546</v>
      </c>
      <c r="AU249" s="1491" t="s">
        <v>546</v>
      </c>
      <c r="AV249" s="1491">
        <v>1.9199999999999998E-2</v>
      </c>
      <c r="AW249" s="1491" t="s">
        <v>546</v>
      </c>
      <c r="AX249" s="1491" t="s">
        <v>546</v>
      </c>
      <c r="AY249" s="1491">
        <v>1.9199999999999998E-2</v>
      </c>
      <c r="AZ249" s="1491" t="s">
        <v>546</v>
      </c>
      <c r="BA249" s="1491" t="s">
        <v>546</v>
      </c>
      <c r="BB249" s="1493">
        <v>1.95E-2</v>
      </c>
      <c r="BC249" s="1493" t="s">
        <v>546</v>
      </c>
      <c r="BD249" s="1493" t="s">
        <v>546</v>
      </c>
      <c r="BE249" s="1493">
        <v>1.95E-2</v>
      </c>
      <c r="BF249" s="1493" t="s">
        <v>546</v>
      </c>
      <c r="BG249" s="1493" t="s">
        <v>546</v>
      </c>
    </row>
    <row r="250" spans="3:59">
      <c r="C250" s="1489" t="s">
        <v>678</v>
      </c>
      <c r="D250" s="1489" t="s">
        <v>2049</v>
      </c>
      <c r="E250" s="825" t="str">
        <f t="shared" si="4"/>
        <v>EquinoCEUTA Y MELILLA</v>
      </c>
      <c r="F250" s="1491">
        <v>2.0299999999999999E-2</v>
      </c>
      <c r="G250" s="1492" t="s">
        <v>546</v>
      </c>
      <c r="H250" s="1491" t="s">
        <v>546</v>
      </c>
      <c r="I250" s="1491">
        <v>2.0299999999999999E-2</v>
      </c>
      <c r="J250" s="1491" t="s">
        <v>546</v>
      </c>
      <c r="K250" s="1491" t="s">
        <v>546</v>
      </c>
      <c r="L250" s="1493">
        <v>2.0299999999999999E-2</v>
      </c>
      <c r="M250" s="1491" t="s">
        <v>546</v>
      </c>
      <c r="N250" s="1491" t="s">
        <v>546</v>
      </c>
      <c r="O250" s="1491">
        <v>2.0299999999999999E-2</v>
      </c>
      <c r="P250" s="1491" t="s">
        <v>546</v>
      </c>
      <c r="Q250" s="1491" t="s">
        <v>546</v>
      </c>
      <c r="R250" s="1491">
        <v>2.0299999999999999E-2</v>
      </c>
      <c r="S250" s="1491" t="s">
        <v>546</v>
      </c>
      <c r="T250" s="1491" t="s">
        <v>546</v>
      </c>
      <c r="U250" s="1491">
        <v>2.01E-2</v>
      </c>
      <c r="V250" s="1491" t="s">
        <v>546</v>
      </c>
      <c r="W250" s="1491" t="s">
        <v>546</v>
      </c>
      <c r="X250" s="1491">
        <v>2.01E-2</v>
      </c>
      <c r="Y250" s="1491" t="s">
        <v>546</v>
      </c>
      <c r="Z250" s="1491" t="s">
        <v>546</v>
      </c>
      <c r="AA250" s="1491">
        <v>0.02</v>
      </c>
      <c r="AB250" s="1491" t="s">
        <v>546</v>
      </c>
      <c r="AC250" s="1491" t="s">
        <v>546</v>
      </c>
      <c r="AD250" s="1491">
        <v>0.02</v>
      </c>
      <c r="AE250" s="1491" t="s">
        <v>546</v>
      </c>
      <c r="AF250" s="1491" t="s">
        <v>546</v>
      </c>
      <c r="AG250" s="1491">
        <v>1.9800000000000002E-2</v>
      </c>
      <c r="AH250" s="1491" t="s">
        <v>546</v>
      </c>
      <c r="AI250" s="1491" t="s">
        <v>546</v>
      </c>
      <c r="AJ250" s="1491">
        <v>0.02</v>
      </c>
      <c r="AK250" s="1491" t="s">
        <v>546</v>
      </c>
      <c r="AL250" s="1491" t="s">
        <v>546</v>
      </c>
      <c r="AM250" s="1491">
        <v>1.9800000000000002E-2</v>
      </c>
      <c r="AN250" s="1491" t="s">
        <v>546</v>
      </c>
      <c r="AO250" s="1491" t="s">
        <v>546</v>
      </c>
      <c r="AP250" s="1491">
        <v>1.9900000000000001E-2</v>
      </c>
      <c r="AQ250" s="1491" t="s">
        <v>546</v>
      </c>
      <c r="AR250" s="1491" t="s">
        <v>546</v>
      </c>
      <c r="AS250" s="1491">
        <v>1.9800000000000002E-2</v>
      </c>
      <c r="AT250" s="1491" t="s">
        <v>546</v>
      </c>
      <c r="AU250" s="1491" t="s">
        <v>546</v>
      </c>
      <c r="AV250" s="1491">
        <v>1.9800000000000002E-2</v>
      </c>
      <c r="AW250" s="1491" t="s">
        <v>546</v>
      </c>
      <c r="AX250" s="1491" t="s">
        <v>546</v>
      </c>
      <c r="AY250" s="1491">
        <v>1.9800000000000002E-2</v>
      </c>
      <c r="AZ250" s="1491" t="s">
        <v>546</v>
      </c>
      <c r="BA250" s="1491" t="s">
        <v>546</v>
      </c>
      <c r="BB250" s="1493">
        <v>1.9900000000000001E-2</v>
      </c>
      <c r="BC250" s="1493" t="s">
        <v>546</v>
      </c>
      <c r="BD250" s="1493" t="s">
        <v>546</v>
      </c>
      <c r="BE250" s="1493">
        <v>1.9900000000000001E-2</v>
      </c>
      <c r="BF250" s="1493" t="s">
        <v>546</v>
      </c>
      <c r="BG250" s="1493" t="s">
        <v>546</v>
      </c>
    </row>
    <row r="251" spans="3:59">
      <c r="C251" s="1489" t="s">
        <v>679</v>
      </c>
      <c r="D251" s="1489" t="s">
        <v>1999</v>
      </c>
      <c r="E251" s="825" t="str">
        <f t="shared" si="4"/>
        <v>OvinoALBACETE</v>
      </c>
      <c r="F251" s="1491">
        <v>2.0899999999999998E-2</v>
      </c>
      <c r="G251" s="1492" t="s">
        <v>546</v>
      </c>
      <c r="H251" s="1491" t="s">
        <v>546</v>
      </c>
      <c r="I251" s="1491">
        <v>2.0799999999999999E-2</v>
      </c>
      <c r="J251" s="1491" t="s">
        <v>546</v>
      </c>
      <c r="K251" s="1491" t="s">
        <v>546</v>
      </c>
      <c r="L251" s="1493">
        <v>2.0500000000000001E-2</v>
      </c>
      <c r="M251" s="1491" t="s">
        <v>546</v>
      </c>
      <c r="N251" s="1491" t="s">
        <v>546</v>
      </c>
      <c r="O251" s="1491">
        <v>2.0899999999999998E-2</v>
      </c>
      <c r="P251" s="1491" t="s">
        <v>546</v>
      </c>
      <c r="Q251" s="1491" t="s">
        <v>546</v>
      </c>
      <c r="R251" s="1491">
        <v>2.06E-2</v>
      </c>
      <c r="S251" s="1491" t="s">
        <v>546</v>
      </c>
      <c r="T251" s="1491" t="s">
        <v>546</v>
      </c>
      <c r="U251" s="1491">
        <v>2.0400000000000001E-2</v>
      </c>
      <c r="V251" s="1491" t="s">
        <v>546</v>
      </c>
      <c r="W251" s="1491" t="s">
        <v>546</v>
      </c>
      <c r="X251" s="1491">
        <v>2.0400000000000001E-2</v>
      </c>
      <c r="Y251" s="1491" t="s">
        <v>546</v>
      </c>
      <c r="Z251" s="1491" t="s">
        <v>546</v>
      </c>
      <c r="AA251" s="1491">
        <v>2.0500000000000001E-2</v>
      </c>
      <c r="AB251" s="1491" t="s">
        <v>546</v>
      </c>
      <c r="AC251" s="1491" t="s">
        <v>546</v>
      </c>
      <c r="AD251" s="1491">
        <v>2.0400000000000001E-2</v>
      </c>
      <c r="AE251" s="1491" t="s">
        <v>546</v>
      </c>
      <c r="AF251" s="1491" t="s">
        <v>546</v>
      </c>
      <c r="AG251" s="1491">
        <v>2.0400000000000001E-2</v>
      </c>
      <c r="AH251" s="1491" t="s">
        <v>546</v>
      </c>
      <c r="AI251" s="1491" t="s">
        <v>546</v>
      </c>
      <c r="AJ251" s="1491">
        <v>2.0400000000000001E-2</v>
      </c>
      <c r="AK251" s="1491" t="s">
        <v>546</v>
      </c>
      <c r="AL251" s="1491" t="s">
        <v>546</v>
      </c>
      <c r="AM251" s="1491">
        <v>2.0400000000000001E-2</v>
      </c>
      <c r="AN251" s="1491" t="s">
        <v>546</v>
      </c>
      <c r="AO251" s="1491" t="s">
        <v>546</v>
      </c>
      <c r="AP251" s="1491">
        <v>2.0400000000000001E-2</v>
      </c>
      <c r="AQ251" s="1491" t="s">
        <v>546</v>
      </c>
      <c r="AR251" s="1491" t="s">
        <v>546</v>
      </c>
      <c r="AS251" s="1491">
        <v>2.0400000000000001E-2</v>
      </c>
      <c r="AT251" s="1491" t="s">
        <v>546</v>
      </c>
      <c r="AU251" s="1491" t="s">
        <v>546</v>
      </c>
      <c r="AV251" s="1491">
        <v>2.0500000000000001E-2</v>
      </c>
      <c r="AW251" s="1491" t="s">
        <v>546</v>
      </c>
      <c r="AX251" s="1491" t="s">
        <v>546</v>
      </c>
      <c r="AY251" s="1491">
        <v>2.0500000000000001E-2</v>
      </c>
      <c r="AZ251" s="1491" t="s">
        <v>546</v>
      </c>
      <c r="BA251" s="1491" t="s">
        <v>546</v>
      </c>
      <c r="BB251" s="1493">
        <v>2.0500000000000001E-2</v>
      </c>
      <c r="BC251" s="1493" t="s">
        <v>546</v>
      </c>
      <c r="BD251" s="1493" t="s">
        <v>546</v>
      </c>
      <c r="BE251" s="1493">
        <v>2.0500000000000001E-2</v>
      </c>
      <c r="BF251" s="1493" t="s">
        <v>546</v>
      </c>
      <c r="BG251" s="1493" t="s">
        <v>546</v>
      </c>
    </row>
    <row r="252" spans="3:59">
      <c r="C252" s="1489" t="s">
        <v>679</v>
      </c>
      <c r="D252" s="1489" t="s">
        <v>2000</v>
      </c>
      <c r="E252" s="825" t="str">
        <f t="shared" si="4"/>
        <v>OvinoALICANTE/ALACANT</v>
      </c>
      <c r="F252" s="1491">
        <v>1.8800000000000001E-2</v>
      </c>
      <c r="G252" s="1492" t="s">
        <v>546</v>
      </c>
      <c r="H252" s="1491" t="s">
        <v>546</v>
      </c>
      <c r="I252" s="1491">
        <v>1.7399999999999999E-2</v>
      </c>
      <c r="J252" s="1491" t="s">
        <v>546</v>
      </c>
      <c r="K252" s="1491" t="s">
        <v>546</v>
      </c>
      <c r="L252" s="1493">
        <v>1.7500000000000002E-2</v>
      </c>
      <c r="M252" s="1491" t="s">
        <v>546</v>
      </c>
      <c r="N252" s="1491" t="s">
        <v>546</v>
      </c>
      <c r="O252" s="1491">
        <v>1.9699999999999999E-2</v>
      </c>
      <c r="P252" s="1491" t="s">
        <v>546</v>
      </c>
      <c r="Q252" s="1491" t="s">
        <v>546</v>
      </c>
      <c r="R252" s="1491">
        <v>1.77E-2</v>
      </c>
      <c r="S252" s="1491" t="s">
        <v>546</v>
      </c>
      <c r="T252" s="1491" t="s">
        <v>546</v>
      </c>
      <c r="U252" s="1491">
        <v>1.8800000000000001E-2</v>
      </c>
      <c r="V252" s="1491" t="s">
        <v>546</v>
      </c>
      <c r="W252" s="1491" t="s">
        <v>546</v>
      </c>
      <c r="X252" s="1491">
        <v>1.8800000000000001E-2</v>
      </c>
      <c r="Y252" s="1491" t="s">
        <v>546</v>
      </c>
      <c r="Z252" s="1491" t="s">
        <v>546</v>
      </c>
      <c r="AA252" s="1491">
        <v>1.8599999999999998E-2</v>
      </c>
      <c r="AB252" s="1491" t="s">
        <v>546</v>
      </c>
      <c r="AC252" s="1491" t="s">
        <v>546</v>
      </c>
      <c r="AD252" s="1491">
        <v>1.89E-2</v>
      </c>
      <c r="AE252" s="1491" t="s">
        <v>546</v>
      </c>
      <c r="AF252" s="1491" t="s">
        <v>546</v>
      </c>
      <c r="AG252" s="1491">
        <v>1.8800000000000001E-2</v>
      </c>
      <c r="AH252" s="1491" t="s">
        <v>546</v>
      </c>
      <c r="AI252" s="1491" t="s">
        <v>546</v>
      </c>
      <c r="AJ252" s="1491">
        <v>1.8800000000000001E-2</v>
      </c>
      <c r="AK252" s="1491" t="s">
        <v>546</v>
      </c>
      <c r="AL252" s="1491" t="s">
        <v>546</v>
      </c>
      <c r="AM252" s="1491">
        <v>1.8800000000000001E-2</v>
      </c>
      <c r="AN252" s="1491" t="s">
        <v>546</v>
      </c>
      <c r="AO252" s="1491" t="s">
        <v>546</v>
      </c>
      <c r="AP252" s="1491">
        <v>1.89E-2</v>
      </c>
      <c r="AQ252" s="1491" t="s">
        <v>546</v>
      </c>
      <c r="AR252" s="1491" t="s">
        <v>546</v>
      </c>
      <c r="AS252" s="1491">
        <v>1.89E-2</v>
      </c>
      <c r="AT252" s="1491" t="s">
        <v>546</v>
      </c>
      <c r="AU252" s="1491" t="s">
        <v>546</v>
      </c>
      <c r="AV252" s="1491">
        <v>1.89E-2</v>
      </c>
      <c r="AW252" s="1491" t="s">
        <v>546</v>
      </c>
      <c r="AX252" s="1491" t="s">
        <v>546</v>
      </c>
      <c r="AY252" s="1491">
        <v>1.8800000000000001E-2</v>
      </c>
      <c r="AZ252" s="1491" t="s">
        <v>546</v>
      </c>
      <c r="BA252" s="1491" t="s">
        <v>546</v>
      </c>
      <c r="BB252" s="1493">
        <v>1.8599999999999998E-2</v>
      </c>
      <c r="BC252" s="1493" t="s">
        <v>546</v>
      </c>
      <c r="BD252" s="1493" t="s">
        <v>546</v>
      </c>
      <c r="BE252" s="1493">
        <v>1.77E-2</v>
      </c>
      <c r="BF252" s="1493" t="s">
        <v>546</v>
      </c>
      <c r="BG252" s="1493" t="s">
        <v>546</v>
      </c>
    </row>
    <row r="253" spans="3:59">
      <c r="C253" s="1489" t="s">
        <v>679</v>
      </c>
      <c r="D253" s="1489" t="s">
        <v>2001</v>
      </c>
      <c r="E253" s="825" t="str">
        <f t="shared" si="4"/>
        <v>OvinoALMERÍA</v>
      </c>
      <c r="F253" s="1491">
        <v>1.7500000000000002E-2</v>
      </c>
      <c r="G253" s="1492" t="s">
        <v>546</v>
      </c>
      <c r="H253" s="1491" t="s">
        <v>546</v>
      </c>
      <c r="I253" s="1491">
        <v>1.6799999999999999E-2</v>
      </c>
      <c r="J253" s="1491" t="s">
        <v>546</v>
      </c>
      <c r="K253" s="1491" t="s">
        <v>546</v>
      </c>
      <c r="L253" s="1493">
        <v>1.6899999999999998E-2</v>
      </c>
      <c r="M253" s="1491" t="s">
        <v>546</v>
      </c>
      <c r="N253" s="1491" t="s">
        <v>546</v>
      </c>
      <c r="O253" s="1491">
        <v>1.7000000000000001E-2</v>
      </c>
      <c r="P253" s="1491" t="s">
        <v>546</v>
      </c>
      <c r="Q253" s="1491" t="s">
        <v>546</v>
      </c>
      <c r="R253" s="1491">
        <v>1.7100000000000001E-2</v>
      </c>
      <c r="S253" s="1491" t="s">
        <v>546</v>
      </c>
      <c r="T253" s="1491" t="s">
        <v>546</v>
      </c>
      <c r="U253" s="1491">
        <v>1.77E-2</v>
      </c>
      <c r="V253" s="1491" t="s">
        <v>546</v>
      </c>
      <c r="W253" s="1491" t="s">
        <v>546</v>
      </c>
      <c r="X253" s="1491">
        <v>1.7999999999999999E-2</v>
      </c>
      <c r="Y253" s="1491" t="s">
        <v>546</v>
      </c>
      <c r="Z253" s="1491" t="s">
        <v>546</v>
      </c>
      <c r="AA253" s="1491">
        <v>1.8200000000000001E-2</v>
      </c>
      <c r="AB253" s="1491" t="s">
        <v>546</v>
      </c>
      <c r="AC253" s="1491" t="s">
        <v>546</v>
      </c>
      <c r="AD253" s="1491">
        <v>1.7999999999999999E-2</v>
      </c>
      <c r="AE253" s="1491" t="s">
        <v>546</v>
      </c>
      <c r="AF253" s="1491" t="s">
        <v>546</v>
      </c>
      <c r="AG253" s="1491">
        <v>1.7899999999999999E-2</v>
      </c>
      <c r="AH253" s="1491" t="s">
        <v>546</v>
      </c>
      <c r="AI253" s="1491" t="s">
        <v>546</v>
      </c>
      <c r="AJ253" s="1491">
        <v>1.84E-2</v>
      </c>
      <c r="AK253" s="1491" t="s">
        <v>546</v>
      </c>
      <c r="AL253" s="1491" t="s">
        <v>546</v>
      </c>
      <c r="AM253" s="1491">
        <v>1.8100000000000002E-2</v>
      </c>
      <c r="AN253" s="1491" t="s">
        <v>546</v>
      </c>
      <c r="AO253" s="1491" t="s">
        <v>546</v>
      </c>
      <c r="AP253" s="1491">
        <v>1.8499999999999999E-2</v>
      </c>
      <c r="AQ253" s="1491" t="s">
        <v>546</v>
      </c>
      <c r="AR253" s="1491" t="s">
        <v>546</v>
      </c>
      <c r="AS253" s="1491">
        <v>1.84E-2</v>
      </c>
      <c r="AT253" s="1491" t="s">
        <v>546</v>
      </c>
      <c r="AU253" s="1491" t="s">
        <v>546</v>
      </c>
      <c r="AV253" s="1491">
        <v>1.7999999999999999E-2</v>
      </c>
      <c r="AW253" s="1491" t="s">
        <v>546</v>
      </c>
      <c r="AX253" s="1491" t="s">
        <v>546</v>
      </c>
      <c r="AY253" s="1491">
        <v>1.8100000000000002E-2</v>
      </c>
      <c r="AZ253" s="1491" t="s">
        <v>546</v>
      </c>
      <c r="BA253" s="1491" t="s">
        <v>546</v>
      </c>
      <c r="BB253" s="1493">
        <v>1.84E-2</v>
      </c>
      <c r="BC253" s="1493" t="s">
        <v>546</v>
      </c>
      <c r="BD253" s="1493" t="s">
        <v>546</v>
      </c>
      <c r="BE253" s="1493">
        <v>1.8599999999999998E-2</v>
      </c>
      <c r="BF253" s="1493" t="s">
        <v>546</v>
      </c>
      <c r="BG253" s="1493" t="s">
        <v>546</v>
      </c>
    </row>
    <row r="254" spans="3:59">
      <c r="C254" s="1489" t="s">
        <v>679</v>
      </c>
      <c r="D254" s="1489" t="s">
        <v>2002</v>
      </c>
      <c r="E254" s="825" t="str">
        <f t="shared" si="4"/>
        <v>OvinoARABA/ÁLAVA</v>
      </c>
      <c r="F254" s="1491">
        <v>1.8200000000000001E-2</v>
      </c>
      <c r="G254" s="1492" t="s">
        <v>546</v>
      </c>
      <c r="H254" s="1491" t="s">
        <v>546</v>
      </c>
      <c r="I254" s="1491">
        <v>1.8200000000000001E-2</v>
      </c>
      <c r="J254" s="1491" t="s">
        <v>546</v>
      </c>
      <c r="K254" s="1491" t="s">
        <v>546</v>
      </c>
      <c r="L254" s="1493">
        <v>1.8200000000000001E-2</v>
      </c>
      <c r="M254" s="1491" t="s">
        <v>546</v>
      </c>
      <c r="N254" s="1491" t="s">
        <v>546</v>
      </c>
      <c r="O254" s="1491">
        <v>1.8200000000000001E-2</v>
      </c>
      <c r="P254" s="1491" t="s">
        <v>546</v>
      </c>
      <c r="Q254" s="1491" t="s">
        <v>546</v>
      </c>
      <c r="R254" s="1491">
        <v>1.7999999999999999E-2</v>
      </c>
      <c r="S254" s="1491" t="s">
        <v>546</v>
      </c>
      <c r="T254" s="1491" t="s">
        <v>546</v>
      </c>
      <c r="U254" s="1491">
        <v>1.7999999999999999E-2</v>
      </c>
      <c r="V254" s="1491" t="s">
        <v>546</v>
      </c>
      <c r="W254" s="1491" t="s">
        <v>546</v>
      </c>
      <c r="X254" s="1491">
        <v>1.7999999999999999E-2</v>
      </c>
      <c r="Y254" s="1491" t="s">
        <v>546</v>
      </c>
      <c r="Z254" s="1491" t="s">
        <v>546</v>
      </c>
      <c r="AA254" s="1491">
        <v>1.7999999999999999E-2</v>
      </c>
      <c r="AB254" s="1491" t="s">
        <v>546</v>
      </c>
      <c r="AC254" s="1491" t="s">
        <v>546</v>
      </c>
      <c r="AD254" s="1491">
        <v>1.7999999999999999E-2</v>
      </c>
      <c r="AE254" s="1491" t="s">
        <v>546</v>
      </c>
      <c r="AF254" s="1491" t="s">
        <v>546</v>
      </c>
      <c r="AG254" s="1491">
        <v>1.8200000000000001E-2</v>
      </c>
      <c r="AH254" s="1491" t="s">
        <v>546</v>
      </c>
      <c r="AI254" s="1491" t="s">
        <v>546</v>
      </c>
      <c r="AJ254" s="1491">
        <v>1.8200000000000001E-2</v>
      </c>
      <c r="AK254" s="1491" t="s">
        <v>546</v>
      </c>
      <c r="AL254" s="1491" t="s">
        <v>546</v>
      </c>
      <c r="AM254" s="1491">
        <v>1.8200000000000001E-2</v>
      </c>
      <c r="AN254" s="1491" t="s">
        <v>546</v>
      </c>
      <c r="AO254" s="1491" t="s">
        <v>546</v>
      </c>
      <c r="AP254" s="1491">
        <v>1.8200000000000001E-2</v>
      </c>
      <c r="AQ254" s="1491" t="s">
        <v>546</v>
      </c>
      <c r="AR254" s="1491" t="s">
        <v>546</v>
      </c>
      <c r="AS254" s="1491">
        <v>1.8200000000000001E-2</v>
      </c>
      <c r="AT254" s="1491" t="s">
        <v>546</v>
      </c>
      <c r="AU254" s="1491" t="s">
        <v>546</v>
      </c>
      <c r="AV254" s="1491">
        <v>1.8200000000000001E-2</v>
      </c>
      <c r="AW254" s="1491" t="s">
        <v>546</v>
      </c>
      <c r="AX254" s="1491" t="s">
        <v>546</v>
      </c>
      <c r="AY254" s="1491">
        <v>1.8200000000000001E-2</v>
      </c>
      <c r="AZ254" s="1491" t="s">
        <v>546</v>
      </c>
      <c r="BA254" s="1491" t="s">
        <v>546</v>
      </c>
      <c r="BB254" s="1493">
        <v>1.8200000000000001E-2</v>
      </c>
      <c r="BC254" s="1493" t="s">
        <v>546</v>
      </c>
      <c r="BD254" s="1493" t="s">
        <v>546</v>
      </c>
      <c r="BE254" s="1493">
        <v>1.8200000000000001E-2</v>
      </c>
      <c r="BF254" s="1493" t="s">
        <v>546</v>
      </c>
      <c r="BG254" s="1493" t="s">
        <v>546</v>
      </c>
    </row>
    <row r="255" spans="3:59">
      <c r="C255" s="1489" t="s">
        <v>679</v>
      </c>
      <c r="D255" s="1489" t="s">
        <v>2003</v>
      </c>
      <c r="E255" s="825" t="str">
        <f t="shared" si="4"/>
        <v>OvinoASTURIAS</v>
      </c>
      <c r="F255" s="1491">
        <v>2.0799999999999999E-2</v>
      </c>
      <c r="G255" s="1492" t="s">
        <v>546</v>
      </c>
      <c r="H255" s="1491" t="s">
        <v>546</v>
      </c>
      <c r="I255" s="1491">
        <v>2.0899999999999998E-2</v>
      </c>
      <c r="J255" s="1491" t="s">
        <v>546</v>
      </c>
      <c r="K255" s="1491" t="s">
        <v>546</v>
      </c>
      <c r="L255" s="1493">
        <v>2.0899999999999998E-2</v>
      </c>
      <c r="M255" s="1491" t="s">
        <v>546</v>
      </c>
      <c r="N255" s="1491" t="s">
        <v>546</v>
      </c>
      <c r="O255" s="1491">
        <v>2.1299999999999999E-2</v>
      </c>
      <c r="P255" s="1491" t="s">
        <v>546</v>
      </c>
      <c r="Q255" s="1491" t="s">
        <v>546</v>
      </c>
      <c r="R255" s="1491">
        <v>2.0899999999999998E-2</v>
      </c>
      <c r="S255" s="1491" t="s">
        <v>546</v>
      </c>
      <c r="T255" s="1491" t="s">
        <v>546</v>
      </c>
      <c r="U255" s="1491">
        <v>2.1000000000000001E-2</v>
      </c>
      <c r="V255" s="1491" t="s">
        <v>546</v>
      </c>
      <c r="W255" s="1491" t="s">
        <v>546</v>
      </c>
      <c r="X255" s="1491">
        <v>2.1000000000000001E-2</v>
      </c>
      <c r="Y255" s="1491" t="s">
        <v>546</v>
      </c>
      <c r="Z255" s="1491" t="s">
        <v>546</v>
      </c>
      <c r="AA255" s="1491">
        <v>2.0199999999999999E-2</v>
      </c>
      <c r="AB255" s="1491" t="s">
        <v>546</v>
      </c>
      <c r="AC255" s="1491" t="s">
        <v>546</v>
      </c>
      <c r="AD255" s="1491">
        <v>2.01E-2</v>
      </c>
      <c r="AE255" s="1491" t="s">
        <v>546</v>
      </c>
      <c r="AF255" s="1491" t="s">
        <v>546</v>
      </c>
      <c r="AG255" s="1491">
        <v>2.01E-2</v>
      </c>
      <c r="AH255" s="1491" t="s">
        <v>546</v>
      </c>
      <c r="AI255" s="1491" t="s">
        <v>546</v>
      </c>
      <c r="AJ255" s="1491">
        <v>2.06E-2</v>
      </c>
      <c r="AK255" s="1491" t="s">
        <v>546</v>
      </c>
      <c r="AL255" s="1491" t="s">
        <v>546</v>
      </c>
      <c r="AM255" s="1491">
        <v>2.01E-2</v>
      </c>
      <c r="AN255" s="1491" t="s">
        <v>546</v>
      </c>
      <c r="AO255" s="1491" t="s">
        <v>546</v>
      </c>
      <c r="AP255" s="1491">
        <v>2.0799999999999999E-2</v>
      </c>
      <c r="AQ255" s="1491" t="s">
        <v>546</v>
      </c>
      <c r="AR255" s="1491" t="s">
        <v>546</v>
      </c>
      <c r="AS255" s="1491">
        <v>2.0199999999999999E-2</v>
      </c>
      <c r="AT255" s="1491" t="s">
        <v>546</v>
      </c>
      <c r="AU255" s="1491" t="s">
        <v>546</v>
      </c>
      <c r="AV255" s="1491">
        <v>2.0199999999999999E-2</v>
      </c>
      <c r="AW255" s="1491" t="s">
        <v>546</v>
      </c>
      <c r="AX255" s="1491" t="s">
        <v>546</v>
      </c>
      <c r="AY255" s="1491">
        <v>2.06E-2</v>
      </c>
      <c r="AZ255" s="1491" t="s">
        <v>546</v>
      </c>
      <c r="BA255" s="1491" t="s">
        <v>546</v>
      </c>
      <c r="BB255" s="1493">
        <v>2.07E-2</v>
      </c>
      <c r="BC255" s="1493" t="s">
        <v>546</v>
      </c>
      <c r="BD255" s="1493" t="s">
        <v>546</v>
      </c>
      <c r="BE255" s="1493">
        <v>2.07E-2</v>
      </c>
      <c r="BF255" s="1493" t="s">
        <v>546</v>
      </c>
      <c r="BG255" s="1493" t="s">
        <v>546</v>
      </c>
    </row>
    <row r="256" spans="3:59">
      <c r="C256" s="1489" t="s">
        <v>679</v>
      </c>
      <c r="D256" s="1489" t="s">
        <v>2004</v>
      </c>
      <c r="E256" s="825" t="str">
        <f t="shared" si="4"/>
        <v>OvinoÁVILA</v>
      </c>
      <c r="F256" s="1491">
        <v>2.0400000000000001E-2</v>
      </c>
      <c r="G256" s="1492" t="s">
        <v>546</v>
      </c>
      <c r="H256" s="1491" t="s">
        <v>546</v>
      </c>
      <c r="I256" s="1491">
        <v>2.01E-2</v>
      </c>
      <c r="J256" s="1491" t="s">
        <v>546</v>
      </c>
      <c r="K256" s="1491" t="s">
        <v>546</v>
      </c>
      <c r="L256" s="1493">
        <v>2.0400000000000001E-2</v>
      </c>
      <c r="M256" s="1491" t="s">
        <v>546</v>
      </c>
      <c r="N256" s="1491" t="s">
        <v>546</v>
      </c>
      <c r="O256" s="1491">
        <v>2.0299999999999999E-2</v>
      </c>
      <c r="P256" s="1491" t="s">
        <v>546</v>
      </c>
      <c r="Q256" s="1491" t="s">
        <v>546</v>
      </c>
      <c r="R256" s="1491">
        <v>1.9E-2</v>
      </c>
      <c r="S256" s="1491" t="s">
        <v>546</v>
      </c>
      <c r="T256" s="1491" t="s">
        <v>546</v>
      </c>
      <c r="U256" s="1491">
        <v>1.9099999999999999E-2</v>
      </c>
      <c r="V256" s="1491" t="s">
        <v>546</v>
      </c>
      <c r="W256" s="1491" t="s">
        <v>546</v>
      </c>
      <c r="X256" s="1491">
        <v>1.9099999999999999E-2</v>
      </c>
      <c r="Y256" s="1491" t="s">
        <v>546</v>
      </c>
      <c r="Z256" s="1491" t="s">
        <v>546</v>
      </c>
      <c r="AA256" s="1491">
        <v>1.9099999999999999E-2</v>
      </c>
      <c r="AB256" s="1491" t="s">
        <v>546</v>
      </c>
      <c r="AC256" s="1491" t="s">
        <v>546</v>
      </c>
      <c r="AD256" s="1491">
        <v>1.9199999999999998E-2</v>
      </c>
      <c r="AE256" s="1491" t="s">
        <v>546</v>
      </c>
      <c r="AF256" s="1491" t="s">
        <v>546</v>
      </c>
      <c r="AG256" s="1491">
        <v>1.9199999999999998E-2</v>
      </c>
      <c r="AH256" s="1491" t="s">
        <v>546</v>
      </c>
      <c r="AI256" s="1491" t="s">
        <v>546</v>
      </c>
      <c r="AJ256" s="1491">
        <v>1.9300000000000001E-2</v>
      </c>
      <c r="AK256" s="1491" t="s">
        <v>546</v>
      </c>
      <c r="AL256" s="1491" t="s">
        <v>546</v>
      </c>
      <c r="AM256" s="1491">
        <v>1.9300000000000001E-2</v>
      </c>
      <c r="AN256" s="1491" t="s">
        <v>546</v>
      </c>
      <c r="AO256" s="1491" t="s">
        <v>546</v>
      </c>
      <c r="AP256" s="1491">
        <v>1.9300000000000001E-2</v>
      </c>
      <c r="AQ256" s="1491" t="s">
        <v>546</v>
      </c>
      <c r="AR256" s="1491" t="s">
        <v>546</v>
      </c>
      <c r="AS256" s="1491">
        <v>1.9199999999999998E-2</v>
      </c>
      <c r="AT256" s="1491" t="s">
        <v>546</v>
      </c>
      <c r="AU256" s="1491" t="s">
        <v>546</v>
      </c>
      <c r="AV256" s="1491">
        <v>1.9300000000000001E-2</v>
      </c>
      <c r="AW256" s="1491" t="s">
        <v>546</v>
      </c>
      <c r="AX256" s="1491" t="s">
        <v>546</v>
      </c>
      <c r="AY256" s="1491">
        <v>1.9300000000000001E-2</v>
      </c>
      <c r="AZ256" s="1491" t="s">
        <v>546</v>
      </c>
      <c r="BA256" s="1491" t="s">
        <v>546</v>
      </c>
      <c r="BB256" s="1493">
        <v>1.9199999999999998E-2</v>
      </c>
      <c r="BC256" s="1493" t="s">
        <v>546</v>
      </c>
      <c r="BD256" s="1493" t="s">
        <v>546</v>
      </c>
      <c r="BE256" s="1493">
        <v>1.9199999999999998E-2</v>
      </c>
      <c r="BF256" s="1493" t="s">
        <v>546</v>
      </c>
      <c r="BG256" s="1493" t="s">
        <v>546</v>
      </c>
    </row>
    <row r="257" spans="3:59">
      <c r="C257" s="1489" t="s">
        <v>679</v>
      </c>
      <c r="D257" s="1489" t="s">
        <v>2005</v>
      </c>
      <c r="E257" s="825" t="str">
        <f t="shared" si="4"/>
        <v>OvinoBADAJOZ</v>
      </c>
      <c r="F257" s="1491">
        <v>1.9199999999999998E-2</v>
      </c>
      <c r="G257" s="1492" t="s">
        <v>546</v>
      </c>
      <c r="H257" s="1491" t="s">
        <v>546</v>
      </c>
      <c r="I257" s="1491">
        <v>1.9199999999999998E-2</v>
      </c>
      <c r="J257" s="1491" t="s">
        <v>546</v>
      </c>
      <c r="K257" s="1491" t="s">
        <v>546</v>
      </c>
      <c r="L257" s="1493">
        <v>1.9199999999999998E-2</v>
      </c>
      <c r="M257" s="1491" t="s">
        <v>546</v>
      </c>
      <c r="N257" s="1491" t="s">
        <v>546</v>
      </c>
      <c r="O257" s="1491">
        <v>1.9300000000000001E-2</v>
      </c>
      <c r="P257" s="1491" t="s">
        <v>546</v>
      </c>
      <c r="Q257" s="1491" t="s">
        <v>546</v>
      </c>
      <c r="R257" s="1491">
        <v>1.84E-2</v>
      </c>
      <c r="S257" s="1491" t="s">
        <v>546</v>
      </c>
      <c r="T257" s="1491" t="s">
        <v>546</v>
      </c>
      <c r="U257" s="1491">
        <v>1.8499999999999999E-2</v>
      </c>
      <c r="V257" s="1491" t="s">
        <v>546</v>
      </c>
      <c r="W257" s="1491" t="s">
        <v>546</v>
      </c>
      <c r="X257" s="1491">
        <v>1.8499999999999999E-2</v>
      </c>
      <c r="Y257" s="1491" t="s">
        <v>546</v>
      </c>
      <c r="Z257" s="1491" t="s">
        <v>546</v>
      </c>
      <c r="AA257" s="1491">
        <v>1.84E-2</v>
      </c>
      <c r="AB257" s="1491" t="s">
        <v>546</v>
      </c>
      <c r="AC257" s="1491" t="s">
        <v>546</v>
      </c>
      <c r="AD257" s="1491">
        <v>1.84E-2</v>
      </c>
      <c r="AE257" s="1491" t="s">
        <v>546</v>
      </c>
      <c r="AF257" s="1491" t="s">
        <v>546</v>
      </c>
      <c r="AG257" s="1491">
        <v>1.78E-2</v>
      </c>
      <c r="AH257" s="1491" t="s">
        <v>546</v>
      </c>
      <c r="AI257" s="1491" t="s">
        <v>546</v>
      </c>
      <c r="AJ257" s="1491">
        <v>1.78E-2</v>
      </c>
      <c r="AK257" s="1491" t="s">
        <v>546</v>
      </c>
      <c r="AL257" s="1491" t="s">
        <v>546</v>
      </c>
      <c r="AM257" s="1491">
        <v>1.78E-2</v>
      </c>
      <c r="AN257" s="1491" t="s">
        <v>546</v>
      </c>
      <c r="AO257" s="1491" t="s">
        <v>546</v>
      </c>
      <c r="AP257" s="1491">
        <v>1.78E-2</v>
      </c>
      <c r="AQ257" s="1491" t="s">
        <v>546</v>
      </c>
      <c r="AR257" s="1491" t="s">
        <v>546</v>
      </c>
      <c r="AS257" s="1491">
        <v>1.77E-2</v>
      </c>
      <c r="AT257" s="1491" t="s">
        <v>546</v>
      </c>
      <c r="AU257" s="1491" t="s">
        <v>546</v>
      </c>
      <c r="AV257" s="1491">
        <v>1.77E-2</v>
      </c>
      <c r="AW257" s="1491" t="s">
        <v>546</v>
      </c>
      <c r="AX257" s="1491" t="s">
        <v>546</v>
      </c>
      <c r="AY257" s="1491">
        <v>1.7600000000000001E-2</v>
      </c>
      <c r="AZ257" s="1491" t="s">
        <v>546</v>
      </c>
      <c r="BA257" s="1491" t="s">
        <v>546</v>
      </c>
      <c r="BB257" s="1493">
        <v>1.7500000000000002E-2</v>
      </c>
      <c r="BC257" s="1493" t="s">
        <v>546</v>
      </c>
      <c r="BD257" s="1493" t="s">
        <v>546</v>
      </c>
      <c r="BE257" s="1493">
        <v>1.7399999999999999E-2</v>
      </c>
      <c r="BF257" s="1493" t="s">
        <v>546</v>
      </c>
      <c r="BG257" s="1493" t="s">
        <v>546</v>
      </c>
    </row>
    <row r="258" spans="3:59">
      <c r="C258" s="1489" t="s">
        <v>679</v>
      </c>
      <c r="D258" s="1489" t="s">
        <v>2006</v>
      </c>
      <c r="E258" s="825" t="str">
        <f t="shared" si="4"/>
        <v>OvinoBALEARS, ILLES</v>
      </c>
      <c r="F258" s="1491">
        <v>1.7999999999999999E-2</v>
      </c>
      <c r="G258" s="1492" t="s">
        <v>546</v>
      </c>
      <c r="H258" s="1491" t="s">
        <v>546</v>
      </c>
      <c r="I258" s="1491">
        <v>1.8100000000000002E-2</v>
      </c>
      <c r="J258" s="1491" t="s">
        <v>546</v>
      </c>
      <c r="K258" s="1491" t="s">
        <v>546</v>
      </c>
      <c r="L258" s="1493">
        <v>1.7999999999999999E-2</v>
      </c>
      <c r="M258" s="1491" t="s">
        <v>546</v>
      </c>
      <c r="N258" s="1491" t="s">
        <v>546</v>
      </c>
      <c r="O258" s="1491">
        <v>1.83E-2</v>
      </c>
      <c r="P258" s="1491" t="s">
        <v>546</v>
      </c>
      <c r="Q258" s="1491" t="s">
        <v>546</v>
      </c>
      <c r="R258" s="1491">
        <v>1.7500000000000002E-2</v>
      </c>
      <c r="S258" s="1491" t="s">
        <v>546</v>
      </c>
      <c r="T258" s="1491" t="s">
        <v>546</v>
      </c>
      <c r="U258" s="1491">
        <v>1.7500000000000002E-2</v>
      </c>
      <c r="V258" s="1491" t="s">
        <v>546</v>
      </c>
      <c r="W258" s="1491" t="s">
        <v>546</v>
      </c>
      <c r="X258" s="1491">
        <v>1.7500000000000002E-2</v>
      </c>
      <c r="Y258" s="1491" t="s">
        <v>546</v>
      </c>
      <c r="Z258" s="1491" t="s">
        <v>546</v>
      </c>
      <c r="AA258" s="1491">
        <v>1.7399999999999999E-2</v>
      </c>
      <c r="AB258" s="1491" t="s">
        <v>546</v>
      </c>
      <c r="AC258" s="1491" t="s">
        <v>546</v>
      </c>
      <c r="AD258" s="1491">
        <v>1.7399999999999999E-2</v>
      </c>
      <c r="AE258" s="1491" t="s">
        <v>546</v>
      </c>
      <c r="AF258" s="1491" t="s">
        <v>546</v>
      </c>
      <c r="AG258" s="1491">
        <v>1.7500000000000002E-2</v>
      </c>
      <c r="AH258" s="1491" t="s">
        <v>546</v>
      </c>
      <c r="AI258" s="1491" t="s">
        <v>546</v>
      </c>
      <c r="AJ258" s="1491">
        <v>1.7500000000000002E-2</v>
      </c>
      <c r="AK258" s="1491" t="s">
        <v>546</v>
      </c>
      <c r="AL258" s="1491" t="s">
        <v>546</v>
      </c>
      <c r="AM258" s="1491">
        <v>1.7500000000000002E-2</v>
      </c>
      <c r="AN258" s="1491" t="s">
        <v>546</v>
      </c>
      <c r="AO258" s="1491" t="s">
        <v>546</v>
      </c>
      <c r="AP258" s="1491">
        <v>1.7600000000000001E-2</v>
      </c>
      <c r="AQ258" s="1491" t="s">
        <v>546</v>
      </c>
      <c r="AR258" s="1491" t="s">
        <v>546</v>
      </c>
      <c r="AS258" s="1491">
        <v>1.7500000000000002E-2</v>
      </c>
      <c r="AT258" s="1491" t="s">
        <v>546</v>
      </c>
      <c r="AU258" s="1491" t="s">
        <v>546</v>
      </c>
      <c r="AV258" s="1491">
        <v>1.7600000000000001E-2</v>
      </c>
      <c r="AW258" s="1491" t="s">
        <v>546</v>
      </c>
      <c r="AX258" s="1491" t="s">
        <v>546</v>
      </c>
      <c r="AY258" s="1491">
        <v>1.7500000000000002E-2</v>
      </c>
      <c r="AZ258" s="1491" t="s">
        <v>546</v>
      </c>
      <c r="BA258" s="1491" t="s">
        <v>546</v>
      </c>
      <c r="BB258" s="1493">
        <v>1.7500000000000002E-2</v>
      </c>
      <c r="BC258" s="1493" t="s">
        <v>546</v>
      </c>
      <c r="BD258" s="1493" t="s">
        <v>546</v>
      </c>
      <c r="BE258" s="1493">
        <v>1.7500000000000002E-2</v>
      </c>
      <c r="BF258" s="1493" t="s">
        <v>546</v>
      </c>
      <c r="BG258" s="1493" t="s">
        <v>546</v>
      </c>
    </row>
    <row r="259" spans="3:59">
      <c r="C259" s="1489" t="s">
        <v>679</v>
      </c>
      <c r="D259" s="1489" t="s">
        <v>2007</v>
      </c>
      <c r="E259" s="825" t="str">
        <f t="shared" si="4"/>
        <v>OvinoBARCELONA</v>
      </c>
      <c r="F259" s="1491">
        <v>1.9E-2</v>
      </c>
      <c r="G259" s="1492" t="s">
        <v>546</v>
      </c>
      <c r="H259" s="1491" t="s">
        <v>546</v>
      </c>
      <c r="I259" s="1491">
        <v>1.9300000000000001E-2</v>
      </c>
      <c r="J259" s="1491" t="s">
        <v>546</v>
      </c>
      <c r="K259" s="1491" t="s">
        <v>546</v>
      </c>
      <c r="L259" s="1493">
        <v>2.0500000000000001E-2</v>
      </c>
      <c r="M259" s="1491" t="s">
        <v>546</v>
      </c>
      <c r="N259" s="1491" t="s">
        <v>546</v>
      </c>
      <c r="O259" s="1491">
        <v>2.1499999999999998E-2</v>
      </c>
      <c r="P259" s="1491" t="s">
        <v>546</v>
      </c>
      <c r="Q259" s="1491" t="s">
        <v>546</v>
      </c>
      <c r="R259" s="1491">
        <v>1.89E-2</v>
      </c>
      <c r="S259" s="1491" t="s">
        <v>546</v>
      </c>
      <c r="T259" s="1491" t="s">
        <v>546</v>
      </c>
      <c r="U259" s="1491">
        <v>1.89E-2</v>
      </c>
      <c r="V259" s="1491" t="s">
        <v>546</v>
      </c>
      <c r="W259" s="1491" t="s">
        <v>546</v>
      </c>
      <c r="X259" s="1491">
        <v>1.9E-2</v>
      </c>
      <c r="Y259" s="1491" t="s">
        <v>546</v>
      </c>
      <c r="Z259" s="1491" t="s">
        <v>546</v>
      </c>
      <c r="AA259" s="1491">
        <v>1.8800000000000001E-2</v>
      </c>
      <c r="AB259" s="1491" t="s">
        <v>546</v>
      </c>
      <c r="AC259" s="1491" t="s">
        <v>546</v>
      </c>
      <c r="AD259" s="1491">
        <v>1.9099999999999999E-2</v>
      </c>
      <c r="AE259" s="1491" t="s">
        <v>546</v>
      </c>
      <c r="AF259" s="1491" t="s">
        <v>546</v>
      </c>
      <c r="AG259" s="1491">
        <v>1.9300000000000001E-2</v>
      </c>
      <c r="AH259" s="1491" t="s">
        <v>546</v>
      </c>
      <c r="AI259" s="1491" t="s">
        <v>546</v>
      </c>
      <c r="AJ259" s="1491">
        <v>1.9300000000000001E-2</v>
      </c>
      <c r="AK259" s="1491" t="s">
        <v>546</v>
      </c>
      <c r="AL259" s="1491" t="s">
        <v>546</v>
      </c>
      <c r="AM259" s="1491">
        <v>1.9300000000000001E-2</v>
      </c>
      <c r="AN259" s="1491" t="s">
        <v>546</v>
      </c>
      <c r="AO259" s="1491" t="s">
        <v>546</v>
      </c>
      <c r="AP259" s="1491">
        <v>1.9599999999999999E-2</v>
      </c>
      <c r="AQ259" s="1491" t="s">
        <v>546</v>
      </c>
      <c r="AR259" s="1491" t="s">
        <v>546</v>
      </c>
      <c r="AS259" s="1491">
        <v>1.9599999999999999E-2</v>
      </c>
      <c r="AT259" s="1491" t="s">
        <v>546</v>
      </c>
      <c r="AU259" s="1491" t="s">
        <v>546</v>
      </c>
      <c r="AV259" s="1491">
        <v>1.9400000000000001E-2</v>
      </c>
      <c r="AW259" s="1491" t="s">
        <v>546</v>
      </c>
      <c r="AX259" s="1491" t="s">
        <v>546</v>
      </c>
      <c r="AY259" s="1491">
        <v>1.9400000000000001E-2</v>
      </c>
      <c r="AZ259" s="1491" t="s">
        <v>546</v>
      </c>
      <c r="BA259" s="1491" t="s">
        <v>546</v>
      </c>
      <c r="BB259" s="1493">
        <v>1.9400000000000001E-2</v>
      </c>
      <c r="BC259" s="1493" t="s">
        <v>546</v>
      </c>
      <c r="BD259" s="1493" t="s">
        <v>546</v>
      </c>
      <c r="BE259" s="1493">
        <v>1.9599999999999999E-2</v>
      </c>
      <c r="BF259" s="1493" t="s">
        <v>546</v>
      </c>
      <c r="BG259" s="1493" t="s">
        <v>546</v>
      </c>
    </row>
    <row r="260" spans="3:59">
      <c r="C260" s="1489" t="s">
        <v>679</v>
      </c>
      <c r="D260" s="1489" t="s">
        <v>2008</v>
      </c>
      <c r="E260" s="825" t="str">
        <f t="shared" si="4"/>
        <v>OvinoBIZKAIA</v>
      </c>
      <c r="F260" s="1491">
        <v>1.89E-2</v>
      </c>
      <c r="G260" s="1492" t="s">
        <v>546</v>
      </c>
      <c r="H260" s="1491" t="s">
        <v>546</v>
      </c>
      <c r="I260" s="1491">
        <v>1.89E-2</v>
      </c>
      <c r="J260" s="1491" t="s">
        <v>546</v>
      </c>
      <c r="K260" s="1491" t="s">
        <v>546</v>
      </c>
      <c r="L260" s="1493">
        <v>1.89E-2</v>
      </c>
      <c r="M260" s="1491" t="s">
        <v>546</v>
      </c>
      <c r="N260" s="1491" t="s">
        <v>546</v>
      </c>
      <c r="O260" s="1491">
        <v>1.89E-2</v>
      </c>
      <c r="P260" s="1491" t="s">
        <v>546</v>
      </c>
      <c r="Q260" s="1491" t="s">
        <v>546</v>
      </c>
      <c r="R260" s="1491">
        <v>1.8800000000000001E-2</v>
      </c>
      <c r="S260" s="1491" t="s">
        <v>546</v>
      </c>
      <c r="T260" s="1491" t="s">
        <v>546</v>
      </c>
      <c r="U260" s="1491">
        <v>1.8800000000000001E-2</v>
      </c>
      <c r="V260" s="1491" t="s">
        <v>546</v>
      </c>
      <c r="W260" s="1491" t="s">
        <v>546</v>
      </c>
      <c r="X260" s="1491">
        <v>1.8800000000000001E-2</v>
      </c>
      <c r="Y260" s="1491" t="s">
        <v>546</v>
      </c>
      <c r="Z260" s="1491" t="s">
        <v>546</v>
      </c>
      <c r="AA260" s="1491">
        <v>1.8800000000000001E-2</v>
      </c>
      <c r="AB260" s="1491" t="s">
        <v>546</v>
      </c>
      <c r="AC260" s="1491" t="s">
        <v>546</v>
      </c>
      <c r="AD260" s="1491">
        <v>1.8800000000000001E-2</v>
      </c>
      <c r="AE260" s="1491" t="s">
        <v>546</v>
      </c>
      <c r="AF260" s="1491" t="s">
        <v>546</v>
      </c>
      <c r="AG260" s="1491">
        <v>1.8800000000000001E-2</v>
      </c>
      <c r="AH260" s="1491" t="s">
        <v>546</v>
      </c>
      <c r="AI260" s="1491" t="s">
        <v>546</v>
      </c>
      <c r="AJ260" s="1491">
        <v>1.8800000000000001E-2</v>
      </c>
      <c r="AK260" s="1491" t="s">
        <v>546</v>
      </c>
      <c r="AL260" s="1491" t="s">
        <v>546</v>
      </c>
      <c r="AM260" s="1491">
        <v>1.8800000000000001E-2</v>
      </c>
      <c r="AN260" s="1491" t="s">
        <v>546</v>
      </c>
      <c r="AO260" s="1491" t="s">
        <v>546</v>
      </c>
      <c r="AP260" s="1491">
        <v>1.8800000000000001E-2</v>
      </c>
      <c r="AQ260" s="1491" t="s">
        <v>546</v>
      </c>
      <c r="AR260" s="1491" t="s">
        <v>546</v>
      </c>
      <c r="AS260" s="1491">
        <v>1.8800000000000001E-2</v>
      </c>
      <c r="AT260" s="1491" t="s">
        <v>546</v>
      </c>
      <c r="AU260" s="1491" t="s">
        <v>546</v>
      </c>
      <c r="AV260" s="1491">
        <v>1.8800000000000001E-2</v>
      </c>
      <c r="AW260" s="1491" t="s">
        <v>546</v>
      </c>
      <c r="AX260" s="1491" t="s">
        <v>546</v>
      </c>
      <c r="AY260" s="1491">
        <v>1.8800000000000001E-2</v>
      </c>
      <c r="AZ260" s="1491" t="s">
        <v>546</v>
      </c>
      <c r="BA260" s="1491" t="s">
        <v>546</v>
      </c>
      <c r="BB260" s="1493">
        <v>1.8800000000000001E-2</v>
      </c>
      <c r="BC260" s="1493" t="s">
        <v>546</v>
      </c>
      <c r="BD260" s="1493" t="s">
        <v>546</v>
      </c>
      <c r="BE260" s="1493">
        <v>1.8800000000000001E-2</v>
      </c>
      <c r="BF260" s="1493" t="s">
        <v>546</v>
      </c>
      <c r="BG260" s="1493" t="s">
        <v>546</v>
      </c>
    </row>
    <row r="261" spans="3:59">
      <c r="C261" s="1489" t="s">
        <v>679</v>
      </c>
      <c r="D261" s="1489" t="s">
        <v>2009</v>
      </c>
      <c r="E261" s="825" t="str">
        <f t="shared" si="4"/>
        <v>OvinoBURGOS</v>
      </c>
      <c r="F261" s="1491">
        <v>2.3E-2</v>
      </c>
      <c r="G261" s="1492" t="s">
        <v>546</v>
      </c>
      <c r="H261" s="1491" t="s">
        <v>546</v>
      </c>
      <c r="I261" s="1491">
        <v>2.2200000000000001E-2</v>
      </c>
      <c r="J261" s="1491" t="s">
        <v>546</v>
      </c>
      <c r="K261" s="1491" t="s">
        <v>546</v>
      </c>
      <c r="L261" s="1493">
        <v>2.3300000000000001E-2</v>
      </c>
      <c r="M261" s="1491" t="s">
        <v>546</v>
      </c>
      <c r="N261" s="1491" t="s">
        <v>546</v>
      </c>
      <c r="O261" s="1491">
        <v>2.3300000000000001E-2</v>
      </c>
      <c r="P261" s="1491" t="s">
        <v>546</v>
      </c>
      <c r="Q261" s="1491" t="s">
        <v>546</v>
      </c>
      <c r="R261" s="1491">
        <v>2.2499999999999999E-2</v>
      </c>
      <c r="S261" s="1491" t="s">
        <v>546</v>
      </c>
      <c r="T261" s="1491" t="s">
        <v>546</v>
      </c>
      <c r="U261" s="1491">
        <v>2.1899999999999999E-2</v>
      </c>
      <c r="V261" s="1491" t="s">
        <v>546</v>
      </c>
      <c r="W261" s="1491" t="s">
        <v>546</v>
      </c>
      <c r="X261" s="1491">
        <v>2.1899999999999999E-2</v>
      </c>
      <c r="Y261" s="1491" t="s">
        <v>546</v>
      </c>
      <c r="Z261" s="1491" t="s">
        <v>546</v>
      </c>
      <c r="AA261" s="1491">
        <v>2.1899999999999999E-2</v>
      </c>
      <c r="AB261" s="1491" t="s">
        <v>546</v>
      </c>
      <c r="AC261" s="1491" t="s">
        <v>546</v>
      </c>
      <c r="AD261" s="1491">
        <v>2.1899999999999999E-2</v>
      </c>
      <c r="AE261" s="1491" t="s">
        <v>546</v>
      </c>
      <c r="AF261" s="1491" t="s">
        <v>546</v>
      </c>
      <c r="AG261" s="1491">
        <v>2.1299999999999999E-2</v>
      </c>
      <c r="AH261" s="1491" t="s">
        <v>546</v>
      </c>
      <c r="AI261" s="1491" t="s">
        <v>546</v>
      </c>
      <c r="AJ261" s="1491">
        <v>2.1399999999999999E-2</v>
      </c>
      <c r="AK261" s="1491" t="s">
        <v>546</v>
      </c>
      <c r="AL261" s="1491" t="s">
        <v>546</v>
      </c>
      <c r="AM261" s="1491">
        <v>2.1399999999999999E-2</v>
      </c>
      <c r="AN261" s="1491" t="s">
        <v>546</v>
      </c>
      <c r="AO261" s="1491" t="s">
        <v>546</v>
      </c>
      <c r="AP261" s="1491">
        <v>2.1399999999999999E-2</v>
      </c>
      <c r="AQ261" s="1491" t="s">
        <v>546</v>
      </c>
      <c r="AR261" s="1491" t="s">
        <v>546</v>
      </c>
      <c r="AS261" s="1491">
        <v>2.1399999999999999E-2</v>
      </c>
      <c r="AT261" s="1491" t="s">
        <v>546</v>
      </c>
      <c r="AU261" s="1491" t="s">
        <v>546</v>
      </c>
      <c r="AV261" s="1491">
        <v>2.1299999999999999E-2</v>
      </c>
      <c r="AW261" s="1491" t="s">
        <v>546</v>
      </c>
      <c r="AX261" s="1491" t="s">
        <v>546</v>
      </c>
      <c r="AY261" s="1491">
        <v>2.1299999999999999E-2</v>
      </c>
      <c r="AZ261" s="1491" t="s">
        <v>546</v>
      </c>
      <c r="BA261" s="1491" t="s">
        <v>546</v>
      </c>
      <c r="BB261" s="1493">
        <v>2.1299999999999999E-2</v>
      </c>
      <c r="BC261" s="1493" t="s">
        <v>546</v>
      </c>
      <c r="BD261" s="1493" t="s">
        <v>546</v>
      </c>
      <c r="BE261" s="1493">
        <v>2.1299999999999999E-2</v>
      </c>
      <c r="BF261" s="1493" t="s">
        <v>546</v>
      </c>
      <c r="BG261" s="1493" t="s">
        <v>546</v>
      </c>
    </row>
    <row r="262" spans="3:59">
      <c r="C262" s="1489" t="s">
        <v>679</v>
      </c>
      <c r="D262" s="1489" t="s">
        <v>2010</v>
      </c>
      <c r="E262" s="825" t="str">
        <f t="shared" si="4"/>
        <v>OvinoCÁCERES</v>
      </c>
      <c r="F262" s="1491">
        <v>1.95E-2</v>
      </c>
      <c r="G262" s="1492" t="s">
        <v>546</v>
      </c>
      <c r="H262" s="1491" t="s">
        <v>546</v>
      </c>
      <c r="I262" s="1491">
        <v>1.9199999999999998E-2</v>
      </c>
      <c r="J262" s="1491" t="s">
        <v>546</v>
      </c>
      <c r="K262" s="1491" t="s">
        <v>546</v>
      </c>
      <c r="L262" s="1493">
        <v>1.9300000000000001E-2</v>
      </c>
      <c r="M262" s="1491" t="s">
        <v>546</v>
      </c>
      <c r="N262" s="1491" t="s">
        <v>546</v>
      </c>
      <c r="O262" s="1491">
        <v>1.9300000000000001E-2</v>
      </c>
      <c r="P262" s="1491" t="s">
        <v>546</v>
      </c>
      <c r="Q262" s="1491" t="s">
        <v>546</v>
      </c>
      <c r="R262" s="1491">
        <v>1.8499999999999999E-2</v>
      </c>
      <c r="S262" s="1491" t="s">
        <v>546</v>
      </c>
      <c r="T262" s="1491" t="s">
        <v>546</v>
      </c>
      <c r="U262" s="1491">
        <v>1.8599999999999998E-2</v>
      </c>
      <c r="V262" s="1491" t="s">
        <v>546</v>
      </c>
      <c r="W262" s="1491" t="s">
        <v>546</v>
      </c>
      <c r="X262" s="1491">
        <v>1.8599999999999998E-2</v>
      </c>
      <c r="Y262" s="1491" t="s">
        <v>546</v>
      </c>
      <c r="Z262" s="1491" t="s">
        <v>546</v>
      </c>
      <c r="AA262" s="1491">
        <v>1.8499999999999999E-2</v>
      </c>
      <c r="AB262" s="1491" t="s">
        <v>546</v>
      </c>
      <c r="AC262" s="1491" t="s">
        <v>546</v>
      </c>
      <c r="AD262" s="1491">
        <v>1.8499999999999999E-2</v>
      </c>
      <c r="AE262" s="1491" t="s">
        <v>546</v>
      </c>
      <c r="AF262" s="1491" t="s">
        <v>546</v>
      </c>
      <c r="AG262" s="1491">
        <v>1.8200000000000001E-2</v>
      </c>
      <c r="AH262" s="1491" t="s">
        <v>546</v>
      </c>
      <c r="AI262" s="1491" t="s">
        <v>546</v>
      </c>
      <c r="AJ262" s="1491">
        <v>1.8100000000000002E-2</v>
      </c>
      <c r="AK262" s="1491" t="s">
        <v>546</v>
      </c>
      <c r="AL262" s="1491" t="s">
        <v>546</v>
      </c>
      <c r="AM262" s="1491">
        <v>1.8100000000000002E-2</v>
      </c>
      <c r="AN262" s="1491" t="s">
        <v>546</v>
      </c>
      <c r="AO262" s="1491" t="s">
        <v>546</v>
      </c>
      <c r="AP262" s="1491">
        <v>1.8100000000000002E-2</v>
      </c>
      <c r="AQ262" s="1491" t="s">
        <v>546</v>
      </c>
      <c r="AR262" s="1491" t="s">
        <v>546</v>
      </c>
      <c r="AS262" s="1491">
        <v>1.7999999999999999E-2</v>
      </c>
      <c r="AT262" s="1491" t="s">
        <v>546</v>
      </c>
      <c r="AU262" s="1491" t="s">
        <v>546</v>
      </c>
      <c r="AV262" s="1491">
        <v>1.8100000000000002E-2</v>
      </c>
      <c r="AW262" s="1491" t="s">
        <v>546</v>
      </c>
      <c r="AX262" s="1491" t="s">
        <v>546</v>
      </c>
      <c r="AY262" s="1491">
        <v>1.7999999999999999E-2</v>
      </c>
      <c r="AZ262" s="1491" t="s">
        <v>546</v>
      </c>
      <c r="BA262" s="1491" t="s">
        <v>546</v>
      </c>
      <c r="BB262" s="1493">
        <v>1.7999999999999999E-2</v>
      </c>
      <c r="BC262" s="1493" t="s">
        <v>546</v>
      </c>
      <c r="BD262" s="1493" t="s">
        <v>546</v>
      </c>
      <c r="BE262" s="1493">
        <v>1.7999999999999999E-2</v>
      </c>
      <c r="BF262" s="1493" t="s">
        <v>546</v>
      </c>
      <c r="BG262" s="1493" t="s">
        <v>546</v>
      </c>
    </row>
    <row r="263" spans="3:59">
      <c r="C263" s="1489" t="s">
        <v>679</v>
      </c>
      <c r="D263" s="1489" t="s">
        <v>2011</v>
      </c>
      <c r="E263" s="825" t="str">
        <f t="shared" si="4"/>
        <v>OvinoCÁDIZ</v>
      </c>
      <c r="F263" s="1491">
        <v>2.0500000000000001E-2</v>
      </c>
      <c r="G263" s="1492" t="s">
        <v>546</v>
      </c>
      <c r="H263" s="1491" t="s">
        <v>546</v>
      </c>
      <c r="I263" s="1491">
        <v>1.9599999999999999E-2</v>
      </c>
      <c r="J263" s="1491" t="s">
        <v>546</v>
      </c>
      <c r="K263" s="1491" t="s">
        <v>546</v>
      </c>
      <c r="L263" s="1493">
        <v>2.06E-2</v>
      </c>
      <c r="M263" s="1491" t="s">
        <v>546</v>
      </c>
      <c r="N263" s="1491" t="s">
        <v>546</v>
      </c>
      <c r="O263" s="1491">
        <v>2.0500000000000001E-2</v>
      </c>
      <c r="P263" s="1491" t="s">
        <v>546</v>
      </c>
      <c r="Q263" s="1491" t="s">
        <v>546</v>
      </c>
      <c r="R263" s="1491">
        <v>1.8599999999999998E-2</v>
      </c>
      <c r="S263" s="1491" t="s">
        <v>546</v>
      </c>
      <c r="T263" s="1491" t="s">
        <v>546</v>
      </c>
      <c r="U263" s="1491">
        <v>1.9E-2</v>
      </c>
      <c r="V263" s="1491" t="s">
        <v>546</v>
      </c>
      <c r="W263" s="1491" t="s">
        <v>546</v>
      </c>
      <c r="X263" s="1491">
        <v>1.89E-2</v>
      </c>
      <c r="Y263" s="1491" t="s">
        <v>546</v>
      </c>
      <c r="Z263" s="1491" t="s">
        <v>546</v>
      </c>
      <c r="AA263" s="1491">
        <v>1.9400000000000001E-2</v>
      </c>
      <c r="AB263" s="1491" t="s">
        <v>546</v>
      </c>
      <c r="AC263" s="1491" t="s">
        <v>546</v>
      </c>
      <c r="AD263" s="1491">
        <v>1.9099999999999999E-2</v>
      </c>
      <c r="AE263" s="1491" t="s">
        <v>546</v>
      </c>
      <c r="AF263" s="1491" t="s">
        <v>546</v>
      </c>
      <c r="AG263" s="1491">
        <v>1.84E-2</v>
      </c>
      <c r="AH263" s="1491" t="s">
        <v>546</v>
      </c>
      <c r="AI263" s="1491" t="s">
        <v>546</v>
      </c>
      <c r="AJ263" s="1491">
        <v>1.83E-2</v>
      </c>
      <c r="AK263" s="1491" t="s">
        <v>546</v>
      </c>
      <c r="AL263" s="1491" t="s">
        <v>546</v>
      </c>
      <c r="AM263" s="1491">
        <v>1.84E-2</v>
      </c>
      <c r="AN263" s="1491" t="s">
        <v>546</v>
      </c>
      <c r="AO263" s="1491" t="s">
        <v>546</v>
      </c>
      <c r="AP263" s="1491">
        <v>1.84E-2</v>
      </c>
      <c r="AQ263" s="1491" t="s">
        <v>546</v>
      </c>
      <c r="AR263" s="1491" t="s">
        <v>546</v>
      </c>
      <c r="AS263" s="1491">
        <v>1.83E-2</v>
      </c>
      <c r="AT263" s="1491" t="s">
        <v>546</v>
      </c>
      <c r="AU263" s="1491" t="s">
        <v>546</v>
      </c>
      <c r="AV263" s="1491">
        <v>1.8499999999999999E-2</v>
      </c>
      <c r="AW263" s="1491" t="s">
        <v>546</v>
      </c>
      <c r="AX263" s="1491" t="s">
        <v>546</v>
      </c>
      <c r="AY263" s="1491">
        <v>1.8499999999999999E-2</v>
      </c>
      <c r="AZ263" s="1491" t="s">
        <v>546</v>
      </c>
      <c r="BA263" s="1491" t="s">
        <v>546</v>
      </c>
      <c r="BB263" s="1493">
        <v>1.8499999999999999E-2</v>
      </c>
      <c r="BC263" s="1493" t="s">
        <v>546</v>
      </c>
      <c r="BD263" s="1493" t="s">
        <v>546</v>
      </c>
      <c r="BE263" s="1493">
        <v>1.8499999999999999E-2</v>
      </c>
      <c r="BF263" s="1493" t="s">
        <v>546</v>
      </c>
      <c r="BG263" s="1493" t="s">
        <v>546</v>
      </c>
    </row>
    <row r="264" spans="3:59">
      <c r="C264" s="1489" t="s">
        <v>679</v>
      </c>
      <c r="D264" s="1489" t="s">
        <v>2012</v>
      </c>
      <c r="E264" s="825" t="str">
        <f t="shared" si="4"/>
        <v>OvinoCANTABRIA</v>
      </c>
      <c r="F264" s="1491">
        <v>2.2100000000000002E-2</v>
      </c>
      <c r="G264" s="1492" t="s">
        <v>546</v>
      </c>
      <c r="H264" s="1491" t="s">
        <v>546</v>
      </c>
      <c r="I264" s="1491">
        <v>1.8200000000000001E-2</v>
      </c>
      <c r="J264" s="1491" t="s">
        <v>546</v>
      </c>
      <c r="K264" s="1491" t="s">
        <v>546</v>
      </c>
      <c r="L264" s="1493">
        <v>1.8100000000000002E-2</v>
      </c>
      <c r="M264" s="1491" t="s">
        <v>546</v>
      </c>
      <c r="N264" s="1491" t="s">
        <v>546</v>
      </c>
      <c r="O264" s="1491">
        <v>1.7999999999999999E-2</v>
      </c>
      <c r="P264" s="1491" t="s">
        <v>546</v>
      </c>
      <c r="Q264" s="1491" t="s">
        <v>546</v>
      </c>
      <c r="R264" s="1491">
        <v>1.95E-2</v>
      </c>
      <c r="S264" s="1491" t="s">
        <v>546</v>
      </c>
      <c r="T264" s="1491" t="s">
        <v>546</v>
      </c>
      <c r="U264" s="1491">
        <v>1.9699999999999999E-2</v>
      </c>
      <c r="V264" s="1491" t="s">
        <v>546</v>
      </c>
      <c r="W264" s="1491" t="s">
        <v>546</v>
      </c>
      <c r="X264" s="1491">
        <v>1.95E-2</v>
      </c>
      <c r="Y264" s="1491" t="s">
        <v>546</v>
      </c>
      <c r="Z264" s="1491" t="s">
        <v>546</v>
      </c>
      <c r="AA264" s="1491">
        <v>1.7999999999999999E-2</v>
      </c>
      <c r="AB264" s="1491" t="s">
        <v>546</v>
      </c>
      <c r="AC264" s="1491" t="s">
        <v>546</v>
      </c>
      <c r="AD264" s="1491">
        <v>1.9199999999999998E-2</v>
      </c>
      <c r="AE264" s="1491" t="s">
        <v>546</v>
      </c>
      <c r="AF264" s="1491" t="s">
        <v>546</v>
      </c>
      <c r="AG264" s="1491">
        <v>2.0400000000000001E-2</v>
      </c>
      <c r="AH264" s="1491" t="s">
        <v>546</v>
      </c>
      <c r="AI264" s="1491" t="s">
        <v>546</v>
      </c>
      <c r="AJ264" s="1491">
        <v>2.1299999999999999E-2</v>
      </c>
      <c r="AK264" s="1491" t="s">
        <v>546</v>
      </c>
      <c r="AL264" s="1491" t="s">
        <v>546</v>
      </c>
      <c r="AM264" s="1491">
        <v>0.02</v>
      </c>
      <c r="AN264" s="1491" t="s">
        <v>546</v>
      </c>
      <c r="AO264" s="1491" t="s">
        <v>546</v>
      </c>
      <c r="AP264" s="1491">
        <v>2.0799999999999999E-2</v>
      </c>
      <c r="AQ264" s="1491" t="s">
        <v>546</v>
      </c>
      <c r="AR264" s="1491" t="s">
        <v>546</v>
      </c>
      <c r="AS264" s="1491">
        <v>2.0899999999999998E-2</v>
      </c>
      <c r="AT264" s="1491" t="s">
        <v>546</v>
      </c>
      <c r="AU264" s="1491" t="s">
        <v>546</v>
      </c>
      <c r="AV264" s="1491">
        <v>2.07E-2</v>
      </c>
      <c r="AW264" s="1491" t="s">
        <v>546</v>
      </c>
      <c r="AX264" s="1491" t="s">
        <v>546</v>
      </c>
      <c r="AY264" s="1491">
        <v>2.07E-2</v>
      </c>
      <c r="AZ264" s="1491" t="s">
        <v>546</v>
      </c>
      <c r="BA264" s="1491" t="s">
        <v>546</v>
      </c>
      <c r="BB264" s="1493">
        <v>2.1299999999999999E-2</v>
      </c>
      <c r="BC264" s="1493" t="s">
        <v>546</v>
      </c>
      <c r="BD264" s="1493" t="s">
        <v>546</v>
      </c>
      <c r="BE264" s="1493">
        <v>2.1299999999999999E-2</v>
      </c>
      <c r="BF264" s="1493" t="s">
        <v>546</v>
      </c>
      <c r="BG264" s="1493" t="s">
        <v>546</v>
      </c>
    </row>
    <row r="265" spans="3:59">
      <c r="C265" s="1489" t="s">
        <v>679</v>
      </c>
      <c r="D265" s="1489" t="s">
        <v>2013</v>
      </c>
      <c r="E265" s="825" t="str">
        <f t="shared" si="4"/>
        <v>OvinoCASTELLÓN/CASTELLÓ</v>
      </c>
      <c r="F265" s="1491">
        <v>1.84E-2</v>
      </c>
      <c r="G265" s="1492" t="s">
        <v>546</v>
      </c>
      <c r="H265" s="1491" t="s">
        <v>546</v>
      </c>
      <c r="I265" s="1491">
        <v>1.7500000000000002E-2</v>
      </c>
      <c r="J265" s="1491" t="s">
        <v>546</v>
      </c>
      <c r="K265" s="1491" t="s">
        <v>546</v>
      </c>
      <c r="L265" s="1493">
        <v>1.7899999999999999E-2</v>
      </c>
      <c r="M265" s="1491" t="s">
        <v>546</v>
      </c>
      <c r="N265" s="1491" t="s">
        <v>546</v>
      </c>
      <c r="O265" s="1491">
        <v>1.8200000000000001E-2</v>
      </c>
      <c r="P265" s="1491" t="s">
        <v>546</v>
      </c>
      <c r="Q265" s="1491" t="s">
        <v>546</v>
      </c>
      <c r="R265" s="1491">
        <v>1.78E-2</v>
      </c>
      <c r="S265" s="1491" t="s">
        <v>546</v>
      </c>
      <c r="T265" s="1491" t="s">
        <v>546</v>
      </c>
      <c r="U265" s="1491">
        <v>1.8499999999999999E-2</v>
      </c>
      <c r="V265" s="1491" t="s">
        <v>546</v>
      </c>
      <c r="W265" s="1491" t="s">
        <v>546</v>
      </c>
      <c r="X265" s="1491">
        <v>1.84E-2</v>
      </c>
      <c r="Y265" s="1491" t="s">
        <v>546</v>
      </c>
      <c r="Z265" s="1491" t="s">
        <v>546</v>
      </c>
      <c r="AA265" s="1491">
        <v>1.8499999999999999E-2</v>
      </c>
      <c r="AB265" s="1491" t="s">
        <v>546</v>
      </c>
      <c r="AC265" s="1491" t="s">
        <v>546</v>
      </c>
      <c r="AD265" s="1491">
        <v>1.8499999999999999E-2</v>
      </c>
      <c r="AE265" s="1491" t="s">
        <v>546</v>
      </c>
      <c r="AF265" s="1491" t="s">
        <v>546</v>
      </c>
      <c r="AG265" s="1491">
        <v>1.8700000000000001E-2</v>
      </c>
      <c r="AH265" s="1491" t="s">
        <v>546</v>
      </c>
      <c r="AI265" s="1491" t="s">
        <v>546</v>
      </c>
      <c r="AJ265" s="1491">
        <v>1.8700000000000001E-2</v>
      </c>
      <c r="AK265" s="1491" t="s">
        <v>546</v>
      </c>
      <c r="AL265" s="1491" t="s">
        <v>546</v>
      </c>
      <c r="AM265" s="1491">
        <v>1.8700000000000001E-2</v>
      </c>
      <c r="AN265" s="1491" t="s">
        <v>546</v>
      </c>
      <c r="AO265" s="1491" t="s">
        <v>546</v>
      </c>
      <c r="AP265" s="1491">
        <v>1.8700000000000001E-2</v>
      </c>
      <c r="AQ265" s="1491" t="s">
        <v>546</v>
      </c>
      <c r="AR265" s="1491" t="s">
        <v>546</v>
      </c>
      <c r="AS265" s="1491">
        <v>1.8800000000000001E-2</v>
      </c>
      <c r="AT265" s="1491" t="s">
        <v>546</v>
      </c>
      <c r="AU265" s="1491" t="s">
        <v>546</v>
      </c>
      <c r="AV265" s="1491">
        <v>1.8700000000000001E-2</v>
      </c>
      <c r="AW265" s="1491" t="s">
        <v>546</v>
      </c>
      <c r="AX265" s="1491" t="s">
        <v>546</v>
      </c>
      <c r="AY265" s="1491">
        <v>1.8700000000000001E-2</v>
      </c>
      <c r="AZ265" s="1491" t="s">
        <v>546</v>
      </c>
      <c r="BA265" s="1491" t="s">
        <v>546</v>
      </c>
      <c r="BB265" s="1493">
        <v>1.8700000000000001E-2</v>
      </c>
      <c r="BC265" s="1493" t="s">
        <v>546</v>
      </c>
      <c r="BD265" s="1493" t="s">
        <v>546</v>
      </c>
      <c r="BE265" s="1493">
        <v>1.8700000000000001E-2</v>
      </c>
      <c r="BF265" s="1493" t="s">
        <v>546</v>
      </c>
      <c r="BG265" s="1493" t="s">
        <v>546</v>
      </c>
    </row>
    <row r="266" spans="3:59">
      <c r="C266" s="1489" t="s">
        <v>679</v>
      </c>
      <c r="D266" s="1489" t="s">
        <v>2014</v>
      </c>
      <c r="E266" s="825" t="str">
        <f t="shared" si="4"/>
        <v>OvinoCIUDAD REAL</v>
      </c>
      <c r="F266" s="1491">
        <v>2.0400000000000001E-2</v>
      </c>
      <c r="G266" s="1492" t="s">
        <v>546</v>
      </c>
      <c r="H266" s="1491" t="s">
        <v>546</v>
      </c>
      <c r="I266" s="1491">
        <v>2.06E-2</v>
      </c>
      <c r="J266" s="1491" t="s">
        <v>546</v>
      </c>
      <c r="K266" s="1491" t="s">
        <v>546</v>
      </c>
      <c r="L266" s="1493">
        <v>2.01E-2</v>
      </c>
      <c r="M266" s="1491" t="s">
        <v>546</v>
      </c>
      <c r="N266" s="1491" t="s">
        <v>546</v>
      </c>
      <c r="O266" s="1491">
        <v>2.0799999999999999E-2</v>
      </c>
      <c r="P266" s="1491" t="s">
        <v>546</v>
      </c>
      <c r="Q266" s="1491" t="s">
        <v>546</v>
      </c>
      <c r="R266" s="1491">
        <v>0.02</v>
      </c>
      <c r="S266" s="1491" t="s">
        <v>546</v>
      </c>
      <c r="T266" s="1491" t="s">
        <v>546</v>
      </c>
      <c r="U266" s="1491">
        <v>2.01E-2</v>
      </c>
      <c r="V266" s="1491" t="s">
        <v>546</v>
      </c>
      <c r="W266" s="1491" t="s">
        <v>546</v>
      </c>
      <c r="X266" s="1491">
        <v>2.01E-2</v>
      </c>
      <c r="Y266" s="1491" t="s">
        <v>546</v>
      </c>
      <c r="Z266" s="1491" t="s">
        <v>546</v>
      </c>
      <c r="AA266" s="1491">
        <v>2.0199999999999999E-2</v>
      </c>
      <c r="AB266" s="1491" t="s">
        <v>546</v>
      </c>
      <c r="AC266" s="1491" t="s">
        <v>546</v>
      </c>
      <c r="AD266" s="1491">
        <v>2.0299999999999999E-2</v>
      </c>
      <c r="AE266" s="1491" t="s">
        <v>546</v>
      </c>
      <c r="AF266" s="1491" t="s">
        <v>546</v>
      </c>
      <c r="AG266" s="1491">
        <v>2.0299999999999999E-2</v>
      </c>
      <c r="AH266" s="1491" t="s">
        <v>546</v>
      </c>
      <c r="AI266" s="1491" t="s">
        <v>546</v>
      </c>
      <c r="AJ266" s="1491">
        <v>2.0299999999999999E-2</v>
      </c>
      <c r="AK266" s="1491" t="s">
        <v>546</v>
      </c>
      <c r="AL266" s="1491" t="s">
        <v>546</v>
      </c>
      <c r="AM266" s="1491">
        <v>2.0400000000000001E-2</v>
      </c>
      <c r="AN266" s="1491" t="s">
        <v>546</v>
      </c>
      <c r="AO266" s="1491" t="s">
        <v>546</v>
      </c>
      <c r="AP266" s="1491">
        <v>2.0400000000000001E-2</v>
      </c>
      <c r="AQ266" s="1491" t="s">
        <v>546</v>
      </c>
      <c r="AR266" s="1491" t="s">
        <v>546</v>
      </c>
      <c r="AS266" s="1491">
        <v>2.0400000000000001E-2</v>
      </c>
      <c r="AT266" s="1491" t="s">
        <v>546</v>
      </c>
      <c r="AU266" s="1491" t="s">
        <v>546</v>
      </c>
      <c r="AV266" s="1491">
        <v>2.0400000000000001E-2</v>
      </c>
      <c r="AW266" s="1491" t="s">
        <v>546</v>
      </c>
      <c r="AX266" s="1491" t="s">
        <v>546</v>
      </c>
      <c r="AY266" s="1491">
        <v>2.0400000000000001E-2</v>
      </c>
      <c r="AZ266" s="1491" t="s">
        <v>546</v>
      </c>
      <c r="BA266" s="1491" t="s">
        <v>546</v>
      </c>
      <c r="BB266" s="1493">
        <v>2.0400000000000001E-2</v>
      </c>
      <c r="BC266" s="1493" t="s">
        <v>546</v>
      </c>
      <c r="BD266" s="1493" t="s">
        <v>546</v>
      </c>
      <c r="BE266" s="1493">
        <v>2.0400000000000001E-2</v>
      </c>
      <c r="BF266" s="1493" t="s">
        <v>546</v>
      </c>
      <c r="BG266" s="1493" t="s">
        <v>546</v>
      </c>
    </row>
    <row r="267" spans="3:59">
      <c r="C267" s="1489" t="s">
        <v>679</v>
      </c>
      <c r="D267" s="1489" t="s">
        <v>2015</v>
      </c>
      <c r="E267" s="825" t="str">
        <f t="shared" si="4"/>
        <v>OvinoCÓRDOBA</v>
      </c>
      <c r="F267" s="1491">
        <v>1.6500000000000001E-2</v>
      </c>
      <c r="G267" s="1492" t="s">
        <v>546</v>
      </c>
      <c r="H267" s="1491" t="s">
        <v>546</v>
      </c>
      <c r="I267" s="1491">
        <v>1.6500000000000001E-2</v>
      </c>
      <c r="J267" s="1491" t="s">
        <v>546</v>
      </c>
      <c r="K267" s="1491" t="s">
        <v>546</v>
      </c>
      <c r="L267" s="1493">
        <v>1.7399999999999999E-2</v>
      </c>
      <c r="M267" s="1491" t="s">
        <v>546</v>
      </c>
      <c r="N267" s="1491" t="s">
        <v>546</v>
      </c>
      <c r="O267" s="1491">
        <v>2.0199999999999999E-2</v>
      </c>
      <c r="P267" s="1491" t="s">
        <v>546</v>
      </c>
      <c r="Q267" s="1491" t="s">
        <v>546</v>
      </c>
      <c r="R267" s="1491">
        <v>1.8700000000000001E-2</v>
      </c>
      <c r="S267" s="1491" t="s">
        <v>546</v>
      </c>
      <c r="T267" s="1491" t="s">
        <v>546</v>
      </c>
      <c r="U267" s="1491">
        <v>1.7899999999999999E-2</v>
      </c>
      <c r="V267" s="1491" t="s">
        <v>546</v>
      </c>
      <c r="W267" s="1491" t="s">
        <v>546</v>
      </c>
      <c r="X267" s="1491">
        <v>1.7600000000000001E-2</v>
      </c>
      <c r="Y267" s="1491" t="s">
        <v>546</v>
      </c>
      <c r="Z267" s="1491" t="s">
        <v>546</v>
      </c>
      <c r="AA267" s="1491">
        <v>1.77E-2</v>
      </c>
      <c r="AB267" s="1491" t="s">
        <v>546</v>
      </c>
      <c r="AC267" s="1491" t="s">
        <v>546</v>
      </c>
      <c r="AD267" s="1491">
        <v>1.7399999999999999E-2</v>
      </c>
      <c r="AE267" s="1491" t="s">
        <v>546</v>
      </c>
      <c r="AF267" s="1491" t="s">
        <v>546</v>
      </c>
      <c r="AG267" s="1491">
        <v>1.7600000000000001E-2</v>
      </c>
      <c r="AH267" s="1491" t="s">
        <v>546</v>
      </c>
      <c r="AI267" s="1491" t="s">
        <v>546</v>
      </c>
      <c r="AJ267" s="1491">
        <v>1.7600000000000001E-2</v>
      </c>
      <c r="AK267" s="1491" t="s">
        <v>546</v>
      </c>
      <c r="AL267" s="1491" t="s">
        <v>546</v>
      </c>
      <c r="AM267" s="1491">
        <v>1.77E-2</v>
      </c>
      <c r="AN267" s="1491" t="s">
        <v>546</v>
      </c>
      <c r="AO267" s="1491" t="s">
        <v>546</v>
      </c>
      <c r="AP267" s="1491">
        <v>1.7500000000000002E-2</v>
      </c>
      <c r="AQ267" s="1491" t="s">
        <v>546</v>
      </c>
      <c r="AR267" s="1491" t="s">
        <v>546</v>
      </c>
      <c r="AS267" s="1491">
        <v>1.7500000000000002E-2</v>
      </c>
      <c r="AT267" s="1491" t="s">
        <v>546</v>
      </c>
      <c r="AU267" s="1491" t="s">
        <v>546</v>
      </c>
      <c r="AV267" s="1491">
        <v>1.7500000000000002E-2</v>
      </c>
      <c r="AW267" s="1491" t="s">
        <v>546</v>
      </c>
      <c r="AX267" s="1491" t="s">
        <v>546</v>
      </c>
      <c r="AY267" s="1491">
        <v>1.7500000000000002E-2</v>
      </c>
      <c r="AZ267" s="1491" t="s">
        <v>546</v>
      </c>
      <c r="BA267" s="1491" t="s">
        <v>546</v>
      </c>
      <c r="BB267" s="1493">
        <v>1.7500000000000002E-2</v>
      </c>
      <c r="BC267" s="1493" t="s">
        <v>546</v>
      </c>
      <c r="BD267" s="1493" t="s">
        <v>546</v>
      </c>
      <c r="BE267" s="1493">
        <v>1.78E-2</v>
      </c>
      <c r="BF267" s="1493" t="s">
        <v>546</v>
      </c>
      <c r="BG267" s="1493" t="s">
        <v>546</v>
      </c>
    </row>
    <row r="268" spans="3:59">
      <c r="C268" s="1489" t="s">
        <v>679</v>
      </c>
      <c r="D268" s="1489" t="s">
        <v>2016</v>
      </c>
      <c r="E268" s="825" t="str">
        <f t="shared" si="4"/>
        <v>OvinoCORUÑA, A</v>
      </c>
      <c r="F268" s="1491">
        <v>1.9099999999999999E-2</v>
      </c>
      <c r="G268" s="1492" t="s">
        <v>546</v>
      </c>
      <c r="H268" s="1491" t="s">
        <v>546</v>
      </c>
      <c r="I268" s="1491">
        <v>1.9099999999999999E-2</v>
      </c>
      <c r="J268" s="1491" t="s">
        <v>546</v>
      </c>
      <c r="K268" s="1491" t="s">
        <v>546</v>
      </c>
      <c r="L268" s="1493">
        <v>1.9099999999999999E-2</v>
      </c>
      <c r="M268" s="1491" t="s">
        <v>546</v>
      </c>
      <c r="N268" s="1491" t="s">
        <v>546</v>
      </c>
      <c r="O268" s="1491">
        <v>1.9099999999999999E-2</v>
      </c>
      <c r="P268" s="1491" t="s">
        <v>546</v>
      </c>
      <c r="Q268" s="1491" t="s">
        <v>546</v>
      </c>
      <c r="R268" s="1491">
        <v>1.9199999999999998E-2</v>
      </c>
      <c r="S268" s="1491" t="s">
        <v>546</v>
      </c>
      <c r="T268" s="1491" t="s">
        <v>546</v>
      </c>
      <c r="U268" s="1491">
        <v>1.8800000000000001E-2</v>
      </c>
      <c r="V268" s="1491" t="s">
        <v>546</v>
      </c>
      <c r="W268" s="1491" t="s">
        <v>546</v>
      </c>
      <c r="X268" s="1491">
        <v>1.89E-2</v>
      </c>
      <c r="Y268" s="1491" t="s">
        <v>546</v>
      </c>
      <c r="Z268" s="1491" t="s">
        <v>546</v>
      </c>
      <c r="AA268" s="1491">
        <v>1.9300000000000001E-2</v>
      </c>
      <c r="AB268" s="1491" t="s">
        <v>546</v>
      </c>
      <c r="AC268" s="1491" t="s">
        <v>546</v>
      </c>
      <c r="AD268" s="1491">
        <v>1.9199999999999998E-2</v>
      </c>
      <c r="AE268" s="1491" t="s">
        <v>546</v>
      </c>
      <c r="AF268" s="1491" t="s">
        <v>546</v>
      </c>
      <c r="AG268" s="1491">
        <v>1.8200000000000001E-2</v>
      </c>
      <c r="AH268" s="1491" t="s">
        <v>546</v>
      </c>
      <c r="AI268" s="1491" t="s">
        <v>546</v>
      </c>
      <c r="AJ268" s="1491">
        <v>1.95E-2</v>
      </c>
      <c r="AK268" s="1491" t="s">
        <v>546</v>
      </c>
      <c r="AL268" s="1491" t="s">
        <v>546</v>
      </c>
      <c r="AM268" s="1491">
        <v>0.02</v>
      </c>
      <c r="AN268" s="1491" t="s">
        <v>546</v>
      </c>
      <c r="AO268" s="1491" t="s">
        <v>546</v>
      </c>
      <c r="AP268" s="1491">
        <v>0.02</v>
      </c>
      <c r="AQ268" s="1491" t="s">
        <v>546</v>
      </c>
      <c r="AR268" s="1491" t="s">
        <v>546</v>
      </c>
      <c r="AS268" s="1491">
        <v>0.02</v>
      </c>
      <c r="AT268" s="1491" t="s">
        <v>546</v>
      </c>
      <c r="AU268" s="1491" t="s">
        <v>546</v>
      </c>
      <c r="AV268" s="1491">
        <v>0.02</v>
      </c>
      <c r="AW268" s="1491" t="s">
        <v>546</v>
      </c>
      <c r="AX268" s="1491" t="s">
        <v>546</v>
      </c>
      <c r="AY268" s="1491">
        <v>0.02</v>
      </c>
      <c r="AZ268" s="1491" t="s">
        <v>546</v>
      </c>
      <c r="BA268" s="1491" t="s">
        <v>546</v>
      </c>
      <c r="BB268" s="1493">
        <v>0.02</v>
      </c>
      <c r="BC268" s="1493" t="s">
        <v>546</v>
      </c>
      <c r="BD268" s="1493" t="s">
        <v>546</v>
      </c>
      <c r="BE268" s="1493">
        <v>0.02</v>
      </c>
      <c r="BF268" s="1493" t="s">
        <v>546</v>
      </c>
      <c r="BG268" s="1493" t="s">
        <v>546</v>
      </c>
    </row>
    <row r="269" spans="3:59">
      <c r="C269" s="1489" t="s">
        <v>679</v>
      </c>
      <c r="D269" s="1489" t="s">
        <v>2017</v>
      </c>
      <c r="E269" s="825" t="str">
        <f t="shared" si="4"/>
        <v>OvinoCUENCA</v>
      </c>
      <c r="F269" s="1491">
        <v>2.1299999999999999E-2</v>
      </c>
      <c r="G269" s="1492" t="s">
        <v>546</v>
      </c>
      <c r="H269" s="1491" t="s">
        <v>546</v>
      </c>
      <c r="I269" s="1491">
        <v>2.1000000000000001E-2</v>
      </c>
      <c r="J269" s="1491" t="s">
        <v>546</v>
      </c>
      <c r="K269" s="1491" t="s">
        <v>546</v>
      </c>
      <c r="L269" s="1493">
        <v>2.1000000000000001E-2</v>
      </c>
      <c r="M269" s="1491" t="s">
        <v>546</v>
      </c>
      <c r="N269" s="1491" t="s">
        <v>546</v>
      </c>
      <c r="O269" s="1491">
        <v>2.1000000000000001E-2</v>
      </c>
      <c r="P269" s="1491" t="s">
        <v>546</v>
      </c>
      <c r="Q269" s="1491" t="s">
        <v>546</v>
      </c>
      <c r="R269" s="1491">
        <v>2.01E-2</v>
      </c>
      <c r="S269" s="1491" t="s">
        <v>546</v>
      </c>
      <c r="T269" s="1491" t="s">
        <v>546</v>
      </c>
      <c r="U269" s="1491">
        <v>2.0299999999999999E-2</v>
      </c>
      <c r="V269" s="1491" t="s">
        <v>546</v>
      </c>
      <c r="W269" s="1491" t="s">
        <v>546</v>
      </c>
      <c r="X269" s="1491">
        <v>2.01E-2</v>
      </c>
      <c r="Y269" s="1491" t="s">
        <v>546</v>
      </c>
      <c r="Z269" s="1491" t="s">
        <v>546</v>
      </c>
      <c r="AA269" s="1491">
        <v>2.01E-2</v>
      </c>
      <c r="AB269" s="1491" t="s">
        <v>546</v>
      </c>
      <c r="AC269" s="1491" t="s">
        <v>546</v>
      </c>
      <c r="AD269" s="1491">
        <v>2.0400000000000001E-2</v>
      </c>
      <c r="AE269" s="1491" t="s">
        <v>546</v>
      </c>
      <c r="AF269" s="1491" t="s">
        <v>546</v>
      </c>
      <c r="AG269" s="1491">
        <v>2.0500000000000001E-2</v>
      </c>
      <c r="AH269" s="1491" t="s">
        <v>546</v>
      </c>
      <c r="AI269" s="1491" t="s">
        <v>546</v>
      </c>
      <c r="AJ269" s="1491">
        <v>2.0299999999999999E-2</v>
      </c>
      <c r="AK269" s="1491" t="s">
        <v>546</v>
      </c>
      <c r="AL269" s="1491" t="s">
        <v>546</v>
      </c>
      <c r="AM269" s="1491">
        <v>2.0400000000000001E-2</v>
      </c>
      <c r="AN269" s="1491" t="s">
        <v>546</v>
      </c>
      <c r="AO269" s="1491" t="s">
        <v>546</v>
      </c>
      <c r="AP269" s="1491">
        <v>2.0500000000000001E-2</v>
      </c>
      <c r="AQ269" s="1491" t="s">
        <v>546</v>
      </c>
      <c r="AR269" s="1491" t="s">
        <v>546</v>
      </c>
      <c r="AS269" s="1491">
        <v>2.0500000000000001E-2</v>
      </c>
      <c r="AT269" s="1491" t="s">
        <v>546</v>
      </c>
      <c r="AU269" s="1491" t="s">
        <v>546</v>
      </c>
      <c r="AV269" s="1491">
        <v>2.0500000000000001E-2</v>
      </c>
      <c r="AW269" s="1491" t="s">
        <v>546</v>
      </c>
      <c r="AX269" s="1491" t="s">
        <v>546</v>
      </c>
      <c r="AY269" s="1491">
        <v>2.0500000000000001E-2</v>
      </c>
      <c r="AZ269" s="1491" t="s">
        <v>546</v>
      </c>
      <c r="BA269" s="1491" t="s">
        <v>546</v>
      </c>
      <c r="BB269" s="1493">
        <v>2.0500000000000001E-2</v>
      </c>
      <c r="BC269" s="1493" t="s">
        <v>546</v>
      </c>
      <c r="BD269" s="1493" t="s">
        <v>546</v>
      </c>
      <c r="BE269" s="1493">
        <v>2.0500000000000001E-2</v>
      </c>
      <c r="BF269" s="1493" t="s">
        <v>546</v>
      </c>
      <c r="BG269" s="1493" t="s">
        <v>546</v>
      </c>
    </row>
    <row r="270" spans="3:59">
      <c r="C270" s="1489" t="s">
        <v>679</v>
      </c>
      <c r="D270" s="1489" t="s">
        <v>2018</v>
      </c>
      <c r="E270" s="825" t="str">
        <f t="shared" si="4"/>
        <v>OvinoGIPUZKOA</v>
      </c>
      <c r="F270" s="1491">
        <v>1.8499999999999999E-2</v>
      </c>
      <c r="G270" s="1492" t="s">
        <v>546</v>
      </c>
      <c r="H270" s="1491" t="s">
        <v>546</v>
      </c>
      <c r="I270" s="1491">
        <v>1.8499999999999999E-2</v>
      </c>
      <c r="J270" s="1491" t="s">
        <v>546</v>
      </c>
      <c r="K270" s="1491" t="s">
        <v>546</v>
      </c>
      <c r="L270" s="1493">
        <v>1.8499999999999999E-2</v>
      </c>
      <c r="M270" s="1491" t="s">
        <v>546</v>
      </c>
      <c r="N270" s="1491" t="s">
        <v>546</v>
      </c>
      <c r="O270" s="1491">
        <v>1.8499999999999999E-2</v>
      </c>
      <c r="P270" s="1491" t="s">
        <v>546</v>
      </c>
      <c r="Q270" s="1491" t="s">
        <v>546</v>
      </c>
      <c r="R270" s="1491">
        <v>1.8200000000000001E-2</v>
      </c>
      <c r="S270" s="1491" t="s">
        <v>546</v>
      </c>
      <c r="T270" s="1491" t="s">
        <v>546</v>
      </c>
      <c r="U270" s="1491">
        <v>1.8200000000000001E-2</v>
      </c>
      <c r="V270" s="1491" t="s">
        <v>546</v>
      </c>
      <c r="W270" s="1491" t="s">
        <v>546</v>
      </c>
      <c r="X270" s="1491">
        <v>1.8200000000000001E-2</v>
      </c>
      <c r="Y270" s="1491" t="s">
        <v>546</v>
      </c>
      <c r="Z270" s="1491" t="s">
        <v>546</v>
      </c>
      <c r="AA270" s="1491">
        <v>1.8200000000000001E-2</v>
      </c>
      <c r="AB270" s="1491" t="s">
        <v>546</v>
      </c>
      <c r="AC270" s="1491" t="s">
        <v>546</v>
      </c>
      <c r="AD270" s="1491">
        <v>1.8200000000000001E-2</v>
      </c>
      <c r="AE270" s="1491" t="s">
        <v>546</v>
      </c>
      <c r="AF270" s="1491" t="s">
        <v>546</v>
      </c>
      <c r="AG270" s="1491">
        <v>1.8700000000000001E-2</v>
      </c>
      <c r="AH270" s="1491" t="s">
        <v>546</v>
      </c>
      <c r="AI270" s="1491" t="s">
        <v>546</v>
      </c>
      <c r="AJ270" s="1491">
        <v>1.8700000000000001E-2</v>
      </c>
      <c r="AK270" s="1491" t="s">
        <v>546</v>
      </c>
      <c r="AL270" s="1491" t="s">
        <v>546</v>
      </c>
      <c r="AM270" s="1491">
        <v>1.8700000000000001E-2</v>
      </c>
      <c r="AN270" s="1491" t="s">
        <v>546</v>
      </c>
      <c r="AO270" s="1491" t="s">
        <v>546</v>
      </c>
      <c r="AP270" s="1491">
        <v>1.8700000000000001E-2</v>
      </c>
      <c r="AQ270" s="1491" t="s">
        <v>546</v>
      </c>
      <c r="AR270" s="1491" t="s">
        <v>546</v>
      </c>
      <c r="AS270" s="1491">
        <v>1.8700000000000001E-2</v>
      </c>
      <c r="AT270" s="1491" t="s">
        <v>546</v>
      </c>
      <c r="AU270" s="1491" t="s">
        <v>546</v>
      </c>
      <c r="AV270" s="1491">
        <v>1.8700000000000001E-2</v>
      </c>
      <c r="AW270" s="1491" t="s">
        <v>546</v>
      </c>
      <c r="AX270" s="1491" t="s">
        <v>546</v>
      </c>
      <c r="AY270" s="1491">
        <v>1.8700000000000001E-2</v>
      </c>
      <c r="AZ270" s="1491" t="s">
        <v>546</v>
      </c>
      <c r="BA270" s="1491" t="s">
        <v>546</v>
      </c>
      <c r="BB270" s="1493">
        <v>1.8700000000000001E-2</v>
      </c>
      <c r="BC270" s="1493" t="s">
        <v>546</v>
      </c>
      <c r="BD270" s="1493" t="s">
        <v>546</v>
      </c>
      <c r="BE270" s="1493">
        <v>1.8700000000000001E-2</v>
      </c>
      <c r="BF270" s="1493" t="s">
        <v>546</v>
      </c>
      <c r="BG270" s="1493" t="s">
        <v>546</v>
      </c>
    </row>
    <row r="271" spans="3:59">
      <c r="C271" s="1489" t="s">
        <v>679</v>
      </c>
      <c r="D271" s="1489" t="s">
        <v>2019</v>
      </c>
      <c r="E271" s="825" t="str">
        <f t="shared" si="4"/>
        <v>OvinoGIRONA</v>
      </c>
      <c r="F271" s="1491">
        <v>1.9E-2</v>
      </c>
      <c r="G271" s="1492" t="s">
        <v>546</v>
      </c>
      <c r="H271" s="1491" t="s">
        <v>546</v>
      </c>
      <c r="I271" s="1491">
        <v>1.9199999999999998E-2</v>
      </c>
      <c r="J271" s="1491" t="s">
        <v>546</v>
      </c>
      <c r="K271" s="1491" t="s">
        <v>546</v>
      </c>
      <c r="L271" s="1493">
        <v>2.12E-2</v>
      </c>
      <c r="M271" s="1491" t="s">
        <v>546</v>
      </c>
      <c r="N271" s="1491" t="s">
        <v>546</v>
      </c>
      <c r="O271" s="1491">
        <v>2.12E-2</v>
      </c>
      <c r="P271" s="1491" t="s">
        <v>546</v>
      </c>
      <c r="Q271" s="1491" t="s">
        <v>546</v>
      </c>
      <c r="R271" s="1491">
        <v>1.8800000000000001E-2</v>
      </c>
      <c r="S271" s="1491" t="s">
        <v>546</v>
      </c>
      <c r="T271" s="1491" t="s">
        <v>546</v>
      </c>
      <c r="U271" s="1491">
        <v>1.9400000000000001E-2</v>
      </c>
      <c r="V271" s="1491" t="s">
        <v>546</v>
      </c>
      <c r="W271" s="1491" t="s">
        <v>546</v>
      </c>
      <c r="X271" s="1491">
        <v>1.9400000000000001E-2</v>
      </c>
      <c r="Y271" s="1491" t="s">
        <v>546</v>
      </c>
      <c r="Z271" s="1491" t="s">
        <v>546</v>
      </c>
      <c r="AA271" s="1491">
        <v>1.9900000000000001E-2</v>
      </c>
      <c r="AB271" s="1491" t="s">
        <v>546</v>
      </c>
      <c r="AC271" s="1491" t="s">
        <v>546</v>
      </c>
      <c r="AD271" s="1491">
        <v>1.9800000000000002E-2</v>
      </c>
      <c r="AE271" s="1491" t="s">
        <v>546</v>
      </c>
      <c r="AF271" s="1491" t="s">
        <v>546</v>
      </c>
      <c r="AG271" s="1491">
        <v>1.9800000000000002E-2</v>
      </c>
      <c r="AH271" s="1491" t="s">
        <v>546</v>
      </c>
      <c r="AI271" s="1491" t="s">
        <v>546</v>
      </c>
      <c r="AJ271" s="1491">
        <v>1.9800000000000002E-2</v>
      </c>
      <c r="AK271" s="1491" t="s">
        <v>546</v>
      </c>
      <c r="AL271" s="1491" t="s">
        <v>546</v>
      </c>
      <c r="AM271" s="1491">
        <v>1.9900000000000001E-2</v>
      </c>
      <c r="AN271" s="1491" t="s">
        <v>546</v>
      </c>
      <c r="AO271" s="1491" t="s">
        <v>546</v>
      </c>
      <c r="AP271" s="1491">
        <v>0.02</v>
      </c>
      <c r="AQ271" s="1491" t="s">
        <v>546</v>
      </c>
      <c r="AR271" s="1491" t="s">
        <v>546</v>
      </c>
      <c r="AS271" s="1491">
        <v>0.02</v>
      </c>
      <c r="AT271" s="1491" t="s">
        <v>546</v>
      </c>
      <c r="AU271" s="1491" t="s">
        <v>546</v>
      </c>
      <c r="AV271" s="1491">
        <v>0.02</v>
      </c>
      <c r="AW271" s="1491" t="s">
        <v>546</v>
      </c>
      <c r="AX271" s="1491" t="s">
        <v>546</v>
      </c>
      <c r="AY271" s="1491">
        <v>2.01E-2</v>
      </c>
      <c r="AZ271" s="1491" t="s">
        <v>546</v>
      </c>
      <c r="BA271" s="1491" t="s">
        <v>546</v>
      </c>
      <c r="BB271" s="1493">
        <v>2.01E-2</v>
      </c>
      <c r="BC271" s="1493" t="s">
        <v>546</v>
      </c>
      <c r="BD271" s="1493" t="s">
        <v>546</v>
      </c>
      <c r="BE271" s="1493">
        <v>2.0199999999999999E-2</v>
      </c>
      <c r="BF271" s="1493" t="s">
        <v>546</v>
      </c>
      <c r="BG271" s="1493" t="s">
        <v>546</v>
      </c>
    </row>
    <row r="272" spans="3:59">
      <c r="C272" s="1489" t="s">
        <v>679</v>
      </c>
      <c r="D272" s="1489" t="s">
        <v>2020</v>
      </c>
      <c r="E272" s="825" t="str">
        <f t="shared" si="4"/>
        <v>OvinoGRANADA</v>
      </c>
      <c r="F272" s="1491">
        <v>1.7999999999999999E-2</v>
      </c>
      <c r="G272" s="1492" t="s">
        <v>546</v>
      </c>
      <c r="H272" s="1491" t="s">
        <v>546</v>
      </c>
      <c r="I272" s="1491">
        <v>1.8100000000000002E-2</v>
      </c>
      <c r="J272" s="1491" t="s">
        <v>546</v>
      </c>
      <c r="K272" s="1491" t="s">
        <v>546</v>
      </c>
      <c r="L272" s="1493">
        <v>1.7299999999999999E-2</v>
      </c>
      <c r="M272" s="1491" t="s">
        <v>546</v>
      </c>
      <c r="N272" s="1491" t="s">
        <v>546</v>
      </c>
      <c r="O272" s="1491">
        <v>1.7299999999999999E-2</v>
      </c>
      <c r="P272" s="1491" t="s">
        <v>546</v>
      </c>
      <c r="Q272" s="1491" t="s">
        <v>546</v>
      </c>
      <c r="R272" s="1491">
        <v>1.7399999999999999E-2</v>
      </c>
      <c r="S272" s="1491" t="s">
        <v>546</v>
      </c>
      <c r="T272" s="1491" t="s">
        <v>546</v>
      </c>
      <c r="U272" s="1491">
        <v>1.7600000000000001E-2</v>
      </c>
      <c r="V272" s="1491" t="s">
        <v>546</v>
      </c>
      <c r="W272" s="1491" t="s">
        <v>546</v>
      </c>
      <c r="X272" s="1491">
        <v>1.7600000000000001E-2</v>
      </c>
      <c r="Y272" s="1491" t="s">
        <v>546</v>
      </c>
      <c r="Z272" s="1491" t="s">
        <v>546</v>
      </c>
      <c r="AA272" s="1491">
        <v>1.7600000000000001E-2</v>
      </c>
      <c r="AB272" s="1491" t="s">
        <v>546</v>
      </c>
      <c r="AC272" s="1491" t="s">
        <v>546</v>
      </c>
      <c r="AD272" s="1491">
        <v>1.7600000000000001E-2</v>
      </c>
      <c r="AE272" s="1491" t="s">
        <v>546</v>
      </c>
      <c r="AF272" s="1491" t="s">
        <v>546</v>
      </c>
      <c r="AG272" s="1491">
        <v>1.8100000000000002E-2</v>
      </c>
      <c r="AH272" s="1491" t="s">
        <v>546</v>
      </c>
      <c r="AI272" s="1491" t="s">
        <v>546</v>
      </c>
      <c r="AJ272" s="1491">
        <v>1.8200000000000001E-2</v>
      </c>
      <c r="AK272" s="1491" t="s">
        <v>546</v>
      </c>
      <c r="AL272" s="1491" t="s">
        <v>546</v>
      </c>
      <c r="AM272" s="1491">
        <v>1.7999999999999999E-2</v>
      </c>
      <c r="AN272" s="1491" t="s">
        <v>546</v>
      </c>
      <c r="AO272" s="1491" t="s">
        <v>546</v>
      </c>
      <c r="AP272" s="1491">
        <v>1.8200000000000001E-2</v>
      </c>
      <c r="AQ272" s="1491" t="s">
        <v>546</v>
      </c>
      <c r="AR272" s="1491" t="s">
        <v>546</v>
      </c>
      <c r="AS272" s="1491">
        <v>1.8200000000000001E-2</v>
      </c>
      <c r="AT272" s="1491" t="s">
        <v>546</v>
      </c>
      <c r="AU272" s="1491" t="s">
        <v>546</v>
      </c>
      <c r="AV272" s="1491">
        <v>1.7999999999999999E-2</v>
      </c>
      <c r="AW272" s="1491" t="s">
        <v>546</v>
      </c>
      <c r="AX272" s="1491" t="s">
        <v>546</v>
      </c>
      <c r="AY272" s="1491">
        <v>1.7999999999999999E-2</v>
      </c>
      <c r="AZ272" s="1491" t="s">
        <v>546</v>
      </c>
      <c r="BA272" s="1491" t="s">
        <v>546</v>
      </c>
      <c r="BB272" s="1493">
        <v>1.84E-2</v>
      </c>
      <c r="BC272" s="1493" t="s">
        <v>546</v>
      </c>
      <c r="BD272" s="1493" t="s">
        <v>546</v>
      </c>
      <c r="BE272" s="1493">
        <v>1.7999999999999999E-2</v>
      </c>
      <c r="BF272" s="1493" t="s">
        <v>546</v>
      </c>
      <c r="BG272" s="1493" t="s">
        <v>546</v>
      </c>
    </row>
    <row r="273" spans="3:59">
      <c r="C273" s="1489" t="s">
        <v>679</v>
      </c>
      <c r="D273" s="1489" t="s">
        <v>2021</v>
      </c>
      <c r="E273" s="825" t="str">
        <f t="shared" si="4"/>
        <v>OvinoGUADALAJARA</v>
      </c>
      <c r="F273" s="1491">
        <v>2.1399999999999999E-2</v>
      </c>
      <c r="G273" s="1492" t="s">
        <v>546</v>
      </c>
      <c r="H273" s="1491" t="s">
        <v>546</v>
      </c>
      <c r="I273" s="1491">
        <v>2.1000000000000001E-2</v>
      </c>
      <c r="J273" s="1491" t="s">
        <v>546</v>
      </c>
      <c r="K273" s="1491" t="s">
        <v>546</v>
      </c>
      <c r="L273" s="1493">
        <v>2.12E-2</v>
      </c>
      <c r="M273" s="1491" t="s">
        <v>546</v>
      </c>
      <c r="N273" s="1491" t="s">
        <v>546</v>
      </c>
      <c r="O273" s="1491">
        <v>2.1100000000000001E-2</v>
      </c>
      <c r="P273" s="1491" t="s">
        <v>546</v>
      </c>
      <c r="Q273" s="1491" t="s">
        <v>546</v>
      </c>
      <c r="R273" s="1491">
        <v>2.06E-2</v>
      </c>
      <c r="S273" s="1491" t="s">
        <v>546</v>
      </c>
      <c r="T273" s="1491" t="s">
        <v>546</v>
      </c>
      <c r="U273" s="1491">
        <v>0.02</v>
      </c>
      <c r="V273" s="1491" t="s">
        <v>546</v>
      </c>
      <c r="W273" s="1491" t="s">
        <v>546</v>
      </c>
      <c r="X273" s="1491">
        <v>2.0199999999999999E-2</v>
      </c>
      <c r="Y273" s="1491" t="s">
        <v>546</v>
      </c>
      <c r="Z273" s="1491" t="s">
        <v>546</v>
      </c>
      <c r="AA273" s="1491">
        <v>2.0199999999999999E-2</v>
      </c>
      <c r="AB273" s="1491" t="s">
        <v>546</v>
      </c>
      <c r="AC273" s="1491" t="s">
        <v>546</v>
      </c>
      <c r="AD273" s="1491">
        <v>2.0500000000000001E-2</v>
      </c>
      <c r="AE273" s="1491" t="s">
        <v>546</v>
      </c>
      <c r="AF273" s="1491" t="s">
        <v>546</v>
      </c>
      <c r="AG273" s="1491">
        <v>2.0500000000000001E-2</v>
      </c>
      <c r="AH273" s="1491" t="s">
        <v>546</v>
      </c>
      <c r="AI273" s="1491" t="s">
        <v>546</v>
      </c>
      <c r="AJ273" s="1491">
        <v>2.0400000000000001E-2</v>
      </c>
      <c r="AK273" s="1491" t="s">
        <v>546</v>
      </c>
      <c r="AL273" s="1491" t="s">
        <v>546</v>
      </c>
      <c r="AM273" s="1491">
        <v>2.0400000000000001E-2</v>
      </c>
      <c r="AN273" s="1491" t="s">
        <v>546</v>
      </c>
      <c r="AO273" s="1491" t="s">
        <v>546</v>
      </c>
      <c r="AP273" s="1491">
        <v>2.01E-2</v>
      </c>
      <c r="AQ273" s="1491" t="s">
        <v>546</v>
      </c>
      <c r="AR273" s="1491" t="s">
        <v>546</v>
      </c>
      <c r="AS273" s="1491">
        <v>2.0299999999999999E-2</v>
      </c>
      <c r="AT273" s="1491" t="s">
        <v>546</v>
      </c>
      <c r="AU273" s="1491" t="s">
        <v>546</v>
      </c>
      <c r="AV273" s="1491">
        <v>2.0199999999999999E-2</v>
      </c>
      <c r="AW273" s="1491" t="s">
        <v>546</v>
      </c>
      <c r="AX273" s="1491" t="s">
        <v>546</v>
      </c>
      <c r="AY273" s="1491">
        <v>2.0199999999999999E-2</v>
      </c>
      <c r="AZ273" s="1491" t="s">
        <v>546</v>
      </c>
      <c r="BA273" s="1491" t="s">
        <v>546</v>
      </c>
      <c r="BB273" s="1493">
        <v>2.01E-2</v>
      </c>
      <c r="BC273" s="1493" t="s">
        <v>546</v>
      </c>
      <c r="BD273" s="1493" t="s">
        <v>546</v>
      </c>
      <c r="BE273" s="1493">
        <v>2.0199999999999999E-2</v>
      </c>
      <c r="BF273" s="1493" t="s">
        <v>546</v>
      </c>
      <c r="BG273" s="1493" t="s">
        <v>546</v>
      </c>
    </row>
    <row r="274" spans="3:59">
      <c r="C274" s="1489" t="s">
        <v>679</v>
      </c>
      <c r="D274" s="1489" t="s">
        <v>2022</v>
      </c>
      <c r="E274" s="825" t="str">
        <f t="shared" si="4"/>
        <v>OvinoHUELVA</v>
      </c>
      <c r="F274" s="1491">
        <v>1.61E-2</v>
      </c>
      <c r="G274" s="1492" t="s">
        <v>546</v>
      </c>
      <c r="H274" s="1491" t="s">
        <v>546</v>
      </c>
      <c r="I274" s="1491">
        <v>1.67E-2</v>
      </c>
      <c r="J274" s="1491" t="s">
        <v>546</v>
      </c>
      <c r="K274" s="1491" t="s">
        <v>546</v>
      </c>
      <c r="L274" s="1493">
        <v>1.8100000000000002E-2</v>
      </c>
      <c r="M274" s="1491" t="s">
        <v>546</v>
      </c>
      <c r="N274" s="1491" t="s">
        <v>546</v>
      </c>
      <c r="O274" s="1491">
        <v>1.61E-2</v>
      </c>
      <c r="P274" s="1491" t="s">
        <v>546</v>
      </c>
      <c r="Q274" s="1491" t="s">
        <v>546</v>
      </c>
      <c r="R274" s="1491">
        <v>1.8100000000000002E-2</v>
      </c>
      <c r="S274" s="1491" t="s">
        <v>546</v>
      </c>
      <c r="T274" s="1491" t="s">
        <v>546</v>
      </c>
      <c r="U274" s="1491">
        <v>1.7999999999999999E-2</v>
      </c>
      <c r="V274" s="1491" t="s">
        <v>546</v>
      </c>
      <c r="W274" s="1491" t="s">
        <v>546</v>
      </c>
      <c r="X274" s="1491">
        <v>1.7999999999999999E-2</v>
      </c>
      <c r="Y274" s="1491" t="s">
        <v>546</v>
      </c>
      <c r="Z274" s="1491" t="s">
        <v>546</v>
      </c>
      <c r="AA274" s="1491">
        <v>1.83E-2</v>
      </c>
      <c r="AB274" s="1491" t="s">
        <v>546</v>
      </c>
      <c r="AC274" s="1491" t="s">
        <v>546</v>
      </c>
      <c r="AD274" s="1491">
        <v>1.7899999999999999E-2</v>
      </c>
      <c r="AE274" s="1491" t="s">
        <v>546</v>
      </c>
      <c r="AF274" s="1491" t="s">
        <v>546</v>
      </c>
      <c r="AG274" s="1491">
        <v>1.8499999999999999E-2</v>
      </c>
      <c r="AH274" s="1491" t="s">
        <v>546</v>
      </c>
      <c r="AI274" s="1491" t="s">
        <v>546</v>
      </c>
      <c r="AJ274" s="1491">
        <v>1.8200000000000001E-2</v>
      </c>
      <c r="AK274" s="1491" t="s">
        <v>546</v>
      </c>
      <c r="AL274" s="1491" t="s">
        <v>546</v>
      </c>
      <c r="AM274" s="1491">
        <v>1.83E-2</v>
      </c>
      <c r="AN274" s="1491" t="s">
        <v>546</v>
      </c>
      <c r="AO274" s="1491" t="s">
        <v>546</v>
      </c>
      <c r="AP274" s="1491">
        <v>1.83E-2</v>
      </c>
      <c r="AQ274" s="1491" t="s">
        <v>546</v>
      </c>
      <c r="AR274" s="1491" t="s">
        <v>546</v>
      </c>
      <c r="AS274" s="1491">
        <v>1.8200000000000001E-2</v>
      </c>
      <c r="AT274" s="1491" t="s">
        <v>546</v>
      </c>
      <c r="AU274" s="1491" t="s">
        <v>546</v>
      </c>
      <c r="AV274" s="1491">
        <v>1.8100000000000002E-2</v>
      </c>
      <c r="AW274" s="1491" t="s">
        <v>546</v>
      </c>
      <c r="AX274" s="1491" t="s">
        <v>546</v>
      </c>
      <c r="AY274" s="1491">
        <v>1.83E-2</v>
      </c>
      <c r="AZ274" s="1491" t="s">
        <v>546</v>
      </c>
      <c r="BA274" s="1491" t="s">
        <v>546</v>
      </c>
      <c r="BB274" s="1493">
        <v>1.84E-2</v>
      </c>
      <c r="BC274" s="1493" t="s">
        <v>546</v>
      </c>
      <c r="BD274" s="1493" t="s">
        <v>546</v>
      </c>
      <c r="BE274" s="1493">
        <v>1.83E-2</v>
      </c>
      <c r="BF274" s="1493" t="s">
        <v>546</v>
      </c>
      <c r="BG274" s="1493" t="s">
        <v>546</v>
      </c>
    </row>
    <row r="275" spans="3:59">
      <c r="C275" s="1489" t="s">
        <v>679</v>
      </c>
      <c r="D275" s="1489" t="s">
        <v>2023</v>
      </c>
      <c r="E275" s="825" t="str">
        <f t="shared" si="4"/>
        <v>OvinoHUESCA</v>
      </c>
      <c r="F275" s="1491">
        <v>1.8599999999999998E-2</v>
      </c>
      <c r="G275" s="1492" t="s">
        <v>546</v>
      </c>
      <c r="H275" s="1491" t="s">
        <v>546</v>
      </c>
      <c r="I275" s="1491">
        <v>1.8599999999999998E-2</v>
      </c>
      <c r="J275" s="1491" t="s">
        <v>546</v>
      </c>
      <c r="K275" s="1491" t="s">
        <v>546</v>
      </c>
      <c r="L275" s="1493">
        <v>1.8700000000000001E-2</v>
      </c>
      <c r="M275" s="1491" t="s">
        <v>546</v>
      </c>
      <c r="N275" s="1491" t="s">
        <v>546</v>
      </c>
      <c r="O275" s="1491">
        <v>1.8800000000000001E-2</v>
      </c>
      <c r="P275" s="1491" t="s">
        <v>546</v>
      </c>
      <c r="Q275" s="1491" t="s">
        <v>546</v>
      </c>
      <c r="R275" s="1491">
        <v>1.83E-2</v>
      </c>
      <c r="S275" s="1491" t="s">
        <v>546</v>
      </c>
      <c r="T275" s="1491" t="s">
        <v>546</v>
      </c>
      <c r="U275" s="1491">
        <v>1.84E-2</v>
      </c>
      <c r="V275" s="1491" t="s">
        <v>546</v>
      </c>
      <c r="W275" s="1491" t="s">
        <v>546</v>
      </c>
      <c r="X275" s="1491">
        <v>1.84E-2</v>
      </c>
      <c r="Y275" s="1491" t="s">
        <v>546</v>
      </c>
      <c r="Z275" s="1491" t="s">
        <v>546</v>
      </c>
      <c r="AA275" s="1491">
        <v>1.84E-2</v>
      </c>
      <c r="AB275" s="1491" t="s">
        <v>546</v>
      </c>
      <c r="AC275" s="1491" t="s">
        <v>546</v>
      </c>
      <c r="AD275" s="1491">
        <v>1.84E-2</v>
      </c>
      <c r="AE275" s="1491" t="s">
        <v>546</v>
      </c>
      <c r="AF275" s="1491" t="s">
        <v>546</v>
      </c>
      <c r="AG275" s="1491">
        <v>1.84E-2</v>
      </c>
      <c r="AH275" s="1491" t="s">
        <v>546</v>
      </c>
      <c r="AI275" s="1491" t="s">
        <v>546</v>
      </c>
      <c r="AJ275" s="1491">
        <v>1.84E-2</v>
      </c>
      <c r="AK275" s="1491" t="s">
        <v>546</v>
      </c>
      <c r="AL275" s="1491" t="s">
        <v>546</v>
      </c>
      <c r="AM275" s="1491">
        <v>1.84E-2</v>
      </c>
      <c r="AN275" s="1491" t="s">
        <v>546</v>
      </c>
      <c r="AO275" s="1491" t="s">
        <v>546</v>
      </c>
      <c r="AP275" s="1491">
        <v>1.84E-2</v>
      </c>
      <c r="AQ275" s="1491" t="s">
        <v>546</v>
      </c>
      <c r="AR275" s="1491" t="s">
        <v>546</v>
      </c>
      <c r="AS275" s="1491">
        <v>1.84E-2</v>
      </c>
      <c r="AT275" s="1491" t="s">
        <v>546</v>
      </c>
      <c r="AU275" s="1491" t="s">
        <v>546</v>
      </c>
      <c r="AV275" s="1491">
        <v>1.8499999999999999E-2</v>
      </c>
      <c r="AW275" s="1491" t="s">
        <v>546</v>
      </c>
      <c r="AX275" s="1491" t="s">
        <v>546</v>
      </c>
      <c r="AY275" s="1491">
        <v>1.8499999999999999E-2</v>
      </c>
      <c r="AZ275" s="1491" t="s">
        <v>546</v>
      </c>
      <c r="BA275" s="1491" t="s">
        <v>546</v>
      </c>
      <c r="BB275" s="1493">
        <v>1.8499999999999999E-2</v>
      </c>
      <c r="BC275" s="1493" t="s">
        <v>546</v>
      </c>
      <c r="BD275" s="1493" t="s">
        <v>546</v>
      </c>
      <c r="BE275" s="1493">
        <v>1.84E-2</v>
      </c>
      <c r="BF275" s="1493" t="s">
        <v>546</v>
      </c>
      <c r="BG275" s="1493" t="s">
        <v>546</v>
      </c>
    </row>
    <row r="276" spans="3:59">
      <c r="C276" s="1489" t="s">
        <v>679</v>
      </c>
      <c r="D276" s="1489" t="s">
        <v>2024</v>
      </c>
      <c r="E276" s="825" t="str">
        <f t="shared" si="4"/>
        <v>OvinoJAÉN</v>
      </c>
      <c r="F276" s="1491">
        <v>1.7299999999999999E-2</v>
      </c>
      <c r="G276" s="1492" t="s">
        <v>546</v>
      </c>
      <c r="H276" s="1491" t="s">
        <v>546</v>
      </c>
      <c r="I276" s="1491">
        <v>1.7399999999999999E-2</v>
      </c>
      <c r="J276" s="1491" t="s">
        <v>546</v>
      </c>
      <c r="K276" s="1491" t="s">
        <v>546</v>
      </c>
      <c r="L276" s="1493">
        <v>1.84E-2</v>
      </c>
      <c r="M276" s="1491" t="s">
        <v>546</v>
      </c>
      <c r="N276" s="1491" t="s">
        <v>546</v>
      </c>
      <c r="O276" s="1491">
        <v>1.7299999999999999E-2</v>
      </c>
      <c r="P276" s="1491" t="s">
        <v>546</v>
      </c>
      <c r="Q276" s="1491" t="s">
        <v>546</v>
      </c>
      <c r="R276" s="1491">
        <v>1.8599999999999998E-2</v>
      </c>
      <c r="S276" s="1491" t="s">
        <v>546</v>
      </c>
      <c r="T276" s="1491" t="s">
        <v>546</v>
      </c>
      <c r="U276" s="1491">
        <v>1.83E-2</v>
      </c>
      <c r="V276" s="1491" t="s">
        <v>546</v>
      </c>
      <c r="W276" s="1491" t="s">
        <v>546</v>
      </c>
      <c r="X276" s="1491">
        <v>1.8200000000000001E-2</v>
      </c>
      <c r="Y276" s="1491" t="s">
        <v>546</v>
      </c>
      <c r="Z276" s="1491" t="s">
        <v>546</v>
      </c>
      <c r="AA276" s="1491">
        <v>1.8700000000000001E-2</v>
      </c>
      <c r="AB276" s="1491" t="s">
        <v>546</v>
      </c>
      <c r="AC276" s="1491" t="s">
        <v>546</v>
      </c>
      <c r="AD276" s="1491">
        <v>1.84E-2</v>
      </c>
      <c r="AE276" s="1491" t="s">
        <v>546</v>
      </c>
      <c r="AF276" s="1491" t="s">
        <v>546</v>
      </c>
      <c r="AG276" s="1491">
        <v>1.78E-2</v>
      </c>
      <c r="AH276" s="1491" t="s">
        <v>546</v>
      </c>
      <c r="AI276" s="1491" t="s">
        <v>546</v>
      </c>
      <c r="AJ276" s="1491">
        <v>1.7999999999999999E-2</v>
      </c>
      <c r="AK276" s="1491" t="s">
        <v>546</v>
      </c>
      <c r="AL276" s="1491" t="s">
        <v>546</v>
      </c>
      <c r="AM276" s="1491">
        <v>1.8700000000000001E-2</v>
      </c>
      <c r="AN276" s="1491" t="s">
        <v>546</v>
      </c>
      <c r="AO276" s="1491" t="s">
        <v>546</v>
      </c>
      <c r="AP276" s="1491">
        <v>1.7999999999999999E-2</v>
      </c>
      <c r="AQ276" s="1491" t="s">
        <v>546</v>
      </c>
      <c r="AR276" s="1491" t="s">
        <v>546</v>
      </c>
      <c r="AS276" s="1491">
        <v>1.7999999999999999E-2</v>
      </c>
      <c r="AT276" s="1491" t="s">
        <v>546</v>
      </c>
      <c r="AU276" s="1491" t="s">
        <v>546</v>
      </c>
      <c r="AV276" s="1491">
        <v>1.8599999999999998E-2</v>
      </c>
      <c r="AW276" s="1491" t="s">
        <v>546</v>
      </c>
      <c r="AX276" s="1491" t="s">
        <v>546</v>
      </c>
      <c r="AY276" s="1491">
        <v>1.8499999999999999E-2</v>
      </c>
      <c r="AZ276" s="1491" t="s">
        <v>546</v>
      </c>
      <c r="BA276" s="1491" t="s">
        <v>546</v>
      </c>
      <c r="BB276" s="1493">
        <v>1.83E-2</v>
      </c>
      <c r="BC276" s="1493" t="s">
        <v>546</v>
      </c>
      <c r="BD276" s="1493" t="s">
        <v>546</v>
      </c>
      <c r="BE276" s="1493">
        <v>1.8599999999999998E-2</v>
      </c>
      <c r="BF276" s="1493" t="s">
        <v>546</v>
      </c>
      <c r="BG276" s="1493" t="s">
        <v>546</v>
      </c>
    </row>
    <row r="277" spans="3:59">
      <c r="C277" s="1489" t="s">
        <v>679</v>
      </c>
      <c r="D277" s="1489" t="s">
        <v>2025</v>
      </c>
      <c r="E277" s="825" t="str">
        <f t="shared" si="4"/>
        <v>OvinoLEÓN</v>
      </c>
      <c r="F277" s="1491">
        <v>0.02</v>
      </c>
      <c r="G277" s="1492" t="s">
        <v>546</v>
      </c>
      <c r="H277" s="1491" t="s">
        <v>546</v>
      </c>
      <c r="I277" s="1491">
        <v>0.02</v>
      </c>
      <c r="J277" s="1491" t="s">
        <v>546</v>
      </c>
      <c r="K277" s="1491" t="s">
        <v>546</v>
      </c>
      <c r="L277" s="1493">
        <v>2.0400000000000001E-2</v>
      </c>
      <c r="M277" s="1491" t="s">
        <v>546</v>
      </c>
      <c r="N277" s="1491" t="s">
        <v>546</v>
      </c>
      <c r="O277" s="1491">
        <v>2.0400000000000001E-2</v>
      </c>
      <c r="P277" s="1491" t="s">
        <v>546</v>
      </c>
      <c r="Q277" s="1491" t="s">
        <v>546</v>
      </c>
      <c r="R277" s="1491">
        <v>1.8700000000000001E-2</v>
      </c>
      <c r="S277" s="1491" t="s">
        <v>546</v>
      </c>
      <c r="T277" s="1491" t="s">
        <v>546</v>
      </c>
      <c r="U277" s="1491">
        <v>1.89E-2</v>
      </c>
      <c r="V277" s="1491" t="s">
        <v>546</v>
      </c>
      <c r="W277" s="1491" t="s">
        <v>546</v>
      </c>
      <c r="X277" s="1491">
        <v>1.9E-2</v>
      </c>
      <c r="Y277" s="1491" t="s">
        <v>546</v>
      </c>
      <c r="Z277" s="1491" t="s">
        <v>546</v>
      </c>
      <c r="AA277" s="1491">
        <v>1.9E-2</v>
      </c>
      <c r="AB277" s="1491" t="s">
        <v>546</v>
      </c>
      <c r="AC277" s="1491" t="s">
        <v>546</v>
      </c>
      <c r="AD277" s="1491">
        <v>1.9099999999999999E-2</v>
      </c>
      <c r="AE277" s="1491" t="s">
        <v>546</v>
      </c>
      <c r="AF277" s="1491" t="s">
        <v>546</v>
      </c>
      <c r="AG277" s="1491">
        <v>1.9E-2</v>
      </c>
      <c r="AH277" s="1491" t="s">
        <v>546</v>
      </c>
      <c r="AI277" s="1491" t="s">
        <v>546</v>
      </c>
      <c r="AJ277" s="1491">
        <v>1.9099999999999999E-2</v>
      </c>
      <c r="AK277" s="1491" t="s">
        <v>546</v>
      </c>
      <c r="AL277" s="1491" t="s">
        <v>546</v>
      </c>
      <c r="AM277" s="1491">
        <v>1.9099999999999999E-2</v>
      </c>
      <c r="AN277" s="1491" t="s">
        <v>546</v>
      </c>
      <c r="AO277" s="1491" t="s">
        <v>546</v>
      </c>
      <c r="AP277" s="1491">
        <v>1.9E-2</v>
      </c>
      <c r="AQ277" s="1491" t="s">
        <v>546</v>
      </c>
      <c r="AR277" s="1491" t="s">
        <v>546</v>
      </c>
      <c r="AS277" s="1491">
        <v>1.9E-2</v>
      </c>
      <c r="AT277" s="1491" t="s">
        <v>546</v>
      </c>
      <c r="AU277" s="1491" t="s">
        <v>546</v>
      </c>
      <c r="AV277" s="1491">
        <v>1.9E-2</v>
      </c>
      <c r="AW277" s="1491" t="s">
        <v>546</v>
      </c>
      <c r="AX277" s="1491" t="s">
        <v>546</v>
      </c>
      <c r="AY277" s="1491">
        <v>1.9E-2</v>
      </c>
      <c r="AZ277" s="1491" t="s">
        <v>546</v>
      </c>
      <c r="BA277" s="1491" t="s">
        <v>546</v>
      </c>
      <c r="BB277" s="1493">
        <v>1.9E-2</v>
      </c>
      <c r="BC277" s="1493" t="s">
        <v>546</v>
      </c>
      <c r="BD277" s="1493" t="s">
        <v>546</v>
      </c>
      <c r="BE277" s="1493">
        <v>1.89E-2</v>
      </c>
      <c r="BF277" s="1493" t="s">
        <v>546</v>
      </c>
      <c r="BG277" s="1493" t="s">
        <v>546</v>
      </c>
    </row>
    <row r="278" spans="3:59">
      <c r="C278" s="1489" t="s">
        <v>679</v>
      </c>
      <c r="D278" s="1489" t="s">
        <v>2026</v>
      </c>
      <c r="E278" s="825" t="str">
        <f t="shared" si="4"/>
        <v>OvinoLLEIDA</v>
      </c>
      <c r="F278" s="1491">
        <v>1.95E-2</v>
      </c>
      <c r="G278" s="1492" t="s">
        <v>546</v>
      </c>
      <c r="H278" s="1491" t="s">
        <v>546</v>
      </c>
      <c r="I278" s="1491">
        <v>1.9199999999999998E-2</v>
      </c>
      <c r="J278" s="1491" t="s">
        <v>546</v>
      </c>
      <c r="K278" s="1491" t="s">
        <v>546</v>
      </c>
      <c r="L278" s="1493">
        <v>1.7999999999999999E-2</v>
      </c>
      <c r="M278" s="1491" t="s">
        <v>546</v>
      </c>
      <c r="N278" s="1491" t="s">
        <v>546</v>
      </c>
      <c r="O278" s="1491">
        <v>2.0899999999999998E-2</v>
      </c>
      <c r="P278" s="1491" t="s">
        <v>546</v>
      </c>
      <c r="Q278" s="1491" t="s">
        <v>546</v>
      </c>
      <c r="R278" s="1491">
        <v>1.77E-2</v>
      </c>
      <c r="S278" s="1491" t="s">
        <v>546</v>
      </c>
      <c r="T278" s="1491" t="s">
        <v>546</v>
      </c>
      <c r="U278" s="1491">
        <v>1.8499999999999999E-2</v>
      </c>
      <c r="V278" s="1491" t="s">
        <v>546</v>
      </c>
      <c r="W278" s="1491" t="s">
        <v>546</v>
      </c>
      <c r="X278" s="1491">
        <v>1.89E-2</v>
      </c>
      <c r="Y278" s="1491" t="s">
        <v>546</v>
      </c>
      <c r="Z278" s="1491" t="s">
        <v>546</v>
      </c>
      <c r="AA278" s="1491">
        <v>1.9099999999999999E-2</v>
      </c>
      <c r="AB278" s="1491" t="s">
        <v>546</v>
      </c>
      <c r="AC278" s="1491" t="s">
        <v>546</v>
      </c>
      <c r="AD278" s="1491">
        <v>1.8200000000000001E-2</v>
      </c>
      <c r="AE278" s="1491" t="s">
        <v>546</v>
      </c>
      <c r="AF278" s="1491" t="s">
        <v>546</v>
      </c>
      <c r="AG278" s="1491">
        <v>1.83E-2</v>
      </c>
      <c r="AH278" s="1491" t="s">
        <v>546</v>
      </c>
      <c r="AI278" s="1491" t="s">
        <v>546</v>
      </c>
      <c r="AJ278" s="1491">
        <v>1.83E-2</v>
      </c>
      <c r="AK278" s="1491" t="s">
        <v>546</v>
      </c>
      <c r="AL278" s="1491" t="s">
        <v>546</v>
      </c>
      <c r="AM278" s="1491">
        <v>1.8599999999999998E-2</v>
      </c>
      <c r="AN278" s="1491" t="s">
        <v>546</v>
      </c>
      <c r="AO278" s="1491" t="s">
        <v>546</v>
      </c>
      <c r="AP278" s="1491">
        <v>1.8700000000000001E-2</v>
      </c>
      <c r="AQ278" s="1491" t="s">
        <v>546</v>
      </c>
      <c r="AR278" s="1491" t="s">
        <v>546</v>
      </c>
      <c r="AS278" s="1491">
        <v>1.8700000000000001E-2</v>
      </c>
      <c r="AT278" s="1491" t="s">
        <v>546</v>
      </c>
      <c r="AU278" s="1491" t="s">
        <v>546</v>
      </c>
      <c r="AV278" s="1491">
        <v>1.89E-2</v>
      </c>
      <c r="AW278" s="1491" t="s">
        <v>546</v>
      </c>
      <c r="AX278" s="1491" t="s">
        <v>546</v>
      </c>
      <c r="AY278" s="1491">
        <v>1.9199999999999998E-2</v>
      </c>
      <c r="AZ278" s="1491" t="s">
        <v>546</v>
      </c>
      <c r="BA278" s="1491" t="s">
        <v>546</v>
      </c>
      <c r="BB278" s="1493">
        <v>1.9099999999999999E-2</v>
      </c>
      <c r="BC278" s="1493" t="s">
        <v>546</v>
      </c>
      <c r="BD278" s="1493" t="s">
        <v>546</v>
      </c>
      <c r="BE278" s="1493">
        <v>1.9099999999999999E-2</v>
      </c>
      <c r="BF278" s="1493" t="s">
        <v>546</v>
      </c>
      <c r="BG278" s="1493" t="s">
        <v>546</v>
      </c>
    </row>
    <row r="279" spans="3:59">
      <c r="C279" s="1489" t="s">
        <v>679</v>
      </c>
      <c r="D279" s="1489" t="s">
        <v>2027</v>
      </c>
      <c r="E279" s="825" t="str">
        <f t="shared" si="4"/>
        <v>OvinoLUGO</v>
      </c>
      <c r="F279" s="1491">
        <v>1.9099999999999999E-2</v>
      </c>
      <c r="G279" s="1492" t="s">
        <v>546</v>
      </c>
      <c r="H279" s="1491" t="s">
        <v>546</v>
      </c>
      <c r="I279" s="1491">
        <v>1.9099999999999999E-2</v>
      </c>
      <c r="J279" s="1491" t="s">
        <v>546</v>
      </c>
      <c r="K279" s="1491" t="s">
        <v>546</v>
      </c>
      <c r="L279" s="1493">
        <v>1.9099999999999999E-2</v>
      </c>
      <c r="M279" s="1491" t="s">
        <v>546</v>
      </c>
      <c r="N279" s="1491" t="s">
        <v>546</v>
      </c>
      <c r="O279" s="1491">
        <v>1.9099999999999999E-2</v>
      </c>
      <c r="P279" s="1491" t="s">
        <v>546</v>
      </c>
      <c r="Q279" s="1491" t="s">
        <v>546</v>
      </c>
      <c r="R279" s="1491">
        <v>1.9900000000000001E-2</v>
      </c>
      <c r="S279" s="1491" t="s">
        <v>546</v>
      </c>
      <c r="T279" s="1491" t="s">
        <v>546</v>
      </c>
      <c r="U279" s="1491">
        <v>1.9599999999999999E-2</v>
      </c>
      <c r="V279" s="1491" t="s">
        <v>546</v>
      </c>
      <c r="W279" s="1491" t="s">
        <v>546</v>
      </c>
      <c r="X279" s="1491">
        <v>1.9699999999999999E-2</v>
      </c>
      <c r="Y279" s="1491" t="s">
        <v>546</v>
      </c>
      <c r="Z279" s="1491" t="s">
        <v>546</v>
      </c>
      <c r="AA279" s="1491">
        <v>1.9800000000000002E-2</v>
      </c>
      <c r="AB279" s="1491" t="s">
        <v>546</v>
      </c>
      <c r="AC279" s="1491" t="s">
        <v>546</v>
      </c>
      <c r="AD279" s="1491">
        <v>1.9800000000000002E-2</v>
      </c>
      <c r="AE279" s="1491" t="s">
        <v>546</v>
      </c>
      <c r="AF279" s="1491" t="s">
        <v>546</v>
      </c>
      <c r="AG279" s="1491">
        <v>1.8599999999999998E-2</v>
      </c>
      <c r="AH279" s="1491" t="s">
        <v>546</v>
      </c>
      <c r="AI279" s="1491" t="s">
        <v>546</v>
      </c>
      <c r="AJ279" s="1491">
        <v>1.9400000000000001E-2</v>
      </c>
      <c r="AK279" s="1491" t="s">
        <v>546</v>
      </c>
      <c r="AL279" s="1491" t="s">
        <v>546</v>
      </c>
      <c r="AM279" s="1491">
        <v>2.0400000000000001E-2</v>
      </c>
      <c r="AN279" s="1491" t="s">
        <v>546</v>
      </c>
      <c r="AO279" s="1491" t="s">
        <v>546</v>
      </c>
      <c r="AP279" s="1491">
        <v>0.02</v>
      </c>
      <c r="AQ279" s="1491" t="s">
        <v>546</v>
      </c>
      <c r="AR279" s="1491" t="s">
        <v>546</v>
      </c>
      <c r="AS279" s="1491">
        <v>0.02</v>
      </c>
      <c r="AT279" s="1491" t="s">
        <v>546</v>
      </c>
      <c r="AU279" s="1491" t="s">
        <v>546</v>
      </c>
      <c r="AV279" s="1491">
        <v>0.02</v>
      </c>
      <c r="AW279" s="1491" t="s">
        <v>546</v>
      </c>
      <c r="AX279" s="1491" t="s">
        <v>546</v>
      </c>
      <c r="AY279" s="1491">
        <v>0.02</v>
      </c>
      <c r="AZ279" s="1491" t="s">
        <v>546</v>
      </c>
      <c r="BA279" s="1491" t="s">
        <v>546</v>
      </c>
      <c r="BB279" s="1493">
        <v>0.02</v>
      </c>
      <c r="BC279" s="1493" t="s">
        <v>546</v>
      </c>
      <c r="BD279" s="1493" t="s">
        <v>546</v>
      </c>
      <c r="BE279" s="1493">
        <v>0.02</v>
      </c>
      <c r="BF279" s="1493" t="s">
        <v>546</v>
      </c>
      <c r="BG279" s="1493" t="s">
        <v>546</v>
      </c>
    </row>
    <row r="280" spans="3:59">
      <c r="C280" s="1489" t="s">
        <v>679</v>
      </c>
      <c r="D280" s="1489" t="s">
        <v>2028</v>
      </c>
      <c r="E280" s="825" t="str">
        <f t="shared" si="4"/>
        <v>OvinoMADRID</v>
      </c>
      <c r="F280" s="1491">
        <v>2.0899999999999998E-2</v>
      </c>
      <c r="G280" s="1492" t="s">
        <v>546</v>
      </c>
      <c r="H280" s="1491" t="s">
        <v>546</v>
      </c>
      <c r="I280" s="1491">
        <v>2.0799999999999999E-2</v>
      </c>
      <c r="J280" s="1491" t="s">
        <v>546</v>
      </c>
      <c r="K280" s="1491" t="s">
        <v>546</v>
      </c>
      <c r="L280" s="1493">
        <v>2.07E-2</v>
      </c>
      <c r="M280" s="1491" t="s">
        <v>546</v>
      </c>
      <c r="N280" s="1491" t="s">
        <v>546</v>
      </c>
      <c r="O280" s="1491">
        <v>2.0899999999999998E-2</v>
      </c>
      <c r="P280" s="1491" t="s">
        <v>546</v>
      </c>
      <c r="Q280" s="1491" t="s">
        <v>546</v>
      </c>
      <c r="R280" s="1491">
        <v>1.9900000000000001E-2</v>
      </c>
      <c r="S280" s="1491" t="s">
        <v>546</v>
      </c>
      <c r="T280" s="1491" t="s">
        <v>546</v>
      </c>
      <c r="U280" s="1491">
        <v>1.9900000000000001E-2</v>
      </c>
      <c r="V280" s="1491" t="s">
        <v>546</v>
      </c>
      <c r="W280" s="1491" t="s">
        <v>546</v>
      </c>
      <c r="X280" s="1491">
        <v>1.9900000000000001E-2</v>
      </c>
      <c r="Y280" s="1491" t="s">
        <v>546</v>
      </c>
      <c r="Z280" s="1491" t="s">
        <v>546</v>
      </c>
      <c r="AA280" s="1491">
        <v>1.9800000000000002E-2</v>
      </c>
      <c r="AB280" s="1491" t="s">
        <v>546</v>
      </c>
      <c r="AC280" s="1491" t="s">
        <v>546</v>
      </c>
      <c r="AD280" s="1491">
        <v>1.9800000000000002E-2</v>
      </c>
      <c r="AE280" s="1491" t="s">
        <v>546</v>
      </c>
      <c r="AF280" s="1491" t="s">
        <v>546</v>
      </c>
      <c r="AG280" s="1491">
        <v>2.06E-2</v>
      </c>
      <c r="AH280" s="1491" t="s">
        <v>546</v>
      </c>
      <c r="AI280" s="1491" t="s">
        <v>546</v>
      </c>
      <c r="AJ280" s="1491">
        <v>2.0799999999999999E-2</v>
      </c>
      <c r="AK280" s="1491" t="s">
        <v>546</v>
      </c>
      <c r="AL280" s="1491" t="s">
        <v>546</v>
      </c>
      <c r="AM280" s="1491">
        <v>2.0799999999999999E-2</v>
      </c>
      <c r="AN280" s="1491" t="s">
        <v>546</v>
      </c>
      <c r="AO280" s="1491" t="s">
        <v>546</v>
      </c>
      <c r="AP280" s="1491">
        <v>2.06E-2</v>
      </c>
      <c r="AQ280" s="1491" t="s">
        <v>546</v>
      </c>
      <c r="AR280" s="1491" t="s">
        <v>546</v>
      </c>
      <c r="AS280" s="1491">
        <v>2.07E-2</v>
      </c>
      <c r="AT280" s="1491" t="s">
        <v>546</v>
      </c>
      <c r="AU280" s="1491" t="s">
        <v>546</v>
      </c>
      <c r="AV280" s="1491">
        <v>2.06E-2</v>
      </c>
      <c r="AW280" s="1491" t="s">
        <v>546</v>
      </c>
      <c r="AX280" s="1491" t="s">
        <v>546</v>
      </c>
      <c r="AY280" s="1491">
        <v>2.07E-2</v>
      </c>
      <c r="AZ280" s="1491" t="s">
        <v>546</v>
      </c>
      <c r="BA280" s="1491" t="s">
        <v>546</v>
      </c>
      <c r="BB280" s="1493">
        <v>2.07E-2</v>
      </c>
      <c r="BC280" s="1493" t="s">
        <v>546</v>
      </c>
      <c r="BD280" s="1493" t="s">
        <v>546</v>
      </c>
      <c r="BE280" s="1493">
        <v>2.06E-2</v>
      </c>
      <c r="BF280" s="1493" t="s">
        <v>546</v>
      </c>
      <c r="BG280" s="1493" t="s">
        <v>546</v>
      </c>
    </row>
    <row r="281" spans="3:59">
      <c r="C281" s="1489" t="s">
        <v>679</v>
      </c>
      <c r="D281" s="1489" t="s">
        <v>2029</v>
      </c>
      <c r="E281" s="825" t="str">
        <f t="shared" si="4"/>
        <v>OvinoMÁLAGA</v>
      </c>
      <c r="F281" s="1491">
        <v>1.7999999999999999E-2</v>
      </c>
      <c r="G281" s="1492" t="s">
        <v>546</v>
      </c>
      <c r="H281" s="1491" t="s">
        <v>546</v>
      </c>
      <c r="I281" s="1491">
        <v>1.78E-2</v>
      </c>
      <c r="J281" s="1491" t="s">
        <v>546</v>
      </c>
      <c r="K281" s="1491" t="s">
        <v>546</v>
      </c>
      <c r="L281" s="1493">
        <v>1.9599999999999999E-2</v>
      </c>
      <c r="M281" s="1491" t="s">
        <v>546</v>
      </c>
      <c r="N281" s="1491" t="s">
        <v>546</v>
      </c>
      <c r="O281" s="1491">
        <v>1.6199999999999999E-2</v>
      </c>
      <c r="P281" s="1491" t="s">
        <v>546</v>
      </c>
      <c r="Q281" s="1491" t="s">
        <v>546</v>
      </c>
      <c r="R281" s="1491">
        <v>1.7500000000000002E-2</v>
      </c>
      <c r="S281" s="1491" t="s">
        <v>546</v>
      </c>
      <c r="T281" s="1491" t="s">
        <v>546</v>
      </c>
      <c r="U281" s="1491">
        <v>1.7899999999999999E-2</v>
      </c>
      <c r="V281" s="1491" t="s">
        <v>546</v>
      </c>
      <c r="W281" s="1491" t="s">
        <v>546</v>
      </c>
      <c r="X281" s="1491">
        <v>1.8200000000000001E-2</v>
      </c>
      <c r="Y281" s="1491" t="s">
        <v>546</v>
      </c>
      <c r="Z281" s="1491" t="s">
        <v>546</v>
      </c>
      <c r="AA281" s="1491">
        <v>1.8200000000000001E-2</v>
      </c>
      <c r="AB281" s="1491" t="s">
        <v>546</v>
      </c>
      <c r="AC281" s="1491" t="s">
        <v>546</v>
      </c>
      <c r="AD281" s="1491">
        <v>1.8100000000000002E-2</v>
      </c>
      <c r="AE281" s="1491" t="s">
        <v>546</v>
      </c>
      <c r="AF281" s="1491" t="s">
        <v>546</v>
      </c>
      <c r="AG281" s="1491">
        <v>1.8499999999999999E-2</v>
      </c>
      <c r="AH281" s="1491" t="s">
        <v>546</v>
      </c>
      <c r="AI281" s="1491" t="s">
        <v>546</v>
      </c>
      <c r="AJ281" s="1491">
        <v>1.8499999999999999E-2</v>
      </c>
      <c r="AK281" s="1491" t="s">
        <v>546</v>
      </c>
      <c r="AL281" s="1491" t="s">
        <v>546</v>
      </c>
      <c r="AM281" s="1491">
        <v>1.84E-2</v>
      </c>
      <c r="AN281" s="1491" t="s">
        <v>546</v>
      </c>
      <c r="AO281" s="1491" t="s">
        <v>546</v>
      </c>
      <c r="AP281" s="1491">
        <v>1.8499999999999999E-2</v>
      </c>
      <c r="AQ281" s="1491" t="s">
        <v>546</v>
      </c>
      <c r="AR281" s="1491" t="s">
        <v>546</v>
      </c>
      <c r="AS281" s="1491">
        <v>1.8499999999999999E-2</v>
      </c>
      <c r="AT281" s="1491" t="s">
        <v>546</v>
      </c>
      <c r="AU281" s="1491" t="s">
        <v>546</v>
      </c>
      <c r="AV281" s="1491">
        <v>1.83E-2</v>
      </c>
      <c r="AW281" s="1491" t="s">
        <v>546</v>
      </c>
      <c r="AX281" s="1491" t="s">
        <v>546</v>
      </c>
      <c r="AY281" s="1491">
        <v>1.83E-2</v>
      </c>
      <c r="AZ281" s="1491" t="s">
        <v>546</v>
      </c>
      <c r="BA281" s="1491" t="s">
        <v>546</v>
      </c>
      <c r="BB281" s="1493">
        <v>1.84E-2</v>
      </c>
      <c r="BC281" s="1493" t="s">
        <v>546</v>
      </c>
      <c r="BD281" s="1493" t="s">
        <v>546</v>
      </c>
      <c r="BE281" s="1493">
        <v>1.8499999999999999E-2</v>
      </c>
      <c r="BF281" s="1493" t="s">
        <v>546</v>
      </c>
      <c r="BG281" s="1493" t="s">
        <v>546</v>
      </c>
    </row>
    <row r="282" spans="3:59">
      <c r="C282" s="1489" t="s">
        <v>679</v>
      </c>
      <c r="D282" s="1489" t="s">
        <v>2030</v>
      </c>
      <c r="E282" s="825" t="str">
        <f t="shared" si="4"/>
        <v>OvinoMURCIA</v>
      </c>
      <c r="F282" s="1491">
        <v>1.6899999999999998E-2</v>
      </c>
      <c r="G282" s="1492" t="s">
        <v>546</v>
      </c>
      <c r="H282" s="1491" t="s">
        <v>546</v>
      </c>
      <c r="I282" s="1491">
        <v>1.7100000000000001E-2</v>
      </c>
      <c r="J282" s="1491" t="s">
        <v>546</v>
      </c>
      <c r="K282" s="1491" t="s">
        <v>546</v>
      </c>
      <c r="L282" s="1493">
        <v>1.7100000000000001E-2</v>
      </c>
      <c r="M282" s="1491" t="s">
        <v>546</v>
      </c>
      <c r="N282" s="1491" t="s">
        <v>546</v>
      </c>
      <c r="O282" s="1491">
        <v>1.7100000000000001E-2</v>
      </c>
      <c r="P282" s="1491" t="s">
        <v>546</v>
      </c>
      <c r="Q282" s="1491" t="s">
        <v>546</v>
      </c>
      <c r="R282" s="1491">
        <v>1.72E-2</v>
      </c>
      <c r="S282" s="1491" t="s">
        <v>546</v>
      </c>
      <c r="T282" s="1491" t="s">
        <v>546</v>
      </c>
      <c r="U282" s="1491">
        <v>1.72E-2</v>
      </c>
      <c r="V282" s="1491" t="s">
        <v>546</v>
      </c>
      <c r="W282" s="1491" t="s">
        <v>546</v>
      </c>
      <c r="X282" s="1491">
        <v>1.72E-2</v>
      </c>
      <c r="Y282" s="1491" t="s">
        <v>546</v>
      </c>
      <c r="Z282" s="1491" t="s">
        <v>546</v>
      </c>
      <c r="AA282" s="1491">
        <v>1.72E-2</v>
      </c>
      <c r="AB282" s="1491" t="s">
        <v>546</v>
      </c>
      <c r="AC282" s="1491" t="s">
        <v>546</v>
      </c>
      <c r="AD282" s="1491">
        <v>1.72E-2</v>
      </c>
      <c r="AE282" s="1491" t="s">
        <v>546</v>
      </c>
      <c r="AF282" s="1491" t="s">
        <v>546</v>
      </c>
      <c r="AG282" s="1491">
        <v>1.72E-2</v>
      </c>
      <c r="AH282" s="1491" t="s">
        <v>546</v>
      </c>
      <c r="AI282" s="1491" t="s">
        <v>546</v>
      </c>
      <c r="AJ282" s="1491">
        <v>1.7399999999999999E-2</v>
      </c>
      <c r="AK282" s="1491" t="s">
        <v>546</v>
      </c>
      <c r="AL282" s="1491" t="s">
        <v>546</v>
      </c>
      <c r="AM282" s="1491">
        <v>1.7399999999999999E-2</v>
      </c>
      <c r="AN282" s="1491" t="s">
        <v>546</v>
      </c>
      <c r="AO282" s="1491" t="s">
        <v>546</v>
      </c>
      <c r="AP282" s="1491">
        <v>1.7399999999999999E-2</v>
      </c>
      <c r="AQ282" s="1491" t="s">
        <v>546</v>
      </c>
      <c r="AR282" s="1491" t="s">
        <v>546</v>
      </c>
      <c r="AS282" s="1491">
        <v>1.7399999999999999E-2</v>
      </c>
      <c r="AT282" s="1491" t="s">
        <v>546</v>
      </c>
      <c r="AU282" s="1491" t="s">
        <v>546</v>
      </c>
      <c r="AV282" s="1491">
        <v>1.7399999999999999E-2</v>
      </c>
      <c r="AW282" s="1491" t="s">
        <v>546</v>
      </c>
      <c r="AX282" s="1491" t="s">
        <v>546</v>
      </c>
      <c r="AY282" s="1491">
        <v>1.7299999999999999E-2</v>
      </c>
      <c r="AZ282" s="1491" t="s">
        <v>546</v>
      </c>
      <c r="BA282" s="1491" t="s">
        <v>546</v>
      </c>
      <c r="BB282" s="1493">
        <v>1.7299999999999999E-2</v>
      </c>
      <c r="BC282" s="1493" t="s">
        <v>546</v>
      </c>
      <c r="BD282" s="1493" t="s">
        <v>546</v>
      </c>
      <c r="BE282" s="1493">
        <v>1.7399999999999999E-2</v>
      </c>
      <c r="BF282" s="1493" t="s">
        <v>546</v>
      </c>
      <c r="BG282" s="1493" t="s">
        <v>546</v>
      </c>
    </row>
    <row r="283" spans="3:59">
      <c r="C283" s="1489" t="s">
        <v>679</v>
      </c>
      <c r="D283" s="1489" t="s">
        <v>2031</v>
      </c>
      <c r="E283" s="825" t="str">
        <f t="shared" si="4"/>
        <v>OvinoNAVARRA</v>
      </c>
      <c r="F283" s="1491">
        <v>1.8100000000000002E-2</v>
      </c>
      <c r="G283" s="1492" t="s">
        <v>546</v>
      </c>
      <c r="H283" s="1491" t="s">
        <v>546</v>
      </c>
      <c r="I283" s="1491">
        <v>1.8100000000000002E-2</v>
      </c>
      <c r="J283" s="1491" t="s">
        <v>546</v>
      </c>
      <c r="K283" s="1491" t="s">
        <v>546</v>
      </c>
      <c r="L283" s="1493">
        <v>1.8100000000000002E-2</v>
      </c>
      <c r="M283" s="1491" t="s">
        <v>546</v>
      </c>
      <c r="N283" s="1491" t="s">
        <v>546</v>
      </c>
      <c r="O283" s="1491">
        <v>1.8100000000000002E-2</v>
      </c>
      <c r="P283" s="1491" t="s">
        <v>546</v>
      </c>
      <c r="Q283" s="1491" t="s">
        <v>546</v>
      </c>
      <c r="R283" s="1491">
        <v>1.7500000000000002E-2</v>
      </c>
      <c r="S283" s="1491" t="s">
        <v>546</v>
      </c>
      <c r="T283" s="1491" t="s">
        <v>546</v>
      </c>
      <c r="U283" s="1491">
        <v>1.7500000000000002E-2</v>
      </c>
      <c r="V283" s="1491" t="s">
        <v>546</v>
      </c>
      <c r="W283" s="1491" t="s">
        <v>546</v>
      </c>
      <c r="X283" s="1491">
        <v>1.7500000000000002E-2</v>
      </c>
      <c r="Y283" s="1491" t="s">
        <v>546</v>
      </c>
      <c r="Z283" s="1491" t="s">
        <v>546</v>
      </c>
      <c r="AA283" s="1491">
        <v>1.7500000000000002E-2</v>
      </c>
      <c r="AB283" s="1491" t="s">
        <v>546</v>
      </c>
      <c r="AC283" s="1491" t="s">
        <v>546</v>
      </c>
      <c r="AD283" s="1491">
        <v>1.7500000000000002E-2</v>
      </c>
      <c r="AE283" s="1491" t="s">
        <v>546</v>
      </c>
      <c r="AF283" s="1491" t="s">
        <v>546</v>
      </c>
      <c r="AG283" s="1491">
        <v>1.7500000000000002E-2</v>
      </c>
      <c r="AH283" s="1491" t="s">
        <v>546</v>
      </c>
      <c r="AI283" s="1491" t="s">
        <v>546</v>
      </c>
      <c r="AJ283" s="1491">
        <v>1.7500000000000002E-2</v>
      </c>
      <c r="AK283" s="1491" t="s">
        <v>546</v>
      </c>
      <c r="AL283" s="1491" t="s">
        <v>546</v>
      </c>
      <c r="AM283" s="1491">
        <v>1.7500000000000002E-2</v>
      </c>
      <c r="AN283" s="1491" t="s">
        <v>546</v>
      </c>
      <c r="AO283" s="1491" t="s">
        <v>546</v>
      </c>
      <c r="AP283" s="1491">
        <v>1.7500000000000002E-2</v>
      </c>
      <c r="AQ283" s="1491" t="s">
        <v>546</v>
      </c>
      <c r="AR283" s="1491" t="s">
        <v>546</v>
      </c>
      <c r="AS283" s="1491">
        <v>1.7500000000000002E-2</v>
      </c>
      <c r="AT283" s="1491" t="s">
        <v>546</v>
      </c>
      <c r="AU283" s="1491" t="s">
        <v>546</v>
      </c>
      <c r="AV283" s="1491">
        <v>1.7500000000000002E-2</v>
      </c>
      <c r="AW283" s="1491" t="s">
        <v>546</v>
      </c>
      <c r="AX283" s="1491" t="s">
        <v>546</v>
      </c>
      <c r="AY283" s="1491">
        <v>1.7500000000000002E-2</v>
      </c>
      <c r="AZ283" s="1491" t="s">
        <v>546</v>
      </c>
      <c r="BA283" s="1491" t="s">
        <v>546</v>
      </c>
      <c r="BB283" s="1493">
        <v>1.7500000000000002E-2</v>
      </c>
      <c r="BC283" s="1493" t="s">
        <v>546</v>
      </c>
      <c r="BD283" s="1493" t="s">
        <v>546</v>
      </c>
      <c r="BE283" s="1493">
        <v>1.7500000000000002E-2</v>
      </c>
      <c r="BF283" s="1493" t="s">
        <v>546</v>
      </c>
      <c r="BG283" s="1493" t="s">
        <v>546</v>
      </c>
    </row>
    <row r="284" spans="3:59">
      <c r="C284" s="1489" t="s">
        <v>679</v>
      </c>
      <c r="D284" s="1489" t="s">
        <v>2032</v>
      </c>
      <c r="E284" s="825" t="str">
        <f t="shared" si="4"/>
        <v>OvinoOURENSE</v>
      </c>
      <c r="F284" s="1491">
        <v>1.9099999999999999E-2</v>
      </c>
      <c r="G284" s="1492" t="s">
        <v>546</v>
      </c>
      <c r="H284" s="1491" t="s">
        <v>546</v>
      </c>
      <c r="I284" s="1491">
        <v>1.9099999999999999E-2</v>
      </c>
      <c r="J284" s="1491" t="s">
        <v>546</v>
      </c>
      <c r="K284" s="1491" t="s">
        <v>546</v>
      </c>
      <c r="L284" s="1493">
        <v>1.9099999999999999E-2</v>
      </c>
      <c r="M284" s="1491" t="s">
        <v>546</v>
      </c>
      <c r="N284" s="1491" t="s">
        <v>546</v>
      </c>
      <c r="O284" s="1491">
        <v>1.9099999999999999E-2</v>
      </c>
      <c r="P284" s="1491" t="s">
        <v>546</v>
      </c>
      <c r="Q284" s="1491" t="s">
        <v>546</v>
      </c>
      <c r="R284" s="1491">
        <v>2.0400000000000001E-2</v>
      </c>
      <c r="S284" s="1491" t="s">
        <v>546</v>
      </c>
      <c r="T284" s="1491" t="s">
        <v>546</v>
      </c>
      <c r="U284" s="1491">
        <v>2.1399999999999999E-2</v>
      </c>
      <c r="V284" s="1491" t="s">
        <v>546</v>
      </c>
      <c r="W284" s="1491" t="s">
        <v>546</v>
      </c>
      <c r="X284" s="1491">
        <v>2.12E-2</v>
      </c>
      <c r="Y284" s="1491" t="s">
        <v>546</v>
      </c>
      <c r="Z284" s="1491" t="s">
        <v>546</v>
      </c>
      <c r="AA284" s="1491">
        <v>2.0899999999999998E-2</v>
      </c>
      <c r="AB284" s="1491" t="s">
        <v>546</v>
      </c>
      <c r="AC284" s="1491" t="s">
        <v>546</v>
      </c>
      <c r="AD284" s="1491">
        <v>2.0899999999999998E-2</v>
      </c>
      <c r="AE284" s="1491" t="s">
        <v>546</v>
      </c>
      <c r="AF284" s="1491" t="s">
        <v>546</v>
      </c>
      <c r="AG284" s="1491">
        <v>1.9400000000000001E-2</v>
      </c>
      <c r="AH284" s="1491" t="s">
        <v>546</v>
      </c>
      <c r="AI284" s="1491" t="s">
        <v>546</v>
      </c>
      <c r="AJ284" s="1491">
        <v>1.9400000000000001E-2</v>
      </c>
      <c r="AK284" s="1491" t="s">
        <v>546</v>
      </c>
      <c r="AL284" s="1491" t="s">
        <v>546</v>
      </c>
      <c r="AM284" s="1491">
        <v>1.9900000000000001E-2</v>
      </c>
      <c r="AN284" s="1491" t="s">
        <v>546</v>
      </c>
      <c r="AO284" s="1491" t="s">
        <v>546</v>
      </c>
      <c r="AP284" s="1491">
        <v>1.95E-2</v>
      </c>
      <c r="AQ284" s="1491" t="s">
        <v>546</v>
      </c>
      <c r="AR284" s="1491" t="s">
        <v>546</v>
      </c>
      <c r="AS284" s="1491">
        <v>1.9599999999999999E-2</v>
      </c>
      <c r="AT284" s="1491" t="s">
        <v>546</v>
      </c>
      <c r="AU284" s="1491" t="s">
        <v>546</v>
      </c>
      <c r="AV284" s="1491">
        <v>1.9599999999999999E-2</v>
      </c>
      <c r="AW284" s="1491" t="s">
        <v>546</v>
      </c>
      <c r="AX284" s="1491" t="s">
        <v>546</v>
      </c>
      <c r="AY284" s="1491">
        <v>1.9599999999999999E-2</v>
      </c>
      <c r="AZ284" s="1491" t="s">
        <v>546</v>
      </c>
      <c r="BA284" s="1491" t="s">
        <v>546</v>
      </c>
      <c r="BB284" s="1493">
        <v>1.9599999999999999E-2</v>
      </c>
      <c r="BC284" s="1493" t="s">
        <v>546</v>
      </c>
      <c r="BD284" s="1493" t="s">
        <v>546</v>
      </c>
      <c r="BE284" s="1493">
        <v>1.9699999999999999E-2</v>
      </c>
      <c r="BF284" s="1493" t="s">
        <v>546</v>
      </c>
      <c r="BG284" s="1493" t="s">
        <v>546</v>
      </c>
    </row>
    <row r="285" spans="3:59">
      <c r="C285" s="1489" t="s">
        <v>679</v>
      </c>
      <c r="D285" s="1489" t="s">
        <v>2033</v>
      </c>
      <c r="E285" s="825" t="str">
        <f t="shared" si="4"/>
        <v>OvinoPALENCIA</v>
      </c>
      <c r="F285" s="1491">
        <v>2.12E-2</v>
      </c>
      <c r="G285" s="1492" t="s">
        <v>546</v>
      </c>
      <c r="H285" s="1491" t="s">
        <v>546</v>
      </c>
      <c r="I285" s="1491">
        <v>2.0799999999999999E-2</v>
      </c>
      <c r="J285" s="1491" t="s">
        <v>546</v>
      </c>
      <c r="K285" s="1491" t="s">
        <v>546</v>
      </c>
      <c r="L285" s="1493">
        <v>2.1100000000000001E-2</v>
      </c>
      <c r="M285" s="1491" t="s">
        <v>546</v>
      </c>
      <c r="N285" s="1491" t="s">
        <v>546</v>
      </c>
      <c r="O285" s="1491">
        <v>2.1000000000000001E-2</v>
      </c>
      <c r="P285" s="1491" t="s">
        <v>546</v>
      </c>
      <c r="Q285" s="1491" t="s">
        <v>546</v>
      </c>
      <c r="R285" s="1491">
        <v>1.9800000000000002E-2</v>
      </c>
      <c r="S285" s="1491" t="s">
        <v>546</v>
      </c>
      <c r="T285" s="1491" t="s">
        <v>546</v>
      </c>
      <c r="U285" s="1491">
        <v>1.9599999999999999E-2</v>
      </c>
      <c r="V285" s="1491" t="s">
        <v>546</v>
      </c>
      <c r="W285" s="1491" t="s">
        <v>546</v>
      </c>
      <c r="X285" s="1491">
        <v>1.9599999999999999E-2</v>
      </c>
      <c r="Y285" s="1491" t="s">
        <v>546</v>
      </c>
      <c r="Z285" s="1491" t="s">
        <v>546</v>
      </c>
      <c r="AA285" s="1491">
        <v>1.9699999999999999E-2</v>
      </c>
      <c r="AB285" s="1491" t="s">
        <v>546</v>
      </c>
      <c r="AC285" s="1491" t="s">
        <v>546</v>
      </c>
      <c r="AD285" s="1491">
        <v>1.9800000000000002E-2</v>
      </c>
      <c r="AE285" s="1491" t="s">
        <v>546</v>
      </c>
      <c r="AF285" s="1491" t="s">
        <v>546</v>
      </c>
      <c r="AG285" s="1491">
        <v>1.9699999999999999E-2</v>
      </c>
      <c r="AH285" s="1491" t="s">
        <v>546</v>
      </c>
      <c r="AI285" s="1491" t="s">
        <v>546</v>
      </c>
      <c r="AJ285" s="1491">
        <v>1.9699999999999999E-2</v>
      </c>
      <c r="AK285" s="1491" t="s">
        <v>546</v>
      </c>
      <c r="AL285" s="1491" t="s">
        <v>546</v>
      </c>
      <c r="AM285" s="1491">
        <v>1.9699999999999999E-2</v>
      </c>
      <c r="AN285" s="1491" t="s">
        <v>546</v>
      </c>
      <c r="AO285" s="1491" t="s">
        <v>546</v>
      </c>
      <c r="AP285" s="1491">
        <v>1.9699999999999999E-2</v>
      </c>
      <c r="AQ285" s="1491" t="s">
        <v>546</v>
      </c>
      <c r="AR285" s="1491" t="s">
        <v>546</v>
      </c>
      <c r="AS285" s="1491">
        <v>1.9699999999999999E-2</v>
      </c>
      <c r="AT285" s="1491" t="s">
        <v>546</v>
      </c>
      <c r="AU285" s="1491" t="s">
        <v>546</v>
      </c>
      <c r="AV285" s="1491">
        <v>1.9699999999999999E-2</v>
      </c>
      <c r="AW285" s="1491" t="s">
        <v>546</v>
      </c>
      <c r="AX285" s="1491" t="s">
        <v>546</v>
      </c>
      <c r="AY285" s="1491">
        <v>1.9699999999999999E-2</v>
      </c>
      <c r="AZ285" s="1491" t="s">
        <v>546</v>
      </c>
      <c r="BA285" s="1491" t="s">
        <v>546</v>
      </c>
      <c r="BB285" s="1493">
        <v>1.9699999999999999E-2</v>
      </c>
      <c r="BC285" s="1493" t="s">
        <v>546</v>
      </c>
      <c r="BD285" s="1493" t="s">
        <v>546</v>
      </c>
      <c r="BE285" s="1493">
        <v>1.9699999999999999E-2</v>
      </c>
      <c r="BF285" s="1493" t="s">
        <v>546</v>
      </c>
      <c r="BG285" s="1493" t="s">
        <v>546</v>
      </c>
    </row>
    <row r="286" spans="3:59">
      <c r="C286" s="1489" t="s">
        <v>679</v>
      </c>
      <c r="D286" s="1489" t="s">
        <v>2034</v>
      </c>
      <c r="E286" s="825" t="str">
        <f t="shared" si="4"/>
        <v>OvinoPALMAS, LAS</v>
      </c>
      <c r="F286" s="1491">
        <v>2.29E-2</v>
      </c>
      <c r="G286" s="1492" t="s">
        <v>546</v>
      </c>
      <c r="H286" s="1491" t="s">
        <v>546</v>
      </c>
      <c r="I286" s="1491">
        <v>2.2700000000000001E-2</v>
      </c>
      <c r="J286" s="1491" t="s">
        <v>546</v>
      </c>
      <c r="K286" s="1491" t="s">
        <v>546</v>
      </c>
      <c r="L286" s="1493">
        <v>2.2800000000000001E-2</v>
      </c>
      <c r="M286" s="1491" t="s">
        <v>546</v>
      </c>
      <c r="N286" s="1491" t="s">
        <v>546</v>
      </c>
      <c r="O286" s="1491">
        <v>2.2599999999999999E-2</v>
      </c>
      <c r="P286" s="1491" t="s">
        <v>546</v>
      </c>
      <c r="Q286" s="1491" t="s">
        <v>546</v>
      </c>
      <c r="R286" s="1491">
        <v>2.23E-2</v>
      </c>
      <c r="S286" s="1491" t="s">
        <v>546</v>
      </c>
      <c r="T286" s="1491" t="s">
        <v>546</v>
      </c>
      <c r="U286" s="1491">
        <v>2.1399999999999999E-2</v>
      </c>
      <c r="V286" s="1491" t="s">
        <v>546</v>
      </c>
      <c r="W286" s="1491" t="s">
        <v>546</v>
      </c>
      <c r="X286" s="1491">
        <v>2.1899999999999999E-2</v>
      </c>
      <c r="Y286" s="1491" t="s">
        <v>546</v>
      </c>
      <c r="Z286" s="1491" t="s">
        <v>546</v>
      </c>
      <c r="AA286" s="1491">
        <v>2.1899999999999999E-2</v>
      </c>
      <c r="AB286" s="1491" t="s">
        <v>546</v>
      </c>
      <c r="AC286" s="1491" t="s">
        <v>546</v>
      </c>
      <c r="AD286" s="1491">
        <v>2.18E-2</v>
      </c>
      <c r="AE286" s="1491" t="s">
        <v>546</v>
      </c>
      <c r="AF286" s="1491" t="s">
        <v>546</v>
      </c>
      <c r="AG286" s="1491">
        <v>2.2200000000000001E-2</v>
      </c>
      <c r="AH286" s="1491" t="s">
        <v>546</v>
      </c>
      <c r="AI286" s="1491" t="s">
        <v>546</v>
      </c>
      <c r="AJ286" s="1491">
        <v>2.24E-2</v>
      </c>
      <c r="AK286" s="1491" t="s">
        <v>546</v>
      </c>
      <c r="AL286" s="1491" t="s">
        <v>546</v>
      </c>
      <c r="AM286" s="1491">
        <v>2.2200000000000001E-2</v>
      </c>
      <c r="AN286" s="1491" t="s">
        <v>546</v>
      </c>
      <c r="AO286" s="1491" t="s">
        <v>546</v>
      </c>
      <c r="AP286" s="1491">
        <v>2.2499999999999999E-2</v>
      </c>
      <c r="AQ286" s="1491" t="s">
        <v>546</v>
      </c>
      <c r="AR286" s="1491" t="s">
        <v>546</v>
      </c>
      <c r="AS286" s="1491">
        <v>2.2499999999999999E-2</v>
      </c>
      <c r="AT286" s="1491" t="s">
        <v>546</v>
      </c>
      <c r="AU286" s="1491" t="s">
        <v>546</v>
      </c>
      <c r="AV286" s="1491">
        <v>2.24E-2</v>
      </c>
      <c r="AW286" s="1491" t="s">
        <v>546</v>
      </c>
      <c r="AX286" s="1491" t="s">
        <v>546</v>
      </c>
      <c r="AY286" s="1491">
        <v>2.24E-2</v>
      </c>
      <c r="AZ286" s="1491" t="s">
        <v>546</v>
      </c>
      <c r="BA286" s="1491" t="s">
        <v>546</v>
      </c>
      <c r="BB286" s="1493">
        <v>2.2499999999999999E-2</v>
      </c>
      <c r="BC286" s="1493" t="s">
        <v>546</v>
      </c>
      <c r="BD286" s="1493" t="s">
        <v>546</v>
      </c>
      <c r="BE286" s="1493">
        <v>2.2499999999999999E-2</v>
      </c>
      <c r="BF286" s="1493" t="s">
        <v>546</v>
      </c>
      <c r="BG286" s="1493" t="s">
        <v>546</v>
      </c>
    </row>
    <row r="287" spans="3:59">
      <c r="C287" s="1489" t="s">
        <v>679</v>
      </c>
      <c r="D287" s="1489" t="s">
        <v>2035</v>
      </c>
      <c r="E287" s="825" t="str">
        <f t="shared" si="4"/>
        <v>OvinoPONTEVEDRA</v>
      </c>
      <c r="F287" s="1491">
        <v>1.9099999999999999E-2</v>
      </c>
      <c r="G287" s="1492" t="s">
        <v>546</v>
      </c>
      <c r="H287" s="1491" t="s">
        <v>546</v>
      </c>
      <c r="I287" s="1491">
        <v>1.9099999999999999E-2</v>
      </c>
      <c r="J287" s="1491" t="s">
        <v>546</v>
      </c>
      <c r="K287" s="1491" t="s">
        <v>546</v>
      </c>
      <c r="L287" s="1493">
        <v>1.9099999999999999E-2</v>
      </c>
      <c r="M287" s="1491" t="s">
        <v>546</v>
      </c>
      <c r="N287" s="1491" t="s">
        <v>546</v>
      </c>
      <c r="O287" s="1491">
        <v>1.9099999999999999E-2</v>
      </c>
      <c r="P287" s="1491" t="s">
        <v>546</v>
      </c>
      <c r="Q287" s="1491" t="s">
        <v>546</v>
      </c>
      <c r="R287" s="1491">
        <v>2.0400000000000001E-2</v>
      </c>
      <c r="S287" s="1491" t="s">
        <v>546</v>
      </c>
      <c r="T287" s="1491" t="s">
        <v>546</v>
      </c>
      <c r="U287" s="1491">
        <v>2.0299999999999999E-2</v>
      </c>
      <c r="V287" s="1491" t="s">
        <v>546</v>
      </c>
      <c r="W287" s="1491" t="s">
        <v>546</v>
      </c>
      <c r="X287" s="1491">
        <v>2.0299999999999999E-2</v>
      </c>
      <c r="Y287" s="1491" t="s">
        <v>546</v>
      </c>
      <c r="Z287" s="1491" t="s">
        <v>546</v>
      </c>
      <c r="AA287" s="1491">
        <v>2.0299999999999999E-2</v>
      </c>
      <c r="AB287" s="1491" t="s">
        <v>546</v>
      </c>
      <c r="AC287" s="1491" t="s">
        <v>546</v>
      </c>
      <c r="AD287" s="1491">
        <v>2.0299999999999999E-2</v>
      </c>
      <c r="AE287" s="1491" t="s">
        <v>546</v>
      </c>
      <c r="AF287" s="1491" t="s">
        <v>546</v>
      </c>
      <c r="AG287" s="1491">
        <v>1.8800000000000001E-2</v>
      </c>
      <c r="AH287" s="1491" t="s">
        <v>546</v>
      </c>
      <c r="AI287" s="1491" t="s">
        <v>546</v>
      </c>
      <c r="AJ287" s="1491">
        <v>1.9699999999999999E-2</v>
      </c>
      <c r="AK287" s="1491" t="s">
        <v>546</v>
      </c>
      <c r="AL287" s="1491" t="s">
        <v>546</v>
      </c>
      <c r="AM287" s="1491">
        <v>1.9599999999999999E-2</v>
      </c>
      <c r="AN287" s="1491" t="s">
        <v>546</v>
      </c>
      <c r="AO287" s="1491" t="s">
        <v>546</v>
      </c>
      <c r="AP287" s="1491">
        <v>0.02</v>
      </c>
      <c r="AQ287" s="1491" t="s">
        <v>546</v>
      </c>
      <c r="AR287" s="1491" t="s">
        <v>546</v>
      </c>
      <c r="AS287" s="1491">
        <v>1.9900000000000001E-2</v>
      </c>
      <c r="AT287" s="1491" t="s">
        <v>546</v>
      </c>
      <c r="AU287" s="1491" t="s">
        <v>546</v>
      </c>
      <c r="AV287" s="1491">
        <v>1.9800000000000002E-2</v>
      </c>
      <c r="AW287" s="1491" t="s">
        <v>546</v>
      </c>
      <c r="AX287" s="1491" t="s">
        <v>546</v>
      </c>
      <c r="AY287" s="1491">
        <v>1.9800000000000002E-2</v>
      </c>
      <c r="AZ287" s="1491" t="s">
        <v>546</v>
      </c>
      <c r="BA287" s="1491" t="s">
        <v>546</v>
      </c>
      <c r="BB287" s="1493">
        <v>1.9900000000000001E-2</v>
      </c>
      <c r="BC287" s="1493" t="s">
        <v>546</v>
      </c>
      <c r="BD287" s="1493" t="s">
        <v>546</v>
      </c>
      <c r="BE287" s="1493">
        <v>1.9900000000000001E-2</v>
      </c>
      <c r="BF287" s="1493" t="s">
        <v>546</v>
      </c>
      <c r="BG287" s="1493" t="s">
        <v>546</v>
      </c>
    </row>
    <row r="288" spans="3:59">
      <c r="C288" s="1489" t="s">
        <v>679</v>
      </c>
      <c r="D288" s="1489" t="s">
        <v>2036</v>
      </c>
      <c r="E288" s="825" t="str">
        <f t="shared" si="4"/>
        <v>OvinoRIOJA, LA</v>
      </c>
      <c r="F288" s="1491">
        <v>2.0299999999999999E-2</v>
      </c>
      <c r="G288" s="1492" t="s">
        <v>546</v>
      </c>
      <c r="H288" s="1491" t="s">
        <v>546</v>
      </c>
      <c r="I288" s="1491">
        <v>2.2200000000000001E-2</v>
      </c>
      <c r="J288" s="1491" t="s">
        <v>546</v>
      </c>
      <c r="K288" s="1491" t="s">
        <v>546</v>
      </c>
      <c r="L288" s="1493">
        <v>2.1499999999999998E-2</v>
      </c>
      <c r="M288" s="1491" t="s">
        <v>546</v>
      </c>
      <c r="N288" s="1491" t="s">
        <v>546</v>
      </c>
      <c r="O288" s="1491">
        <v>2.1100000000000001E-2</v>
      </c>
      <c r="P288" s="1491" t="s">
        <v>546</v>
      </c>
      <c r="Q288" s="1491" t="s">
        <v>546</v>
      </c>
      <c r="R288" s="1491">
        <v>2.0400000000000001E-2</v>
      </c>
      <c r="S288" s="1491" t="s">
        <v>546</v>
      </c>
      <c r="T288" s="1491" t="s">
        <v>546</v>
      </c>
      <c r="U288" s="1491">
        <v>2.0500000000000001E-2</v>
      </c>
      <c r="V288" s="1491" t="s">
        <v>546</v>
      </c>
      <c r="W288" s="1491" t="s">
        <v>546</v>
      </c>
      <c r="X288" s="1491">
        <v>2.0400000000000001E-2</v>
      </c>
      <c r="Y288" s="1491" t="s">
        <v>546</v>
      </c>
      <c r="Z288" s="1491" t="s">
        <v>546</v>
      </c>
      <c r="AA288" s="1491">
        <v>2.07E-2</v>
      </c>
      <c r="AB288" s="1491" t="s">
        <v>546</v>
      </c>
      <c r="AC288" s="1491" t="s">
        <v>546</v>
      </c>
      <c r="AD288" s="1491">
        <v>2.0500000000000001E-2</v>
      </c>
      <c r="AE288" s="1491" t="s">
        <v>546</v>
      </c>
      <c r="AF288" s="1491" t="s">
        <v>546</v>
      </c>
      <c r="AG288" s="1491">
        <v>1.9099999999999999E-2</v>
      </c>
      <c r="AH288" s="1491" t="s">
        <v>546</v>
      </c>
      <c r="AI288" s="1491" t="s">
        <v>546</v>
      </c>
      <c r="AJ288" s="1491">
        <v>1.89E-2</v>
      </c>
      <c r="AK288" s="1491" t="s">
        <v>546</v>
      </c>
      <c r="AL288" s="1491" t="s">
        <v>546</v>
      </c>
      <c r="AM288" s="1491">
        <v>1.9199999999999998E-2</v>
      </c>
      <c r="AN288" s="1491" t="s">
        <v>546</v>
      </c>
      <c r="AO288" s="1491" t="s">
        <v>546</v>
      </c>
      <c r="AP288" s="1491">
        <v>1.9199999999999998E-2</v>
      </c>
      <c r="AQ288" s="1491" t="s">
        <v>546</v>
      </c>
      <c r="AR288" s="1491" t="s">
        <v>546</v>
      </c>
      <c r="AS288" s="1491">
        <v>1.9199999999999998E-2</v>
      </c>
      <c r="AT288" s="1491" t="s">
        <v>546</v>
      </c>
      <c r="AU288" s="1491" t="s">
        <v>546</v>
      </c>
      <c r="AV288" s="1491">
        <v>1.9300000000000001E-2</v>
      </c>
      <c r="AW288" s="1491" t="s">
        <v>546</v>
      </c>
      <c r="AX288" s="1491" t="s">
        <v>546</v>
      </c>
      <c r="AY288" s="1491">
        <v>1.9300000000000001E-2</v>
      </c>
      <c r="AZ288" s="1491" t="s">
        <v>546</v>
      </c>
      <c r="BA288" s="1491" t="s">
        <v>546</v>
      </c>
      <c r="BB288" s="1493">
        <v>1.9300000000000001E-2</v>
      </c>
      <c r="BC288" s="1493" t="s">
        <v>546</v>
      </c>
      <c r="BD288" s="1493" t="s">
        <v>546</v>
      </c>
      <c r="BE288" s="1493">
        <v>1.9199999999999998E-2</v>
      </c>
      <c r="BF288" s="1493" t="s">
        <v>546</v>
      </c>
      <c r="BG288" s="1493" t="s">
        <v>546</v>
      </c>
    </row>
    <row r="289" spans="3:59">
      <c r="C289" s="1489" t="s">
        <v>679</v>
      </c>
      <c r="D289" s="1489" t="s">
        <v>2037</v>
      </c>
      <c r="E289" s="825" t="str">
        <f t="shared" si="4"/>
        <v>OvinoSALAMANCA</v>
      </c>
      <c r="F289" s="1491">
        <v>2.0299999999999999E-2</v>
      </c>
      <c r="G289" s="1492" t="s">
        <v>546</v>
      </c>
      <c r="H289" s="1491" t="s">
        <v>546</v>
      </c>
      <c r="I289" s="1491">
        <v>2.0299999999999999E-2</v>
      </c>
      <c r="J289" s="1491" t="s">
        <v>546</v>
      </c>
      <c r="K289" s="1491" t="s">
        <v>546</v>
      </c>
      <c r="L289" s="1493">
        <v>2.0299999999999999E-2</v>
      </c>
      <c r="M289" s="1491" t="s">
        <v>546</v>
      </c>
      <c r="N289" s="1491" t="s">
        <v>546</v>
      </c>
      <c r="O289" s="1491">
        <v>2.0199999999999999E-2</v>
      </c>
      <c r="P289" s="1491" t="s">
        <v>546</v>
      </c>
      <c r="Q289" s="1491" t="s">
        <v>546</v>
      </c>
      <c r="R289" s="1491">
        <v>1.9E-2</v>
      </c>
      <c r="S289" s="1491" t="s">
        <v>546</v>
      </c>
      <c r="T289" s="1491" t="s">
        <v>546</v>
      </c>
      <c r="U289" s="1491">
        <v>1.8800000000000001E-2</v>
      </c>
      <c r="V289" s="1491" t="s">
        <v>546</v>
      </c>
      <c r="W289" s="1491" t="s">
        <v>546</v>
      </c>
      <c r="X289" s="1491">
        <v>1.9E-2</v>
      </c>
      <c r="Y289" s="1491" t="s">
        <v>546</v>
      </c>
      <c r="Z289" s="1491" t="s">
        <v>546</v>
      </c>
      <c r="AA289" s="1491">
        <v>1.9E-2</v>
      </c>
      <c r="AB289" s="1491" t="s">
        <v>546</v>
      </c>
      <c r="AC289" s="1491" t="s">
        <v>546</v>
      </c>
      <c r="AD289" s="1491">
        <v>1.9099999999999999E-2</v>
      </c>
      <c r="AE289" s="1491" t="s">
        <v>546</v>
      </c>
      <c r="AF289" s="1491" t="s">
        <v>546</v>
      </c>
      <c r="AG289" s="1491">
        <v>1.9E-2</v>
      </c>
      <c r="AH289" s="1491" t="s">
        <v>546</v>
      </c>
      <c r="AI289" s="1491" t="s">
        <v>546</v>
      </c>
      <c r="AJ289" s="1491">
        <v>1.9099999999999999E-2</v>
      </c>
      <c r="AK289" s="1491" t="s">
        <v>546</v>
      </c>
      <c r="AL289" s="1491" t="s">
        <v>546</v>
      </c>
      <c r="AM289" s="1491">
        <v>1.9099999999999999E-2</v>
      </c>
      <c r="AN289" s="1491" t="s">
        <v>546</v>
      </c>
      <c r="AO289" s="1491" t="s">
        <v>546</v>
      </c>
      <c r="AP289" s="1491">
        <v>1.9099999999999999E-2</v>
      </c>
      <c r="AQ289" s="1491" t="s">
        <v>546</v>
      </c>
      <c r="AR289" s="1491" t="s">
        <v>546</v>
      </c>
      <c r="AS289" s="1491">
        <v>1.9E-2</v>
      </c>
      <c r="AT289" s="1491" t="s">
        <v>546</v>
      </c>
      <c r="AU289" s="1491" t="s">
        <v>546</v>
      </c>
      <c r="AV289" s="1491">
        <v>1.9E-2</v>
      </c>
      <c r="AW289" s="1491" t="s">
        <v>546</v>
      </c>
      <c r="AX289" s="1491" t="s">
        <v>546</v>
      </c>
      <c r="AY289" s="1491">
        <v>1.9E-2</v>
      </c>
      <c r="AZ289" s="1491" t="s">
        <v>546</v>
      </c>
      <c r="BA289" s="1491" t="s">
        <v>546</v>
      </c>
      <c r="BB289" s="1493">
        <v>1.9099999999999999E-2</v>
      </c>
      <c r="BC289" s="1493" t="s">
        <v>546</v>
      </c>
      <c r="BD289" s="1493" t="s">
        <v>546</v>
      </c>
      <c r="BE289" s="1493">
        <v>1.9E-2</v>
      </c>
      <c r="BF289" s="1493" t="s">
        <v>546</v>
      </c>
      <c r="BG289" s="1493" t="s">
        <v>546</v>
      </c>
    </row>
    <row r="290" spans="3:59">
      <c r="C290" s="1489" t="s">
        <v>679</v>
      </c>
      <c r="D290" s="1489" t="s">
        <v>2038</v>
      </c>
      <c r="E290" s="825" t="str">
        <f t="shared" si="4"/>
        <v>OvinoSANTA CRUZ DE TENERIFE</v>
      </c>
      <c r="F290" s="1491">
        <v>2.23E-2</v>
      </c>
      <c r="G290" s="1492" t="s">
        <v>546</v>
      </c>
      <c r="H290" s="1491" t="s">
        <v>546</v>
      </c>
      <c r="I290" s="1491">
        <v>2.2200000000000001E-2</v>
      </c>
      <c r="J290" s="1491" t="s">
        <v>546</v>
      </c>
      <c r="K290" s="1491" t="s">
        <v>546</v>
      </c>
      <c r="L290" s="1493">
        <v>2.2200000000000001E-2</v>
      </c>
      <c r="M290" s="1491" t="s">
        <v>546</v>
      </c>
      <c r="N290" s="1491" t="s">
        <v>546</v>
      </c>
      <c r="O290" s="1491">
        <v>2.2200000000000001E-2</v>
      </c>
      <c r="P290" s="1491" t="s">
        <v>546</v>
      </c>
      <c r="Q290" s="1491" t="s">
        <v>546</v>
      </c>
      <c r="R290" s="1491">
        <v>2.1700000000000001E-2</v>
      </c>
      <c r="S290" s="1491" t="s">
        <v>546</v>
      </c>
      <c r="T290" s="1491" t="s">
        <v>546</v>
      </c>
      <c r="U290" s="1491">
        <v>2.2100000000000002E-2</v>
      </c>
      <c r="V290" s="1491" t="s">
        <v>546</v>
      </c>
      <c r="W290" s="1491" t="s">
        <v>546</v>
      </c>
      <c r="X290" s="1491">
        <v>2.1700000000000001E-2</v>
      </c>
      <c r="Y290" s="1491" t="s">
        <v>546</v>
      </c>
      <c r="Z290" s="1491" t="s">
        <v>546</v>
      </c>
      <c r="AA290" s="1491">
        <v>2.1899999999999999E-2</v>
      </c>
      <c r="AB290" s="1491" t="s">
        <v>546</v>
      </c>
      <c r="AC290" s="1491" t="s">
        <v>546</v>
      </c>
      <c r="AD290" s="1491">
        <v>2.18E-2</v>
      </c>
      <c r="AE290" s="1491" t="s">
        <v>546</v>
      </c>
      <c r="AF290" s="1491" t="s">
        <v>546</v>
      </c>
      <c r="AG290" s="1491">
        <v>2.2100000000000002E-2</v>
      </c>
      <c r="AH290" s="1491" t="s">
        <v>546</v>
      </c>
      <c r="AI290" s="1491" t="s">
        <v>546</v>
      </c>
      <c r="AJ290" s="1491">
        <v>2.24E-2</v>
      </c>
      <c r="AK290" s="1491" t="s">
        <v>546</v>
      </c>
      <c r="AL290" s="1491" t="s">
        <v>546</v>
      </c>
      <c r="AM290" s="1491">
        <v>2.2499999999999999E-2</v>
      </c>
      <c r="AN290" s="1491" t="s">
        <v>546</v>
      </c>
      <c r="AO290" s="1491" t="s">
        <v>546</v>
      </c>
      <c r="AP290" s="1491">
        <v>2.24E-2</v>
      </c>
      <c r="AQ290" s="1491" t="s">
        <v>546</v>
      </c>
      <c r="AR290" s="1491" t="s">
        <v>546</v>
      </c>
      <c r="AS290" s="1491">
        <v>2.2499999999999999E-2</v>
      </c>
      <c r="AT290" s="1491" t="s">
        <v>546</v>
      </c>
      <c r="AU290" s="1491" t="s">
        <v>546</v>
      </c>
      <c r="AV290" s="1491">
        <v>2.24E-2</v>
      </c>
      <c r="AW290" s="1491" t="s">
        <v>546</v>
      </c>
      <c r="AX290" s="1491" t="s">
        <v>546</v>
      </c>
      <c r="AY290" s="1491">
        <v>2.24E-2</v>
      </c>
      <c r="AZ290" s="1491" t="s">
        <v>546</v>
      </c>
      <c r="BA290" s="1491" t="s">
        <v>546</v>
      </c>
      <c r="BB290" s="1493">
        <v>2.2499999999999999E-2</v>
      </c>
      <c r="BC290" s="1493" t="s">
        <v>546</v>
      </c>
      <c r="BD290" s="1493" t="s">
        <v>546</v>
      </c>
      <c r="BE290" s="1493">
        <v>2.24E-2</v>
      </c>
      <c r="BF290" s="1493" t="s">
        <v>546</v>
      </c>
      <c r="BG290" s="1493" t="s">
        <v>546</v>
      </c>
    </row>
    <row r="291" spans="3:59">
      <c r="C291" s="1489" t="s">
        <v>679</v>
      </c>
      <c r="D291" s="1489" t="s">
        <v>2039</v>
      </c>
      <c r="E291" s="825" t="str">
        <f t="shared" ref="E291:E354" si="5">C291&amp;D291</f>
        <v>OvinoSEGOVIA</v>
      </c>
      <c r="F291" s="1491">
        <v>2.1299999999999999E-2</v>
      </c>
      <c r="G291" s="1492" t="s">
        <v>546</v>
      </c>
      <c r="H291" s="1491" t="s">
        <v>546</v>
      </c>
      <c r="I291" s="1491">
        <v>2.1299999999999999E-2</v>
      </c>
      <c r="J291" s="1491" t="s">
        <v>546</v>
      </c>
      <c r="K291" s="1491" t="s">
        <v>546</v>
      </c>
      <c r="L291" s="1493">
        <v>2.1499999999999998E-2</v>
      </c>
      <c r="M291" s="1491" t="s">
        <v>546</v>
      </c>
      <c r="N291" s="1491" t="s">
        <v>546</v>
      </c>
      <c r="O291" s="1491">
        <v>2.1399999999999999E-2</v>
      </c>
      <c r="P291" s="1491" t="s">
        <v>546</v>
      </c>
      <c r="Q291" s="1491" t="s">
        <v>546</v>
      </c>
      <c r="R291" s="1491">
        <v>2.0199999999999999E-2</v>
      </c>
      <c r="S291" s="1491" t="s">
        <v>546</v>
      </c>
      <c r="T291" s="1491" t="s">
        <v>546</v>
      </c>
      <c r="U291" s="1491">
        <v>2.0199999999999999E-2</v>
      </c>
      <c r="V291" s="1491" t="s">
        <v>546</v>
      </c>
      <c r="W291" s="1491" t="s">
        <v>546</v>
      </c>
      <c r="X291" s="1491">
        <v>2.0199999999999999E-2</v>
      </c>
      <c r="Y291" s="1491" t="s">
        <v>546</v>
      </c>
      <c r="Z291" s="1491" t="s">
        <v>546</v>
      </c>
      <c r="AA291" s="1491">
        <v>2.0199999999999999E-2</v>
      </c>
      <c r="AB291" s="1491" t="s">
        <v>546</v>
      </c>
      <c r="AC291" s="1491" t="s">
        <v>546</v>
      </c>
      <c r="AD291" s="1491">
        <v>2.0199999999999999E-2</v>
      </c>
      <c r="AE291" s="1491" t="s">
        <v>546</v>
      </c>
      <c r="AF291" s="1491" t="s">
        <v>546</v>
      </c>
      <c r="AG291" s="1491">
        <v>1.9800000000000002E-2</v>
      </c>
      <c r="AH291" s="1491" t="s">
        <v>546</v>
      </c>
      <c r="AI291" s="1491" t="s">
        <v>546</v>
      </c>
      <c r="AJ291" s="1491">
        <v>1.9900000000000001E-2</v>
      </c>
      <c r="AK291" s="1491" t="s">
        <v>546</v>
      </c>
      <c r="AL291" s="1491" t="s">
        <v>546</v>
      </c>
      <c r="AM291" s="1491">
        <v>1.9900000000000001E-2</v>
      </c>
      <c r="AN291" s="1491" t="s">
        <v>546</v>
      </c>
      <c r="AO291" s="1491" t="s">
        <v>546</v>
      </c>
      <c r="AP291" s="1491">
        <v>1.9900000000000001E-2</v>
      </c>
      <c r="AQ291" s="1491" t="s">
        <v>546</v>
      </c>
      <c r="AR291" s="1491" t="s">
        <v>546</v>
      </c>
      <c r="AS291" s="1491">
        <v>1.9900000000000001E-2</v>
      </c>
      <c r="AT291" s="1491" t="s">
        <v>546</v>
      </c>
      <c r="AU291" s="1491" t="s">
        <v>546</v>
      </c>
      <c r="AV291" s="1491">
        <v>1.9800000000000002E-2</v>
      </c>
      <c r="AW291" s="1491" t="s">
        <v>546</v>
      </c>
      <c r="AX291" s="1491" t="s">
        <v>546</v>
      </c>
      <c r="AY291" s="1491">
        <v>1.9800000000000002E-2</v>
      </c>
      <c r="AZ291" s="1491" t="s">
        <v>546</v>
      </c>
      <c r="BA291" s="1491" t="s">
        <v>546</v>
      </c>
      <c r="BB291" s="1493">
        <v>1.9800000000000002E-2</v>
      </c>
      <c r="BC291" s="1493" t="s">
        <v>546</v>
      </c>
      <c r="BD291" s="1493" t="s">
        <v>546</v>
      </c>
      <c r="BE291" s="1493">
        <v>1.9800000000000002E-2</v>
      </c>
      <c r="BF291" s="1493" t="s">
        <v>546</v>
      </c>
      <c r="BG291" s="1493" t="s">
        <v>546</v>
      </c>
    </row>
    <row r="292" spans="3:59">
      <c r="C292" s="1489" t="s">
        <v>679</v>
      </c>
      <c r="D292" s="1489" t="s">
        <v>2040</v>
      </c>
      <c r="E292" s="825" t="str">
        <f t="shared" si="5"/>
        <v>OvinoSEVILLA</v>
      </c>
      <c r="F292" s="1491">
        <v>1.6299999999999999E-2</v>
      </c>
      <c r="G292" s="1492" t="s">
        <v>546</v>
      </c>
      <c r="H292" s="1491" t="s">
        <v>546</v>
      </c>
      <c r="I292" s="1491">
        <v>1.6500000000000001E-2</v>
      </c>
      <c r="J292" s="1491" t="s">
        <v>546</v>
      </c>
      <c r="K292" s="1491" t="s">
        <v>546</v>
      </c>
      <c r="L292" s="1493">
        <v>1.6500000000000001E-2</v>
      </c>
      <c r="M292" s="1491" t="s">
        <v>546</v>
      </c>
      <c r="N292" s="1491" t="s">
        <v>546</v>
      </c>
      <c r="O292" s="1491">
        <v>1.78E-2</v>
      </c>
      <c r="P292" s="1491" t="s">
        <v>546</v>
      </c>
      <c r="Q292" s="1491" t="s">
        <v>546</v>
      </c>
      <c r="R292" s="1491">
        <v>1.7299999999999999E-2</v>
      </c>
      <c r="S292" s="1491" t="s">
        <v>546</v>
      </c>
      <c r="T292" s="1491" t="s">
        <v>546</v>
      </c>
      <c r="U292" s="1491">
        <v>1.6500000000000001E-2</v>
      </c>
      <c r="V292" s="1491" t="s">
        <v>546</v>
      </c>
      <c r="W292" s="1491" t="s">
        <v>546</v>
      </c>
      <c r="X292" s="1491">
        <v>1.6500000000000001E-2</v>
      </c>
      <c r="Y292" s="1491" t="s">
        <v>546</v>
      </c>
      <c r="Z292" s="1491" t="s">
        <v>546</v>
      </c>
      <c r="AA292" s="1491">
        <v>1.66E-2</v>
      </c>
      <c r="AB292" s="1491" t="s">
        <v>546</v>
      </c>
      <c r="AC292" s="1491" t="s">
        <v>546</v>
      </c>
      <c r="AD292" s="1491">
        <v>1.7100000000000001E-2</v>
      </c>
      <c r="AE292" s="1491" t="s">
        <v>546</v>
      </c>
      <c r="AF292" s="1491" t="s">
        <v>546</v>
      </c>
      <c r="AG292" s="1491">
        <v>1.7000000000000001E-2</v>
      </c>
      <c r="AH292" s="1491" t="s">
        <v>546</v>
      </c>
      <c r="AI292" s="1491" t="s">
        <v>546</v>
      </c>
      <c r="AJ292" s="1491">
        <v>1.7399999999999999E-2</v>
      </c>
      <c r="AK292" s="1491" t="s">
        <v>546</v>
      </c>
      <c r="AL292" s="1491" t="s">
        <v>546</v>
      </c>
      <c r="AM292" s="1491">
        <v>1.7399999999999999E-2</v>
      </c>
      <c r="AN292" s="1491" t="s">
        <v>546</v>
      </c>
      <c r="AO292" s="1491" t="s">
        <v>546</v>
      </c>
      <c r="AP292" s="1491">
        <v>1.77E-2</v>
      </c>
      <c r="AQ292" s="1491" t="s">
        <v>546</v>
      </c>
      <c r="AR292" s="1491" t="s">
        <v>546</v>
      </c>
      <c r="AS292" s="1491">
        <v>1.77E-2</v>
      </c>
      <c r="AT292" s="1491" t="s">
        <v>546</v>
      </c>
      <c r="AU292" s="1491" t="s">
        <v>546</v>
      </c>
      <c r="AV292" s="1491">
        <v>1.77E-2</v>
      </c>
      <c r="AW292" s="1491" t="s">
        <v>546</v>
      </c>
      <c r="AX292" s="1491" t="s">
        <v>546</v>
      </c>
      <c r="AY292" s="1491">
        <v>1.77E-2</v>
      </c>
      <c r="AZ292" s="1491" t="s">
        <v>546</v>
      </c>
      <c r="BA292" s="1491" t="s">
        <v>546</v>
      </c>
      <c r="BB292" s="1493">
        <v>1.78E-2</v>
      </c>
      <c r="BC292" s="1493" t="s">
        <v>546</v>
      </c>
      <c r="BD292" s="1493" t="s">
        <v>546</v>
      </c>
      <c r="BE292" s="1493">
        <v>1.7999999999999999E-2</v>
      </c>
      <c r="BF292" s="1493" t="s">
        <v>546</v>
      </c>
      <c r="BG292" s="1493" t="s">
        <v>546</v>
      </c>
    </row>
    <row r="293" spans="3:59">
      <c r="C293" s="1489" t="s">
        <v>679</v>
      </c>
      <c r="D293" s="1489" t="s">
        <v>2041</v>
      </c>
      <c r="E293" s="825" t="str">
        <f t="shared" si="5"/>
        <v>OvinoSORIA</v>
      </c>
      <c r="F293" s="1491">
        <v>2.01E-2</v>
      </c>
      <c r="G293" s="1492" t="s">
        <v>546</v>
      </c>
      <c r="H293" s="1491" t="s">
        <v>546</v>
      </c>
      <c r="I293" s="1491">
        <v>2.0799999999999999E-2</v>
      </c>
      <c r="J293" s="1491" t="s">
        <v>546</v>
      </c>
      <c r="K293" s="1491" t="s">
        <v>546</v>
      </c>
      <c r="L293" s="1493">
        <v>1.9699999999999999E-2</v>
      </c>
      <c r="M293" s="1491" t="s">
        <v>546</v>
      </c>
      <c r="N293" s="1491" t="s">
        <v>546</v>
      </c>
      <c r="O293" s="1491">
        <v>1.89E-2</v>
      </c>
      <c r="P293" s="1491" t="s">
        <v>546</v>
      </c>
      <c r="Q293" s="1491" t="s">
        <v>546</v>
      </c>
      <c r="R293" s="1491">
        <v>1.9300000000000001E-2</v>
      </c>
      <c r="S293" s="1491" t="s">
        <v>546</v>
      </c>
      <c r="T293" s="1491" t="s">
        <v>546</v>
      </c>
      <c r="U293" s="1491">
        <v>1.9699999999999999E-2</v>
      </c>
      <c r="V293" s="1491" t="s">
        <v>546</v>
      </c>
      <c r="W293" s="1491" t="s">
        <v>546</v>
      </c>
      <c r="X293" s="1491">
        <v>1.9699999999999999E-2</v>
      </c>
      <c r="Y293" s="1491" t="s">
        <v>546</v>
      </c>
      <c r="Z293" s="1491" t="s">
        <v>546</v>
      </c>
      <c r="AA293" s="1491">
        <v>1.9699999999999999E-2</v>
      </c>
      <c r="AB293" s="1491" t="s">
        <v>546</v>
      </c>
      <c r="AC293" s="1491" t="s">
        <v>546</v>
      </c>
      <c r="AD293" s="1491">
        <v>1.9699999999999999E-2</v>
      </c>
      <c r="AE293" s="1491" t="s">
        <v>546</v>
      </c>
      <c r="AF293" s="1491" t="s">
        <v>546</v>
      </c>
      <c r="AG293" s="1491">
        <v>1.95E-2</v>
      </c>
      <c r="AH293" s="1491" t="s">
        <v>546</v>
      </c>
      <c r="AI293" s="1491" t="s">
        <v>546</v>
      </c>
      <c r="AJ293" s="1491">
        <v>1.9599999999999999E-2</v>
      </c>
      <c r="AK293" s="1491" t="s">
        <v>546</v>
      </c>
      <c r="AL293" s="1491" t="s">
        <v>546</v>
      </c>
      <c r="AM293" s="1491">
        <v>1.9599999999999999E-2</v>
      </c>
      <c r="AN293" s="1491" t="s">
        <v>546</v>
      </c>
      <c r="AO293" s="1491" t="s">
        <v>546</v>
      </c>
      <c r="AP293" s="1491">
        <v>1.9599999999999999E-2</v>
      </c>
      <c r="AQ293" s="1491" t="s">
        <v>546</v>
      </c>
      <c r="AR293" s="1491" t="s">
        <v>546</v>
      </c>
      <c r="AS293" s="1491">
        <v>1.9599999999999999E-2</v>
      </c>
      <c r="AT293" s="1491" t="s">
        <v>546</v>
      </c>
      <c r="AU293" s="1491" t="s">
        <v>546</v>
      </c>
      <c r="AV293" s="1491">
        <v>1.9699999999999999E-2</v>
      </c>
      <c r="AW293" s="1491" t="s">
        <v>546</v>
      </c>
      <c r="AX293" s="1491" t="s">
        <v>546</v>
      </c>
      <c r="AY293" s="1491">
        <v>1.95E-2</v>
      </c>
      <c r="AZ293" s="1491" t="s">
        <v>546</v>
      </c>
      <c r="BA293" s="1491" t="s">
        <v>546</v>
      </c>
      <c r="BB293" s="1493">
        <v>1.9599999999999999E-2</v>
      </c>
      <c r="BC293" s="1493" t="s">
        <v>546</v>
      </c>
      <c r="BD293" s="1493" t="s">
        <v>546</v>
      </c>
      <c r="BE293" s="1493">
        <v>1.9699999999999999E-2</v>
      </c>
      <c r="BF293" s="1493" t="s">
        <v>546</v>
      </c>
      <c r="BG293" s="1493" t="s">
        <v>546</v>
      </c>
    </row>
    <row r="294" spans="3:59">
      <c r="C294" s="1489" t="s">
        <v>679</v>
      </c>
      <c r="D294" s="1489" t="s">
        <v>2042</v>
      </c>
      <c r="E294" s="825" t="str">
        <f t="shared" si="5"/>
        <v>OvinoTARRAGONA</v>
      </c>
      <c r="F294" s="1491">
        <v>1.9400000000000001E-2</v>
      </c>
      <c r="G294" s="1492" t="s">
        <v>546</v>
      </c>
      <c r="H294" s="1491" t="s">
        <v>546</v>
      </c>
      <c r="I294" s="1491">
        <v>1.8700000000000001E-2</v>
      </c>
      <c r="J294" s="1491" t="s">
        <v>546</v>
      </c>
      <c r="K294" s="1491" t="s">
        <v>546</v>
      </c>
      <c r="L294" s="1493">
        <v>1.9900000000000001E-2</v>
      </c>
      <c r="M294" s="1491" t="s">
        <v>546</v>
      </c>
      <c r="N294" s="1491" t="s">
        <v>546</v>
      </c>
      <c r="O294" s="1491">
        <v>1.8700000000000001E-2</v>
      </c>
      <c r="P294" s="1491" t="s">
        <v>546</v>
      </c>
      <c r="Q294" s="1491" t="s">
        <v>546</v>
      </c>
      <c r="R294" s="1491">
        <v>1.8700000000000001E-2</v>
      </c>
      <c r="S294" s="1491" t="s">
        <v>546</v>
      </c>
      <c r="T294" s="1491" t="s">
        <v>546</v>
      </c>
      <c r="U294" s="1491">
        <v>1.8599999999999998E-2</v>
      </c>
      <c r="V294" s="1491" t="s">
        <v>546</v>
      </c>
      <c r="W294" s="1491" t="s">
        <v>546</v>
      </c>
      <c r="X294" s="1491">
        <v>1.8700000000000001E-2</v>
      </c>
      <c r="Y294" s="1491" t="s">
        <v>546</v>
      </c>
      <c r="Z294" s="1491" t="s">
        <v>546</v>
      </c>
      <c r="AA294" s="1491">
        <v>1.8700000000000001E-2</v>
      </c>
      <c r="AB294" s="1491" t="s">
        <v>546</v>
      </c>
      <c r="AC294" s="1491" t="s">
        <v>546</v>
      </c>
      <c r="AD294" s="1491">
        <v>1.9199999999999998E-2</v>
      </c>
      <c r="AE294" s="1491" t="s">
        <v>546</v>
      </c>
      <c r="AF294" s="1491" t="s">
        <v>546</v>
      </c>
      <c r="AG294" s="1491">
        <v>1.9300000000000001E-2</v>
      </c>
      <c r="AH294" s="1491" t="s">
        <v>546</v>
      </c>
      <c r="AI294" s="1491" t="s">
        <v>546</v>
      </c>
      <c r="AJ294" s="1491">
        <v>1.9300000000000001E-2</v>
      </c>
      <c r="AK294" s="1491" t="s">
        <v>546</v>
      </c>
      <c r="AL294" s="1491" t="s">
        <v>546</v>
      </c>
      <c r="AM294" s="1491">
        <v>1.9300000000000001E-2</v>
      </c>
      <c r="AN294" s="1491" t="s">
        <v>546</v>
      </c>
      <c r="AO294" s="1491" t="s">
        <v>546</v>
      </c>
      <c r="AP294" s="1491">
        <v>1.9E-2</v>
      </c>
      <c r="AQ294" s="1491" t="s">
        <v>546</v>
      </c>
      <c r="AR294" s="1491" t="s">
        <v>546</v>
      </c>
      <c r="AS294" s="1491">
        <v>1.9099999999999999E-2</v>
      </c>
      <c r="AT294" s="1491" t="s">
        <v>546</v>
      </c>
      <c r="AU294" s="1491" t="s">
        <v>546</v>
      </c>
      <c r="AV294" s="1491">
        <v>1.9099999999999999E-2</v>
      </c>
      <c r="AW294" s="1491" t="s">
        <v>546</v>
      </c>
      <c r="AX294" s="1491" t="s">
        <v>546</v>
      </c>
      <c r="AY294" s="1491">
        <v>1.9300000000000001E-2</v>
      </c>
      <c r="AZ294" s="1491" t="s">
        <v>546</v>
      </c>
      <c r="BA294" s="1491" t="s">
        <v>546</v>
      </c>
      <c r="BB294" s="1493">
        <v>1.9300000000000001E-2</v>
      </c>
      <c r="BC294" s="1493" t="s">
        <v>546</v>
      </c>
      <c r="BD294" s="1493" t="s">
        <v>546</v>
      </c>
      <c r="BE294" s="1493">
        <v>1.9300000000000001E-2</v>
      </c>
      <c r="BF294" s="1493" t="s">
        <v>546</v>
      </c>
      <c r="BG294" s="1493" t="s">
        <v>546</v>
      </c>
    </row>
    <row r="295" spans="3:59">
      <c r="C295" s="1489" t="s">
        <v>679</v>
      </c>
      <c r="D295" s="1489" t="s">
        <v>2043</v>
      </c>
      <c r="E295" s="825" t="str">
        <f t="shared" si="5"/>
        <v>OvinoTERUEL</v>
      </c>
      <c r="F295" s="1491">
        <v>1.9199999999999998E-2</v>
      </c>
      <c r="G295" s="1492" t="s">
        <v>546</v>
      </c>
      <c r="H295" s="1491" t="s">
        <v>546</v>
      </c>
      <c r="I295" s="1491">
        <v>1.8599999999999998E-2</v>
      </c>
      <c r="J295" s="1491" t="s">
        <v>546</v>
      </c>
      <c r="K295" s="1491" t="s">
        <v>546</v>
      </c>
      <c r="L295" s="1493">
        <v>1.8599999999999998E-2</v>
      </c>
      <c r="M295" s="1491" t="s">
        <v>546</v>
      </c>
      <c r="N295" s="1491" t="s">
        <v>546</v>
      </c>
      <c r="O295" s="1491">
        <v>1.9099999999999999E-2</v>
      </c>
      <c r="P295" s="1491" t="s">
        <v>546</v>
      </c>
      <c r="Q295" s="1491" t="s">
        <v>546</v>
      </c>
      <c r="R295" s="1491">
        <v>1.83E-2</v>
      </c>
      <c r="S295" s="1491" t="s">
        <v>546</v>
      </c>
      <c r="T295" s="1491" t="s">
        <v>546</v>
      </c>
      <c r="U295" s="1491">
        <v>1.8599999999999998E-2</v>
      </c>
      <c r="V295" s="1491" t="s">
        <v>546</v>
      </c>
      <c r="W295" s="1491" t="s">
        <v>546</v>
      </c>
      <c r="X295" s="1491">
        <v>1.8599999999999998E-2</v>
      </c>
      <c r="Y295" s="1491" t="s">
        <v>546</v>
      </c>
      <c r="Z295" s="1491" t="s">
        <v>546</v>
      </c>
      <c r="AA295" s="1491">
        <v>1.8499999999999999E-2</v>
      </c>
      <c r="AB295" s="1491" t="s">
        <v>546</v>
      </c>
      <c r="AC295" s="1491" t="s">
        <v>546</v>
      </c>
      <c r="AD295" s="1491">
        <v>1.8499999999999999E-2</v>
      </c>
      <c r="AE295" s="1491" t="s">
        <v>546</v>
      </c>
      <c r="AF295" s="1491" t="s">
        <v>546</v>
      </c>
      <c r="AG295" s="1491">
        <v>1.8499999999999999E-2</v>
      </c>
      <c r="AH295" s="1491" t="s">
        <v>546</v>
      </c>
      <c r="AI295" s="1491" t="s">
        <v>546</v>
      </c>
      <c r="AJ295" s="1491">
        <v>1.8599999999999998E-2</v>
      </c>
      <c r="AK295" s="1491" t="s">
        <v>546</v>
      </c>
      <c r="AL295" s="1491" t="s">
        <v>546</v>
      </c>
      <c r="AM295" s="1491">
        <v>1.8499999999999999E-2</v>
      </c>
      <c r="AN295" s="1491" t="s">
        <v>546</v>
      </c>
      <c r="AO295" s="1491" t="s">
        <v>546</v>
      </c>
      <c r="AP295" s="1491">
        <v>1.8499999999999999E-2</v>
      </c>
      <c r="AQ295" s="1491" t="s">
        <v>546</v>
      </c>
      <c r="AR295" s="1491" t="s">
        <v>546</v>
      </c>
      <c r="AS295" s="1491">
        <v>1.8499999999999999E-2</v>
      </c>
      <c r="AT295" s="1491" t="s">
        <v>546</v>
      </c>
      <c r="AU295" s="1491" t="s">
        <v>546</v>
      </c>
      <c r="AV295" s="1491">
        <v>1.8499999999999999E-2</v>
      </c>
      <c r="AW295" s="1491" t="s">
        <v>546</v>
      </c>
      <c r="AX295" s="1491" t="s">
        <v>546</v>
      </c>
      <c r="AY295" s="1491">
        <v>1.8499999999999999E-2</v>
      </c>
      <c r="AZ295" s="1491" t="s">
        <v>546</v>
      </c>
      <c r="BA295" s="1491" t="s">
        <v>546</v>
      </c>
      <c r="BB295" s="1493">
        <v>1.8499999999999999E-2</v>
      </c>
      <c r="BC295" s="1493" t="s">
        <v>546</v>
      </c>
      <c r="BD295" s="1493" t="s">
        <v>546</v>
      </c>
      <c r="BE295" s="1493">
        <v>1.8499999999999999E-2</v>
      </c>
      <c r="BF295" s="1493" t="s">
        <v>546</v>
      </c>
      <c r="BG295" s="1493" t="s">
        <v>546</v>
      </c>
    </row>
    <row r="296" spans="3:59">
      <c r="C296" s="1489" t="s">
        <v>679</v>
      </c>
      <c r="D296" s="1489" t="s">
        <v>2044</v>
      </c>
      <c r="E296" s="825" t="str">
        <f t="shared" si="5"/>
        <v>OvinoTOLEDO</v>
      </c>
      <c r="F296" s="1491">
        <v>2.1399999999999999E-2</v>
      </c>
      <c r="G296" s="1492" t="s">
        <v>546</v>
      </c>
      <c r="H296" s="1491" t="s">
        <v>546</v>
      </c>
      <c r="I296" s="1491">
        <v>2.12E-2</v>
      </c>
      <c r="J296" s="1491" t="s">
        <v>546</v>
      </c>
      <c r="K296" s="1491" t="s">
        <v>546</v>
      </c>
      <c r="L296" s="1493">
        <v>2.1000000000000001E-2</v>
      </c>
      <c r="M296" s="1491" t="s">
        <v>546</v>
      </c>
      <c r="N296" s="1491" t="s">
        <v>546</v>
      </c>
      <c r="O296" s="1491">
        <v>2.1299999999999999E-2</v>
      </c>
      <c r="P296" s="1491" t="s">
        <v>546</v>
      </c>
      <c r="Q296" s="1491" t="s">
        <v>546</v>
      </c>
      <c r="R296" s="1491">
        <v>2.0400000000000001E-2</v>
      </c>
      <c r="S296" s="1491" t="s">
        <v>546</v>
      </c>
      <c r="T296" s="1491" t="s">
        <v>546</v>
      </c>
      <c r="U296" s="1491">
        <v>2.0500000000000001E-2</v>
      </c>
      <c r="V296" s="1491" t="s">
        <v>546</v>
      </c>
      <c r="W296" s="1491" t="s">
        <v>546</v>
      </c>
      <c r="X296" s="1491">
        <v>2.0400000000000001E-2</v>
      </c>
      <c r="Y296" s="1491" t="s">
        <v>546</v>
      </c>
      <c r="Z296" s="1491" t="s">
        <v>546</v>
      </c>
      <c r="AA296" s="1491">
        <v>2.0400000000000001E-2</v>
      </c>
      <c r="AB296" s="1491" t="s">
        <v>546</v>
      </c>
      <c r="AC296" s="1491" t="s">
        <v>546</v>
      </c>
      <c r="AD296" s="1491">
        <v>2.0400000000000001E-2</v>
      </c>
      <c r="AE296" s="1491" t="s">
        <v>546</v>
      </c>
      <c r="AF296" s="1491" t="s">
        <v>546</v>
      </c>
      <c r="AG296" s="1491">
        <v>2.0400000000000001E-2</v>
      </c>
      <c r="AH296" s="1491" t="s">
        <v>546</v>
      </c>
      <c r="AI296" s="1491" t="s">
        <v>546</v>
      </c>
      <c r="AJ296" s="1491">
        <v>2.0400000000000001E-2</v>
      </c>
      <c r="AK296" s="1491" t="s">
        <v>546</v>
      </c>
      <c r="AL296" s="1491" t="s">
        <v>546</v>
      </c>
      <c r="AM296" s="1491">
        <v>2.0500000000000001E-2</v>
      </c>
      <c r="AN296" s="1491" t="s">
        <v>546</v>
      </c>
      <c r="AO296" s="1491" t="s">
        <v>546</v>
      </c>
      <c r="AP296" s="1491">
        <v>2.0400000000000001E-2</v>
      </c>
      <c r="AQ296" s="1491" t="s">
        <v>546</v>
      </c>
      <c r="AR296" s="1491" t="s">
        <v>546</v>
      </c>
      <c r="AS296" s="1491">
        <v>2.0500000000000001E-2</v>
      </c>
      <c r="AT296" s="1491" t="s">
        <v>546</v>
      </c>
      <c r="AU296" s="1491" t="s">
        <v>546</v>
      </c>
      <c r="AV296" s="1491">
        <v>2.0500000000000001E-2</v>
      </c>
      <c r="AW296" s="1491" t="s">
        <v>546</v>
      </c>
      <c r="AX296" s="1491" t="s">
        <v>546</v>
      </c>
      <c r="AY296" s="1491">
        <v>2.0500000000000001E-2</v>
      </c>
      <c r="AZ296" s="1491" t="s">
        <v>546</v>
      </c>
      <c r="BA296" s="1491" t="s">
        <v>546</v>
      </c>
      <c r="BB296" s="1493">
        <v>2.0500000000000001E-2</v>
      </c>
      <c r="BC296" s="1493" t="s">
        <v>546</v>
      </c>
      <c r="BD296" s="1493" t="s">
        <v>546</v>
      </c>
      <c r="BE296" s="1493">
        <v>2.0500000000000001E-2</v>
      </c>
      <c r="BF296" s="1493" t="s">
        <v>546</v>
      </c>
      <c r="BG296" s="1493" t="s">
        <v>546</v>
      </c>
    </row>
    <row r="297" spans="3:59">
      <c r="C297" s="1489" t="s">
        <v>679</v>
      </c>
      <c r="D297" s="1489" t="s">
        <v>2045</v>
      </c>
      <c r="E297" s="825" t="str">
        <f t="shared" si="5"/>
        <v>OvinoVALENCIA/VALÉNCIA</v>
      </c>
      <c r="F297" s="1491">
        <v>1.9900000000000001E-2</v>
      </c>
      <c r="G297" s="1492" t="s">
        <v>546</v>
      </c>
      <c r="H297" s="1491" t="s">
        <v>546</v>
      </c>
      <c r="I297" s="1491">
        <v>1.9E-2</v>
      </c>
      <c r="J297" s="1491" t="s">
        <v>546</v>
      </c>
      <c r="K297" s="1491" t="s">
        <v>546</v>
      </c>
      <c r="L297" s="1493">
        <v>1.9599999999999999E-2</v>
      </c>
      <c r="M297" s="1491" t="s">
        <v>546</v>
      </c>
      <c r="N297" s="1491" t="s">
        <v>546</v>
      </c>
      <c r="O297" s="1491">
        <v>1.7999999999999999E-2</v>
      </c>
      <c r="P297" s="1491" t="s">
        <v>546</v>
      </c>
      <c r="Q297" s="1491" t="s">
        <v>546</v>
      </c>
      <c r="R297" s="1491">
        <v>1.8100000000000002E-2</v>
      </c>
      <c r="S297" s="1491" t="s">
        <v>546</v>
      </c>
      <c r="T297" s="1491" t="s">
        <v>546</v>
      </c>
      <c r="U297" s="1491">
        <v>1.8599999999999998E-2</v>
      </c>
      <c r="V297" s="1491" t="s">
        <v>546</v>
      </c>
      <c r="W297" s="1491" t="s">
        <v>546</v>
      </c>
      <c r="X297" s="1491">
        <v>1.8599999999999998E-2</v>
      </c>
      <c r="Y297" s="1491" t="s">
        <v>546</v>
      </c>
      <c r="Z297" s="1491" t="s">
        <v>546</v>
      </c>
      <c r="AA297" s="1491">
        <v>1.8599999999999998E-2</v>
      </c>
      <c r="AB297" s="1491" t="s">
        <v>546</v>
      </c>
      <c r="AC297" s="1491" t="s">
        <v>546</v>
      </c>
      <c r="AD297" s="1491">
        <v>1.8599999999999998E-2</v>
      </c>
      <c r="AE297" s="1491" t="s">
        <v>546</v>
      </c>
      <c r="AF297" s="1491" t="s">
        <v>546</v>
      </c>
      <c r="AG297" s="1491">
        <v>1.95E-2</v>
      </c>
      <c r="AH297" s="1491" t="s">
        <v>546</v>
      </c>
      <c r="AI297" s="1491" t="s">
        <v>546</v>
      </c>
      <c r="AJ297" s="1491">
        <v>1.9400000000000001E-2</v>
      </c>
      <c r="AK297" s="1491" t="s">
        <v>546</v>
      </c>
      <c r="AL297" s="1491" t="s">
        <v>546</v>
      </c>
      <c r="AM297" s="1491">
        <v>1.95E-2</v>
      </c>
      <c r="AN297" s="1491" t="s">
        <v>546</v>
      </c>
      <c r="AO297" s="1491" t="s">
        <v>546</v>
      </c>
      <c r="AP297" s="1491">
        <v>1.9599999999999999E-2</v>
      </c>
      <c r="AQ297" s="1491" t="s">
        <v>546</v>
      </c>
      <c r="AR297" s="1491" t="s">
        <v>546</v>
      </c>
      <c r="AS297" s="1491">
        <v>1.9900000000000001E-2</v>
      </c>
      <c r="AT297" s="1491" t="s">
        <v>546</v>
      </c>
      <c r="AU297" s="1491" t="s">
        <v>546</v>
      </c>
      <c r="AV297" s="1491">
        <v>1.9900000000000001E-2</v>
      </c>
      <c r="AW297" s="1491" t="s">
        <v>546</v>
      </c>
      <c r="AX297" s="1491" t="s">
        <v>546</v>
      </c>
      <c r="AY297" s="1491">
        <v>0.02</v>
      </c>
      <c r="AZ297" s="1491" t="s">
        <v>546</v>
      </c>
      <c r="BA297" s="1491" t="s">
        <v>546</v>
      </c>
      <c r="BB297" s="1493">
        <v>0.02</v>
      </c>
      <c r="BC297" s="1493" t="s">
        <v>546</v>
      </c>
      <c r="BD297" s="1493" t="s">
        <v>546</v>
      </c>
      <c r="BE297" s="1493">
        <v>0.02</v>
      </c>
      <c r="BF297" s="1493" t="s">
        <v>546</v>
      </c>
      <c r="BG297" s="1493" t="s">
        <v>546</v>
      </c>
    </row>
    <row r="298" spans="3:59">
      <c r="C298" s="1489" t="s">
        <v>679</v>
      </c>
      <c r="D298" s="1489" t="s">
        <v>2046</v>
      </c>
      <c r="E298" s="825" t="str">
        <f t="shared" si="5"/>
        <v>OvinoVALLADOLID</v>
      </c>
      <c r="F298" s="1491">
        <v>2.01E-2</v>
      </c>
      <c r="G298" s="1492" t="s">
        <v>546</v>
      </c>
      <c r="H298" s="1491" t="s">
        <v>546</v>
      </c>
      <c r="I298" s="1491">
        <v>2.01E-2</v>
      </c>
      <c r="J298" s="1491" t="s">
        <v>546</v>
      </c>
      <c r="K298" s="1491" t="s">
        <v>546</v>
      </c>
      <c r="L298" s="1493">
        <v>2.0199999999999999E-2</v>
      </c>
      <c r="M298" s="1491" t="s">
        <v>546</v>
      </c>
      <c r="N298" s="1491" t="s">
        <v>546</v>
      </c>
      <c r="O298" s="1491">
        <v>2.0299999999999999E-2</v>
      </c>
      <c r="P298" s="1491" t="s">
        <v>546</v>
      </c>
      <c r="Q298" s="1491" t="s">
        <v>546</v>
      </c>
      <c r="R298" s="1491">
        <v>1.8800000000000001E-2</v>
      </c>
      <c r="S298" s="1491" t="s">
        <v>546</v>
      </c>
      <c r="T298" s="1491" t="s">
        <v>546</v>
      </c>
      <c r="U298" s="1491">
        <v>1.8800000000000001E-2</v>
      </c>
      <c r="V298" s="1491" t="s">
        <v>546</v>
      </c>
      <c r="W298" s="1491" t="s">
        <v>546</v>
      </c>
      <c r="X298" s="1491">
        <v>1.9E-2</v>
      </c>
      <c r="Y298" s="1491" t="s">
        <v>546</v>
      </c>
      <c r="Z298" s="1491" t="s">
        <v>546</v>
      </c>
      <c r="AA298" s="1491">
        <v>1.89E-2</v>
      </c>
      <c r="AB298" s="1491" t="s">
        <v>546</v>
      </c>
      <c r="AC298" s="1491" t="s">
        <v>546</v>
      </c>
      <c r="AD298" s="1491">
        <v>1.9099999999999999E-2</v>
      </c>
      <c r="AE298" s="1491" t="s">
        <v>546</v>
      </c>
      <c r="AF298" s="1491" t="s">
        <v>546</v>
      </c>
      <c r="AG298" s="1491">
        <v>1.9E-2</v>
      </c>
      <c r="AH298" s="1491" t="s">
        <v>546</v>
      </c>
      <c r="AI298" s="1491" t="s">
        <v>546</v>
      </c>
      <c r="AJ298" s="1491">
        <v>1.9099999999999999E-2</v>
      </c>
      <c r="AK298" s="1491" t="s">
        <v>546</v>
      </c>
      <c r="AL298" s="1491" t="s">
        <v>546</v>
      </c>
      <c r="AM298" s="1491">
        <v>1.9099999999999999E-2</v>
      </c>
      <c r="AN298" s="1491" t="s">
        <v>546</v>
      </c>
      <c r="AO298" s="1491" t="s">
        <v>546</v>
      </c>
      <c r="AP298" s="1491">
        <v>1.9099999999999999E-2</v>
      </c>
      <c r="AQ298" s="1491" t="s">
        <v>546</v>
      </c>
      <c r="AR298" s="1491" t="s">
        <v>546</v>
      </c>
      <c r="AS298" s="1491">
        <v>1.9099999999999999E-2</v>
      </c>
      <c r="AT298" s="1491" t="s">
        <v>546</v>
      </c>
      <c r="AU298" s="1491" t="s">
        <v>546</v>
      </c>
      <c r="AV298" s="1491">
        <v>1.9E-2</v>
      </c>
      <c r="AW298" s="1491" t="s">
        <v>546</v>
      </c>
      <c r="AX298" s="1491" t="s">
        <v>546</v>
      </c>
      <c r="AY298" s="1491">
        <v>1.9099999999999999E-2</v>
      </c>
      <c r="AZ298" s="1491" t="s">
        <v>546</v>
      </c>
      <c r="BA298" s="1491" t="s">
        <v>546</v>
      </c>
      <c r="BB298" s="1493">
        <v>1.9099999999999999E-2</v>
      </c>
      <c r="BC298" s="1493" t="s">
        <v>546</v>
      </c>
      <c r="BD298" s="1493" t="s">
        <v>546</v>
      </c>
      <c r="BE298" s="1493">
        <v>1.9099999999999999E-2</v>
      </c>
      <c r="BF298" s="1493" t="s">
        <v>546</v>
      </c>
      <c r="BG298" s="1493" t="s">
        <v>546</v>
      </c>
    </row>
    <row r="299" spans="3:59">
      <c r="C299" s="1489" t="s">
        <v>679</v>
      </c>
      <c r="D299" s="1489" t="s">
        <v>2047</v>
      </c>
      <c r="E299" s="825" t="str">
        <f t="shared" si="5"/>
        <v>OvinoZAMORA</v>
      </c>
      <c r="F299" s="1491">
        <v>0.02</v>
      </c>
      <c r="G299" s="1492" t="s">
        <v>546</v>
      </c>
      <c r="H299" s="1491" t="s">
        <v>546</v>
      </c>
      <c r="I299" s="1491">
        <v>2.0299999999999999E-2</v>
      </c>
      <c r="J299" s="1491" t="s">
        <v>546</v>
      </c>
      <c r="K299" s="1491" t="s">
        <v>546</v>
      </c>
      <c r="L299" s="1493">
        <v>2.0199999999999999E-2</v>
      </c>
      <c r="M299" s="1491" t="s">
        <v>546</v>
      </c>
      <c r="N299" s="1491" t="s">
        <v>546</v>
      </c>
      <c r="O299" s="1491">
        <v>2.0199999999999999E-2</v>
      </c>
      <c r="P299" s="1491" t="s">
        <v>546</v>
      </c>
      <c r="Q299" s="1491" t="s">
        <v>546</v>
      </c>
      <c r="R299" s="1491">
        <v>1.89E-2</v>
      </c>
      <c r="S299" s="1491" t="s">
        <v>546</v>
      </c>
      <c r="T299" s="1491" t="s">
        <v>546</v>
      </c>
      <c r="U299" s="1491">
        <v>1.89E-2</v>
      </c>
      <c r="V299" s="1491" t="s">
        <v>546</v>
      </c>
      <c r="W299" s="1491" t="s">
        <v>546</v>
      </c>
      <c r="X299" s="1491">
        <v>1.9E-2</v>
      </c>
      <c r="Y299" s="1491" t="s">
        <v>546</v>
      </c>
      <c r="Z299" s="1491" t="s">
        <v>546</v>
      </c>
      <c r="AA299" s="1491">
        <v>1.9E-2</v>
      </c>
      <c r="AB299" s="1491" t="s">
        <v>546</v>
      </c>
      <c r="AC299" s="1491" t="s">
        <v>546</v>
      </c>
      <c r="AD299" s="1491">
        <v>1.9099999999999999E-2</v>
      </c>
      <c r="AE299" s="1491" t="s">
        <v>546</v>
      </c>
      <c r="AF299" s="1491" t="s">
        <v>546</v>
      </c>
      <c r="AG299" s="1491">
        <v>1.9E-2</v>
      </c>
      <c r="AH299" s="1491" t="s">
        <v>546</v>
      </c>
      <c r="AI299" s="1491" t="s">
        <v>546</v>
      </c>
      <c r="AJ299" s="1491">
        <v>1.9099999999999999E-2</v>
      </c>
      <c r="AK299" s="1491" t="s">
        <v>546</v>
      </c>
      <c r="AL299" s="1491" t="s">
        <v>546</v>
      </c>
      <c r="AM299" s="1491">
        <v>1.9099999999999999E-2</v>
      </c>
      <c r="AN299" s="1491" t="s">
        <v>546</v>
      </c>
      <c r="AO299" s="1491" t="s">
        <v>546</v>
      </c>
      <c r="AP299" s="1491">
        <v>1.9099999999999999E-2</v>
      </c>
      <c r="AQ299" s="1491" t="s">
        <v>546</v>
      </c>
      <c r="AR299" s="1491" t="s">
        <v>546</v>
      </c>
      <c r="AS299" s="1491">
        <v>1.9E-2</v>
      </c>
      <c r="AT299" s="1491" t="s">
        <v>546</v>
      </c>
      <c r="AU299" s="1491" t="s">
        <v>546</v>
      </c>
      <c r="AV299" s="1491">
        <v>1.9099999999999999E-2</v>
      </c>
      <c r="AW299" s="1491" t="s">
        <v>546</v>
      </c>
      <c r="AX299" s="1491" t="s">
        <v>546</v>
      </c>
      <c r="AY299" s="1491">
        <v>1.9099999999999999E-2</v>
      </c>
      <c r="AZ299" s="1491" t="s">
        <v>546</v>
      </c>
      <c r="BA299" s="1491" t="s">
        <v>546</v>
      </c>
      <c r="BB299" s="1493">
        <v>1.9099999999999999E-2</v>
      </c>
      <c r="BC299" s="1493" t="s">
        <v>546</v>
      </c>
      <c r="BD299" s="1493" t="s">
        <v>546</v>
      </c>
      <c r="BE299" s="1493">
        <v>1.9099999999999999E-2</v>
      </c>
      <c r="BF299" s="1493" t="s">
        <v>546</v>
      </c>
      <c r="BG299" s="1493" t="s">
        <v>546</v>
      </c>
    </row>
    <row r="300" spans="3:59">
      <c r="C300" s="1489" t="s">
        <v>679</v>
      </c>
      <c r="D300" s="1489" t="s">
        <v>2048</v>
      </c>
      <c r="E300" s="825" t="str">
        <f t="shared" si="5"/>
        <v>OvinoZARAGOZA</v>
      </c>
      <c r="F300" s="1491">
        <v>1.8599999999999998E-2</v>
      </c>
      <c r="G300" s="1492" t="s">
        <v>546</v>
      </c>
      <c r="H300" s="1491" t="s">
        <v>546</v>
      </c>
      <c r="I300" s="1491">
        <v>1.8700000000000001E-2</v>
      </c>
      <c r="J300" s="1491" t="s">
        <v>546</v>
      </c>
      <c r="K300" s="1491" t="s">
        <v>546</v>
      </c>
      <c r="L300" s="1493">
        <v>1.9400000000000001E-2</v>
      </c>
      <c r="M300" s="1491" t="s">
        <v>546</v>
      </c>
      <c r="N300" s="1491" t="s">
        <v>546</v>
      </c>
      <c r="O300" s="1491">
        <v>1.9099999999999999E-2</v>
      </c>
      <c r="P300" s="1491" t="s">
        <v>546</v>
      </c>
      <c r="Q300" s="1491" t="s">
        <v>546</v>
      </c>
      <c r="R300" s="1491">
        <v>1.8700000000000001E-2</v>
      </c>
      <c r="S300" s="1491" t="s">
        <v>546</v>
      </c>
      <c r="T300" s="1491" t="s">
        <v>546</v>
      </c>
      <c r="U300" s="1491">
        <v>1.84E-2</v>
      </c>
      <c r="V300" s="1491" t="s">
        <v>546</v>
      </c>
      <c r="W300" s="1491" t="s">
        <v>546</v>
      </c>
      <c r="X300" s="1491">
        <v>1.83E-2</v>
      </c>
      <c r="Y300" s="1491" t="s">
        <v>546</v>
      </c>
      <c r="Z300" s="1491" t="s">
        <v>546</v>
      </c>
      <c r="AA300" s="1491">
        <v>1.83E-2</v>
      </c>
      <c r="AB300" s="1491" t="s">
        <v>546</v>
      </c>
      <c r="AC300" s="1491" t="s">
        <v>546</v>
      </c>
      <c r="AD300" s="1491">
        <v>1.84E-2</v>
      </c>
      <c r="AE300" s="1491" t="s">
        <v>546</v>
      </c>
      <c r="AF300" s="1491" t="s">
        <v>546</v>
      </c>
      <c r="AG300" s="1491">
        <v>1.84E-2</v>
      </c>
      <c r="AH300" s="1491" t="s">
        <v>546</v>
      </c>
      <c r="AI300" s="1491" t="s">
        <v>546</v>
      </c>
      <c r="AJ300" s="1491">
        <v>1.8499999999999999E-2</v>
      </c>
      <c r="AK300" s="1491" t="s">
        <v>546</v>
      </c>
      <c r="AL300" s="1491" t="s">
        <v>546</v>
      </c>
      <c r="AM300" s="1491">
        <v>1.8599999999999998E-2</v>
      </c>
      <c r="AN300" s="1491" t="s">
        <v>546</v>
      </c>
      <c r="AO300" s="1491" t="s">
        <v>546</v>
      </c>
      <c r="AP300" s="1491">
        <v>1.8599999999999998E-2</v>
      </c>
      <c r="AQ300" s="1491" t="s">
        <v>546</v>
      </c>
      <c r="AR300" s="1491" t="s">
        <v>546</v>
      </c>
      <c r="AS300" s="1491">
        <v>1.8599999999999998E-2</v>
      </c>
      <c r="AT300" s="1491" t="s">
        <v>546</v>
      </c>
      <c r="AU300" s="1491" t="s">
        <v>546</v>
      </c>
      <c r="AV300" s="1491">
        <v>1.8599999999999998E-2</v>
      </c>
      <c r="AW300" s="1491" t="s">
        <v>546</v>
      </c>
      <c r="AX300" s="1491" t="s">
        <v>546</v>
      </c>
      <c r="AY300" s="1491">
        <v>1.8599999999999998E-2</v>
      </c>
      <c r="AZ300" s="1491" t="s">
        <v>546</v>
      </c>
      <c r="BA300" s="1491" t="s">
        <v>546</v>
      </c>
      <c r="BB300" s="1493">
        <v>1.8700000000000001E-2</v>
      </c>
      <c r="BC300" s="1493" t="s">
        <v>546</v>
      </c>
      <c r="BD300" s="1493" t="s">
        <v>546</v>
      </c>
      <c r="BE300" s="1493">
        <v>1.8599999999999998E-2</v>
      </c>
      <c r="BF300" s="1493" t="s">
        <v>546</v>
      </c>
      <c r="BG300" s="1493" t="s">
        <v>546</v>
      </c>
    </row>
    <row r="301" spans="3:59">
      <c r="C301" s="1489" t="s">
        <v>679</v>
      </c>
      <c r="D301" s="1489" t="s">
        <v>2049</v>
      </c>
      <c r="E301" s="825" t="str">
        <f t="shared" si="5"/>
        <v>OvinoCEUTA Y MELILLA</v>
      </c>
      <c r="F301" s="1491">
        <v>2.0400000000000001E-2</v>
      </c>
      <c r="G301" s="1492" t="s">
        <v>546</v>
      </c>
      <c r="H301" s="1491" t="s">
        <v>546</v>
      </c>
      <c r="I301" s="1491">
        <v>2.0199999999999999E-2</v>
      </c>
      <c r="J301" s="1491" t="s">
        <v>546</v>
      </c>
      <c r="K301" s="1491" t="s">
        <v>546</v>
      </c>
      <c r="L301" s="1493">
        <v>2.0299999999999999E-2</v>
      </c>
      <c r="M301" s="1491" t="s">
        <v>546</v>
      </c>
      <c r="N301" s="1491" t="s">
        <v>546</v>
      </c>
      <c r="O301" s="1491">
        <v>2.0400000000000001E-2</v>
      </c>
      <c r="P301" s="1491" t="s">
        <v>546</v>
      </c>
      <c r="Q301" s="1491" t="s">
        <v>546</v>
      </c>
      <c r="R301" s="1491">
        <v>1.9400000000000001E-2</v>
      </c>
      <c r="S301" s="1491" t="s">
        <v>546</v>
      </c>
      <c r="T301" s="1491" t="s">
        <v>546</v>
      </c>
      <c r="U301" s="1491">
        <v>1.9300000000000001E-2</v>
      </c>
      <c r="V301" s="1491" t="s">
        <v>546</v>
      </c>
      <c r="W301" s="1491" t="s">
        <v>546</v>
      </c>
      <c r="X301" s="1491">
        <v>1.9400000000000001E-2</v>
      </c>
      <c r="Y301" s="1491" t="s">
        <v>546</v>
      </c>
      <c r="Z301" s="1491" t="s">
        <v>546</v>
      </c>
      <c r="AA301" s="1491">
        <v>1.9400000000000001E-2</v>
      </c>
      <c r="AB301" s="1491" t="s">
        <v>546</v>
      </c>
      <c r="AC301" s="1491" t="s">
        <v>546</v>
      </c>
      <c r="AD301" s="1491">
        <v>1.95E-2</v>
      </c>
      <c r="AE301" s="1491" t="s">
        <v>546</v>
      </c>
      <c r="AF301" s="1491" t="s">
        <v>546</v>
      </c>
      <c r="AG301" s="1491">
        <v>1.9400000000000001E-2</v>
      </c>
      <c r="AH301" s="1491" t="s">
        <v>546</v>
      </c>
      <c r="AI301" s="1491" t="s">
        <v>546</v>
      </c>
      <c r="AJ301" s="1491">
        <v>1.9400000000000001E-2</v>
      </c>
      <c r="AK301" s="1491" t="s">
        <v>546</v>
      </c>
      <c r="AL301" s="1491" t="s">
        <v>546</v>
      </c>
      <c r="AM301" s="1491">
        <v>1.9400000000000001E-2</v>
      </c>
      <c r="AN301" s="1491" t="s">
        <v>546</v>
      </c>
      <c r="AO301" s="1491" t="s">
        <v>546</v>
      </c>
      <c r="AP301" s="1491">
        <v>1.9400000000000001E-2</v>
      </c>
      <c r="AQ301" s="1491" t="s">
        <v>546</v>
      </c>
      <c r="AR301" s="1491" t="s">
        <v>546</v>
      </c>
      <c r="AS301" s="1491">
        <v>1.9400000000000001E-2</v>
      </c>
      <c r="AT301" s="1491" t="s">
        <v>546</v>
      </c>
      <c r="AU301" s="1491" t="s">
        <v>546</v>
      </c>
      <c r="AV301" s="1491">
        <v>1.9400000000000001E-2</v>
      </c>
      <c r="AW301" s="1491" t="s">
        <v>546</v>
      </c>
      <c r="AX301" s="1491" t="s">
        <v>546</v>
      </c>
      <c r="AY301" s="1491">
        <v>1.9400000000000001E-2</v>
      </c>
      <c r="AZ301" s="1491" t="s">
        <v>546</v>
      </c>
      <c r="BA301" s="1491" t="s">
        <v>546</v>
      </c>
      <c r="BB301" s="1493">
        <v>1.9400000000000001E-2</v>
      </c>
      <c r="BC301" s="1493" t="s">
        <v>546</v>
      </c>
      <c r="BD301" s="1493" t="s">
        <v>546</v>
      </c>
      <c r="BE301" s="1493">
        <v>1.9400000000000001E-2</v>
      </c>
      <c r="BF301" s="1493" t="s">
        <v>546</v>
      </c>
      <c r="BG301" s="1493" t="s">
        <v>546</v>
      </c>
    </row>
    <row r="302" spans="3:59">
      <c r="C302" s="1489" t="s">
        <v>680</v>
      </c>
      <c r="D302" s="1489" t="s">
        <v>1999</v>
      </c>
      <c r="E302" s="825" t="str">
        <f t="shared" si="5"/>
        <v>PorcinoALBACETE</v>
      </c>
      <c r="F302" s="1491">
        <v>1.01E-2</v>
      </c>
      <c r="G302" s="1492">
        <v>3.8999999999999998E-3</v>
      </c>
      <c r="H302" s="1491">
        <v>2.0999999999999999E-3</v>
      </c>
      <c r="I302" s="1491">
        <v>1.0200000000000001E-2</v>
      </c>
      <c r="J302" s="1491">
        <v>4.0000000000000001E-3</v>
      </c>
      <c r="K302" s="1491">
        <v>2.0999999999999999E-3</v>
      </c>
      <c r="L302" s="1493">
        <v>1.01E-2</v>
      </c>
      <c r="M302" s="1491">
        <v>3.8999999999999998E-3</v>
      </c>
      <c r="N302" s="1491">
        <v>2.0999999999999999E-3</v>
      </c>
      <c r="O302" s="1491">
        <v>9.9000000000000008E-3</v>
      </c>
      <c r="P302" s="1491">
        <v>3.8999999999999998E-3</v>
      </c>
      <c r="Q302" s="1491">
        <v>2.0999999999999999E-3</v>
      </c>
      <c r="R302" s="1491">
        <v>9.7999999999999997E-3</v>
      </c>
      <c r="S302" s="1491">
        <v>3.8E-3</v>
      </c>
      <c r="T302" s="1491">
        <v>2.0999999999999999E-3</v>
      </c>
      <c r="U302" s="1491">
        <v>9.9000000000000008E-3</v>
      </c>
      <c r="V302" s="1491">
        <v>3.8999999999999998E-3</v>
      </c>
      <c r="W302" s="1491">
        <v>2.0999999999999999E-3</v>
      </c>
      <c r="X302" s="1491">
        <v>9.9000000000000008E-3</v>
      </c>
      <c r="Y302" s="1491">
        <v>3.8E-3</v>
      </c>
      <c r="Z302" s="1491">
        <v>2.0999999999999999E-3</v>
      </c>
      <c r="AA302" s="1491">
        <v>9.7999999999999997E-3</v>
      </c>
      <c r="AB302" s="1491">
        <v>3.8E-3</v>
      </c>
      <c r="AC302" s="1491">
        <v>2E-3</v>
      </c>
      <c r="AD302" s="1491">
        <v>9.7999999999999997E-3</v>
      </c>
      <c r="AE302" s="1491">
        <v>3.8E-3</v>
      </c>
      <c r="AF302" s="1491">
        <v>2.0999999999999999E-3</v>
      </c>
      <c r="AG302" s="1491">
        <v>9.7999999999999997E-3</v>
      </c>
      <c r="AH302" s="1491">
        <v>3.8E-3</v>
      </c>
      <c r="AI302" s="1491">
        <v>2E-3</v>
      </c>
      <c r="AJ302" s="1491">
        <v>9.7000000000000003E-3</v>
      </c>
      <c r="AK302" s="1491">
        <v>3.8E-3</v>
      </c>
      <c r="AL302" s="1491">
        <v>2E-3</v>
      </c>
      <c r="AM302" s="1491">
        <v>9.4999999999999998E-3</v>
      </c>
      <c r="AN302" s="1491">
        <v>3.7000000000000002E-3</v>
      </c>
      <c r="AO302" s="1491">
        <v>2E-3</v>
      </c>
      <c r="AP302" s="1491">
        <v>9.4000000000000004E-3</v>
      </c>
      <c r="AQ302" s="1491">
        <v>3.7000000000000002E-3</v>
      </c>
      <c r="AR302" s="1491">
        <v>2E-3</v>
      </c>
      <c r="AS302" s="1491">
        <v>9.1000000000000004E-3</v>
      </c>
      <c r="AT302" s="1491">
        <v>3.5000000000000001E-3</v>
      </c>
      <c r="AU302" s="1491">
        <v>1.9E-3</v>
      </c>
      <c r="AV302" s="1491">
        <v>8.8000000000000005E-3</v>
      </c>
      <c r="AW302" s="1491">
        <v>3.3999999999999998E-3</v>
      </c>
      <c r="AX302" s="1491">
        <v>1.8E-3</v>
      </c>
      <c r="AY302" s="1491">
        <v>8.8999999999999999E-3</v>
      </c>
      <c r="AZ302" s="1491">
        <v>3.5000000000000001E-3</v>
      </c>
      <c r="BA302" s="1491">
        <v>1.9E-3</v>
      </c>
      <c r="BB302" s="1493">
        <v>8.5000000000000006E-3</v>
      </c>
      <c r="BC302" s="1493">
        <v>3.3E-3</v>
      </c>
      <c r="BD302" s="1493">
        <v>1.8E-3</v>
      </c>
      <c r="BE302" s="1493">
        <v>8.3999999999999995E-3</v>
      </c>
      <c r="BF302" s="1493">
        <v>3.3E-3</v>
      </c>
      <c r="BG302" s="1493">
        <v>1.8E-3</v>
      </c>
    </row>
    <row r="303" spans="3:59">
      <c r="C303" s="1489" t="s">
        <v>680</v>
      </c>
      <c r="D303" s="1489" t="s">
        <v>2000</v>
      </c>
      <c r="E303" s="825" t="str">
        <f t="shared" si="5"/>
        <v>PorcinoALICANTE/ALACANT</v>
      </c>
      <c r="F303" s="1491">
        <v>1.01E-2</v>
      </c>
      <c r="G303" s="1492">
        <v>3.8999999999999998E-3</v>
      </c>
      <c r="H303" s="1491">
        <v>2.0999999999999999E-3</v>
      </c>
      <c r="I303" s="1491">
        <v>1.0200000000000001E-2</v>
      </c>
      <c r="J303" s="1491">
        <v>4.0000000000000001E-3</v>
      </c>
      <c r="K303" s="1491">
        <v>2.0999999999999999E-3</v>
      </c>
      <c r="L303" s="1493">
        <v>1.0200000000000001E-2</v>
      </c>
      <c r="M303" s="1491">
        <v>4.0000000000000001E-3</v>
      </c>
      <c r="N303" s="1491">
        <v>2.0999999999999999E-3</v>
      </c>
      <c r="O303" s="1491">
        <v>1.01E-2</v>
      </c>
      <c r="P303" s="1491">
        <v>4.0000000000000001E-3</v>
      </c>
      <c r="Q303" s="1491">
        <v>2.0999999999999999E-3</v>
      </c>
      <c r="R303" s="1491">
        <v>1.01E-2</v>
      </c>
      <c r="S303" s="1491">
        <v>3.8999999999999998E-3</v>
      </c>
      <c r="T303" s="1491">
        <v>2.0999999999999999E-3</v>
      </c>
      <c r="U303" s="1491">
        <v>1.01E-2</v>
      </c>
      <c r="V303" s="1491">
        <v>3.8999999999999998E-3</v>
      </c>
      <c r="W303" s="1491">
        <v>2.0999999999999999E-3</v>
      </c>
      <c r="X303" s="1491">
        <v>0.01</v>
      </c>
      <c r="Y303" s="1491">
        <v>3.8999999999999998E-3</v>
      </c>
      <c r="Z303" s="1491">
        <v>2.0999999999999999E-3</v>
      </c>
      <c r="AA303" s="1491">
        <v>1.01E-2</v>
      </c>
      <c r="AB303" s="1491">
        <v>3.8999999999999998E-3</v>
      </c>
      <c r="AC303" s="1491">
        <v>2.0999999999999999E-3</v>
      </c>
      <c r="AD303" s="1491">
        <v>1.0200000000000001E-2</v>
      </c>
      <c r="AE303" s="1491">
        <v>4.0000000000000001E-3</v>
      </c>
      <c r="AF303" s="1491">
        <v>2.0999999999999999E-3</v>
      </c>
      <c r="AG303" s="1491">
        <v>1.01E-2</v>
      </c>
      <c r="AH303" s="1491">
        <v>4.0000000000000001E-3</v>
      </c>
      <c r="AI303" s="1491">
        <v>2.0999999999999999E-3</v>
      </c>
      <c r="AJ303" s="1491">
        <v>0.01</v>
      </c>
      <c r="AK303" s="1491">
        <v>3.8999999999999998E-3</v>
      </c>
      <c r="AL303" s="1491">
        <v>2.0999999999999999E-3</v>
      </c>
      <c r="AM303" s="1491">
        <v>9.9000000000000008E-3</v>
      </c>
      <c r="AN303" s="1491">
        <v>3.8E-3</v>
      </c>
      <c r="AO303" s="1491">
        <v>2.0999999999999999E-3</v>
      </c>
      <c r="AP303" s="1491">
        <v>9.5999999999999992E-3</v>
      </c>
      <c r="AQ303" s="1491">
        <v>3.7000000000000002E-3</v>
      </c>
      <c r="AR303" s="1491">
        <v>2E-3</v>
      </c>
      <c r="AS303" s="1491">
        <v>9.4000000000000004E-3</v>
      </c>
      <c r="AT303" s="1491">
        <v>3.7000000000000002E-3</v>
      </c>
      <c r="AU303" s="1491">
        <v>2E-3</v>
      </c>
      <c r="AV303" s="1491">
        <v>9.2999999999999992E-3</v>
      </c>
      <c r="AW303" s="1491">
        <v>3.5999999999999999E-3</v>
      </c>
      <c r="AX303" s="1491">
        <v>2E-3</v>
      </c>
      <c r="AY303" s="1491">
        <v>9.2999999999999992E-3</v>
      </c>
      <c r="AZ303" s="1491">
        <v>3.5999999999999999E-3</v>
      </c>
      <c r="BA303" s="1491">
        <v>1.9E-3</v>
      </c>
      <c r="BB303" s="1493">
        <v>9.1000000000000004E-3</v>
      </c>
      <c r="BC303" s="1493">
        <v>3.5999999999999999E-3</v>
      </c>
      <c r="BD303" s="1493">
        <v>1.9E-3</v>
      </c>
      <c r="BE303" s="1493">
        <v>8.8000000000000005E-3</v>
      </c>
      <c r="BF303" s="1493">
        <v>3.3999999999999998E-3</v>
      </c>
      <c r="BG303" s="1493">
        <v>1.8E-3</v>
      </c>
    </row>
    <row r="304" spans="3:59">
      <c r="C304" s="1489" t="s">
        <v>680</v>
      </c>
      <c r="D304" s="1489" t="s">
        <v>2001</v>
      </c>
      <c r="E304" s="825" t="str">
        <f t="shared" si="5"/>
        <v>PorcinoALMERÍA</v>
      </c>
      <c r="F304" s="1491">
        <v>0.01</v>
      </c>
      <c r="G304" s="1492">
        <v>3.8999999999999998E-3</v>
      </c>
      <c r="H304" s="1491">
        <v>2.0999999999999999E-3</v>
      </c>
      <c r="I304" s="1491">
        <v>9.9000000000000008E-3</v>
      </c>
      <c r="J304" s="1491">
        <v>3.8999999999999998E-3</v>
      </c>
      <c r="K304" s="1491">
        <v>2.0999999999999999E-3</v>
      </c>
      <c r="L304" s="1493">
        <v>0.01</v>
      </c>
      <c r="M304" s="1491">
        <v>3.8999999999999998E-3</v>
      </c>
      <c r="N304" s="1491">
        <v>2.0999999999999999E-3</v>
      </c>
      <c r="O304" s="1491">
        <v>0.01</v>
      </c>
      <c r="P304" s="1491">
        <v>3.8999999999999998E-3</v>
      </c>
      <c r="Q304" s="1491">
        <v>2.0999999999999999E-3</v>
      </c>
      <c r="R304" s="1491">
        <v>9.7999999999999997E-3</v>
      </c>
      <c r="S304" s="1491">
        <v>3.8E-3</v>
      </c>
      <c r="T304" s="1491">
        <v>2.0999999999999999E-3</v>
      </c>
      <c r="U304" s="1491">
        <v>9.9000000000000008E-3</v>
      </c>
      <c r="V304" s="1491">
        <v>3.8999999999999998E-3</v>
      </c>
      <c r="W304" s="1491">
        <v>2.0999999999999999E-3</v>
      </c>
      <c r="X304" s="1491">
        <v>9.9000000000000008E-3</v>
      </c>
      <c r="Y304" s="1491">
        <v>3.8E-3</v>
      </c>
      <c r="Z304" s="1491">
        <v>2.0999999999999999E-3</v>
      </c>
      <c r="AA304" s="1491">
        <v>9.9000000000000008E-3</v>
      </c>
      <c r="AB304" s="1491">
        <v>3.8E-3</v>
      </c>
      <c r="AC304" s="1491">
        <v>2.0999999999999999E-3</v>
      </c>
      <c r="AD304" s="1491">
        <v>9.9000000000000008E-3</v>
      </c>
      <c r="AE304" s="1491">
        <v>3.8999999999999998E-3</v>
      </c>
      <c r="AF304" s="1491">
        <v>2.0999999999999999E-3</v>
      </c>
      <c r="AG304" s="1491">
        <v>9.7000000000000003E-3</v>
      </c>
      <c r="AH304" s="1491">
        <v>3.8E-3</v>
      </c>
      <c r="AI304" s="1491">
        <v>2E-3</v>
      </c>
      <c r="AJ304" s="1491">
        <v>9.7000000000000003E-3</v>
      </c>
      <c r="AK304" s="1491">
        <v>3.8E-3</v>
      </c>
      <c r="AL304" s="1491">
        <v>2E-3</v>
      </c>
      <c r="AM304" s="1491">
        <v>9.4999999999999998E-3</v>
      </c>
      <c r="AN304" s="1491">
        <v>3.7000000000000002E-3</v>
      </c>
      <c r="AO304" s="1491">
        <v>2E-3</v>
      </c>
      <c r="AP304" s="1491">
        <v>9.4999999999999998E-3</v>
      </c>
      <c r="AQ304" s="1491">
        <v>3.7000000000000002E-3</v>
      </c>
      <c r="AR304" s="1491">
        <v>2E-3</v>
      </c>
      <c r="AS304" s="1491">
        <v>9.1999999999999998E-3</v>
      </c>
      <c r="AT304" s="1491">
        <v>3.5999999999999999E-3</v>
      </c>
      <c r="AU304" s="1491">
        <v>1.9E-3</v>
      </c>
      <c r="AV304" s="1491">
        <v>9.1000000000000004E-3</v>
      </c>
      <c r="AW304" s="1491">
        <v>3.5000000000000001E-3</v>
      </c>
      <c r="AX304" s="1491">
        <v>1.9E-3</v>
      </c>
      <c r="AY304" s="1491">
        <v>9.1000000000000004E-3</v>
      </c>
      <c r="AZ304" s="1491">
        <v>3.5999999999999999E-3</v>
      </c>
      <c r="BA304" s="1491">
        <v>1.9E-3</v>
      </c>
      <c r="BB304" s="1493">
        <v>9.4000000000000004E-3</v>
      </c>
      <c r="BC304" s="1493">
        <v>3.7000000000000002E-3</v>
      </c>
      <c r="BD304" s="1493">
        <v>2E-3</v>
      </c>
      <c r="BE304" s="1493">
        <v>9.1000000000000004E-3</v>
      </c>
      <c r="BF304" s="1493">
        <v>3.5999999999999999E-3</v>
      </c>
      <c r="BG304" s="1493">
        <v>1.9E-3</v>
      </c>
    </row>
    <row r="305" spans="3:59">
      <c r="C305" s="1489" t="s">
        <v>680</v>
      </c>
      <c r="D305" s="1489" t="s">
        <v>2002</v>
      </c>
      <c r="E305" s="825" t="str">
        <f t="shared" si="5"/>
        <v>PorcinoARABA/ÁLAVA</v>
      </c>
      <c r="F305" s="1491">
        <v>1.03E-2</v>
      </c>
      <c r="G305" s="1492">
        <v>4.0000000000000001E-3</v>
      </c>
      <c r="H305" s="1491">
        <v>2.2000000000000001E-3</v>
      </c>
      <c r="I305" s="1491">
        <v>1.03E-2</v>
      </c>
      <c r="J305" s="1491">
        <v>4.0000000000000001E-3</v>
      </c>
      <c r="K305" s="1491">
        <v>2.2000000000000001E-3</v>
      </c>
      <c r="L305" s="1493">
        <v>1.03E-2</v>
      </c>
      <c r="M305" s="1491">
        <v>4.0000000000000001E-3</v>
      </c>
      <c r="N305" s="1491">
        <v>2.0999999999999999E-3</v>
      </c>
      <c r="O305" s="1491">
        <v>1.03E-2</v>
      </c>
      <c r="P305" s="1491">
        <v>4.0000000000000001E-3</v>
      </c>
      <c r="Q305" s="1491">
        <v>2.2000000000000001E-3</v>
      </c>
      <c r="R305" s="1491">
        <v>1.03E-2</v>
      </c>
      <c r="S305" s="1491">
        <v>4.0000000000000001E-3</v>
      </c>
      <c r="T305" s="1491">
        <v>2.2000000000000001E-3</v>
      </c>
      <c r="U305" s="1491">
        <v>1.03E-2</v>
      </c>
      <c r="V305" s="1491">
        <v>4.0000000000000001E-3</v>
      </c>
      <c r="W305" s="1491">
        <v>2.2000000000000001E-3</v>
      </c>
      <c r="X305" s="1491">
        <v>1.0200000000000001E-2</v>
      </c>
      <c r="Y305" s="1491">
        <v>4.0000000000000001E-3</v>
      </c>
      <c r="Z305" s="1491">
        <v>2.0999999999999999E-3</v>
      </c>
      <c r="AA305" s="1491">
        <v>0.01</v>
      </c>
      <c r="AB305" s="1491">
        <v>3.8999999999999998E-3</v>
      </c>
      <c r="AC305" s="1491">
        <v>2.0999999999999999E-3</v>
      </c>
      <c r="AD305" s="1491">
        <v>9.5999999999999992E-3</v>
      </c>
      <c r="AE305" s="1491">
        <v>3.8E-3</v>
      </c>
      <c r="AF305" s="1491">
        <v>2E-3</v>
      </c>
      <c r="AG305" s="1491">
        <v>9.4999999999999998E-3</v>
      </c>
      <c r="AH305" s="1491">
        <v>3.7000000000000002E-3</v>
      </c>
      <c r="AI305" s="1491">
        <v>2E-3</v>
      </c>
      <c r="AJ305" s="1491">
        <v>9.4000000000000004E-3</v>
      </c>
      <c r="AK305" s="1491">
        <v>3.7000000000000002E-3</v>
      </c>
      <c r="AL305" s="1491">
        <v>2E-3</v>
      </c>
      <c r="AM305" s="1491">
        <v>9.2999999999999992E-3</v>
      </c>
      <c r="AN305" s="1491">
        <v>3.5999999999999999E-3</v>
      </c>
      <c r="AO305" s="1491">
        <v>1.9E-3</v>
      </c>
      <c r="AP305" s="1491">
        <v>9.1999999999999998E-3</v>
      </c>
      <c r="AQ305" s="1491">
        <v>3.5999999999999999E-3</v>
      </c>
      <c r="AR305" s="1491">
        <v>1.9E-3</v>
      </c>
      <c r="AS305" s="1491">
        <v>8.8999999999999999E-3</v>
      </c>
      <c r="AT305" s="1491">
        <v>3.5000000000000001E-3</v>
      </c>
      <c r="AU305" s="1491">
        <v>1.9E-3</v>
      </c>
      <c r="AV305" s="1491">
        <v>8.6999999999999994E-3</v>
      </c>
      <c r="AW305" s="1491">
        <v>3.3999999999999998E-3</v>
      </c>
      <c r="AX305" s="1491">
        <v>1.8E-3</v>
      </c>
      <c r="AY305" s="1491">
        <v>8.6999999999999994E-3</v>
      </c>
      <c r="AZ305" s="1491">
        <v>3.3999999999999998E-3</v>
      </c>
      <c r="BA305" s="1491">
        <v>1.8E-3</v>
      </c>
      <c r="BB305" s="1493">
        <v>8.6E-3</v>
      </c>
      <c r="BC305" s="1493">
        <v>3.3999999999999998E-3</v>
      </c>
      <c r="BD305" s="1493">
        <v>1.8E-3</v>
      </c>
      <c r="BE305" s="1493">
        <v>8.3000000000000001E-3</v>
      </c>
      <c r="BF305" s="1493">
        <v>3.2000000000000002E-3</v>
      </c>
      <c r="BG305" s="1493">
        <v>1.6999999999999999E-3</v>
      </c>
    </row>
    <row r="306" spans="3:59">
      <c r="C306" s="1489" t="s">
        <v>680</v>
      </c>
      <c r="D306" s="1489" t="s">
        <v>2003</v>
      </c>
      <c r="E306" s="825" t="str">
        <f t="shared" si="5"/>
        <v>PorcinoASTURIAS</v>
      </c>
      <c r="F306" s="1491">
        <v>9.9000000000000008E-3</v>
      </c>
      <c r="G306" s="1492">
        <v>3.8999999999999998E-3</v>
      </c>
      <c r="H306" s="1491">
        <v>2.0999999999999999E-3</v>
      </c>
      <c r="I306" s="1491">
        <v>0.01</v>
      </c>
      <c r="J306" s="1491">
        <v>3.8999999999999998E-3</v>
      </c>
      <c r="K306" s="1491">
        <v>2.0999999999999999E-3</v>
      </c>
      <c r="L306" s="1493">
        <v>0.01</v>
      </c>
      <c r="M306" s="1491">
        <v>3.8999999999999998E-3</v>
      </c>
      <c r="N306" s="1491">
        <v>2.0999999999999999E-3</v>
      </c>
      <c r="O306" s="1491">
        <v>0.01</v>
      </c>
      <c r="P306" s="1491">
        <v>3.8999999999999998E-3</v>
      </c>
      <c r="Q306" s="1491">
        <v>2.0999999999999999E-3</v>
      </c>
      <c r="R306" s="1491">
        <v>9.9000000000000008E-3</v>
      </c>
      <c r="S306" s="1491">
        <v>3.8999999999999998E-3</v>
      </c>
      <c r="T306" s="1491">
        <v>2.0999999999999999E-3</v>
      </c>
      <c r="U306" s="1491">
        <v>9.9000000000000008E-3</v>
      </c>
      <c r="V306" s="1491">
        <v>3.8999999999999998E-3</v>
      </c>
      <c r="W306" s="1491">
        <v>2.0999999999999999E-3</v>
      </c>
      <c r="X306" s="1491">
        <v>9.7999999999999997E-3</v>
      </c>
      <c r="Y306" s="1491">
        <v>3.8E-3</v>
      </c>
      <c r="Z306" s="1491">
        <v>2.0999999999999999E-3</v>
      </c>
      <c r="AA306" s="1491">
        <v>9.9000000000000008E-3</v>
      </c>
      <c r="AB306" s="1491">
        <v>3.8999999999999998E-3</v>
      </c>
      <c r="AC306" s="1491">
        <v>2.0999999999999999E-3</v>
      </c>
      <c r="AD306" s="1491">
        <v>9.9000000000000008E-3</v>
      </c>
      <c r="AE306" s="1491">
        <v>3.8999999999999998E-3</v>
      </c>
      <c r="AF306" s="1491">
        <v>2.0999999999999999E-3</v>
      </c>
      <c r="AG306" s="1491">
        <v>9.7999999999999997E-3</v>
      </c>
      <c r="AH306" s="1491">
        <v>3.8E-3</v>
      </c>
      <c r="AI306" s="1491">
        <v>2E-3</v>
      </c>
      <c r="AJ306" s="1491">
        <v>9.5999999999999992E-3</v>
      </c>
      <c r="AK306" s="1491">
        <v>3.7000000000000002E-3</v>
      </c>
      <c r="AL306" s="1491">
        <v>2E-3</v>
      </c>
      <c r="AM306" s="1491">
        <v>9.4000000000000004E-3</v>
      </c>
      <c r="AN306" s="1491">
        <v>3.7000000000000002E-3</v>
      </c>
      <c r="AO306" s="1491">
        <v>2E-3</v>
      </c>
      <c r="AP306" s="1491">
        <v>9.2999999999999992E-3</v>
      </c>
      <c r="AQ306" s="1491">
        <v>3.5999999999999999E-3</v>
      </c>
      <c r="AR306" s="1491">
        <v>1.9E-3</v>
      </c>
      <c r="AS306" s="1491">
        <v>9.1000000000000004E-3</v>
      </c>
      <c r="AT306" s="1491">
        <v>3.5999999999999999E-3</v>
      </c>
      <c r="AU306" s="1491">
        <v>1.9E-3</v>
      </c>
      <c r="AV306" s="1491">
        <v>8.8000000000000005E-3</v>
      </c>
      <c r="AW306" s="1491">
        <v>3.3999999999999998E-3</v>
      </c>
      <c r="AX306" s="1491">
        <v>1.8E-3</v>
      </c>
      <c r="AY306" s="1491">
        <v>8.8000000000000005E-3</v>
      </c>
      <c r="AZ306" s="1491">
        <v>3.5000000000000001E-3</v>
      </c>
      <c r="BA306" s="1491">
        <v>1.9E-3</v>
      </c>
      <c r="BB306" s="1493">
        <v>9.1000000000000004E-3</v>
      </c>
      <c r="BC306" s="1493">
        <v>3.5000000000000001E-3</v>
      </c>
      <c r="BD306" s="1493">
        <v>1.9E-3</v>
      </c>
      <c r="BE306" s="1493">
        <v>8.8999999999999999E-3</v>
      </c>
      <c r="BF306" s="1493">
        <v>3.5000000000000001E-3</v>
      </c>
      <c r="BG306" s="1493">
        <v>1.9E-3</v>
      </c>
    </row>
    <row r="307" spans="3:59">
      <c r="C307" s="1489" t="s">
        <v>680</v>
      </c>
      <c r="D307" s="1489" t="s">
        <v>2004</v>
      </c>
      <c r="E307" s="825" t="str">
        <f t="shared" si="5"/>
        <v>PorcinoÁVILA</v>
      </c>
      <c r="F307" s="1491">
        <v>1.01E-2</v>
      </c>
      <c r="G307" s="1492">
        <v>3.8999999999999998E-3</v>
      </c>
      <c r="H307" s="1491">
        <v>2.0999999999999999E-3</v>
      </c>
      <c r="I307" s="1491">
        <v>9.9000000000000008E-3</v>
      </c>
      <c r="J307" s="1491">
        <v>3.8999999999999998E-3</v>
      </c>
      <c r="K307" s="1491">
        <v>2.0999999999999999E-3</v>
      </c>
      <c r="L307" s="1493">
        <v>0.01</v>
      </c>
      <c r="M307" s="1491">
        <v>3.8999999999999998E-3</v>
      </c>
      <c r="N307" s="1491">
        <v>2.0999999999999999E-3</v>
      </c>
      <c r="O307" s="1491">
        <v>0.01</v>
      </c>
      <c r="P307" s="1491">
        <v>3.8999999999999998E-3</v>
      </c>
      <c r="Q307" s="1491">
        <v>2.0999999999999999E-3</v>
      </c>
      <c r="R307" s="1491">
        <v>9.7999999999999997E-3</v>
      </c>
      <c r="S307" s="1491">
        <v>3.8E-3</v>
      </c>
      <c r="T307" s="1491">
        <v>2.0999999999999999E-3</v>
      </c>
      <c r="U307" s="1491">
        <v>9.7999999999999997E-3</v>
      </c>
      <c r="V307" s="1491">
        <v>3.8E-3</v>
      </c>
      <c r="W307" s="1491">
        <v>2.0999999999999999E-3</v>
      </c>
      <c r="X307" s="1491">
        <v>9.9000000000000008E-3</v>
      </c>
      <c r="Y307" s="1491">
        <v>3.8999999999999998E-3</v>
      </c>
      <c r="Z307" s="1491">
        <v>2.0999999999999999E-3</v>
      </c>
      <c r="AA307" s="1491">
        <v>9.9000000000000008E-3</v>
      </c>
      <c r="AB307" s="1491">
        <v>3.8999999999999998E-3</v>
      </c>
      <c r="AC307" s="1491">
        <v>2.0999999999999999E-3</v>
      </c>
      <c r="AD307" s="1491">
        <v>9.7999999999999997E-3</v>
      </c>
      <c r="AE307" s="1491">
        <v>3.8E-3</v>
      </c>
      <c r="AF307" s="1491">
        <v>2.0999999999999999E-3</v>
      </c>
      <c r="AG307" s="1491">
        <v>9.9000000000000008E-3</v>
      </c>
      <c r="AH307" s="1491">
        <v>3.8999999999999998E-3</v>
      </c>
      <c r="AI307" s="1491">
        <v>2.0999999999999999E-3</v>
      </c>
      <c r="AJ307" s="1491">
        <v>9.7999999999999997E-3</v>
      </c>
      <c r="AK307" s="1491">
        <v>3.8E-3</v>
      </c>
      <c r="AL307" s="1491">
        <v>2.0999999999999999E-3</v>
      </c>
      <c r="AM307" s="1491">
        <v>9.5999999999999992E-3</v>
      </c>
      <c r="AN307" s="1491">
        <v>3.8E-3</v>
      </c>
      <c r="AO307" s="1491">
        <v>2E-3</v>
      </c>
      <c r="AP307" s="1491">
        <v>9.4000000000000004E-3</v>
      </c>
      <c r="AQ307" s="1491">
        <v>3.7000000000000002E-3</v>
      </c>
      <c r="AR307" s="1491">
        <v>2E-3</v>
      </c>
      <c r="AS307" s="1491">
        <v>9.1999999999999998E-3</v>
      </c>
      <c r="AT307" s="1491">
        <v>3.5999999999999999E-3</v>
      </c>
      <c r="AU307" s="1491">
        <v>1.9E-3</v>
      </c>
      <c r="AV307" s="1491">
        <v>8.9999999999999993E-3</v>
      </c>
      <c r="AW307" s="1491">
        <v>3.5000000000000001E-3</v>
      </c>
      <c r="AX307" s="1491">
        <v>1.9E-3</v>
      </c>
      <c r="AY307" s="1491">
        <v>9.1000000000000004E-3</v>
      </c>
      <c r="AZ307" s="1491">
        <v>3.5000000000000001E-3</v>
      </c>
      <c r="BA307" s="1491">
        <v>1.9E-3</v>
      </c>
      <c r="BB307" s="1493">
        <v>8.8000000000000005E-3</v>
      </c>
      <c r="BC307" s="1493">
        <v>3.3999999999999998E-3</v>
      </c>
      <c r="BD307" s="1493">
        <v>1.8E-3</v>
      </c>
      <c r="BE307" s="1493">
        <v>8.6999999999999994E-3</v>
      </c>
      <c r="BF307" s="1493">
        <v>3.3999999999999998E-3</v>
      </c>
      <c r="BG307" s="1493">
        <v>1.8E-3</v>
      </c>
    </row>
    <row r="308" spans="3:59">
      <c r="C308" s="1489" t="s">
        <v>680</v>
      </c>
      <c r="D308" s="1489" t="s">
        <v>2005</v>
      </c>
      <c r="E308" s="825" t="str">
        <f t="shared" si="5"/>
        <v>PorcinoBADAJOZ</v>
      </c>
      <c r="F308" s="1491">
        <v>1.01E-2</v>
      </c>
      <c r="G308" s="1492">
        <v>4.0000000000000001E-3</v>
      </c>
      <c r="H308" s="1491">
        <v>2.0999999999999999E-3</v>
      </c>
      <c r="I308" s="1491">
        <v>1.01E-2</v>
      </c>
      <c r="J308" s="1491">
        <v>3.8999999999999998E-3</v>
      </c>
      <c r="K308" s="1491">
        <v>2.0999999999999999E-3</v>
      </c>
      <c r="L308" s="1493">
        <v>1.0200000000000001E-2</v>
      </c>
      <c r="M308" s="1491">
        <v>4.0000000000000001E-3</v>
      </c>
      <c r="N308" s="1491">
        <v>2.0999999999999999E-3</v>
      </c>
      <c r="O308" s="1491">
        <v>1.01E-2</v>
      </c>
      <c r="P308" s="1491">
        <v>3.8999999999999998E-3</v>
      </c>
      <c r="Q308" s="1491">
        <v>2.0999999999999999E-3</v>
      </c>
      <c r="R308" s="1491">
        <v>9.9000000000000008E-3</v>
      </c>
      <c r="S308" s="1491">
        <v>3.8999999999999998E-3</v>
      </c>
      <c r="T308" s="1491">
        <v>2.0999999999999999E-3</v>
      </c>
      <c r="U308" s="1491">
        <v>9.9000000000000008E-3</v>
      </c>
      <c r="V308" s="1491">
        <v>3.8999999999999998E-3</v>
      </c>
      <c r="W308" s="1491">
        <v>2.0999999999999999E-3</v>
      </c>
      <c r="X308" s="1491">
        <v>9.9000000000000008E-3</v>
      </c>
      <c r="Y308" s="1491">
        <v>3.8999999999999998E-3</v>
      </c>
      <c r="Z308" s="1491">
        <v>2.0999999999999999E-3</v>
      </c>
      <c r="AA308" s="1491">
        <v>0.01</v>
      </c>
      <c r="AB308" s="1491">
        <v>3.8999999999999998E-3</v>
      </c>
      <c r="AC308" s="1491">
        <v>2.0999999999999999E-3</v>
      </c>
      <c r="AD308" s="1491">
        <v>9.9000000000000008E-3</v>
      </c>
      <c r="AE308" s="1491">
        <v>3.8999999999999998E-3</v>
      </c>
      <c r="AF308" s="1491">
        <v>2.0999999999999999E-3</v>
      </c>
      <c r="AG308" s="1491">
        <v>1.0200000000000001E-2</v>
      </c>
      <c r="AH308" s="1491">
        <v>4.0000000000000001E-3</v>
      </c>
      <c r="AI308" s="1491">
        <v>2.0999999999999999E-3</v>
      </c>
      <c r="AJ308" s="1491">
        <v>9.7000000000000003E-3</v>
      </c>
      <c r="AK308" s="1491">
        <v>3.8E-3</v>
      </c>
      <c r="AL308" s="1491">
        <v>2E-3</v>
      </c>
      <c r="AM308" s="1491">
        <v>9.5999999999999992E-3</v>
      </c>
      <c r="AN308" s="1491">
        <v>3.7000000000000002E-3</v>
      </c>
      <c r="AO308" s="1491">
        <v>2E-3</v>
      </c>
      <c r="AP308" s="1491">
        <v>9.2999999999999992E-3</v>
      </c>
      <c r="AQ308" s="1491">
        <v>3.5999999999999999E-3</v>
      </c>
      <c r="AR308" s="1491">
        <v>1.9E-3</v>
      </c>
      <c r="AS308" s="1491">
        <v>8.9999999999999993E-3</v>
      </c>
      <c r="AT308" s="1491">
        <v>3.5000000000000001E-3</v>
      </c>
      <c r="AU308" s="1491">
        <v>1.9E-3</v>
      </c>
      <c r="AV308" s="1491">
        <v>8.6E-3</v>
      </c>
      <c r="AW308" s="1491">
        <v>3.3999999999999998E-3</v>
      </c>
      <c r="AX308" s="1491">
        <v>1.8E-3</v>
      </c>
      <c r="AY308" s="1491">
        <v>8.3999999999999995E-3</v>
      </c>
      <c r="AZ308" s="1491">
        <v>3.3E-3</v>
      </c>
      <c r="BA308" s="1491">
        <v>1.8E-3</v>
      </c>
      <c r="BB308" s="1493">
        <v>8.0999999999999996E-3</v>
      </c>
      <c r="BC308" s="1493">
        <v>3.2000000000000002E-3</v>
      </c>
      <c r="BD308" s="1493">
        <v>1.6999999999999999E-3</v>
      </c>
      <c r="BE308" s="1493">
        <v>8.6E-3</v>
      </c>
      <c r="BF308" s="1493">
        <v>3.3999999999999998E-3</v>
      </c>
      <c r="BG308" s="1493">
        <v>1.8E-3</v>
      </c>
    </row>
    <row r="309" spans="3:59">
      <c r="C309" s="1489" t="s">
        <v>680</v>
      </c>
      <c r="D309" s="1489" t="s">
        <v>2006</v>
      </c>
      <c r="E309" s="825" t="str">
        <f t="shared" si="5"/>
        <v>PorcinoBALEARS, ILLES</v>
      </c>
      <c r="F309" s="1491">
        <v>1.01E-2</v>
      </c>
      <c r="G309" s="1492">
        <v>4.0000000000000001E-3</v>
      </c>
      <c r="H309" s="1491">
        <v>2.0999999999999999E-3</v>
      </c>
      <c r="I309" s="1491">
        <v>1.01E-2</v>
      </c>
      <c r="J309" s="1491">
        <v>4.0000000000000001E-3</v>
      </c>
      <c r="K309" s="1491">
        <v>2.0999999999999999E-3</v>
      </c>
      <c r="L309" s="1493">
        <v>1.0200000000000001E-2</v>
      </c>
      <c r="M309" s="1491">
        <v>4.0000000000000001E-3</v>
      </c>
      <c r="N309" s="1491">
        <v>2.0999999999999999E-3</v>
      </c>
      <c r="O309" s="1491">
        <v>1.0200000000000001E-2</v>
      </c>
      <c r="P309" s="1491">
        <v>4.0000000000000001E-3</v>
      </c>
      <c r="Q309" s="1491">
        <v>2.0999999999999999E-3</v>
      </c>
      <c r="R309" s="1491">
        <v>1.01E-2</v>
      </c>
      <c r="S309" s="1491">
        <v>3.8999999999999998E-3</v>
      </c>
      <c r="T309" s="1491">
        <v>2.0999999999999999E-3</v>
      </c>
      <c r="U309" s="1491">
        <v>1.01E-2</v>
      </c>
      <c r="V309" s="1491">
        <v>3.8999999999999998E-3</v>
      </c>
      <c r="W309" s="1491">
        <v>2.0999999999999999E-3</v>
      </c>
      <c r="X309" s="1491">
        <v>0.01</v>
      </c>
      <c r="Y309" s="1491">
        <v>3.8999999999999998E-3</v>
      </c>
      <c r="Z309" s="1491">
        <v>2.0999999999999999E-3</v>
      </c>
      <c r="AA309" s="1491">
        <v>1.0200000000000001E-2</v>
      </c>
      <c r="AB309" s="1491">
        <v>4.0000000000000001E-3</v>
      </c>
      <c r="AC309" s="1491">
        <v>2.0999999999999999E-3</v>
      </c>
      <c r="AD309" s="1491">
        <v>1.0200000000000001E-2</v>
      </c>
      <c r="AE309" s="1491">
        <v>4.0000000000000001E-3</v>
      </c>
      <c r="AF309" s="1491">
        <v>2.0999999999999999E-3</v>
      </c>
      <c r="AG309" s="1491">
        <v>1.01E-2</v>
      </c>
      <c r="AH309" s="1491">
        <v>3.8999999999999998E-3</v>
      </c>
      <c r="AI309" s="1491">
        <v>2.0999999999999999E-3</v>
      </c>
      <c r="AJ309" s="1491">
        <v>9.7999999999999997E-3</v>
      </c>
      <c r="AK309" s="1491">
        <v>3.8E-3</v>
      </c>
      <c r="AL309" s="1491">
        <v>2E-3</v>
      </c>
      <c r="AM309" s="1491">
        <v>9.5999999999999992E-3</v>
      </c>
      <c r="AN309" s="1491">
        <v>3.8E-3</v>
      </c>
      <c r="AO309" s="1491">
        <v>2E-3</v>
      </c>
      <c r="AP309" s="1491">
        <v>9.2999999999999992E-3</v>
      </c>
      <c r="AQ309" s="1491">
        <v>3.5999999999999999E-3</v>
      </c>
      <c r="AR309" s="1491">
        <v>2E-3</v>
      </c>
      <c r="AS309" s="1491">
        <v>9.1000000000000004E-3</v>
      </c>
      <c r="AT309" s="1491">
        <v>3.5000000000000001E-3</v>
      </c>
      <c r="AU309" s="1491">
        <v>1.9E-3</v>
      </c>
      <c r="AV309" s="1491">
        <v>8.8000000000000005E-3</v>
      </c>
      <c r="AW309" s="1491">
        <v>3.3999999999999998E-3</v>
      </c>
      <c r="AX309" s="1491">
        <v>1.8E-3</v>
      </c>
      <c r="AY309" s="1491">
        <v>8.8000000000000005E-3</v>
      </c>
      <c r="AZ309" s="1491">
        <v>3.3999999999999998E-3</v>
      </c>
      <c r="BA309" s="1491">
        <v>1.8E-3</v>
      </c>
      <c r="BB309" s="1493">
        <v>8.0999999999999996E-3</v>
      </c>
      <c r="BC309" s="1493">
        <v>3.2000000000000002E-3</v>
      </c>
      <c r="BD309" s="1493">
        <v>1.6999999999999999E-3</v>
      </c>
      <c r="BE309" s="1493">
        <v>8.0000000000000002E-3</v>
      </c>
      <c r="BF309" s="1493">
        <v>3.0999999999999999E-3</v>
      </c>
      <c r="BG309" s="1493">
        <v>1.6999999999999999E-3</v>
      </c>
    </row>
    <row r="310" spans="3:59">
      <c r="C310" s="1489" t="s">
        <v>680</v>
      </c>
      <c r="D310" s="1489" t="s">
        <v>2007</v>
      </c>
      <c r="E310" s="825" t="str">
        <f t="shared" si="5"/>
        <v>PorcinoBARCELONA</v>
      </c>
      <c r="F310" s="1491">
        <v>1.01E-2</v>
      </c>
      <c r="G310" s="1492">
        <v>4.0000000000000001E-3</v>
      </c>
      <c r="H310" s="1491">
        <v>2.0999999999999999E-3</v>
      </c>
      <c r="I310" s="1491">
        <v>1.01E-2</v>
      </c>
      <c r="J310" s="1491">
        <v>4.0000000000000001E-3</v>
      </c>
      <c r="K310" s="1491">
        <v>2.0999999999999999E-3</v>
      </c>
      <c r="L310" s="1493">
        <v>1.01E-2</v>
      </c>
      <c r="M310" s="1491">
        <v>4.0000000000000001E-3</v>
      </c>
      <c r="N310" s="1491">
        <v>2.0999999999999999E-3</v>
      </c>
      <c r="O310" s="1491">
        <v>1.01E-2</v>
      </c>
      <c r="P310" s="1491">
        <v>3.8999999999999998E-3</v>
      </c>
      <c r="Q310" s="1491">
        <v>2.0999999999999999E-3</v>
      </c>
      <c r="R310" s="1491">
        <v>9.9000000000000008E-3</v>
      </c>
      <c r="S310" s="1491">
        <v>3.8999999999999998E-3</v>
      </c>
      <c r="T310" s="1491">
        <v>2.0999999999999999E-3</v>
      </c>
      <c r="U310" s="1491">
        <v>9.9000000000000008E-3</v>
      </c>
      <c r="V310" s="1491">
        <v>3.8999999999999998E-3</v>
      </c>
      <c r="W310" s="1491">
        <v>2.0999999999999999E-3</v>
      </c>
      <c r="X310" s="1491">
        <v>9.9000000000000008E-3</v>
      </c>
      <c r="Y310" s="1491">
        <v>3.8E-3</v>
      </c>
      <c r="Z310" s="1491">
        <v>2.0999999999999999E-3</v>
      </c>
      <c r="AA310" s="1491">
        <v>9.7999999999999997E-3</v>
      </c>
      <c r="AB310" s="1491">
        <v>3.8E-3</v>
      </c>
      <c r="AC310" s="1491">
        <v>2.0999999999999999E-3</v>
      </c>
      <c r="AD310" s="1491">
        <v>9.9000000000000008E-3</v>
      </c>
      <c r="AE310" s="1491">
        <v>3.8999999999999998E-3</v>
      </c>
      <c r="AF310" s="1491">
        <v>2.0999999999999999E-3</v>
      </c>
      <c r="AG310" s="1491">
        <v>9.7999999999999997E-3</v>
      </c>
      <c r="AH310" s="1491">
        <v>3.8E-3</v>
      </c>
      <c r="AI310" s="1491">
        <v>2.0999999999999999E-3</v>
      </c>
      <c r="AJ310" s="1491">
        <v>9.7000000000000003E-3</v>
      </c>
      <c r="AK310" s="1491">
        <v>3.8E-3</v>
      </c>
      <c r="AL310" s="1491">
        <v>2E-3</v>
      </c>
      <c r="AM310" s="1491">
        <v>9.7000000000000003E-3</v>
      </c>
      <c r="AN310" s="1491">
        <v>3.8E-3</v>
      </c>
      <c r="AO310" s="1491">
        <v>2E-3</v>
      </c>
      <c r="AP310" s="1491">
        <v>9.5999999999999992E-3</v>
      </c>
      <c r="AQ310" s="1491">
        <v>3.7000000000000002E-3</v>
      </c>
      <c r="AR310" s="1491">
        <v>2E-3</v>
      </c>
      <c r="AS310" s="1491">
        <v>9.2999999999999992E-3</v>
      </c>
      <c r="AT310" s="1491">
        <v>3.5999999999999999E-3</v>
      </c>
      <c r="AU310" s="1491">
        <v>2E-3</v>
      </c>
      <c r="AV310" s="1491">
        <v>9.1000000000000004E-3</v>
      </c>
      <c r="AW310" s="1491">
        <v>3.5999999999999999E-3</v>
      </c>
      <c r="AX310" s="1491">
        <v>1.9E-3</v>
      </c>
      <c r="AY310" s="1491">
        <v>8.9999999999999993E-3</v>
      </c>
      <c r="AZ310" s="1491">
        <v>3.5000000000000001E-3</v>
      </c>
      <c r="BA310" s="1491">
        <v>1.9E-3</v>
      </c>
      <c r="BB310" s="1493">
        <v>8.8999999999999999E-3</v>
      </c>
      <c r="BC310" s="1493">
        <v>3.5000000000000001E-3</v>
      </c>
      <c r="BD310" s="1493">
        <v>1.9E-3</v>
      </c>
      <c r="BE310" s="1493">
        <v>8.6E-3</v>
      </c>
      <c r="BF310" s="1493">
        <v>3.3999999999999998E-3</v>
      </c>
      <c r="BG310" s="1493">
        <v>1.8E-3</v>
      </c>
    </row>
    <row r="311" spans="3:59">
      <c r="C311" s="1489" t="s">
        <v>680</v>
      </c>
      <c r="D311" s="1489" t="s">
        <v>2008</v>
      </c>
      <c r="E311" s="825" t="str">
        <f t="shared" si="5"/>
        <v>PorcinoBIZKAIA</v>
      </c>
      <c r="F311" s="1491">
        <v>1.01E-2</v>
      </c>
      <c r="G311" s="1492">
        <v>4.0000000000000001E-3</v>
      </c>
      <c r="H311" s="1491">
        <v>2.0999999999999999E-3</v>
      </c>
      <c r="I311" s="1491">
        <v>1.0200000000000001E-2</v>
      </c>
      <c r="J311" s="1491">
        <v>4.0000000000000001E-3</v>
      </c>
      <c r="K311" s="1491">
        <v>2.0999999999999999E-3</v>
      </c>
      <c r="L311" s="1493">
        <v>1.0200000000000001E-2</v>
      </c>
      <c r="M311" s="1491">
        <v>4.0000000000000001E-3</v>
      </c>
      <c r="N311" s="1491">
        <v>2.0999999999999999E-3</v>
      </c>
      <c r="O311" s="1491">
        <v>1.0500000000000001E-2</v>
      </c>
      <c r="P311" s="1491">
        <v>4.1000000000000003E-3</v>
      </c>
      <c r="Q311" s="1491">
        <v>2.2000000000000001E-3</v>
      </c>
      <c r="R311" s="1491">
        <v>1.04E-2</v>
      </c>
      <c r="S311" s="1491">
        <v>4.1000000000000003E-3</v>
      </c>
      <c r="T311" s="1491">
        <v>2.2000000000000001E-3</v>
      </c>
      <c r="U311" s="1491">
        <v>1.0500000000000001E-2</v>
      </c>
      <c r="V311" s="1491">
        <v>4.1000000000000003E-3</v>
      </c>
      <c r="W311" s="1491">
        <v>2.2000000000000001E-3</v>
      </c>
      <c r="X311" s="1491">
        <v>1.0500000000000001E-2</v>
      </c>
      <c r="Y311" s="1491">
        <v>4.1000000000000003E-3</v>
      </c>
      <c r="Z311" s="1491">
        <v>2.2000000000000001E-3</v>
      </c>
      <c r="AA311" s="1491">
        <v>1.01E-2</v>
      </c>
      <c r="AB311" s="1491">
        <v>3.8999999999999998E-3</v>
      </c>
      <c r="AC311" s="1491">
        <v>2.0999999999999999E-3</v>
      </c>
      <c r="AD311" s="1491">
        <v>9.7000000000000003E-3</v>
      </c>
      <c r="AE311" s="1491">
        <v>3.8E-3</v>
      </c>
      <c r="AF311" s="1491">
        <v>2E-3</v>
      </c>
      <c r="AG311" s="1491">
        <v>9.5999999999999992E-3</v>
      </c>
      <c r="AH311" s="1491">
        <v>3.7000000000000002E-3</v>
      </c>
      <c r="AI311" s="1491">
        <v>2E-3</v>
      </c>
      <c r="AJ311" s="1491">
        <v>9.4999999999999998E-3</v>
      </c>
      <c r="AK311" s="1491">
        <v>3.7000000000000002E-3</v>
      </c>
      <c r="AL311" s="1491">
        <v>2E-3</v>
      </c>
      <c r="AM311" s="1491">
        <v>9.4000000000000004E-3</v>
      </c>
      <c r="AN311" s="1491">
        <v>3.7000000000000002E-3</v>
      </c>
      <c r="AO311" s="1491">
        <v>2E-3</v>
      </c>
      <c r="AP311" s="1491">
        <v>9.2999999999999992E-3</v>
      </c>
      <c r="AQ311" s="1491">
        <v>3.5999999999999999E-3</v>
      </c>
      <c r="AR311" s="1491">
        <v>1.9E-3</v>
      </c>
      <c r="AS311" s="1491">
        <v>9.1000000000000004E-3</v>
      </c>
      <c r="AT311" s="1491">
        <v>3.5999999999999999E-3</v>
      </c>
      <c r="AU311" s="1491">
        <v>1.9E-3</v>
      </c>
      <c r="AV311" s="1491">
        <v>8.8999999999999999E-3</v>
      </c>
      <c r="AW311" s="1491">
        <v>3.5000000000000001E-3</v>
      </c>
      <c r="AX311" s="1491">
        <v>1.9E-3</v>
      </c>
      <c r="AY311" s="1491">
        <v>8.8999999999999999E-3</v>
      </c>
      <c r="AZ311" s="1491">
        <v>3.5000000000000001E-3</v>
      </c>
      <c r="BA311" s="1491">
        <v>1.9E-3</v>
      </c>
      <c r="BB311" s="1493">
        <v>8.8000000000000005E-3</v>
      </c>
      <c r="BC311" s="1493">
        <v>3.3999999999999998E-3</v>
      </c>
      <c r="BD311" s="1493">
        <v>1.8E-3</v>
      </c>
      <c r="BE311" s="1493">
        <v>8.3999999999999995E-3</v>
      </c>
      <c r="BF311" s="1493">
        <v>3.3E-3</v>
      </c>
      <c r="BG311" s="1493">
        <v>1.8E-3</v>
      </c>
    </row>
    <row r="312" spans="3:59">
      <c r="C312" s="1489" t="s">
        <v>680</v>
      </c>
      <c r="D312" s="1489" t="s">
        <v>2009</v>
      </c>
      <c r="E312" s="825" t="str">
        <f t="shared" si="5"/>
        <v>PorcinoBURGOS</v>
      </c>
      <c r="F312" s="1491">
        <v>1.01E-2</v>
      </c>
      <c r="G312" s="1492">
        <v>3.8999999999999998E-3</v>
      </c>
      <c r="H312" s="1491">
        <v>2.0999999999999999E-3</v>
      </c>
      <c r="I312" s="1491">
        <v>0.01</v>
      </c>
      <c r="J312" s="1491">
        <v>3.8999999999999998E-3</v>
      </c>
      <c r="K312" s="1491">
        <v>2.0999999999999999E-3</v>
      </c>
      <c r="L312" s="1493">
        <v>1.01E-2</v>
      </c>
      <c r="M312" s="1491">
        <v>3.8999999999999998E-3</v>
      </c>
      <c r="N312" s="1491">
        <v>2.0999999999999999E-3</v>
      </c>
      <c r="O312" s="1491">
        <v>0.01</v>
      </c>
      <c r="P312" s="1491">
        <v>3.8999999999999998E-3</v>
      </c>
      <c r="Q312" s="1491">
        <v>2.0999999999999999E-3</v>
      </c>
      <c r="R312" s="1491">
        <v>9.9000000000000008E-3</v>
      </c>
      <c r="S312" s="1491">
        <v>3.8999999999999998E-3</v>
      </c>
      <c r="T312" s="1491">
        <v>2.0999999999999999E-3</v>
      </c>
      <c r="U312" s="1491">
        <v>9.9000000000000008E-3</v>
      </c>
      <c r="V312" s="1491">
        <v>3.8999999999999998E-3</v>
      </c>
      <c r="W312" s="1491">
        <v>2.0999999999999999E-3</v>
      </c>
      <c r="X312" s="1491">
        <v>9.9000000000000008E-3</v>
      </c>
      <c r="Y312" s="1491">
        <v>3.8999999999999998E-3</v>
      </c>
      <c r="Z312" s="1491">
        <v>2.0999999999999999E-3</v>
      </c>
      <c r="AA312" s="1491">
        <v>9.9000000000000008E-3</v>
      </c>
      <c r="AB312" s="1491">
        <v>3.8999999999999998E-3</v>
      </c>
      <c r="AC312" s="1491">
        <v>2.0999999999999999E-3</v>
      </c>
      <c r="AD312" s="1491">
        <v>9.9000000000000008E-3</v>
      </c>
      <c r="AE312" s="1491">
        <v>3.8999999999999998E-3</v>
      </c>
      <c r="AF312" s="1491">
        <v>2.0999999999999999E-3</v>
      </c>
      <c r="AG312" s="1491">
        <v>9.7999999999999997E-3</v>
      </c>
      <c r="AH312" s="1491">
        <v>3.8E-3</v>
      </c>
      <c r="AI312" s="1491">
        <v>2E-3</v>
      </c>
      <c r="AJ312" s="1491">
        <v>9.5999999999999992E-3</v>
      </c>
      <c r="AK312" s="1491">
        <v>3.8E-3</v>
      </c>
      <c r="AL312" s="1491">
        <v>2E-3</v>
      </c>
      <c r="AM312" s="1491">
        <v>9.4000000000000004E-3</v>
      </c>
      <c r="AN312" s="1491">
        <v>3.7000000000000002E-3</v>
      </c>
      <c r="AO312" s="1491">
        <v>2E-3</v>
      </c>
      <c r="AP312" s="1491">
        <v>9.1999999999999998E-3</v>
      </c>
      <c r="AQ312" s="1491">
        <v>3.5999999999999999E-3</v>
      </c>
      <c r="AR312" s="1491">
        <v>1.9E-3</v>
      </c>
      <c r="AS312" s="1491">
        <v>8.9999999999999993E-3</v>
      </c>
      <c r="AT312" s="1491">
        <v>3.5000000000000001E-3</v>
      </c>
      <c r="AU312" s="1491">
        <v>1.9E-3</v>
      </c>
      <c r="AV312" s="1491">
        <v>8.8000000000000005E-3</v>
      </c>
      <c r="AW312" s="1491">
        <v>3.3999999999999998E-3</v>
      </c>
      <c r="AX312" s="1491">
        <v>1.8E-3</v>
      </c>
      <c r="AY312" s="1491">
        <v>8.8000000000000005E-3</v>
      </c>
      <c r="AZ312" s="1491">
        <v>3.3999999999999998E-3</v>
      </c>
      <c r="BA312" s="1491">
        <v>1.8E-3</v>
      </c>
      <c r="BB312" s="1493">
        <v>8.6999999999999994E-3</v>
      </c>
      <c r="BC312" s="1493">
        <v>3.3999999999999998E-3</v>
      </c>
      <c r="BD312" s="1493">
        <v>1.8E-3</v>
      </c>
      <c r="BE312" s="1493">
        <v>8.6E-3</v>
      </c>
      <c r="BF312" s="1493">
        <v>3.3999999999999998E-3</v>
      </c>
      <c r="BG312" s="1493">
        <v>1.8E-3</v>
      </c>
    </row>
    <row r="313" spans="3:59">
      <c r="C313" s="1489" t="s">
        <v>680</v>
      </c>
      <c r="D313" s="1489" t="s">
        <v>2010</v>
      </c>
      <c r="E313" s="825" t="str">
        <f t="shared" si="5"/>
        <v>PorcinoCÁCERES</v>
      </c>
      <c r="F313" s="1491">
        <v>1.0200000000000001E-2</v>
      </c>
      <c r="G313" s="1492">
        <v>4.0000000000000001E-3</v>
      </c>
      <c r="H313" s="1491">
        <v>2.0999999999999999E-3</v>
      </c>
      <c r="I313" s="1491">
        <v>0.01</v>
      </c>
      <c r="J313" s="1491">
        <v>3.8999999999999998E-3</v>
      </c>
      <c r="K313" s="1491">
        <v>2.0999999999999999E-3</v>
      </c>
      <c r="L313" s="1493">
        <v>1.01E-2</v>
      </c>
      <c r="M313" s="1491">
        <v>3.8999999999999998E-3</v>
      </c>
      <c r="N313" s="1491">
        <v>2.0999999999999999E-3</v>
      </c>
      <c r="O313" s="1491">
        <v>0.01</v>
      </c>
      <c r="P313" s="1491">
        <v>3.8999999999999998E-3</v>
      </c>
      <c r="Q313" s="1491">
        <v>2.0999999999999999E-3</v>
      </c>
      <c r="R313" s="1491">
        <v>9.7999999999999997E-3</v>
      </c>
      <c r="S313" s="1491">
        <v>3.8E-3</v>
      </c>
      <c r="T313" s="1491">
        <v>2E-3</v>
      </c>
      <c r="U313" s="1491">
        <v>9.7999999999999997E-3</v>
      </c>
      <c r="V313" s="1491">
        <v>3.8E-3</v>
      </c>
      <c r="W313" s="1491">
        <v>2.0999999999999999E-3</v>
      </c>
      <c r="X313" s="1491">
        <v>9.9000000000000008E-3</v>
      </c>
      <c r="Y313" s="1491">
        <v>3.8999999999999998E-3</v>
      </c>
      <c r="Z313" s="1491">
        <v>2.0999999999999999E-3</v>
      </c>
      <c r="AA313" s="1491">
        <v>1.01E-2</v>
      </c>
      <c r="AB313" s="1491">
        <v>3.8999999999999998E-3</v>
      </c>
      <c r="AC313" s="1491">
        <v>2.0999999999999999E-3</v>
      </c>
      <c r="AD313" s="1491">
        <v>9.7999999999999997E-3</v>
      </c>
      <c r="AE313" s="1491">
        <v>3.8E-3</v>
      </c>
      <c r="AF313" s="1491">
        <v>2E-3</v>
      </c>
      <c r="AG313" s="1491">
        <v>9.7000000000000003E-3</v>
      </c>
      <c r="AH313" s="1491">
        <v>3.8E-3</v>
      </c>
      <c r="AI313" s="1491">
        <v>2E-3</v>
      </c>
      <c r="AJ313" s="1491">
        <v>0.01</v>
      </c>
      <c r="AK313" s="1491">
        <v>3.8999999999999998E-3</v>
      </c>
      <c r="AL313" s="1491">
        <v>2.0999999999999999E-3</v>
      </c>
      <c r="AM313" s="1491">
        <v>9.4999999999999998E-3</v>
      </c>
      <c r="AN313" s="1491">
        <v>3.7000000000000002E-3</v>
      </c>
      <c r="AO313" s="1491">
        <v>2E-3</v>
      </c>
      <c r="AP313" s="1491">
        <v>9.1999999999999998E-3</v>
      </c>
      <c r="AQ313" s="1491">
        <v>3.5999999999999999E-3</v>
      </c>
      <c r="AR313" s="1491">
        <v>1.9E-3</v>
      </c>
      <c r="AS313" s="1491">
        <v>8.6999999999999994E-3</v>
      </c>
      <c r="AT313" s="1491">
        <v>3.3999999999999998E-3</v>
      </c>
      <c r="AU313" s="1491">
        <v>1.8E-3</v>
      </c>
      <c r="AV313" s="1491">
        <v>8.6999999999999994E-3</v>
      </c>
      <c r="AW313" s="1491">
        <v>3.3999999999999998E-3</v>
      </c>
      <c r="AX313" s="1491">
        <v>1.8E-3</v>
      </c>
      <c r="AY313" s="1491">
        <v>8.6E-3</v>
      </c>
      <c r="AZ313" s="1491">
        <v>3.3E-3</v>
      </c>
      <c r="BA313" s="1491">
        <v>1.8E-3</v>
      </c>
      <c r="BB313" s="1493">
        <v>8.3000000000000001E-3</v>
      </c>
      <c r="BC313" s="1493">
        <v>3.2000000000000002E-3</v>
      </c>
      <c r="BD313" s="1493">
        <v>1.6999999999999999E-3</v>
      </c>
      <c r="BE313" s="1493">
        <v>7.3000000000000001E-3</v>
      </c>
      <c r="BF313" s="1493">
        <v>2.8999999999999998E-3</v>
      </c>
      <c r="BG313" s="1493">
        <v>1.5E-3</v>
      </c>
    </row>
    <row r="314" spans="3:59">
      <c r="C314" s="1489" t="s">
        <v>680</v>
      </c>
      <c r="D314" s="1489" t="s">
        <v>2011</v>
      </c>
      <c r="E314" s="825" t="str">
        <f t="shared" si="5"/>
        <v>PorcinoCÁDIZ</v>
      </c>
      <c r="F314" s="1491">
        <v>1.01E-2</v>
      </c>
      <c r="G314" s="1492">
        <v>3.8999999999999998E-3</v>
      </c>
      <c r="H314" s="1491">
        <v>2.0999999999999999E-3</v>
      </c>
      <c r="I314" s="1491">
        <v>9.9000000000000008E-3</v>
      </c>
      <c r="J314" s="1491">
        <v>3.8999999999999998E-3</v>
      </c>
      <c r="K314" s="1491">
        <v>2.0999999999999999E-3</v>
      </c>
      <c r="L314" s="1493">
        <v>0.01</v>
      </c>
      <c r="M314" s="1491">
        <v>3.8999999999999998E-3</v>
      </c>
      <c r="N314" s="1491">
        <v>2.0999999999999999E-3</v>
      </c>
      <c r="O314" s="1491">
        <v>9.9000000000000008E-3</v>
      </c>
      <c r="P314" s="1491">
        <v>3.8999999999999998E-3</v>
      </c>
      <c r="Q314" s="1491">
        <v>2.0999999999999999E-3</v>
      </c>
      <c r="R314" s="1491">
        <v>9.9000000000000008E-3</v>
      </c>
      <c r="S314" s="1491">
        <v>3.8999999999999998E-3</v>
      </c>
      <c r="T314" s="1491">
        <v>2.0999999999999999E-3</v>
      </c>
      <c r="U314" s="1491">
        <v>1.01E-2</v>
      </c>
      <c r="V314" s="1491">
        <v>3.8999999999999998E-3</v>
      </c>
      <c r="W314" s="1491">
        <v>2.0999999999999999E-3</v>
      </c>
      <c r="X314" s="1491">
        <v>0.01</v>
      </c>
      <c r="Y314" s="1491">
        <v>3.8999999999999998E-3</v>
      </c>
      <c r="Z314" s="1491">
        <v>2.0999999999999999E-3</v>
      </c>
      <c r="AA314" s="1491">
        <v>9.9000000000000008E-3</v>
      </c>
      <c r="AB314" s="1491">
        <v>3.8999999999999998E-3</v>
      </c>
      <c r="AC314" s="1491">
        <v>2.0999999999999999E-3</v>
      </c>
      <c r="AD314" s="1491">
        <v>0.01</v>
      </c>
      <c r="AE314" s="1491">
        <v>3.8999999999999998E-3</v>
      </c>
      <c r="AF314" s="1491">
        <v>2.0999999999999999E-3</v>
      </c>
      <c r="AG314" s="1491">
        <v>0.01</v>
      </c>
      <c r="AH314" s="1491">
        <v>3.8999999999999998E-3</v>
      </c>
      <c r="AI314" s="1491">
        <v>2.0999999999999999E-3</v>
      </c>
      <c r="AJ314" s="1491">
        <v>9.9000000000000008E-3</v>
      </c>
      <c r="AK314" s="1491">
        <v>3.8999999999999998E-3</v>
      </c>
      <c r="AL314" s="1491">
        <v>2.0999999999999999E-3</v>
      </c>
      <c r="AM314" s="1491">
        <v>9.7000000000000003E-3</v>
      </c>
      <c r="AN314" s="1491">
        <v>3.8E-3</v>
      </c>
      <c r="AO314" s="1491">
        <v>2E-3</v>
      </c>
      <c r="AP314" s="1491">
        <v>9.4999999999999998E-3</v>
      </c>
      <c r="AQ314" s="1491">
        <v>3.7000000000000002E-3</v>
      </c>
      <c r="AR314" s="1491">
        <v>2E-3</v>
      </c>
      <c r="AS314" s="1491">
        <v>9.1999999999999998E-3</v>
      </c>
      <c r="AT314" s="1491">
        <v>3.5999999999999999E-3</v>
      </c>
      <c r="AU314" s="1491">
        <v>1.9E-3</v>
      </c>
      <c r="AV314" s="1491">
        <v>9.1000000000000004E-3</v>
      </c>
      <c r="AW314" s="1491">
        <v>3.5999999999999999E-3</v>
      </c>
      <c r="AX314" s="1491">
        <v>1.9E-3</v>
      </c>
      <c r="AY314" s="1491">
        <v>8.9999999999999993E-3</v>
      </c>
      <c r="AZ314" s="1491">
        <v>3.5000000000000001E-3</v>
      </c>
      <c r="BA314" s="1491">
        <v>1.9E-3</v>
      </c>
      <c r="BB314" s="1493">
        <v>8.8999999999999999E-3</v>
      </c>
      <c r="BC314" s="1493">
        <v>3.5000000000000001E-3</v>
      </c>
      <c r="BD314" s="1493">
        <v>1.9E-3</v>
      </c>
      <c r="BE314" s="1493">
        <v>9.2999999999999992E-3</v>
      </c>
      <c r="BF314" s="1493">
        <v>3.5999999999999999E-3</v>
      </c>
      <c r="BG314" s="1493">
        <v>1.9E-3</v>
      </c>
    </row>
    <row r="315" spans="3:59">
      <c r="C315" s="1489" t="s">
        <v>680</v>
      </c>
      <c r="D315" s="1489" t="s">
        <v>2012</v>
      </c>
      <c r="E315" s="825" t="str">
        <f t="shared" si="5"/>
        <v>PorcinoCANTABRIA</v>
      </c>
      <c r="F315" s="1491">
        <v>1.01E-2</v>
      </c>
      <c r="G315" s="1492">
        <v>3.8999999999999998E-3</v>
      </c>
      <c r="H315" s="1491">
        <v>2.0999999999999999E-3</v>
      </c>
      <c r="I315" s="1491">
        <v>1.0200000000000001E-2</v>
      </c>
      <c r="J315" s="1491">
        <v>4.0000000000000001E-3</v>
      </c>
      <c r="K315" s="1491">
        <v>2.0999999999999999E-3</v>
      </c>
      <c r="L315" s="1493">
        <v>1.01E-2</v>
      </c>
      <c r="M315" s="1491">
        <v>3.8999999999999998E-3</v>
      </c>
      <c r="N315" s="1491">
        <v>2.0999999999999999E-3</v>
      </c>
      <c r="O315" s="1491">
        <v>1.0200000000000001E-2</v>
      </c>
      <c r="P315" s="1491">
        <v>4.0000000000000001E-3</v>
      </c>
      <c r="Q315" s="1491">
        <v>2.0999999999999999E-3</v>
      </c>
      <c r="R315" s="1491">
        <v>9.9000000000000008E-3</v>
      </c>
      <c r="S315" s="1491">
        <v>3.8999999999999998E-3</v>
      </c>
      <c r="T315" s="1491">
        <v>2.0999999999999999E-3</v>
      </c>
      <c r="U315" s="1491">
        <v>1.01E-2</v>
      </c>
      <c r="V315" s="1491">
        <v>4.0000000000000001E-3</v>
      </c>
      <c r="W315" s="1491">
        <v>2.0999999999999999E-3</v>
      </c>
      <c r="X315" s="1491">
        <v>1.01E-2</v>
      </c>
      <c r="Y315" s="1491">
        <v>3.8999999999999998E-3</v>
      </c>
      <c r="Z315" s="1491">
        <v>2.0999999999999999E-3</v>
      </c>
      <c r="AA315" s="1491">
        <v>9.7999999999999997E-3</v>
      </c>
      <c r="AB315" s="1491">
        <v>3.8E-3</v>
      </c>
      <c r="AC315" s="1491">
        <v>2.0999999999999999E-3</v>
      </c>
      <c r="AD315" s="1491">
        <v>9.5999999999999992E-3</v>
      </c>
      <c r="AE315" s="1491">
        <v>3.8E-3</v>
      </c>
      <c r="AF315" s="1491">
        <v>2E-3</v>
      </c>
      <c r="AG315" s="1491">
        <v>9.4999999999999998E-3</v>
      </c>
      <c r="AH315" s="1491">
        <v>3.7000000000000002E-3</v>
      </c>
      <c r="AI315" s="1491">
        <v>2E-3</v>
      </c>
      <c r="AJ315" s="1491">
        <v>9.5999999999999992E-3</v>
      </c>
      <c r="AK315" s="1491">
        <v>3.8E-3</v>
      </c>
      <c r="AL315" s="1491">
        <v>2E-3</v>
      </c>
      <c r="AM315" s="1491">
        <v>9.4999999999999998E-3</v>
      </c>
      <c r="AN315" s="1491">
        <v>3.7000000000000002E-3</v>
      </c>
      <c r="AO315" s="1491">
        <v>2E-3</v>
      </c>
      <c r="AP315" s="1491">
        <v>9.1999999999999998E-3</v>
      </c>
      <c r="AQ315" s="1491">
        <v>3.5999999999999999E-3</v>
      </c>
      <c r="AR315" s="1491">
        <v>1.9E-3</v>
      </c>
      <c r="AS315" s="1491">
        <v>8.9999999999999993E-3</v>
      </c>
      <c r="AT315" s="1491">
        <v>3.5000000000000001E-3</v>
      </c>
      <c r="AU315" s="1491">
        <v>1.9E-3</v>
      </c>
      <c r="AV315" s="1491">
        <v>8.6999999999999994E-3</v>
      </c>
      <c r="AW315" s="1491">
        <v>3.3999999999999998E-3</v>
      </c>
      <c r="AX315" s="1491">
        <v>1.8E-3</v>
      </c>
      <c r="AY315" s="1491">
        <v>8.6999999999999994E-3</v>
      </c>
      <c r="AZ315" s="1491">
        <v>3.3999999999999998E-3</v>
      </c>
      <c r="BA315" s="1491">
        <v>1.8E-3</v>
      </c>
      <c r="BB315" s="1493">
        <v>8.2000000000000007E-3</v>
      </c>
      <c r="BC315" s="1493">
        <v>3.2000000000000002E-3</v>
      </c>
      <c r="BD315" s="1493">
        <v>1.6999999999999999E-3</v>
      </c>
      <c r="BE315" s="1493">
        <v>7.7999999999999996E-3</v>
      </c>
      <c r="BF315" s="1493">
        <v>3.0999999999999999E-3</v>
      </c>
      <c r="BG315" s="1493">
        <v>1.6000000000000001E-3</v>
      </c>
    </row>
    <row r="316" spans="3:59">
      <c r="C316" s="1489" t="s">
        <v>680</v>
      </c>
      <c r="D316" s="1489" t="s">
        <v>2013</v>
      </c>
      <c r="E316" s="825" t="str">
        <f t="shared" si="5"/>
        <v>PorcinoCASTELLÓN/CASTELLÓ</v>
      </c>
      <c r="F316" s="1491">
        <v>1.01E-2</v>
      </c>
      <c r="G316" s="1492">
        <v>3.8999999999999998E-3</v>
      </c>
      <c r="H316" s="1491">
        <v>2.0999999999999999E-3</v>
      </c>
      <c r="I316" s="1491">
        <v>0.01</v>
      </c>
      <c r="J316" s="1491">
        <v>3.8999999999999998E-3</v>
      </c>
      <c r="K316" s="1491">
        <v>2.0999999999999999E-3</v>
      </c>
      <c r="L316" s="1493">
        <v>0.01</v>
      </c>
      <c r="M316" s="1491">
        <v>3.8999999999999998E-3</v>
      </c>
      <c r="N316" s="1491">
        <v>2.0999999999999999E-3</v>
      </c>
      <c r="O316" s="1491">
        <v>0.01</v>
      </c>
      <c r="P316" s="1491">
        <v>3.8999999999999998E-3</v>
      </c>
      <c r="Q316" s="1491">
        <v>2.0999999999999999E-3</v>
      </c>
      <c r="R316" s="1491">
        <v>9.7999999999999997E-3</v>
      </c>
      <c r="S316" s="1491">
        <v>3.8E-3</v>
      </c>
      <c r="T316" s="1491">
        <v>2.0999999999999999E-3</v>
      </c>
      <c r="U316" s="1491">
        <v>9.7999999999999997E-3</v>
      </c>
      <c r="V316" s="1491">
        <v>3.8E-3</v>
      </c>
      <c r="W316" s="1491">
        <v>2.0999999999999999E-3</v>
      </c>
      <c r="X316" s="1491">
        <v>9.7999999999999997E-3</v>
      </c>
      <c r="Y316" s="1491">
        <v>3.8E-3</v>
      </c>
      <c r="Z316" s="1491">
        <v>2.0999999999999999E-3</v>
      </c>
      <c r="AA316" s="1491">
        <v>9.7999999999999997E-3</v>
      </c>
      <c r="AB316" s="1491">
        <v>3.8E-3</v>
      </c>
      <c r="AC316" s="1491">
        <v>2E-3</v>
      </c>
      <c r="AD316" s="1491">
        <v>9.7999999999999997E-3</v>
      </c>
      <c r="AE316" s="1491">
        <v>3.8E-3</v>
      </c>
      <c r="AF316" s="1491">
        <v>2.0999999999999999E-3</v>
      </c>
      <c r="AG316" s="1491">
        <v>9.7000000000000003E-3</v>
      </c>
      <c r="AH316" s="1491">
        <v>3.8E-3</v>
      </c>
      <c r="AI316" s="1491">
        <v>2E-3</v>
      </c>
      <c r="AJ316" s="1491">
        <v>9.5999999999999992E-3</v>
      </c>
      <c r="AK316" s="1491">
        <v>3.7000000000000002E-3</v>
      </c>
      <c r="AL316" s="1491">
        <v>2E-3</v>
      </c>
      <c r="AM316" s="1491">
        <v>9.4999999999999998E-3</v>
      </c>
      <c r="AN316" s="1491">
        <v>3.7000000000000002E-3</v>
      </c>
      <c r="AO316" s="1491">
        <v>2E-3</v>
      </c>
      <c r="AP316" s="1491">
        <v>9.2999999999999992E-3</v>
      </c>
      <c r="AQ316" s="1491">
        <v>3.5999999999999999E-3</v>
      </c>
      <c r="AR316" s="1491">
        <v>1.9E-3</v>
      </c>
      <c r="AS316" s="1491">
        <v>9.1000000000000004E-3</v>
      </c>
      <c r="AT316" s="1491">
        <v>3.5999999999999999E-3</v>
      </c>
      <c r="AU316" s="1491">
        <v>1.9E-3</v>
      </c>
      <c r="AV316" s="1491">
        <v>8.8999999999999999E-3</v>
      </c>
      <c r="AW316" s="1491">
        <v>3.5000000000000001E-3</v>
      </c>
      <c r="AX316" s="1491">
        <v>1.9E-3</v>
      </c>
      <c r="AY316" s="1491">
        <v>8.8999999999999999E-3</v>
      </c>
      <c r="AZ316" s="1491">
        <v>3.5000000000000001E-3</v>
      </c>
      <c r="BA316" s="1491">
        <v>1.9E-3</v>
      </c>
      <c r="BB316" s="1493">
        <v>8.3999999999999995E-3</v>
      </c>
      <c r="BC316" s="1493">
        <v>3.3E-3</v>
      </c>
      <c r="BD316" s="1493">
        <v>1.8E-3</v>
      </c>
      <c r="BE316" s="1493">
        <v>8.9999999999999993E-3</v>
      </c>
      <c r="BF316" s="1493">
        <v>3.5000000000000001E-3</v>
      </c>
      <c r="BG316" s="1493">
        <v>1.9E-3</v>
      </c>
    </row>
    <row r="317" spans="3:59">
      <c r="C317" s="1489" t="s">
        <v>680</v>
      </c>
      <c r="D317" s="1489" t="s">
        <v>2014</v>
      </c>
      <c r="E317" s="825" t="str">
        <f t="shared" si="5"/>
        <v>PorcinoCIUDAD REAL</v>
      </c>
      <c r="F317" s="1491">
        <v>1.0500000000000001E-2</v>
      </c>
      <c r="G317" s="1492">
        <v>4.1000000000000003E-3</v>
      </c>
      <c r="H317" s="1491">
        <v>2.2000000000000001E-3</v>
      </c>
      <c r="I317" s="1491">
        <v>1.0500000000000001E-2</v>
      </c>
      <c r="J317" s="1491">
        <v>4.1000000000000003E-3</v>
      </c>
      <c r="K317" s="1491">
        <v>2.2000000000000001E-3</v>
      </c>
      <c r="L317" s="1493">
        <v>1.03E-2</v>
      </c>
      <c r="M317" s="1491">
        <v>4.0000000000000001E-3</v>
      </c>
      <c r="N317" s="1491">
        <v>2.2000000000000001E-3</v>
      </c>
      <c r="O317" s="1491">
        <v>1.0200000000000001E-2</v>
      </c>
      <c r="P317" s="1491">
        <v>4.0000000000000001E-3</v>
      </c>
      <c r="Q317" s="1491">
        <v>2.0999999999999999E-3</v>
      </c>
      <c r="R317" s="1491">
        <v>1.01E-2</v>
      </c>
      <c r="S317" s="1491">
        <v>4.0000000000000001E-3</v>
      </c>
      <c r="T317" s="1491">
        <v>2.0999999999999999E-3</v>
      </c>
      <c r="U317" s="1491">
        <v>0.01</v>
      </c>
      <c r="V317" s="1491">
        <v>3.8999999999999998E-3</v>
      </c>
      <c r="W317" s="1491">
        <v>2.0999999999999999E-3</v>
      </c>
      <c r="X317" s="1491">
        <v>0.01</v>
      </c>
      <c r="Y317" s="1491">
        <v>3.8999999999999998E-3</v>
      </c>
      <c r="Z317" s="1491">
        <v>2.0999999999999999E-3</v>
      </c>
      <c r="AA317" s="1491">
        <v>0.01</v>
      </c>
      <c r="AB317" s="1491">
        <v>3.8999999999999998E-3</v>
      </c>
      <c r="AC317" s="1491">
        <v>2.0999999999999999E-3</v>
      </c>
      <c r="AD317" s="1491">
        <v>1.01E-2</v>
      </c>
      <c r="AE317" s="1491">
        <v>3.8999999999999998E-3</v>
      </c>
      <c r="AF317" s="1491">
        <v>2.0999999999999999E-3</v>
      </c>
      <c r="AG317" s="1491">
        <v>9.7000000000000003E-3</v>
      </c>
      <c r="AH317" s="1491">
        <v>3.8E-3</v>
      </c>
      <c r="AI317" s="1491">
        <v>2E-3</v>
      </c>
      <c r="AJ317" s="1491">
        <v>9.5999999999999992E-3</v>
      </c>
      <c r="AK317" s="1491">
        <v>3.7000000000000002E-3</v>
      </c>
      <c r="AL317" s="1491">
        <v>2E-3</v>
      </c>
      <c r="AM317" s="1491">
        <v>9.4999999999999998E-3</v>
      </c>
      <c r="AN317" s="1491">
        <v>3.7000000000000002E-3</v>
      </c>
      <c r="AO317" s="1491">
        <v>2E-3</v>
      </c>
      <c r="AP317" s="1491">
        <v>9.4000000000000004E-3</v>
      </c>
      <c r="AQ317" s="1491">
        <v>3.7000000000000002E-3</v>
      </c>
      <c r="AR317" s="1491">
        <v>2E-3</v>
      </c>
      <c r="AS317" s="1491">
        <v>9.1999999999999998E-3</v>
      </c>
      <c r="AT317" s="1491">
        <v>3.5999999999999999E-3</v>
      </c>
      <c r="AU317" s="1491">
        <v>1.9E-3</v>
      </c>
      <c r="AV317" s="1491">
        <v>9.1000000000000004E-3</v>
      </c>
      <c r="AW317" s="1491">
        <v>3.5999999999999999E-3</v>
      </c>
      <c r="AX317" s="1491">
        <v>1.9E-3</v>
      </c>
      <c r="AY317" s="1491">
        <v>8.8000000000000005E-3</v>
      </c>
      <c r="AZ317" s="1491">
        <v>3.5000000000000001E-3</v>
      </c>
      <c r="BA317" s="1491">
        <v>1.9E-3</v>
      </c>
      <c r="BB317" s="1493">
        <v>8.3000000000000001E-3</v>
      </c>
      <c r="BC317" s="1493">
        <v>3.3E-3</v>
      </c>
      <c r="BD317" s="1493">
        <v>1.6999999999999999E-3</v>
      </c>
      <c r="BE317" s="1493">
        <v>8.6999999999999994E-3</v>
      </c>
      <c r="BF317" s="1493">
        <v>3.3999999999999998E-3</v>
      </c>
      <c r="BG317" s="1493">
        <v>1.8E-3</v>
      </c>
    </row>
    <row r="318" spans="3:59">
      <c r="C318" s="1489" t="s">
        <v>680</v>
      </c>
      <c r="D318" s="1489" t="s">
        <v>2015</v>
      </c>
      <c r="E318" s="825" t="str">
        <f t="shared" si="5"/>
        <v>PorcinoCÓRDOBA</v>
      </c>
      <c r="F318" s="1491">
        <v>1.0200000000000001E-2</v>
      </c>
      <c r="G318" s="1492">
        <v>4.0000000000000001E-3</v>
      </c>
      <c r="H318" s="1491">
        <v>2.0999999999999999E-3</v>
      </c>
      <c r="I318" s="1491">
        <v>1.01E-2</v>
      </c>
      <c r="J318" s="1491">
        <v>3.8999999999999998E-3</v>
      </c>
      <c r="K318" s="1491">
        <v>2.0999999999999999E-3</v>
      </c>
      <c r="L318" s="1493">
        <v>1.01E-2</v>
      </c>
      <c r="M318" s="1491">
        <v>3.8999999999999998E-3</v>
      </c>
      <c r="N318" s="1491">
        <v>2.0999999999999999E-3</v>
      </c>
      <c r="O318" s="1491">
        <v>1.0200000000000001E-2</v>
      </c>
      <c r="P318" s="1491">
        <v>4.0000000000000001E-3</v>
      </c>
      <c r="Q318" s="1491">
        <v>2.0999999999999999E-3</v>
      </c>
      <c r="R318" s="1491">
        <v>9.7999999999999997E-3</v>
      </c>
      <c r="S318" s="1491">
        <v>3.8E-3</v>
      </c>
      <c r="T318" s="1491">
        <v>2.0999999999999999E-3</v>
      </c>
      <c r="U318" s="1491">
        <v>0.01</v>
      </c>
      <c r="V318" s="1491">
        <v>3.8999999999999998E-3</v>
      </c>
      <c r="W318" s="1491">
        <v>2.0999999999999999E-3</v>
      </c>
      <c r="X318" s="1491">
        <v>0.01</v>
      </c>
      <c r="Y318" s="1491">
        <v>3.8999999999999998E-3</v>
      </c>
      <c r="Z318" s="1491">
        <v>2.0999999999999999E-3</v>
      </c>
      <c r="AA318" s="1491">
        <v>1.01E-2</v>
      </c>
      <c r="AB318" s="1491">
        <v>3.8999999999999998E-3</v>
      </c>
      <c r="AC318" s="1491">
        <v>2.0999999999999999E-3</v>
      </c>
      <c r="AD318" s="1491">
        <v>1.01E-2</v>
      </c>
      <c r="AE318" s="1491">
        <v>4.0000000000000001E-3</v>
      </c>
      <c r="AF318" s="1491">
        <v>2.0999999999999999E-3</v>
      </c>
      <c r="AG318" s="1491">
        <v>0.01</v>
      </c>
      <c r="AH318" s="1491">
        <v>3.8999999999999998E-3</v>
      </c>
      <c r="AI318" s="1491">
        <v>2.0999999999999999E-3</v>
      </c>
      <c r="AJ318" s="1491">
        <v>9.9000000000000008E-3</v>
      </c>
      <c r="AK318" s="1491">
        <v>3.8999999999999998E-3</v>
      </c>
      <c r="AL318" s="1491">
        <v>2.0999999999999999E-3</v>
      </c>
      <c r="AM318" s="1491">
        <v>9.5999999999999992E-3</v>
      </c>
      <c r="AN318" s="1491">
        <v>3.7000000000000002E-3</v>
      </c>
      <c r="AO318" s="1491">
        <v>2E-3</v>
      </c>
      <c r="AP318" s="1491">
        <v>9.4000000000000004E-3</v>
      </c>
      <c r="AQ318" s="1491">
        <v>3.7000000000000002E-3</v>
      </c>
      <c r="AR318" s="1491">
        <v>2E-3</v>
      </c>
      <c r="AS318" s="1491">
        <v>9.1000000000000004E-3</v>
      </c>
      <c r="AT318" s="1491">
        <v>3.5999999999999999E-3</v>
      </c>
      <c r="AU318" s="1491">
        <v>1.9E-3</v>
      </c>
      <c r="AV318" s="1491">
        <v>9.1000000000000004E-3</v>
      </c>
      <c r="AW318" s="1491">
        <v>3.5000000000000001E-3</v>
      </c>
      <c r="AX318" s="1491">
        <v>1.9E-3</v>
      </c>
      <c r="AY318" s="1491">
        <v>8.9999999999999993E-3</v>
      </c>
      <c r="AZ318" s="1491">
        <v>3.5000000000000001E-3</v>
      </c>
      <c r="BA318" s="1491">
        <v>1.9E-3</v>
      </c>
      <c r="BB318" s="1493">
        <v>9.4000000000000004E-3</v>
      </c>
      <c r="BC318" s="1493">
        <v>3.7000000000000002E-3</v>
      </c>
      <c r="BD318" s="1493">
        <v>2E-3</v>
      </c>
      <c r="BE318" s="1493">
        <v>9.1000000000000004E-3</v>
      </c>
      <c r="BF318" s="1493">
        <v>3.5999999999999999E-3</v>
      </c>
      <c r="BG318" s="1493">
        <v>1.9E-3</v>
      </c>
    </row>
    <row r="319" spans="3:59">
      <c r="C319" s="1489" t="s">
        <v>680</v>
      </c>
      <c r="D319" s="1489" t="s">
        <v>2016</v>
      </c>
      <c r="E319" s="825" t="str">
        <f t="shared" si="5"/>
        <v>PorcinoCORUÑA, A</v>
      </c>
      <c r="F319" s="1491">
        <v>1.0200000000000001E-2</v>
      </c>
      <c r="G319" s="1492">
        <v>4.0000000000000001E-3</v>
      </c>
      <c r="H319" s="1491">
        <v>2.0999999999999999E-3</v>
      </c>
      <c r="I319" s="1491">
        <v>1.0200000000000001E-2</v>
      </c>
      <c r="J319" s="1491">
        <v>4.0000000000000001E-3</v>
      </c>
      <c r="K319" s="1491">
        <v>2.0999999999999999E-3</v>
      </c>
      <c r="L319" s="1493">
        <v>1.01E-2</v>
      </c>
      <c r="M319" s="1491">
        <v>3.8999999999999998E-3</v>
      </c>
      <c r="N319" s="1491">
        <v>2.0999999999999999E-3</v>
      </c>
      <c r="O319" s="1491">
        <v>1.0200000000000001E-2</v>
      </c>
      <c r="P319" s="1491">
        <v>4.0000000000000001E-3</v>
      </c>
      <c r="Q319" s="1491">
        <v>2.0999999999999999E-3</v>
      </c>
      <c r="R319" s="1491">
        <v>9.7999999999999997E-3</v>
      </c>
      <c r="S319" s="1491">
        <v>3.8E-3</v>
      </c>
      <c r="T319" s="1491">
        <v>2.0999999999999999E-3</v>
      </c>
      <c r="U319" s="1491">
        <v>9.9000000000000008E-3</v>
      </c>
      <c r="V319" s="1491">
        <v>3.8999999999999998E-3</v>
      </c>
      <c r="W319" s="1491">
        <v>2.0999999999999999E-3</v>
      </c>
      <c r="X319" s="1491">
        <v>0.01</v>
      </c>
      <c r="Y319" s="1491">
        <v>3.8999999999999998E-3</v>
      </c>
      <c r="Z319" s="1491">
        <v>2.0999999999999999E-3</v>
      </c>
      <c r="AA319" s="1491">
        <v>9.9000000000000008E-3</v>
      </c>
      <c r="AB319" s="1491">
        <v>3.8999999999999998E-3</v>
      </c>
      <c r="AC319" s="1491">
        <v>2.0999999999999999E-3</v>
      </c>
      <c r="AD319" s="1491">
        <v>1.01E-2</v>
      </c>
      <c r="AE319" s="1491">
        <v>3.8999999999999998E-3</v>
      </c>
      <c r="AF319" s="1491">
        <v>2.0999999999999999E-3</v>
      </c>
      <c r="AG319" s="1491">
        <v>9.9000000000000008E-3</v>
      </c>
      <c r="AH319" s="1491">
        <v>3.8999999999999998E-3</v>
      </c>
      <c r="AI319" s="1491">
        <v>2.0999999999999999E-3</v>
      </c>
      <c r="AJ319" s="1491">
        <v>9.7999999999999997E-3</v>
      </c>
      <c r="AK319" s="1491">
        <v>3.8E-3</v>
      </c>
      <c r="AL319" s="1491">
        <v>2E-3</v>
      </c>
      <c r="AM319" s="1491">
        <v>9.5999999999999992E-3</v>
      </c>
      <c r="AN319" s="1491">
        <v>3.8E-3</v>
      </c>
      <c r="AO319" s="1491">
        <v>2E-3</v>
      </c>
      <c r="AP319" s="1491">
        <v>9.4000000000000004E-3</v>
      </c>
      <c r="AQ319" s="1491">
        <v>3.7000000000000002E-3</v>
      </c>
      <c r="AR319" s="1491">
        <v>2E-3</v>
      </c>
      <c r="AS319" s="1491">
        <v>9.1999999999999998E-3</v>
      </c>
      <c r="AT319" s="1491">
        <v>3.5999999999999999E-3</v>
      </c>
      <c r="AU319" s="1491">
        <v>1.9E-3</v>
      </c>
      <c r="AV319" s="1491">
        <v>8.9999999999999993E-3</v>
      </c>
      <c r="AW319" s="1491">
        <v>3.5000000000000001E-3</v>
      </c>
      <c r="AX319" s="1491">
        <v>1.9E-3</v>
      </c>
      <c r="AY319" s="1491">
        <v>8.8000000000000005E-3</v>
      </c>
      <c r="AZ319" s="1491">
        <v>3.3999999999999998E-3</v>
      </c>
      <c r="BA319" s="1491">
        <v>1.8E-3</v>
      </c>
      <c r="BB319" s="1493">
        <v>8.5000000000000006E-3</v>
      </c>
      <c r="BC319" s="1493">
        <v>3.3E-3</v>
      </c>
      <c r="BD319" s="1493">
        <v>1.8E-3</v>
      </c>
      <c r="BE319" s="1493">
        <v>8.5000000000000006E-3</v>
      </c>
      <c r="BF319" s="1493">
        <v>3.3E-3</v>
      </c>
      <c r="BG319" s="1493">
        <v>1.8E-3</v>
      </c>
    </row>
    <row r="320" spans="3:59">
      <c r="C320" s="1489" t="s">
        <v>680</v>
      </c>
      <c r="D320" s="1489" t="s">
        <v>2017</v>
      </c>
      <c r="E320" s="825" t="str">
        <f t="shared" si="5"/>
        <v>PorcinoCUENCA</v>
      </c>
      <c r="F320" s="1491">
        <v>1.01E-2</v>
      </c>
      <c r="G320" s="1492">
        <v>3.8999999999999998E-3</v>
      </c>
      <c r="H320" s="1491">
        <v>2.0999999999999999E-3</v>
      </c>
      <c r="I320" s="1491">
        <v>1.01E-2</v>
      </c>
      <c r="J320" s="1491">
        <v>3.8999999999999998E-3</v>
      </c>
      <c r="K320" s="1491">
        <v>2.0999999999999999E-3</v>
      </c>
      <c r="L320" s="1493">
        <v>0.01</v>
      </c>
      <c r="M320" s="1491">
        <v>3.8999999999999998E-3</v>
      </c>
      <c r="N320" s="1491">
        <v>2.0999999999999999E-3</v>
      </c>
      <c r="O320" s="1491">
        <v>0.01</v>
      </c>
      <c r="P320" s="1491">
        <v>3.8999999999999998E-3</v>
      </c>
      <c r="Q320" s="1491">
        <v>2.0999999999999999E-3</v>
      </c>
      <c r="R320" s="1491">
        <v>9.9000000000000008E-3</v>
      </c>
      <c r="S320" s="1491">
        <v>3.8999999999999998E-3</v>
      </c>
      <c r="T320" s="1491">
        <v>2.0999999999999999E-3</v>
      </c>
      <c r="U320" s="1491">
        <v>9.9000000000000008E-3</v>
      </c>
      <c r="V320" s="1491">
        <v>3.8E-3</v>
      </c>
      <c r="W320" s="1491">
        <v>2.0999999999999999E-3</v>
      </c>
      <c r="X320" s="1491">
        <v>9.7999999999999997E-3</v>
      </c>
      <c r="Y320" s="1491">
        <v>3.8E-3</v>
      </c>
      <c r="Z320" s="1491">
        <v>2.0999999999999999E-3</v>
      </c>
      <c r="AA320" s="1491">
        <v>9.9000000000000008E-3</v>
      </c>
      <c r="AB320" s="1491">
        <v>3.8999999999999998E-3</v>
      </c>
      <c r="AC320" s="1491">
        <v>2.0999999999999999E-3</v>
      </c>
      <c r="AD320" s="1491">
        <v>9.9000000000000008E-3</v>
      </c>
      <c r="AE320" s="1491">
        <v>3.8999999999999998E-3</v>
      </c>
      <c r="AF320" s="1491">
        <v>2.0999999999999999E-3</v>
      </c>
      <c r="AG320" s="1491">
        <v>9.9000000000000008E-3</v>
      </c>
      <c r="AH320" s="1491">
        <v>3.8999999999999998E-3</v>
      </c>
      <c r="AI320" s="1491">
        <v>2.0999999999999999E-3</v>
      </c>
      <c r="AJ320" s="1491">
        <v>9.7000000000000003E-3</v>
      </c>
      <c r="AK320" s="1491">
        <v>3.8E-3</v>
      </c>
      <c r="AL320" s="1491">
        <v>2E-3</v>
      </c>
      <c r="AM320" s="1491">
        <v>9.4999999999999998E-3</v>
      </c>
      <c r="AN320" s="1491">
        <v>3.7000000000000002E-3</v>
      </c>
      <c r="AO320" s="1491">
        <v>2E-3</v>
      </c>
      <c r="AP320" s="1491">
        <v>9.2999999999999992E-3</v>
      </c>
      <c r="AQ320" s="1491">
        <v>3.5999999999999999E-3</v>
      </c>
      <c r="AR320" s="1491">
        <v>1.9E-3</v>
      </c>
      <c r="AS320" s="1491">
        <v>9.1000000000000004E-3</v>
      </c>
      <c r="AT320" s="1491">
        <v>3.5000000000000001E-3</v>
      </c>
      <c r="AU320" s="1491">
        <v>1.9E-3</v>
      </c>
      <c r="AV320" s="1491">
        <v>8.8000000000000005E-3</v>
      </c>
      <c r="AW320" s="1491">
        <v>3.5000000000000001E-3</v>
      </c>
      <c r="AX320" s="1491">
        <v>1.9E-3</v>
      </c>
      <c r="AY320" s="1491">
        <v>8.8000000000000005E-3</v>
      </c>
      <c r="AZ320" s="1491">
        <v>3.3999999999999998E-3</v>
      </c>
      <c r="BA320" s="1491">
        <v>1.8E-3</v>
      </c>
      <c r="BB320" s="1493">
        <v>8.6999999999999994E-3</v>
      </c>
      <c r="BC320" s="1493">
        <v>3.3999999999999998E-3</v>
      </c>
      <c r="BD320" s="1493">
        <v>1.8E-3</v>
      </c>
      <c r="BE320" s="1493">
        <v>8.6999999999999994E-3</v>
      </c>
      <c r="BF320" s="1493">
        <v>3.3999999999999998E-3</v>
      </c>
      <c r="BG320" s="1493">
        <v>1.8E-3</v>
      </c>
    </row>
    <row r="321" spans="3:59">
      <c r="C321" s="1489" t="s">
        <v>680</v>
      </c>
      <c r="D321" s="1489" t="s">
        <v>2018</v>
      </c>
      <c r="E321" s="825" t="str">
        <f t="shared" si="5"/>
        <v>PorcinoGIPUZKOA</v>
      </c>
      <c r="F321" s="1491">
        <v>1.01E-2</v>
      </c>
      <c r="G321" s="1492">
        <v>4.0000000000000001E-3</v>
      </c>
      <c r="H321" s="1491">
        <v>2.0999999999999999E-3</v>
      </c>
      <c r="I321" s="1491">
        <v>0.01</v>
      </c>
      <c r="J321" s="1491">
        <v>3.8999999999999998E-3</v>
      </c>
      <c r="K321" s="1491">
        <v>2.0999999999999999E-3</v>
      </c>
      <c r="L321" s="1493">
        <v>1.01E-2</v>
      </c>
      <c r="M321" s="1491">
        <v>4.0000000000000001E-3</v>
      </c>
      <c r="N321" s="1491">
        <v>2.0999999999999999E-3</v>
      </c>
      <c r="O321" s="1491">
        <v>1.03E-2</v>
      </c>
      <c r="P321" s="1491">
        <v>4.0000000000000001E-3</v>
      </c>
      <c r="Q321" s="1491">
        <v>2.2000000000000001E-3</v>
      </c>
      <c r="R321" s="1491">
        <v>1.04E-2</v>
      </c>
      <c r="S321" s="1491">
        <v>4.1000000000000003E-3</v>
      </c>
      <c r="T321" s="1491">
        <v>2.2000000000000001E-3</v>
      </c>
      <c r="U321" s="1491">
        <v>1.03E-2</v>
      </c>
      <c r="V321" s="1491">
        <v>4.0000000000000001E-3</v>
      </c>
      <c r="W321" s="1491">
        <v>2.2000000000000001E-3</v>
      </c>
      <c r="X321" s="1491">
        <v>1.01E-2</v>
      </c>
      <c r="Y321" s="1491">
        <v>3.8999999999999998E-3</v>
      </c>
      <c r="Z321" s="1491">
        <v>2.0999999999999999E-3</v>
      </c>
      <c r="AA321" s="1491">
        <v>0.01</v>
      </c>
      <c r="AB321" s="1491">
        <v>3.8999999999999998E-3</v>
      </c>
      <c r="AC321" s="1491">
        <v>2.0999999999999999E-3</v>
      </c>
      <c r="AD321" s="1491">
        <v>9.7999999999999997E-3</v>
      </c>
      <c r="AE321" s="1491">
        <v>3.8E-3</v>
      </c>
      <c r="AF321" s="1491">
        <v>2.0999999999999999E-3</v>
      </c>
      <c r="AG321" s="1491">
        <v>9.7000000000000003E-3</v>
      </c>
      <c r="AH321" s="1491">
        <v>3.8E-3</v>
      </c>
      <c r="AI321" s="1491">
        <v>2E-3</v>
      </c>
      <c r="AJ321" s="1491">
        <v>9.4999999999999998E-3</v>
      </c>
      <c r="AK321" s="1491">
        <v>3.7000000000000002E-3</v>
      </c>
      <c r="AL321" s="1491">
        <v>2E-3</v>
      </c>
      <c r="AM321" s="1491">
        <v>9.4000000000000004E-3</v>
      </c>
      <c r="AN321" s="1491">
        <v>3.7000000000000002E-3</v>
      </c>
      <c r="AO321" s="1491">
        <v>2E-3</v>
      </c>
      <c r="AP321" s="1491">
        <v>9.1999999999999998E-3</v>
      </c>
      <c r="AQ321" s="1491">
        <v>3.5999999999999999E-3</v>
      </c>
      <c r="AR321" s="1491">
        <v>1.9E-3</v>
      </c>
      <c r="AS321" s="1491">
        <v>8.9999999999999993E-3</v>
      </c>
      <c r="AT321" s="1491">
        <v>3.5000000000000001E-3</v>
      </c>
      <c r="AU321" s="1491">
        <v>1.9E-3</v>
      </c>
      <c r="AV321" s="1491">
        <v>8.6999999999999994E-3</v>
      </c>
      <c r="AW321" s="1491">
        <v>3.3999999999999998E-3</v>
      </c>
      <c r="AX321" s="1491">
        <v>1.8E-3</v>
      </c>
      <c r="AY321" s="1491">
        <v>8.6999999999999994E-3</v>
      </c>
      <c r="AZ321" s="1491">
        <v>3.3999999999999998E-3</v>
      </c>
      <c r="BA321" s="1491">
        <v>1.8E-3</v>
      </c>
      <c r="BB321" s="1493">
        <v>8.6999999999999994E-3</v>
      </c>
      <c r="BC321" s="1493">
        <v>3.3999999999999998E-3</v>
      </c>
      <c r="BD321" s="1493">
        <v>1.8E-3</v>
      </c>
      <c r="BE321" s="1493">
        <v>8.2000000000000007E-3</v>
      </c>
      <c r="BF321" s="1493">
        <v>3.2000000000000002E-3</v>
      </c>
      <c r="BG321" s="1493">
        <v>1.6999999999999999E-3</v>
      </c>
    </row>
    <row r="322" spans="3:59">
      <c r="C322" s="1489" t="s">
        <v>680</v>
      </c>
      <c r="D322" s="1489" t="s">
        <v>2019</v>
      </c>
      <c r="E322" s="825" t="str">
        <f t="shared" si="5"/>
        <v>PorcinoGIRONA</v>
      </c>
      <c r="F322" s="1491">
        <v>1.01E-2</v>
      </c>
      <c r="G322" s="1492">
        <v>3.8999999999999998E-3</v>
      </c>
      <c r="H322" s="1491">
        <v>2.0999999999999999E-3</v>
      </c>
      <c r="I322" s="1491">
        <v>9.9000000000000008E-3</v>
      </c>
      <c r="J322" s="1491">
        <v>3.8999999999999998E-3</v>
      </c>
      <c r="K322" s="1491">
        <v>2.0999999999999999E-3</v>
      </c>
      <c r="L322" s="1493">
        <v>0.01</v>
      </c>
      <c r="M322" s="1491">
        <v>3.8999999999999998E-3</v>
      </c>
      <c r="N322" s="1491">
        <v>2.0999999999999999E-3</v>
      </c>
      <c r="O322" s="1491">
        <v>0.01</v>
      </c>
      <c r="P322" s="1491">
        <v>3.8999999999999998E-3</v>
      </c>
      <c r="Q322" s="1491">
        <v>2.0999999999999999E-3</v>
      </c>
      <c r="R322" s="1491">
        <v>9.9000000000000008E-3</v>
      </c>
      <c r="S322" s="1491">
        <v>3.8999999999999998E-3</v>
      </c>
      <c r="T322" s="1491">
        <v>2.0999999999999999E-3</v>
      </c>
      <c r="U322" s="1491">
        <v>9.7999999999999997E-3</v>
      </c>
      <c r="V322" s="1491">
        <v>3.8E-3</v>
      </c>
      <c r="W322" s="1491">
        <v>2.0999999999999999E-3</v>
      </c>
      <c r="X322" s="1491">
        <v>9.7999999999999997E-3</v>
      </c>
      <c r="Y322" s="1491">
        <v>3.8E-3</v>
      </c>
      <c r="Z322" s="1491">
        <v>2.0999999999999999E-3</v>
      </c>
      <c r="AA322" s="1491">
        <v>9.7999999999999997E-3</v>
      </c>
      <c r="AB322" s="1491">
        <v>3.8E-3</v>
      </c>
      <c r="AC322" s="1491">
        <v>2.0999999999999999E-3</v>
      </c>
      <c r="AD322" s="1491">
        <v>9.9000000000000008E-3</v>
      </c>
      <c r="AE322" s="1491">
        <v>3.8E-3</v>
      </c>
      <c r="AF322" s="1491">
        <v>2.0999999999999999E-3</v>
      </c>
      <c r="AG322" s="1491">
        <v>9.7000000000000003E-3</v>
      </c>
      <c r="AH322" s="1491">
        <v>3.8E-3</v>
      </c>
      <c r="AI322" s="1491">
        <v>2E-3</v>
      </c>
      <c r="AJ322" s="1491">
        <v>9.5999999999999992E-3</v>
      </c>
      <c r="AK322" s="1491">
        <v>3.8E-3</v>
      </c>
      <c r="AL322" s="1491">
        <v>2E-3</v>
      </c>
      <c r="AM322" s="1491">
        <v>9.4999999999999998E-3</v>
      </c>
      <c r="AN322" s="1491">
        <v>3.7000000000000002E-3</v>
      </c>
      <c r="AO322" s="1491">
        <v>2E-3</v>
      </c>
      <c r="AP322" s="1491">
        <v>9.4000000000000004E-3</v>
      </c>
      <c r="AQ322" s="1491">
        <v>3.7000000000000002E-3</v>
      </c>
      <c r="AR322" s="1491">
        <v>2E-3</v>
      </c>
      <c r="AS322" s="1491">
        <v>9.1000000000000004E-3</v>
      </c>
      <c r="AT322" s="1491">
        <v>3.5999999999999999E-3</v>
      </c>
      <c r="AU322" s="1491">
        <v>1.9E-3</v>
      </c>
      <c r="AV322" s="1491">
        <v>8.8000000000000005E-3</v>
      </c>
      <c r="AW322" s="1491">
        <v>3.5000000000000001E-3</v>
      </c>
      <c r="AX322" s="1491">
        <v>1.9E-3</v>
      </c>
      <c r="AY322" s="1491">
        <v>8.9999999999999993E-3</v>
      </c>
      <c r="AZ322" s="1491">
        <v>3.5000000000000001E-3</v>
      </c>
      <c r="BA322" s="1491">
        <v>1.9E-3</v>
      </c>
      <c r="BB322" s="1493">
        <v>8.9999999999999993E-3</v>
      </c>
      <c r="BC322" s="1493">
        <v>3.5000000000000001E-3</v>
      </c>
      <c r="BD322" s="1493">
        <v>1.9E-3</v>
      </c>
      <c r="BE322" s="1493">
        <v>8.6E-3</v>
      </c>
      <c r="BF322" s="1493">
        <v>3.3999999999999998E-3</v>
      </c>
      <c r="BG322" s="1493">
        <v>1.8E-3</v>
      </c>
    </row>
    <row r="323" spans="3:59">
      <c r="C323" s="1489" t="s">
        <v>680</v>
      </c>
      <c r="D323" s="1489" t="s">
        <v>2020</v>
      </c>
      <c r="E323" s="825" t="str">
        <f t="shared" si="5"/>
        <v>PorcinoGRANADA</v>
      </c>
      <c r="F323" s="1491">
        <v>1.01E-2</v>
      </c>
      <c r="G323" s="1492">
        <v>3.8999999999999998E-3</v>
      </c>
      <c r="H323" s="1491">
        <v>2.0999999999999999E-3</v>
      </c>
      <c r="I323" s="1491">
        <v>1.01E-2</v>
      </c>
      <c r="J323" s="1491">
        <v>3.8999999999999998E-3</v>
      </c>
      <c r="K323" s="1491">
        <v>2.0999999999999999E-3</v>
      </c>
      <c r="L323" s="1493">
        <v>1.01E-2</v>
      </c>
      <c r="M323" s="1491">
        <v>3.8999999999999998E-3</v>
      </c>
      <c r="N323" s="1491">
        <v>2.0999999999999999E-3</v>
      </c>
      <c r="O323" s="1491">
        <v>1.01E-2</v>
      </c>
      <c r="P323" s="1491">
        <v>3.8999999999999998E-3</v>
      </c>
      <c r="Q323" s="1491">
        <v>2.0999999999999999E-3</v>
      </c>
      <c r="R323" s="1491">
        <v>0.01</v>
      </c>
      <c r="S323" s="1491">
        <v>3.8999999999999998E-3</v>
      </c>
      <c r="T323" s="1491">
        <v>2.0999999999999999E-3</v>
      </c>
      <c r="U323" s="1491">
        <v>1.01E-2</v>
      </c>
      <c r="V323" s="1491">
        <v>3.8999999999999998E-3</v>
      </c>
      <c r="W323" s="1491">
        <v>2.0999999999999999E-3</v>
      </c>
      <c r="X323" s="1491">
        <v>0.01</v>
      </c>
      <c r="Y323" s="1491">
        <v>3.8999999999999998E-3</v>
      </c>
      <c r="Z323" s="1491">
        <v>2.0999999999999999E-3</v>
      </c>
      <c r="AA323" s="1491">
        <v>0.01</v>
      </c>
      <c r="AB323" s="1491">
        <v>3.8999999999999998E-3</v>
      </c>
      <c r="AC323" s="1491">
        <v>2.0999999999999999E-3</v>
      </c>
      <c r="AD323" s="1491">
        <v>1.01E-2</v>
      </c>
      <c r="AE323" s="1491">
        <v>4.0000000000000001E-3</v>
      </c>
      <c r="AF323" s="1491">
        <v>2.0999999999999999E-3</v>
      </c>
      <c r="AG323" s="1491">
        <v>1.01E-2</v>
      </c>
      <c r="AH323" s="1491">
        <v>3.8999999999999998E-3</v>
      </c>
      <c r="AI323" s="1491">
        <v>2.0999999999999999E-3</v>
      </c>
      <c r="AJ323" s="1491">
        <v>0.01</v>
      </c>
      <c r="AK323" s="1491">
        <v>3.8999999999999998E-3</v>
      </c>
      <c r="AL323" s="1491">
        <v>2.0999999999999999E-3</v>
      </c>
      <c r="AM323" s="1491">
        <v>9.7000000000000003E-3</v>
      </c>
      <c r="AN323" s="1491">
        <v>3.8E-3</v>
      </c>
      <c r="AO323" s="1491">
        <v>2E-3</v>
      </c>
      <c r="AP323" s="1491">
        <v>9.7000000000000003E-3</v>
      </c>
      <c r="AQ323" s="1491">
        <v>3.8E-3</v>
      </c>
      <c r="AR323" s="1491">
        <v>2E-3</v>
      </c>
      <c r="AS323" s="1491">
        <v>9.4000000000000004E-3</v>
      </c>
      <c r="AT323" s="1491">
        <v>3.7000000000000002E-3</v>
      </c>
      <c r="AU323" s="1491">
        <v>2E-3</v>
      </c>
      <c r="AV323" s="1491">
        <v>9.1999999999999998E-3</v>
      </c>
      <c r="AW323" s="1491">
        <v>3.5999999999999999E-3</v>
      </c>
      <c r="AX323" s="1491">
        <v>1.9E-3</v>
      </c>
      <c r="AY323" s="1491">
        <v>9.1000000000000004E-3</v>
      </c>
      <c r="AZ323" s="1491">
        <v>3.5999999999999999E-3</v>
      </c>
      <c r="BA323" s="1491">
        <v>1.9E-3</v>
      </c>
      <c r="BB323" s="1493">
        <v>9.4000000000000004E-3</v>
      </c>
      <c r="BC323" s="1493">
        <v>3.7000000000000002E-3</v>
      </c>
      <c r="BD323" s="1493">
        <v>2E-3</v>
      </c>
      <c r="BE323" s="1493">
        <v>9.1000000000000004E-3</v>
      </c>
      <c r="BF323" s="1493">
        <v>3.5999999999999999E-3</v>
      </c>
      <c r="BG323" s="1493">
        <v>1.9E-3</v>
      </c>
    </row>
    <row r="324" spans="3:59">
      <c r="C324" s="1489" t="s">
        <v>680</v>
      </c>
      <c r="D324" s="1489" t="s">
        <v>2021</v>
      </c>
      <c r="E324" s="825" t="str">
        <f t="shared" si="5"/>
        <v>PorcinoGUADALAJARA</v>
      </c>
      <c r="F324" s="1491">
        <v>1.0200000000000001E-2</v>
      </c>
      <c r="G324" s="1492">
        <v>4.0000000000000001E-3</v>
      </c>
      <c r="H324" s="1491">
        <v>2.0999999999999999E-3</v>
      </c>
      <c r="I324" s="1491">
        <v>1.0200000000000001E-2</v>
      </c>
      <c r="J324" s="1491">
        <v>4.0000000000000001E-3</v>
      </c>
      <c r="K324" s="1491">
        <v>2.0999999999999999E-3</v>
      </c>
      <c r="L324" s="1493">
        <v>1.0200000000000001E-2</v>
      </c>
      <c r="M324" s="1491">
        <v>4.0000000000000001E-3</v>
      </c>
      <c r="N324" s="1491">
        <v>2.0999999999999999E-3</v>
      </c>
      <c r="O324" s="1491">
        <v>1.01E-2</v>
      </c>
      <c r="P324" s="1491">
        <v>3.8999999999999998E-3</v>
      </c>
      <c r="Q324" s="1491">
        <v>2.0999999999999999E-3</v>
      </c>
      <c r="R324" s="1491">
        <v>9.9000000000000008E-3</v>
      </c>
      <c r="S324" s="1491">
        <v>3.8999999999999998E-3</v>
      </c>
      <c r="T324" s="1491">
        <v>2.0999999999999999E-3</v>
      </c>
      <c r="U324" s="1491">
        <v>0.01</v>
      </c>
      <c r="V324" s="1491">
        <v>3.8999999999999998E-3</v>
      </c>
      <c r="W324" s="1491">
        <v>2.0999999999999999E-3</v>
      </c>
      <c r="X324" s="1491">
        <v>9.7999999999999997E-3</v>
      </c>
      <c r="Y324" s="1491">
        <v>3.8E-3</v>
      </c>
      <c r="Z324" s="1491">
        <v>2.0999999999999999E-3</v>
      </c>
      <c r="AA324" s="1491">
        <v>9.4000000000000004E-3</v>
      </c>
      <c r="AB324" s="1491">
        <v>3.7000000000000002E-3</v>
      </c>
      <c r="AC324" s="1491">
        <v>2E-3</v>
      </c>
      <c r="AD324" s="1491">
        <v>9.1999999999999998E-3</v>
      </c>
      <c r="AE324" s="1491">
        <v>3.5999999999999999E-3</v>
      </c>
      <c r="AF324" s="1491">
        <v>1.9E-3</v>
      </c>
      <c r="AG324" s="1491">
        <v>9.5999999999999992E-3</v>
      </c>
      <c r="AH324" s="1491">
        <v>3.8E-3</v>
      </c>
      <c r="AI324" s="1491">
        <v>2E-3</v>
      </c>
      <c r="AJ324" s="1491">
        <v>9.2999999999999992E-3</v>
      </c>
      <c r="AK324" s="1491">
        <v>3.5999999999999999E-3</v>
      </c>
      <c r="AL324" s="1491">
        <v>2E-3</v>
      </c>
      <c r="AM324" s="1491">
        <v>9.1000000000000004E-3</v>
      </c>
      <c r="AN324" s="1491">
        <v>3.5000000000000001E-3</v>
      </c>
      <c r="AO324" s="1491">
        <v>1.9E-3</v>
      </c>
      <c r="AP324" s="1491">
        <v>9.1000000000000004E-3</v>
      </c>
      <c r="AQ324" s="1491">
        <v>3.5000000000000001E-3</v>
      </c>
      <c r="AR324" s="1491">
        <v>1.9E-3</v>
      </c>
      <c r="AS324" s="1491">
        <v>9.1000000000000004E-3</v>
      </c>
      <c r="AT324" s="1491">
        <v>3.5000000000000001E-3</v>
      </c>
      <c r="AU324" s="1491">
        <v>1.9E-3</v>
      </c>
      <c r="AV324" s="1491">
        <v>8.5000000000000006E-3</v>
      </c>
      <c r="AW324" s="1491">
        <v>3.3E-3</v>
      </c>
      <c r="AX324" s="1491">
        <v>1.8E-3</v>
      </c>
      <c r="AY324" s="1491">
        <v>8.5000000000000006E-3</v>
      </c>
      <c r="AZ324" s="1491">
        <v>3.3E-3</v>
      </c>
      <c r="BA324" s="1491">
        <v>1.8E-3</v>
      </c>
      <c r="BB324" s="1493">
        <v>7.7000000000000002E-3</v>
      </c>
      <c r="BC324" s="1493">
        <v>3.0000000000000001E-3</v>
      </c>
      <c r="BD324" s="1493">
        <v>1.6000000000000001E-3</v>
      </c>
      <c r="BE324" s="1493">
        <v>8.5000000000000006E-3</v>
      </c>
      <c r="BF324" s="1493">
        <v>3.3E-3</v>
      </c>
      <c r="BG324" s="1493">
        <v>1.8E-3</v>
      </c>
    </row>
    <row r="325" spans="3:59">
      <c r="C325" s="1489" t="s">
        <v>680</v>
      </c>
      <c r="D325" s="1489" t="s">
        <v>2022</v>
      </c>
      <c r="E325" s="825" t="str">
        <f t="shared" si="5"/>
        <v>PorcinoHUELVA</v>
      </c>
      <c r="F325" s="1491">
        <v>1.0200000000000001E-2</v>
      </c>
      <c r="G325" s="1492">
        <v>4.0000000000000001E-3</v>
      </c>
      <c r="H325" s="1491">
        <v>2.0999999999999999E-3</v>
      </c>
      <c r="I325" s="1491">
        <v>0.01</v>
      </c>
      <c r="J325" s="1491">
        <v>3.8999999999999998E-3</v>
      </c>
      <c r="K325" s="1491">
        <v>2.0999999999999999E-3</v>
      </c>
      <c r="L325" s="1493">
        <v>1.01E-2</v>
      </c>
      <c r="M325" s="1491">
        <v>4.0000000000000001E-3</v>
      </c>
      <c r="N325" s="1491">
        <v>2.0999999999999999E-3</v>
      </c>
      <c r="O325" s="1491">
        <v>9.9000000000000008E-3</v>
      </c>
      <c r="P325" s="1491">
        <v>3.8999999999999998E-3</v>
      </c>
      <c r="Q325" s="1491">
        <v>2.0999999999999999E-3</v>
      </c>
      <c r="R325" s="1491">
        <v>9.9000000000000008E-3</v>
      </c>
      <c r="S325" s="1491">
        <v>3.8999999999999998E-3</v>
      </c>
      <c r="T325" s="1491">
        <v>2.0999999999999999E-3</v>
      </c>
      <c r="U325" s="1491">
        <v>1.01E-2</v>
      </c>
      <c r="V325" s="1491">
        <v>3.8999999999999998E-3</v>
      </c>
      <c r="W325" s="1491">
        <v>2.0999999999999999E-3</v>
      </c>
      <c r="X325" s="1491">
        <v>9.9000000000000008E-3</v>
      </c>
      <c r="Y325" s="1491">
        <v>3.8999999999999998E-3</v>
      </c>
      <c r="Z325" s="1491">
        <v>2.0999999999999999E-3</v>
      </c>
      <c r="AA325" s="1491">
        <v>9.9000000000000008E-3</v>
      </c>
      <c r="AB325" s="1491">
        <v>3.8999999999999998E-3</v>
      </c>
      <c r="AC325" s="1491">
        <v>2.0999999999999999E-3</v>
      </c>
      <c r="AD325" s="1491">
        <v>1.01E-2</v>
      </c>
      <c r="AE325" s="1491">
        <v>3.8999999999999998E-3</v>
      </c>
      <c r="AF325" s="1491">
        <v>2.0999999999999999E-3</v>
      </c>
      <c r="AG325" s="1491">
        <v>9.7999999999999997E-3</v>
      </c>
      <c r="AH325" s="1491">
        <v>3.8E-3</v>
      </c>
      <c r="AI325" s="1491">
        <v>2E-3</v>
      </c>
      <c r="AJ325" s="1491">
        <v>9.7000000000000003E-3</v>
      </c>
      <c r="AK325" s="1491">
        <v>3.8E-3</v>
      </c>
      <c r="AL325" s="1491">
        <v>2E-3</v>
      </c>
      <c r="AM325" s="1491">
        <v>9.5999999999999992E-3</v>
      </c>
      <c r="AN325" s="1491">
        <v>3.7000000000000002E-3</v>
      </c>
      <c r="AO325" s="1491">
        <v>2E-3</v>
      </c>
      <c r="AP325" s="1491">
        <v>9.4999999999999998E-3</v>
      </c>
      <c r="AQ325" s="1491">
        <v>3.7000000000000002E-3</v>
      </c>
      <c r="AR325" s="1491">
        <v>2E-3</v>
      </c>
      <c r="AS325" s="1491">
        <v>9.5999999999999992E-3</v>
      </c>
      <c r="AT325" s="1491">
        <v>3.8E-3</v>
      </c>
      <c r="AU325" s="1491">
        <v>2E-3</v>
      </c>
      <c r="AV325" s="1491">
        <v>9.1000000000000004E-3</v>
      </c>
      <c r="AW325" s="1491">
        <v>3.5999999999999999E-3</v>
      </c>
      <c r="AX325" s="1491">
        <v>1.9E-3</v>
      </c>
      <c r="AY325" s="1491">
        <v>8.6E-3</v>
      </c>
      <c r="AZ325" s="1491">
        <v>3.3999999999999998E-3</v>
      </c>
      <c r="BA325" s="1491">
        <v>1.8E-3</v>
      </c>
      <c r="BB325" s="1493">
        <v>9.4000000000000004E-3</v>
      </c>
      <c r="BC325" s="1493">
        <v>3.7000000000000002E-3</v>
      </c>
      <c r="BD325" s="1493">
        <v>2E-3</v>
      </c>
      <c r="BE325" s="1493">
        <v>9.4999999999999998E-3</v>
      </c>
      <c r="BF325" s="1493">
        <v>3.7000000000000002E-3</v>
      </c>
      <c r="BG325" s="1493">
        <v>2E-3</v>
      </c>
    </row>
    <row r="326" spans="3:59">
      <c r="C326" s="1489" t="s">
        <v>680</v>
      </c>
      <c r="D326" s="1489" t="s">
        <v>2023</v>
      </c>
      <c r="E326" s="825" t="str">
        <f t="shared" si="5"/>
        <v>PorcinoHUESCA</v>
      </c>
      <c r="F326" s="1491">
        <v>0.01</v>
      </c>
      <c r="G326" s="1492">
        <v>3.8999999999999998E-3</v>
      </c>
      <c r="H326" s="1491">
        <v>2.0999999999999999E-3</v>
      </c>
      <c r="I326" s="1491">
        <v>0.01</v>
      </c>
      <c r="J326" s="1491">
        <v>3.8999999999999998E-3</v>
      </c>
      <c r="K326" s="1491">
        <v>2.0999999999999999E-3</v>
      </c>
      <c r="L326" s="1493">
        <v>0.01</v>
      </c>
      <c r="M326" s="1491">
        <v>3.8999999999999998E-3</v>
      </c>
      <c r="N326" s="1491">
        <v>2.0999999999999999E-3</v>
      </c>
      <c r="O326" s="1491">
        <v>0.01</v>
      </c>
      <c r="P326" s="1491">
        <v>3.8999999999999998E-3</v>
      </c>
      <c r="Q326" s="1491">
        <v>2.0999999999999999E-3</v>
      </c>
      <c r="R326" s="1491">
        <v>9.9000000000000008E-3</v>
      </c>
      <c r="S326" s="1491">
        <v>3.8999999999999998E-3</v>
      </c>
      <c r="T326" s="1491">
        <v>2.0999999999999999E-3</v>
      </c>
      <c r="U326" s="1491">
        <v>9.9000000000000008E-3</v>
      </c>
      <c r="V326" s="1491">
        <v>3.8E-3</v>
      </c>
      <c r="W326" s="1491">
        <v>2.0999999999999999E-3</v>
      </c>
      <c r="X326" s="1491">
        <v>9.9000000000000008E-3</v>
      </c>
      <c r="Y326" s="1491">
        <v>3.8E-3</v>
      </c>
      <c r="Z326" s="1491">
        <v>2.0999999999999999E-3</v>
      </c>
      <c r="AA326" s="1491">
        <v>9.7999999999999997E-3</v>
      </c>
      <c r="AB326" s="1491">
        <v>3.8E-3</v>
      </c>
      <c r="AC326" s="1491">
        <v>2.0999999999999999E-3</v>
      </c>
      <c r="AD326" s="1491">
        <v>9.9000000000000008E-3</v>
      </c>
      <c r="AE326" s="1491">
        <v>3.8999999999999998E-3</v>
      </c>
      <c r="AF326" s="1491">
        <v>2.0999999999999999E-3</v>
      </c>
      <c r="AG326" s="1491">
        <v>9.7999999999999997E-3</v>
      </c>
      <c r="AH326" s="1491">
        <v>3.8E-3</v>
      </c>
      <c r="AI326" s="1491">
        <v>2E-3</v>
      </c>
      <c r="AJ326" s="1491">
        <v>9.7000000000000003E-3</v>
      </c>
      <c r="AK326" s="1491">
        <v>3.8E-3</v>
      </c>
      <c r="AL326" s="1491">
        <v>2E-3</v>
      </c>
      <c r="AM326" s="1491">
        <v>9.4999999999999998E-3</v>
      </c>
      <c r="AN326" s="1491">
        <v>3.7000000000000002E-3</v>
      </c>
      <c r="AO326" s="1491">
        <v>2E-3</v>
      </c>
      <c r="AP326" s="1491">
        <v>9.4000000000000004E-3</v>
      </c>
      <c r="AQ326" s="1491">
        <v>3.7000000000000002E-3</v>
      </c>
      <c r="AR326" s="1491">
        <v>2E-3</v>
      </c>
      <c r="AS326" s="1491">
        <v>9.1999999999999998E-3</v>
      </c>
      <c r="AT326" s="1491">
        <v>3.5999999999999999E-3</v>
      </c>
      <c r="AU326" s="1491">
        <v>1.9E-3</v>
      </c>
      <c r="AV326" s="1491">
        <v>8.8999999999999999E-3</v>
      </c>
      <c r="AW326" s="1491">
        <v>3.5000000000000001E-3</v>
      </c>
      <c r="AX326" s="1491">
        <v>1.9E-3</v>
      </c>
      <c r="AY326" s="1491">
        <v>8.9999999999999993E-3</v>
      </c>
      <c r="AZ326" s="1491">
        <v>3.5000000000000001E-3</v>
      </c>
      <c r="BA326" s="1491">
        <v>1.9E-3</v>
      </c>
      <c r="BB326" s="1493">
        <v>9.1999999999999998E-3</v>
      </c>
      <c r="BC326" s="1493">
        <v>3.5999999999999999E-3</v>
      </c>
      <c r="BD326" s="1493">
        <v>1.9E-3</v>
      </c>
      <c r="BE326" s="1493">
        <v>8.8000000000000005E-3</v>
      </c>
      <c r="BF326" s="1493">
        <v>3.5000000000000001E-3</v>
      </c>
      <c r="BG326" s="1493">
        <v>1.9E-3</v>
      </c>
    </row>
    <row r="327" spans="3:59">
      <c r="C327" s="1489" t="s">
        <v>680</v>
      </c>
      <c r="D327" s="1489" t="s">
        <v>2024</v>
      </c>
      <c r="E327" s="825" t="str">
        <f t="shared" si="5"/>
        <v>PorcinoJAÉN</v>
      </c>
      <c r="F327" s="1491">
        <v>1.0200000000000001E-2</v>
      </c>
      <c r="G327" s="1492">
        <v>4.0000000000000001E-3</v>
      </c>
      <c r="H327" s="1491">
        <v>2.0999999999999999E-3</v>
      </c>
      <c r="I327" s="1491">
        <v>1.0200000000000001E-2</v>
      </c>
      <c r="J327" s="1491">
        <v>4.0000000000000001E-3</v>
      </c>
      <c r="K327" s="1491">
        <v>2.0999999999999999E-3</v>
      </c>
      <c r="L327" s="1493">
        <v>1.01E-2</v>
      </c>
      <c r="M327" s="1491">
        <v>4.0000000000000001E-3</v>
      </c>
      <c r="N327" s="1491">
        <v>2.0999999999999999E-3</v>
      </c>
      <c r="O327" s="1491">
        <v>0.01</v>
      </c>
      <c r="P327" s="1491">
        <v>3.8999999999999998E-3</v>
      </c>
      <c r="Q327" s="1491">
        <v>2.0999999999999999E-3</v>
      </c>
      <c r="R327" s="1491">
        <v>0.01</v>
      </c>
      <c r="S327" s="1491">
        <v>3.8999999999999998E-3</v>
      </c>
      <c r="T327" s="1491">
        <v>2.0999999999999999E-3</v>
      </c>
      <c r="U327" s="1491">
        <v>1.01E-2</v>
      </c>
      <c r="V327" s="1491">
        <v>3.8999999999999998E-3</v>
      </c>
      <c r="W327" s="1491">
        <v>2.0999999999999999E-3</v>
      </c>
      <c r="X327" s="1491">
        <v>9.9000000000000008E-3</v>
      </c>
      <c r="Y327" s="1491">
        <v>3.8999999999999998E-3</v>
      </c>
      <c r="Z327" s="1491">
        <v>2.0999999999999999E-3</v>
      </c>
      <c r="AA327" s="1491">
        <v>9.9000000000000008E-3</v>
      </c>
      <c r="AB327" s="1491">
        <v>3.8999999999999998E-3</v>
      </c>
      <c r="AC327" s="1491">
        <v>2.0999999999999999E-3</v>
      </c>
      <c r="AD327" s="1491">
        <v>0.01</v>
      </c>
      <c r="AE327" s="1491">
        <v>3.8999999999999998E-3</v>
      </c>
      <c r="AF327" s="1491">
        <v>2.0999999999999999E-3</v>
      </c>
      <c r="AG327" s="1491">
        <v>9.9000000000000008E-3</v>
      </c>
      <c r="AH327" s="1491">
        <v>3.8999999999999998E-3</v>
      </c>
      <c r="AI327" s="1491">
        <v>2.0999999999999999E-3</v>
      </c>
      <c r="AJ327" s="1491">
        <v>9.7999999999999997E-3</v>
      </c>
      <c r="AK327" s="1491">
        <v>3.8E-3</v>
      </c>
      <c r="AL327" s="1491">
        <v>2E-3</v>
      </c>
      <c r="AM327" s="1491">
        <v>9.4999999999999998E-3</v>
      </c>
      <c r="AN327" s="1491">
        <v>3.7000000000000002E-3</v>
      </c>
      <c r="AO327" s="1491">
        <v>2E-3</v>
      </c>
      <c r="AP327" s="1491">
        <v>9.4000000000000004E-3</v>
      </c>
      <c r="AQ327" s="1491">
        <v>3.7000000000000002E-3</v>
      </c>
      <c r="AR327" s="1491">
        <v>2E-3</v>
      </c>
      <c r="AS327" s="1491">
        <v>9.4000000000000004E-3</v>
      </c>
      <c r="AT327" s="1491">
        <v>3.7000000000000002E-3</v>
      </c>
      <c r="AU327" s="1491">
        <v>2E-3</v>
      </c>
      <c r="AV327" s="1491">
        <v>9.1000000000000004E-3</v>
      </c>
      <c r="AW327" s="1491">
        <v>3.5999999999999999E-3</v>
      </c>
      <c r="AX327" s="1491">
        <v>1.9E-3</v>
      </c>
      <c r="AY327" s="1491">
        <v>9.1000000000000004E-3</v>
      </c>
      <c r="AZ327" s="1491">
        <v>3.5999999999999999E-3</v>
      </c>
      <c r="BA327" s="1491">
        <v>1.9E-3</v>
      </c>
      <c r="BB327" s="1493">
        <v>9.1999999999999998E-3</v>
      </c>
      <c r="BC327" s="1493">
        <v>3.5999999999999999E-3</v>
      </c>
      <c r="BD327" s="1493">
        <v>1.9E-3</v>
      </c>
      <c r="BE327" s="1493">
        <v>9.1999999999999998E-3</v>
      </c>
      <c r="BF327" s="1493">
        <v>3.5999999999999999E-3</v>
      </c>
      <c r="BG327" s="1493">
        <v>1.9E-3</v>
      </c>
    </row>
    <row r="328" spans="3:59">
      <c r="C328" s="1489" t="s">
        <v>680</v>
      </c>
      <c r="D328" s="1489" t="s">
        <v>2025</v>
      </c>
      <c r="E328" s="825" t="str">
        <f t="shared" si="5"/>
        <v>PorcinoLEÓN</v>
      </c>
      <c r="F328" s="1491">
        <v>0.01</v>
      </c>
      <c r="G328" s="1492">
        <v>3.8999999999999998E-3</v>
      </c>
      <c r="H328" s="1491">
        <v>2.0999999999999999E-3</v>
      </c>
      <c r="I328" s="1491">
        <v>9.7999999999999997E-3</v>
      </c>
      <c r="J328" s="1491">
        <v>3.8E-3</v>
      </c>
      <c r="K328" s="1491">
        <v>2.0999999999999999E-3</v>
      </c>
      <c r="L328" s="1493">
        <v>0.01</v>
      </c>
      <c r="M328" s="1491">
        <v>3.8999999999999998E-3</v>
      </c>
      <c r="N328" s="1491">
        <v>2.0999999999999999E-3</v>
      </c>
      <c r="O328" s="1491">
        <v>9.7999999999999997E-3</v>
      </c>
      <c r="P328" s="1491">
        <v>3.8E-3</v>
      </c>
      <c r="Q328" s="1491">
        <v>2.0999999999999999E-3</v>
      </c>
      <c r="R328" s="1491">
        <v>9.7999999999999997E-3</v>
      </c>
      <c r="S328" s="1491">
        <v>3.8E-3</v>
      </c>
      <c r="T328" s="1491">
        <v>2.0999999999999999E-3</v>
      </c>
      <c r="U328" s="1491">
        <v>9.7999999999999997E-3</v>
      </c>
      <c r="V328" s="1491">
        <v>3.8E-3</v>
      </c>
      <c r="W328" s="1491">
        <v>2.0999999999999999E-3</v>
      </c>
      <c r="X328" s="1491">
        <v>9.7999999999999997E-3</v>
      </c>
      <c r="Y328" s="1491">
        <v>3.8E-3</v>
      </c>
      <c r="Z328" s="1491">
        <v>2.0999999999999999E-3</v>
      </c>
      <c r="AA328" s="1491">
        <v>9.7999999999999997E-3</v>
      </c>
      <c r="AB328" s="1491">
        <v>3.8E-3</v>
      </c>
      <c r="AC328" s="1491">
        <v>2.0999999999999999E-3</v>
      </c>
      <c r="AD328" s="1491">
        <v>9.7999999999999997E-3</v>
      </c>
      <c r="AE328" s="1491">
        <v>3.8E-3</v>
      </c>
      <c r="AF328" s="1491">
        <v>2.0999999999999999E-3</v>
      </c>
      <c r="AG328" s="1491">
        <v>9.7000000000000003E-3</v>
      </c>
      <c r="AH328" s="1491">
        <v>3.8E-3</v>
      </c>
      <c r="AI328" s="1491">
        <v>2E-3</v>
      </c>
      <c r="AJ328" s="1491">
        <v>9.4999999999999998E-3</v>
      </c>
      <c r="AK328" s="1491">
        <v>3.7000000000000002E-3</v>
      </c>
      <c r="AL328" s="1491">
        <v>2E-3</v>
      </c>
      <c r="AM328" s="1491">
        <v>9.2999999999999992E-3</v>
      </c>
      <c r="AN328" s="1491">
        <v>3.5999999999999999E-3</v>
      </c>
      <c r="AO328" s="1491">
        <v>1.9E-3</v>
      </c>
      <c r="AP328" s="1491">
        <v>9.1999999999999998E-3</v>
      </c>
      <c r="AQ328" s="1491">
        <v>3.5999999999999999E-3</v>
      </c>
      <c r="AR328" s="1491">
        <v>1.9E-3</v>
      </c>
      <c r="AS328" s="1491">
        <v>8.8999999999999999E-3</v>
      </c>
      <c r="AT328" s="1491">
        <v>3.5000000000000001E-3</v>
      </c>
      <c r="AU328" s="1491">
        <v>1.9E-3</v>
      </c>
      <c r="AV328" s="1491">
        <v>8.6E-3</v>
      </c>
      <c r="AW328" s="1491">
        <v>3.3999999999999998E-3</v>
      </c>
      <c r="AX328" s="1491">
        <v>1.8E-3</v>
      </c>
      <c r="AY328" s="1491">
        <v>8.8000000000000005E-3</v>
      </c>
      <c r="AZ328" s="1491">
        <v>3.3999999999999998E-3</v>
      </c>
      <c r="BA328" s="1491">
        <v>1.8E-3</v>
      </c>
      <c r="BB328" s="1493">
        <v>8.5000000000000006E-3</v>
      </c>
      <c r="BC328" s="1493">
        <v>3.3E-3</v>
      </c>
      <c r="BD328" s="1493">
        <v>1.8E-3</v>
      </c>
      <c r="BE328" s="1493">
        <v>8.2000000000000007E-3</v>
      </c>
      <c r="BF328" s="1493">
        <v>3.2000000000000002E-3</v>
      </c>
      <c r="BG328" s="1493">
        <v>1.6999999999999999E-3</v>
      </c>
    </row>
    <row r="329" spans="3:59">
      <c r="C329" s="1489" t="s">
        <v>680</v>
      </c>
      <c r="D329" s="1489" t="s">
        <v>2026</v>
      </c>
      <c r="E329" s="825" t="str">
        <f t="shared" si="5"/>
        <v>PorcinoLLEIDA</v>
      </c>
      <c r="F329" s="1491">
        <v>1.01E-2</v>
      </c>
      <c r="G329" s="1492">
        <v>3.8999999999999998E-3</v>
      </c>
      <c r="H329" s="1491">
        <v>2.0999999999999999E-3</v>
      </c>
      <c r="I329" s="1491">
        <v>0.01</v>
      </c>
      <c r="J329" s="1491">
        <v>3.8999999999999998E-3</v>
      </c>
      <c r="K329" s="1491">
        <v>2.0999999999999999E-3</v>
      </c>
      <c r="L329" s="1493">
        <v>0.01</v>
      </c>
      <c r="M329" s="1491">
        <v>3.8999999999999998E-3</v>
      </c>
      <c r="N329" s="1491">
        <v>2.0999999999999999E-3</v>
      </c>
      <c r="O329" s="1491">
        <v>0.01</v>
      </c>
      <c r="P329" s="1491">
        <v>3.8999999999999998E-3</v>
      </c>
      <c r="Q329" s="1491">
        <v>2.0999999999999999E-3</v>
      </c>
      <c r="R329" s="1491">
        <v>9.9000000000000008E-3</v>
      </c>
      <c r="S329" s="1491">
        <v>3.8999999999999998E-3</v>
      </c>
      <c r="T329" s="1491">
        <v>2.0999999999999999E-3</v>
      </c>
      <c r="U329" s="1491">
        <v>9.9000000000000008E-3</v>
      </c>
      <c r="V329" s="1491">
        <v>3.8999999999999998E-3</v>
      </c>
      <c r="W329" s="1491">
        <v>2.0999999999999999E-3</v>
      </c>
      <c r="X329" s="1491">
        <v>9.9000000000000008E-3</v>
      </c>
      <c r="Y329" s="1491">
        <v>3.8999999999999998E-3</v>
      </c>
      <c r="Z329" s="1491">
        <v>2.0999999999999999E-3</v>
      </c>
      <c r="AA329" s="1491">
        <v>9.7999999999999997E-3</v>
      </c>
      <c r="AB329" s="1491">
        <v>3.8E-3</v>
      </c>
      <c r="AC329" s="1491">
        <v>2.0999999999999999E-3</v>
      </c>
      <c r="AD329" s="1491">
        <v>9.9000000000000008E-3</v>
      </c>
      <c r="AE329" s="1491">
        <v>3.8999999999999998E-3</v>
      </c>
      <c r="AF329" s="1491">
        <v>2.0999999999999999E-3</v>
      </c>
      <c r="AG329" s="1491">
        <v>9.7999999999999997E-3</v>
      </c>
      <c r="AH329" s="1491">
        <v>3.8E-3</v>
      </c>
      <c r="AI329" s="1491">
        <v>2E-3</v>
      </c>
      <c r="AJ329" s="1491">
        <v>9.7000000000000003E-3</v>
      </c>
      <c r="AK329" s="1491">
        <v>3.8E-3</v>
      </c>
      <c r="AL329" s="1491">
        <v>2E-3</v>
      </c>
      <c r="AM329" s="1491">
        <v>9.4999999999999998E-3</v>
      </c>
      <c r="AN329" s="1491">
        <v>3.7000000000000002E-3</v>
      </c>
      <c r="AO329" s="1491">
        <v>2E-3</v>
      </c>
      <c r="AP329" s="1491">
        <v>9.4000000000000004E-3</v>
      </c>
      <c r="AQ329" s="1491">
        <v>3.7000000000000002E-3</v>
      </c>
      <c r="AR329" s="1491">
        <v>2E-3</v>
      </c>
      <c r="AS329" s="1491">
        <v>9.1999999999999998E-3</v>
      </c>
      <c r="AT329" s="1491">
        <v>3.5999999999999999E-3</v>
      </c>
      <c r="AU329" s="1491">
        <v>1.9E-3</v>
      </c>
      <c r="AV329" s="1491">
        <v>8.9999999999999993E-3</v>
      </c>
      <c r="AW329" s="1491">
        <v>3.5000000000000001E-3</v>
      </c>
      <c r="AX329" s="1491">
        <v>1.9E-3</v>
      </c>
      <c r="AY329" s="1491">
        <v>8.8999999999999999E-3</v>
      </c>
      <c r="AZ329" s="1491">
        <v>3.5000000000000001E-3</v>
      </c>
      <c r="BA329" s="1491">
        <v>1.9E-3</v>
      </c>
      <c r="BB329" s="1493">
        <v>8.8000000000000005E-3</v>
      </c>
      <c r="BC329" s="1493">
        <v>3.3999999999999998E-3</v>
      </c>
      <c r="BD329" s="1493">
        <v>1.8E-3</v>
      </c>
      <c r="BE329" s="1493">
        <v>8.6999999999999994E-3</v>
      </c>
      <c r="BF329" s="1493">
        <v>3.3999999999999998E-3</v>
      </c>
      <c r="BG329" s="1493">
        <v>1.8E-3</v>
      </c>
    </row>
    <row r="330" spans="3:59">
      <c r="C330" s="1489" t="s">
        <v>680</v>
      </c>
      <c r="D330" s="1489" t="s">
        <v>2027</v>
      </c>
      <c r="E330" s="825" t="str">
        <f t="shared" si="5"/>
        <v>PorcinoLUGO</v>
      </c>
      <c r="F330" s="1491">
        <v>1.0200000000000001E-2</v>
      </c>
      <c r="G330" s="1492">
        <v>4.0000000000000001E-3</v>
      </c>
      <c r="H330" s="1491">
        <v>2.0999999999999999E-3</v>
      </c>
      <c r="I330" s="1491">
        <v>1.0200000000000001E-2</v>
      </c>
      <c r="J330" s="1491">
        <v>4.0000000000000001E-3</v>
      </c>
      <c r="K330" s="1491">
        <v>2.0999999999999999E-3</v>
      </c>
      <c r="L330" s="1493">
        <v>1.01E-2</v>
      </c>
      <c r="M330" s="1491">
        <v>3.8999999999999998E-3</v>
      </c>
      <c r="N330" s="1491">
        <v>2.0999999999999999E-3</v>
      </c>
      <c r="O330" s="1491">
        <v>1.01E-2</v>
      </c>
      <c r="P330" s="1491">
        <v>3.8999999999999998E-3</v>
      </c>
      <c r="Q330" s="1491">
        <v>2.0999999999999999E-3</v>
      </c>
      <c r="R330" s="1491">
        <v>9.9000000000000008E-3</v>
      </c>
      <c r="S330" s="1491">
        <v>3.8999999999999998E-3</v>
      </c>
      <c r="T330" s="1491">
        <v>2.0999999999999999E-3</v>
      </c>
      <c r="U330" s="1491">
        <v>9.7999999999999997E-3</v>
      </c>
      <c r="V330" s="1491">
        <v>3.8E-3</v>
      </c>
      <c r="W330" s="1491">
        <v>2.0999999999999999E-3</v>
      </c>
      <c r="X330" s="1491">
        <v>9.7999999999999997E-3</v>
      </c>
      <c r="Y330" s="1491">
        <v>3.8E-3</v>
      </c>
      <c r="Z330" s="1491">
        <v>2.0999999999999999E-3</v>
      </c>
      <c r="AA330" s="1491">
        <v>9.7000000000000003E-3</v>
      </c>
      <c r="AB330" s="1491">
        <v>3.8E-3</v>
      </c>
      <c r="AC330" s="1491">
        <v>2E-3</v>
      </c>
      <c r="AD330" s="1491">
        <v>9.7999999999999997E-3</v>
      </c>
      <c r="AE330" s="1491">
        <v>3.8E-3</v>
      </c>
      <c r="AF330" s="1491">
        <v>2.0999999999999999E-3</v>
      </c>
      <c r="AG330" s="1491">
        <v>9.5999999999999992E-3</v>
      </c>
      <c r="AH330" s="1491">
        <v>3.8E-3</v>
      </c>
      <c r="AI330" s="1491">
        <v>2E-3</v>
      </c>
      <c r="AJ330" s="1491">
        <v>9.5999999999999992E-3</v>
      </c>
      <c r="AK330" s="1491">
        <v>3.7000000000000002E-3</v>
      </c>
      <c r="AL330" s="1491">
        <v>2E-3</v>
      </c>
      <c r="AM330" s="1491">
        <v>9.4000000000000004E-3</v>
      </c>
      <c r="AN330" s="1491">
        <v>3.7000000000000002E-3</v>
      </c>
      <c r="AO330" s="1491">
        <v>2E-3</v>
      </c>
      <c r="AP330" s="1491">
        <v>9.2999999999999992E-3</v>
      </c>
      <c r="AQ330" s="1491">
        <v>3.5999999999999999E-3</v>
      </c>
      <c r="AR330" s="1491">
        <v>2E-3</v>
      </c>
      <c r="AS330" s="1491">
        <v>9.1999999999999998E-3</v>
      </c>
      <c r="AT330" s="1491">
        <v>3.5999999999999999E-3</v>
      </c>
      <c r="AU330" s="1491">
        <v>1.9E-3</v>
      </c>
      <c r="AV330" s="1491">
        <v>8.8000000000000005E-3</v>
      </c>
      <c r="AW330" s="1491">
        <v>3.3999999999999998E-3</v>
      </c>
      <c r="AX330" s="1491">
        <v>1.8E-3</v>
      </c>
      <c r="AY330" s="1491">
        <v>8.8000000000000005E-3</v>
      </c>
      <c r="AZ330" s="1491">
        <v>3.3999999999999998E-3</v>
      </c>
      <c r="BA330" s="1491">
        <v>1.8E-3</v>
      </c>
      <c r="BB330" s="1493">
        <v>8.0999999999999996E-3</v>
      </c>
      <c r="BC330" s="1493">
        <v>3.0999999999999999E-3</v>
      </c>
      <c r="BD330" s="1493">
        <v>1.6999999999999999E-3</v>
      </c>
      <c r="BE330" s="1493">
        <v>8.0999999999999996E-3</v>
      </c>
      <c r="BF330" s="1493">
        <v>3.0999999999999999E-3</v>
      </c>
      <c r="BG330" s="1493">
        <v>1.6999999999999999E-3</v>
      </c>
    </row>
    <row r="331" spans="3:59">
      <c r="C331" s="1489" t="s">
        <v>680</v>
      </c>
      <c r="D331" s="1489" t="s">
        <v>2028</v>
      </c>
      <c r="E331" s="825" t="str">
        <f t="shared" si="5"/>
        <v>PorcinoMADRID</v>
      </c>
      <c r="F331" s="1491">
        <v>1.01E-2</v>
      </c>
      <c r="G331" s="1492">
        <v>4.0000000000000001E-3</v>
      </c>
      <c r="H331" s="1491">
        <v>2.0999999999999999E-3</v>
      </c>
      <c r="I331" s="1491">
        <v>0.01</v>
      </c>
      <c r="J331" s="1491">
        <v>3.8999999999999998E-3</v>
      </c>
      <c r="K331" s="1491">
        <v>2.0999999999999999E-3</v>
      </c>
      <c r="L331" s="1493">
        <v>1.01E-2</v>
      </c>
      <c r="M331" s="1491">
        <v>3.8999999999999998E-3</v>
      </c>
      <c r="N331" s="1491">
        <v>2.0999999999999999E-3</v>
      </c>
      <c r="O331" s="1491">
        <v>1.01E-2</v>
      </c>
      <c r="P331" s="1491">
        <v>3.8999999999999998E-3</v>
      </c>
      <c r="Q331" s="1491">
        <v>2.0999999999999999E-3</v>
      </c>
      <c r="R331" s="1491">
        <v>0.01</v>
      </c>
      <c r="S331" s="1491">
        <v>3.8999999999999998E-3</v>
      </c>
      <c r="T331" s="1491">
        <v>2.0999999999999999E-3</v>
      </c>
      <c r="U331" s="1491">
        <v>0.01</v>
      </c>
      <c r="V331" s="1491">
        <v>3.8999999999999998E-3</v>
      </c>
      <c r="W331" s="1491">
        <v>2.0999999999999999E-3</v>
      </c>
      <c r="X331" s="1491">
        <v>0.01</v>
      </c>
      <c r="Y331" s="1491">
        <v>3.8999999999999998E-3</v>
      </c>
      <c r="Z331" s="1491">
        <v>2.0999999999999999E-3</v>
      </c>
      <c r="AA331" s="1491">
        <v>0.01</v>
      </c>
      <c r="AB331" s="1491">
        <v>3.8999999999999998E-3</v>
      </c>
      <c r="AC331" s="1491">
        <v>2.0999999999999999E-3</v>
      </c>
      <c r="AD331" s="1491">
        <v>0.01</v>
      </c>
      <c r="AE331" s="1491">
        <v>3.8999999999999998E-3</v>
      </c>
      <c r="AF331" s="1491">
        <v>2.0999999999999999E-3</v>
      </c>
      <c r="AG331" s="1491">
        <v>9.7999999999999997E-3</v>
      </c>
      <c r="AH331" s="1491">
        <v>3.8E-3</v>
      </c>
      <c r="AI331" s="1491">
        <v>2.0999999999999999E-3</v>
      </c>
      <c r="AJ331" s="1491">
        <v>9.7999999999999997E-3</v>
      </c>
      <c r="AK331" s="1491">
        <v>3.8E-3</v>
      </c>
      <c r="AL331" s="1491">
        <v>2E-3</v>
      </c>
      <c r="AM331" s="1491">
        <v>9.4999999999999998E-3</v>
      </c>
      <c r="AN331" s="1491">
        <v>3.7000000000000002E-3</v>
      </c>
      <c r="AO331" s="1491">
        <v>2E-3</v>
      </c>
      <c r="AP331" s="1491">
        <v>9.2999999999999992E-3</v>
      </c>
      <c r="AQ331" s="1491">
        <v>3.7000000000000002E-3</v>
      </c>
      <c r="AR331" s="1491">
        <v>2E-3</v>
      </c>
      <c r="AS331" s="1491">
        <v>9.1000000000000004E-3</v>
      </c>
      <c r="AT331" s="1491">
        <v>3.5999999999999999E-3</v>
      </c>
      <c r="AU331" s="1491">
        <v>1.9E-3</v>
      </c>
      <c r="AV331" s="1491">
        <v>8.8999999999999999E-3</v>
      </c>
      <c r="AW331" s="1491">
        <v>3.5000000000000001E-3</v>
      </c>
      <c r="AX331" s="1491">
        <v>1.9E-3</v>
      </c>
      <c r="AY331" s="1491">
        <v>8.9999999999999993E-3</v>
      </c>
      <c r="AZ331" s="1491">
        <v>3.5000000000000001E-3</v>
      </c>
      <c r="BA331" s="1491">
        <v>1.9E-3</v>
      </c>
      <c r="BB331" s="1493">
        <v>8.9999999999999993E-3</v>
      </c>
      <c r="BC331" s="1493">
        <v>3.5000000000000001E-3</v>
      </c>
      <c r="BD331" s="1493">
        <v>1.9E-3</v>
      </c>
      <c r="BE331" s="1493">
        <v>8.3999999999999995E-3</v>
      </c>
      <c r="BF331" s="1493">
        <v>3.3E-3</v>
      </c>
      <c r="BG331" s="1493">
        <v>1.8E-3</v>
      </c>
    </row>
    <row r="332" spans="3:59">
      <c r="C332" s="1489" t="s">
        <v>680</v>
      </c>
      <c r="D332" s="1489" t="s">
        <v>2029</v>
      </c>
      <c r="E332" s="825" t="str">
        <f t="shared" si="5"/>
        <v>PorcinoMÁLAGA</v>
      </c>
      <c r="F332" s="1491">
        <v>1.0200000000000001E-2</v>
      </c>
      <c r="G332" s="1492">
        <v>4.0000000000000001E-3</v>
      </c>
      <c r="H332" s="1491">
        <v>2.0999999999999999E-3</v>
      </c>
      <c r="I332" s="1491">
        <v>1.0200000000000001E-2</v>
      </c>
      <c r="J332" s="1491">
        <v>4.0000000000000001E-3</v>
      </c>
      <c r="K332" s="1491">
        <v>2.0999999999999999E-3</v>
      </c>
      <c r="L332" s="1493">
        <v>1.01E-2</v>
      </c>
      <c r="M332" s="1491">
        <v>3.8999999999999998E-3</v>
      </c>
      <c r="N332" s="1491">
        <v>2.0999999999999999E-3</v>
      </c>
      <c r="O332" s="1491">
        <v>1.0200000000000001E-2</v>
      </c>
      <c r="P332" s="1491">
        <v>4.0000000000000001E-3</v>
      </c>
      <c r="Q332" s="1491">
        <v>2.0999999999999999E-3</v>
      </c>
      <c r="R332" s="1491">
        <v>0.01</v>
      </c>
      <c r="S332" s="1491">
        <v>3.8999999999999998E-3</v>
      </c>
      <c r="T332" s="1491">
        <v>2.0999999999999999E-3</v>
      </c>
      <c r="U332" s="1491">
        <v>0.01</v>
      </c>
      <c r="V332" s="1491">
        <v>3.8999999999999998E-3</v>
      </c>
      <c r="W332" s="1491">
        <v>2.0999999999999999E-3</v>
      </c>
      <c r="X332" s="1491">
        <v>9.9000000000000008E-3</v>
      </c>
      <c r="Y332" s="1491">
        <v>3.8999999999999998E-3</v>
      </c>
      <c r="Z332" s="1491">
        <v>2.0999999999999999E-3</v>
      </c>
      <c r="AA332" s="1491">
        <v>9.9000000000000008E-3</v>
      </c>
      <c r="AB332" s="1491">
        <v>3.8999999999999998E-3</v>
      </c>
      <c r="AC332" s="1491">
        <v>2.0999999999999999E-3</v>
      </c>
      <c r="AD332" s="1491">
        <v>0.01</v>
      </c>
      <c r="AE332" s="1491">
        <v>3.8999999999999998E-3</v>
      </c>
      <c r="AF332" s="1491">
        <v>2.0999999999999999E-3</v>
      </c>
      <c r="AG332" s="1491">
        <v>9.9000000000000008E-3</v>
      </c>
      <c r="AH332" s="1491">
        <v>3.8E-3</v>
      </c>
      <c r="AI332" s="1491">
        <v>2.0999999999999999E-3</v>
      </c>
      <c r="AJ332" s="1491">
        <v>9.7000000000000003E-3</v>
      </c>
      <c r="AK332" s="1491">
        <v>3.8E-3</v>
      </c>
      <c r="AL332" s="1491">
        <v>2E-3</v>
      </c>
      <c r="AM332" s="1491">
        <v>9.5999999999999992E-3</v>
      </c>
      <c r="AN332" s="1491">
        <v>3.8E-3</v>
      </c>
      <c r="AO332" s="1491">
        <v>2E-3</v>
      </c>
      <c r="AP332" s="1491">
        <v>9.4999999999999998E-3</v>
      </c>
      <c r="AQ332" s="1491">
        <v>3.7000000000000002E-3</v>
      </c>
      <c r="AR332" s="1491">
        <v>2E-3</v>
      </c>
      <c r="AS332" s="1491">
        <v>9.2999999999999992E-3</v>
      </c>
      <c r="AT332" s="1491">
        <v>3.5999999999999999E-3</v>
      </c>
      <c r="AU332" s="1491">
        <v>1.9E-3</v>
      </c>
      <c r="AV332" s="1491">
        <v>9.1000000000000004E-3</v>
      </c>
      <c r="AW332" s="1491">
        <v>3.5999999999999999E-3</v>
      </c>
      <c r="AX332" s="1491">
        <v>1.9E-3</v>
      </c>
      <c r="AY332" s="1491">
        <v>9.1000000000000004E-3</v>
      </c>
      <c r="AZ332" s="1491">
        <v>3.5999999999999999E-3</v>
      </c>
      <c r="BA332" s="1491">
        <v>1.9E-3</v>
      </c>
      <c r="BB332" s="1493">
        <v>9.2999999999999992E-3</v>
      </c>
      <c r="BC332" s="1493">
        <v>3.5999999999999999E-3</v>
      </c>
      <c r="BD332" s="1493">
        <v>1.9E-3</v>
      </c>
      <c r="BE332" s="1493">
        <v>9.1999999999999998E-3</v>
      </c>
      <c r="BF332" s="1493">
        <v>3.5999999999999999E-3</v>
      </c>
      <c r="BG332" s="1493">
        <v>1.9E-3</v>
      </c>
    </row>
    <row r="333" spans="3:59">
      <c r="C333" s="1489" t="s">
        <v>680</v>
      </c>
      <c r="D333" s="1489" t="s">
        <v>2030</v>
      </c>
      <c r="E333" s="825" t="str">
        <f t="shared" si="5"/>
        <v>PorcinoMURCIA</v>
      </c>
      <c r="F333" s="1491">
        <v>0.01</v>
      </c>
      <c r="G333" s="1492">
        <v>3.8999999999999998E-3</v>
      </c>
      <c r="H333" s="1491">
        <v>2.0999999999999999E-3</v>
      </c>
      <c r="I333" s="1491">
        <v>0.01</v>
      </c>
      <c r="J333" s="1491">
        <v>3.8999999999999998E-3</v>
      </c>
      <c r="K333" s="1491">
        <v>2.0999999999999999E-3</v>
      </c>
      <c r="L333" s="1493">
        <v>0.01</v>
      </c>
      <c r="M333" s="1491">
        <v>3.8999999999999998E-3</v>
      </c>
      <c r="N333" s="1491">
        <v>2.0999999999999999E-3</v>
      </c>
      <c r="O333" s="1491">
        <v>0.01</v>
      </c>
      <c r="P333" s="1491">
        <v>3.8999999999999998E-3</v>
      </c>
      <c r="Q333" s="1491">
        <v>2.0999999999999999E-3</v>
      </c>
      <c r="R333" s="1491">
        <v>9.7999999999999997E-3</v>
      </c>
      <c r="S333" s="1491">
        <v>3.8E-3</v>
      </c>
      <c r="T333" s="1491">
        <v>2.0999999999999999E-3</v>
      </c>
      <c r="U333" s="1491">
        <v>9.7999999999999997E-3</v>
      </c>
      <c r="V333" s="1491">
        <v>3.8E-3</v>
      </c>
      <c r="W333" s="1491">
        <v>2.0999999999999999E-3</v>
      </c>
      <c r="X333" s="1491">
        <v>9.7999999999999997E-3</v>
      </c>
      <c r="Y333" s="1491">
        <v>3.8E-3</v>
      </c>
      <c r="Z333" s="1491">
        <v>2.0999999999999999E-3</v>
      </c>
      <c r="AA333" s="1491">
        <v>9.7999999999999997E-3</v>
      </c>
      <c r="AB333" s="1491">
        <v>3.8E-3</v>
      </c>
      <c r="AC333" s="1491">
        <v>2.0999999999999999E-3</v>
      </c>
      <c r="AD333" s="1491">
        <v>9.7999999999999997E-3</v>
      </c>
      <c r="AE333" s="1491">
        <v>3.8E-3</v>
      </c>
      <c r="AF333" s="1491">
        <v>2.0999999999999999E-3</v>
      </c>
      <c r="AG333" s="1491">
        <v>9.5999999999999992E-3</v>
      </c>
      <c r="AH333" s="1491">
        <v>3.8E-3</v>
      </c>
      <c r="AI333" s="1491">
        <v>2E-3</v>
      </c>
      <c r="AJ333" s="1491">
        <v>9.4999999999999998E-3</v>
      </c>
      <c r="AK333" s="1491">
        <v>3.7000000000000002E-3</v>
      </c>
      <c r="AL333" s="1491">
        <v>2E-3</v>
      </c>
      <c r="AM333" s="1491">
        <v>9.4999999999999998E-3</v>
      </c>
      <c r="AN333" s="1491">
        <v>3.7000000000000002E-3</v>
      </c>
      <c r="AO333" s="1491">
        <v>2E-3</v>
      </c>
      <c r="AP333" s="1491">
        <v>9.4000000000000004E-3</v>
      </c>
      <c r="AQ333" s="1491">
        <v>3.7000000000000002E-3</v>
      </c>
      <c r="AR333" s="1491">
        <v>2E-3</v>
      </c>
      <c r="AS333" s="1491">
        <v>9.1000000000000004E-3</v>
      </c>
      <c r="AT333" s="1491">
        <v>3.5999999999999999E-3</v>
      </c>
      <c r="AU333" s="1491">
        <v>1.9E-3</v>
      </c>
      <c r="AV333" s="1491">
        <v>8.8999999999999999E-3</v>
      </c>
      <c r="AW333" s="1491">
        <v>3.5000000000000001E-3</v>
      </c>
      <c r="AX333" s="1491">
        <v>1.9E-3</v>
      </c>
      <c r="AY333" s="1491">
        <v>8.9999999999999993E-3</v>
      </c>
      <c r="AZ333" s="1491">
        <v>3.5000000000000001E-3</v>
      </c>
      <c r="BA333" s="1491">
        <v>1.9E-3</v>
      </c>
      <c r="BB333" s="1493">
        <v>8.6999999999999994E-3</v>
      </c>
      <c r="BC333" s="1493">
        <v>3.3999999999999998E-3</v>
      </c>
      <c r="BD333" s="1493">
        <v>1.8E-3</v>
      </c>
      <c r="BE333" s="1493">
        <v>8.6E-3</v>
      </c>
      <c r="BF333" s="1493">
        <v>3.3999999999999998E-3</v>
      </c>
      <c r="BG333" s="1493">
        <v>1.8E-3</v>
      </c>
    </row>
    <row r="334" spans="3:59">
      <c r="C334" s="1489" t="s">
        <v>680</v>
      </c>
      <c r="D334" s="1489" t="s">
        <v>2031</v>
      </c>
      <c r="E334" s="825" t="str">
        <f t="shared" si="5"/>
        <v>PorcinoNAVARRA</v>
      </c>
      <c r="F334" s="1491">
        <v>0.01</v>
      </c>
      <c r="G334" s="1492">
        <v>3.8999999999999998E-3</v>
      </c>
      <c r="H334" s="1491">
        <v>2.0999999999999999E-3</v>
      </c>
      <c r="I334" s="1491">
        <v>0.01</v>
      </c>
      <c r="J334" s="1491">
        <v>3.8999999999999998E-3</v>
      </c>
      <c r="K334" s="1491">
        <v>2.0999999999999999E-3</v>
      </c>
      <c r="L334" s="1493">
        <v>0.01</v>
      </c>
      <c r="M334" s="1491">
        <v>3.8999999999999998E-3</v>
      </c>
      <c r="N334" s="1491">
        <v>2.0999999999999999E-3</v>
      </c>
      <c r="O334" s="1491">
        <v>0.01</v>
      </c>
      <c r="P334" s="1491">
        <v>3.8999999999999998E-3</v>
      </c>
      <c r="Q334" s="1491">
        <v>2.0999999999999999E-3</v>
      </c>
      <c r="R334" s="1491">
        <v>9.9000000000000008E-3</v>
      </c>
      <c r="S334" s="1491">
        <v>3.8999999999999998E-3</v>
      </c>
      <c r="T334" s="1491">
        <v>2.0999999999999999E-3</v>
      </c>
      <c r="U334" s="1491">
        <v>9.7999999999999997E-3</v>
      </c>
      <c r="V334" s="1491">
        <v>3.8E-3</v>
      </c>
      <c r="W334" s="1491">
        <v>2.0999999999999999E-3</v>
      </c>
      <c r="X334" s="1491">
        <v>9.9000000000000008E-3</v>
      </c>
      <c r="Y334" s="1491">
        <v>3.8999999999999998E-3</v>
      </c>
      <c r="Z334" s="1491">
        <v>2.0999999999999999E-3</v>
      </c>
      <c r="AA334" s="1491">
        <v>9.7999999999999997E-3</v>
      </c>
      <c r="AB334" s="1491">
        <v>3.8E-3</v>
      </c>
      <c r="AC334" s="1491">
        <v>2.0999999999999999E-3</v>
      </c>
      <c r="AD334" s="1491">
        <v>9.7999999999999997E-3</v>
      </c>
      <c r="AE334" s="1491">
        <v>3.8E-3</v>
      </c>
      <c r="AF334" s="1491">
        <v>2.0999999999999999E-3</v>
      </c>
      <c r="AG334" s="1491">
        <v>9.5999999999999992E-3</v>
      </c>
      <c r="AH334" s="1491">
        <v>3.8E-3</v>
      </c>
      <c r="AI334" s="1491">
        <v>2E-3</v>
      </c>
      <c r="AJ334" s="1491">
        <v>9.4999999999999998E-3</v>
      </c>
      <c r="AK334" s="1491">
        <v>3.7000000000000002E-3</v>
      </c>
      <c r="AL334" s="1491">
        <v>2E-3</v>
      </c>
      <c r="AM334" s="1491">
        <v>9.4000000000000004E-3</v>
      </c>
      <c r="AN334" s="1491">
        <v>3.7000000000000002E-3</v>
      </c>
      <c r="AO334" s="1491">
        <v>2E-3</v>
      </c>
      <c r="AP334" s="1491">
        <v>9.2999999999999992E-3</v>
      </c>
      <c r="AQ334" s="1491">
        <v>3.5999999999999999E-3</v>
      </c>
      <c r="AR334" s="1491">
        <v>1.9E-3</v>
      </c>
      <c r="AS334" s="1491">
        <v>9.1000000000000004E-3</v>
      </c>
      <c r="AT334" s="1491">
        <v>3.5000000000000001E-3</v>
      </c>
      <c r="AU334" s="1491">
        <v>1.9E-3</v>
      </c>
      <c r="AV334" s="1491">
        <v>8.8000000000000005E-3</v>
      </c>
      <c r="AW334" s="1491">
        <v>3.5000000000000001E-3</v>
      </c>
      <c r="AX334" s="1491">
        <v>1.9E-3</v>
      </c>
      <c r="AY334" s="1491">
        <v>8.8999999999999999E-3</v>
      </c>
      <c r="AZ334" s="1491">
        <v>3.5000000000000001E-3</v>
      </c>
      <c r="BA334" s="1491">
        <v>1.9E-3</v>
      </c>
      <c r="BB334" s="1493">
        <v>8.8999999999999999E-3</v>
      </c>
      <c r="BC334" s="1493">
        <v>3.5000000000000001E-3</v>
      </c>
      <c r="BD334" s="1493">
        <v>1.9E-3</v>
      </c>
      <c r="BE334" s="1493">
        <v>8.6E-3</v>
      </c>
      <c r="BF334" s="1493">
        <v>3.3999999999999998E-3</v>
      </c>
      <c r="BG334" s="1493">
        <v>1.8E-3</v>
      </c>
    </row>
    <row r="335" spans="3:59">
      <c r="C335" s="1489" t="s">
        <v>680</v>
      </c>
      <c r="D335" s="1489" t="s">
        <v>2032</v>
      </c>
      <c r="E335" s="825" t="str">
        <f t="shared" si="5"/>
        <v>PorcinoOURENSE</v>
      </c>
      <c r="F335" s="1491">
        <v>1.0200000000000001E-2</v>
      </c>
      <c r="G335" s="1492">
        <v>4.0000000000000001E-3</v>
      </c>
      <c r="H335" s="1491">
        <v>2.0999999999999999E-3</v>
      </c>
      <c r="I335" s="1491">
        <v>1.0200000000000001E-2</v>
      </c>
      <c r="J335" s="1491">
        <v>4.0000000000000001E-3</v>
      </c>
      <c r="K335" s="1491">
        <v>2.0999999999999999E-3</v>
      </c>
      <c r="L335" s="1493">
        <v>1.01E-2</v>
      </c>
      <c r="M335" s="1491">
        <v>3.8999999999999998E-3</v>
      </c>
      <c r="N335" s="1491">
        <v>2.0999999999999999E-3</v>
      </c>
      <c r="O335" s="1491">
        <v>1.01E-2</v>
      </c>
      <c r="P335" s="1491">
        <v>3.8999999999999998E-3</v>
      </c>
      <c r="Q335" s="1491">
        <v>2.0999999999999999E-3</v>
      </c>
      <c r="R335" s="1491">
        <v>9.9000000000000008E-3</v>
      </c>
      <c r="S335" s="1491">
        <v>3.8999999999999998E-3</v>
      </c>
      <c r="T335" s="1491">
        <v>2.0999999999999999E-3</v>
      </c>
      <c r="U335" s="1491">
        <v>9.9000000000000008E-3</v>
      </c>
      <c r="V335" s="1491">
        <v>3.8E-3</v>
      </c>
      <c r="W335" s="1491">
        <v>2.0999999999999999E-3</v>
      </c>
      <c r="X335" s="1491">
        <v>9.7999999999999997E-3</v>
      </c>
      <c r="Y335" s="1491">
        <v>3.8E-3</v>
      </c>
      <c r="Z335" s="1491">
        <v>2.0999999999999999E-3</v>
      </c>
      <c r="AA335" s="1491">
        <v>9.7999999999999997E-3</v>
      </c>
      <c r="AB335" s="1491">
        <v>3.8E-3</v>
      </c>
      <c r="AC335" s="1491">
        <v>2.0999999999999999E-3</v>
      </c>
      <c r="AD335" s="1491">
        <v>9.9000000000000008E-3</v>
      </c>
      <c r="AE335" s="1491">
        <v>3.8999999999999998E-3</v>
      </c>
      <c r="AF335" s="1491">
        <v>2.0999999999999999E-3</v>
      </c>
      <c r="AG335" s="1491">
        <v>9.7000000000000003E-3</v>
      </c>
      <c r="AH335" s="1491">
        <v>3.8E-3</v>
      </c>
      <c r="AI335" s="1491">
        <v>2E-3</v>
      </c>
      <c r="AJ335" s="1491">
        <v>9.7999999999999997E-3</v>
      </c>
      <c r="AK335" s="1491">
        <v>3.8E-3</v>
      </c>
      <c r="AL335" s="1491">
        <v>2E-3</v>
      </c>
      <c r="AM335" s="1491">
        <v>9.4999999999999998E-3</v>
      </c>
      <c r="AN335" s="1491">
        <v>3.7000000000000002E-3</v>
      </c>
      <c r="AO335" s="1491">
        <v>2E-3</v>
      </c>
      <c r="AP335" s="1491">
        <v>9.2999999999999992E-3</v>
      </c>
      <c r="AQ335" s="1491">
        <v>3.5999999999999999E-3</v>
      </c>
      <c r="AR335" s="1491">
        <v>2E-3</v>
      </c>
      <c r="AS335" s="1491">
        <v>9.1999999999999998E-3</v>
      </c>
      <c r="AT335" s="1491">
        <v>3.5999999999999999E-3</v>
      </c>
      <c r="AU335" s="1491">
        <v>1.9E-3</v>
      </c>
      <c r="AV335" s="1491">
        <v>8.8999999999999999E-3</v>
      </c>
      <c r="AW335" s="1491">
        <v>3.5000000000000001E-3</v>
      </c>
      <c r="AX335" s="1491">
        <v>1.9E-3</v>
      </c>
      <c r="AY335" s="1491">
        <v>8.8999999999999999E-3</v>
      </c>
      <c r="AZ335" s="1491">
        <v>3.5000000000000001E-3</v>
      </c>
      <c r="BA335" s="1491">
        <v>1.9E-3</v>
      </c>
      <c r="BB335" s="1493">
        <v>8.6E-3</v>
      </c>
      <c r="BC335" s="1493">
        <v>3.3E-3</v>
      </c>
      <c r="BD335" s="1493">
        <v>1.8E-3</v>
      </c>
      <c r="BE335" s="1493">
        <v>8.5000000000000006E-3</v>
      </c>
      <c r="BF335" s="1493">
        <v>3.3E-3</v>
      </c>
      <c r="BG335" s="1493">
        <v>1.8E-3</v>
      </c>
    </row>
    <row r="336" spans="3:59">
      <c r="C336" s="1489" t="s">
        <v>680</v>
      </c>
      <c r="D336" s="1489" t="s">
        <v>2033</v>
      </c>
      <c r="E336" s="825" t="str">
        <f t="shared" si="5"/>
        <v>PorcinoPALENCIA</v>
      </c>
      <c r="F336" s="1491">
        <v>0.01</v>
      </c>
      <c r="G336" s="1492">
        <v>3.8999999999999998E-3</v>
      </c>
      <c r="H336" s="1491">
        <v>2.0999999999999999E-3</v>
      </c>
      <c r="I336" s="1491">
        <v>0.01</v>
      </c>
      <c r="J336" s="1491">
        <v>3.8999999999999998E-3</v>
      </c>
      <c r="K336" s="1491">
        <v>2.0999999999999999E-3</v>
      </c>
      <c r="L336" s="1493">
        <v>0.01</v>
      </c>
      <c r="M336" s="1491">
        <v>3.8999999999999998E-3</v>
      </c>
      <c r="N336" s="1491">
        <v>2.0999999999999999E-3</v>
      </c>
      <c r="O336" s="1491">
        <v>1.01E-2</v>
      </c>
      <c r="P336" s="1491">
        <v>3.8999999999999998E-3</v>
      </c>
      <c r="Q336" s="1491">
        <v>2.0999999999999999E-3</v>
      </c>
      <c r="R336" s="1491">
        <v>1.01E-2</v>
      </c>
      <c r="S336" s="1491">
        <v>3.8999999999999998E-3</v>
      </c>
      <c r="T336" s="1491">
        <v>2.0999999999999999E-3</v>
      </c>
      <c r="U336" s="1491">
        <v>0.01</v>
      </c>
      <c r="V336" s="1491">
        <v>3.8999999999999998E-3</v>
      </c>
      <c r="W336" s="1491">
        <v>2.0999999999999999E-3</v>
      </c>
      <c r="X336" s="1491">
        <v>9.9000000000000008E-3</v>
      </c>
      <c r="Y336" s="1491">
        <v>3.8999999999999998E-3</v>
      </c>
      <c r="Z336" s="1491">
        <v>2.0999999999999999E-3</v>
      </c>
      <c r="AA336" s="1491">
        <v>0.01</v>
      </c>
      <c r="AB336" s="1491">
        <v>3.8999999999999998E-3</v>
      </c>
      <c r="AC336" s="1491">
        <v>2.0999999999999999E-3</v>
      </c>
      <c r="AD336" s="1491">
        <v>0.01</v>
      </c>
      <c r="AE336" s="1491">
        <v>3.8999999999999998E-3</v>
      </c>
      <c r="AF336" s="1491">
        <v>2.0999999999999999E-3</v>
      </c>
      <c r="AG336" s="1491">
        <v>9.9000000000000008E-3</v>
      </c>
      <c r="AH336" s="1491">
        <v>3.8999999999999998E-3</v>
      </c>
      <c r="AI336" s="1491">
        <v>2.0999999999999999E-3</v>
      </c>
      <c r="AJ336" s="1491">
        <v>9.7999999999999997E-3</v>
      </c>
      <c r="AK336" s="1491">
        <v>3.8E-3</v>
      </c>
      <c r="AL336" s="1491">
        <v>2E-3</v>
      </c>
      <c r="AM336" s="1491">
        <v>9.4999999999999998E-3</v>
      </c>
      <c r="AN336" s="1491">
        <v>3.7000000000000002E-3</v>
      </c>
      <c r="AO336" s="1491">
        <v>2E-3</v>
      </c>
      <c r="AP336" s="1491">
        <v>9.4000000000000004E-3</v>
      </c>
      <c r="AQ336" s="1491">
        <v>3.7000000000000002E-3</v>
      </c>
      <c r="AR336" s="1491">
        <v>2E-3</v>
      </c>
      <c r="AS336" s="1491">
        <v>9.1999999999999998E-3</v>
      </c>
      <c r="AT336" s="1491">
        <v>3.5999999999999999E-3</v>
      </c>
      <c r="AU336" s="1491">
        <v>1.9E-3</v>
      </c>
      <c r="AV336" s="1491">
        <v>8.9999999999999993E-3</v>
      </c>
      <c r="AW336" s="1491">
        <v>3.5000000000000001E-3</v>
      </c>
      <c r="AX336" s="1491">
        <v>1.9E-3</v>
      </c>
      <c r="AY336" s="1491">
        <v>8.9999999999999993E-3</v>
      </c>
      <c r="AZ336" s="1491">
        <v>3.5000000000000001E-3</v>
      </c>
      <c r="BA336" s="1491">
        <v>1.9E-3</v>
      </c>
      <c r="BB336" s="1493">
        <v>8.6E-3</v>
      </c>
      <c r="BC336" s="1493">
        <v>3.3999999999999998E-3</v>
      </c>
      <c r="BD336" s="1493">
        <v>1.8E-3</v>
      </c>
      <c r="BE336" s="1493">
        <v>8.5000000000000006E-3</v>
      </c>
      <c r="BF336" s="1493">
        <v>3.3E-3</v>
      </c>
      <c r="BG336" s="1493">
        <v>1.8E-3</v>
      </c>
    </row>
    <row r="337" spans="3:59">
      <c r="C337" s="1489" t="s">
        <v>680</v>
      </c>
      <c r="D337" s="1489" t="s">
        <v>2034</v>
      </c>
      <c r="E337" s="825" t="str">
        <f t="shared" si="5"/>
        <v>PorcinoPALMAS, LAS</v>
      </c>
      <c r="F337" s="1491">
        <v>1.01E-2</v>
      </c>
      <c r="G337" s="1492">
        <v>3.8999999999999998E-3</v>
      </c>
      <c r="H337" s="1491">
        <v>2.0999999999999999E-3</v>
      </c>
      <c r="I337" s="1491">
        <v>1.0200000000000001E-2</v>
      </c>
      <c r="J337" s="1491">
        <v>4.0000000000000001E-3</v>
      </c>
      <c r="K337" s="1491">
        <v>2.0999999999999999E-3</v>
      </c>
      <c r="L337" s="1493">
        <v>1.0200000000000001E-2</v>
      </c>
      <c r="M337" s="1491">
        <v>4.0000000000000001E-3</v>
      </c>
      <c r="N337" s="1491">
        <v>2.0999999999999999E-3</v>
      </c>
      <c r="O337" s="1491">
        <v>0.01</v>
      </c>
      <c r="P337" s="1491">
        <v>3.8999999999999998E-3</v>
      </c>
      <c r="Q337" s="1491">
        <v>2.0999999999999999E-3</v>
      </c>
      <c r="R337" s="1491">
        <v>1.01E-2</v>
      </c>
      <c r="S337" s="1491">
        <v>3.8999999999999998E-3</v>
      </c>
      <c r="T337" s="1491">
        <v>2.0999999999999999E-3</v>
      </c>
      <c r="U337" s="1491">
        <v>0.01</v>
      </c>
      <c r="V337" s="1491">
        <v>3.8999999999999998E-3</v>
      </c>
      <c r="W337" s="1491">
        <v>2.0999999999999999E-3</v>
      </c>
      <c r="X337" s="1491">
        <v>9.9000000000000008E-3</v>
      </c>
      <c r="Y337" s="1491">
        <v>3.8999999999999998E-3</v>
      </c>
      <c r="Z337" s="1491">
        <v>2.0999999999999999E-3</v>
      </c>
      <c r="AA337" s="1491">
        <v>9.9000000000000008E-3</v>
      </c>
      <c r="AB337" s="1491">
        <v>3.8999999999999998E-3</v>
      </c>
      <c r="AC337" s="1491">
        <v>2.0999999999999999E-3</v>
      </c>
      <c r="AD337" s="1491">
        <v>0.01</v>
      </c>
      <c r="AE337" s="1491">
        <v>3.8999999999999998E-3</v>
      </c>
      <c r="AF337" s="1491">
        <v>2.0999999999999999E-3</v>
      </c>
      <c r="AG337" s="1491">
        <v>9.9000000000000008E-3</v>
      </c>
      <c r="AH337" s="1491">
        <v>3.8999999999999998E-3</v>
      </c>
      <c r="AI337" s="1491">
        <v>2.0999999999999999E-3</v>
      </c>
      <c r="AJ337" s="1491">
        <v>9.5999999999999992E-3</v>
      </c>
      <c r="AK337" s="1491">
        <v>3.7000000000000002E-3</v>
      </c>
      <c r="AL337" s="1491">
        <v>2E-3</v>
      </c>
      <c r="AM337" s="1491">
        <v>9.5999999999999992E-3</v>
      </c>
      <c r="AN337" s="1491">
        <v>3.7000000000000002E-3</v>
      </c>
      <c r="AO337" s="1491">
        <v>2E-3</v>
      </c>
      <c r="AP337" s="1491">
        <v>9.4000000000000004E-3</v>
      </c>
      <c r="AQ337" s="1491">
        <v>3.7000000000000002E-3</v>
      </c>
      <c r="AR337" s="1491">
        <v>2E-3</v>
      </c>
      <c r="AS337" s="1491">
        <v>9.1999999999999998E-3</v>
      </c>
      <c r="AT337" s="1491">
        <v>3.5999999999999999E-3</v>
      </c>
      <c r="AU337" s="1491">
        <v>1.9E-3</v>
      </c>
      <c r="AV337" s="1491">
        <v>9.1000000000000004E-3</v>
      </c>
      <c r="AW337" s="1491">
        <v>3.5999999999999999E-3</v>
      </c>
      <c r="AX337" s="1491">
        <v>1.9E-3</v>
      </c>
      <c r="AY337" s="1491">
        <v>8.9999999999999993E-3</v>
      </c>
      <c r="AZ337" s="1491">
        <v>3.5000000000000001E-3</v>
      </c>
      <c r="BA337" s="1491">
        <v>1.9E-3</v>
      </c>
      <c r="BB337" s="1493">
        <v>9.1999999999999998E-3</v>
      </c>
      <c r="BC337" s="1493">
        <v>3.5999999999999999E-3</v>
      </c>
      <c r="BD337" s="1493">
        <v>1.9E-3</v>
      </c>
      <c r="BE337" s="1493">
        <v>8.8999999999999999E-3</v>
      </c>
      <c r="BF337" s="1493">
        <v>3.5000000000000001E-3</v>
      </c>
      <c r="BG337" s="1493">
        <v>1.9E-3</v>
      </c>
    </row>
    <row r="338" spans="3:59">
      <c r="C338" s="1489" t="s">
        <v>680</v>
      </c>
      <c r="D338" s="1489" t="s">
        <v>2035</v>
      </c>
      <c r="E338" s="825" t="str">
        <f t="shared" si="5"/>
        <v>PorcinoPONTEVEDRA</v>
      </c>
      <c r="F338" s="1491">
        <v>1.01E-2</v>
      </c>
      <c r="G338" s="1492">
        <v>4.0000000000000001E-3</v>
      </c>
      <c r="H338" s="1491">
        <v>2.0999999999999999E-3</v>
      </c>
      <c r="I338" s="1491">
        <v>1.0200000000000001E-2</v>
      </c>
      <c r="J338" s="1491">
        <v>4.0000000000000001E-3</v>
      </c>
      <c r="K338" s="1491">
        <v>2.0999999999999999E-3</v>
      </c>
      <c r="L338" s="1493">
        <v>1.01E-2</v>
      </c>
      <c r="M338" s="1491">
        <v>3.8999999999999998E-3</v>
      </c>
      <c r="N338" s="1491">
        <v>2.0999999999999999E-3</v>
      </c>
      <c r="O338" s="1491">
        <v>0.01</v>
      </c>
      <c r="P338" s="1491">
        <v>3.8999999999999998E-3</v>
      </c>
      <c r="Q338" s="1491">
        <v>2.0999999999999999E-3</v>
      </c>
      <c r="R338" s="1491">
        <v>9.7000000000000003E-3</v>
      </c>
      <c r="S338" s="1491">
        <v>3.8E-3</v>
      </c>
      <c r="T338" s="1491">
        <v>2E-3</v>
      </c>
      <c r="U338" s="1491">
        <v>9.7000000000000003E-3</v>
      </c>
      <c r="V338" s="1491">
        <v>3.8E-3</v>
      </c>
      <c r="W338" s="1491">
        <v>2E-3</v>
      </c>
      <c r="X338" s="1491">
        <v>9.7999999999999997E-3</v>
      </c>
      <c r="Y338" s="1491">
        <v>3.8E-3</v>
      </c>
      <c r="Z338" s="1491">
        <v>2.0999999999999999E-3</v>
      </c>
      <c r="AA338" s="1491">
        <v>9.7000000000000003E-3</v>
      </c>
      <c r="AB338" s="1491">
        <v>3.8E-3</v>
      </c>
      <c r="AC338" s="1491">
        <v>2E-3</v>
      </c>
      <c r="AD338" s="1491">
        <v>9.7999999999999997E-3</v>
      </c>
      <c r="AE338" s="1491">
        <v>3.8E-3</v>
      </c>
      <c r="AF338" s="1491">
        <v>2.0999999999999999E-3</v>
      </c>
      <c r="AG338" s="1491">
        <v>9.7000000000000003E-3</v>
      </c>
      <c r="AH338" s="1491">
        <v>3.8E-3</v>
      </c>
      <c r="AI338" s="1491">
        <v>2E-3</v>
      </c>
      <c r="AJ338" s="1491">
        <v>9.7000000000000003E-3</v>
      </c>
      <c r="AK338" s="1491">
        <v>3.8E-3</v>
      </c>
      <c r="AL338" s="1491">
        <v>2E-3</v>
      </c>
      <c r="AM338" s="1491">
        <v>9.4999999999999998E-3</v>
      </c>
      <c r="AN338" s="1491">
        <v>3.7000000000000002E-3</v>
      </c>
      <c r="AO338" s="1491">
        <v>2E-3</v>
      </c>
      <c r="AP338" s="1491">
        <v>9.1999999999999998E-3</v>
      </c>
      <c r="AQ338" s="1491">
        <v>3.5999999999999999E-3</v>
      </c>
      <c r="AR338" s="1491">
        <v>1.9E-3</v>
      </c>
      <c r="AS338" s="1491">
        <v>9.1999999999999998E-3</v>
      </c>
      <c r="AT338" s="1491">
        <v>3.5999999999999999E-3</v>
      </c>
      <c r="AU338" s="1491">
        <v>1.9E-3</v>
      </c>
      <c r="AV338" s="1491">
        <v>8.8000000000000005E-3</v>
      </c>
      <c r="AW338" s="1491">
        <v>3.3999999999999998E-3</v>
      </c>
      <c r="AX338" s="1491">
        <v>1.8E-3</v>
      </c>
      <c r="AY338" s="1491">
        <v>8.6E-3</v>
      </c>
      <c r="AZ338" s="1491">
        <v>3.3999999999999998E-3</v>
      </c>
      <c r="BA338" s="1491">
        <v>1.8E-3</v>
      </c>
      <c r="BB338" s="1493">
        <v>8.0000000000000002E-3</v>
      </c>
      <c r="BC338" s="1493">
        <v>3.0999999999999999E-3</v>
      </c>
      <c r="BD338" s="1493">
        <v>1.6999999999999999E-3</v>
      </c>
      <c r="BE338" s="1493">
        <v>8.0000000000000002E-3</v>
      </c>
      <c r="BF338" s="1493">
        <v>3.0999999999999999E-3</v>
      </c>
      <c r="BG338" s="1493">
        <v>1.6999999999999999E-3</v>
      </c>
    </row>
    <row r="339" spans="3:59">
      <c r="C339" s="1489" t="s">
        <v>680</v>
      </c>
      <c r="D339" s="1489" t="s">
        <v>2036</v>
      </c>
      <c r="E339" s="825" t="str">
        <f t="shared" si="5"/>
        <v>PorcinoRIOJA, LA</v>
      </c>
      <c r="F339" s="1491">
        <v>0.01</v>
      </c>
      <c r="G339" s="1492">
        <v>3.8999999999999998E-3</v>
      </c>
      <c r="H339" s="1491">
        <v>2.0999999999999999E-3</v>
      </c>
      <c r="I339" s="1491">
        <v>9.9000000000000008E-3</v>
      </c>
      <c r="J339" s="1491">
        <v>3.8999999999999998E-3</v>
      </c>
      <c r="K339" s="1491">
        <v>2.0999999999999999E-3</v>
      </c>
      <c r="L339" s="1493">
        <v>0.01</v>
      </c>
      <c r="M339" s="1491">
        <v>3.8999999999999998E-3</v>
      </c>
      <c r="N339" s="1491">
        <v>2.0999999999999999E-3</v>
      </c>
      <c r="O339" s="1491">
        <v>9.9000000000000008E-3</v>
      </c>
      <c r="P339" s="1491">
        <v>3.8999999999999998E-3</v>
      </c>
      <c r="Q339" s="1491">
        <v>2.0999999999999999E-3</v>
      </c>
      <c r="R339" s="1491">
        <v>9.7999999999999997E-3</v>
      </c>
      <c r="S339" s="1491">
        <v>3.8E-3</v>
      </c>
      <c r="T339" s="1491">
        <v>2.0999999999999999E-3</v>
      </c>
      <c r="U339" s="1491">
        <v>9.9000000000000008E-3</v>
      </c>
      <c r="V339" s="1491">
        <v>3.8999999999999998E-3</v>
      </c>
      <c r="W339" s="1491">
        <v>2.0999999999999999E-3</v>
      </c>
      <c r="X339" s="1491">
        <v>9.7999999999999997E-3</v>
      </c>
      <c r="Y339" s="1491">
        <v>3.8E-3</v>
      </c>
      <c r="Z339" s="1491">
        <v>2.0999999999999999E-3</v>
      </c>
      <c r="AA339" s="1491">
        <v>9.7999999999999997E-3</v>
      </c>
      <c r="AB339" s="1491">
        <v>3.8E-3</v>
      </c>
      <c r="AC339" s="1491">
        <v>2E-3</v>
      </c>
      <c r="AD339" s="1491">
        <v>9.7999999999999997E-3</v>
      </c>
      <c r="AE339" s="1491">
        <v>3.8E-3</v>
      </c>
      <c r="AF339" s="1491">
        <v>2E-3</v>
      </c>
      <c r="AG339" s="1491">
        <v>9.5999999999999992E-3</v>
      </c>
      <c r="AH339" s="1491">
        <v>3.8E-3</v>
      </c>
      <c r="AI339" s="1491">
        <v>2E-3</v>
      </c>
      <c r="AJ339" s="1491">
        <v>9.5999999999999992E-3</v>
      </c>
      <c r="AK339" s="1491">
        <v>3.7000000000000002E-3</v>
      </c>
      <c r="AL339" s="1491">
        <v>2E-3</v>
      </c>
      <c r="AM339" s="1491">
        <v>9.4000000000000004E-3</v>
      </c>
      <c r="AN339" s="1491">
        <v>3.7000000000000002E-3</v>
      </c>
      <c r="AO339" s="1491">
        <v>2E-3</v>
      </c>
      <c r="AP339" s="1491">
        <v>9.4000000000000004E-3</v>
      </c>
      <c r="AQ339" s="1491">
        <v>3.7000000000000002E-3</v>
      </c>
      <c r="AR339" s="1491">
        <v>2E-3</v>
      </c>
      <c r="AS339" s="1491">
        <v>9.1999999999999998E-3</v>
      </c>
      <c r="AT339" s="1491">
        <v>3.5999999999999999E-3</v>
      </c>
      <c r="AU339" s="1491">
        <v>1.9E-3</v>
      </c>
      <c r="AV339" s="1491">
        <v>8.9999999999999993E-3</v>
      </c>
      <c r="AW339" s="1491">
        <v>3.5000000000000001E-3</v>
      </c>
      <c r="AX339" s="1491">
        <v>1.9E-3</v>
      </c>
      <c r="AY339" s="1491">
        <v>8.8999999999999999E-3</v>
      </c>
      <c r="AZ339" s="1491">
        <v>3.5000000000000001E-3</v>
      </c>
      <c r="BA339" s="1491">
        <v>1.9E-3</v>
      </c>
      <c r="BB339" s="1493">
        <v>8.8999999999999999E-3</v>
      </c>
      <c r="BC339" s="1493">
        <v>3.5000000000000001E-3</v>
      </c>
      <c r="BD339" s="1493">
        <v>1.9E-3</v>
      </c>
      <c r="BE339" s="1493">
        <v>8.6E-3</v>
      </c>
      <c r="BF339" s="1493">
        <v>3.3999999999999998E-3</v>
      </c>
      <c r="BG339" s="1493">
        <v>1.8E-3</v>
      </c>
    </row>
    <row r="340" spans="3:59">
      <c r="C340" s="1489" t="s">
        <v>680</v>
      </c>
      <c r="D340" s="1489" t="s">
        <v>2037</v>
      </c>
      <c r="E340" s="825" t="str">
        <f t="shared" si="5"/>
        <v>PorcinoSALAMANCA</v>
      </c>
      <c r="F340" s="1491">
        <v>1.01E-2</v>
      </c>
      <c r="G340" s="1492">
        <v>3.8999999999999998E-3</v>
      </c>
      <c r="H340" s="1491">
        <v>2.0999999999999999E-3</v>
      </c>
      <c r="I340" s="1491">
        <v>9.9000000000000008E-3</v>
      </c>
      <c r="J340" s="1491">
        <v>3.8999999999999998E-3</v>
      </c>
      <c r="K340" s="1491">
        <v>2.0999999999999999E-3</v>
      </c>
      <c r="L340" s="1493">
        <v>0.01</v>
      </c>
      <c r="M340" s="1491">
        <v>3.8999999999999998E-3</v>
      </c>
      <c r="N340" s="1491">
        <v>2.0999999999999999E-3</v>
      </c>
      <c r="O340" s="1491">
        <v>9.9000000000000008E-3</v>
      </c>
      <c r="P340" s="1491">
        <v>3.8999999999999998E-3</v>
      </c>
      <c r="Q340" s="1491">
        <v>2.0999999999999999E-3</v>
      </c>
      <c r="R340" s="1491">
        <v>9.7000000000000003E-3</v>
      </c>
      <c r="S340" s="1491">
        <v>3.8E-3</v>
      </c>
      <c r="T340" s="1491">
        <v>2E-3</v>
      </c>
      <c r="U340" s="1491">
        <v>9.9000000000000008E-3</v>
      </c>
      <c r="V340" s="1491">
        <v>3.8E-3</v>
      </c>
      <c r="W340" s="1491">
        <v>2.0999999999999999E-3</v>
      </c>
      <c r="X340" s="1491">
        <v>9.7999999999999997E-3</v>
      </c>
      <c r="Y340" s="1491">
        <v>3.8E-3</v>
      </c>
      <c r="Z340" s="1491">
        <v>2.0999999999999999E-3</v>
      </c>
      <c r="AA340" s="1491">
        <v>0.01</v>
      </c>
      <c r="AB340" s="1491">
        <v>3.8999999999999998E-3</v>
      </c>
      <c r="AC340" s="1491">
        <v>2.0999999999999999E-3</v>
      </c>
      <c r="AD340" s="1491">
        <v>9.7999999999999997E-3</v>
      </c>
      <c r="AE340" s="1491">
        <v>3.8E-3</v>
      </c>
      <c r="AF340" s="1491">
        <v>2.0999999999999999E-3</v>
      </c>
      <c r="AG340" s="1491">
        <v>9.7999999999999997E-3</v>
      </c>
      <c r="AH340" s="1491">
        <v>3.8E-3</v>
      </c>
      <c r="AI340" s="1491">
        <v>2E-3</v>
      </c>
      <c r="AJ340" s="1491">
        <v>9.4999999999999998E-3</v>
      </c>
      <c r="AK340" s="1491">
        <v>3.7000000000000002E-3</v>
      </c>
      <c r="AL340" s="1491">
        <v>2E-3</v>
      </c>
      <c r="AM340" s="1491">
        <v>9.4999999999999998E-3</v>
      </c>
      <c r="AN340" s="1491">
        <v>3.7000000000000002E-3</v>
      </c>
      <c r="AO340" s="1491">
        <v>2E-3</v>
      </c>
      <c r="AP340" s="1491">
        <v>9.2999999999999992E-3</v>
      </c>
      <c r="AQ340" s="1491">
        <v>3.5999999999999999E-3</v>
      </c>
      <c r="AR340" s="1491">
        <v>1.9E-3</v>
      </c>
      <c r="AS340" s="1491">
        <v>8.9999999999999993E-3</v>
      </c>
      <c r="AT340" s="1491">
        <v>3.5000000000000001E-3</v>
      </c>
      <c r="AU340" s="1491">
        <v>1.9E-3</v>
      </c>
      <c r="AV340" s="1491">
        <v>8.6999999999999994E-3</v>
      </c>
      <c r="AW340" s="1491">
        <v>3.3999999999999998E-3</v>
      </c>
      <c r="AX340" s="1491">
        <v>1.8E-3</v>
      </c>
      <c r="AY340" s="1491">
        <v>8.8000000000000005E-3</v>
      </c>
      <c r="AZ340" s="1491">
        <v>3.3999999999999998E-3</v>
      </c>
      <c r="BA340" s="1491">
        <v>1.8E-3</v>
      </c>
      <c r="BB340" s="1493">
        <v>8.6E-3</v>
      </c>
      <c r="BC340" s="1493">
        <v>3.3999999999999998E-3</v>
      </c>
      <c r="BD340" s="1493">
        <v>1.8E-3</v>
      </c>
      <c r="BE340" s="1493">
        <v>8.5000000000000006E-3</v>
      </c>
      <c r="BF340" s="1493">
        <v>3.3E-3</v>
      </c>
      <c r="BG340" s="1493">
        <v>1.8E-3</v>
      </c>
    </row>
    <row r="341" spans="3:59">
      <c r="C341" s="1489" t="s">
        <v>680</v>
      </c>
      <c r="D341" s="1489" t="s">
        <v>2038</v>
      </c>
      <c r="E341" s="825" t="str">
        <f t="shared" si="5"/>
        <v>PorcinoSANTA CRUZ DE TENERIFE</v>
      </c>
      <c r="F341" s="1491">
        <v>1.01E-2</v>
      </c>
      <c r="G341" s="1492">
        <v>4.0000000000000001E-3</v>
      </c>
      <c r="H341" s="1491">
        <v>2.0999999999999999E-3</v>
      </c>
      <c r="I341" s="1491">
        <v>1.01E-2</v>
      </c>
      <c r="J341" s="1491">
        <v>3.8999999999999998E-3</v>
      </c>
      <c r="K341" s="1491">
        <v>2.0999999999999999E-3</v>
      </c>
      <c r="L341" s="1493">
        <v>1.01E-2</v>
      </c>
      <c r="M341" s="1491">
        <v>3.8999999999999998E-3</v>
      </c>
      <c r="N341" s="1491">
        <v>2.0999999999999999E-3</v>
      </c>
      <c r="O341" s="1491">
        <v>1.01E-2</v>
      </c>
      <c r="P341" s="1491">
        <v>3.8999999999999998E-3</v>
      </c>
      <c r="Q341" s="1491">
        <v>2.0999999999999999E-3</v>
      </c>
      <c r="R341" s="1491">
        <v>0.01</v>
      </c>
      <c r="S341" s="1491">
        <v>3.8999999999999998E-3</v>
      </c>
      <c r="T341" s="1491">
        <v>2.0999999999999999E-3</v>
      </c>
      <c r="U341" s="1491">
        <v>9.9000000000000008E-3</v>
      </c>
      <c r="V341" s="1491">
        <v>3.8999999999999998E-3</v>
      </c>
      <c r="W341" s="1491">
        <v>2.0999999999999999E-3</v>
      </c>
      <c r="X341" s="1491">
        <v>0.01</v>
      </c>
      <c r="Y341" s="1491">
        <v>3.8999999999999998E-3</v>
      </c>
      <c r="Z341" s="1491">
        <v>2.0999999999999999E-3</v>
      </c>
      <c r="AA341" s="1491">
        <v>9.7999999999999997E-3</v>
      </c>
      <c r="AB341" s="1491">
        <v>3.8E-3</v>
      </c>
      <c r="AC341" s="1491">
        <v>2.0999999999999999E-3</v>
      </c>
      <c r="AD341" s="1491">
        <v>9.7999999999999997E-3</v>
      </c>
      <c r="AE341" s="1491">
        <v>3.8E-3</v>
      </c>
      <c r="AF341" s="1491">
        <v>2.0999999999999999E-3</v>
      </c>
      <c r="AG341" s="1491">
        <v>9.7999999999999997E-3</v>
      </c>
      <c r="AH341" s="1491">
        <v>3.8E-3</v>
      </c>
      <c r="AI341" s="1491">
        <v>2.0999999999999999E-3</v>
      </c>
      <c r="AJ341" s="1491">
        <v>9.7000000000000003E-3</v>
      </c>
      <c r="AK341" s="1491">
        <v>3.8E-3</v>
      </c>
      <c r="AL341" s="1491">
        <v>2E-3</v>
      </c>
      <c r="AM341" s="1491">
        <v>9.4999999999999998E-3</v>
      </c>
      <c r="AN341" s="1491">
        <v>3.7000000000000002E-3</v>
      </c>
      <c r="AO341" s="1491">
        <v>2E-3</v>
      </c>
      <c r="AP341" s="1491">
        <v>9.4000000000000004E-3</v>
      </c>
      <c r="AQ341" s="1491">
        <v>3.7000000000000002E-3</v>
      </c>
      <c r="AR341" s="1491">
        <v>2E-3</v>
      </c>
      <c r="AS341" s="1491">
        <v>9.1999999999999998E-3</v>
      </c>
      <c r="AT341" s="1491">
        <v>3.5999999999999999E-3</v>
      </c>
      <c r="AU341" s="1491">
        <v>1.9E-3</v>
      </c>
      <c r="AV341" s="1491">
        <v>8.9999999999999993E-3</v>
      </c>
      <c r="AW341" s="1491">
        <v>3.5000000000000001E-3</v>
      </c>
      <c r="AX341" s="1491">
        <v>1.9E-3</v>
      </c>
      <c r="AY341" s="1491">
        <v>8.9999999999999993E-3</v>
      </c>
      <c r="AZ341" s="1491">
        <v>3.5000000000000001E-3</v>
      </c>
      <c r="BA341" s="1491">
        <v>1.9E-3</v>
      </c>
      <c r="BB341" s="1493">
        <v>9.2999999999999992E-3</v>
      </c>
      <c r="BC341" s="1493">
        <v>3.5999999999999999E-3</v>
      </c>
      <c r="BD341" s="1493">
        <v>2E-3</v>
      </c>
      <c r="BE341" s="1493">
        <v>8.6E-3</v>
      </c>
      <c r="BF341" s="1493">
        <v>3.3999999999999998E-3</v>
      </c>
      <c r="BG341" s="1493">
        <v>1.8E-3</v>
      </c>
    </row>
    <row r="342" spans="3:59">
      <c r="C342" s="1489" t="s">
        <v>680</v>
      </c>
      <c r="D342" s="1489" t="s">
        <v>2039</v>
      </c>
      <c r="E342" s="825" t="str">
        <f t="shared" si="5"/>
        <v>PorcinoSEGOVIA</v>
      </c>
      <c r="F342" s="1491">
        <v>0.01</v>
      </c>
      <c r="G342" s="1492">
        <v>3.8999999999999998E-3</v>
      </c>
      <c r="H342" s="1491">
        <v>2.0999999999999999E-3</v>
      </c>
      <c r="I342" s="1491">
        <v>0.01</v>
      </c>
      <c r="J342" s="1491">
        <v>3.8999999999999998E-3</v>
      </c>
      <c r="K342" s="1491">
        <v>2.0999999999999999E-3</v>
      </c>
      <c r="L342" s="1493">
        <v>0.01</v>
      </c>
      <c r="M342" s="1491">
        <v>3.8999999999999998E-3</v>
      </c>
      <c r="N342" s="1491">
        <v>2.0999999999999999E-3</v>
      </c>
      <c r="O342" s="1491">
        <v>9.9000000000000008E-3</v>
      </c>
      <c r="P342" s="1491">
        <v>3.8999999999999998E-3</v>
      </c>
      <c r="Q342" s="1491">
        <v>2.0999999999999999E-3</v>
      </c>
      <c r="R342" s="1491">
        <v>9.9000000000000008E-3</v>
      </c>
      <c r="S342" s="1491">
        <v>3.8999999999999998E-3</v>
      </c>
      <c r="T342" s="1491">
        <v>2.0999999999999999E-3</v>
      </c>
      <c r="U342" s="1491">
        <v>9.9000000000000008E-3</v>
      </c>
      <c r="V342" s="1491">
        <v>3.8999999999999998E-3</v>
      </c>
      <c r="W342" s="1491">
        <v>2.0999999999999999E-3</v>
      </c>
      <c r="X342" s="1491">
        <v>9.9000000000000008E-3</v>
      </c>
      <c r="Y342" s="1491">
        <v>3.8999999999999998E-3</v>
      </c>
      <c r="Z342" s="1491">
        <v>2.0999999999999999E-3</v>
      </c>
      <c r="AA342" s="1491">
        <v>9.9000000000000008E-3</v>
      </c>
      <c r="AB342" s="1491">
        <v>3.8999999999999998E-3</v>
      </c>
      <c r="AC342" s="1491">
        <v>2.0999999999999999E-3</v>
      </c>
      <c r="AD342" s="1491">
        <v>0.01</v>
      </c>
      <c r="AE342" s="1491">
        <v>3.8999999999999998E-3</v>
      </c>
      <c r="AF342" s="1491">
        <v>2.0999999999999999E-3</v>
      </c>
      <c r="AG342" s="1491">
        <v>9.7999999999999997E-3</v>
      </c>
      <c r="AH342" s="1491">
        <v>3.8E-3</v>
      </c>
      <c r="AI342" s="1491">
        <v>2.0999999999999999E-3</v>
      </c>
      <c r="AJ342" s="1491">
        <v>9.5999999999999992E-3</v>
      </c>
      <c r="AK342" s="1491">
        <v>3.8E-3</v>
      </c>
      <c r="AL342" s="1491">
        <v>2E-3</v>
      </c>
      <c r="AM342" s="1491">
        <v>9.5999999999999992E-3</v>
      </c>
      <c r="AN342" s="1491">
        <v>3.7000000000000002E-3</v>
      </c>
      <c r="AO342" s="1491">
        <v>2E-3</v>
      </c>
      <c r="AP342" s="1491">
        <v>9.4000000000000004E-3</v>
      </c>
      <c r="AQ342" s="1491">
        <v>3.7000000000000002E-3</v>
      </c>
      <c r="AR342" s="1491">
        <v>2E-3</v>
      </c>
      <c r="AS342" s="1491">
        <v>9.1999999999999998E-3</v>
      </c>
      <c r="AT342" s="1491">
        <v>3.5999999999999999E-3</v>
      </c>
      <c r="AU342" s="1491">
        <v>1.9E-3</v>
      </c>
      <c r="AV342" s="1491">
        <v>8.9999999999999993E-3</v>
      </c>
      <c r="AW342" s="1491">
        <v>3.5000000000000001E-3</v>
      </c>
      <c r="AX342" s="1491">
        <v>1.9E-3</v>
      </c>
      <c r="AY342" s="1491">
        <v>8.9999999999999993E-3</v>
      </c>
      <c r="AZ342" s="1491">
        <v>3.5000000000000001E-3</v>
      </c>
      <c r="BA342" s="1491">
        <v>1.9E-3</v>
      </c>
      <c r="BB342" s="1493">
        <v>8.8999999999999999E-3</v>
      </c>
      <c r="BC342" s="1493">
        <v>3.5000000000000001E-3</v>
      </c>
      <c r="BD342" s="1493">
        <v>1.9E-3</v>
      </c>
      <c r="BE342" s="1493">
        <v>8.6999999999999994E-3</v>
      </c>
      <c r="BF342" s="1493">
        <v>3.3999999999999998E-3</v>
      </c>
      <c r="BG342" s="1493">
        <v>1.8E-3</v>
      </c>
    </row>
    <row r="343" spans="3:59">
      <c r="C343" s="1489" t="s">
        <v>680</v>
      </c>
      <c r="D343" s="1489" t="s">
        <v>2040</v>
      </c>
      <c r="E343" s="825" t="str">
        <f t="shared" si="5"/>
        <v>PorcinoSEVILLA</v>
      </c>
      <c r="F343" s="1491">
        <v>1.01E-2</v>
      </c>
      <c r="G343" s="1492">
        <v>4.0000000000000001E-3</v>
      </c>
      <c r="H343" s="1491">
        <v>2.0999999999999999E-3</v>
      </c>
      <c r="I343" s="1491">
        <v>1.01E-2</v>
      </c>
      <c r="J343" s="1491">
        <v>3.8999999999999998E-3</v>
      </c>
      <c r="K343" s="1491">
        <v>2.0999999999999999E-3</v>
      </c>
      <c r="L343" s="1493">
        <v>1.01E-2</v>
      </c>
      <c r="M343" s="1491">
        <v>3.8999999999999998E-3</v>
      </c>
      <c r="N343" s="1491">
        <v>2.0999999999999999E-3</v>
      </c>
      <c r="O343" s="1491">
        <v>0.01</v>
      </c>
      <c r="P343" s="1491">
        <v>3.8999999999999998E-3</v>
      </c>
      <c r="Q343" s="1491">
        <v>2.0999999999999999E-3</v>
      </c>
      <c r="R343" s="1491">
        <v>9.9000000000000008E-3</v>
      </c>
      <c r="S343" s="1491">
        <v>3.8999999999999998E-3</v>
      </c>
      <c r="T343" s="1491">
        <v>2.0999999999999999E-3</v>
      </c>
      <c r="U343" s="1491">
        <v>0.01</v>
      </c>
      <c r="V343" s="1491">
        <v>3.8999999999999998E-3</v>
      </c>
      <c r="W343" s="1491">
        <v>2.0999999999999999E-3</v>
      </c>
      <c r="X343" s="1491">
        <v>9.9000000000000008E-3</v>
      </c>
      <c r="Y343" s="1491">
        <v>3.8999999999999998E-3</v>
      </c>
      <c r="Z343" s="1491">
        <v>2.0999999999999999E-3</v>
      </c>
      <c r="AA343" s="1491">
        <v>9.9000000000000008E-3</v>
      </c>
      <c r="AB343" s="1491">
        <v>3.8999999999999998E-3</v>
      </c>
      <c r="AC343" s="1491">
        <v>2.0999999999999999E-3</v>
      </c>
      <c r="AD343" s="1491">
        <v>9.9000000000000008E-3</v>
      </c>
      <c r="AE343" s="1491">
        <v>3.8999999999999998E-3</v>
      </c>
      <c r="AF343" s="1491">
        <v>2.0999999999999999E-3</v>
      </c>
      <c r="AG343" s="1491">
        <v>9.7999999999999997E-3</v>
      </c>
      <c r="AH343" s="1491">
        <v>3.8E-3</v>
      </c>
      <c r="AI343" s="1491">
        <v>2.0999999999999999E-3</v>
      </c>
      <c r="AJ343" s="1491">
        <v>9.7000000000000003E-3</v>
      </c>
      <c r="AK343" s="1491">
        <v>3.8E-3</v>
      </c>
      <c r="AL343" s="1491">
        <v>2E-3</v>
      </c>
      <c r="AM343" s="1491">
        <v>9.5999999999999992E-3</v>
      </c>
      <c r="AN343" s="1491">
        <v>3.7000000000000002E-3</v>
      </c>
      <c r="AO343" s="1491">
        <v>2E-3</v>
      </c>
      <c r="AP343" s="1491">
        <v>9.4000000000000004E-3</v>
      </c>
      <c r="AQ343" s="1491">
        <v>3.7000000000000002E-3</v>
      </c>
      <c r="AR343" s="1491">
        <v>2E-3</v>
      </c>
      <c r="AS343" s="1491">
        <v>9.2999999999999992E-3</v>
      </c>
      <c r="AT343" s="1491">
        <v>3.5999999999999999E-3</v>
      </c>
      <c r="AU343" s="1491">
        <v>1.9E-3</v>
      </c>
      <c r="AV343" s="1491">
        <v>9.1000000000000004E-3</v>
      </c>
      <c r="AW343" s="1491">
        <v>3.5999999999999999E-3</v>
      </c>
      <c r="AX343" s="1491">
        <v>1.9E-3</v>
      </c>
      <c r="AY343" s="1491">
        <v>9.1000000000000004E-3</v>
      </c>
      <c r="AZ343" s="1491">
        <v>3.5000000000000001E-3</v>
      </c>
      <c r="BA343" s="1491">
        <v>1.9E-3</v>
      </c>
      <c r="BB343" s="1493">
        <v>9.2999999999999992E-3</v>
      </c>
      <c r="BC343" s="1493">
        <v>3.5999999999999999E-3</v>
      </c>
      <c r="BD343" s="1493">
        <v>2E-3</v>
      </c>
      <c r="BE343" s="1493">
        <v>8.9999999999999993E-3</v>
      </c>
      <c r="BF343" s="1493">
        <v>3.5000000000000001E-3</v>
      </c>
      <c r="BG343" s="1493">
        <v>1.9E-3</v>
      </c>
    </row>
    <row r="344" spans="3:59">
      <c r="C344" s="1489" t="s">
        <v>680</v>
      </c>
      <c r="D344" s="1489" t="s">
        <v>2041</v>
      </c>
      <c r="E344" s="825" t="str">
        <f t="shared" si="5"/>
        <v>PorcinoSORIA</v>
      </c>
      <c r="F344" s="1491">
        <v>0.01</v>
      </c>
      <c r="G344" s="1492">
        <v>3.8999999999999998E-3</v>
      </c>
      <c r="H344" s="1491">
        <v>2.0999999999999999E-3</v>
      </c>
      <c r="I344" s="1491">
        <v>0.01</v>
      </c>
      <c r="J344" s="1491">
        <v>3.8999999999999998E-3</v>
      </c>
      <c r="K344" s="1491">
        <v>2.0999999999999999E-3</v>
      </c>
      <c r="L344" s="1493">
        <v>0.01</v>
      </c>
      <c r="M344" s="1491">
        <v>3.8999999999999998E-3</v>
      </c>
      <c r="N344" s="1491">
        <v>2.0999999999999999E-3</v>
      </c>
      <c r="O344" s="1491">
        <v>9.7999999999999997E-3</v>
      </c>
      <c r="P344" s="1491">
        <v>3.8E-3</v>
      </c>
      <c r="Q344" s="1491">
        <v>2.0999999999999999E-3</v>
      </c>
      <c r="R344" s="1491">
        <v>9.7999999999999997E-3</v>
      </c>
      <c r="S344" s="1491">
        <v>3.8E-3</v>
      </c>
      <c r="T344" s="1491">
        <v>2.0999999999999999E-3</v>
      </c>
      <c r="U344" s="1491">
        <v>9.7999999999999997E-3</v>
      </c>
      <c r="V344" s="1491">
        <v>3.8E-3</v>
      </c>
      <c r="W344" s="1491">
        <v>2.0999999999999999E-3</v>
      </c>
      <c r="X344" s="1491">
        <v>9.9000000000000008E-3</v>
      </c>
      <c r="Y344" s="1491">
        <v>3.8999999999999998E-3</v>
      </c>
      <c r="Z344" s="1491">
        <v>2.0999999999999999E-3</v>
      </c>
      <c r="AA344" s="1491">
        <v>9.7999999999999997E-3</v>
      </c>
      <c r="AB344" s="1491">
        <v>3.8E-3</v>
      </c>
      <c r="AC344" s="1491">
        <v>2.0999999999999999E-3</v>
      </c>
      <c r="AD344" s="1491">
        <v>9.9000000000000008E-3</v>
      </c>
      <c r="AE344" s="1491">
        <v>3.8999999999999998E-3</v>
      </c>
      <c r="AF344" s="1491">
        <v>2.0999999999999999E-3</v>
      </c>
      <c r="AG344" s="1491">
        <v>9.7999999999999997E-3</v>
      </c>
      <c r="AH344" s="1491">
        <v>3.8E-3</v>
      </c>
      <c r="AI344" s="1491">
        <v>2.0999999999999999E-3</v>
      </c>
      <c r="AJ344" s="1491">
        <v>9.5999999999999992E-3</v>
      </c>
      <c r="AK344" s="1491">
        <v>3.7000000000000002E-3</v>
      </c>
      <c r="AL344" s="1491">
        <v>2E-3</v>
      </c>
      <c r="AM344" s="1491">
        <v>9.2999999999999992E-3</v>
      </c>
      <c r="AN344" s="1491">
        <v>3.5999999999999999E-3</v>
      </c>
      <c r="AO344" s="1491">
        <v>1.9E-3</v>
      </c>
      <c r="AP344" s="1491">
        <v>9.1000000000000004E-3</v>
      </c>
      <c r="AQ344" s="1491">
        <v>3.5999999999999999E-3</v>
      </c>
      <c r="AR344" s="1491">
        <v>1.9E-3</v>
      </c>
      <c r="AS344" s="1491">
        <v>8.8999999999999999E-3</v>
      </c>
      <c r="AT344" s="1491">
        <v>3.5000000000000001E-3</v>
      </c>
      <c r="AU344" s="1491">
        <v>1.9E-3</v>
      </c>
      <c r="AV344" s="1491">
        <v>8.6999999999999994E-3</v>
      </c>
      <c r="AW344" s="1491">
        <v>3.3999999999999998E-3</v>
      </c>
      <c r="AX344" s="1491">
        <v>1.8E-3</v>
      </c>
      <c r="AY344" s="1491">
        <v>8.6999999999999994E-3</v>
      </c>
      <c r="AZ344" s="1491">
        <v>3.3999999999999998E-3</v>
      </c>
      <c r="BA344" s="1491">
        <v>1.8E-3</v>
      </c>
      <c r="BB344" s="1493">
        <v>8.8999999999999999E-3</v>
      </c>
      <c r="BC344" s="1493">
        <v>3.5000000000000001E-3</v>
      </c>
      <c r="BD344" s="1493">
        <v>1.9E-3</v>
      </c>
      <c r="BE344" s="1493">
        <v>8.9999999999999993E-3</v>
      </c>
      <c r="BF344" s="1493">
        <v>3.5000000000000001E-3</v>
      </c>
      <c r="BG344" s="1493">
        <v>1.9E-3</v>
      </c>
    </row>
    <row r="345" spans="3:59">
      <c r="C345" s="1489" t="s">
        <v>680</v>
      </c>
      <c r="D345" s="1489" t="s">
        <v>2042</v>
      </c>
      <c r="E345" s="825" t="str">
        <f t="shared" si="5"/>
        <v>PorcinoTARRAGONA</v>
      </c>
      <c r="F345" s="1491">
        <v>0.01</v>
      </c>
      <c r="G345" s="1492">
        <v>3.8999999999999998E-3</v>
      </c>
      <c r="H345" s="1491">
        <v>2.0999999999999999E-3</v>
      </c>
      <c r="I345" s="1491">
        <v>1.01E-2</v>
      </c>
      <c r="J345" s="1491">
        <v>3.8999999999999998E-3</v>
      </c>
      <c r="K345" s="1491">
        <v>2.0999999999999999E-3</v>
      </c>
      <c r="L345" s="1493">
        <v>1.01E-2</v>
      </c>
      <c r="M345" s="1491">
        <v>3.8999999999999998E-3</v>
      </c>
      <c r="N345" s="1491">
        <v>2.0999999999999999E-3</v>
      </c>
      <c r="O345" s="1491">
        <v>0.01</v>
      </c>
      <c r="P345" s="1491">
        <v>3.8999999999999998E-3</v>
      </c>
      <c r="Q345" s="1491">
        <v>2.0999999999999999E-3</v>
      </c>
      <c r="R345" s="1491">
        <v>9.9000000000000008E-3</v>
      </c>
      <c r="S345" s="1491">
        <v>3.8999999999999998E-3</v>
      </c>
      <c r="T345" s="1491">
        <v>2.0999999999999999E-3</v>
      </c>
      <c r="U345" s="1491">
        <v>9.9000000000000008E-3</v>
      </c>
      <c r="V345" s="1491">
        <v>3.8999999999999998E-3</v>
      </c>
      <c r="W345" s="1491">
        <v>2.0999999999999999E-3</v>
      </c>
      <c r="X345" s="1491">
        <v>9.9000000000000008E-3</v>
      </c>
      <c r="Y345" s="1491">
        <v>3.8999999999999998E-3</v>
      </c>
      <c r="Z345" s="1491">
        <v>2.0999999999999999E-3</v>
      </c>
      <c r="AA345" s="1491">
        <v>9.9000000000000008E-3</v>
      </c>
      <c r="AB345" s="1491">
        <v>3.8999999999999998E-3</v>
      </c>
      <c r="AC345" s="1491">
        <v>2.0999999999999999E-3</v>
      </c>
      <c r="AD345" s="1491">
        <v>0.01</v>
      </c>
      <c r="AE345" s="1491">
        <v>3.8999999999999998E-3</v>
      </c>
      <c r="AF345" s="1491">
        <v>2.0999999999999999E-3</v>
      </c>
      <c r="AG345" s="1491">
        <v>9.9000000000000008E-3</v>
      </c>
      <c r="AH345" s="1491">
        <v>3.8E-3</v>
      </c>
      <c r="AI345" s="1491">
        <v>2.0999999999999999E-3</v>
      </c>
      <c r="AJ345" s="1491">
        <v>9.7999999999999997E-3</v>
      </c>
      <c r="AK345" s="1491">
        <v>3.8E-3</v>
      </c>
      <c r="AL345" s="1491">
        <v>2.0999999999999999E-3</v>
      </c>
      <c r="AM345" s="1491">
        <v>9.4999999999999998E-3</v>
      </c>
      <c r="AN345" s="1491">
        <v>3.7000000000000002E-3</v>
      </c>
      <c r="AO345" s="1491">
        <v>2E-3</v>
      </c>
      <c r="AP345" s="1491">
        <v>9.4000000000000004E-3</v>
      </c>
      <c r="AQ345" s="1491">
        <v>3.7000000000000002E-3</v>
      </c>
      <c r="AR345" s="1491">
        <v>2E-3</v>
      </c>
      <c r="AS345" s="1491">
        <v>9.2999999999999992E-3</v>
      </c>
      <c r="AT345" s="1491">
        <v>3.5999999999999999E-3</v>
      </c>
      <c r="AU345" s="1491">
        <v>1.9E-3</v>
      </c>
      <c r="AV345" s="1491">
        <v>8.9999999999999993E-3</v>
      </c>
      <c r="AW345" s="1491">
        <v>3.5000000000000001E-3</v>
      </c>
      <c r="AX345" s="1491">
        <v>1.9E-3</v>
      </c>
      <c r="AY345" s="1491">
        <v>8.8000000000000005E-3</v>
      </c>
      <c r="AZ345" s="1491">
        <v>3.3999999999999998E-3</v>
      </c>
      <c r="BA345" s="1491">
        <v>1.8E-3</v>
      </c>
      <c r="BB345" s="1493">
        <v>8.6E-3</v>
      </c>
      <c r="BC345" s="1493">
        <v>3.3999999999999998E-3</v>
      </c>
      <c r="BD345" s="1493">
        <v>1.8E-3</v>
      </c>
      <c r="BE345" s="1493">
        <v>8.3999999999999995E-3</v>
      </c>
      <c r="BF345" s="1493">
        <v>3.3E-3</v>
      </c>
      <c r="BG345" s="1493">
        <v>1.8E-3</v>
      </c>
    </row>
    <row r="346" spans="3:59">
      <c r="C346" s="1489" t="s">
        <v>680</v>
      </c>
      <c r="D346" s="1489" t="s">
        <v>2043</v>
      </c>
      <c r="E346" s="825" t="str">
        <f t="shared" si="5"/>
        <v>PorcinoTERUEL</v>
      </c>
      <c r="F346" s="1491">
        <v>1.01E-2</v>
      </c>
      <c r="G346" s="1492">
        <v>3.8999999999999998E-3</v>
      </c>
      <c r="H346" s="1491">
        <v>2.0999999999999999E-3</v>
      </c>
      <c r="I346" s="1491">
        <v>1.01E-2</v>
      </c>
      <c r="J346" s="1491">
        <v>3.8999999999999998E-3</v>
      </c>
      <c r="K346" s="1491">
        <v>2.0999999999999999E-3</v>
      </c>
      <c r="L346" s="1493">
        <v>0.01</v>
      </c>
      <c r="M346" s="1491">
        <v>3.8999999999999998E-3</v>
      </c>
      <c r="N346" s="1491">
        <v>2.0999999999999999E-3</v>
      </c>
      <c r="O346" s="1491">
        <v>0.01</v>
      </c>
      <c r="P346" s="1491">
        <v>3.8999999999999998E-3</v>
      </c>
      <c r="Q346" s="1491">
        <v>2.0999999999999999E-3</v>
      </c>
      <c r="R346" s="1491">
        <v>9.9000000000000008E-3</v>
      </c>
      <c r="S346" s="1491">
        <v>3.8999999999999998E-3</v>
      </c>
      <c r="T346" s="1491">
        <v>2.0999999999999999E-3</v>
      </c>
      <c r="U346" s="1491">
        <v>9.9000000000000008E-3</v>
      </c>
      <c r="V346" s="1491">
        <v>3.8999999999999998E-3</v>
      </c>
      <c r="W346" s="1491">
        <v>2.0999999999999999E-3</v>
      </c>
      <c r="X346" s="1491">
        <v>9.9000000000000008E-3</v>
      </c>
      <c r="Y346" s="1491">
        <v>3.8999999999999998E-3</v>
      </c>
      <c r="Z346" s="1491">
        <v>2.0999999999999999E-3</v>
      </c>
      <c r="AA346" s="1491">
        <v>9.7999999999999997E-3</v>
      </c>
      <c r="AB346" s="1491">
        <v>3.8E-3</v>
      </c>
      <c r="AC346" s="1491">
        <v>2.0999999999999999E-3</v>
      </c>
      <c r="AD346" s="1491">
        <v>9.9000000000000008E-3</v>
      </c>
      <c r="AE346" s="1491">
        <v>3.8999999999999998E-3</v>
      </c>
      <c r="AF346" s="1491">
        <v>2.0999999999999999E-3</v>
      </c>
      <c r="AG346" s="1491">
        <v>9.7000000000000003E-3</v>
      </c>
      <c r="AH346" s="1491">
        <v>3.8E-3</v>
      </c>
      <c r="AI346" s="1491">
        <v>2E-3</v>
      </c>
      <c r="AJ346" s="1491">
        <v>9.5999999999999992E-3</v>
      </c>
      <c r="AK346" s="1491">
        <v>3.8E-3</v>
      </c>
      <c r="AL346" s="1491">
        <v>2E-3</v>
      </c>
      <c r="AM346" s="1491">
        <v>9.4000000000000004E-3</v>
      </c>
      <c r="AN346" s="1491">
        <v>3.7000000000000002E-3</v>
      </c>
      <c r="AO346" s="1491">
        <v>2E-3</v>
      </c>
      <c r="AP346" s="1491">
        <v>9.2999999999999992E-3</v>
      </c>
      <c r="AQ346" s="1491">
        <v>3.7000000000000002E-3</v>
      </c>
      <c r="AR346" s="1491">
        <v>2E-3</v>
      </c>
      <c r="AS346" s="1491">
        <v>9.1000000000000004E-3</v>
      </c>
      <c r="AT346" s="1491">
        <v>3.5999999999999999E-3</v>
      </c>
      <c r="AU346" s="1491">
        <v>1.9E-3</v>
      </c>
      <c r="AV346" s="1491">
        <v>8.8000000000000005E-3</v>
      </c>
      <c r="AW346" s="1491">
        <v>3.3999999999999998E-3</v>
      </c>
      <c r="AX346" s="1491">
        <v>1.8E-3</v>
      </c>
      <c r="AY346" s="1491">
        <v>8.8999999999999999E-3</v>
      </c>
      <c r="AZ346" s="1491">
        <v>3.5000000000000001E-3</v>
      </c>
      <c r="BA346" s="1491">
        <v>1.9E-3</v>
      </c>
      <c r="BB346" s="1493">
        <v>8.9999999999999993E-3</v>
      </c>
      <c r="BC346" s="1493">
        <v>3.5000000000000001E-3</v>
      </c>
      <c r="BD346" s="1493">
        <v>1.9E-3</v>
      </c>
      <c r="BE346" s="1493">
        <v>8.6999999999999994E-3</v>
      </c>
      <c r="BF346" s="1493">
        <v>3.3999999999999998E-3</v>
      </c>
      <c r="BG346" s="1493">
        <v>1.8E-3</v>
      </c>
    </row>
    <row r="347" spans="3:59">
      <c r="C347" s="1489" t="s">
        <v>680</v>
      </c>
      <c r="D347" s="1489" t="s">
        <v>2044</v>
      </c>
      <c r="E347" s="825" t="str">
        <f t="shared" si="5"/>
        <v>PorcinoTOLEDO</v>
      </c>
      <c r="F347" s="1491">
        <v>1.01E-2</v>
      </c>
      <c r="G347" s="1492">
        <v>3.8999999999999998E-3</v>
      </c>
      <c r="H347" s="1491">
        <v>2.0999999999999999E-3</v>
      </c>
      <c r="I347" s="1491">
        <v>0.01</v>
      </c>
      <c r="J347" s="1491">
        <v>3.8999999999999998E-3</v>
      </c>
      <c r="K347" s="1491">
        <v>2.0999999999999999E-3</v>
      </c>
      <c r="L347" s="1493">
        <v>0.01</v>
      </c>
      <c r="M347" s="1491">
        <v>3.8999999999999998E-3</v>
      </c>
      <c r="N347" s="1491">
        <v>2.0999999999999999E-3</v>
      </c>
      <c r="O347" s="1491">
        <v>0.01</v>
      </c>
      <c r="P347" s="1491">
        <v>3.8999999999999998E-3</v>
      </c>
      <c r="Q347" s="1491">
        <v>2.0999999999999999E-3</v>
      </c>
      <c r="R347" s="1491">
        <v>9.9000000000000008E-3</v>
      </c>
      <c r="S347" s="1491">
        <v>3.8999999999999998E-3</v>
      </c>
      <c r="T347" s="1491">
        <v>2.0999999999999999E-3</v>
      </c>
      <c r="U347" s="1491">
        <v>9.9000000000000008E-3</v>
      </c>
      <c r="V347" s="1491">
        <v>3.8999999999999998E-3</v>
      </c>
      <c r="W347" s="1491">
        <v>2.0999999999999999E-3</v>
      </c>
      <c r="X347" s="1491">
        <v>9.7999999999999997E-3</v>
      </c>
      <c r="Y347" s="1491">
        <v>3.8E-3</v>
      </c>
      <c r="Z347" s="1491">
        <v>2.0999999999999999E-3</v>
      </c>
      <c r="AA347" s="1491">
        <v>9.9000000000000008E-3</v>
      </c>
      <c r="AB347" s="1491">
        <v>3.8999999999999998E-3</v>
      </c>
      <c r="AC347" s="1491">
        <v>2.0999999999999999E-3</v>
      </c>
      <c r="AD347" s="1491">
        <v>9.9000000000000008E-3</v>
      </c>
      <c r="AE347" s="1491">
        <v>3.8999999999999998E-3</v>
      </c>
      <c r="AF347" s="1491">
        <v>2.0999999999999999E-3</v>
      </c>
      <c r="AG347" s="1491">
        <v>9.7000000000000003E-3</v>
      </c>
      <c r="AH347" s="1491">
        <v>3.8E-3</v>
      </c>
      <c r="AI347" s="1491">
        <v>2E-3</v>
      </c>
      <c r="AJ347" s="1491">
        <v>9.5999999999999992E-3</v>
      </c>
      <c r="AK347" s="1491">
        <v>3.7000000000000002E-3</v>
      </c>
      <c r="AL347" s="1491">
        <v>2E-3</v>
      </c>
      <c r="AM347" s="1491">
        <v>9.4999999999999998E-3</v>
      </c>
      <c r="AN347" s="1491">
        <v>3.7000000000000002E-3</v>
      </c>
      <c r="AO347" s="1491">
        <v>2E-3</v>
      </c>
      <c r="AP347" s="1491">
        <v>9.2999999999999992E-3</v>
      </c>
      <c r="AQ347" s="1491">
        <v>3.5999999999999999E-3</v>
      </c>
      <c r="AR347" s="1491">
        <v>2E-3</v>
      </c>
      <c r="AS347" s="1491">
        <v>8.9999999999999993E-3</v>
      </c>
      <c r="AT347" s="1491">
        <v>3.5000000000000001E-3</v>
      </c>
      <c r="AU347" s="1491">
        <v>1.9E-3</v>
      </c>
      <c r="AV347" s="1491">
        <v>8.8999999999999999E-3</v>
      </c>
      <c r="AW347" s="1491">
        <v>3.5000000000000001E-3</v>
      </c>
      <c r="AX347" s="1491">
        <v>1.9E-3</v>
      </c>
      <c r="AY347" s="1491">
        <v>8.8999999999999999E-3</v>
      </c>
      <c r="AZ347" s="1491">
        <v>3.5000000000000001E-3</v>
      </c>
      <c r="BA347" s="1491">
        <v>1.9E-3</v>
      </c>
      <c r="BB347" s="1493">
        <v>8.5000000000000006E-3</v>
      </c>
      <c r="BC347" s="1493">
        <v>3.3E-3</v>
      </c>
      <c r="BD347" s="1493">
        <v>1.8E-3</v>
      </c>
      <c r="BE347" s="1493">
        <v>8.5000000000000006E-3</v>
      </c>
      <c r="BF347" s="1493">
        <v>3.3E-3</v>
      </c>
      <c r="BG347" s="1493">
        <v>1.8E-3</v>
      </c>
    </row>
    <row r="348" spans="3:59">
      <c r="C348" s="1489" t="s">
        <v>680</v>
      </c>
      <c r="D348" s="1489" t="s">
        <v>2045</v>
      </c>
      <c r="E348" s="825" t="str">
        <f t="shared" si="5"/>
        <v>PorcinoVALENCIA/VALÉNCIA</v>
      </c>
      <c r="F348" s="1491">
        <v>0.01</v>
      </c>
      <c r="G348" s="1492">
        <v>3.8999999999999998E-3</v>
      </c>
      <c r="H348" s="1491">
        <v>2.0999999999999999E-3</v>
      </c>
      <c r="I348" s="1491">
        <v>0.01</v>
      </c>
      <c r="J348" s="1491">
        <v>3.8999999999999998E-3</v>
      </c>
      <c r="K348" s="1491">
        <v>2.0999999999999999E-3</v>
      </c>
      <c r="L348" s="1493">
        <v>0.01</v>
      </c>
      <c r="M348" s="1491">
        <v>3.8999999999999998E-3</v>
      </c>
      <c r="N348" s="1491">
        <v>2.0999999999999999E-3</v>
      </c>
      <c r="O348" s="1491">
        <v>9.9000000000000008E-3</v>
      </c>
      <c r="P348" s="1491">
        <v>3.8999999999999998E-3</v>
      </c>
      <c r="Q348" s="1491">
        <v>2.0999999999999999E-3</v>
      </c>
      <c r="R348" s="1491">
        <v>9.9000000000000008E-3</v>
      </c>
      <c r="S348" s="1491">
        <v>3.8999999999999998E-3</v>
      </c>
      <c r="T348" s="1491">
        <v>2.0999999999999999E-3</v>
      </c>
      <c r="U348" s="1491">
        <v>9.9000000000000008E-3</v>
      </c>
      <c r="V348" s="1491">
        <v>3.8E-3</v>
      </c>
      <c r="W348" s="1491">
        <v>2.0999999999999999E-3</v>
      </c>
      <c r="X348" s="1491">
        <v>9.9000000000000008E-3</v>
      </c>
      <c r="Y348" s="1491">
        <v>3.8999999999999998E-3</v>
      </c>
      <c r="Z348" s="1491">
        <v>2.0999999999999999E-3</v>
      </c>
      <c r="AA348" s="1491">
        <v>9.9000000000000008E-3</v>
      </c>
      <c r="AB348" s="1491">
        <v>3.8999999999999998E-3</v>
      </c>
      <c r="AC348" s="1491">
        <v>2.0999999999999999E-3</v>
      </c>
      <c r="AD348" s="1491">
        <v>9.9000000000000008E-3</v>
      </c>
      <c r="AE348" s="1491">
        <v>3.8999999999999998E-3</v>
      </c>
      <c r="AF348" s="1491">
        <v>2.0999999999999999E-3</v>
      </c>
      <c r="AG348" s="1491">
        <v>9.7999999999999997E-3</v>
      </c>
      <c r="AH348" s="1491">
        <v>3.8E-3</v>
      </c>
      <c r="AI348" s="1491">
        <v>2E-3</v>
      </c>
      <c r="AJ348" s="1491">
        <v>9.7000000000000003E-3</v>
      </c>
      <c r="AK348" s="1491">
        <v>3.8E-3</v>
      </c>
      <c r="AL348" s="1491">
        <v>2E-3</v>
      </c>
      <c r="AM348" s="1491">
        <v>9.4999999999999998E-3</v>
      </c>
      <c r="AN348" s="1491">
        <v>3.7000000000000002E-3</v>
      </c>
      <c r="AO348" s="1491">
        <v>2E-3</v>
      </c>
      <c r="AP348" s="1491">
        <v>9.2999999999999992E-3</v>
      </c>
      <c r="AQ348" s="1491">
        <v>3.5999999999999999E-3</v>
      </c>
      <c r="AR348" s="1491">
        <v>2E-3</v>
      </c>
      <c r="AS348" s="1491">
        <v>9.1999999999999998E-3</v>
      </c>
      <c r="AT348" s="1491">
        <v>3.5999999999999999E-3</v>
      </c>
      <c r="AU348" s="1491">
        <v>1.9E-3</v>
      </c>
      <c r="AV348" s="1491">
        <v>8.8999999999999999E-3</v>
      </c>
      <c r="AW348" s="1491">
        <v>3.5000000000000001E-3</v>
      </c>
      <c r="AX348" s="1491">
        <v>1.9E-3</v>
      </c>
      <c r="AY348" s="1491">
        <v>8.8999999999999999E-3</v>
      </c>
      <c r="AZ348" s="1491">
        <v>3.5000000000000001E-3</v>
      </c>
      <c r="BA348" s="1491">
        <v>1.9E-3</v>
      </c>
      <c r="BB348" s="1493">
        <v>8.8000000000000005E-3</v>
      </c>
      <c r="BC348" s="1493">
        <v>3.3999999999999998E-3</v>
      </c>
      <c r="BD348" s="1493">
        <v>1.8E-3</v>
      </c>
      <c r="BE348" s="1493">
        <v>8.6E-3</v>
      </c>
      <c r="BF348" s="1493">
        <v>3.3999999999999998E-3</v>
      </c>
      <c r="BG348" s="1493">
        <v>1.8E-3</v>
      </c>
    </row>
    <row r="349" spans="3:59">
      <c r="C349" s="1489" t="s">
        <v>680</v>
      </c>
      <c r="D349" s="1489" t="s">
        <v>2046</v>
      </c>
      <c r="E349" s="825" t="str">
        <f t="shared" si="5"/>
        <v>PorcinoVALLADOLID</v>
      </c>
      <c r="F349" s="1491">
        <v>1.01E-2</v>
      </c>
      <c r="G349" s="1492">
        <v>3.8999999999999998E-3</v>
      </c>
      <c r="H349" s="1491">
        <v>2.0999999999999999E-3</v>
      </c>
      <c r="I349" s="1491">
        <v>0.01</v>
      </c>
      <c r="J349" s="1491">
        <v>3.8999999999999998E-3</v>
      </c>
      <c r="K349" s="1491">
        <v>2.0999999999999999E-3</v>
      </c>
      <c r="L349" s="1493">
        <v>0.01</v>
      </c>
      <c r="M349" s="1491">
        <v>3.8999999999999998E-3</v>
      </c>
      <c r="N349" s="1491">
        <v>2.0999999999999999E-3</v>
      </c>
      <c r="O349" s="1491">
        <v>9.9000000000000008E-3</v>
      </c>
      <c r="P349" s="1491">
        <v>3.8999999999999998E-3</v>
      </c>
      <c r="Q349" s="1491">
        <v>2.0999999999999999E-3</v>
      </c>
      <c r="R349" s="1491">
        <v>9.9000000000000008E-3</v>
      </c>
      <c r="S349" s="1491">
        <v>3.8999999999999998E-3</v>
      </c>
      <c r="T349" s="1491">
        <v>2.0999999999999999E-3</v>
      </c>
      <c r="U349" s="1491">
        <v>9.9000000000000008E-3</v>
      </c>
      <c r="V349" s="1491">
        <v>3.8999999999999998E-3</v>
      </c>
      <c r="W349" s="1491">
        <v>2.0999999999999999E-3</v>
      </c>
      <c r="X349" s="1491">
        <v>9.9000000000000008E-3</v>
      </c>
      <c r="Y349" s="1491">
        <v>3.8999999999999998E-3</v>
      </c>
      <c r="Z349" s="1491">
        <v>2.0999999999999999E-3</v>
      </c>
      <c r="AA349" s="1491">
        <v>9.7999999999999997E-3</v>
      </c>
      <c r="AB349" s="1491">
        <v>3.8E-3</v>
      </c>
      <c r="AC349" s="1491">
        <v>2.0999999999999999E-3</v>
      </c>
      <c r="AD349" s="1491">
        <v>9.9000000000000008E-3</v>
      </c>
      <c r="AE349" s="1491">
        <v>3.8999999999999998E-3</v>
      </c>
      <c r="AF349" s="1491">
        <v>2.0999999999999999E-3</v>
      </c>
      <c r="AG349" s="1491">
        <v>9.7999999999999997E-3</v>
      </c>
      <c r="AH349" s="1491">
        <v>3.8E-3</v>
      </c>
      <c r="AI349" s="1491">
        <v>2E-3</v>
      </c>
      <c r="AJ349" s="1491">
        <v>9.5999999999999992E-3</v>
      </c>
      <c r="AK349" s="1491">
        <v>3.7000000000000002E-3</v>
      </c>
      <c r="AL349" s="1491">
        <v>2E-3</v>
      </c>
      <c r="AM349" s="1491">
        <v>9.4000000000000004E-3</v>
      </c>
      <c r="AN349" s="1491">
        <v>3.7000000000000002E-3</v>
      </c>
      <c r="AO349" s="1491">
        <v>2E-3</v>
      </c>
      <c r="AP349" s="1491">
        <v>9.2999999999999992E-3</v>
      </c>
      <c r="AQ349" s="1491">
        <v>3.5999999999999999E-3</v>
      </c>
      <c r="AR349" s="1491">
        <v>1.9E-3</v>
      </c>
      <c r="AS349" s="1491">
        <v>8.9999999999999993E-3</v>
      </c>
      <c r="AT349" s="1491">
        <v>3.5000000000000001E-3</v>
      </c>
      <c r="AU349" s="1491">
        <v>1.9E-3</v>
      </c>
      <c r="AV349" s="1491">
        <v>8.8000000000000005E-3</v>
      </c>
      <c r="AW349" s="1491">
        <v>3.3999999999999998E-3</v>
      </c>
      <c r="AX349" s="1491">
        <v>1.8E-3</v>
      </c>
      <c r="AY349" s="1491">
        <v>8.6999999999999994E-3</v>
      </c>
      <c r="AZ349" s="1491">
        <v>3.3999999999999998E-3</v>
      </c>
      <c r="BA349" s="1491">
        <v>1.8E-3</v>
      </c>
      <c r="BB349" s="1493">
        <v>8.6999999999999994E-3</v>
      </c>
      <c r="BC349" s="1493">
        <v>3.3999999999999998E-3</v>
      </c>
      <c r="BD349" s="1493">
        <v>1.8E-3</v>
      </c>
      <c r="BE349" s="1493">
        <v>8.5000000000000006E-3</v>
      </c>
      <c r="BF349" s="1493">
        <v>3.3E-3</v>
      </c>
      <c r="BG349" s="1493">
        <v>1.8E-3</v>
      </c>
    </row>
    <row r="350" spans="3:59">
      <c r="C350" s="1489" t="s">
        <v>680</v>
      </c>
      <c r="D350" s="1489" t="s">
        <v>2047</v>
      </c>
      <c r="E350" s="825" t="str">
        <f t="shared" si="5"/>
        <v>PorcinoZAMORA</v>
      </c>
      <c r="F350" s="1491">
        <v>0.01</v>
      </c>
      <c r="G350" s="1492">
        <v>3.8999999999999998E-3</v>
      </c>
      <c r="H350" s="1491">
        <v>2.0999999999999999E-3</v>
      </c>
      <c r="I350" s="1491">
        <v>9.9000000000000008E-3</v>
      </c>
      <c r="J350" s="1491">
        <v>3.8999999999999998E-3</v>
      </c>
      <c r="K350" s="1491">
        <v>2.0999999999999999E-3</v>
      </c>
      <c r="L350" s="1493">
        <v>0.01</v>
      </c>
      <c r="M350" s="1491">
        <v>3.8999999999999998E-3</v>
      </c>
      <c r="N350" s="1491">
        <v>2.0999999999999999E-3</v>
      </c>
      <c r="O350" s="1491">
        <v>9.7999999999999997E-3</v>
      </c>
      <c r="P350" s="1491">
        <v>3.8E-3</v>
      </c>
      <c r="Q350" s="1491">
        <v>2.0999999999999999E-3</v>
      </c>
      <c r="R350" s="1491">
        <v>9.7999999999999997E-3</v>
      </c>
      <c r="S350" s="1491">
        <v>3.8E-3</v>
      </c>
      <c r="T350" s="1491">
        <v>2.0999999999999999E-3</v>
      </c>
      <c r="U350" s="1491">
        <v>9.7999999999999997E-3</v>
      </c>
      <c r="V350" s="1491">
        <v>3.8E-3</v>
      </c>
      <c r="W350" s="1491">
        <v>2.0999999999999999E-3</v>
      </c>
      <c r="X350" s="1491">
        <v>9.9000000000000008E-3</v>
      </c>
      <c r="Y350" s="1491">
        <v>3.8999999999999998E-3</v>
      </c>
      <c r="Z350" s="1491">
        <v>2.0999999999999999E-3</v>
      </c>
      <c r="AA350" s="1491">
        <v>9.9000000000000008E-3</v>
      </c>
      <c r="AB350" s="1491">
        <v>3.8E-3</v>
      </c>
      <c r="AC350" s="1491">
        <v>2.0999999999999999E-3</v>
      </c>
      <c r="AD350" s="1491">
        <v>9.9000000000000008E-3</v>
      </c>
      <c r="AE350" s="1491">
        <v>3.8999999999999998E-3</v>
      </c>
      <c r="AF350" s="1491">
        <v>2.0999999999999999E-3</v>
      </c>
      <c r="AG350" s="1491">
        <v>9.7000000000000003E-3</v>
      </c>
      <c r="AH350" s="1491">
        <v>3.8E-3</v>
      </c>
      <c r="AI350" s="1491">
        <v>2E-3</v>
      </c>
      <c r="AJ350" s="1491">
        <v>9.4999999999999998E-3</v>
      </c>
      <c r="AK350" s="1491">
        <v>3.7000000000000002E-3</v>
      </c>
      <c r="AL350" s="1491">
        <v>2E-3</v>
      </c>
      <c r="AM350" s="1491">
        <v>9.2999999999999992E-3</v>
      </c>
      <c r="AN350" s="1491">
        <v>3.5999999999999999E-3</v>
      </c>
      <c r="AO350" s="1491">
        <v>2E-3</v>
      </c>
      <c r="AP350" s="1491">
        <v>9.1999999999999998E-3</v>
      </c>
      <c r="AQ350" s="1491">
        <v>3.5999999999999999E-3</v>
      </c>
      <c r="AR350" s="1491">
        <v>1.9E-3</v>
      </c>
      <c r="AS350" s="1491">
        <v>8.9999999999999993E-3</v>
      </c>
      <c r="AT350" s="1491">
        <v>3.5000000000000001E-3</v>
      </c>
      <c r="AU350" s="1491">
        <v>1.9E-3</v>
      </c>
      <c r="AV350" s="1491">
        <v>8.6999999999999994E-3</v>
      </c>
      <c r="AW350" s="1491">
        <v>3.3999999999999998E-3</v>
      </c>
      <c r="AX350" s="1491">
        <v>1.8E-3</v>
      </c>
      <c r="AY350" s="1491">
        <v>8.6E-3</v>
      </c>
      <c r="AZ350" s="1491">
        <v>3.3999999999999998E-3</v>
      </c>
      <c r="BA350" s="1491">
        <v>1.8E-3</v>
      </c>
      <c r="BB350" s="1493">
        <v>8.5000000000000006E-3</v>
      </c>
      <c r="BC350" s="1493">
        <v>3.3E-3</v>
      </c>
      <c r="BD350" s="1493">
        <v>1.8E-3</v>
      </c>
      <c r="BE350" s="1493">
        <v>8.5000000000000006E-3</v>
      </c>
      <c r="BF350" s="1493">
        <v>3.3E-3</v>
      </c>
      <c r="BG350" s="1493">
        <v>1.8E-3</v>
      </c>
    </row>
    <row r="351" spans="3:59">
      <c r="C351" s="1489" t="s">
        <v>680</v>
      </c>
      <c r="D351" s="1489" t="s">
        <v>2048</v>
      </c>
      <c r="E351" s="825" t="str">
        <f t="shared" si="5"/>
        <v>PorcinoZARAGOZA</v>
      </c>
      <c r="F351" s="1491">
        <v>1.01E-2</v>
      </c>
      <c r="G351" s="1492">
        <v>3.8999999999999998E-3</v>
      </c>
      <c r="H351" s="1491">
        <v>2.0999999999999999E-3</v>
      </c>
      <c r="I351" s="1491">
        <v>0.01</v>
      </c>
      <c r="J351" s="1491">
        <v>3.8999999999999998E-3</v>
      </c>
      <c r="K351" s="1491">
        <v>2.0999999999999999E-3</v>
      </c>
      <c r="L351" s="1493">
        <v>1.01E-2</v>
      </c>
      <c r="M351" s="1491">
        <v>3.8999999999999998E-3</v>
      </c>
      <c r="N351" s="1491">
        <v>2.0999999999999999E-3</v>
      </c>
      <c r="O351" s="1491">
        <v>1.01E-2</v>
      </c>
      <c r="P351" s="1491">
        <v>3.8999999999999998E-3</v>
      </c>
      <c r="Q351" s="1491">
        <v>2.0999999999999999E-3</v>
      </c>
      <c r="R351" s="1491">
        <v>0.01</v>
      </c>
      <c r="S351" s="1491">
        <v>3.8999999999999998E-3</v>
      </c>
      <c r="T351" s="1491">
        <v>2.0999999999999999E-3</v>
      </c>
      <c r="U351" s="1491">
        <v>0.01</v>
      </c>
      <c r="V351" s="1491">
        <v>3.8999999999999998E-3</v>
      </c>
      <c r="W351" s="1491">
        <v>2.0999999999999999E-3</v>
      </c>
      <c r="X351" s="1491">
        <v>0.01</v>
      </c>
      <c r="Y351" s="1491">
        <v>3.8999999999999998E-3</v>
      </c>
      <c r="Z351" s="1491">
        <v>2.0999999999999999E-3</v>
      </c>
      <c r="AA351" s="1491">
        <v>0.01</v>
      </c>
      <c r="AB351" s="1491">
        <v>3.8999999999999998E-3</v>
      </c>
      <c r="AC351" s="1491">
        <v>2.0999999999999999E-3</v>
      </c>
      <c r="AD351" s="1491">
        <v>0.01</v>
      </c>
      <c r="AE351" s="1491">
        <v>3.8999999999999998E-3</v>
      </c>
      <c r="AF351" s="1491">
        <v>2.0999999999999999E-3</v>
      </c>
      <c r="AG351" s="1491">
        <v>9.9000000000000008E-3</v>
      </c>
      <c r="AH351" s="1491">
        <v>3.8999999999999998E-3</v>
      </c>
      <c r="AI351" s="1491">
        <v>2.0999999999999999E-3</v>
      </c>
      <c r="AJ351" s="1491">
        <v>9.7000000000000003E-3</v>
      </c>
      <c r="AK351" s="1491">
        <v>3.8E-3</v>
      </c>
      <c r="AL351" s="1491">
        <v>2E-3</v>
      </c>
      <c r="AM351" s="1491">
        <v>9.5999999999999992E-3</v>
      </c>
      <c r="AN351" s="1491">
        <v>3.7000000000000002E-3</v>
      </c>
      <c r="AO351" s="1491">
        <v>2E-3</v>
      </c>
      <c r="AP351" s="1491">
        <v>9.4999999999999998E-3</v>
      </c>
      <c r="AQ351" s="1491">
        <v>3.7000000000000002E-3</v>
      </c>
      <c r="AR351" s="1491">
        <v>2E-3</v>
      </c>
      <c r="AS351" s="1491">
        <v>9.1999999999999998E-3</v>
      </c>
      <c r="AT351" s="1491">
        <v>3.5999999999999999E-3</v>
      </c>
      <c r="AU351" s="1491">
        <v>1.9E-3</v>
      </c>
      <c r="AV351" s="1491">
        <v>8.9999999999999993E-3</v>
      </c>
      <c r="AW351" s="1491">
        <v>3.5000000000000001E-3</v>
      </c>
      <c r="AX351" s="1491">
        <v>1.9E-3</v>
      </c>
      <c r="AY351" s="1491">
        <v>8.9999999999999993E-3</v>
      </c>
      <c r="AZ351" s="1491">
        <v>3.5000000000000001E-3</v>
      </c>
      <c r="BA351" s="1491">
        <v>1.9E-3</v>
      </c>
      <c r="BB351" s="1493">
        <v>8.8999999999999999E-3</v>
      </c>
      <c r="BC351" s="1493">
        <v>3.5000000000000001E-3</v>
      </c>
      <c r="BD351" s="1493">
        <v>1.9E-3</v>
      </c>
      <c r="BE351" s="1493">
        <v>8.6999999999999994E-3</v>
      </c>
      <c r="BF351" s="1493">
        <v>3.3999999999999998E-3</v>
      </c>
      <c r="BG351" s="1493">
        <v>1.8E-3</v>
      </c>
    </row>
    <row r="352" spans="3:59">
      <c r="C352" s="1489" t="s">
        <v>680</v>
      </c>
      <c r="D352" s="1489" t="s">
        <v>2049</v>
      </c>
      <c r="E352" s="825" t="str">
        <f t="shared" si="5"/>
        <v>PorcinoCEUTA Y MELILLA</v>
      </c>
      <c r="F352" s="1491">
        <v>1.01E-2</v>
      </c>
      <c r="G352" s="1492">
        <v>3.8999999999999998E-3</v>
      </c>
      <c r="H352" s="1491">
        <v>2.0999999999999999E-3</v>
      </c>
      <c r="I352" s="1491">
        <v>0.01</v>
      </c>
      <c r="J352" s="1491">
        <v>3.8999999999999998E-3</v>
      </c>
      <c r="K352" s="1491">
        <v>2.0999999999999999E-3</v>
      </c>
      <c r="L352" s="1493">
        <v>0.01</v>
      </c>
      <c r="M352" s="1491">
        <v>3.8999999999999998E-3</v>
      </c>
      <c r="N352" s="1491">
        <v>2.0999999999999999E-3</v>
      </c>
      <c r="O352" s="1491">
        <v>0.01</v>
      </c>
      <c r="P352" s="1491">
        <v>3.8999999999999998E-3</v>
      </c>
      <c r="Q352" s="1491">
        <v>2.0999999999999999E-3</v>
      </c>
      <c r="R352" s="1491">
        <v>9.9000000000000008E-3</v>
      </c>
      <c r="S352" s="1491">
        <v>3.8999999999999998E-3</v>
      </c>
      <c r="T352" s="1491">
        <v>2.0999999999999999E-3</v>
      </c>
      <c r="U352" s="1491">
        <v>9.9000000000000008E-3</v>
      </c>
      <c r="V352" s="1491">
        <v>3.8999999999999998E-3</v>
      </c>
      <c r="W352" s="1491">
        <v>2.0999999999999999E-3</v>
      </c>
      <c r="X352" s="1491">
        <v>9.9000000000000008E-3</v>
      </c>
      <c r="Y352" s="1491">
        <v>3.8999999999999998E-3</v>
      </c>
      <c r="Z352" s="1491">
        <v>2.0999999999999999E-3</v>
      </c>
      <c r="AA352" s="1491">
        <v>9.9000000000000008E-3</v>
      </c>
      <c r="AB352" s="1491">
        <v>3.8E-3</v>
      </c>
      <c r="AC352" s="1491">
        <v>2.0999999999999999E-3</v>
      </c>
      <c r="AD352" s="1491">
        <v>9.9000000000000008E-3</v>
      </c>
      <c r="AE352" s="1491">
        <v>3.8999999999999998E-3</v>
      </c>
      <c r="AF352" s="1491">
        <v>2.0999999999999999E-3</v>
      </c>
      <c r="AG352" s="1491">
        <v>9.7999999999999997E-3</v>
      </c>
      <c r="AH352" s="1491">
        <v>3.8E-3</v>
      </c>
      <c r="AI352" s="1491">
        <v>2E-3</v>
      </c>
      <c r="AJ352" s="1491">
        <v>9.7000000000000003E-3</v>
      </c>
      <c r="AK352" s="1491">
        <v>3.8E-3</v>
      </c>
      <c r="AL352" s="1491">
        <v>2E-3</v>
      </c>
      <c r="AM352" s="1491">
        <v>9.4999999999999998E-3</v>
      </c>
      <c r="AN352" s="1491">
        <v>3.7000000000000002E-3</v>
      </c>
      <c r="AO352" s="1491">
        <v>2E-3</v>
      </c>
      <c r="AP352" s="1491">
        <v>9.4000000000000004E-3</v>
      </c>
      <c r="AQ352" s="1491">
        <v>3.7000000000000002E-3</v>
      </c>
      <c r="AR352" s="1491">
        <v>2E-3</v>
      </c>
      <c r="AS352" s="1491">
        <v>9.1999999999999998E-3</v>
      </c>
      <c r="AT352" s="1491">
        <v>3.5999999999999999E-3</v>
      </c>
      <c r="AU352" s="1491">
        <v>1.9E-3</v>
      </c>
      <c r="AV352" s="1491">
        <v>8.8999999999999999E-3</v>
      </c>
      <c r="AW352" s="1491">
        <v>3.5000000000000001E-3</v>
      </c>
      <c r="AX352" s="1491">
        <v>1.9E-3</v>
      </c>
      <c r="AY352" s="1491">
        <v>8.8999999999999999E-3</v>
      </c>
      <c r="AZ352" s="1491">
        <v>3.5000000000000001E-3</v>
      </c>
      <c r="BA352" s="1491">
        <v>1.9E-3</v>
      </c>
      <c r="BB352" s="1493">
        <v>8.8999999999999999E-3</v>
      </c>
      <c r="BC352" s="1493">
        <v>3.5000000000000001E-3</v>
      </c>
      <c r="BD352" s="1493">
        <v>1.9E-3</v>
      </c>
      <c r="BE352" s="1493">
        <v>8.6999999999999994E-3</v>
      </c>
      <c r="BF352" s="1493">
        <v>3.3999999999999998E-3</v>
      </c>
      <c r="BG352" s="1493">
        <v>1.8E-3</v>
      </c>
    </row>
    <row r="353" spans="3:59">
      <c r="C353" s="1489" t="s">
        <v>681</v>
      </c>
      <c r="D353" s="1489" t="s">
        <v>1999</v>
      </c>
      <c r="E353" s="825" t="str">
        <f t="shared" si="5"/>
        <v>VacunoALBACETE</v>
      </c>
      <c r="F353" s="1491">
        <v>8.8000000000000005E-3</v>
      </c>
      <c r="G353" s="1492">
        <v>6.7000000000000002E-3</v>
      </c>
      <c r="H353" s="1491">
        <v>2.8E-3</v>
      </c>
      <c r="I353" s="1491">
        <v>9.1999999999999998E-3</v>
      </c>
      <c r="J353" s="1491">
        <v>7.0000000000000001E-3</v>
      </c>
      <c r="K353" s="1491">
        <v>3.0000000000000001E-3</v>
      </c>
      <c r="L353" s="1493">
        <v>8.9999999999999993E-3</v>
      </c>
      <c r="M353" s="1491">
        <v>6.8999999999999999E-3</v>
      </c>
      <c r="N353" s="1491">
        <v>2.8999999999999998E-3</v>
      </c>
      <c r="O353" s="1491">
        <v>8.6999999999999994E-3</v>
      </c>
      <c r="P353" s="1491">
        <v>6.6E-3</v>
      </c>
      <c r="Q353" s="1491">
        <v>2.8E-3</v>
      </c>
      <c r="R353" s="1491">
        <v>8.5000000000000006E-3</v>
      </c>
      <c r="S353" s="1491">
        <v>6.4000000000000003E-3</v>
      </c>
      <c r="T353" s="1491">
        <v>2.8E-3</v>
      </c>
      <c r="U353" s="1491">
        <v>8.0999999999999996E-3</v>
      </c>
      <c r="V353" s="1491">
        <v>6.1999999999999998E-3</v>
      </c>
      <c r="W353" s="1491">
        <v>2.5999999999999999E-3</v>
      </c>
      <c r="X353" s="1491">
        <v>8.3000000000000001E-3</v>
      </c>
      <c r="Y353" s="1491">
        <v>6.3E-3</v>
      </c>
      <c r="Z353" s="1491">
        <v>2.7000000000000001E-3</v>
      </c>
      <c r="AA353" s="1491">
        <v>8.3999999999999995E-3</v>
      </c>
      <c r="AB353" s="1491">
        <v>6.4000000000000003E-3</v>
      </c>
      <c r="AC353" s="1491">
        <v>2.7000000000000001E-3</v>
      </c>
      <c r="AD353" s="1491">
        <v>8.2000000000000007E-3</v>
      </c>
      <c r="AE353" s="1491">
        <v>6.3E-3</v>
      </c>
      <c r="AF353" s="1491">
        <v>2.7000000000000001E-3</v>
      </c>
      <c r="AG353" s="1491">
        <v>8.8000000000000005E-3</v>
      </c>
      <c r="AH353" s="1491">
        <v>6.7000000000000002E-3</v>
      </c>
      <c r="AI353" s="1491">
        <v>2.8999999999999998E-3</v>
      </c>
      <c r="AJ353" s="1491">
        <v>8.8999999999999999E-3</v>
      </c>
      <c r="AK353" s="1491">
        <v>6.7999999999999996E-3</v>
      </c>
      <c r="AL353" s="1491">
        <v>2.8999999999999998E-3</v>
      </c>
      <c r="AM353" s="1491">
        <v>8.8999999999999999E-3</v>
      </c>
      <c r="AN353" s="1491">
        <v>6.7999999999999996E-3</v>
      </c>
      <c r="AO353" s="1491">
        <v>2.8999999999999998E-3</v>
      </c>
      <c r="AP353" s="1491">
        <v>8.8999999999999999E-3</v>
      </c>
      <c r="AQ353" s="1491">
        <v>6.7999999999999996E-3</v>
      </c>
      <c r="AR353" s="1491">
        <v>2.8999999999999998E-3</v>
      </c>
      <c r="AS353" s="1491">
        <v>8.9999999999999993E-3</v>
      </c>
      <c r="AT353" s="1491">
        <v>6.8999999999999999E-3</v>
      </c>
      <c r="AU353" s="1491">
        <v>2.8999999999999998E-3</v>
      </c>
      <c r="AV353" s="1491">
        <v>8.3000000000000001E-3</v>
      </c>
      <c r="AW353" s="1491">
        <v>6.3E-3</v>
      </c>
      <c r="AX353" s="1491">
        <v>2.7000000000000001E-3</v>
      </c>
      <c r="AY353" s="1491">
        <v>8.3999999999999995E-3</v>
      </c>
      <c r="AZ353" s="1491">
        <v>6.3E-3</v>
      </c>
      <c r="BA353" s="1491">
        <v>2.7000000000000001E-3</v>
      </c>
      <c r="BB353" s="1493">
        <v>8.3000000000000001E-3</v>
      </c>
      <c r="BC353" s="1493">
        <v>6.3E-3</v>
      </c>
      <c r="BD353" s="1493">
        <v>2.7000000000000001E-3</v>
      </c>
      <c r="BE353" s="1493">
        <v>8.3000000000000001E-3</v>
      </c>
      <c r="BF353" s="1493">
        <v>6.3E-3</v>
      </c>
      <c r="BG353" s="1493">
        <v>2.7000000000000001E-3</v>
      </c>
    </row>
    <row r="354" spans="3:59">
      <c r="C354" s="1489" t="s">
        <v>681</v>
      </c>
      <c r="D354" s="1489" t="s">
        <v>2000</v>
      </c>
      <c r="E354" s="825" t="str">
        <f t="shared" si="5"/>
        <v>VacunoALICANTE/ALACANT</v>
      </c>
      <c r="F354" s="1491">
        <v>8.6999999999999994E-3</v>
      </c>
      <c r="G354" s="1492">
        <v>6.6E-3</v>
      </c>
      <c r="H354" s="1491">
        <v>2.8E-3</v>
      </c>
      <c r="I354" s="1491">
        <v>9.1999999999999998E-3</v>
      </c>
      <c r="J354" s="1491">
        <v>7.0000000000000001E-3</v>
      </c>
      <c r="K354" s="1491">
        <v>3.0000000000000001E-3</v>
      </c>
      <c r="L354" s="1493">
        <v>9.1000000000000004E-3</v>
      </c>
      <c r="M354" s="1491">
        <v>6.8999999999999999E-3</v>
      </c>
      <c r="N354" s="1491">
        <v>2.8999999999999998E-3</v>
      </c>
      <c r="O354" s="1491">
        <v>8.6999999999999994E-3</v>
      </c>
      <c r="P354" s="1491">
        <v>6.6E-3</v>
      </c>
      <c r="Q354" s="1491">
        <v>2.8E-3</v>
      </c>
      <c r="R354" s="1491">
        <v>8.0000000000000002E-3</v>
      </c>
      <c r="S354" s="1491">
        <v>6.1000000000000004E-3</v>
      </c>
      <c r="T354" s="1491">
        <v>2.5999999999999999E-3</v>
      </c>
      <c r="U354" s="1491">
        <v>8.0000000000000002E-3</v>
      </c>
      <c r="V354" s="1491">
        <v>6.1000000000000004E-3</v>
      </c>
      <c r="W354" s="1491">
        <v>2.5999999999999999E-3</v>
      </c>
      <c r="X354" s="1491">
        <v>8.0000000000000002E-3</v>
      </c>
      <c r="Y354" s="1491">
        <v>6.1000000000000004E-3</v>
      </c>
      <c r="Z354" s="1491">
        <v>2.5999999999999999E-3</v>
      </c>
      <c r="AA354" s="1491">
        <v>8.0000000000000002E-3</v>
      </c>
      <c r="AB354" s="1491">
        <v>6.1000000000000004E-3</v>
      </c>
      <c r="AC354" s="1491">
        <v>2.5999999999999999E-3</v>
      </c>
      <c r="AD354" s="1491">
        <v>7.7999999999999996E-3</v>
      </c>
      <c r="AE354" s="1491">
        <v>5.8999999999999999E-3</v>
      </c>
      <c r="AF354" s="1491">
        <v>2.5000000000000001E-3</v>
      </c>
      <c r="AG354" s="1491">
        <v>8.5000000000000006E-3</v>
      </c>
      <c r="AH354" s="1491">
        <v>6.4999999999999997E-3</v>
      </c>
      <c r="AI354" s="1491">
        <v>2.8E-3</v>
      </c>
      <c r="AJ354" s="1491">
        <v>8.5000000000000006E-3</v>
      </c>
      <c r="AK354" s="1491">
        <v>6.4999999999999997E-3</v>
      </c>
      <c r="AL354" s="1491">
        <v>2.8E-3</v>
      </c>
      <c r="AM354" s="1491">
        <v>8.5000000000000006E-3</v>
      </c>
      <c r="AN354" s="1491">
        <v>6.4999999999999997E-3</v>
      </c>
      <c r="AO354" s="1491">
        <v>2.8E-3</v>
      </c>
      <c r="AP354" s="1491">
        <v>8.6999999999999994E-3</v>
      </c>
      <c r="AQ354" s="1491">
        <v>6.6E-3</v>
      </c>
      <c r="AR354" s="1491">
        <v>2.8E-3</v>
      </c>
      <c r="AS354" s="1491">
        <v>8.8000000000000005E-3</v>
      </c>
      <c r="AT354" s="1491">
        <v>6.7000000000000002E-3</v>
      </c>
      <c r="AU354" s="1491">
        <v>2.8999999999999998E-3</v>
      </c>
      <c r="AV354" s="1491">
        <v>8.0000000000000002E-3</v>
      </c>
      <c r="AW354" s="1491">
        <v>6.1000000000000004E-3</v>
      </c>
      <c r="AX354" s="1491">
        <v>2.5999999999999999E-3</v>
      </c>
      <c r="AY354" s="1491">
        <v>8.0000000000000002E-3</v>
      </c>
      <c r="AZ354" s="1491">
        <v>6.1000000000000004E-3</v>
      </c>
      <c r="BA354" s="1491">
        <v>2.5999999999999999E-3</v>
      </c>
      <c r="BB354" s="1493">
        <v>8.0999999999999996E-3</v>
      </c>
      <c r="BC354" s="1493">
        <v>6.1000000000000004E-3</v>
      </c>
      <c r="BD354" s="1493">
        <v>2.5999999999999999E-3</v>
      </c>
      <c r="BE354" s="1493">
        <v>8.0000000000000002E-3</v>
      </c>
      <c r="BF354" s="1493">
        <v>6.1000000000000004E-3</v>
      </c>
      <c r="BG354" s="1493">
        <v>2.5999999999999999E-3</v>
      </c>
    </row>
    <row r="355" spans="3:59">
      <c r="C355" s="1489" t="s">
        <v>681</v>
      </c>
      <c r="D355" s="1489" t="s">
        <v>2001</v>
      </c>
      <c r="E355" s="825" t="str">
        <f t="shared" ref="E355:E418" si="6">C355&amp;D355</f>
        <v>VacunoALMERÍA</v>
      </c>
      <c r="F355" s="1491">
        <v>9.1000000000000004E-3</v>
      </c>
      <c r="G355" s="1492">
        <v>6.8999999999999999E-3</v>
      </c>
      <c r="H355" s="1491">
        <v>3.0000000000000001E-3</v>
      </c>
      <c r="I355" s="1491">
        <v>8.8000000000000005E-3</v>
      </c>
      <c r="J355" s="1491">
        <v>6.7000000000000002E-3</v>
      </c>
      <c r="K355" s="1491">
        <v>2.8E-3</v>
      </c>
      <c r="L355" s="1493">
        <v>8.8999999999999999E-3</v>
      </c>
      <c r="M355" s="1491">
        <v>6.7999999999999996E-3</v>
      </c>
      <c r="N355" s="1491">
        <v>2.8999999999999998E-3</v>
      </c>
      <c r="O355" s="1491">
        <v>8.9999999999999993E-3</v>
      </c>
      <c r="P355" s="1491">
        <v>6.8999999999999999E-3</v>
      </c>
      <c r="Q355" s="1491">
        <v>2.8999999999999998E-3</v>
      </c>
      <c r="R355" s="1491">
        <v>8.5000000000000006E-3</v>
      </c>
      <c r="S355" s="1491">
        <v>6.4999999999999997E-3</v>
      </c>
      <c r="T355" s="1491">
        <v>2.8E-3</v>
      </c>
      <c r="U355" s="1491">
        <v>8.3999999999999995E-3</v>
      </c>
      <c r="V355" s="1491">
        <v>6.4000000000000003E-3</v>
      </c>
      <c r="W355" s="1491">
        <v>2.7000000000000001E-3</v>
      </c>
      <c r="X355" s="1491">
        <v>8.5000000000000006E-3</v>
      </c>
      <c r="Y355" s="1491">
        <v>6.4999999999999997E-3</v>
      </c>
      <c r="Z355" s="1491">
        <v>2.8E-3</v>
      </c>
      <c r="AA355" s="1491">
        <v>8.6999999999999994E-3</v>
      </c>
      <c r="AB355" s="1491">
        <v>6.6E-3</v>
      </c>
      <c r="AC355" s="1491">
        <v>2.8E-3</v>
      </c>
      <c r="AD355" s="1491">
        <v>8.6E-3</v>
      </c>
      <c r="AE355" s="1491">
        <v>6.4999999999999997E-3</v>
      </c>
      <c r="AF355" s="1491">
        <v>2.8E-3</v>
      </c>
      <c r="AG355" s="1491">
        <v>8.8999999999999999E-3</v>
      </c>
      <c r="AH355" s="1491">
        <v>6.7999999999999996E-3</v>
      </c>
      <c r="AI355" s="1491">
        <v>2.8999999999999998E-3</v>
      </c>
      <c r="AJ355" s="1491">
        <v>8.8999999999999999E-3</v>
      </c>
      <c r="AK355" s="1491">
        <v>6.7999999999999996E-3</v>
      </c>
      <c r="AL355" s="1491">
        <v>2.8999999999999998E-3</v>
      </c>
      <c r="AM355" s="1491">
        <v>8.8999999999999999E-3</v>
      </c>
      <c r="AN355" s="1491">
        <v>6.7999999999999996E-3</v>
      </c>
      <c r="AO355" s="1491">
        <v>2.8999999999999998E-3</v>
      </c>
      <c r="AP355" s="1491">
        <v>8.8999999999999999E-3</v>
      </c>
      <c r="AQ355" s="1491">
        <v>6.7999999999999996E-3</v>
      </c>
      <c r="AR355" s="1491">
        <v>2.8999999999999998E-3</v>
      </c>
      <c r="AS355" s="1491">
        <v>8.8999999999999999E-3</v>
      </c>
      <c r="AT355" s="1491">
        <v>6.7999999999999996E-3</v>
      </c>
      <c r="AU355" s="1491">
        <v>2.8999999999999998E-3</v>
      </c>
      <c r="AV355" s="1491">
        <v>8.2000000000000007E-3</v>
      </c>
      <c r="AW355" s="1491">
        <v>6.3E-3</v>
      </c>
      <c r="AX355" s="1491">
        <v>2.7000000000000001E-3</v>
      </c>
      <c r="AY355" s="1491">
        <v>8.3000000000000001E-3</v>
      </c>
      <c r="AZ355" s="1491">
        <v>6.3E-3</v>
      </c>
      <c r="BA355" s="1491">
        <v>2.7000000000000001E-3</v>
      </c>
      <c r="BB355" s="1493">
        <v>8.3000000000000001E-3</v>
      </c>
      <c r="BC355" s="1493">
        <v>6.3E-3</v>
      </c>
      <c r="BD355" s="1493">
        <v>2.7000000000000001E-3</v>
      </c>
      <c r="BE355" s="1493">
        <v>8.2000000000000007E-3</v>
      </c>
      <c r="BF355" s="1493">
        <v>6.3E-3</v>
      </c>
      <c r="BG355" s="1493">
        <v>2.7000000000000001E-3</v>
      </c>
    </row>
    <row r="356" spans="3:59">
      <c r="C356" s="1489" t="s">
        <v>681</v>
      </c>
      <c r="D356" s="1489" t="s">
        <v>2002</v>
      </c>
      <c r="E356" s="825" t="str">
        <f t="shared" si="6"/>
        <v>VacunoARABA/ÁLAVA</v>
      </c>
      <c r="F356" s="1491">
        <v>7.7999999999999996E-3</v>
      </c>
      <c r="G356" s="1492">
        <v>5.8999999999999999E-3</v>
      </c>
      <c r="H356" s="1491">
        <v>2.5000000000000001E-3</v>
      </c>
      <c r="I356" s="1491">
        <v>7.7999999999999996E-3</v>
      </c>
      <c r="J356" s="1491">
        <v>5.8999999999999999E-3</v>
      </c>
      <c r="K356" s="1491">
        <v>2.5000000000000001E-3</v>
      </c>
      <c r="L356" s="1493">
        <v>7.7999999999999996E-3</v>
      </c>
      <c r="M356" s="1491">
        <v>5.8999999999999999E-3</v>
      </c>
      <c r="N356" s="1491">
        <v>2.5000000000000001E-3</v>
      </c>
      <c r="O356" s="1491">
        <v>7.7000000000000002E-3</v>
      </c>
      <c r="P356" s="1491">
        <v>5.8999999999999999E-3</v>
      </c>
      <c r="Q356" s="1491">
        <v>2.5000000000000001E-3</v>
      </c>
      <c r="R356" s="1491">
        <v>7.9000000000000008E-3</v>
      </c>
      <c r="S356" s="1491">
        <v>6.0000000000000001E-3</v>
      </c>
      <c r="T356" s="1491">
        <v>2.5999999999999999E-3</v>
      </c>
      <c r="U356" s="1491">
        <v>7.9000000000000008E-3</v>
      </c>
      <c r="V356" s="1491">
        <v>6.0000000000000001E-3</v>
      </c>
      <c r="W356" s="1491">
        <v>2.5999999999999999E-3</v>
      </c>
      <c r="X356" s="1491">
        <v>7.9000000000000008E-3</v>
      </c>
      <c r="Y356" s="1491">
        <v>6.0000000000000001E-3</v>
      </c>
      <c r="Z356" s="1491">
        <v>2.5999999999999999E-3</v>
      </c>
      <c r="AA356" s="1491">
        <v>7.9000000000000008E-3</v>
      </c>
      <c r="AB356" s="1491">
        <v>6.0000000000000001E-3</v>
      </c>
      <c r="AC356" s="1491">
        <v>2.5999999999999999E-3</v>
      </c>
      <c r="AD356" s="1491">
        <v>8.0000000000000002E-3</v>
      </c>
      <c r="AE356" s="1491">
        <v>6.1000000000000004E-3</v>
      </c>
      <c r="AF356" s="1491">
        <v>2.5999999999999999E-3</v>
      </c>
      <c r="AG356" s="1491">
        <v>7.6E-3</v>
      </c>
      <c r="AH356" s="1491">
        <v>5.7000000000000002E-3</v>
      </c>
      <c r="AI356" s="1491">
        <v>2.5000000000000001E-3</v>
      </c>
      <c r="AJ356" s="1491">
        <v>7.4999999999999997E-3</v>
      </c>
      <c r="AK356" s="1491">
        <v>5.7000000000000002E-3</v>
      </c>
      <c r="AL356" s="1491">
        <v>2.5000000000000001E-3</v>
      </c>
      <c r="AM356" s="1491">
        <v>7.6E-3</v>
      </c>
      <c r="AN356" s="1491">
        <v>5.7999999999999996E-3</v>
      </c>
      <c r="AO356" s="1491">
        <v>2.5000000000000001E-3</v>
      </c>
      <c r="AP356" s="1491">
        <v>7.4999999999999997E-3</v>
      </c>
      <c r="AQ356" s="1491">
        <v>5.7000000000000002E-3</v>
      </c>
      <c r="AR356" s="1491">
        <v>2.3999999999999998E-3</v>
      </c>
      <c r="AS356" s="1491">
        <v>7.4999999999999997E-3</v>
      </c>
      <c r="AT356" s="1491">
        <v>5.7000000000000002E-3</v>
      </c>
      <c r="AU356" s="1491">
        <v>2.3999999999999998E-3</v>
      </c>
      <c r="AV356" s="1491">
        <v>7.4000000000000003E-3</v>
      </c>
      <c r="AW356" s="1491">
        <v>5.5999999999999999E-3</v>
      </c>
      <c r="AX356" s="1491">
        <v>2.3999999999999998E-3</v>
      </c>
      <c r="AY356" s="1491">
        <v>7.3000000000000001E-3</v>
      </c>
      <c r="AZ356" s="1491">
        <v>5.5999999999999999E-3</v>
      </c>
      <c r="BA356" s="1491">
        <v>2.3999999999999998E-3</v>
      </c>
      <c r="BB356" s="1493">
        <v>7.4000000000000003E-3</v>
      </c>
      <c r="BC356" s="1493">
        <v>5.5999999999999999E-3</v>
      </c>
      <c r="BD356" s="1493">
        <v>2.3999999999999998E-3</v>
      </c>
      <c r="BE356" s="1493">
        <v>7.4000000000000003E-3</v>
      </c>
      <c r="BF356" s="1493">
        <v>5.5999999999999999E-3</v>
      </c>
      <c r="BG356" s="1493">
        <v>2.3999999999999998E-3</v>
      </c>
    </row>
    <row r="357" spans="3:59">
      <c r="C357" s="1489" t="s">
        <v>681</v>
      </c>
      <c r="D357" s="1489" t="s">
        <v>2003</v>
      </c>
      <c r="E357" s="825" t="str">
        <f t="shared" si="6"/>
        <v>VacunoASTURIAS</v>
      </c>
      <c r="F357" s="1491">
        <v>7.6E-3</v>
      </c>
      <c r="G357" s="1492">
        <v>5.7999999999999996E-3</v>
      </c>
      <c r="H357" s="1491">
        <v>2.5000000000000001E-3</v>
      </c>
      <c r="I357" s="1491">
        <v>7.6E-3</v>
      </c>
      <c r="J357" s="1491">
        <v>5.7999999999999996E-3</v>
      </c>
      <c r="K357" s="1491">
        <v>2.5000000000000001E-3</v>
      </c>
      <c r="L357" s="1493">
        <v>7.6E-3</v>
      </c>
      <c r="M357" s="1491">
        <v>5.7999999999999996E-3</v>
      </c>
      <c r="N357" s="1491">
        <v>2.5000000000000001E-3</v>
      </c>
      <c r="O357" s="1491">
        <v>7.4999999999999997E-3</v>
      </c>
      <c r="P357" s="1491">
        <v>5.7000000000000002E-3</v>
      </c>
      <c r="Q357" s="1491">
        <v>2.3999999999999998E-3</v>
      </c>
      <c r="R357" s="1491">
        <v>7.7000000000000002E-3</v>
      </c>
      <c r="S357" s="1491">
        <v>5.8999999999999999E-3</v>
      </c>
      <c r="T357" s="1491">
        <v>2.5000000000000001E-3</v>
      </c>
      <c r="U357" s="1491">
        <v>7.7000000000000002E-3</v>
      </c>
      <c r="V357" s="1491">
        <v>5.7999999999999996E-3</v>
      </c>
      <c r="W357" s="1491">
        <v>2.5000000000000001E-3</v>
      </c>
      <c r="X357" s="1491">
        <v>7.7000000000000002E-3</v>
      </c>
      <c r="Y357" s="1491">
        <v>5.7999999999999996E-3</v>
      </c>
      <c r="Z357" s="1491">
        <v>2.5000000000000001E-3</v>
      </c>
      <c r="AA357" s="1491">
        <v>7.6E-3</v>
      </c>
      <c r="AB357" s="1491">
        <v>5.7999999999999996E-3</v>
      </c>
      <c r="AC357" s="1491">
        <v>2.5000000000000001E-3</v>
      </c>
      <c r="AD357" s="1491">
        <v>7.6E-3</v>
      </c>
      <c r="AE357" s="1491">
        <v>5.7999999999999996E-3</v>
      </c>
      <c r="AF357" s="1491">
        <v>2.5000000000000001E-3</v>
      </c>
      <c r="AG357" s="1491">
        <v>7.4000000000000003E-3</v>
      </c>
      <c r="AH357" s="1491">
        <v>5.7000000000000002E-3</v>
      </c>
      <c r="AI357" s="1491">
        <v>2.3999999999999998E-3</v>
      </c>
      <c r="AJ357" s="1491">
        <v>7.4999999999999997E-3</v>
      </c>
      <c r="AK357" s="1491">
        <v>5.7000000000000002E-3</v>
      </c>
      <c r="AL357" s="1491">
        <v>2.3999999999999998E-3</v>
      </c>
      <c r="AM357" s="1491">
        <v>7.4000000000000003E-3</v>
      </c>
      <c r="AN357" s="1491">
        <v>5.5999999999999999E-3</v>
      </c>
      <c r="AO357" s="1491">
        <v>2.3999999999999998E-3</v>
      </c>
      <c r="AP357" s="1491">
        <v>7.4000000000000003E-3</v>
      </c>
      <c r="AQ357" s="1491">
        <v>5.5999999999999999E-3</v>
      </c>
      <c r="AR357" s="1491">
        <v>2.3999999999999998E-3</v>
      </c>
      <c r="AS357" s="1491">
        <v>7.4000000000000003E-3</v>
      </c>
      <c r="AT357" s="1491">
        <v>5.5999999999999999E-3</v>
      </c>
      <c r="AU357" s="1491">
        <v>2.3999999999999998E-3</v>
      </c>
      <c r="AV357" s="1491">
        <v>7.1999999999999998E-3</v>
      </c>
      <c r="AW357" s="1491">
        <v>5.4999999999999997E-3</v>
      </c>
      <c r="AX357" s="1491">
        <v>2.3E-3</v>
      </c>
      <c r="AY357" s="1491">
        <v>7.3000000000000001E-3</v>
      </c>
      <c r="AZ357" s="1491">
        <v>5.4999999999999997E-3</v>
      </c>
      <c r="BA357" s="1491">
        <v>2.3999999999999998E-3</v>
      </c>
      <c r="BB357" s="1493">
        <v>7.3000000000000001E-3</v>
      </c>
      <c r="BC357" s="1493">
        <v>5.4999999999999997E-3</v>
      </c>
      <c r="BD357" s="1493">
        <v>2.3999999999999998E-3</v>
      </c>
      <c r="BE357" s="1493">
        <v>7.3000000000000001E-3</v>
      </c>
      <c r="BF357" s="1493">
        <v>5.4999999999999997E-3</v>
      </c>
      <c r="BG357" s="1493">
        <v>2.3999999999999998E-3</v>
      </c>
    </row>
    <row r="358" spans="3:59">
      <c r="C358" s="1489" t="s">
        <v>681</v>
      </c>
      <c r="D358" s="1489" t="s">
        <v>2004</v>
      </c>
      <c r="E358" s="825" t="str">
        <f t="shared" si="6"/>
        <v>VacunoÁVILA</v>
      </c>
      <c r="F358" s="1491">
        <v>9.4000000000000004E-3</v>
      </c>
      <c r="G358" s="1492">
        <v>7.1000000000000004E-3</v>
      </c>
      <c r="H358" s="1491">
        <v>3.0000000000000001E-3</v>
      </c>
      <c r="I358" s="1491">
        <v>9.1999999999999998E-3</v>
      </c>
      <c r="J358" s="1491">
        <v>7.0000000000000001E-3</v>
      </c>
      <c r="K358" s="1491">
        <v>3.0000000000000001E-3</v>
      </c>
      <c r="L358" s="1493">
        <v>8.8000000000000005E-3</v>
      </c>
      <c r="M358" s="1491">
        <v>6.7000000000000002E-3</v>
      </c>
      <c r="N358" s="1491">
        <v>2.8999999999999998E-3</v>
      </c>
      <c r="O358" s="1491">
        <v>8.8999999999999999E-3</v>
      </c>
      <c r="P358" s="1491">
        <v>6.7000000000000002E-3</v>
      </c>
      <c r="Q358" s="1491">
        <v>2.8999999999999998E-3</v>
      </c>
      <c r="R358" s="1491">
        <v>8.3999999999999995E-3</v>
      </c>
      <c r="S358" s="1491">
        <v>6.3E-3</v>
      </c>
      <c r="T358" s="1491">
        <v>2.7000000000000001E-3</v>
      </c>
      <c r="U358" s="1491">
        <v>8.3999999999999995E-3</v>
      </c>
      <c r="V358" s="1491">
        <v>6.4000000000000003E-3</v>
      </c>
      <c r="W358" s="1491">
        <v>2.7000000000000001E-3</v>
      </c>
      <c r="X358" s="1491">
        <v>8.3999999999999995E-3</v>
      </c>
      <c r="Y358" s="1491">
        <v>6.4000000000000003E-3</v>
      </c>
      <c r="Z358" s="1491">
        <v>2.7000000000000001E-3</v>
      </c>
      <c r="AA358" s="1491">
        <v>8.3999999999999995E-3</v>
      </c>
      <c r="AB358" s="1491">
        <v>6.4000000000000003E-3</v>
      </c>
      <c r="AC358" s="1491">
        <v>2.7000000000000001E-3</v>
      </c>
      <c r="AD358" s="1491">
        <v>8.5000000000000006E-3</v>
      </c>
      <c r="AE358" s="1491">
        <v>6.4000000000000003E-3</v>
      </c>
      <c r="AF358" s="1491">
        <v>2.8E-3</v>
      </c>
      <c r="AG358" s="1491">
        <v>9.1000000000000004E-3</v>
      </c>
      <c r="AH358" s="1491">
        <v>6.8999999999999999E-3</v>
      </c>
      <c r="AI358" s="1491">
        <v>3.0000000000000001E-3</v>
      </c>
      <c r="AJ358" s="1491">
        <v>9.2999999999999992E-3</v>
      </c>
      <c r="AK358" s="1491">
        <v>7.1000000000000004E-3</v>
      </c>
      <c r="AL358" s="1491">
        <v>3.0000000000000001E-3</v>
      </c>
      <c r="AM358" s="1491">
        <v>9.2999999999999992E-3</v>
      </c>
      <c r="AN358" s="1491">
        <v>7.1000000000000004E-3</v>
      </c>
      <c r="AO358" s="1491">
        <v>3.0000000000000001E-3</v>
      </c>
      <c r="AP358" s="1491">
        <v>9.2999999999999992E-3</v>
      </c>
      <c r="AQ358" s="1491">
        <v>7.0000000000000001E-3</v>
      </c>
      <c r="AR358" s="1491">
        <v>3.0000000000000001E-3</v>
      </c>
      <c r="AS358" s="1491">
        <v>9.1999999999999998E-3</v>
      </c>
      <c r="AT358" s="1491">
        <v>7.0000000000000001E-3</v>
      </c>
      <c r="AU358" s="1491">
        <v>3.0000000000000001E-3</v>
      </c>
      <c r="AV358" s="1491">
        <v>8.3999999999999995E-3</v>
      </c>
      <c r="AW358" s="1491">
        <v>6.3E-3</v>
      </c>
      <c r="AX358" s="1491">
        <v>2.7000000000000001E-3</v>
      </c>
      <c r="AY358" s="1491">
        <v>8.3999999999999995E-3</v>
      </c>
      <c r="AZ358" s="1491">
        <v>6.4000000000000003E-3</v>
      </c>
      <c r="BA358" s="1491">
        <v>2.7000000000000001E-3</v>
      </c>
      <c r="BB358" s="1493">
        <v>8.3999999999999995E-3</v>
      </c>
      <c r="BC358" s="1493">
        <v>6.4000000000000003E-3</v>
      </c>
      <c r="BD358" s="1493">
        <v>2.7000000000000001E-3</v>
      </c>
      <c r="BE358" s="1493">
        <v>8.3999999999999995E-3</v>
      </c>
      <c r="BF358" s="1493">
        <v>6.3E-3</v>
      </c>
      <c r="BG358" s="1493">
        <v>2.7000000000000001E-3</v>
      </c>
    </row>
    <row r="359" spans="3:59">
      <c r="C359" s="1489" t="s">
        <v>681</v>
      </c>
      <c r="D359" s="1489" t="s">
        <v>2005</v>
      </c>
      <c r="E359" s="825" t="str">
        <f t="shared" si="6"/>
        <v>VacunoBADAJOZ</v>
      </c>
      <c r="F359" s="1491">
        <v>1.09E-2</v>
      </c>
      <c r="G359" s="1492">
        <v>8.3000000000000001E-3</v>
      </c>
      <c r="H359" s="1491">
        <v>3.5999999999999999E-3</v>
      </c>
      <c r="I359" s="1491">
        <v>1.0999999999999999E-2</v>
      </c>
      <c r="J359" s="1491">
        <v>8.3999999999999995E-3</v>
      </c>
      <c r="K359" s="1491">
        <v>3.5999999999999999E-3</v>
      </c>
      <c r="L359" s="1493">
        <v>1.0999999999999999E-2</v>
      </c>
      <c r="M359" s="1491">
        <v>8.3000000000000001E-3</v>
      </c>
      <c r="N359" s="1491">
        <v>3.5999999999999999E-3</v>
      </c>
      <c r="O359" s="1491">
        <v>1.09E-2</v>
      </c>
      <c r="P359" s="1491">
        <v>8.3000000000000001E-3</v>
      </c>
      <c r="Q359" s="1491">
        <v>3.5000000000000001E-3</v>
      </c>
      <c r="R359" s="1491">
        <v>0.01</v>
      </c>
      <c r="S359" s="1491">
        <v>7.6E-3</v>
      </c>
      <c r="T359" s="1491">
        <v>3.3E-3</v>
      </c>
      <c r="U359" s="1491">
        <v>1.01E-2</v>
      </c>
      <c r="V359" s="1491">
        <v>7.6E-3</v>
      </c>
      <c r="W359" s="1491">
        <v>3.3E-3</v>
      </c>
      <c r="X359" s="1491">
        <v>1.01E-2</v>
      </c>
      <c r="Y359" s="1491">
        <v>7.7000000000000002E-3</v>
      </c>
      <c r="Z359" s="1491">
        <v>3.3E-3</v>
      </c>
      <c r="AA359" s="1491">
        <v>1.01E-2</v>
      </c>
      <c r="AB359" s="1491">
        <v>7.7000000000000002E-3</v>
      </c>
      <c r="AC359" s="1491">
        <v>3.3E-3</v>
      </c>
      <c r="AD359" s="1491">
        <v>1.01E-2</v>
      </c>
      <c r="AE359" s="1491">
        <v>7.7000000000000002E-3</v>
      </c>
      <c r="AF359" s="1491">
        <v>3.3E-3</v>
      </c>
      <c r="AG359" s="1491">
        <v>1.0200000000000001E-2</v>
      </c>
      <c r="AH359" s="1491">
        <v>7.7999999999999996E-3</v>
      </c>
      <c r="AI359" s="1491">
        <v>3.3E-3</v>
      </c>
      <c r="AJ359" s="1491">
        <v>1.0200000000000001E-2</v>
      </c>
      <c r="AK359" s="1491">
        <v>7.7999999999999996E-3</v>
      </c>
      <c r="AL359" s="1491">
        <v>3.3E-3</v>
      </c>
      <c r="AM359" s="1491">
        <v>1.03E-2</v>
      </c>
      <c r="AN359" s="1491">
        <v>7.7999999999999996E-3</v>
      </c>
      <c r="AO359" s="1491">
        <v>3.3E-3</v>
      </c>
      <c r="AP359" s="1491">
        <v>1.0200000000000001E-2</v>
      </c>
      <c r="AQ359" s="1491">
        <v>7.7999999999999996E-3</v>
      </c>
      <c r="AR359" s="1491">
        <v>3.3E-3</v>
      </c>
      <c r="AS359" s="1491">
        <v>1.03E-2</v>
      </c>
      <c r="AT359" s="1491">
        <v>7.7999999999999996E-3</v>
      </c>
      <c r="AU359" s="1491">
        <v>3.3E-3</v>
      </c>
      <c r="AV359" s="1491">
        <v>8.5000000000000006E-3</v>
      </c>
      <c r="AW359" s="1491">
        <v>6.4999999999999997E-3</v>
      </c>
      <c r="AX359" s="1491">
        <v>2.8E-3</v>
      </c>
      <c r="AY359" s="1491">
        <v>8.5000000000000006E-3</v>
      </c>
      <c r="AZ359" s="1491">
        <v>6.4999999999999997E-3</v>
      </c>
      <c r="BA359" s="1491">
        <v>2.8E-3</v>
      </c>
      <c r="BB359" s="1493">
        <v>8.3000000000000001E-3</v>
      </c>
      <c r="BC359" s="1493">
        <v>6.3E-3</v>
      </c>
      <c r="BD359" s="1493">
        <v>2.7000000000000001E-3</v>
      </c>
      <c r="BE359" s="1493">
        <v>8.3000000000000001E-3</v>
      </c>
      <c r="BF359" s="1493">
        <v>6.3E-3</v>
      </c>
      <c r="BG359" s="1493">
        <v>2.7000000000000001E-3</v>
      </c>
    </row>
    <row r="360" spans="3:59">
      <c r="C360" s="1489" t="s">
        <v>681</v>
      </c>
      <c r="D360" s="1489" t="s">
        <v>2006</v>
      </c>
      <c r="E360" s="825" t="str">
        <f t="shared" si="6"/>
        <v>VacunoBALEARS, ILLES</v>
      </c>
      <c r="F360" s="1491">
        <v>8.6E-3</v>
      </c>
      <c r="G360" s="1492">
        <v>6.6E-3</v>
      </c>
      <c r="H360" s="1491">
        <v>2.8E-3</v>
      </c>
      <c r="I360" s="1491">
        <v>8.6999999999999994E-3</v>
      </c>
      <c r="J360" s="1491">
        <v>6.6E-3</v>
      </c>
      <c r="K360" s="1491">
        <v>2.8E-3</v>
      </c>
      <c r="L360" s="1493">
        <v>8.3999999999999995E-3</v>
      </c>
      <c r="M360" s="1491">
        <v>6.4000000000000003E-3</v>
      </c>
      <c r="N360" s="1491">
        <v>2.7000000000000001E-3</v>
      </c>
      <c r="O360" s="1491">
        <v>8.2000000000000007E-3</v>
      </c>
      <c r="P360" s="1491">
        <v>6.1999999999999998E-3</v>
      </c>
      <c r="Q360" s="1491">
        <v>2.7000000000000001E-3</v>
      </c>
      <c r="R360" s="1491">
        <v>8.0000000000000002E-3</v>
      </c>
      <c r="S360" s="1491">
        <v>6.1000000000000004E-3</v>
      </c>
      <c r="T360" s="1491">
        <v>2.5999999999999999E-3</v>
      </c>
      <c r="U360" s="1491">
        <v>8.3000000000000001E-3</v>
      </c>
      <c r="V360" s="1491">
        <v>6.3E-3</v>
      </c>
      <c r="W360" s="1491">
        <v>2.7000000000000001E-3</v>
      </c>
      <c r="X360" s="1491">
        <v>8.3000000000000001E-3</v>
      </c>
      <c r="Y360" s="1491">
        <v>6.3E-3</v>
      </c>
      <c r="Z360" s="1491">
        <v>2.7000000000000001E-3</v>
      </c>
      <c r="AA360" s="1491">
        <v>8.3000000000000001E-3</v>
      </c>
      <c r="AB360" s="1491">
        <v>6.3E-3</v>
      </c>
      <c r="AC360" s="1491">
        <v>2.7000000000000001E-3</v>
      </c>
      <c r="AD360" s="1491">
        <v>8.3999999999999995E-3</v>
      </c>
      <c r="AE360" s="1491">
        <v>6.4000000000000003E-3</v>
      </c>
      <c r="AF360" s="1491">
        <v>2.7000000000000001E-3</v>
      </c>
      <c r="AG360" s="1491">
        <v>8.8000000000000005E-3</v>
      </c>
      <c r="AH360" s="1491">
        <v>6.7000000000000002E-3</v>
      </c>
      <c r="AI360" s="1491">
        <v>2.8999999999999998E-3</v>
      </c>
      <c r="AJ360" s="1491">
        <v>8.8000000000000005E-3</v>
      </c>
      <c r="AK360" s="1491">
        <v>6.7000000000000002E-3</v>
      </c>
      <c r="AL360" s="1491">
        <v>2.8999999999999998E-3</v>
      </c>
      <c r="AM360" s="1491">
        <v>8.8000000000000005E-3</v>
      </c>
      <c r="AN360" s="1491">
        <v>6.7000000000000002E-3</v>
      </c>
      <c r="AO360" s="1491">
        <v>2.8999999999999998E-3</v>
      </c>
      <c r="AP360" s="1491">
        <v>8.8999999999999999E-3</v>
      </c>
      <c r="AQ360" s="1491">
        <v>6.7000000000000002E-3</v>
      </c>
      <c r="AR360" s="1491">
        <v>2.8999999999999998E-3</v>
      </c>
      <c r="AS360" s="1491">
        <v>8.8999999999999999E-3</v>
      </c>
      <c r="AT360" s="1491">
        <v>6.7000000000000002E-3</v>
      </c>
      <c r="AU360" s="1491">
        <v>2.8999999999999998E-3</v>
      </c>
      <c r="AV360" s="1491">
        <v>8.8000000000000005E-3</v>
      </c>
      <c r="AW360" s="1491">
        <v>6.7000000000000002E-3</v>
      </c>
      <c r="AX360" s="1491">
        <v>2.8E-3</v>
      </c>
      <c r="AY360" s="1491">
        <v>8.8000000000000005E-3</v>
      </c>
      <c r="AZ360" s="1491">
        <v>6.7000000000000002E-3</v>
      </c>
      <c r="BA360" s="1491">
        <v>2.8E-3</v>
      </c>
      <c r="BB360" s="1493">
        <v>8.6999999999999994E-3</v>
      </c>
      <c r="BC360" s="1493">
        <v>6.6E-3</v>
      </c>
      <c r="BD360" s="1493">
        <v>2.8E-3</v>
      </c>
      <c r="BE360" s="1493">
        <v>8.6999999999999994E-3</v>
      </c>
      <c r="BF360" s="1493">
        <v>6.6E-3</v>
      </c>
      <c r="BG360" s="1493">
        <v>2.8E-3</v>
      </c>
    </row>
    <row r="361" spans="3:59">
      <c r="C361" s="1489" t="s">
        <v>681</v>
      </c>
      <c r="D361" s="1489" t="s">
        <v>2007</v>
      </c>
      <c r="E361" s="825" t="str">
        <f t="shared" si="6"/>
        <v>VacunoBARCELONA</v>
      </c>
      <c r="F361" s="1491">
        <v>9.7999999999999997E-3</v>
      </c>
      <c r="G361" s="1492">
        <v>7.4999999999999997E-3</v>
      </c>
      <c r="H361" s="1491">
        <v>3.2000000000000002E-3</v>
      </c>
      <c r="I361" s="1491">
        <v>9.7000000000000003E-3</v>
      </c>
      <c r="J361" s="1491">
        <v>7.4000000000000003E-3</v>
      </c>
      <c r="K361" s="1491">
        <v>3.2000000000000002E-3</v>
      </c>
      <c r="L361" s="1493">
        <v>9.7000000000000003E-3</v>
      </c>
      <c r="M361" s="1491">
        <v>7.3000000000000001E-3</v>
      </c>
      <c r="N361" s="1491">
        <v>3.0999999999999999E-3</v>
      </c>
      <c r="O361" s="1491">
        <v>9.7000000000000003E-3</v>
      </c>
      <c r="P361" s="1491">
        <v>7.4000000000000003E-3</v>
      </c>
      <c r="Q361" s="1491">
        <v>3.0999999999999999E-3</v>
      </c>
      <c r="R361" s="1491">
        <v>8.8999999999999999E-3</v>
      </c>
      <c r="S361" s="1491">
        <v>6.7000000000000002E-3</v>
      </c>
      <c r="T361" s="1491">
        <v>2.8999999999999998E-3</v>
      </c>
      <c r="U361" s="1491">
        <v>8.8999999999999999E-3</v>
      </c>
      <c r="V361" s="1491">
        <v>6.7000000000000002E-3</v>
      </c>
      <c r="W361" s="1491">
        <v>2.8999999999999998E-3</v>
      </c>
      <c r="X361" s="1491">
        <v>8.8999999999999999E-3</v>
      </c>
      <c r="Y361" s="1491">
        <v>6.7000000000000002E-3</v>
      </c>
      <c r="Z361" s="1491">
        <v>2.8999999999999998E-3</v>
      </c>
      <c r="AA361" s="1491">
        <v>8.8999999999999999E-3</v>
      </c>
      <c r="AB361" s="1491">
        <v>6.7000000000000002E-3</v>
      </c>
      <c r="AC361" s="1491">
        <v>2.8999999999999998E-3</v>
      </c>
      <c r="AD361" s="1491">
        <v>8.8999999999999999E-3</v>
      </c>
      <c r="AE361" s="1491">
        <v>6.7999999999999996E-3</v>
      </c>
      <c r="AF361" s="1491">
        <v>2.8999999999999998E-3</v>
      </c>
      <c r="AG361" s="1491">
        <v>9.2999999999999992E-3</v>
      </c>
      <c r="AH361" s="1491">
        <v>7.1000000000000004E-3</v>
      </c>
      <c r="AI361" s="1491">
        <v>3.0000000000000001E-3</v>
      </c>
      <c r="AJ361" s="1491">
        <v>9.2999999999999992E-3</v>
      </c>
      <c r="AK361" s="1491">
        <v>7.1000000000000004E-3</v>
      </c>
      <c r="AL361" s="1491">
        <v>3.0000000000000001E-3</v>
      </c>
      <c r="AM361" s="1491">
        <v>9.2999999999999992E-3</v>
      </c>
      <c r="AN361" s="1491">
        <v>7.1000000000000004E-3</v>
      </c>
      <c r="AO361" s="1491">
        <v>3.0000000000000001E-3</v>
      </c>
      <c r="AP361" s="1491">
        <v>9.4000000000000004E-3</v>
      </c>
      <c r="AQ361" s="1491">
        <v>7.1000000000000004E-3</v>
      </c>
      <c r="AR361" s="1491">
        <v>3.0000000000000001E-3</v>
      </c>
      <c r="AS361" s="1491">
        <v>9.4000000000000004E-3</v>
      </c>
      <c r="AT361" s="1491">
        <v>7.1000000000000004E-3</v>
      </c>
      <c r="AU361" s="1491">
        <v>3.0000000000000001E-3</v>
      </c>
      <c r="AV361" s="1491">
        <v>8.5000000000000006E-3</v>
      </c>
      <c r="AW361" s="1491">
        <v>6.4000000000000003E-3</v>
      </c>
      <c r="AX361" s="1491">
        <v>2.8E-3</v>
      </c>
      <c r="AY361" s="1491">
        <v>8.3999999999999995E-3</v>
      </c>
      <c r="AZ361" s="1491">
        <v>6.4000000000000003E-3</v>
      </c>
      <c r="BA361" s="1491">
        <v>2.7000000000000001E-3</v>
      </c>
      <c r="BB361" s="1493">
        <v>8.5000000000000006E-3</v>
      </c>
      <c r="BC361" s="1493">
        <v>6.4999999999999997E-3</v>
      </c>
      <c r="BD361" s="1493">
        <v>2.8E-3</v>
      </c>
      <c r="BE361" s="1493">
        <v>8.5000000000000006E-3</v>
      </c>
      <c r="BF361" s="1493">
        <v>6.4999999999999997E-3</v>
      </c>
      <c r="BG361" s="1493">
        <v>2.8E-3</v>
      </c>
    </row>
    <row r="362" spans="3:59">
      <c r="C362" s="1489" t="s">
        <v>681</v>
      </c>
      <c r="D362" s="1489" t="s">
        <v>2008</v>
      </c>
      <c r="E362" s="825" t="str">
        <f t="shared" si="6"/>
        <v>VacunoBIZKAIA</v>
      </c>
      <c r="F362" s="1491">
        <v>8.0000000000000002E-3</v>
      </c>
      <c r="G362" s="1492">
        <v>6.0000000000000001E-3</v>
      </c>
      <c r="H362" s="1491">
        <v>2.5999999999999999E-3</v>
      </c>
      <c r="I362" s="1491">
        <v>8.0000000000000002E-3</v>
      </c>
      <c r="J362" s="1491">
        <v>6.0000000000000001E-3</v>
      </c>
      <c r="K362" s="1491">
        <v>2.5999999999999999E-3</v>
      </c>
      <c r="L362" s="1493">
        <v>7.9000000000000008E-3</v>
      </c>
      <c r="M362" s="1491">
        <v>6.0000000000000001E-3</v>
      </c>
      <c r="N362" s="1491">
        <v>2.5999999999999999E-3</v>
      </c>
      <c r="O362" s="1491">
        <v>7.9000000000000008E-3</v>
      </c>
      <c r="P362" s="1491">
        <v>6.0000000000000001E-3</v>
      </c>
      <c r="Q362" s="1491">
        <v>2.5999999999999999E-3</v>
      </c>
      <c r="R362" s="1491">
        <v>8.0999999999999996E-3</v>
      </c>
      <c r="S362" s="1491">
        <v>6.1000000000000004E-3</v>
      </c>
      <c r="T362" s="1491">
        <v>2.5999999999999999E-3</v>
      </c>
      <c r="U362" s="1491">
        <v>8.0000000000000002E-3</v>
      </c>
      <c r="V362" s="1491">
        <v>6.1000000000000004E-3</v>
      </c>
      <c r="W362" s="1491">
        <v>2.5999999999999999E-3</v>
      </c>
      <c r="X362" s="1491">
        <v>8.0000000000000002E-3</v>
      </c>
      <c r="Y362" s="1491">
        <v>6.1000000000000004E-3</v>
      </c>
      <c r="Z362" s="1491">
        <v>2.5999999999999999E-3</v>
      </c>
      <c r="AA362" s="1491">
        <v>8.0000000000000002E-3</v>
      </c>
      <c r="AB362" s="1491">
        <v>6.1000000000000004E-3</v>
      </c>
      <c r="AC362" s="1491">
        <v>2.5999999999999999E-3</v>
      </c>
      <c r="AD362" s="1491">
        <v>8.0000000000000002E-3</v>
      </c>
      <c r="AE362" s="1491">
        <v>6.1000000000000004E-3</v>
      </c>
      <c r="AF362" s="1491">
        <v>2.5999999999999999E-3</v>
      </c>
      <c r="AG362" s="1491">
        <v>7.4999999999999997E-3</v>
      </c>
      <c r="AH362" s="1491">
        <v>5.7000000000000002E-3</v>
      </c>
      <c r="AI362" s="1491">
        <v>2.3999999999999998E-3</v>
      </c>
      <c r="AJ362" s="1491">
        <v>7.4999999999999997E-3</v>
      </c>
      <c r="AK362" s="1491">
        <v>5.7000000000000002E-3</v>
      </c>
      <c r="AL362" s="1491">
        <v>2.3999999999999998E-3</v>
      </c>
      <c r="AM362" s="1491">
        <v>7.4999999999999997E-3</v>
      </c>
      <c r="AN362" s="1491">
        <v>5.7000000000000002E-3</v>
      </c>
      <c r="AO362" s="1491">
        <v>2.3999999999999998E-3</v>
      </c>
      <c r="AP362" s="1491">
        <v>7.4999999999999997E-3</v>
      </c>
      <c r="AQ362" s="1491">
        <v>5.7000000000000002E-3</v>
      </c>
      <c r="AR362" s="1491">
        <v>2.3999999999999998E-3</v>
      </c>
      <c r="AS362" s="1491">
        <v>7.4999999999999997E-3</v>
      </c>
      <c r="AT362" s="1491">
        <v>5.7000000000000002E-3</v>
      </c>
      <c r="AU362" s="1491">
        <v>2.3999999999999998E-3</v>
      </c>
      <c r="AV362" s="1491">
        <v>7.3000000000000001E-3</v>
      </c>
      <c r="AW362" s="1491">
        <v>5.4999999999999997E-3</v>
      </c>
      <c r="AX362" s="1491">
        <v>2.3999999999999998E-3</v>
      </c>
      <c r="AY362" s="1491">
        <v>7.3000000000000001E-3</v>
      </c>
      <c r="AZ362" s="1491">
        <v>5.4999999999999997E-3</v>
      </c>
      <c r="BA362" s="1491">
        <v>2.3999999999999998E-3</v>
      </c>
      <c r="BB362" s="1493">
        <v>7.1999999999999998E-3</v>
      </c>
      <c r="BC362" s="1493">
        <v>5.4999999999999997E-3</v>
      </c>
      <c r="BD362" s="1493">
        <v>2.3999999999999998E-3</v>
      </c>
      <c r="BE362" s="1493">
        <v>7.3000000000000001E-3</v>
      </c>
      <c r="BF362" s="1493">
        <v>5.4999999999999997E-3</v>
      </c>
      <c r="BG362" s="1493">
        <v>2.3999999999999998E-3</v>
      </c>
    </row>
    <row r="363" spans="3:59">
      <c r="C363" s="1489" t="s">
        <v>681</v>
      </c>
      <c r="D363" s="1489" t="s">
        <v>2009</v>
      </c>
      <c r="E363" s="825" t="str">
        <f t="shared" si="6"/>
        <v>VacunoBURGOS</v>
      </c>
      <c r="F363" s="1491">
        <v>8.0999999999999996E-3</v>
      </c>
      <c r="G363" s="1492">
        <v>6.1000000000000004E-3</v>
      </c>
      <c r="H363" s="1491">
        <v>2.5999999999999999E-3</v>
      </c>
      <c r="I363" s="1491">
        <v>8.0999999999999996E-3</v>
      </c>
      <c r="J363" s="1491">
        <v>6.1000000000000004E-3</v>
      </c>
      <c r="K363" s="1491">
        <v>2.5999999999999999E-3</v>
      </c>
      <c r="L363" s="1493">
        <v>8.0999999999999996E-3</v>
      </c>
      <c r="M363" s="1491">
        <v>6.1999999999999998E-3</v>
      </c>
      <c r="N363" s="1491">
        <v>2.5999999999999999E-3</v>
      </c>
      <c r="O363" s="1491">
        <v>8.2000000000000007E-3</v>
      </c>
      <c r="P363" s="1491">
        <v>6.1999999999999998E-3</v>
      </c>
      <c r="Q363" s="1491">
        <v>2.7000000000000001E-3</v>
      </c>
      <c r="R363" s="1491">
        <v>7.3000000000000001E-3</v>
      </c>
      <c r="S363" s="1491">
        <v>5.5999999999999999E-3</v>
      </c>
      <c r="T363" s="1491">
        <v>2.3999999999999998E-3</v>
      </c>
      <c r="U363" s="1491">
        <v>7.4000000000000003E-3</v>
      </c>
      <c r="V363" s="1491">
        <v>5.5999999999999999E-3</v>
      </c>
      <c r="W363" s="1491">
        <v>2.3999999999999998E-3</v>
      </c>
      <c r="X363" s="1491">
        <v>7.3000000000000001E-3</v>
      </c>
      <c r="Y363" s="1491">
        <v>5.5999999999999999E-3</v>
      </c>
      <c r="Z363" s="1491">
        <v>2.3999999999999998E-3</v>
      </c>
      <c r="AA363" s="1491">
        <v>7.3000000000000001E-3</v>
      </c>
      <c r="AB363" s="1491">
        <v>5.4999999999999997E-3</v>
      </c>
      <c r="AC363" s="1491">
        <v>2.3999999999999998E-3</v>
      </c>
      <c r="AD363" s="1491">
        <v>7.4000000000000003E-3</v>
      </c>
      <c r="AE363" s="1491">
        <v>5.5999999999999999E-3</v>
      </c>
      <c r="AF363" s="1491">
        <v>2.3999999999999998E-3</v>
      </c>
      <c r="AG363" s="1491">
        <v>7.9000000000000008E-3</v>
      </c>
      <c r="AH363" s="1491">
        <v>6.0000000000000001E-3</v>
      </c>
      <c r="AI363" s="1491">
        <v>2.5999999999999999E-3</v>
      </c>
      <c r="AJ363" s="1491">
        <v>7.9000000000000008E-3</v>
      </c>
      <c r="AK363" s="1491">
        <v>6.0000000000000001E-3</v>
      </c>
      <c r="AL363" s="1491">
        <v>2.5999999999999999E-3</v>
      </c>
      <c r="AM363" s="1491">
        <v>8.0000000000000002E-3</v>
      </c>
      <c r="AN363" s="1491">
        <v>6.0000000000000001E-3</v>
      </c>
      <c r="AO363" s="1491">
        <v>2.5999999999999999E-3</v>
      </c>
      <c r="AP363" s="1491">
        <v>7.9000000000000008E-3</v>
      </c>
      <c r="AQ363" s="1491">
        <v>6.0000000000000001E-3</v>
      </c>
      <c r="AR363" s="1491">
        <v>2.5999999999999999E-3</v>
      </c>
      <c r="AS363" s="1491">
        <v>7.9000000000000008E-3</v>
      </c>
      <c r="AT363" s="1491">
        <v>6.0000000000000001E-3</v>
      </c>
      <c r="AU363" s="1491">
        <v>2.5999999999999999E-3</v>
      </c>
      <c r="AV363" s="1491">
        <v>7.4000000000000003E-3</v>
      </c>
      <c r="AW363" s="1491">
        <v>5.5999999999999999E-3</v>
      </c>
      <c r="AX363" s="1491">
        <v>2.3999999999999998E-3</v>
      </c>
      <c r="AY363" s="1491">
        <v>7.4000000000000003E-3</v>
      </c>
      <c r="AZ363" s="1491">
        <v>5.5999999999999999E-3</v>
      </c>
      <c r="BA363" s="1491">
        <v>2.3999999999999998E-3</v>
      </c>
      <c r="BB363" s="1493">
        <v>7.4000000000000003E-3</v>
      </c>
      <c r="BC363" s="1493">
        <v>5.5999999999999999E-3</v>
      </c>
      <c r="BD363" s="1493">
        <v>2.3999999999999998E-3</v>
      </c>
      <c r="BE363" s="1493">
        <v>7.3000000000000001E-3</v>
      </c>
      <c r="BF363" s="1493">
        <v>5.5999999999999999E-3</v>
      </c>
      <c r="BG363" s="1493">
        <v>2.3999999999999998E-3</v>
      </c>
    </row>
    <row r="364" spans="3:59">
      <c r="C364" s="1489" t="s">
        <v>681</v>
      </c>
      <c r="D364" s="1489" t="s">
        <v>2010</v>
      </c>
      <c r="E364" s="825" t="str">
        <f t="shared" si="6"/>
        <v>VacunoCÁCERES</v>
      </c>
      <c r="F364" s="1491">
        <v>1.0999999999999999E-2</v>
      </c>
      <c r="G364" s="1492">
        <v>8.3000000000000001E-3</v>
      </c>
      <c r="H364" s="1491">
        <v>3.5999999999999999E-3</v>
      </c>
      <c r="I364" s="1491">
        <v>1.0999999999999999E-2</v>
      </c>
      <c r="J364" s="1491">
        <v>8.3999999999999995E-3</v>
      </c>
      <c r="K364" s="1491">
        <v>3.5999999999999999E-3</v>
      </c>
      <c r="L364" s="1493">
        <v>1.09E-2</v>
      </c>
      <c r="M364" s="1491">
        <v>8.3000000000000001E-3</v>
      </c>
      <c r="N364" s="1491">
        <v>3.5000000000000001E-3</v>
      </c>
      <c r="O364" s="1491">
        <v>1.0800000000000001E-2</v>
      </c>
      <c r="P364" s="1491">
        <v>8.2000000000000007E-3</v>
      </c>
      <c r="Q364" s="1491">
        <v>3.5000000000000001E-3</v>
      </c>
      <c r="R364" s="1491">
        <v>9.9000000000000008E-3</v>
      </c>
      <c r="S364" s="1491">
        <v>7.4999999999999997E-3</v>
      </c>
      <c r="T364" s="1491">
        <v>3.2000000000000002E-3</v>
      </c>
      <c r="U364" s="1491">
        <v>9.9000000000000008E-3</v>
      </c>
      <c r="V364" s="1491">
        <v>7.4999999999999997E-3</v>
      </c>
      <c r="W364" s="1491">
        <v>3.2000000000000002E-3</v>
      </c>
      <c r="X364" s="1491">
        <v>9.9000000000000008E-3</v>
      </c>
      <c r="Y364" s="1491">
        <v>7.4999999999999997E-3</v>
      </c>
      <c r="Z364" s="1491">
        <v>3.2000000000000002E-3</v>
      </c>
      <c r="AA364" s="1491">
        <v>9.9000000000000008E-3</v>
      </c>
      <c r="AB364" s="1491">
        <v>7.4999999999999997E-3</v>
      </c>
      <c r="AC364" s="1491">
        <v>3.2000000000000002E-3</v>
      </c>
      <c r="AD364" s="1491">
        <v>9.9000000000000008E-3</v>
      </c>
      <c r="AE364" s="1491">
        <v>7.6E-3</v>
      </c>
      <c r="AF364" s="1491">
        <v>3.2000000000000002E-3</v>
      </c>
      <c r="AG364" s="1491">
        <v>1.01E-2</v>
      </c>
      <c r="AH364" s="1491">
        <v>7.6E-3</v>
      </c>
      <c r="AI364" s="1491">
        <v>3.3E-3</v>
      </c>
      <c r="AJ364" s="1491">
        <v>1.01E-2</v>
      </c>
      <c r="AK364" s="1491">
        <v>7.7000000000000002E-3</v>
      </c>
      <c r="AL364" s="1491">
        <v>3.3E-3</v>
      </c>
      <c r="AM364" s="1491">
        <v>1.01E-2</v>
      </c>
      <c r="AN364" s="1491">
        <v>7.7000000000000002E-3</v>
      </c>
      <c r="AO364" s="1491">
        <v>3.3E-3</v>
      </c>
      <c r="AP364" s="1491">
        <v>1.01E-2</v>
      </c>
      <c r="AQ364" s="1491">
        <v>7.7000000000000002E-3</v>
      </c>
      <c r="AR364" s="1491">
        <v>3.3E-3</v>
      </c>
      <c r="AS364" s="1491">
        <v>1.01E-2</v>
      </c>
      <c r="AT364" s="1491">
        <v>7.7000000000000002E-3</v>
      </c>
      <c r="AU364" s="1491">
        <v>3.3E-3</v>
      </c>
      <c r="AV364" s="1491">
        <v>8.3000000000000001E-3</v>
      </c>
      <c r="AW364" s="1491">
        <v>6.3E-3</v>
      </c>
      <c r="AX364" s="1491">
        <v>2.7000000000000001E-3</v>
      </c>
      <c r="AY364" s="1491">
        <v>8.3000000000000001E-3</v>
      </c>
      <c r="AZ364" s="1491">
        <v>6.3E-3</v>
      </c>
      <c r="BA364" s="1491">
        <v>2.7000000000000001E-3</v>
      </c>
      <c r="BB364" s="1493">
        <v>8.0999999999999996E-3</v>
      </c>
      <c r="BC364" s="1493">
        <v>6.1999999999999998E-3</v>
      </c>
      <c r="BD364" s="1493">
        <v>2.5999999999999999E-3</v>
      </c>
      <c r="BE364" s="1493">
        <v>8.0999999999999996E-3</v>
      </c>
      <c r="BF364" s="1493">
        <v>6.1999999999999998E-3</v>
      </c>
      <c r="BG364" s="1493">
        <v>2.5999999999999999E-3</v>
      </c>
    </row>
    <row r="365" spans="3:59">
      <c r="C365" s="1489" t="s">
        <v>681</v>
      </c>
      <c r="D365" s="1489" t="s">
        <v>2011</v>
      </c>
      <c r="E365" s="825" t="str">
        <f t="shared" si="6"/>
        <v>VacunoCÁDIZ</v>
      </c>
      <c r="F365" s="1491">
        <v>8.6999999999999994E-3</v>
      </c>
      <c r="G365" s="1492">
        <v>6.6E-3</v>
      </c>
      <c r="H365" s="1491">
        <v>2.8E-3</v>
      </c>
      <c r="I365" s="1491">
        <v>9.2999999999999992E-3</v>
      </c>
      <c r="J365" s="1491">
        <v>7.0000000000000001E-3</v>
      </c>
      <c r="K365" s="1491">
        <v>3.0000000000000001E-3</v>
      </c>
      <c r="L365" s="1493">
        <v>9.4000000000000004E-3</v>
      </c>
      <c r="M365" s="1491">
        <v>7.1999999999999998E-3</v>
      </c>
      <c r="N365" s="1491">
        <v>3.0999999999999999E-3</v>
      </c>
      <c r="O365" s="1491">
        <v>8.8000000000000005E-3</v>
      </c>
      <c r="P365" s="1491">
        <v>6.7000000000000002E-3</v>
      </c>
      <c r="Q365" s="1491">
        <v>2.8999999999999998E-3</v>
      </c>
      <c r="R365" s="1491">
        <v>8.0999999999999996E-3</v>
      </c>
      <c r="S365" s="1491">
        <v>6.1999999999999998E-3</v>
      </c>
      <c r="T365" s="1491">
        <v>2.5999999999999999E-3</v>
      </c>
      <c r="U365" s="1491">
        <v>8.3999999999999995E-3</v>
      </c>
      <c r="V365" s="1491">
        <v>6.4000000000000003E-3</v>
      </c>
      <c r="W365" s="1491">
        <v>2.7000000000000001E-3</v>
      </c>
      <c r="X365" s="1491">
        <v>8.5000000000000006E-3</v>
      </c>
      <c r="Y365" s="1491">
        <v>6.4999999999999997E-3</v>
      </c>
      <c r="Z365" s="1491">
        <v>2.8E-3</v>
      </c>
      <c r="AA365" s="1491">
        <v>8.5000000000000006E-3</v>
      </c>
      <c r="AB365" s="1491">
        <v>6.4000000000000003E-3</v>
      </c>
      <c r="AC365" s="1491">
        <v>2.8E-3</v>
      </c>
      <c r="AD365" s="1491">
        <v>8.5000000000000006E-3</v>
      </c>
      <c r="AE365" s="1491">
        <v>6.4999999999999997E-3</v>
      </c>
      <c r="AF365" s="1491">
        <v>2.8E-3</v>
      </c>
      <c r="AG365" s="1491">
        <v>8.8999999999999999E-3</v>
      </c>
      <c r="AH365" s="1491">
        <v>6.7000000000000002E-3</v>
      </c>
      <c r="AI365" s="1491">
        <v>2.8999999999999998E-3</v>
      </c>
      <c r="AJ365" s="1491">
        <v>8.8999999999999999E-3</v>
      </c>
      <c r="AK365" s="1491">
        <v>6.7999999999999996E-3</v>
      </c>
      <c r="AL365" s="1491">
        <v>2.8999999999999998E-3</v>
      </c>
      <c r="AM365" s="1491">
        <v>8.9999999999999993E-3</v>
      </c>
      <c r="AN365" s="1491">
        <v>6.8999999999999999E-3</v>
      </c>
      <c r="AO365" s="1491">
        <v>2.8999999999999998E-3</v>
      </c>
      <c r="AP365" s="1491">
        <v>9.1000000000000004E-3</v>
      </c>
      <c r="AQ365" s="1491">
        <v>6.8999999999999999E-3</v>
      </c>
      <c r="AR365" s="1491">
        <v>2.8999999999999998E-3</v>
      </c>
      <c r="AS365" s="1491">
        <v>8.9999999999999993E-3</v>
      </c>
      <c r="AT365" s="1491">
        <v>6.8999999999999999E-3</v>
      </c>
      <c r="AU365" s="1491">
        <v>2.8999999999999998E-3</v>
      </c>
      <c r="AV365" s="1491">
        <v>8.3000000000000001E-3</v>
      </c>
      <c r="AW365" s="1491">
        <v>6.3E-3</v>
      </c>
      <c r="AX365" s="1491">
        <v>2.7000000000000001E-3</v>
      </c>
      <c r="AY365" s="1491">
        <v>8.2000000000000007E-3</v>
      </c>
      <c r="AZ365" s="1491">
        <v>6.3E-3</v>
      </c>
      <c r="BA365" s="1491">
        <v>2.7000000000000001E-3</v>
      </c>
      <c r="BB365" s="1493">
        <v>8.2000000000000007E-3</v>
      </c>
      <c r="BC365" s="1493">
        <v>6.3E-3</v>
      </c>
      <c r="BD365" s="1493">
        <v>2.7000000000000001E-3</v>
      </c>
      <c r="BE365" s="1493">
        <v>8.2000000000000007E-3</v>
      </c>
      <c r="BF365" s="1493">
        <v>6.3E-3</v>
      </c>
      <c r="BG365" s="1493">
        <v>2.7000000000000001E-3</v>
      </c>
    </row>
    <row r="366" spans="3:59">
      <c r="C366" s="1489" t="s">
        <v>681</v>
      </c>
      <c r="D366" s="1489" t="s">
        <v>2012</v>
      </c>
      <c r="E366" s="825" t="str">
        <f t="shared" si="6"/>
        <v>VacunoCANTABRIA</v>
      </c>
      <c r="F366" s="1491">
        <v>8.0999999999999996E-3</v>
      </c>
      <c r="G366" s="1492">
        <v>6.1999999999999998E-3</v>
      </c>
      <c r="H366" s="1491">
        <v>2.5999999999999999E-3</v>
      </c>
      <c r="I366" s="1491">
        <v>7.9000000000000008E-3</v>
      </c>
      <c r="J366" s="1491">
        <v>6.0000000000000001E-3</v>
      </c>
      <c r="K366" s="1491">
        <v>2.5999999999999999E-3</v>
      </c>
      <c r="L366" s="1493">
        <v>7.7000000000000002E-3</v>
      </c>
      <c r="M366" s="1491">
        <v>5.8999999999999999E-3</v>
      </c>
      <c r="N366" s="1491">
        <v>2.5000000000000001E-3</v>
      </c>
      <c r="O366" s="1491">
        <v>7.9000000000000008E-3</v>
      </c>
      <c r="P366" s="1491">
        <v>6.0000000000000001E-3</v>
      </c>
      <c r="Q366" s="1491">
        <v>2.5999999999999999E-3</v>
      </c>
      <c r="R366" s="1491">
        <v>7.7999999999999996E-3</v>
      </c>
      <c r="S366" s="1491">
        <v>5.8999999999999999E-3</v>
      </c>
      <c r="T366" s="1491">
        <v>2.5000000000000001E-3</v>
      </c>
      <c r="U366" s="1491">
        <v>7.1999999999999998E-3</v>
      </c>
      <c r="V366" s="1491">
        <v>5.4999999999999997E-3</v>
      </c>
      <c r="W366" s="1491">
        <v>2.3E-3</v>
      </c>
      <c r="X366" s="1491">
        <v>7.3000000000000001E-3</v>
      </c>
      <c r="Y366" s="1491">
        <v>5.4999999999999997E-3</v>
      </c>
      <c r="Z366" s="1491">
        <v>2.3999999999999998E-3</v>
      </c>
      <c r="AA366" s="1491">
        <v>7.7999999999999996E-3</v>
      </c>
      <c r="AB366" s="1491">
        <v>5.8999999999999999E-3</v>
      </c>
      <c r="AC366" s="1491">
        <v>2.5000000000000001E-3</v>
      </c>
      <c r="AD366" s="1491">
        <v>7.4999999999999997E-3</v>
      </c>
      <c r="AE366" s="1491">
        <v>5.7000000000000002E-3</v>
      </c>
      <c r="AF366" s="1491">
        <v>2.5000000000000001E-3</v>
      </c>
      <c r="AG366" s="1491">
        <v>7.4999999999999997E-3</v>
      </c>
      <c r="AH366" s="1491">
        <v>5.7000000000000002E-3</v>
      </c>
      <c r="AI366" s="1491">
        <v>2.3999999999999998E-3</v>
      </c>
      <c r="AJ366" s="1491">
        <v>7.4999999999999997E-3</v>
      </c>
      <c r="AK366" s="1491">
        <v>5.7000000000000002E-3</v>
      </c>
      <c r="AL366" s="1491">
        <v>2.3999999999999998E-3</v>
      </c>
      <c r="AM366" s="1491">
        <v>7.4999999999999997E-3</v>
      </c>
      <c r="AN366" s="1491">
        <v>5.7000000000000002E-3</v>
      </c>
      <c r="AO366" s="1491">
        <v>2.3999999999999998E-3</v>
      </c>
      <c r="AP366" s="1491">
        <v>7.4999999999999997E-3</v>
      </c>
      <c r="AQ366" s="1491">
        <v>5.7000000000000002E-3</v>
      </c>
      <c r="AR366" s="1491">
        <v>2.5000000000000001E-3</v>
      </c>
      <c r="AS366" s="1491">
        <v>7.4999999999999997E-3</v>
      </c>
      <c r="AT366" s="1491">
        <v>5.7000000000000002E-3</v>
      </c>
      <c r="AU366" s="1491">
        <v>2.3999999999999998E-3</v>
      </c>
      <c r="AV366" s="1491">
        <v>7.4999999999999997E-3</v>
      </c>
      <c r="AW366" s="1491">
        <v>5.7000000000000002E-3</v>
      </c>
      <c r="AX366" s="1491">
        <v>2.3999999999999998E-3</v>
      </c>
      <c r="AY366" s="1491">
        <v>7.6E-3</v>
      </c>
      <c r="AZ366" s="1491">
        <v>5.7999999999999996E-3</v>
      </c>
      <c r="BA366" s="1491">
        <v>2.5000000000000001E-3</v>
      </c>
      <c r="BB366" s="1493">
        <v>7.7000000000000002E-3</v>
      </c>
      <c r="BC366" s="1493">
        <v>5.8999999999999999E-3</v>
      </c>
      <c r="BD366" s="1493">
        <v>2.5000000000000001E-3</v>
      </c>
      <c r="BE366" s="1493">
        <v>7.7000000000000002E-3</v>
      </c>
      <c r="BF366" s="1493">
        <v>5.7999999999999996E-3</v>
      </c>
      <c r="BG366" s="1493">
        <v>2.5000000000000001E-3</v>
      </c>
    </row>
    <row r="367" spans="3:59">
      <c r="C367" s="1489" t="s">
        <v>681</v>
      </c>
      <c r="D367" s="1489" t="s">
        <v>2013</v>
      </c>
      <c r="E367" s="825" t="str">
        <f t="shared" si="6"/>
        <v>VacunoCASTELLÓN/CASTELLÓ</v>
      </c>
      <c r="F367" s="1491">
        <v>1.06E-2</v>
      </c>
      <c r="G367" s="1492">
        <v>8.0999999999999996E-3</v>
      </c>
      <c r="H367" s="1491">
        <v>3.5000000000000001E-3</v>
      </c>
      <c r="I367" s="1491">
        <v>1.0800000000000001E-2</v>
      </c>
      <c r="J367" s="1491">
        <v>8.2000000000000007E-3</v>
      </c>
      <c r="K367" s="1491">
        <v>3.5000000000000001E-3</v>
      </c>
      <c r="L367" s="1493">
        <v>1.06E-2</v>
      </c>
      <c r="M367" s="1491">
        <v>8.0000000000000002E-3</v>
      </c>
      <c r="N367" s="1491">
        <v>3.3999999999999998E-3</v>
      </c>
      <c r="O367" s="1491">
        <v>1.0500000000000001E-2</v>
      </c>
      <c r="P367" s="1491">
        <v>8.0000000000000002E-3</v>
      </c>
      <c r="Q367" s="1491">
        <v>3.3999999999999998E-3</v>
      </c>
      <c r="R367" s="1491">
        <v>9.1000000000000004E-3</v>
      </c>
      <c r="S367" s="1491">
        <v>6.8999999999999999E-3</v>
      </c>
      <c r="T367" s="1491">
        <v>3.0000000000000001E-3</v>
      </c>
      <c r="U367" s="1491">
        <v>9.1000000000000004E-3</v>
      </c>
      <c r="V367" s="1491">
        <v>6.8999999999999999E-3</v>
      </c>
      <c r="W367" s="1491">
        <v>3.0000000000000001E-3</v>
      </c>
      <c r="X367" s="1491">
        <v>9.1000000000000004E-3</v>
      </c>
      <c r="Y367" s="1491">
        <v>6.8999999999999999E-3</v>
      </c>
      <c r="Z367" s="1491">
        <v>3.0000000000000001E-3</v>
      </c>
      <c r="AA367" s="1491">
        <v>9.1000000000000004E-3</v>
      </c>
      <c r="AB367" s="1491">
        <v>6.8999999999999999E-3</v>
      </c>
      <c r="AC367" s="1491">
        <v>3.0000000000000001E-3</v>
      </c>
      <c r="AD367" s="1491">
        <v>8.8000000000000005E-3</v>
      </c>
      <c r="AE367" s="1491">
        <v>6.7000000000000002E-3</v>
      </c>
      <c r="AF367" s="1491">
        <v>2.8999999999999998E-3</v>
      </c>
      <c r="AG367" s="1491">
        <v>9.2999999999999992E-3</v>
      </c>
      <c r="AH367" s="1491">
        <v>7.1000000000000004E-3</v>
      </c>
      <c r="AI367" s="1491">
        <v>3.0000000000000001E-3</v>
      </c>
      <c r="AJ367" s="1491">
        <v>9.2999999999999992E-3</v>
      </c>
      <c r="AK367" s="1491">
        <v>7.1000000000000004E-3</v>
      </c>
      <c r="AL367" s="1491">
        <v>3.0000000000000001E-3</v>
      </c>
      <c r="AM367" s="1491">
        <v>9.4000000000000004E-3</v>
      </c>
      <c r="AN367" s="1491">
        <v>7.1000000000000004E-3</v>
      </c>
      <c r="AO367" s="1491">
        <v>3.0000000000000001E-3</v>
      </c>
      <c r="AP367" s="1491">
        <v>9.2999999999999992E-3</v>
      </c>
      <c r="AQ367" s="1491">
        <v>7.0000000000000001E-3</v>
      </c>
      <c r="AR367" s="1491">
        <v>3.0000000000000001E-3</v>
      </c>
      <c r="AS367" s="1491">
        <v>9.2999999999999992E-3</v>
      </c>
      <c r="AT367" s="1491">
        <v>7.0000000000000001E-3</v>
      </c>
      <c r="AU367" s="1491">
        <v>3.0000000000000001E-3</v>
      </c>
      <c r="AV367" s="1491">
        <v>8.2000000000000007E-3</v>
      </c>
      <c r="AW367" s="1491">
        <v>6.1999999999999998E-3</v>
      </c>
      <c r="AX367" s="1491">
        <v>2.7000000000000001E-3</v>
      </c>
      <c r="AY367" s="1491">
        <v>8.2000000000000007E-3</v>
      </c>
      <c r="AZ367" s="1491">
        <v>6.1999999999999998E-3</v>
      </c>
      <c r="BA367" s="1491">
        <v>2.7000000000000001E-3</v>
      </c>
      <c r="BB367" s="1493">
        <v>8.2000000000000007E-3</v>
      </c>
      <c r="BC367" s="1493">
        <v>6.1999999999999998E-3</v>
      </c>
      <c r="BD367" s="1493">
        <v>2.7000000000000001E-3</v>
      </c>
      <c r="BE367" s="1493">
        <v>8.0999999999999996E-3</v>
      </c>
      <c r="BF367" s="1493">
        <v>6.1999999999999998E-3</v>
      </c>
      <c r="BG367" s="1493">
        <v>2.5999999999999999E-3</v>
      </c>
    </row>
    <row r="368" spans="3:59">
      <c r="C368" s="1489" t="s">
        <v>681</v>
      </c>
      <c r="D368" s="1489" t="s">
        <v>2014</v>
      </c>
      <c r="E368" s="825" t="str">
        <f t="shared" si="6"/>
        <v>VacunoCIUDAD REAL</v>
      </c>
      <c r="F368" s="1491">
        <v>1.04E-2</v>
      </c>
      <c r="G368" s="1492">
        <v>7.9000000000000008E-3</v>
      </c>
      <c r="H368" s="1491">
        <v>3.3999999999999998E-3</v>
      </c>
      <c r="I368" s="1491">
        <v>1.01E-2</v>
      </c>
      <c r="J368" s="1491">
        <v>7.7000000000000002E-3</v>
      </c>
      <c r="K368" s="1491">
        <v>3.3E-3</v>
      </c>
      <c r="L368" s="1493">
        <v>1.01E-2</v>
      </c>
      <c r="M368" s="1491">
        <v>7.7000000000000002E-3</v>
      </c>
      <c r="N368" s="1491">
        <v>3.3E-3</v>
      </c>
      <c r="O368" s="1491">
        <v>1.0500000000000001E-2</v>
      </c>
      <c r="P368" s="1491">
        <v>8.0000000000000002E-3</v>
      </c>
      <c r="Q368" s="1491">
        <v>3.3999999999999998E-3</v>
      </c>
      <c r="R368" s="1491">
        <v>9.7000000000000003E-3</v>
      </c>
      <c r="S368" s="1491">
        <v>7.4000000000000003E-3</v>
      </c>
      <c r="T368" s="1491">
        <v>3.2000000000000002E-3</v>
      </c>
      <c r="U368" s="1491">
        <v>8.8999999999999999E-3</v>
      </c>
      <c r="V368" s="1491">
        <v>6.7999999999999996E-3</v>
      </c>
      <c r="W368" s="1491">
        <v>2.8999999999999998E-3</v>
      </c>
      <c r="X368" s="1491">
        <v>8.8999999999999999E-3</v>
      </c>
      <c r="Y368" s="1491">
        <v>6.7999999999999996E-3</v>
      </c>
      <c r="Z368" s="1491">
        <v>2.8999999999999998E-3</v>
      </c>
      <c r="AA368" s="1491">
        <v>8.8999999999999999E-3</v>
      </c>
      <c r="AB368" s="1491">
        <v>6.7999999999999996E-3</v>
      </c>
      <c r="AC368" s="1491">
        <v>2.8999999999999998E-3</v>
      </c>
      <c r="AD368" s="1491">
        <v>8.8999999999999999E-3</v>
      </c>
      <c r="AE368" s="1491">
        <v>6.7000000000000002E-3</v>
      </c>
      <c r="AF368" s="1491">
        <v>2.8999999999999998E-3</v>
      </c>
      <c r="AG368" s="1491">
        <v>9.1000000000000004E-3</v>
      </c>
      <c r="AH368" s="1491">
        <v>6.8999999999999999E-3</v>
      </c>
      <c r="AI368" s="1491">
        <v>3.0000000000000001E-3</v>
      </c>
      <c r="AJ368" s="1491">
        <v>9.1000000000000004E-3</v>
      </c>
      <c r="AK368" s="1491">
        <v>6.8999999999999999E-3</v>
      </c>
      <c r="AL368" s="1491">
        <v>3.0000000000000001E-3</v>
      </c>
      <c r="AM368" s="1491">
        <v>9.1999999999999998E-3</v>
      </c>
      <c r="AN368" s="1491">
        <v>7.0000000000000001E-3</v>
      </c>
      <c r="AO368" s="1491">
        <v>3.0000000000000001E-3</v>
      </c>
      <c r="AP368" s="1491">
        <v>9.2999999999999992E-3</v>
      </c>
      <c r="AQ368" s="1491">
        <v>7.0000000000000001E-3</v>
      </c>
      <c r="AR368" s="1491">
        <v>3.0000000000000001E-3</v>
      </c>
      <c r="AS368" s="1491">
        <v>9.4000000000000004E-3</v>
      </c>
      <c r="AT368" s="1491">
        <v>7.1000000000000004E-3</v>
      </c>
      <c r="AU368" s="1491">
        <v>3.0000000000000001E-3</v>
      </c>
      <c r="AV368" s="1491">
        <v>8.2000000000000007E-3</v>
      </c>
      <c r="AW368" s="1491">
        <v>6.3E-3</v>
      </c>
      <c r="AX368" s="1491">
        <v>2.7000000000000001E-3</v>
      </c>
      <c r="AY368" s="1491">
        <v>8.2000000000000007E-3</v>
      </c>
      <c r="AZ368" s="1491">
        <v>6.3E-3</v>
      </c>
      <c r="BA368" s="1491">
        <v>2.7000000000000001E-3</v>
      </c>
      <c r="BB368" s="1493">
        <v>8.2000000000000007E-3</v>
      </c>
      <c r="BC368" s="1493">
        <v>6.3E-3</v>
      </c>
      <c r="BD368" s="1493">
        <v>2.7000000000000001E-3</v>
      </c>
      <c r="BE368" s="1493">
        <v>8.2000000000000007E-3</v>
      </c>
      <c r="BF368" s="1493">
        <v>6.1999999999999998E-3</v>
      </c>
      <c r="BG368" s="1493">
        <v>2.7000000000000001E-3</v>
      </c>
    </row>
    <row r="369" spans="3:59">
      <c r="C369" s="1489" t="s">
        <v>681</v>
      </c>
      <c r="D369" s="1489" t="s">
        <v>2015</v>
      </c>
      <c r="E369" s="825" t="str">
        <f t="shared" si="6"/>
        <v>VacunoCÓRDOBA</v>
      </c>
      <c r="F369" s="1491">
        <v>8.2000000000000007E-3</v>
      </c>
      <c r="G369" s="1492">
        <v>6.1999999999999998E-3</v>
      </c>
      <c r="H369" s="1491">
        <v>2.7000000000000001E-3</v>
      </c>
      <c r="I369" s="1491">
        <v>8.3000000000000001E-3</v>
      </c>
      <c r="J369" s="1491">
        <v>6.3E-3</v>
      </c>
      <c r="K369" s="1491">
        <v>2.7000000000000001E-3</v>
      </c>
      <c r="L369" s="1493">
        <v>8.2000000000000007E-3</v>
      </c>
      <c r="M369" s="1491">
        <v>6.1999999999999998E-3</v>
      </c>
      <c r="N369" s="1491">
        <v>2.7000000000000001E-3</v>
      </c>
      <c r="O369" s="1491">
        <v>8.2000000000000007E-3</v>
      </c>
      <c r="P369" s="1491">
        <v>6.3E-3</v>
      </c>
      <c r="Q369" s="1491">
        <v>2.7000000000000001E-3</v>
      </c>
      <c r="R369" s="1491">
        <v>7.9000000000000008E-3</v>
      </c>
      <c r="S369" s="1491">
        <v>6.0000000000000001E-3</v>
      </c>
      <c r="T369" s="1491">
        <v>2.5999999999999999E-3</v>
      </c>
      <c r="U369" s="1491">
        <v>7.7999999999999996E-3</v>
      </c>
      <c r="V369" s="1491">
        <v>5.8999999999999999E-3</v>
      </c>
      <c r="W369" s="1491">
        <v>2.5000000000000001E-3</v>
      </c>
      <c r="X369" s="1491">
        <v>7.9000000000000008E-3</v>
      </c>
      <c r="Y369" s="1491">
        <v>6.0000000000000001E-3</v>
      </c>
      <c r="Z369" s="1491">
        <v>2.5999999999999999E-3</v>
      </c>
      <c r="AA369" s="1491">
        <v>7.9000000000000008E-3</v>
      </c>
      <c r="AB369" s="1491">
        <v>6.0000000000000001E-3</v>
      </c>
      <c r="AC369" s="1491">
        <v>2.5999999999999999E-3</v>
      </c>
      <c r="AD369" s="1491">
        <v>7.9000000000000008E-3</v>
      </c>
      <c r="AE369" s="1491">
        <v>6.0000000000000001E-3</v>
      </c>
      <c r="AF369" s="1491">
        <v>2.5999999999999999E-3</v>
      </c>
      <c r="AG369" s="1491">
        <v>8.3999999999999995E-3</v>
      </c>
      <c r="AH369" s="1491">
        <v>6.4000000000000003E-3</v>
      </c>
      <c r="AI369" s="1491">
        <v>2.7000000000000001E-3</v>
      </c>
      <c r="AJ369" s="1491">
        <v>8.3999999999999995E-3</v>
      </c>
      <c r="AK369" s="1491">
        <v>6.4000000000000003E-3</v>
      </c>
      <c r="AL369" s="1491">
        <v>2.7000000000000001E-3</v>
      </c>
      <c r="AM369" s="1491">
        <v>8.3999999999999995E-3</v>
      </c>
      <c r="AN369" s="1491">
        <v>6.4000000000000003E-3</v>
      </c>
      <c r="AO369" s="1491">
        <v>2.7000000000000001E-3</v>
      </c>
      <c r="AP369" s="1491">
        <v>8.3999999999999995E-3</v>
      </c>
      <c r="AQ369" s="1491">
        <v>6.4000000000000003E-3</v>
      </c>
      <c r="AR369" s="1491">
        <v>2.7000000000000001E-3</v>
      </c>
      <c r="AS369" s="1491">
        <v>8.3999999999999995E-3</v>
      </c>
      <c r="AT369" s="1491">
        <v>6.4000000000000003E-3</v>
      </c>
      <c r="AU369" s="1491">
        <v>2.7000000000000001E-3</v>
      </c>
      <c r="AV369" s="1491">
        <v>8.3000000000000001E-3</v>
      </c>
      <c r="AW369" s="1491">
        <v>6.3E-3</v>
      </c>
      <c r="AX369" s="1491">
        <v>2.7000000000000001E-3</v>
      </c>
      <c r="AY369" s="1491">
        <v>8.3000000000000001E-3</v>
      </c>
      <c r="AZ369" s="1491">
        <v>6.3E-3</v>
      </c>
      <c r="BA369" s="1491">
        <v>2.7000000000000001E-3</v>
      </c>
      <c r="BB369" s="1493">
        <v>8.3000000000000001E-3</v>
      </c>
      <c r="BC369" s="1493">
        <v>6.3E-3</v>
      </c>
      <c r="BD369" s="1493">
        <v>2.7000000000000001E-3</v>
      </c>
      <c r="BE369" s="1493">
        <v>8.3000000000000001E-3</v>
      </c>
      <c r="BF369" s="1493">
        <v>6.3E-3</v>
      </c>
      <c r="BG369" s="1493">
        <v>2.7000000000000001E-3</v>
      </c>
    </row>
    <row r="370" spans="3:59">
      <c r="C370" s="1489" t="s">
        <v>681</v>
      </c>
      <c r="D370" s="1489" t="s">
        <v>2016</v>
      </c>
      <c r="E370" s="825" t="str">
        <f t="shared" si="6"/>
        <v>VacunoCORUÑA, A</v>
      </c>
      <c r="F370" s="1491">
        <v>8.3000000000000001E-3</v>
      </c>
      <c r="G370" s="1492">
        <v>6.3E-3</v>
      </c>
      <c r="H370" s="1491">
        <v>2.7000000000000001E-3</v>
      </c>
      <c r="I370" s="1491">
        <v>8.3999999999999995E-3</v>
      </c>
      <c r="J370" s="1491">
        <v>6.4000000000000003E-3</v>
      </c>
      <c r="K370" s="1491">
        <v>2.7000000000000001E-3</v>
      </c>
      <c r="L370" s="1493">
        <v>8.3000000000000001E-3</v>
      </c>
      <c r="M370" s="1491">
        <v>6.3E-3</v>
      </c>
      <c r="N370" s="1491">
        <v>2.7000000000000001E-3</v>
      </c>
      <c r="O370" s="1491">
        <v>8.3000000000000001E-3</v>
      </c>
      <c r="P370" s="1491">
        <v>6.3E-3</v>
      </c>
      <c r="Q370" s="1491">
        <v>2.7000000000000001E-3</v>
      </c>
      <c r="R370" s="1491">
        <v>8.6999999999999994E-3</v>
      </c>
      <c r="S370" s="1491">
        <v>6.6E-3</v>
      </c>
      <c r="T370" s="1491">
        <v>2.8E-3</v>
      </c>
      <c r="U370" s="1491">
        <v>8.5000000000000006E-3</v>
      </c>
      <c r="V370" s="1491">
        <v>6.4999999999999997E-3</v>
      </c>
      <c r="W370" s="1491">
        <v>2.8E-3</v>
      </c>
      <c r="X370" s="1491">
        <v>8.6E-3</v>
      </c>
      <c r="Y370" s="1491">
        <v>6.4999999999999997E-3</v>
      </c>
      <c r="Z370" s="1491">
        <v>2.8E-3</v>
      </c>
      <c r="AA370" s="1491">
        <v>8.6E-3</v>
      </c>
      <c r="AB370" s="1491">
        <v>6.4999999999999997E-3</v>
      </c>
      <c r="AC370" s="1491">
        <v>2.8E-3</v>
      </c>
      <c r="AD370" s="1491">
        <v>8.6E-3</v>
      </c>
      <c r="AE370" s="1491">
        <v>6.4999999999999997E-3</v>
      </c>
      <c r="AF370" s="1491">
        <v>2.8E-3</v>
      </c>
      <c r="AG370" s="1491">
        <v>8.3000000000000001E-3</v>
      </c>
      <c r="AH370" s="1491">
        <v>6.3E-3</v>
      </c>
      <c r="AI370" s="1491">
        <v>2.7000000000000001E-3</v>
      </c>
      <c r="AJ370" s="1491">
        <v>8.3000000000000001E-3</v>
      </c>
      <c r="AK370" s="1491">
        <v>6.3E-3</v>
      </c>
      <c r="AL370" s="1491">
        <v>2.7000000000000001E-3</v>
      </c>
      <c r="AM370" s="1491">
        <v>8.3000000000000001E-3</v>
      </c>
      <c r="AN370" s="1491">
        <v>6.3E-3</v>
      </c>
      <c r="AO370" s="1491">
        <v>2.7000000000000001E-3</v>
      </c>
      <c r="AP370" s="1491">
        <v>8.3000000000000001E-3</v>
      </c>
      <c r="AQ370" s="1491">
        <v>6.3E-3</v>
      </c>
      <c r="AR370" s="1491">
        <v>2.7000000000000001E-3</v>
      </c>
      <c r="AS370" s="1491">
        <v>8.3000000000000001E-3</v>
      </c>
      <c r="AT370" s="1491">
        <v>6.3E-3</v>
      </c>
      <c r="AU370" s="1491">
        <v>2.7000000000000001E-3</v>
      </c>
      <c r="AV370" s="1491">
        <v>8.0999999999999996E-3</v>
      </c>
      <c r="AW370" s="1491">
        <v>6.1000000000000004E-3</v>
      </c>
      <c r="AX370" s="1491">
        <v>2.5999999999999999E-3</v>
      </c>
      <c r="AY370" s="1491">
        <v>8.0999999999999996E-3</v>
      </c>
      <c r="AZ370" s="1491">
        <v>6.1000000000000004E-3</v>
      </c>
      <c r="BA370" s="1491">
        <v>2.5999999999999999E-3</v>
      </c>
      <c r="BB370" s="1493">
        <v>8.0999999999999996E-3</v>
      </c>
      <c r="BC370" s="1493">
        <v>6.1000000000000004E-3</v>
      </c>
      <c r="BD370" s="1493">
        <v>2.5999999999999999E-3</v>
      </c>
      <c r="BE370" s="1493">
        <v>8.0999999999999996E-3</v>
      </c>
      <c r="BF370" s="1493">
        <v>6.1000000000000004E-3</v>
      </c>
      <c r="BG370" s="1493">
        <v>2.5999999999999999E-3</v>
      </c>
    </row>
    <row r="371" spans="3:59">
      <c r="C371" s="1489" t="s">
        <v>681</v>
      </c>
      <c r="D371" s="1489" t="s">
        <v>2017</v>
      </c>
      <c r="E371" s="825" t="str">
        <f t="shared" si="6"/>
        <v>VacunoCUENCA</v>
      </c>
      <c r="F371" s="1491">
        <v>1.04E-2</v>
      </c>
      <c r="G371" s="1492">
        <v>7.9000000000000008E-3</v>
      </c>
      <c r="H371" s="1491">
        <v>3.3999999999999998E-3</v>
      </c>
      <c r="I371" s="1491">
        <v>1.0800000000000001E-2</v>
      </c>
      <c r="J371" s="1491">
        <v>8.2000000000000007E-3</v>
      </c>
      <c r="K371" s="1491">
        <v>3.5000000000000001E-3</v>
      </c>
      <c r="L371" s="1493">
        <v>1.0999999999999999E-2</v>
      </c>
      <c r="M371" s="1491">
        <v>8.3999999999999995E-3</v>
      </c>
      <c r="N371" s="1491">
        <v>3.5999999999999999E-3</v>
      </c>
      <c r="O371" s="1491">
        <v>1.0699999999999999E-2</v>
      </c>
      <c r="P371" s="1491">
        <v>8.2000000000000007E-3</v>
      </c>
      <c r="Q371" s="1491">
        <v>3.5000000000000001E-3</v>
      </c>
      <c r="R371" s="1491">
        <v>9.7000000000000003E-3</v>
      </c>
      <c r="S371" s="1491">
        <v>7.4000000000000003E-3</v>
      </c>
      <c r="T371" s="1491">
        <v>3.0999999999999999E-3</v>
      </c>
      <c r="U371" s="1491">
        <v>9.7999999999999997E-3</v>
      </c>
      <c r="V371" s="1491">
        <v>7.4000000000000003E-3</v>
      </c>
      <c r="W371" s="1491">
        <v>3.2000000000000002E-3</v>
      </c>
      <c r="X371" s="1491">
        <v>9.9000000000000008E-3</v>
      </c>
      <c r="Y371" s="1491">
        <v>7.4999999999999997E-3</v>
      </c>
      <c r="Z371" s="1491">
        <v>3.2000000000000002E-3</v>
      </c>
      <c r="AA371" s="1491">
        <v>0.01</v>
      </c>
      <c r="AB371" s="1491">
        <v>7.6E-3</v>
      </c>
      <c r="AC371" s="1491">
        <v>3.2000000000000002E-3</v>
      </c>
      <c r="AD371" s="1491">
        <v>1.01E-2</v>
      </c>
      <c r="AE371" s="1491">
        <v>7.7000000000000002E-3</v>
      </c>
      <c r="AF371" s="1491">
        <v>3.3E-3</v>
      </c>
      <c r="AG371" s="1491">
        <v>1.01E-2</v>
      </c>
      <c r="AH371" s="1491">
        <v>7.7000000000000002E-3</v>
      </c>
      <c r="AI371" s="1491">
        <v>3.3E-3</v>
      </c>
      <c r="AJ371" s="1491">
        <v>1.01E-2</v>
      </c>
      <c r="AK371" s="1491">
        <v>7.7000000000000002E-3</v>
      </c>
      <c r="AL371" s="1491">
        <v>3.3E-3</v>
      </c>
      <c r="AM371" s="1491">
        <v>1.01E-2</v>
      </c>
      <c r="AN371" s="1491">
        <v>7.7000000000000002E-3</v>
      </c>
      <c r="AO371" s="1491">
        <v>3.3E-3</v>
      </c>
      <c r="AP371" s="1491">
        <v>1.01E-2</v>
      </c>
      <c r="AQ371" s="1491">
        <v>7.7000000000000002E-3</v>
      </c>
      <c r="AR371" s="1491">
        <v>3.3E-3</v>
      </c>
      <c r="AS371" s="1491">
        <v>1.01E-2</v>
      </c>
      <c r="AT371" s="1491">
        <v>7.7000000000000002E-3</v>
      </c>
      <c r="AU371" s="1491">
        <v>3.3E-3</v>
      </c>
      <c r="AV371" s="1491">
        <v>8.2000000000000007E-3</v>
      </c>
      <c r="AW371" s="1491">
        <v>6.1999999999999998E-3</v>
      </c>
      <c r="AX371" s="1491">
        <v>2.7000000000000001E-3</v>
      </c>
      <c r="AY371" s="1491">
        <v>8.2000000000000007E-3</v>
      </c>
      <c r="AZ371" s="1491">
        <v>6.1999999999999998E-3</v>
      </c>
      <c r="BA371" s="1491">
        <v>2.7000000000000001E-3</v>
      </c>
      <c r="BB371" s="1493">
        <v>8.3999999999999995E-3</v>
      </c>
      <c r="BC371" s="1493">
        <v>6.4000000000000003E-3</v>
      </c>
      <c r="BD371" s="1493">
        <v>2.7000000000000001E-3</v>
      </c>
      <c r="BE371" s="1493">
        <v>8.3000000000000001E-3</v>
      </c>
      <c r="BF371" s="1493">
        <v>6.3E-3</v>
      </c>
      <c r="BG371" s="1493">
        <v>2.7000000000000001E-3</v>
      </c>
    </row>
    <row r="372" spans="3:59">
      <c r="C372" s="1489" t="s">
        <v>681</v>
      </c>
      <c r="D372" s="1489" t="s">
        <v>2018</v>
      </c>
      <c r="E372" s="825" t="str">
        <f t="shared" si="6"/>
        <v>VacunoGIPUZKOA</v>
      </c>
      <c r="F372" s="1491">
        <v>8.2000000000000007E-3</v>
      </c>
      <c r="G372" s="1492">
        <v>6.1999999999999998E-3</v>
      </c>
      <c r="H372" s="1491">
        <v>2.5999999999999999E-3</v>
      </c>
      <c r="I372" s="1491">
        <v>8.0999999999999996E-3</v>
      </c>
      <c r="J372" s="1491">
        <v>6.1999999999999998E-3</v>
      </c>
      <c r="K372" s="1491">
        <v>2.5999999999999999E-3</v>
      </c>
      <c r="L372" s="1493">
        <v>8.0999999999999996E-3</v>
      </c>
      <c r="M372" s="1491">
        <v>6.1999999999999998E-3</v>
      </c>
      <c r="N372" s="1491">
        <v>2.5999999999999999E-3</v>
      </c>
      <c r="O372" s="1491">
        <v>8.0999999999999996E-3</v>
      </c>
      <c r="P372" s="1491">
        <v>6.1000000000000004E-3</v>
      </c>
      <c r="Q372" s="1491">
        <v>2.5999999999999999E-3</v>
      </c>
      <c r="R372" s="1491">
        <v>8.3000000000000001E-3</v>
      </c>
      <c r="S372" s="1491">
        <v>6.3E-3</v>
      </c>
      <c r="T372" s="1491">
        <v>2.7000000000000001E-3</v>
      </c>
      <c r="U372" s="1491">
        <v>8.3000000000000001E-3</v>
      </c>
      <c r="V372" s="1491">
        <v>6.3E-3</v>
      </c>
      <c r="W372" s="1491">
        <v>2.7000000000000001E-3</v>
      </c>
      <c r="X372" s="1491">
        <v>8.2000000000000007E-3</v>
      </c>
      <c r="Y372" s="1491">
        <v>6.3E-3</v>
      </c>
      <c r="Z372" s="1491">
        <v>2.7000000000000001E-3</v>
      </c>
      <c r="AA372" s="1491">
        <v>8.2000000000000007E-3</v>
      </c>
      <c r="AB372" s="1491">
        <v>6.1999999999999998E-3</v>
      </c>
      <c r="AC372" s="1491">
        <v>2.7000000000000001E-3</v>
      </c>
      <c r="AD372" s="1491">
        <v>8.2000000000000007E-3</v>
      </c>
      <c r="AE372" s="1491">
        <v>6.3E-3</v>
      </c>
      <c r="AF372" s="1491">
        <v>2.7000000000000001E-3</v>
      </c>
      <c r="AG372" s="1491">
        <v>7.7999999999999996E-3</v>
      </c>
      <c r="AH372" s="1491">
        <v>5.8999999999999999E-3</v>
      </c>
      <c r="AI372" s="1491">
        <v>2.5000000000000001E-3</v>
      </c>
      <c r="AJ372" s="1491">
        <v>7.7999999999999996E-3</v>
      </c>
      <c r="AK372" s="1491">
        <v>5.8999999999999999E-3</v>
      </c>
      <c r="AL372" s="1491">
        <v>2.5000000000000001E-3</v>
      </c>
      <c r="AM372" s="1491">
        <v>7.7999999999999996E-3</v>
      </c>
      <c r="AN372" s="1491">
        <v>5.8999999999999999E-3</v>
      </c>
      <c r="AO372" s="1491">
        <v>2.5000000000000001E-3</v>
      </c>
      <c r="AP372" s="1491">
        <v>7.7000000000000002E-3</v>
      </c>
      <c r="AQ372" s="1491">
        <v>5.8999999999999999E-3</v>
      </c>
      <c r="AR372" s="1491">
        <v>2.5000000000000001E-3</v>
      </c>
      <c r="AS372" s="1491">
        <v>7.7000000000000002E-3</v>
      </c>
      <c r="AT372" s="1491">
        <v>5.8999999999999999E-3</v>
      </c>
      <c r="AU372" s="1491">
        <v>2.5000000000000001E-3</v>
      </c>
      <c r="AV372" s="1491">
        <v>7.4999999999999997E-3</v>
      </c>
      <c r="AW372" s="1491">
        <v>5.7000000000000002E-3</v>
      </c>
      <c r="AX372" s="1491">
        <v>2.3999999999999998E-3</v>
      </c>
      <c r="AY372" s="1491">
        <v>7.4999999999999997E-3</v>
      </c>
      <c r="AZ372" s="1491">
        <v>5.7000000000000002E-3</v>
      </c>
      <c r="BA372" s="1491">
        <v>2.3999999999999998E-3</v>
      </c>
      <c r="BB372" s="1493">
        <v>7.4999999999999997E-3</v>
      </c>
      <c r="BC372" s="1493">
        <v>5.7000000000000002E-3</v>
      </c>
      <c r="BD372" s="1493">
        <v>2.3999999999999998E-3</v>
      </c>
      <c r="BE372" s="1493">
        <v>7.4999999999999997E-3</v>
      </c>
      <c r="BF372" s="1493">
        <v>5.7000000000000002E-3</v>
      </c>
      <c r="BG372" s="1493">
        <v>2.3999999999999998E-3</v>
      </c>
    </row>
    <row r="373" spans="3:59">
      <c r="C373" s="1489" t="s">
        <v>681</v>
      </c>
      <c r="D373" s="1489" t="s">
        <v>2019</v>
      </c>
      <c r="E373" s="825" t="str">
        <f t="shared" si="6"/>
        <v>VacunoGIRONA</v>
      </c>
      <c r="F373" s="1491">
        <v>8.9999999999999993E-3</v>
      </c>
      <c r="G373" s="1492">
        <v>6.7999999999999996E-3</v>
      </c>
      <c r="H373" s="1491">
        <v>2.8999999999999998E-3</v>
      </c>
      <c r="I373" s="1491">
        <v>8.9999999999999993E-3</v>
      </c>
      <c r="J373" s="1491">
        <v>6.7999999999999996E-3</v>
      </c>
      <c r="K373" s="1491">
        <v>2.8999999999999998E-3</v>
      </c>
      <c r="L373" s="1493">
        <v>8.8999999999999999E-3</v>
      </c>
      <c r="M373" s="1491">
        <v>6.7000000000000002E-3</v>
      </c>
      <c r="N373" s="1491">
        <v>2.8999999999999998E-3</v>
      </c>
      <c r="O373" s="1491">
        <v>8.8999999999999999E-3</v>
      </c>
      <c r="P373" s="1491">
        <v>6.7999999999999996E-3</v>
      </c>
      <c r="Q373" s="1491">
        <v>2.8999999999999998E-3</v>
      </c>
      <c r="R373" s="1491">
        <v>8.2000000000000007E-3</v>
      </c>
      <c r="S373" s="1491">
        <v>6.3E-3</v>
      </c>
      <c r="T373" s="1491">
        <v>2.7000000000000001E-3</v>
      </c>
      <c r="U373" s="1491">
        <v>8.3000000000000001E-3</v>
      </c>
      <c r="V373" s="1491">
        <v>6.3E-3</v>
      </c>
      <c r="W373" s="1491">
        <v>2.7000000000000001E-3</v>
      </c>
      <c r="X373" s="1491">
        <v>8.3000000000000001E-3</v>
      </c>
      <c r="Y373" s="1491">
        <v>6.3E-3</v>
      </c>
      <c r="Z373" s="1491">
        <v>2.7000000000000001E-3</v>
      </c>
      <c r="AA373" s="1491">
        <v>8.3000000000000001E-3</v>
      </c>
      <c r="AB373" s="1491">
        <v>6.3E-3</v>
      </c>
      <c r="AC373" s="1491">
        <v>2.7000000000000001E-3</v>
      </c>
      <c r="AD373" s="1491">
        <v>8.3999999999999995E-3</v>
      </c>
      <c r="AE373" s="1491">
        <v>6.3E-3</v>
      </c>
      <c r="AF373" s="1491">
        <v>2.7000000000000001E-3</v>
      </c>
      <c r="AG373" s="1491">
        <v>8.8000000000000005E-3</v>
      </c>
      <c r="AH373" s="1491">
        <v>6.7000000000000002E-3</v>
      </c>
      <c r="AI373" s="1491">
        <v>2.8999999999999998E-3</v>
      </c>
      <c r="AJ373" s="1491">
        <v>8.8000000000000005E-3</v>
      </c>
      <c r="AK373" s="1491">
        <v>6.7000000000000002E-3</v>
      </c>
      <c r="AL373" s="1491">
        <v>2.8999999999999998E-3</v>
      </c>
      <c r="AM373" s="1491">
        <v>8.8000000000000005E-3</v>
      </c>
      <c r="AN373" s="1491">
        <v>6.7000000000000002E-3</v>
      </c>
      <c r="AO373" s="1491">
        <v>2.8999999999999998E-3</v>
      </c>
      <c r="AP373" s="1491">
        <v>8.8000000000000005E-3</v>
      </c>
      <c r="AQ373" s="1491">
        <v>6.7000000000000002E-3</v>
      </c>
      <c r="AR373" s="1491">
        <v>2.8999999999999998E-3</v>
      </c>
      <c r="AS373" s="1491">
        <v>8.8999999999999999E-3</v>
      </c>
      <c r="AT373" s="1491">
        <v>6.7000000000000002E-3</v>
      </c>
      <c r="AU373" s="1491">
        <v>2.8999999999999998E-3</v>
      </c>
      <c r="AV373" s="1491">
        <v>8.3000000000000001E-3</v>
      </c>
      <c r="AW373" s="1491">
        <v>6.3E-3</v>
      </c>
      <c r="AX373" s="1491">
        <v>2.7000000000000001E-3</v>
      </c>
      <c r="AY373" s="1491">
        <v>8.2000000000000007E-3</v>
      </c>
      <c r="AZ373" s="1491">
        <v>6.3E-3</v>
      </c>
      <c r="BA373" s="1491">
        <v>2.7000000000000001E-3</v>
      </c>
      <c r="BB373" s="1493">
        <v>8.3000000000000001E-3</v>
      </c>
      <c r="BC373" s="1493">
        <v>6.3E-3</v>
      </c>
      <c r="BD373" s="1493">
        <v>2.7000000000000001E-3</v>
      </c>
      <c r="BE373" s="1493">
        <v>8.3000000000000001E-3</v>
      </c>
      <c r="BF373" s="1493">
        <v>6.3E-3</v>
      </c>
      <c r="BG373" s="1493">
        <v>2.7000000000000001E-3</v>
      </c>
    </row>
    <row r="374" spans="3:59">
      <c r="C374" s="1489" t="s">
        <v>681</v>
      </c>
      <c r="D374" s="1489" t="s">
        <v>2020</v>
      </c>
      <c r="E374" s="825" t="str">
        <f t="shared" si="6"/>
        <v>VacunoGRANADA</v>
      </c>
      <c r="F374" s="1491">
        <v>8.6999999999999994E-3</v>
      </c>
      <c r="G374" s="1492">
        <v>6.6E-3</v>
      </c>
      <c r="H374" s="1491">
        <v>2.8E-3</v>
      </c>
      <c r="I374" s="1491">
        <v>8.8000000000000005E-3</v>
      </c>
      <c r="J374" s="1491">
        <v>6.7000000000000002E-3</v>
      </c>
      <c r="K374" s="1491">
        <v>2.8999999999999998E-3</v>
      </c>
      <c r="L374" s="1493">
        <v>8.3999999999999995E-3</v>
      </c>
      <c r="M374" s="1491">
        <v>6.3E-3</v>
      </c>
      <c r="N374" s="1491">
        <v>2.7000000000000001E-3</v>
      </c>
      <c r="O374" s="1491">
        <v>8.3999999999999995E-3</v>
      </c>
      <c r="P374" s="1491">
        <v>6.4000000000000003E-3</v>
      </c>
      <c r="Q374" s="1491">
        <v>2.7000000000000001E-3</v>
      </c>
      <c r="R374" s="1491">
        <v>8.0000000000000002E-3</v>
      </c>
      <c r="S374" s="1491">
        <v>6.1000000000000004E-3</v>
      </c>
      <c r="T374" s="1491">
        <v>2.5999999999999999E-3</v>
      </c>
      <c r="U374" s="1491">
        <v>7.9000000000000008E-3</v>
      </c>
      <c r="V374" s="1491">
        <v>6.0000000000000001E-3</v>
      </c>
      <c r="W374" s="1491">
        <v>2.5999999999999999E-3</v>
      </c>
      <c r="X374" s="1491">
        <v>8.0000000000000002E-3</v>
      </c>
      <c r="Y374" s="1491">
        <v>6.1000000000000004E-3</v>
      </c>
      <c r="Z374" s="1491">
        <v>2.5999999999999999E-3</v>
      </c>
      <c r="AA374" s="1491">
        <v>8.0000000000000002E-3</v>
      </c>
      <c r="AB374" s="1491">
        <v>6.1000000000000004E-3</v>
      </c>
      <c r="AC374" s="1491">
        <v>2.5999999999999999E-3</v>
      </c>
      <c r="AD374" s="1491">
        <v>8.0000000000000002E-3</v>
      </c>
      <c r="AE374" s="1491">
        <v>6.1000000000000004E-3</v>
      </c>
      <c r="AF374" s="1491">
        <v>2.5999999999999999E-3</v>
      </c>
      <c r="AG374" s="1491">
        <v>8.6E-3</v>
      </c>
      <c r="AH374" s="1491">
        <v>6.4999999999999997E-3</v>
      </c>
      <c r="AI374" s="1491">
        <v>2.8E-3</v>
      </c>
      <c r="AJ374" s="1491">
        <v>8.6E-3</v>
      </c>
      <c r="AK374" s="1491">
        <v>6.6E-3</v>
      </c>
      <c r="AL374" s="1491">
        <v>2.8E-3</v>
      </c>
      <c r="AM374" s="1491">
        <v>8.6999999999999994E-3</v>
      </c>
      <c r="AN374" s="1491">
        <v>6.6E-3</v>
      </c>
      <c r="AO374" s="1491">
        <v>2.8E-3</v>
      </c>
      <c r="AP374" s="1491">
        <v>8.6E-3</v>
      </c>
      <c r="AQ374" s="1491">
        <v>6.6E-3</v>
      </c>
      <c r="AR374" s="1491">
        <v>2.8E-3</v>
      </c>
      <c r="AS374" s="1491">
        <v>8.6E-3</v>
      </c>
      <c r="AT374" s="1491">
        <v>6.6E-3</v>
      </c>
      <c r="AU374" s="1491">
        <v>2.8E-3</v>
      </c>
      <c r="AV374" s="1491">
        <v>8.3000000000000001E-3</v>
      </c>
      <c r="AW374" s="1491">
        <v>6.3E-3</v>
      </c>
      <c r="AX374" s="1491">
        <v>2.7000000000000001E-3</v>
      </c>
      <c r="AY374" s="1491">
        <v>8.3000000000000001E-3</v>
      </c>
      <c r="AZ374" s="1491">
        <v>6.3E-3</v>
      </c>
      <c r="BA374" s="1491">
        <v>2.7000000000000001E-3</v>
      </c>
      <c r="BB374" s="1493">
        <v>8.3000000000000001E-3</v>
      </c>
      <c r="BC374" s="1493">
        <v>6.3E-3</v>
      </c>
      <c r="BD374" s="1493">
        <v>2.7000000000000001E-3</v>
      </c>
      <c r="BE374" s="1493">
        <v>8.3000000000000001E-3</v>
      </c>
      <c r="BF374" s="1493">
        <v>6.3E-3</v>
      </c>
      <c r="BG374" s="1493">
        <v>2.7000000000000001E-3</v>
      </c>
    </row>
    <row r="375" spans="3:59">
      <c r="C375" s="1489" t="s">
        <v>681</v>
      </c>
      <c r="D375" s="1489" t="s">
        <v>2021</v>
      </c>
      <c r="E375" s="825" t="str">
        <f t="shared" si="6"/>
        <v>VacunoGUADALAJARA</v>
      </c>
      <c r="F375" s="1491">
        <v>1.04E-2</v>
      </c>
      <c r="G375" s="1492">
        <v>7.9000000000000008E-3</v>
      </c>
      <c r="H375" s="1491">
        <v>3.3999999999999998E-3</v>
      </c>
      <c r="I375" s="1491">
        <v>8.9999999999999993E-3</v>
      </c>
      <c r="J375" s="1491">
        <v>6.7999999999999996E-3</v>
      </c>
      <c r="K375" s="1491">
        <v>2.8999999999999998E-3</v>
      </c>
      <c r="L375" s="1493">
        <v>9.4999999999999998E-3</v>
      </c>
      <c r="M375" s="1491">
        <v>7.1999999999999998E-3</v>
      </c>
      <c r="N375" s="1491">
        <v>3.0999999999999999E-3</v>
      </c>
      <c r="O375" s="1491">
        <v>9.7000000000000003E-3</v>
      </c>
      <c r="P375" s="1491">
        <v>7.4000000000000003E-3</v>
      </c>
      <c r="Q375" s="1491">
        <v>3.2000000000000002E-3</v>
      </c>
      <c r="R375" s="1491">
        <v>9.1000000000000004E-3</v>
      </c>
      <c r="S375" s="1491">
        <v>6.8999999999999999E-3</v>
      </c>
      <c r="T375" s="1491">
        <v>3.0000000000000001E-3</v>
      </c>
      <c r="U375" s="1491">
        <v>9.1999999999999998E-3</v>
      </c>
      <c r="V375" s="1491">
        <v>7.0000000000000001E-3</v>
      </c>
      <c r="W375" s="1491">
        <v>3.0000000000000001E-3</v>
      </c>
      <c r="X375" s="1491">
        <v>9.1999999999999998E-3</v>
      </c>
      <c r="Y375" s="1491">
        <v>7.0000000000000001E-3</v>
      </c>
      <c r="Z375" s="1491">
        <v>3.0000000000000001E-3</v>
      </c>
      <c r="AA375" s="1491">
        <v>9.1999999999999998E-3</v>
      </c>
      <c r="AB375" s="1491">
        <v>7.0000000000000001E-3</v>
      </c>
      <c r="AC375" s="1491">
        <v>3.0000000000000001E-3</v>
      </c>
      <c r="AD375" s="1491">
        <v>9.5999999999999992E-3</v>
      </c>
      <c r="AE375" s="1491">
        <v>7.3000000000000001E-3</v>
      </c>
      <c r="AF375" s="1491">
        <v>3.0999999999999999E-3</v>
      </c>
      <c r="AG375" s="1491">
        <v>9.7000000000000003E-3</v>
      </c>
      <c r="AH375" s="1491">
        <v>7.3000000000000001E-3</v>
      </c>
      <c r="AI375" s="1491">
        <v>3.0999999999999999E-3</v>
      </c>
      <c r="AJ375" s="1491">
        <v>9.7000000000000003E-3</v>
      </c>
      <c r="AK375" s="1491">
        <v>7.4000000000000003E-3</v>
      </c>
      <c r="AL375" s="1491">
        <v>3.2000000000000002E-3</v>
      </c>
      <c r="AM375" s="1491">
        <v>9.7000000000000003E-3</v>
      </c>
      <c r="AN375" s="1491">
        <v>7.4000000000000003E-3</v>
      </c>
      <c r="AO375" s="1491">
        <v>3.2000000000000002E-3</v>
      </c>
      <c r="AP375" s="1491">
        <v>9.9000000000000008E-3</v>
      </c>
      <c r="AQ375" s="1491">
        <v>7.4999999999999997E-3</v>
      </c>
      <c r="AR375" s="1491">
        <v>3.2000000000000002E-3</v>
      </c>
      <c r="AS375" s="1491">
        <v>9.9000000000000008E-3</v>
      </c>
      <c r="AT375" s="1491">
        <v>7.4999999999999997E-3</v>
      </c>
      <c r="AU375" s="1491">
        <v>3.2000000000000002E-3</v>
      </c>
      <c r="AV375" s="1491">
        <v>8.0999999999999996E-3</v>
      </c>
      <c r="AW375" s="1491">
        <v>6.1999999999999998E-3</v>
      </c>
      <c r="AX375" s="1491">
        <v>2.5999999999999999E-3</v>
      </c>
      <c r="AY375" s="1491">
        <v>8.0999999999999996E-3</v>
      </c>
      <c r="AZ375" s="1491">
        <v>6.1999999999999998E-3</v>
      </c>
      <c r="BA375" s="1491">
        <v>2.5999999999999999E-3</v>
      </c>
      <c r="BB375" s="1493">
        <v>8.0999999999999996E-3</v>
      </c>
      <c r="BC375" s="1493">
        <v>6.1999999999999998E-3</v>
      </c>
      <c r="BD375" s="1493">
        <v>2.5999999999999999E-3</v>
      </c>
      <c r="BE375" s="1493">
        <v>8.0999999999999996E-3</v>
      </c>
      <c r="BF375" s="1493">
        <v>6.1000000000000004E-3</v>
      </c>
      <c r="BG375" s="1493">
        <v>2.5999999999999999E-3</v>
      </c>
    </row>
    <row r="376" spans="3:59">
      <c r="C376" s="1489" t="s">
        <v>681</v>
      </c>
      <c r="D376" s="1489" t="s">
        <v>2022</v>
      </c>
      <c r="E376" s="825" t="str">
        <f t="shared" si="6"/>
        <v>VacunoHUELVA</v>
      </c>
      <c r="F376" s="1491">
        <v>1.11E-2</v>
      </c>
      <c r="G376" s="1492">
        <v>8.5000000000000006E-3</v>
      </c>
      <c r="H376" s="1491">
        <v>3.5999999999999999E-3</v>
      </c>
      <c r="I376" s="1491">
        <v>1.0999999999999999E-2</v>
      </c>
      <c r="J376" s="1491">
        <v>8.3999999999999995E-3</v>
      </c>
      <c r="K376" s="1491">
        <v>3.5999999999999999E-3</v>
      </c>
      <c r="L376" s="1493">
        <v>1.11E-2</v>
      </c>
      <c r="M376" s="1491">
        <v>8.3999999999999995E-3</v>
      </c>
      <c r="N376" s="1491">
        <v>3.5999999999999999E-3</v>
      </c>
      <c r="O376" s="1491">
        <v>1.06E-2</v>
      </c>
      <c r="P376" s="1491">
        <v>8.0999999999999996E-3</v>
      </c>
      <c r="Q376" s="1491">
        <v>3.5000000000000001E-3</v>
      </c>
      <c r="R376" s="1491">
        <v>9.5999999999999992E-3</v>
      </c>
      <c r="S376" s="1491">
        <v>7.3000000000000001E-3</v>
      </c>
      <c r="T376" s="1491">
        <v>3.0999999999999999E-3</v>
      </c>
      <c r="U376" s="1491">
        <v>0.01</v>
      </c>
      <c r="V376" s="1491">
        <v>7.6E-3</v>
      </c>
      <c r="W376" s="1491">
        <v>3.3E-3</v>
      </c>
      <c r="X376" s="1491">
        <v>0.01</v>
      </c>
      <c r="Y376" s="1491">
        <v>7.6E-3</v>
      </c>
      <c r="Z376" s="1491">
        <v>3.3E-3</v>
      </c>
      <c r="AA376" s="1491">
        <v>0.01</v>
      </c>
      <c r="AB376" s="1491">
        <v>7.6E-3</v>
      </c>
      <c r="AC376" s="1491">
        <v>3.3E-3</v>
      </c>
      <c r="AD376" s="1491">
        <v>0.01</v>
      </c>
      <c r="AE376" s="1491">
        <v>7.6E-3</v>
      </c>
      <c r="AF376" s="1491">
        <v>3.3E-3</v>
      </c>
      <c r="AG376" s="1491">
        <v>9.9000000000000008E-3</v>
      </c>
      <c r="AH376" s="1491">
        <v>7.6E-3</v>
      </c>
      <c r="AI376" s="1491">
        <v>3.2000000000000002E-3</v>
      </c>
      <c r="AJ376" s="1491">
        <v>0.01</v>
      </c>
      <c r="AK376" s="1491">
        <v>7.6E-3</v>
      </c>
      <c r="AL376" s="1491">
        <v>3.3E-3</v>
      </c>
      <c r="AM376" s="1491">
        <v>1.01E-2</v>
      </c>
      <c r="AN376" s="1491">
        <v>7.7000000000000002E-3</v>
      </c>
      <c r="AO376" s="1491">
        <v>3.3E-3</v>
      </c>
      <c r="AP376" s="1491">
        <v>1.01E-2</v>
      </c>
      <c r="AQ376" s="1491">
        <v>7.7000000000000002E-3</v>
      </c>
      <c r="AR376" s="1491">
        <v>3.3E-3</v>
      </c>
      <c r="AS376" s="1491">
        <v>1.01E-2</v>
      </c>
      <c r="AT376" s="1491">
        <v>7.7000000000000002E-3</v>
      </c>
      <c r="AU376" s="1491">
        <v>3.3E-3</v>
      </c>
      <c r="AV376" s="1491">
        <v>8.2000000000000007E-3</v>
      </c>
      <c r="AW376" s="1491">
        <v>6.1999999999999998E-3</v>
      </c>
      <c r="AX376" s="1491">
        <v>2.7000000000000001E-3</v>
      </c>
      <c r="AY376" s="1491">
        <v>8.2000000000000007E-3</v>
      </c>
      <c r="AZ376" s="1491">
        <v>6.3E-3</v>
      </c>
      <c r="BA376" s="1491">
        <v>2.7000000000000001E-3</v>
      </c>
      <c r="BB376" s="1493">
        <v>8.2000000000000007E-3</v>
      </c>
      <c r="BC376" s="1493">
        <v>6.1999999999999998E-3</v>
      </c>
      <c r="BD376" s="1493">
        <v>2.7000000000000001E-3</v>
      </c>
      <c r="BE376" s="1493">
        <v>8.2000000000000007E-3</v>
      </c>
      <c r="BF376" s="1493">
        <v>6.1999999999999998E-3</v>
      </c>
      <c r="BG376" s="1493">
        <v>2.7000000000000001E-3</v>
      </c>
    </row>
    <row r="377" spans="3:59">
      <c r="C377" s="1489" t="s">
        <v>681</v>
      </c>
      <c r="D377" s="1489" t="s">
        <v>2023</v>
      </c>
      <c r="E377" s="825" t="str">
        <f t="shared" si="6"/>
        <v>VacunoHUESCA</v>
      </c>
      <c r="F377" s="1491">
        <v>1.0500000000000001E-2</v>
      </c>
      <c r="G377" s="1492">
        <v>8.0000000000000002E-3</v>
      </c>
      <c r="H377" s="1491">
        <v>3.3999999999999998E-3</v>
      </c>
      <c r="I377" s="1491">
        <v>1.03E-2</v>
      </c>
      <c r="J377" s="1491">
        <v>7.7999999999999996E-3</v>
      </c>
      <c r="K377" s="1491">
        <v>3.3E-3</v>
      </c>
      <c r="L377" s="1493">
        <v>1.01E-2</v>
      </c>
      <c r="M377" s="1491">
        <v>7.7000000000000002E-3</v>
      </c>
      <c r="N377" s="1491">
        <v>3.3E-3</v>
      </c>
      <c r="O377" s="1491">
        <v>1.0200000000000001E-2</v>
      </c>
      <c r="P377" s="1491">
        <v>7.7000000000000002E-3</v>
      </c>
      <c r="Q377" s="1491">
        <v>3.3E-3</v>
      </c>
      <c r="R377" s="1491">
        <v>9.9000000000000008E-3</v>
      </c>
      <c r="S377" s="1491">
        <v>7.4999999999999997E-3</v>
      </c>
      <c r="T377" s="1491">
        <v>3.2000000000000002E-3</v>
      </c>
      <c r="U377" s="1491">
        <v>9.5999999999999992E-3</v>
      </c>
      <c r="V377" s="1491">
        <v>7.3000000000000001E-3</v>
      </c>
      <c r="W377" s="1491">
        <v>3.0999999999999999E-3</v>
      </c>
      <c r="X377" s="1491">
        <v>9.7999999999999997E-3</v>
      </c>
      <c r="Y377" s="1491">
        <v>7.4000000000000003E-3</v>
      </c>
      <c r="Z377" s="1491">
        <v>3.2000000000000002E-3</v>
      </c>
      <c r="AA377" s="1491">
        <v>9.5999999999999992E-3</v>
      </c>
      <c r="AB377" s="1491">
        <v>7.3000000000000001E-3</v>
      </c>
      <c r="AC377" s="1491">
        <v>3.0999999999999999E-3</v>
      </c>
      <c r="AD377" s="1491">
        <v>9.5999999999999992E-3</v>
      </c>
      <c r="AE377" s="1491">
        <v>7.3000000000000001E-3</v>
      </c>
      <c r="AF377" s="1491">
        <v>3.0999999999999999E-3</v>
      </c>
      <c r="AG377" s="1491">
        <v>9.9000000000000008E-3</v>
      </c>
      <c r="AH377" s="1491">
        <v>7.4999999999999997E-3</v>
      </c>
      <c r="AI377" s="1491">
        <v>3.2000000000000002E-3</v>
      </c>
      <c r="AJ377" s="1491">
        <v>0.01</v>
      </c>
      <c r="AK377" s="1491">
        <v>7.6E-3</v>
      </c>
      <c r="AL377" s="1491">
        <v>3.2000000000000002E-3</v>
      </c>
      <c r="AM377" s="1491">
        <v>0.01</v>
      </c>
      <c r="AN377" s="1491">
        <v>7.6E-3</v>
      </c>
      <c r="AO377" s="1491">
        <v>3.2000000000000002E-3</v>
      </c>
      <c r="AP377" s="1491">
        <v>0.01</v>
      </c>
      <c r="AQ377" s="1491">
        <v>7.6E-3</v>
      </c>
      <c r="AR377" s="1491">
        <v>3.3E-3</v>
      </c>
      <c r="AS377" s="1491">
        <v>0.01</v>
      </c>
      <c r="AT377" s="1491">
        <v>7.6E-3</v>
      </c>
      <c r="AU377" s="1491">
        <v>3.3E-3</v>
      </c>
      <c r="AV377" s="1491">
        <v>8.3999999999999995E-3</v>
      </c>
      <c r="AW377" s="1491">
        <v>6.4000000000000003E-3</v>
      </c>
      <c r="AX377" s="1491">
        <v>2.7000000000000001E-3</v>
      </c>
      <c r="AY377" s="1491">
        <v>8.3999999999999995E-3</v>
      </c>
      <c r="AZ377" s="1491">
        <v>6.4000000000000003E-3</v>
      </c>
      <c r="BA377" s="1491">
        <v>2.7000000000000001E-3</v>
      </c>
      <c r="BB377" s="1493">
        <v>8.5000000000000006E-3</v>
      </c>
      <c r="BC377" s="1493">
        <v>6.4000000000000003E-3</v>
      </c>
      <c r="BD377" s="1493">
        <v>2.7000000000000001E-3</v>
      </c>
      <c r="BE377" s="1493">
        <v>8.3999999999999995E-3</v>
      </c>
      <c r="BF377" s="1493">
        <v>6.4000000000000003E-3</v>
      </c>
      <c r="BG377" s="1493">
        <v>2.7000000000000001E-3</v>
      </c>
    </row>
    <row r="378" spans="3:59">
      <c r="C378" s="1489" t="s">
        <v>681</v>
      </c>
      <c r="D378" s="1489" t="s">
        <v>2024</v>
      </c>
      <c r="E378" s="825" t="str">
        <f t="shared" si="6"/>
        <v>VacunoJAÉN</v>
      </c>
      <c r="F378" s="1491">
        <v>8.5000000000000006E-3</v>
      </c>
      <c r="G378" s="1492">
        <v>6.4000000000000003E-3</v>
      </c>
      <c r="H378" s="1491">
        <v>2.7000000000000001E-3</v>
      </c>
      <c r="I378" s="1491">
        <v>8.5000000000000006E-3</v>
      </c>
      <c r="J378" s="1491">
        <v>6.4999999999999997E-3</v>
      </c>
      <c r="K378" s="1491">
        <v>2.8E-3</v>
      </c>
      <c r="L378" s="1493">
        <v>8.5000000000000006E-3</v>
      </c>
      <c r="M378" s="1491">
        <v>6.4999999999999997E-3</v>
      </c>
      <c r="N378" s="1491">
        <v>2.8E-3</v>
      </c>
      <c r="O378" s="1491">
        <v>8.5000000000000006E-3</v>
      </c>
      <c r="P378" s="1491">
        <v>6.4999999999999997E-3</v>
      </c>
      <c r="Q378" s="1491">
        <v>2.8E-3</v>
      </c>
      <c r="R378" s="1491">
        <v>8.2000000000000007E-3</v>
      </c>
      <c r="S378" s="1491">
        <v>6.1999999999999998E-3</v>
      </c>
      <c r="T378" s="1491">
        <v>2.7000000000000001E-3</v>
      </c>
      <c r="U378" s="1491">
        <v>8.0999999999999996E-3</v>
      </c>
      <c r="V378" s="1491">
        <v>6.1999999999999998E-3</v>
      </c>
      <c r="W378" s="1491">
        <v>2.5999999999999999E-3</v>
      </c>
      <c r="X378" s="1491">
        <v>8.2000000000000007E-3</v>
      </c>
      <c r="Y378" s="1491">
        <v>6.1999999999999998E-3</v>
      </c>
      <c r="Z378" s="1491">
        <v>2.7000000000000001E-3</v>
      </c>
      <c r="AA378" s="1491">
        <v>8.2000000000000007E-3</v>
      </c>
      <c r="AB378" s="1491">
        <v>6.1999999999999998E-3</v>
      </c>
      <c r="AC378" s="1491">
        <v>2.7000000000000001E-3</v>
      </c>
      <c r="AD378" s="1491">
        <v>8.2000000000000007E-3</v>
      </c>
      <c r="AE378" s="1491">
        <v>6.1999999999999998E-3</v>
      </c>
      <c r="AF378" s="1491">
        <v>2.7000000000000001E-3</v>
      </c>
      <c r="AG378" s="1491">
        <v>8.6999999999999994E-3</v>
      </c>
      <c r="AH378" s="1491">
        <v>6.6E-3</v>
      </c>
      <c r="AI378" s="1491">
        <v>2.8E-3</v>
      </c>
      <c r="AJ378" s="1491">
        <v>8.6999999999999994E-3</v>
      </c>
      <c r="AK378" s="1491">
        <v>6.6E-3</v>
      </c>
      <c r="AL378" s="1491">
        <v>2.8E-3</v>
      </c>
      <c r="AM378" s="1491">
        <v>8.6999999999999994E-3</v>
      </c>
      <c r="AN378" s="1491">
        <v>6.6E-3</v>
      </c>
      <c r="AO378" s="1491">
        <v>2.8E-3</v>
      </c>
      <c r="AP378" s="1491">
        <v>8.8000000000000005E-3</v>
      </c>
      <c r="AQ378" s="1491">
        <v>6.7000000000000002E-3</v>
      </c>
      <c r="AR378" s="1491">
        <v>2.8E-3</v>
      </c>
      <c r="AS378" s="1491">
        <v>8.6999999999999994E-3</v>
      </c>
      <c r="AT378" s="1491">
        <v>6.6E-3</v>
      </c>
      <c r="AU378" s="1491">
        <v>2.8E-3</v>
      </c>
      <c r="AV378" s="1491">
        <v>8.3000000000000001E-3</v>
      </c>
      <c r="AW378" s="1491">
        <v>6.3E-3</v>
      </c>
      <c r="AX378" s="1491">
        <v>2.7000000000000001E-3</v>
      </c>
      <c r="AY378" s="1491">
        <v>8.3000000000000001E-3</v>
      </c>
      <c r="AZ378" s="1491">
        <v>6.3E-3</v>
      </c>
      <c r="BA378" s="1491">
        <v>2.7000000000000001E-3</v>
      </c>
      <c r="BB378" s="1493">
        <v>8.3000000000000001E-3</v>
      </c>
      <c r="BC378" s="1493">
        <v>6.3E-3</v>
      </c>
      <c r="BD378" s="1493">
        <v>2.7000000000000001E-3</v>
      </c>
      <c r="BE378" s="1493">
        <v>8.3000000000000001E-3</v>
      </c>
      <c r="BF378" s="1493">
        <v>6.3E-3</v>
      </c>
      <c r="BG378" s="1493">
        <v>2.7000000000000001E-3</v>
      </c>
    </row>
    <row r="379" spans="3:59">
      <c r="C379" s="1489" t="s">
        <v>681</v>
      </c>
      <c r="D379" s="1489" t="s">
        <v>2025</v>
      </c>
      <c r="E379" s="825" t="str">
        <f t="shared" si="6"/>
        <v>VacunoLEÓN</v>
      </c>
      <c r="F379" s="1491">
        <v>8.0999999999999996E-3</v>
      </c>
      <c r="G379" s="1492">
        <v>6.1999999999999998E-3</v>
      </c>
      <c r="H379" s="1491">
        <v>2.5999999999999999E-3</v>
      </c>
      <c r="I379" s="1491">
        <v>8.0999999999999996E-3</v>
      </c>
      <c r="J379" s="1491">
        <v>6.1000000000000004E-3</v>
      </c>
      <c r="K379" s="1491">
        <v>2.5999999999999999E-3</v>
      </c>
      <c r="L379" s="1493">
        <v>7.9000000000000008E-3</v>
      </c>
      <c r="M379" s="1491">
        <v>6.0000000000000001E-3</v>
      </c>
      <c r="N379" s="1491">
        <v>2.5999999999999999E-3</v>
      </c>
      <c r="O379" s="1491">
        <v>7.4000000000000003E-3</v>
      </c>
      <c r="P379" s="1491">
        <v>5.7000000000000002E-3</v>
      </c>
      <c r="Q379" s="1491">
        <v>2.3999999999999998E-3</v>
      </c>
      <c r="R379" s="1491">
        <v>7.4999999999999997E-3</v>
      </c>
      <c r="S379" s="1491">
        <v>5.7000000000000002E-3</v>
      </c>
      <c r="T379" s="1491">
        <v>2.3999999999999998E-3</v>
      </c>
      <c r="U379" s="1491">
        <v>7.4999999999999997E-3</v>
      </c>
      <c r="V379" s="1491">
        <v>5.7000000000000002E-3</v>
      </c>
      <c r="W379" s="1491">
        <v>2.3999999999999998E-3</v>
      </c>
      <c r="X379" s="1491">
        <v>7.6E-3</v>
      </c>
      <c r="Y379" s="1491">
        <v>5.7000000000000002E-3</v>
      </c>
      <c r="Z379" s="1491">
        <v>2.5000000000000001E-3</v>
      </c>
      <c r="AA379" s="1491">
        <v>7.6E-3</v>
      </c>
      <c r="AB379" s="1491">
        <v>5.7999999999999996E-3</v>
      </c>
      <c r="AC379" s="1491">
        <v>2.5000000000000001E-3</v>
      </c>
      <c r="AD379" s="1491">
        <v>7.7000000000000002E-3</v>
      </c>
      <c r="AE379" s="1491">
        <v>5.7999999999999996E-3</v>
      </c>
      <c r="AF379" s="1491">
        <v>2.5000000000000001E-3</v>
      </c>
      <c r="AG379" s="1491">
        <v>8.2000000000000007E-3</v>
      </c>
      <c r="AH379" s="1491">
        <v>6.3E-3</v>
      </c>
      <c r="AI379" s="1491">
        <v>2.7000000000000001E-3</v>
      </c>
      <c r="AJ379" s="1491">
        <v>8.2000000000000007E-3</v>
      </c>
      <c r="AK379" s="1491">
        <v>6.1999999999999998E-3</v>
      </c>
      <c r="AL379" s="1491">
        <v>2.7000000000000001E-3</v>
      </c>
      <c r="AM379" s="1491">
        <v>8.2000000000000007E-3</v>
      </c>
      <c r="AN379" s="1491">
        <v>6.1999999999999998E-3</v>
      </c>
      <c r="AO379" s="1491">
        <v>2.7000000000000001E-3</v>
      </c>
      <c r="AP379" s="1491">
        <v>8.2000000000000007E-3</v>
      </c>
      <c r="AQ379" s="1491">
        <v>6.1999999999999998E-3</v>
      </c>
      <c r="AR379" s="1491">
        <v>2.7000000000000001E-3</v>
      </c>
      <c r="AS379" s="1491">
        <v>8.0999999999999996E-3</v>
      </c>
      <c r="AT379" s="1491">
        <v>6.1999999999999998E-3</v>
      </c>
      <c r="AU379" s="1491">
        <v>2.5999999999999999E-3</v>
      </c>
      <c r="AV379" s="1491">
        <v>7.7999999999999996E-3</v>
      </c>
      <c r="AW379" s="1491">
        <v>6.0000000000000001E-3</v>
      </c>
      <c r="AX379" s="1491">
        <v>2.5000000000000001E-3</v>
      </c>
      <c r="AY379" s="1491">
        <v>7.7999999999999996E-3</v>
      </c>
      <c r="AZ379" s="1491">
        <v>5.8999999999999999E-3</v>
      </c>
      <c r="BA379" s="1491">
        <v>2.5000000000000001E-3</v>
      </c>
      <c r="BB379" s="1493">
        <v>7.7999999999999996E-3</v>
      </c>
      <c r="BC379" s="1493">
        <v>5.8999999999999999E-3</v>
      </c>
      <c r="BD379" s="1493">
        <v>2.5000000000000001E-3</v>
      </c>
      <c r="BE379" s="1493">
        <v>7.7999999999999996E-3</v>
      </c>
      <c r="BF379" s="1493">
        <v>5.8999999999999999E-3</v>
      </c>
      <c r="BG379" s="1493">
        <v>2.5000000000000001E-3</v>
      </c>
    </row>
    <row r="380" spans="3:59">
      <c r="C380" s="1489" t="s">
        <v>681</v>
      </c>
      <c r="D380" s="1489" t="s">
        <v>2026</v>
      </c>
      <c r="E380" s="825" t="str">
        <f t="shared" si="6"/>
        <v>VacunoLLEIDA</v>
      </c>
      <c r="F380" s="1491">
        <v>1.0200000000000001E-2</v>
      </c>
      <c r="G380" s="1492">
        <v>7.7999999999999996E-3</v>
      </c>
      <c r="H380" s="1491">
        <v>3.3E-3</v>
      </c>
      <c r="I380" s="1491">
        <v>1.0200000000000001E-2</v>
      </c>
      <c r="J380" s="1491">
        <v>7.7999999999999996E-3</v>
      </c>
      <c r="K380" s="1491">
        <v>3.3E-3</v>
      </c>
      <c r="L380" s="1493">
        <v>1.01E-2</v>
      </c>
      <c r="M380" s="1491">
        <v>7.6E-3</v>
      </c>
      <c r="N380" s="1491">
        <v>3.3E-3</v>
      </c>
      <c r="O380" s="1491">
        <v>9.9000000000000008E-3</v>
      </c>
      <c r="P380" s="1491">
        <v>7.4999999999999997E-3</v>
      </c>
      <c r="Q380" s="1491">
        <v>3.2000000000000002E-3</v>
      </c>
      <c r="R380" s="1491">
        <v>9.1999999999999998E-3</v>
      </c>
      <c r="S380" s="1491">
        <v>7.0000000000000001E-3</v>
      </c>
      <c r="T380" s="1491">
        <v>3.0000000000000001E-3</v>
      </c>
      <c r="U380" s="1491">
        <v>9.4000000000000004E-3</v>
      </c>
      <c r="V380" s="1491">
        <v>7.1000000000000004E-3</v>
      </c>
      <c r="W380" s="1491">
        <v>3.0000000000000001E-3</v>
      </c>
      <c r="X380" s="1491">
        <v>9.4000000000000004E-3</v>
      </c>
      <c r="Y380" s="1491">
        <v>7.1999999999999998E-3</v>
      </c>
      <c r="Z380" s="1491">
        <v>3.0999999999999999E-3</v>
      </c>
      <c r="AA380" s="1491">
        <v>9.4999999999999998E-3</v>
      </c>
      <c r="AB380" s="1491">
        <v>7.1999999999999998E-3</v>
      </c>
      <c r="AC380" s="1491">
        <v>3.0999999999999999E-3</v>
      </c>
      <c r="AD380" s="1491">
        <v>9.5999999999999992E-3</v>
      </c>
      <c r="AE380" s="1491">
        <v>7.3000000000000001E-3</v>
      </c>
      <c r="AF380" s="1491">
        <v>3.0999999999999999E-3</v>
      </c>
      <c r="AG380" s="1491">
        <v>9.9000000000000008E-3</v>
      </c>
      <c r="AH380" s="1491">
        <v>7.4999999999999997E-3</v>
      </c>
      <c r="AI380" s="1491">
        <v>3.2000000000000002E-3</v>
      </c>
      <c r="AJ380" s="1491">
        <v>9.9000000000000008E-3</v>
      </c>
      <c r="AK380" s="1491">
        <v>7.4999999999999997E-3</v>
      </c>
      <c r="AL380" s="1491">
        <v>3.2000000000000002E-3</v>
      </c>
      <c r="AM380" s="1491">
        <v>0.01</v>
      </c>
      <c r="AN380" s="1491">
        <v>7.6E-3</v>
      </c>
      <c r="AO380" s="1491">
        <v>3.2000000000000002E-3</v>
      </c>
      <c r="AP380" s="1491">
        <v>0.01</v>
      </c>
      <c r="AQ380" s="1491">
        <v>7.6E-3</v>
      </c>
      <c r="AR380" s="1491">
        <v>3.2000000000000002E-3</v>
      </c>
      <c r="AS380" s="1491">
        <v>9.9000000000000008E-3</v>
      </c>
      <c r="AT380" s="1491">
        <v>7.4999999999999997E-3</v>
      </c>
      <c r="AU380" s="1491">
        <v>3.2000000000000002E-3</v>
      </c>
      <c r="AV380" s="1491">
        <v>8.8999999999999999E-3</v>
      </c>
      <c r="AW380" s="1491">
        <v>6.7999999999999996E-3</v>
      </c>
      <c r="AX380" s="1491">
        <v>2.8999999999999998E-3</v>
      </c>
      <c r="AY380" s="1491">
        <v>8.6E-3</v>
      </c>
      <c r="AZ380" s="1491">
        <v>6.4999999999999997E-3</v>
      </c>
      <c r="BA380" s="1491">
        <v>2.8E-3</v>
      </c>
      <c r="BB380" s="1493">
        <v>8.8999999999999999E-3</v>
      </c>
      <c r="BC380" s="1493">
        <v>6.7999999999999996E-3</v>
      </c>
      <c r="BD380" s="1493">
        <v>2.8999999999999998E-3</v>
      </c>
      <c r="BE380" s="1493">
        <v>8.8000000000000005E-3</v>
      </c>
      <c r="BF380" s="1493">
        <v>6.7000000000000002E-3</v>
      </c>
      <c r="BG380" s="1493">
        <v>2.8999999999999998E-3</v>
      </c>
    </row>
    <row r="381" spans="3:59">
      <c r="C381" s="1489" t="s">
        <v>681</v>
      </c>
      <c r="D381" s="1489" t="s">
        <v>2027</v>
      </c>
      <c r="E381" s="825" t="str">
        <f t="shared" si="6"/>
        <v>VacunoLUGO</v>
      </c>
      <c r="F381" s="1491">
        <v>8.3999999999999995E-3</v>
      </c>
      <c r="G381" s="1492">
        <v>6.3E-3</v>
      </c>
      <c r="H381" s="1491">
        <v>2.7000000000000001E-3</v>
      </c>
      <c r="I381" s="1491">
        <v>8.3999999999999995E-3</v>
      </c>
      <c r="J381" s="1491">
        <v>6.4000000000000003E-3</v>
      </c>
      <c r="K381" s="1491">
        <v>2.7000000000000001E-3</v>
      </c>
      <c r="L381" s="1493">
        <v>8.3999999999999995E-3</v>
      </c>
      <c r="M381" s="1491">
        <v>6.4000000000000003E-3</v>
      </c>
      <c r="N381" s="1491">
        <v>2.7000000000000001E-3</v>
      </c>
      <c r="O381" s="1491">
        <v>8.3999999999999995E-3</v>
      </c>
      <c r="P381" s="1491">
        <v>6.4000000000000003E-3</v>
      </c>
      <c r="Q381" s="1491">
        <v>2.7000000000000001E-3</v>
      </c>
      <c r="R381" s="1491">
        <v>8.6999999999999994E-3</v>
      </c>
      <c r="S381" s="1491">
        <v>6.6E-3</v>
      </c>
      <c r="T381" s="1491">
        <v>2.8E-3</v>
      </c>
      <c r="U381" s="1491">
        <v>8.5000000000000006E-3</v>
      </c>
      <c r="V381" s="1491">
        <v>6.4999999999999997E-3</v>
      </c>
      <c r="W381" s="1491">
        <v>2.8E-3</v>
      </c>
      <c r="X381" s="1491">
        <v>8.6E-3</v>
      </c>
      <c r="Y381" s="1491">
        <v>6.4999999999999997E-3</v>
      </c>
      <c r="Z381" s="1491">
        <v>2.8E-3</v>
      </c>
      <c r="AA381" s="1491">
        <v>8.6E-3</v>
      </c>
      <c r="AB381" s="1491">
        <v>6.4999999999999997E-3</v>
      </c>
      <c r="AC381" s="1491">
        <v>2.8E-3</v>
      </c>
      <c r="AD381" s="1491">
        <v>8.6E-3</v>
      </c>
      <c r="AE381" s="1491">
        <v>6.6E-3</v>
      </c>
      <c r="AF381" s="1491">
        <v>2.8E-3</v>
      </c>
      <c r="AG381" s="1491">
        <v>8.3999999999999995E-3</v>
      </c>
      <c r="AH381" s="1491">
        <v>6.4000000000000003E-3</v>
      </c>
      <c r="AI381" s="1491">
        <v>2.7000000000000001E-3</v>
      </c>
      <c r="AJ381" s="1491">
        <v>8.3999999999999995E-3</v>
      </c>
      <c r="AK381" s="1491">
        <v>6.4000000000000003E-3</v>
      </c>
      <c r="AL381" s="1491">
        <v>2.7000000000000001E-3</v>
      </c>
      <c r="AM381" s="1491">
        <v>8.3999999999999995E-3</v>
      </c>
      <c r="AN381" s="1491">
        <v>6.4000000000000003E-3</v>
      </c>
      <c r="AO381" s="1491">
        <v>2.7000000000000001E-3</v>
      </c>
      <c r="AP381" s="1491">
        <v>8.3999999999999995E-3</v>
      </c>
      <c r="AQ381" s="1491">
        <v>6.4000000000000003E-3</v>
      </c>
      <c r="AR381" s="1491">
        <v>2.7000000000000001E-3</v>
      </c>
      <c r="AS381" s="1491">
        <v>8.3999999999999995E-3</v>
      </c>
      <c r="AT381" s="1491">
        <v>6.4000000000000003E-3</v>
      </c>
      <c r="AU381" s="1491">
        <v>2.7000000000000001E-3</v>
      </c>
      <c r="AV381" s="1491">
        <v>8.3000000000000001E-3</v>
      </c>
      <c r="AW381" s="1491">
        <v>6.3E-3</v>
      </c>
      <c r="AX381" s="1491">
        <v>2.7000000000000001E-3</v>
      </c>
      <c r="AY381" s="1491">
        <v>8.3000000000000001E-3</v>
      </c>
      <c r="AZ381" s="1491">
        <v>6.3E-3</v>
      </c>
      <c r="BA381" s="1491">
        <v>2.7000000000000001E-3</v>
      </c>
      <c r="BB381" s="1493">
        <v>8.3000000000000001E-3</v>
      </c>
      <c r="BC381" s="1493">
        <v>6.3E-3</v>
      </c>
      <c r="BD381" s="1493">
        <v>2.7000000000000001E-3</v>
      </c>
      <c r="BE381" s="1493">
        <v>8.3000000000000001E-3</v>
      </c>
      <c r="BF381" s="1493">
        <v>6.3E-3</v>
      </c>
      <c r="BG381" s="1493">
        <v>2.7000000000000001E-3</v>
      </c>
    </row>
    <row r="382" spans="3:59">
      <c r="C382" s="1489" t="s">
        <v>681</v>
      </c>
      <c r="D382" s="1489" t="s">
        <v>2028</v>
      </c>
      <c r="E382" s="825" t="str">
        <f t="shared" si="6"/>
        <v>VacunoMADRID</v>
      </c>
      <c r="F382" s="1491">
        <v>8.8000000000000005E-3</v>
      </c>
      <c r="G382" s="1492">
        <v>6.7000000000000002E-3</v>
      </c>
      <c r="H382" s="1491">
        <v>2.8999999999999998E-3</v>
      </c>
      <c r="I382" s="1491">
        <v>8.8000000000000005E-3</v>
      </c>
      <c r="J382" s="1491">
        <v>6.7000000000000002E-3</v>
      </c>
      <c r="K382" s="1491">
        <v>2.8999999999999998E-3</v>
      </c>
      <c r="L382" s="1493">
        <v>8.8000000000000005E-3</v>
      </c>
      <c r="M382" s="1491">
        <v>6.7000000000000002E-3</v>
      </c>
      <c r="N382" s="1491">
        <v>2.8999999999999998E-3</v>
      </c>
      <c r="O382" s="1491">
        <v>9.1000000000000004E-3</v>
      </c>
      <c r="P382" s="1491">
        <v>6.8999999999999999E-3</v>
      </c>
      <c r="Q382" s="1491">
        <v>3.0000000000000001E-3</v>
      </c>
      <c r="R382" s="1491">
        <v>8.6999999999999994E-3</v>
      </c>
      <c r="S382" s="1491">
        <v>6.6E-3</v>
      </c>
      <c r="T382" s="1491">
        <v>2.8E-3</v>
      </c>
      <c r="U382" s="1491">
        <v>8.6E-3</v>
      </c>
      <c r="V382" s="1491">
        <v>6.4999999999999997E-3</v>
      </c>
      <c r="W382" s="1491">
        <v>2.8E-3</v>
      </c>
      <c r="X382" s="1491">
        <v>8.6E-3</v>
      </c>
      <c r="Y382" s="1491">
        <v>6.6E-3</v>
      </c>
      <c r="Z382" s="1491">
        <v>2.8E-3</v>
      </c>
      <c r="AA382" s="1491">
        <v>8.6E-3</v>
      </c>
      <c r="AB382" s="1491">
        <v>6.4999999999999997E-3</v>
      </c>
      <c r="AC382" s="1491">
        <v>2.8E-3</v>
      </c>
      <c r="AD382" s="1491">
        <v>8.6E-3</v>
      </c>
      <c r="AE382" s="1491">
        <v>6.6E-3</v>
      </c>
      <c r="AF382" s="1491">
        <v>2.8E-3</v>
      </c>
      <c r="AG382" s="1491">
        <v>8.9999999999999993E-3</v>
      </c>
      <c r="AH382" s="1491">
        <v>6.7999999999999996E-3</v>
      </c>
      <c r="AI382" s="1491">
        <v>2.8999999999999998E-3</v>
      </c>
      <c r="AJ382" s="1491">
        <v>8.9999999999999993E-3</v>
      </c>
      <c r="AK382" s="1491">
        <v>6.8999999999999999E-3</v>
      </c>
      <c r="AL382" s="1491">
        <v>2.8999999999999998E-3</v>
      </c>
      <c r="AM382" s="1491">
        <v>9.1000000000000004E-3</v>
      </c>
      <c r="AN382" s="1491">
        <v>6.8999999999999999E-3</v>
      </c>
      <c r="AO382" s="1491">
        <v>2.8999999999999998E-3</v>
      </c>
      <c r="AP382" s="1491">
        <v>8.9999999999999993E-3</v>
      </c>
      <c r="AQ382" s="1491">
        <v>6.8999999999999999E-3</v>
      </c>
      <c r="AR382" s="1491">
        <v>2.8999999999999998E-3</v>
      </c>
      <c r="AS382" s="1491">
        <v>8.9999999999999993E-3</v>
      </c>
      <c r="AT382" s="1491">
        <v>6.8999999999999999E-3</v>
      </c>
      <c r="AU382" s="1491">
        <v>2.8999999999999998E-3</v>
      </c>
      <c r="AV382" s="1491">
        <v>8.2000000000000007E-3</v>
      </c>
      <c r="AW382" s="1491">
        <v>6.3E-3</v>
      </c>
      <c r="AX382" s="1491">
        <v>2.7000000000000001E-3</v>
      </c>
      <c r="AY382" s="1491">
        <v>8.2000000000000007E-3</v>
      </c>
      <c r="AZ382" s="1491">
        <v>6.3E-3</v>
      </c>
      <c r="BA382" s="1491">
        <v>2.7000000000000001E-3</v>
      </c>
      <c r="BB382" s="1493">
        <v>8.2000000000000007E-3</v>
      </c>
      <c r="BC382" s="1493">
        <v>6.3E-3</v>
      </c>
      <c r="BD382" s="1493">
        <v>2.7000000000000001E-3</v>
      </c>
      <c r="BE382" s="1493">
        <v>8.2000000000000007E-3</v>
      </c>
      <c r="BF382" s="1493">
        <v>6.1999999999999998E-3</v>
      </c>
      <c r="BG382" s="1493">
        <v>2.7000000000000001E-3</v>
      </c>
    </row>
    <row r="383" spans="3:59">
      <c r="C383" s="1489" t="s">
        <v>681</v>
      </c>
      <c r="D383" s="1489" t="s">
        <v>2029</v>
      </c>
      <c r="E383" s="825" t="str">
        <f t="shared" si="6"/>
        <v>VacunoMÁLAGA</v>
      </c>
      <c r="F383" s="1491">
        <v>8.6999999999999994E-3</v>
      </c>
      <c r="G383" s="1492">
        <v>6.6E-3</v>
      </c>
      <c r="H383" s="1491">
        <v>2.8E-3</v>
      </c>
      <c r="I383" s="1491">
        <v>8.5000000000000006E-3</v>
      </c>
      <c r="J383" s="1491">
        <v>6.4999999999999997E-3</v>
      </c>
      <c r="K383" s="1491">
        <v>2.8E-3</v>
      </c>
      <c r="L383" s="1493">
        <v>8.5000000000000006E-3</v>
      </c>
      <c r="M383" s="1491">
        <v>6.4999999999999997E-3</v>
      </c>
      <c r="N383" s="1491">
        <v>2.8E-3</v>
      </c>
      <c r="O383" s="1491">
        <v>8.6999999999999994E-3</v>
      </c>
      <c r="P383" s="1491">
        <v>6.6E-3</v>
      </c>
      <c r="Q383" s="1491">
        <v>2.8E-3</v>
      </c>
      <c r="R383" s="1491">
        <v>8.0000000000000002E-3</v>
      </c>
      <c r="S383" s="1491">
        <v>6.1000000000000004E-3</v>
      </c>
      <c r="T383" s="1491">
        <v>2.5999999999999999E-3</v>
      </c>
      <c r="U383" s="1491">
        <v>8.2000000000000007E-3</v>
      </c>
      <c r="V383" s="1491">
        <v>6.3E-3</v>
      </c>
      <c r="W383" s="1491">
        <v>2.7000000000000001E-3</v>
      </c>
      <c r="X383" s="1491">
        <v>8.3000000000000001E-3</v>
      </c>
      <c r="Y383" s="1491">
        <v>6.3E-3</v>
      </c>
      <c r="Z383" s="1491">
        <v>2.7000000000000001E-3</v>
      </c>
      <c r="AA383" s="1491">
        <v>8.3000000000000001E-3</v>
      </c>
      <c r="AB383" s="1491">
        <v>6.3E-3</v>
      </c>
      <c r="AC383" s="1491">
        <v>2.7000000000000001E-3</v>
      </c>
      <c r="AD383" s="1491">
        <v>8.3000000000000001E-3</v>
      </c>
      <c r="AE383" s="1491">
        <v>6.3E-3</v>
      </c>
      <c r="AF383" s="1491">
        <v>2.7000000000000001E-3</v>
      </c>
      <c r="AG383" s="1491">
        <v>8.6999999999999994E-3</v>
      </c>
      <c r="AH383" s="1491">
        <v>6.6E-3</v>
      </c>
      <c r="AI383" s="1491">
        <v>2.8E-3</v>
      </c>
      <c r="AJ383" s="1491">
        <v>8.8000000000000005E-3</v>
      </c>
      <c r="AK383" s="1491">
        <v>6.7000000000000002E-3</v>
      </c>
      <c r="AL383" s="1491">
        <v>2.8999999999999998E-3</v>
      </c>
      <c r="AM383" s="1491">
        <v>8.8000000000000005E-3</v>
      </c>
      <c r="AN383" s="1491">
        <v>6.7000000000000002E-3</v>
      </c>
      <c r="AO383" s="1491">
        <v>2.8999999999999998E-3</v>
      </c>
      <c r="AP383" s="1491">
        <v>8.8000000000000005E-3</v>
      </c>
      <c r="AQ383" s="1491">
        <v>6.7000000000000002E-3</v>
      </c>
      <c r="AR383" s="1491">
        <v>2.8999999999999998E-3</v>
      </c>
      <c r="AS383" s="1491">
        <v>8.8000000000000005E-3</v>
      </c>
      <c r="AT383" s="1491">
        <v>6.7000000000000002E-3</v>
      </c>
      <c r="AU383" s="1491">
        <v>2.8999999999999998E-3</v>
      </c>
      <c r="AV383" s="1491">
        <v>8.3000000000000001E-3</v>
      </c>
      <c r="AW383" s="1491">
        <v>6.3E-3</v>
      </c>
      <c r="AX383" s="1491">
        <v>2.7000000000000001E-3</v>
      </c>
      <c r="AY383" s="1491">
        <v>8.3000000000000001E-3</v>
      </c>
      <c r="AZ383" s="1491">
        <v>6.3E-3</v>
      </c>
      <c r="BA383" s="1491">
        <v>2.7000000000000001E-3</v>
      </c>
      <c r="BB383" s="1493">
        <v>8.3000000000000001E-3</v>
      </c>
      <c r="BC383" s="1493">
        <v>6.3E-3</v>
      </c>
      <c r="BD383" s="1493">
        <v>2.7000000000000001E-3</v>
      </c>
      <c r="BE383" s="1493">
        <v>8.3000000000000001E-3</v>
      </c>
      <c r="BF383" s="1493">
        <v>6.3E-3</v>
      </c>
      <c r="BG383" s="1493">
        <v>2.7000000000000001E-3</v>
      </c>
    </row>
    <row r="384" spans="3:59">
      <c r="C384" s="1489" t="s">
        <v>681</v>
      </c>
      <c r="D384" s="1489" t="s">
        <v>2030</v>
      </c>
      <c r="E384" s="825" t="str">
        <f t="shared" si="6"/>
        <v>VacunoMURCIA</v>
      </c>
      <c r="F384" s="1491">
        <v>8.8000000000000005E-3</v>
      </c>
      <c r="G384" s="1492">
        <v>6.7000000000000002E-3</v>
      </c>
      <c r="H384" s="1491">
        <v>2.8999999999999998E-3</v>
      </c>
      <c r="I384" s="1491">
        <v>9.1000000000000004E-3</v>
      </c>
      <c r="J384" s="1491">
        <v>6.8999999999999999E-3</v>
      </c>
      <c r="K384" s="1491">
        <v>3.0000000000000001E-3</v>
      </c>
      <c r="L384" s="1493">
        <v>9.1000000000000004E-3</v>
      </c>
      <c r="M384" s="1491">
        <v>6.8999999999999999E-3</v>
      </c>
      <c r="N384" s="1491">
        <v>2.8999999999999998E-3</v>
      </c>
      <c r="O384" s="1491">
        <v>8.9999999999999993E-3</v>
      </c>
      <c r="P384" s="1491">
        <v>6.7999999999999996E-3</v>
      </c>
      <c r="Q384" s="1491">
        <v>2.8999999999999998E-3</v>
      </c>
      <c r="R384" s="1491">
        <v>8.8000000000000005E-3</v>
      </c>
      <c r="S384" s="1491">
        <v>6.7000000000000002E-3</v>
      </c>
      <c r="T384" s="1491">
        <v>2.8999999999999998E-3</v>
      </c>
      <c r="U384" s="1491">
        <v>8.8000000000000005E-3</v>
      </c>
      <c r="V384" s="1491">
        <v>6.7000000000000002E-3</v>
      </c>
      <c r="W384" s="1491">
        <v>2.8999999999999998E-3</v>
      </c>
      <c r="X384" s="1491">
        <v>9.2999999999999992E-3</v>
      </c>
      <c r="Y384" s="1491">
        <v>7.0000000000000001E-3</v>
      </c>
      <c r="Z384" s="1491">
        <v>3.0000000000000001E-3</v>
      </c>
      <c r="AA384" s="1491">
        <v>9.2999999999999992E-3</v>
      </c>
      <c r="AB384" s="1491">
        <v>7.0000000000000001E-3</v>
      </c>
      <c r="AC384" s="1491">
        <v>3.0000000000000001E-3</v>
      </c>
      <c r="AD384" s="1491">
        <v>9.2999999999999992E-3</v>
      </c>
      <c r="AE384" s="1491">
        <v>7.1000000000000004E-3</v>
      </c>
      <c r="AF384" s="1491">
        <v>3.0000000000000001E-3</v>
      </c>
      <c r="AG384" s="1491">
        <v>9.4999999999999998E-3</v>
      </c>
      <c r="AH384" s="1491">
        <v>7.1999999999999998E-3</v>
      </c>
      <c r="AI384" s="1491">
        <v>3.0999999999999999E-3</v>
      </c>
      <c r="AJ384" s="1491">
        <v>9.4999999999999998E-3</v>
      </c>
      <c r="AK384" s="1491">
        <v>7.3000000000000001E-3</v>
      </c>
      <c r="AL384" s="1491">
        <v>3.0999999999999999E-3</v>
      </c>
      <c r="AM384" s="1491">
        <v>9.4999999999999998E-3</v>
      </c>
      <c r="AN384" s="1491">
        <v>7.1999999999999998E-3</v>
      </c>
      <c r="AO384" s="1491">
        <v>3.0999999999999999E-3</v>
      </c>
      <c r="AP384" s="1491">
        <v>9.4999999999999998E-3</v>
      </c>
      <c r="AQ384" s="1491">
        <v>7.3000000000000001E-3</v>
      </c>
      <c r="AR384" s="1491">
        <v>3.0999999999999999E-3</v>
      </c>
      <c r="AS384" s="1491">
        <v>9.4999999999999998E-3</v>
      </c>
      <c r="AT384" s="1491">
        <v>7.1999999999999998E-3</v>
      </c>
      <c r="AU384" s="1491">
        <v>3.0999999999999999E-3</v>
      </c>
      <c r="AV384" s="1491">
        <v>8.3000000000000001E-3</v>
      </c>
      <c r="AW384" s="1491">
        <v>6.3E-3</v>
      </c>
      <c r="AX384" s="1491">
        <v>2.7000000000000001E-3</v>
      </c>
      <c r="AY384" s="1491">
        <v>8.3000000000000001E-3</v>
      </c>
      <c r="AZ384" s="1491">
        <v>6.3E-3</v>
      </c>
      <c r="BA384" s="1491">
        <v>2.7000000000000001E-3</v>
      </c>
      <c r="BB384" s="1493">
        <v>8.3999999999999995E-3</v>
      </c>
      <c r="BC384" s="1493">
        <v>6.4000000000000003E-3</v>
      </c>
      <c r="BD384" s="1493">
        <v>2.7000000000000001E-3</v>
      </c>
      <c r="BE384" s="1493">
        <v>8.3999999999999995E-3</v>
      </c>
      <c r="BF384" s="1493">
        <v>6.4000000000000003E-3</v>
      </c>
      <c r="BG384" s="1493">
        <v>2.7000000000000001E-3</v>
      </c>
    </row>
    <row r="385" spans="3:59">
      <c r="C385" s="1489" t="s">
        <v>681</v>
      </c>
      <c r="D385" s="1489" t="s">
        <v>2031</v>
      </c>
      <c r="E385" s="825" t="str">
        <f t="shared" si="6"/>
        <v>VacunoNAVARRA</v>
      </c>
      <c r="F385" s="1491">
        <v>7.7999999999999996E-3</v>
      </c>
      <c r="G385" s="1492">
        <v>5.8999999999999999E-3</v>
      </c>
      <c r="H385" s="1491">
        <v>2.5000000000000001E-3</v>
      </c>
      <c r="I385" s="1491">
        <v>7.7000000000000002E-3</v>
      </c>
      <c r="J385" s="1491">
        <v>5.8999999999999999E-3</v>
      </c>
      <c r="K385" s="1491">
        <v>2.5000000000000001E-3</v>
      </c>
      <c r="L385" s="1493">
        <v>7.7999999999999996E-3</v>
      </c>
      <c r="M385" s="1491">
        <v>5.8999999999999999E-3</v>
      </c>
      <c r="N385" s="1491">
        <v>2.5000000000000001E-3</v>
      </c>
      <c r="O385" s="1491">
        <v>7.7000000000000002E-3</v>
      </c>
      <c r="P385" s="1491">
        <v>5.8999999999999999E-3</v>
      </c>
      <c r="Q385" s="1491">
        <v>2.5000000000000001E-3</v>
      </c>
      <c r="R385" s="1491">
        <v>8.0000000000000002E-3</v>
      </c>
      <c r="S385" s="1491">
        <v>6.1000000000000004E-3</v>
      </c>
      <c r="T385" s="1491">
        <v>2.5999999999999999E-3</v>
      </c>
      <c r="U385" s="1491">
        <v>8.0999999999999996E-3</v>
      </c>
      <c r="V385" s="1491">
        <v>6.1000000000000004E-3</v>
      </c>
      <c r="W385" s="1491">
        <v>2.5999999999999999E-3</v>
      </c>
      <c r="X385" s="1491">
        <v>8.0999999999999996E-3</v>
      </c>
      <c r="Y385" s="1491">
        <v>6.1999999999999998E-3</v>
      </c>
      <c r="Z385" s="1491">
        <v>2.5999999999999999E-3</v>
      </c>
      <c r="AA385" s="1491">
        <v>8.0999999999999996E-3</v>
      </c>
      <c r="AB385" s="1491">
        <v>6.1999999999999998E-3</v>
      </c>
      <c r="AC385" s="1491">
        <v>2.5999999999999999E-3</v>
      </c>
      <c r="AD385" s="1491">
        <v>8.0999999999999996E-3</v>
      </c>
      <c r="AE385" s="1491">
        <v>6.1999999999999998E-3</v>
      </c>
      <c r="AF385" s="1491">
        <v>2.5999999999999999E-3</v>
      </c>
      <c r="AG385" s="1491">
        <v>7.7999999999999996E-3</v>
      </c>
      <c r="AH385" s="1491">
        <v>5.8999999999999999E-3</v>
      </c>
      <c r="AI385" s="1491">
        <v>2.5000000000000001E-3</v>
      </c>
      <c r="AJ385" s="1491">
        <v>7.7999999999999996E-3</v>
      </c>
      <c r="AK385" s="1491">
        <v>5.8999999999999999E-3</v>
      </c>
      <c r="AL385" s="1491">
        <v>2.5000000000000001E-3</v>
      </c>
      <c r="AM385" s="1491">
        <v>7.9000000000000008E-3</v>
      </c>
      <c r="AN385" s="1491">
        <v>6.0000000000000001E-3</v>
      </c>
      <c r="AO385" s="1491">
        <v>2.5999999999999999E-3</v>
      </c>
      <c r="AP385" s="1491">
        <v>7.9000000000000008E-3</v>
      </c>
      <c r="AQ385" s="1491">
        <v>6.0000000000000001E-3</v>
      </c>
      <c r="AR385" s="1491">
        <v>2.5999999999999999E-3</v>
      </c>
      <c r="AS385" s="1491">
        <v>7.9000000000000008E-3</v>
      </c>
      <c r="AT385" s="1491">
        <v>6.0000000000000001E-3</v>
      </c>
      <c r="AU385" s="1491">
        <v>2.5999999999999999E-3</v>
      </c>
      <c r="AV385" s="1491">
        <v>7.6E-3</v>
      </c>
      <c r="AW385" s="1491">
        <v>5.7999999999999996E-3</v>
      </c>
      <c r="AX385" s="1491">
        <v>2.5000000000000001E-3</v>
      </c>
      <c r="AY385" s="1491">
        <v>7.6E-3</v>
      </c>
      <c r="AZ385" s="1491">
        <v>5.7999999999999996E-3</v>
      </c>
      <c r="BA385" s="1491">
        <v>2.5000000000000001E-3</v>
      </c>
      <c r="BB385" s="1493">
        <v>7.6E-3</v>
      </c>
      <c r="BC385" s="1493">
        <v>5.7999999999999996E-3</v>
      </c>
      <c r="BD385" s="1493">
        <v>2.5000000000000001E-3</v>
      </c>
      <c r="BE385" s="1493">
        <v>7.6E-3</v>
      </c>
      <c r="BF385" s="1493">
        <v>5.7999999999999996E-3</v>
      </c>
      <c r="BG385" s="1493">
        <v>2.5000000000000001E-3</v>
      </c>
    </row>
    <row r="386" spans="3:59">
      <c r="C386" s="1489" t="s">
        <v>681</v>
      </c>
      <c r="D386" s="1489" t="s">
        <v>2032</v>
      </c>
      <c r="E386" s="825" t="str">
        <f t="shared" si="6"/>
        <v>VacunoOURENSE</v>
      </c>
      <c r="F386" s="1491">
        <v>9.7000000000000003E-3</v>
      </c>
      <c r="G386" s="1492">
        <v>7.4000000000000003E-3</v>
      </c>
      <c r="H386" s="1491">
        <v>3.2000000000000002E-3</v>
      </c>
      <c r="I386" s="1491">
        <v>0.01</v>
      </c>
      <c r="J386" s="1491">
        <v>7.6E-3</v>
      </c>
      <c r="K386" s="1491">
        <v>3.2000000000000002E-3</v>
      </c>
      <c r="L386" s="1493">
        <v>9.7999999999999997E-3</v>
      </c>
      <c r="M386" s="1491">
        <v>7.4999999999999997E-3</v>
      </c>
      <c r="N386" s="1491">
        <v>3.2000000000000002E-3</v>
      </c>
      <c r="O386" s="1491">
        <v>9.7999999999999997E-3</v>
      </c>
      <c r="P386" s="1491">
        <v>7.4000000000000003E-3</v>
      </c>
      <c r="Q386" s="1491">
        <v>3.2000000000000002E-3</v>
      </c>
      <c r="R386" s="1491">
        <v>9.4999999999999998E-3</v>
      </c>
      <c r="S386" s="1491">
        <v>7.1999999999999998E-3</v>
      </c>
      <c r="T386" s="1491">
        <v>3.0999999999999999E-3</v>
      </c>
      <c r="U386" s="1491">
        <v>9.4999999999999998E-3</v>
      </c>
      <c r="V386" s="1491">
        <v>7.1999999999999998E-3</v>
      </c>
      <c r="W386" s="1491">
        <v>3.0999999999999999E-3</v>
      </c>
      <c r="X386" s="1491">
        <v>9.5999999999999992E-3</v>
      </c>
      <c r="Y386" s="1491">
        <v>7.3000000000000001E-3</v>
      </c>
      <c r="Z386" s="1491">
        <v>3.0999999999999999E-3</v>
      </c>
      <c r="AA386" s="1491">
        <v>9.5999999999999992E-3</v>
      </c>
      <c r="AB386" s="1491">
        <v>7.3000000000000001E-3</v>
      </c>
      <c r="AC386" s="1491">
        <v>3.0999999999999999E-3</v>
      </c>
      <c r="AD386" s="1491">
        <v>9.5999999999999992E-3</v>
      </c>
      <c r="AE386" s="1491">
        <v>7.3000000000000001E-3</v>
      </c>
      <c r="AF386" s="1491">
        <v>3.0999999999999999E-3</v>
      </c>
      <c r="AG386" s="1491">
        <v>9.7999999999999997E-3</v>
      </c>
      <c r="AH386" s="1491">
        <v>7.4999999999999997E-3</v>
      </c>
      <c r="AI386" s="1491">
        <v>3.2000000000000002E-3</v>
      </c>
      <c r="AJ386" s="1491">
        <v>9.9000000000000008E-3</v>
      </c>
      <c r="AK386" s="1491">
        <v>7.4999999999999997E-3</v>
      </c>
      <c r="AL386" s="1491">
        <v>3.2000000000000002E-3</v>
      </c>
      <c r="AM386" s="1491">
        <v>9.9000000000000008E-3</v>
      </c>
      <c r="AN386" s="1491">
        <v>7.4999999999999997E-3</v>
      </c>
      <c r="AO386" s="1491">
        <v>3.2000000000000002E-3</v>
      </c>
      <c r="AP386" s="1491">
        <v>0.01</v>
      </c>
      <c r="AQ386" s="1491">
        <v>7.6E-3</v>
      </c>
      <c r="AR386" s="1491">
        <v>3.2000000000000002E-3</v>
      </c>
      <c r="AS386" s="1491">
        <v>0.01</v>
      </c>
      <c r="AT386" s="1491">
        <v>7.6E-3</v>
      </c>
      <c r="AU386" s="1491">
        <v>3.3E-3</v>
      </c>
      <c r="AV386" s="1491">
        <v>8.6999999999999994E-3</v>
      </c>
      <c r="AW386" s="1491">
        <v>6.6E-3</v>
      </c>
      <c r="AX386" s="1491">
        <v>2.8E-3</v>
      </c>
      <c r="AY386" s="1491">
        <v>8.6999999999999994E-3</v>
      </c>
      <c r="AZ386" s="1491">
        <v>6.6E-3</v>
      </c>
      <c r="BA386" s="1491">
        <v>2.8E-3</v>
      </c>
      <c r="BB386" s="1493">
        <v>8.6999999999999994E-3</v>
      </c>
      <c r="BC386" s="1493">
        <v>6.6E-3</v>
      </c>
      <c r="BD386" s="1493">
        <v>2.8E-3</v>
      </c>
      <c r="BE386" s="1493">
        <v>8.6999999999999994E-3</v>
      </c>
      <c r="BF386" s="1493">
        <v>6.6E-3</v>
      </c>
      <c r="BG386" s="1493">
        <v>2.8E-3</v>
      </c>
    </row>
    <row r="387" spans="3:59">
      <c r="C387" s="1489" t="s">
        <v>681</v>
      </c>
      <c r="D387" s="1489" t="s">
        <v>2033</v>
      </c>
      <c r="E387" s="825" t="str">
        <f t="shared" si="6"/>
        <v>VacunoPALENCIA</v>
      </c>
      <c r="F387" s="1491">
        <v>8.2000000000000007E-3</v>
      </c>
      <c r="G387" s="1492">
        <v>6.1999999999999998E-3</v>
      </c>
      <c r="H387" s="1491">
        <v>2.5999999999999999E-3</v>
      </c>
      <c r="I387" s="1491">
        <v>8.2000000000000007E-3</v>
      </c>
      <c r="J387" s="1491">
        <v>6.1999999999999998E-3</v>
      </c>
      <c r="K387" s="1491">
        <v>2.7000000000000001E-3</v>
      </c>
      <c r="L387" s="1493">
        <v>8.0000000000000002E-3</v>
      </c>
      <c r="M387" s="1491">
        <v>6.1000000000000004E-3</v>
      </c>
      <c r="N387" s="1491">
        <v>2.5999999999999999E-3</v>
      </c>
      <c r="O387" s="1491">
        <v>8.0000000000000002E-3</v>
      </c>
      <c r="P387" s="1491">
        <v>6.1000000000000004E-3</v>
      </c>
      <c r="Q387" s="1491">
        <v>2.5999999999999999E-3</v>
      </c>
      <c r="R387" s="1491">
        <v>7.6E-3</v>
      </c>
      <c r="S387" s="1491">
        <v>5.7999999999999996E-3</v>
      </c>
      <c r="T387" s="1491">
        <v>2.5000000000000001E-3</v>
      </c>
      <c r="U387" s="1491">
        <v>7.7000000000000002E-3</v>
      </c>
      <c r="V387" s="1491">
        <v>5.7999999999999996E-3</v>
      </c>
      <c r="W387" s="1491">
        <v>2.5000000000000001E-3</v>
      </c>
      <c r="X387" s="1491">
        <v>7.7000000000000002E-3</v>
      </c>
      <c r="Y387" s="1491">
        <v>5.8999999999999999E-3</v>
      </c>
      <c r="Z387" s="1491">
        <v>2.5000000000000001E-3</v>
      </c>
      <c r="AA387" s="1491">
        <v>7.7000000000000002E-3</v>
      </c>
      <c r="AB387" s="1491">
        <v>5.8999999999999999E-3</v>
      </c>
      <c r="AC387" s="1491">
        <v>2.5000000000000001E-3</v>
      </c>
      <c r="AD387" s="1491">
        <v>7.7000000000000002E-3</v>
      </c>
      <c r="AE387" s="1491">
        <v>5.7999999999999996E-3</v>
      </c>
      <c r="AF387" s="1491">
        <v>2.5000000000000001E-3</v>
      </c>
      <c r="AG387" s="1491">
        <v>8.3000000000000001E-3</v>
      </c>
      <c r="AH387" s="1491">
        <v>6.3E-3</v>
      </c>
      <c r="AI387" s="1491">
        <v>2.7000000000000001E-3</v>
      </c>
      <c r="AJ387" s="1491">
        <v>8.3000000000000001E-3</v>
      </c>
      <c r="AK387" s="1491">
        <v>6.3E-3</v>
      </c>
      <c r="AL387" s="1491">
        <v>2.7000000000000001E-3</v>
      </c>
      <c r="AM387" s="1491">
        <v>8.3000000000000001E-3</v>
      </c>
      <c r="AN387" s="1491">
        <v>6.3E-3</v>
      </c>
      <c r="AO387" s="1491">
        <v>2.7000000000000001E-3</v>
      </c>
      <c r="AP387" s="1491">
        <v>8.3000000000000001E-3</v>
      </c>
      <c r="AQ387" s="1491">
        <v>6.3E-3</v>
      </c>
      <c r="AR387" s="1491">
        <v>2.7000000000000001E-3</v>
      </c>
      <c r="AS387" s="1491">
        <v>8.3000000000000001E-3</v>
      </c>
      <c r="AT387" s="1491">
        <v>6.3E-3</v>
      </c>
      <c r="AU387" s="1491">
        <v>2.7000000000000001E-3</v>
      </c>
      <c r="AV387" s="1491">
        <v>8.0999999999999996E-3</v>
      </c>
      <c r="AW387" s="1491">
        <v>6.1999999999999998E-3</v>
      </c>
      <c r="AX387" s="1491">
        <v>2.5999999999999999E-3</v>
      </c>
      <c r="AY387" s="1491">
        <v>8.0999999999999996E-3</v>
      </c>
      <c r="AZ387" s="1491">
        <v>6.1999999999999998E-3</v>
      </c>
      <c r="BA387" s="1491">
        <v>2.5999999999999999E-3</v>
      </c>
      <c r="BB387" s="1493">
        <v>8.0999999999999996E-3</v>
      </c>
      <c r="BC387" s="1493">
        <v>6.1999999999999998E-3</v>
      </c>
      <c r="BD387" s="1493">
        <v>2.5999999999999999E-3</v>
      </c>
      <c r="BE387" s="1493">
        <v>8.0999999999999996E-3</v>
      </c>
      <c r="BF387" s="1493">
        <v>6.1999999999999998E-3</v>
      </c>
      <c r="BG387" s="1493">
        <v>2.5999999999999999E-3</v>
      </c>
    </row>
    <row r="388" spans="3:59">
      <c r="C388" s="1489" t="s">
        <v>681</v>
      </c>
      <c r="D388" s="1489" t="s">
        <v>2034</v>
      </c>
      <c r="E388" s="825" t="str">
        <f t="shared" si="6"/>
        <v>VacunoPALMAS, LAS</v>
      </c>
      <c r="F388" s="1491">
        <v>8.8000000000000005E-3</v>
      </c>
      <c r="G388" s="1492">
        <v>6.7000000000000002E-3</v>
      </c>
      <c r="H388" s="1491">
        <v>2.8E-3</v>
      </c>
      <c r="I388" s="1491">
        <v>8.6999999999999994E-3</v>
      </c>
      <c r="J388" s="1491">
        <v>6.6E-3</v>
      </c>
      <c r="K388" s="1491">
        <v>2.8E-3</v>
      </c>
      <c r="L388" s="1493">
        <v>8.6999999999999994E-3</v>
      </c>
      <c r="M388" s="1491">
        <v>6.6E-3</v>
      </c>
      <c r="N388" s="1491">
        <v>2.8E-3</v>
      </c>
      <c r="O388" s="1491">
        <v>8.5000000000000006E-3</v>
      </c>
      <c r="P388" s="1491">
        <v>6.4000000000000003E-3</v>
      </c>
      <c r="Q388" s="1491">
        <v>2.7000000000000001E-3</v>
      </c>
      <c r="R388" s="1491">
        <v>8.0999999999999996E-3</v>
      </c>
      <c r="S388" s="1491">
        <v>6.1999999999999998E-3</v>
      </c>
      <c r="T388" s="1491">
        <v>2.5999999999999999E-3</v>
      </c>
      <c r="U388" s="1491">
        <v>8.2000000000000007E-3</v>
      </c>
      <c r="V388" s="1491">
        <v>6.1999999999999998E-3</v>
      </c>
      <c r="W388" s="1491">
        <v>2.7000000000000001E-3</v>
      </c>
      <c r="X388" s="1491">
        <v>8.2000000000000007E-3</v>
      </c>
      <c r="Y388" s="1491">
        <v>6.1999999999999998E-3</v>
      </c>
      <c r="Z388" s="1491">
        <v>2.7000000000000001E-3</v>
      </c>
      <c r="AA388" s="1491">
        <v>8.2000000000000007E-3</v>
      </c>
      <c r="AB388" s="1491">
        <v>6.3E-3</v>
      </c>
      <c r="AC388" s="1491">
        <v>2.7000000000000001E-3</v>
      </c>
      <c r="AD388" s="1491">
        <v>8.2000000000000007E-3</v>
      </c>
      <c r="AE388" s="1491">
        <v>6.3E-3</v>
      </c>
      <c r="AF388" s="1491">
        <v>2.7000000000000001E-3</v>
      </c>
      <c r="AG388" s="1491">
        <v>8.8999999999999999E-3</v>
      </c>
      <c r="AH388" s="1491">
        <v>6.7999999999999996E-3</v>
      </c>
      <c r="AI388" s="1491">
        <v>2.8999999999999998E-3</v>
      </c>
      <c r="AJ388" s="1491">
        <v>8.9999999999999993E-3</v>
      </c>
      <c r="AK388" s="1491">
        <v>6.7999999999999996E-3</v>
      </c>
      <c r="AL388" s="1491">
        <v>2.8999999999999998E-3</v>
      </c>
      <c r="AM388" s="1491">
        <v>8.8999999999999999E-3</v>
      </c>
      <c r="AN388" s="1491">
        <v>6.7999999999999996E-3</v>
      </c>
      <c r="AO388" s="1491">
        <v>2.8999999999999998E-3</v>
      </c>
      <c r="AP388" s="1491">
        <v>8.9999999999999993E-3</v>
      </c>
      <c r="AQ388" s="1491">
        <v>6.7999999999999996E-3</v>
      </c>
      <c r="AR388" s="1491">
        <v>2.8999999999999998E-3</v>
      </c>
      <c r="AS388" s="1491">
        <v>8.9999999999999993E-3</v>
      </c>
      <c r="AT388" s="1491">
        <v>6.7999999999999996E-3</v>
      </c>
      <c r="AU388" s="1491">
        <v>2.8999999999999998E-3</v>
      </c>
      <c r="AV388" s="1491">
        <v>8.3999999999999995E-3</v>
      </c>
      <c r="AW388" s="1491">
        <v>6.4000000000000003E-3</v>
      </c>
      <c r="AX388" s="1491">
        <v>2.7000000000000001E-3</v>
      </c>
      <c r="AY388" s="1491">
        <v>8.3999999999999995E-3</v>
      </c>
      <c r="AZ388" s="1491">
        <v>6.4000000000000003E-3</v>
      </c>
      <c r="BA388" s="1491">
        <v>2.7000000000000001E-3</v>
      </c>
      <c r="BB388" s="1493">
        <v>8.3999999999999995E-3</v>
      </c>
      <c r="BC388" s="1493">
        <v>6.4000000000000003E-3</v>
      </c>
      <c r="BD388" s="1493">
        <v>2.7000000000000001E-3</v>
      </c>
      <c r="BE388" s="1493">
        <v>8.3999999999999995E-3</v>
      </c>
      <c r="BF388" s="1493">
        <v>6.4000000000000003E-3</v>
      </c>
      <c r="BG388" s="1493">
        <v>2.7000000000000001E-3</v>
      </c>
    </row>
    <row r="389" spans="3:59">
      <c r="C389" s="1489" t="s">
        <v>681</v>
      </c>
      <c r="D389" s="1489" t="s">
        <v>2035</v>
      </c>
      <c r="E389" s="825" t="str">
        <f t="shared" si="6"/>
        <v>VacunoPONTEVEDRA</v>
      </c>
      <c r="F389" s="1491">
        <v>8.3999999999999995E-3</v>
      </c>
      <c r="G389" s="1492">
        <v>6.4000000000000003E-3</v>
      </c>
      <c r="H389" s="1491">
        <v>2.7000000000000001E-3</v>
      </c>
      <c r="I389" s="1491">
        <v>8.3999999999999995E-3</v>
      </c>
      <c r="J389" s="1491">
        <v>6.4000000000000003E-3</v>
      </c>
      <c r="K389" s="1491">
        <v>2.7000000000000001E-3</v>
      </c>
      <c r="L389" s="1493">
        <v>8.3999999999999995E-3</v>
      </c>
      <c r="M389" s="1491">
        <v>6.4000000000000003E-3</v>
      </c>
      <c r="N389" s="1491">
        <v>2.7000000000000001E-3</v>
      </c>
      <c r="O389" s="1491">
        <v>8.3999999999999995E-3</v>
      </c>
      <c r="P389" s="1491">
        <v>6.4000000000000003E-3</v>
      </c>
      <c r="Q389" s="1491">
        <v>2.7000000000000001E-3</v>
      </c>
      <c r="R389" s="1491">
        <v>8.6999999999999994E-3</v>
      </c>
      <c r="S389" s="1491">
        <v>6.6E-3</v>
      </c>
      <c r="T389" s="1491">
        <v>2.8E-3</v>
      </c>
      <c r="U389" s="1491">
        <v>8.5000000000000006E-3</v>
      </c>
      <c r="V389" s="1491">
        <v>6.4999999999999997E-3</v>
      </c>
      <c r="W389" s="1491">
        <v>2.8E-3</v>
      </c>
      <c r="X389" s="1491">
        <v>8.6E-3</v>
      </c>
      <c r="Y389" s="1491">
        <v>6.4999999999999997E-3</v>
      </c>
      <c r="Z389" s="1491">
        <v>2.8E-3</v>
      </c>
      <c r="AA389" s="1491">
        <v>8.6E-3</v>
      </c>
      <c r="AB389" s="1491">
        <v>6.4999999999999997E-3</v>
      </c>
      <c r="AC389" s="1491">
        <v>2.8E-3</v>
      </c>
      <c r="AD389" s="1491">
        <v>8.6E-3</v>
      </c>
      <c r="AE389" s="1491">
        <v>6.4999999999999997E-3</v>
      </c>
      <c r="AF389" s="1491">
        <v>2.8E-3</v>
      </c>
      <c r="AG389" s="1491">
        <v>8.3999999999999995E-3</v>
      </c>
      <c r="AH389" s="1491">
        <v>6.4000000000000003E-3</v>
      </c>
      <c r="AI389" s="1491">
        <v>2.7000000000000001E-3</v>
      </c>
      <c r="AJ389" s="1491">
        <v>8.3999999999999995E-3</v>
      </c>
      <c r="AK389" s="1491">
        <v>6.4000000000000003E-3</v>
      </c>
      <c r="AL389" s="1491">
        <v>2.7000000000000001E-3</v>
      </c>
      <c r="AM389" s="1491">
        <v>8.3999999999999995E-3</v>
      </c>
      <c r="AN389" s="1491">
        <v>6.4000000000000003E-3</v>
      </c>
      <c r="AO389" s="1491">
        <v>2.7000000000000001E-3</v>
      </c>
      <c r="AP389" s="1491">
        <v>8.3999999999999995E-3</v>
      </c>
      <c r="AQ389" s="1491">
        <v>6.4000000000000003E-3</v>
      </c>
      <c r="AR389" s="1491">
        <v>2.7000000000000001E-3</v>
      </c>
      <c r="AS389" s="1491">
        <v>8.3999999999999995E-3</v>
      </c>
      <c r="AT389" s="1491">
        <v>6.4000000000000003E-3</v>
      </c>
      <c r="AU389" s="1491">
        <v>2.7000000000000001E-3</v>
      </c>
      <c r="AV389" s="1491">
        <v>8.0999999999999996E-3</v>
      </c>
      <c r="AW389" s="1491">
        <v>6.1999999999999998E-3</v>
      </c>
      <c r="AX389" s="1491">
        <v>2.5999999999999999E-3</v>
      </c>
      <c r="AY389" s="1491">
        <v>8.0999999999999996E-3</v>
      </c>
      <c r="AZ389" s="1491">
        <v>6.1000000000000004E-3</v>
      </c>
      <c r="BA389" s="1491">
        <v>2.5999999999999999E-3</v>
      </c>
      <c r="BB389" s="1493">
        <v>8.0999999999999996E-3</v>
      </c>
      <c r="BC389" s="1493">
        <v>6.1000000000000004E-3</v>
      </c>
      <c r="BD389" s="1493">
        <v>2.5999999999999999E-3</v>
      </c>
      <c r="BE389" s="1493">
        <v>8.0999999999999996E-3</v>
      </c>
      <c r="BF389" s="1493">
        <v>6.1000000000000004E-3</v>
      </c>
      <c r="BG389" s="1493">
        <v>2.5999999999999999E-3</v>
      </c>
    </row>
    <row r="390" spans="3:59">
      <c r="C390" s="1489" t="s">
        <v>681</v>
      </c>
      <c r="D390" s="1489" t="s">
        <v>2036</v>
      </c>
      <c r="E390" s="825" t="str">
        <f t="shared" si="6"/>
        <v>VacunoRIOJA, LA</v>
      </c>
      <c r="F390" s="1491">
        <v>9.4000000000000004E-3</v>
      </c>
      <c r="G390" s="1492">
        <v>7.1000000000000004E-3</v>
      </c>
      <c r="H390" s="1491">
        <v>3.0999999999999999E-3</v>
      </c>
      <c r="I390" s="1491">
        <v>9.4999999999999998E-3</v>
      </c>
      <c r="J390" s="1491">
        <v>7.3000000000000001E-3</v>
      </c>
      <c r="K390" s="1491">
        <v>3.0999999999999999E-3</v>
      </c>
      <c r="L390" s="1493">
        <v>9.4000000000000004E-3</v>
      </c>
      <c r="M390" s="1491">
        <v>7.1999999999999998E-3</v>
      </c>
      <c r="N390" s="1491">
        <v>3.0999999999999999E-3</v>
      </c>
      <c r="O390" s="1491">
        <v>9.2999999999999992E-3</v>
      </c>
      <c r="P390" s="1491">
        <v>7.0000000000000001E-3</v>
      </c>
      <c r="Q390" s="1491">
        <v>3.0000000000000001E-3</v>
      </c>
      <c r="R390" s="1491">
        <v>8.6E-3</v>
      </c>
      <c r="S390" s="1491">
        <v>6.4999999999999997E-3</v>
      </c>
      <c r="T390" s="1491">
        <v>2.8E-3</v>
      </c>
      <c r="U390" s="1491">
        <v>8.8000000000000005E-3</v>
      </c>
      <c r="V390" s="1491">
        <v>6.7000000000000002E-3</v>
      </c>
      <c r="W390" s="1491">
        <v>2.8999999999999998E-3</v>
      </c>
      <c r="X390" s="1491">
        <v>8.8000000000000005E-3</v>
      </c>
      <c r="Y390" s="1491">
        <v>6.7000000000000002E-3</v>
      </c>
      <c r="Z390" s="1491">
        <v>2.8999999999999998E-3</v>
      </c>
      <c r="AA390" s="1491">
        <v>8.6999999999999994E-3</v>
      </c>
      <c r="AB390" s="1491">
        <v>6.6E-3</v>
      </c>
      <c r="AC390" s="1491">
        <v>2.8E-3</v>
      </c>
      <c r="AD390" s="1491">
        <v>8.8000000000000005E-3</v>
      </c>
      <c r="AE390" s="1491">
        <v>6.7000000000000002E-3</v>
      </c>
      <c r="AF390" s="1491">
        <v>2.8999999999999998E-3</v>
      </c>
      <c r="AG390" s="1491">
        <v>9.1000000000000004E-3</v>
      </c>
      <c r="AH390" s="1491">
        <v>6.8999999999999999E-3</v>
      </c>
      <c r="AI390" s="1491">
        <v>2.8999999999999998E-3</v>
      </c>
      <c r="AJ390" s="1491">
        <v>9.1000000000000004E-3</v>
      </c>
      <c r="AK390" s="1491">
        <v>6.8999999999999999E-3</v>
      </c>
      <c r="AL390" s="1491">
        <v>3.0000000000000001E-3</v>
      </c>
      <c r="AM390" s="1491">
        <v>9.2999999999999992E-3</v>
      </c>
      <c r="AN390" s="1491">
        <v>7.1000000000000004E-3</v>
      </c>
      <c r="AO390" s="1491">
        <v>3.0000000000000001E-3</v>
      </c>
      <c r="AP390" s="1491">
        <v>9.2999999999999992E-3</v>
      </c>
      <c r="AQ390" s="1491">
        <v>7.1000000000000004E-3</v>
      </c>
      <c r="AR390" s="1491">
        <v>3.0000000000000001E-3</v>
      </c>
      <c r="AS390" s="1491">
        <v>9.1000000000000004E-3</v>
      </c>
      <c r="AT390" s="1491">
        <v>6.8999999999999999E-3</v>
      </c>
      <c r="AU390" s="1491">
        <v>3.0000000000000001E-3</v>
      </c>
      <c r="AV390" s="1491">
        <v>8.3000000000000001E-3</v>
      </c>
      <c r="AW390" s="1491">
        <v>6.3E-3</v>
      </c>
      <c r="AX390" s="1491">
        <v>2.7000000000000001E-3</v>
      </c>
      <c r="AY390" s="1491">
        <v>8.3999999999999995E-3</v>
      </c>
      <c r="AZ390" s="1491">
        <v>6.3E-3</v>
      </c>
      <c r="BA390" s="1491">
        <v>2.7000000000000001E-3</v>
      </c>
      <c r="BB390" s="1493">
        <v>8.3999999999999995E-3</v>
      </c>
      <c r="BC390" s="1493">
        <v>6.4000000000000003E-3</v>
      </c>
      <c r="BD390" s="1493">
        <v>2.7000000000000001E-3</v>
      </c>
      <c r="BE390" s="1493">
        <v>8.3000000000000001E-3</v>
      </c>
      <c r="BF390" s="1493">
        <v>6.3E-3</v>
      </c>
      <c r="BG390" s="1493">
        <v>2.7000000000000001E-3</v>
      </c>
    </row>
    <row r="391" spans="3:59">
      <c r="C391" s="1489" t="s">
        <v>681</v>
      </c>
      <c r="D391" s="1489" t="s">
        <v>2037</v>
      </c>
      <c r="E391" s="825" t="str">
        <f t="shared" si="6"/>
        <v>VacunoSALAMANCA</v>
      </c>
      <c r="F391" s="1491">
        <v>1.04E-2</v>
      </c>
      <c r="G391" s="1492">
        <v>7.9000000000000008E-3</v>
      </c>
      <c r="H391" s="1491">
        <v>3.3999999999999998E-3</v>
      </c>
      <c r="I391" s="1491">
        <v>1.0500000000000001E-2</v>
      </c>
      <c r="J391" s="1491">
        <v>8.0000000000000002E-3</v>
      </c>
      <c r="K391" s="1491">
        <v>3.3999999999999998E-3</v>
      </c>
      <c r="L391" s="1493">
        <v>1.04E-2</v>
      </c>
      <c r="M391" s="1491">
        <v>7.9000000000000008E-3</v>
      </c>
      <c r="N391" s="1491">
        <v>3.3999999999999998E-3</v>
      </c>
      <c r="O391" s="1491">
        <v>9.9000000000000008E-3</v>
      </c>
      <c r="P391" s="1491">
        <v>7.4999999999999997E-3</v>
      </c>
      <c r="Q391" s="1491">
        <v>3.2000000000000002E-3</v>
      </c>
      <c r="R391" s="1491">
        <v>9.5999999999999992E-3</v>
      </c>
      <c r="S391" s="1491">
        <v>7.3000000000000001E-3</v>
      </c>
      <c r="T391" s="1491">
        <v>3.0999999999999999E-3</v>
      </c>
      <c r="U391" s="1491">
        <v>9.4000000000000004E-3</v>
      </c>
      <c r="V391" s="1491">
        <v>7.1000000000000004E-3</v>
      </c>
      <c r="W391" s="1491">
        <v>3.0000000000000001E-3</v>
      </c>
      <c r="X391" s="1491">
        <v>9.4000000000000004E-3</v>
      </c>
      <c r="Y391" s="1491">
        <v>7.1000000000000004E-3</v>
      </c>
      <c r="Z391" s="1491">
        <v>3.0000000000000001E-3</v>
      </c>
      <c r="AA391" s="1491">
        <v>9.4000000000000004E-3</v>
      </c>
      <c r="AB391" s="1491">
        <v>7.1000000000000004E-3</v>
      </c>
      <c r="AC391" s="1491">
        <v>3.0000000000000001E-3</v>
      </c>
      <c r="AD391" s="1491">
        <v>9.4000000000000004E-3</v>
      </c>
      <c r="AE391" s="1491">
        <v>7.1999999999999998E-3</v>
      </c>
      <c r="AF391" s="1491">
        <v>3.0999999999999999E-3</v>
      </c>
      <c r="AG391" s="1491">
        <v>9.7999999999999997E-3</v>
      </c>
      <c r="AH391" s="1491">
        <v>7.4999999999999997E-3</v>
      </c>
      <c r="AI391" s="1491">
        <v>3.2000000000000002E-3</v>
      </c>
      <c r="AJ391" s="1491">
        <v>9.9000000000000008E-3</v>
      </c>
      <c r="AK391" s="1491">
        <v>7.4999999999999997E-3</v>
      </c>
      <c r="AL391" s="1491">
        <v>3.2000000000000002E-3</v>
      </c>
      <c r="AM391" s="1491">
        <v>9.9000000000000008E-3</v>
      </c>
      <c r="AN391" s="1491">
        <v>7.4999999999999997E-3</v>
      </c>
      <c r="AO391" s="1491">
        <v>3.2000000000000002E-3</v>
      </c>
      <c r="AP391" s="1491">
        <v>9.9000000000000008E-3</v>
      </c>
      <c r="AQ391" s="1491">
        <v>7.4999999999999997E-3</v>
      </c>
      <c r="AR391" s="1491">
        <v>3.2000000000000002E-3</v>
      </c>
      <c r="AS391" s="1491">
        <v>9.9000000000000008E-3</v>
      </c>
      <c r="AT391" s="1491">
        <v>7.4999999999999997E-3</v>
      </c>
      <c r="AU391" s="1491">
        <v>3.2000000000000002E-3</v>
      </c>
      <c r="AV391" s="1491">
        <v>8.3999999999999995E-3</v>
      </c>
      <c r="AW391" s="1491">
        <v>6.4000000000000003E-3</v>
      </c>
      <c r="AX391" s="1491">
        <v>2.7000000000000001E-3</v>
      </c>
      <c r="AY391" s="1491">
        <v>8.3999999999999995E-3</v>
      </c>
      <c r="AZ391" s="1491">
        <v>6.4000000000000003E-3</v>
      </c>
      <c r="BA391" s="1491">
        <v>2.7000000000000001E-3</v>
      </c>
      <c r="BB391" s="1493">
        <v>8.3999999999999995E-3</v>
      </c>
      <c r="BC391" s="1493">
        <v>6.4000000000000003E-3</v>
      </c>
      <c r="BD391" s="1493">
        <v>2.7000000000000001E-3</v>
      </c>
      <c r="BE391" s="1493">
        <v>8.3999999999999995E-3</v>
      </c>
      <c r="BF391" s="1493">
        <v>6.4000000000000003E-3</v>
      </c>
      <c r="BG391" s="1493">
        <v>2.7000000000000001E-3</v>
      </c>
    </row>
    <row r="392" spans="3:59">
      <c r="C392" s="1489" t="s">
        <v>681</v>
      </c>
      <c r="D392" s="1489" t="s">
        <v>2038</v>
      </c>
      <c r="E392" s="825" t="str">
        <f t="shared" si="6"/>
        <v>VacunoSANTA CRUZ DE TENERIFE</v>
      </c>
      <c r="F392" s="1491">
        <v>8.8999999999999999E-3</v>
      </c>
      <c r="G392" s="1492">
        <v>6.7000000000000002E-3</v>
      </c>
      <c r="H392" s="1491">
        <v>2.8999999999999998E-3</v>
      </c>
      <c r="I392" s="1491">
        <v>8.6999999999999994E-3</v>
      </c>
      <c r="J392" s="1491">
        <v>6.6E-3</v>
      </c>
      <c r="K392" s="1491">
        <v>2.8E-3</v>
      </c>
      <c r="L392" s="1493">
        <v>8.8000000000000005E-3</v>
      </c>
      <c r="M392" s="1491">
        <v>6.7000000000000002E-3</v>
      </c>
      <c r="N392" s="1491">
        <v>2.8999999999999998E-3</v>
      </c>
      <c r="O392" s="1491">
        <v>8.8999999999999999E-3</v>
      </c>
      <c r="P392" s="1491">
        <v>6.7000000000000002E-3</v>
      </c>
      <c r="Q392" s="1491">
        <v>2.8999999999999998E-3</v>
      </c>
      <c r="R392" s="1491">
        <v>8.3999999999999995E-3</v>
      </c>
      <c r="S392" s="1491">
        <v>6.4000000000000003E-3</v>
      </c>
      <c r="T392" s="1491">
        <v>2.7000000000000001E-3</v>
      </c>
      <c r="U392" s="1491">
        <v>8.3999999999999995E-3</v>
      </c>
      <c r="V392" s="1491">
        <v>6.4000000000000003E-3</v>
      </c>
      <c r="W392" s="1491">
        <v>2.7000000000000001E-3</v>
      </c>
      <c r="X392" s="1491">
        <v>8.3999999999999995E-3</v>
      </c>
      <c r="Y392" s="1491">
        <v>6.4000000000000003E-3</v>
      </c>
      <c r="Z392" s="1491">
        <v>2.7000000000000001E-3</v>
      </c>
      <c r="AA392" s="1491">
        <v>8.5000000000000006E-3</v>
      </c>
      <c r="AB392" s="1491">
        <v>6.4999999999999997E-3</v>
      </c>
      <c r="AC392" s="1491">
        <v>2.8E-3</v>
      </c>
      <c r="AD392" s="1491">
        <v>8.5000000000000006E-3</v>
      </c>
      <c r="AE392" s="1491">
        <v>6.4000000000000003E-3</v>
      </c>
      <c r="AF392" s="1491">
        <v>2.8E-3</v>
      </c>
      <c r="AG392" s="1491">
        <v>9.1000000000000004E-3</v>
      </c>
      <c r="AH392" s="1491">
        <v>6.8999999999999999E-3</v>
      </c>
      <c r="AI392" s="1491">
        <v>3.0000000000000001E-3</v>
      </c>
      <c r="AJ392" s="1491">
        <v>9.1000000000000004E-3</v>
      </c>
      <c r="AK392" s="1491">
        <v>6.8999999999999999E-3</v>
      </c>
      <c r="AL392" s="1491">
        <v>3.0000000000000001E-3</v>
      </c>
      <c r="AM392" s="1491">
        <v>9.1000000000000004E-3</v>
      </c>
      <c r="AN392" s="1491">
        <v>6.8999999999999999E-3</v>
      </c>
      <c r="AO392" s="1491">
        <v>3.0000000000000001E-3</v>
      </c>
      <c r="AP392" s="1491">
        <v>9.1000000000000004E-3</v>
      </c>
      <c r="AQ392" s="1491">
        <v>6.8999999999999999E-3</v>
      </c>
      <c r="AR392" s="1491">
        <v>3.0000000000000001E-3</v>
      </c>
      <c r="AS392" s="1491">
        <v>9.1000000000000004E-3</v>
      </c>
      <c r="AT392" s="1491">
        <v>6.8999999999999999E-3</v>
      </c>
      <c r="AU392" s="1491">
        <v>3.0000000000000001E-3</v>
      </c>
      <c r="AV392" s="1491">
        <v>8.3999999999999995E-3</v>
      </c>
      <c r="AW392" s="1491">
        <v>6.4000000000000003E-3</v>
      </c>
      <c r="AX392" s="1491">
        <v>2.7000000000000001E-3</v>
      </c>
      <c r="AY392" s="1491">
        <v>8.3999999999999995E-3</v>
      </c>
      <c r="AZ392" s="1491">
        <v>6.4000000000000003E-3</v>
      </c>
      <c r="BA392" s="1491">
        <v>2.7000000000000001E-3</v>
      </c>
      <c r="BB392" s="1493">
        <v>8.5000000000000006E-3</v>
      </c>
      <c r="BC392" s="1493">
        <v>6.4000000000000003E-3</v>
      </c>
      <c r="BD392" s="1493">
        <v>2.8E-3</v>
      </c>
      <c r="BE392" s="1493">
        <v>8.5000000000000006E-3</v>
      </c>
      <c r="BF392" s="1493">
        <v>6.4000000000000003E-3</v>
      </c>
      <c r="BG392" s="1493">
        <v>2.7000000000000001E-3</v>
      </c>
    </row>
    <row r="393" spans="3:59">
      <c r="C393" s="1489" t="s">
        <v>681</v>
      </c>
      <c r="D393" s="1489" t="s">
        <v>2039</v>
      </c>
      <c r="E393" s="825" t="str">
        <f t="shared" si="6"/>
        <v>VacunoSEGOVIA</v>
      </c>
      <c r="F393" s="1491">
        <v>9.2999999999999992E-3</v>
      </c>
      <c r="G393" s="1492">
        <v>7.0000000000000001E-3</v>
      </c>
      <c r="H393" s="1491">
        <v>3.0000000000000001E-3</v>
      </c>
      <c r="I393" s="1491">
        <v>9.2999999999999992E-3</v>
      </c>
      <c r="J393" s="1491">
        <v>7.1000000000000004E-3</v>
      </c>
      <c r="K393" s="1491">
        <v>3.0000000000000001E-3</v>
      </c>
      <c r="L393" s="1493">
        <v>8.8999999999999999E-3</v>
      </c>
      <c r="M393" s="1491">
        <v>6.7999999999999996E-3</v>
      </c>
      <c r="N393" s="1491">
        <v>2.8999999999999998E-3</v>
      </c>
      <c r="O393" s="1491">
        <v>8.9999999999999993E-3</v>
      </c>
      <c r="P393" s="1491">
        <v>6.7999999999999996E-3</v>
      </c>
      <c r="Q393" s="1491">
        <v>2.8999999999999998E-3</v>
      </c>
      <c r="R393" s="1491">
        <v>8.6E-3</v>
      </c>
      <c r="S393" s="1491">
        <v>6.4999999999999997E-3</v>
      </c>
      <c r="T393" s="1491">
        <v>2.8E-3</v>
      </c>
      <c r="U393" s="1491">
        <v>8.8000000000000005E-3</v>
      </c>
      <c r="V393" s="1491">
        <v>6.7000000000000002E-3</v>
      </c>
      <c r="W393" s="1491">
        <v>2.8999999999999998E-3</v>
      </c>
      <c r="X393" s="1491">
        <v>8.8999999999999999E-3</v>
      </c>
      <c r="Y393" s="1491">
        <v>6.7999999999999996E-3</v>
      </c>
      <c r="Z393" s="1491">
        <v>2.8999999999999998E-3</v>
      </c>
      <c r="AA393" s="1491">
        <v>8.8999999999999999E-3</v>
      </c>
      <c r="AB393" s="1491">
        <v>6.7999999999999996E-3</v>
      </c>
      <c r="AC393" s="1491">
        <v>2.8999999999999998E-3</v>
      </c>
      <c r="AD393" s="1491">
        <v>8.9999999999999993E-3</v>
      </c>
      <c r="AE393" s="1491">
        <v>6.7999999999999996E-3</v>
      </c>
      <c r="AF393" s="1491">
        <v>2.8999999999999998E-3</v>
      </c>
      <c r="AG393" s="1491">
        <v>9.4000000000000004E-3</v>
      </c>
      <c r="AH393" s="1491">
        <v>7.1000000000000004E-3</v>
      </c>
      <c r="AI393" s="1491">
        <v>3.0999999999999999E-3</v>
      </c>
      <c r="AJ393" s="1491">
        <v>9.4000000000000004E-3</v>
      </c>
      <c r="AK393" s="1491">
        <v>7.1999999999999998E-3</v>
      </c>
      <c r="AL393" s="1491">
        <v>3.0999999999999999E-3</v>
      </c>
      <c r="AM393" s="1491">
        <v>9.4000000000000004E-3</v>
      </c>
      <c r="AN393" s="1491">
        <v>7.1999999999999998E-3</v>
      </c>
      <c r="AO393" s="1491">
        <v>3.0999999999999999E-3</v>
      </c>
      <c r="AP393" s="1491">
        <v>9.4000000000000004E-3</v>
      </c>
      <c r="AQ393" s="1491">
        <v>7.1999999999999998E-3</v>
      </c>
      <c r="AR393" s="1491">
        <v>3.0999999999999999E-3</v>
      </c>
      <c r="AS393" s="1491">
        <v>9.4000000000000004E-3</v>
      </c>
      <c r="AT393" s="1491">
        <v>7.1999999999999998E-3</v>
      </c>
      <c r="AU393" s="1491">
        <v>3.0999999999999999E-3</v>
      </c>
      <c r="AV393" s="1491">
        <v>8.3000000000000001E-3</v>
      </c>
      <c r="AW393" s="1491">
        <v>6.3E-3</v>
      </c>
      <c r="AX393" s="1491">
        <v>2.7000000000000001E-3</v>
      </c>
      <c r="AY393" s="1491">
        <v>8.3000000000000001E-3</v>
      </c>
      <c r="AZ393" s="1491">
        <v>6.3E-3</v>
      </c>
      <c r="BA393" s="1491">
        <v>2.7000000000000001E-3</v>
      </c>
      <c r="BB393" s="1493">
        <v>8.3000000000000001E-3</v>
      </c>
      <c r="BC393" s="1493">
        <v>6.3E-3</v>
      </c>
      <c r="BD393" s="1493">
        <v>2.7000000000000001E-3</v>
      </c>
      <c r="BE393" s="1493">
        <v>8.3000000000000001E-3</v>
      </c>
      <c r="BF393" s="1493">
        <v>6.3E-3</v>
      </c>
      <c r="BG393" s="1493">
        <v>2.7000000000000001E-3</v>
      </c>
    </row>
    <row r="394" spans="3:59">
      <c r="C394" s="1489" t="s">
        <v>681</v>
      </c>
      <c r="D394" s="1489" t="s">
        <v>2040</v>
      </c>
      <c r="E394" s="825" t="str">
        <f t="shared" si="6"/>
        <v>VacunoSEVILLA</v>
      </c>
      <c r="F394" s="1491">
        <v>8.8000000000000005E-3</v>
      </c>
      <c r="G394" s="1492">
        <v>6.7000000000000002E-3</v>
      </c>
      <c r="H394" s="1491">
        <v>2.8999999999999998E-3</v>
      </c>
      <c r="I394" s="1491">
        <v>9.1000000000000004E-3</v>
      </c>
      <c r="J394" s="1491">
        <v>6.8999999999999999E-3</v>
      </c>
      <c r="K394" s="1491">
        <v>3.0000000000000001E-3</v>
      </c>
      <c r="L394" s="1493">
        <v>8.9999999999999993E-3</v>
      </c>
      <c r="M394" s="1491">
        <v>6.7999999999999996E-3</v>
      </c>
      <c r="N394" s="1491">
        <v>2.8999999999999998E-3</v>
      </c>
      <c r="O394" s="1491">
        <v>8.8999999999999999E-3</v>
      </c>
      <c r="P394" s="1491">
        <v>6.7000000000000002E-3</v>
      </c>
      <c r="Q394" s="1491">
        <v>2.8999999999999998E-3</v>
      </c>
      <c r="R394" s="1491">
        <v>8.3000000000000001E-3</v>
      </c>
      <c r="S394" s="1491">
        <v>6.3E-3</v>
      </c>
      <c r="T394" s="1491">
        <v>2.7000000000000001E-3</v>
      </c>
      <c r="U394" s="1491">
        <v>8.3000000000000001E-3</v>
      </c>
      <c r="V394" s="1491">
        <v>6.3E-3</v>
      </c>
      <c r="W394" s="1491">
        <v>2.7000000000000001E-3</v>
      </c>
      <c r="X394" s="1491">
        <v>8.3000000000000001E-3</v>
      </c>
      <c r="Y394" s="1491">
        <v>6.3E-3</v>
      </c>
      <c r="Z394" s="1491">
        <v>2.7000000000000001E-3</v>
      </c>
      <c r="AA394" s="1491">
        <v>8.3000000000000001E-3</v>
      </c>
      <c r="AB394" s="1491">
        <v>6.3E-3</v>
      </c>
      <c r="AC394" s="1491">
        <v>2.7000000000000001E-3</v>
      </c>
      <c r="AD394" s="1491">
        <v>8.3000000000000001E-3</v>
      </c>
      <c r="AE394" s="1491">
        <v>6.3E-3</v>
      </c>
      <c r="AF394" s="1491">
        <v>2.7000000000000001E-3</v>
      </c>
      <c r="AG394" s="1491">
        <v>8.8000000000000005E-3</v>
      </c>
      <c r="AH394" s="1491">
        <v>6.7000000000000002E-3</v>
      </c>
      <c r="AI394" s="1491">
        <v>2.8E-3</v>
      </c>
      <c r="AJ394" s="1491">
        <v>8.8000000000000005E-3</v>
      </c>
      <c r="AK394" s="1491">
        <v>6.7000000000000002E-3</v>
      </c>
      <c r="AL394" s="1491">
        <v>2.8999999999999998E-3</v>
      </c>
      <c r="AM394" s="1491">
        <v>8.8000000000000005E-3</v>
      </c>
      <c r="AN394" s="1491">
        <v>6.7000000000000002E-3</v>
      </c>
      <c r="AO394" s="1491">
        <v>2.8999999999999998E-3</v>
      </c>
      <c r="AP394" s="1491">
        <v>8.8000000000000005E-3</v>
      </c>
      <c r="AQ394" s="1491">
        <v>6.7000000000000002E-3</v>
      </c>
      <c r="AR394" s="1491">
        <v>2.8999999999999998E-3</v>
      </c>
      <c r="AS394" s="1491">
        <v>8.8999999999999999E-3</v>
      </c>
      <c r="AT394" s="1491">
        <v>6.7000000000000002E-3</v>
      </c>
      <c r="AU394" s="1491">
        <v>2.8999999999999998E-3</v>
      </c>
      <c r="AV394" s="1491">
        <v>8.3000000000000001E-3</v>
      </c>
      <c r="AW394" s="1491">
        <v>6.3E-3</v>
      </c>
      <c r="AX394" s="1491">
        <v>2.7000000000000001E-3</v>
      </c>
      <c r="AY394" s="1491">
        <v>8.3000000000000001E-3</v>
      </c>
      <c r="AZ394" s="1491">
        <v>6.3E-3</v>
      </c>
      <c r="BA394" s="1491">
        <v>2.7000000000000001E-3</v>
      </c>
      <c r="BB394" s="1493">
        <v>8.3000000000000001E-3</v>
      </c>
      <c r="BC394" s="1493">
        <v>6.3E-3</v>
      </c>
      <c r="BD394" s="1493">
        <v>2.7000000000000001E-3</v>
      </c>
      <c r="BE394" s="1493">
        <v>8.3000000000000001E-3</v>
      </c>
      <c r="BF394" s="1493">
        <v>6.3E-3</v>
      </c>
      <c r="BG394" s="1493">
        <v>2.7000000000000001E-3</v>
      </c>
    </row>
    <row r="395" spans="3:59">
      <c r="C395" s="1489" t="s">
        <v>681</v>
      </c>
      <c r="D395" s="1489" t="s">
        <v>2041</v>
      </c>
      <c r="E395" s="825" t="str">
        <f t="shared" si="6"/>
        <v>VacunoSORIA</v>
      </c>
      <c r="F395" s="1491">
        <v>8.3999999999999995E-3</v>
      </c>
      <c r="G395" s="1492">
        <v>6.4000000000000003E-3</v>
      </c>
      <c r="H395" s="1491">
        <v>2.7000000000000001E-3</v>
      </c>
      <c r="I395" s="1491">
        <v>7.9000000000000008E-3</v>
      </c>
      <c r="J395" s="1491">
        <v>6.0000000000000001E-3</v>
      </c>
      <c r="K395" s="1491">
        <v>2.5999999999999999E-3</v>
      </c>
      <c r="L395" s="1493">
        <v>8.3999999999999995E-3</v>
      </c>
      <c r="M395" s="1491">
        <v>6.4000000000000003E-3</v>
      </c>
      <c r="N395" s="1491">
        <v>2.7000000000000001E-3</v>
      </c>
      <c r="O395" s="1491">
        <v>8.0000000000000002E-3</v>
      </c>
      <c r="P395" s="1491">
        <v>6.1000000000000004E-3</v>
      </c>
      <c r="Q395" s="1491">
        <v>2.5999999999999999E-3</v>
      </c>
      <c r="R395" s="1491">
        <v>7.3000000000000001E-3</v>
      </c>
      <c r="S395" s="1491">
        <v>5.4999999999999997E-3</v>
      </c>
      <c r="T395" s="1491">
        <v>2.3999999999999998E-3</v>
      </c>
      <c r="U395" s="1491">
        <v>7.0000000000000001E-3</v>
      </c>
      <c r="V395" s="1491">
        <v>5.4000000000000003E-3</v>
      </c>
      <c r="W395" s="1491">
        <v>2.3E-3</v>
      </c>
      <c r="X395" s="1491">
        <v>7.1999999999999998E-3</v>
      </c>
      <c r="Y395" s="1491">
        <v>5.4999999999999997E-3</v>
      </c>
      <c r="Z395" s="1491">
        <v>2.3E-3</v>
      </c>
      <c r="AA395" s="1491">
        <v>7.1000000000000004E-3</v>
      </c>
      <c r="AB395" s="1491">
        <v>5.4000000000000003E-3</v>
      </c>
      <c r="AC395" s="1491">
        <v>2.3E-3</v>
      </c>
      <c r="AD395" s="1491">
        <v>7.1000000000000004E-3</v>
      </c>
      <c r="AE395" s="1491">
        <v>5.4000000000000003E-3</v>
      </c>
      <c r="AF395" s="1491">
        <v>2.3E-3</v>
      </c>
      <c r="AG395" s="1491">
        <v>7.7999999999999996E-3</v>
      </c>
      <c r="AH395" s="1491">
        <v>5.8999999999999999E-3</v>
      </c>
      <c r="AI395" s="1491">
        <v>2.5000000000000001E-3</v>
      </c>
      <c r="AJ395" s="1491">
        <v>7.9000000000000008E-3</v>
      </c>
      <c r="AK395" s="1491">
        <v>6.0000000000000001E-3</v>
      </c>
      <c r="AL395" s="1491">
        <v>2.5999999999999999E-3</v>
      </c>
      <c r="AM395" s="1491">
        <v>7.9000000000000008E-3</v>
      </c>
      <c r="AN395" s="1491">
        <v>6.0000000000000001E-3</v>
      </c>
      <c r="AO395" s="1491">
        <v>2.5999999999999999E-3</v>
      </c>
      <c r="AP395" s="1491">
        <v>7.7999999999999996E-3</v>
      </c>
      <c r="AQ395" s="1491">
        <v>6.0000000000000001E-3</v>
      </c>
      <c r="AR395" s="1491">
        <v>2.5000000000000001E-3</v>
      </c>
      <c r="AS395" s="1491">
        <v>7.9000000000000008E-3</v>
      </c>
      <c r="AT395" s="1491">
        <v>6.0000000000000001E-3</v>
      </c>
      <c r="AU395" s="1491">
        <v>2.5999999999999999E-3</v>
      </c>
      <c r="AV395" s="1491">
        <v>7.1000000000000004E-3</v>
      </c>
      <c r="AW395" s="1491">
        <v>5.4000000000000003E-3</v>
      </c>
      <c r="AX395" s="1491">
        <v>2.3E-3</v>
      </c>
      <c r="AY395" s="1491">
        <v>7.1000000000000004E-3</v>
      </c>
      <c r="AZ395" s="1491">
        <v>5.4000000000000003E-3</v>
      </c>
      <c r="BA395" s="1491">
        <v>2.3E-3</v>
      </c>
      <c r="BB395" s="1493">
        <v>7.1999999999999998E-3</v>
      </c>
      <c r="BC395" s="1493">
        <v>5.4000000000000003E-3</v>
      </c>
      <c r="BD395" s="1493">
        <v>2.3E-3</v>
      </c>
      <c r="BE395" s="1493">
        <v>7.3000000000000001E-3</v>
      </c>
      <c r="BF395" s="1493">
        <v>5.5999999999999999E-3</v>
      </c>
      <c r="BG395" s="1493">
        <v>2.3999999999999998E-3</v>
      </c>
    </row>
    <row r="396" spans="3:59">
      <c r="C396" s="1489" t="s">
        <v>681</v>
      </c>
      <c r="D396" s="1489" t="s">
        <v>2042</v>
      </c>
      <c r="E396" s="825" t="str">
        <f t="shared" si="6"/>
        <v>VacunoTARRAGONA</v>
      </c>
      <c r="F396" s="1491">
        <v>1.0999999999999999E-2</v>
      </c>
      <c r="G396" s="1492">
        <v>8.3999999999999995E-3</v>
      </c>
      <c r="H396" s="1491">
        <v>3.5999999999999999E-3</v>
      </c>
      <c r="I396" s="1491">
        <v>1.06E-2</v>
      </c>
      <c r="J396" s="1491">
        <v>8.0000000000000002E-3</v>
      </c>
      <c r="K396" s="1491">
        <v>3.3999999999999998E-3</v>
      </c>
      <c r="L396" s="1493">
        <v>1.0699999999999999E-2</v>
      </c>
      <c r="M396" s="1491">
        <v>8.0999999999999996E-3</v>
      </c>
      <c r="N396" s="1491">
        <v>3.5000000000000001E-3</v>
      </c>
      <c r="O396" s="1491">
        <v>1.1299999999999999E-2</v>
      </c>
      <c r="P396" s="1491">
        <v>8.6E-3</v>
      </c>
      <c r="Q396" s="1491">
        <v>3.7000000000000002E-3</v>
      </c>
      <c r="R396" s="1491">
        <v>1.0500000000000001E-2</v>
      </c>
      <c r="S396" s="1491">
        <v>8.0000000000000002E-3</v>
      </c>
      <c r="T396" s="1491">
        <v>3.3999999999999998E-3</v>
      </c>
      <c r="U396" s="1491">
        <v>1.09E-2</v>
      </c>
      <c r="V396" s="1491">
        <v>8.3000000000000001E-3</v>
      </c>
      <c r="W396" s="1491">
        <v>3.5000000000000001E-3</v>
      </c>
      <c r="X396" s="1491">
        <v>1.12E-2</v>
      </c>
      <c r="Y396" s="1491">
        <v>8.5000000000000006E-3</v>
      </c>
      <c r="Z396" s="1491">
        <v>3.5999999999999999E-3</v>
      </c>
      <c r="AA396" s="1491">
        <v>1.1299999999999999E-2</v>
      </c>
      <c r="AB396" s="1491">
        <v>8.6E-3</v>
      </c>
      <c r="AC396" s="1491">
        <v>3.7000000000000002E-3</v>
      </c>
      <c r="AD396" s="1491">
        <v>1.1299999999999999E-2</v>
      </c>
      <c r="AE396" s="1491">
        <v>8.6E-3</v>
      </c>
      <c r="AF396" s="1491">
        <v>3.7000000000000002E-3</v>
      </c>
      <c r="AG396" s="1491">
        <v>1.14E-2</v>
      </c>
      <c r="AH396" s="1491">
        <v>8.6E-3</v>
      </c>
      <c r="AI396" s="1491">
        <v>3.7000000000000002E-3</v>
      </c>
      <c r="AJ396" s="1491">
        <v>1.1299999999999999E-2</v>
      </c>
      <c r="AK396" s="1491">
        <v>8.6E-3</v>
      </c>
      <c r="AL396" s="1491">
        <v>3.7000000000000002E-3</v>
      </c>
      <c r="AM396" s="1491">
        <v>1.14E-2</v>
      </c>
      <c r="AN396" s="1491">
        <v>8.6999999999999994E-3</v>
      </c>
      <c r="AO396" s="1491">
        <v>3.7000000000000002E-3</v>
      </c>
      <c r="AP396" s="1491">
        <v>1.14E-2</v>
      </c>
      <c r="AQ396" s="1491">
        <v>8.6E-3</v>
      </c>
      <c r="AR396" s="1491">
        <v>3.7000000000000002E-3</v>
      </c>
      <c r="AS396" s="1491">
        <v>1.1299999999999999E-2</v>
      </c>
      <c r="AT396" s="1491">
        <v>8.6E-3</v>
      </c>
      <c r="AU396" s="1491">
        <v>3.7000000000000002E-3</v>
      </c>
      <c r="AV396" s="1491">
        <v>8.6999999999999994E-3</v>
      </c>
      <c r="AW396" s="1491">
        <v>6.6E-3</v>
      </c>
      <c r="AX396" s="1491">
        <v>2.8E-3</v>
      </c>
      <c r="AY396" s="1491">
        <v>8.5000000000000006E-3</v>
      </c>
      <c r="AZ396" s="1491">
        <v>6.4000000000000003E-3</v>
      </c>
      <c r="BA396" s="1491">
        <v>2.8E-3</v>
      </c>
      <c r="BB396" s="1493">
        <v>8.6999999999999994E-3</v>
      </c>
      <c r="BC396" s="1493">
        <v>6.6E-3</v>
      </c>
      <c r="BD396" s="1493">
        <v>2.8E-3</v>
      </c>
      <c r="BE396" s="1493">
        <v>8.6999999999999994E-3</v>
      </c>
      <c r="BF396" s="1493">
        <v>6.6E-3</v>
      </c>
      <c r="BG396" s="1493">
        <v>2.8E-3</v>
      </c>
    </row>
    <row r="397" spans="3:59">
      <c r="C397" s="1489" t="s">
        <v>681</v>
      </c>
      <c r="D397" s="1489" t="s">
        <v>2043</v>
      </c>
      <c r="E397" s="825" t="str">
        <f t="shared" si="6"/>
        <v>VacunoTERUEL</v>
      </c>
      <c r="F397" s="1491">
        <v>1.12E-2</v>
      </c>
      <c r="G397" s="1492">
        <v>8.5000000000000006E-3</v>
      </c>
      <c r="H397" s="1491">
        <v>3.5999999999999999E-3</v>
      </c>
      <c r="I397" s="1491">
        <v>1.0699999999999999E-2</v>
      </c>
      <c r="J397" s="1491">
        <v>8.0999999999999996E-3</v>
      </c>
      <c r="K397" s="1491">
        <v>3.5000000000000001E-3</v>
      </c>
      <c r="L397" s="1493">
        <v>1.04E-2</v>
      </c>
      <c r="M397" s="1491">
        <v>7.9000000000000008E-3</v>
      </c>
      <c r="N397" s="1491">
        <v>3.3999999999999998E-3</v>
      </c>
      <c r="O397" s="1491">
        <v>1.0500000000000001E-2</v>
      </c>
      <c r="P397" s="1491">
        <v>7.9000000000000008E-3</v>
      </c>
      <c r="Q397" s="1491">
        <v>3.3999999999999998E-3</v>
      </c>
      <c r="R397" s="1491">
        <v>9.7999999999999997E-3</v>
      </c>
      <c r="S397" s="1491">
        <v>7.4000000000000003E-3</v>
      </c>
      <c r="T397" s="1491">
        <v>3.2000000000000002E-3</v>
      </c>
      <c r="U397" s="1491">
        <v>9.7999999999999997E-3</v>
      </c>
      <c r="V397" s="1491">
        <v>7.4000000000000003E-3</v>
      </c>
      <c r="W397" s="1491">
        <v>3.2000000000000002E-3</v>
      </c>
      <c r="X397" s="1491">
        <v>9.9000000000000008E-3</v>
      </c>
      <c r="Y397" s="1491">
        <v>7.4999999999999997E-3</v>
      </c>
      <c r="Z397" s="1491">
        <v>3.2000000000000002E-3</v>
      </c>
      <c r="AA397" s="1491">
        <v>9.7999999999999997E-3</v>
      </c>
      <c r="AB397" s="1491">
        <v>7.4000000000000003E-3</v>
      </c>
      <c r="AC397" s="1491">
        <v>3.2000000000000002E-3</v>
      </c>
      <c r="AD397" s="1491">
        <v>9.7999999999999997E-3</v>
      </c>
      <c r="AE397" s="1491">
        <v>7.4000000000000003E-3</v>
      </c>
      <c r="AF397" s="1491">
        <v>3.2000000000000002E-3</v>
      </c>
      <c r="AG397" s="1491">
        <v>0.01</v>
      </c>
      <c r="AH397" s="1491">
        <v>7.6E-3</v>
      </c>
      <c r="AI397" s="1491">
        <v>3.3E-3</v>
      </c>
      <c r="AJ397" s="1491">
        <v>0.01</v>
      </c>
      <c r="AK397" s="1491">
        <v>7.6E-3</v>
      </c>
      <c r="AL397" s="1491">
        <v>3.3E-3</v>
      </c>
      <c r="AM397" s="1491">
        <v>1.01E-2</v>
      </c>
      <c r="AN397" s="1491">
        <v>7.7000000000000002E-3</v>
      </c>
      <c r="AO397" s="1491">
        <v>3.3E-3</v>
      </c>
      <c r="AP397" s="1491">
        <v>1.01E-2</v>
      </c>
      <c r="AQ397" s="1491">
        <v>7.7000000000000002E-3</v>
      </c>
      <c r="AR397" s="1491">
        <v>3.3E-3</v>
      </c>
      <c r="AS397" s="1491">
        <v>1.01E-2</v>
      </c>
      <c r="AT397" s="1491">
        <v>7.6E-3</v>
      </c>
      <c r="AU397" s="1491">
        <v>3.3E-3</v>
      </c>
      <c r="AV397" s="1491">
        <v>8.0000000000000002E-3</v>
      </c>
      <c r="AW397" s="1491">
        <v>6.0000000000000001E-3</v>
      </c>
      <c r="AX397" s="1491">
        <v>2.5999999999999999E-3</v>
      </c>
      <c r="AY397" s="1491">
        <v>7.9000000000000008E-3</v>
      </c>
      <c r="AZ397" s="1491">
        <v>6.0000000000000001E-3</v>
      </c>
      <c r="BA397" s="1491">
        <v>2.5999999999999999E-3</v>
      </c>
      <c r="BB397" s="1493">
        <v>8.0000000000000002E-3</v>
      </c>
      <c r="BC397" s="1493">
        <v>6.1000000000000004E-3</v>
      </c>
      <c r="BD397" s="1493">
        <v>2.5999999999999999E-3</v>
      </c>
      <c r="BE397" s="1493">
        <v>7.9000000000000008E-3</v>
      </c>
      <c r="BF397" s="1493">
        <v>6.0000000000000001E-3</v>
      </c>
      <c r="BG397" s="1493">
        <v>2.5999999999999999E-3</v>
      </c>
    </row>
    <row r="398" spans="3:59">
      <c r="C398" s="1489" t="s">
        <v>681</v>
      </c>
      <c r="D398" s="1489" t="s">
        <v>2044</v>
      </c>
      <c r="E398" s="825" t="str">
        <f t="shared" si="6"/>
        <v>VacunoTOLEDO</v>
      </c>
      <c r="F398" s="1491">
        <v>8.6E-3</v>
      </c>
      <c r="G398" s="1492">
        <v>6.4999999999999997E-3</v>
      </c>
      <c r="H398" s="1491">
        <v>2.8E-3</v>
      </c>
      <c r="I398" s="1491">
        <v>8.8999999999999999E-3</v>
      </c>
      <c r="J398" s="1491">
        <v>6.7999999999999996E-3</v>
      </c>
      <c r="K398" s="1491">
        <v>2.8999999999999998E-3</v>
      </c>
      <c r="L398" s="1493">
        <v>9.2999999999999992E-3</v>
      </c>
      <c r="M398" s="1491">
        <v>7.1000000000000004E-3</v>
      </c>
      <c r="N398" s="1491">
        <v>3.0000000000000001E-3</v>
      </c>
      <c r="O398" s="1491">
        <v>8.6999999999999994E-3</v>
      </c>
      <c r="P398" s="1491">
        <v>6.6E-3</v>
      </c>
      <c r="Q398" s="1491">
        <v>2.8E-3</v>
      </c>
      <c r="R398" s="1491">
        <v>8.6999999999999994E-3</v>
      </c>
      <c r="S398" s="1491">
        <v>6.6E-3</v>
      </c>
      <c r="T398" s="1491">
        <v>2.8E-3</v>
      </c>
      <c r="U398" s="1491">
        <v>8.6E-3</v>
      </c>
      <c r="V398" s="1491">
        <v>6.6E-3</v>
      </c>
      <c r="W398" s="1491">
        <v>2.8E-3</v>
      </c>
      <c r="X398" s="1491">
        <v>8.6999999999999994E-3</v>
      </c>
      <c r="Y398" s="1491">
        <v>6.6E-3</v>
      </c>
      <c r="Z398" s="1491">
        <v>2.8E-3</v>
      </c>
      <c r="AA398" s="1491">
        <v>8.8000000000000005E-3</v>
      </c>
      <c r="AB398" s="1491">
        <v>6.7000000000000002E-3</v>
      </c>
      <c r="AC398" s="1491">
        <v>2.8999999999999998E-3</v>
      </c>
      <c r="AD398" s="1491">
        <v>8.8999999999999999E-3</v>
      </c>
      <c r="AE398" s="1491">
        <v>6.7999999999999996E-3</v>
      </c>
      <c r="AF398" s="1491">
        <v>2.8999999999999998E-3</v>
      </c>
      <c r="AG398" s="1491">
        <v>9.2999999999999992E-3</v>
      </c>
      <c r="AH398" s="1491">
        <v>7.1000000000000004E-3</v>
      </c>
      <c r="AI398" s="1491">
        <v>3.0000000000000001E-3</v>
      </c>
      <c r="AJ398" s="1491">
        <v>9.4000000000000004E-3</v>
      </c>
      <c r="AK398" s="1491">
        <v>7.1000000000000004E-3</v>
      </c>
      <c r="AL398" s="1491">
        <v>3.0999999999999999E-3</v>
      </c>
      <c r="AM398" s="1491">
        <v>9.4000000000000004E-3</v>
      </c>
      <c r="AN398" s="1491">
        <v>7.1999999999999998E-3</v>
      </c>
      <c r="AO398" s="1491">
        <v>3.0999999999999999E-3</v>
      </c>
      <c r="AP398" s="1491">
        <v>9.4000000000000004E-3</v>
      </c>
      <c r="AQ398" s="1491">
        <v>7.1999999999999998E-3</v>
      </c>
      <c r="AR398" s="1491">
        <v>3.0999999999999999E-3</v>
      </c>
      <c r="AS398" s="1491">
        <v>9.4999999999999998E-3</v>
      </c>
      <c r="AT398" s="1491">
        <v>7.1999999999999998E-3</v>
      </c>
      <c r="AU398" s="1491">
        <v>3.0999999999999999E-3</v>
      </c>
      <c r="AV398" s="1491">
        <v>8.2000000000000007E-3</v>
      </c>
      <c r="AW398" s="1491">
        <v>6.3E-3</v>
      </c>
      <c r="AX398" s="1491">
        <v>2.7000000000000001E-3</v>
      </c>
      <c r="AY398" s="1491">
        <v>8.2000000000000007E-3</v>
      </c>
      <c r="AZ398" s="1491">
        <v>6.3E-3</v>
      </c>
      <c r="BA398" s="1491">
        <v>2.7000000000000001E-3</v>
      </c>
      <c r="BB398" s="1493">
        <v>8.2000000000000007E-3</v>
      </c>
      <c r="BC398" s="1493">
        <v>6.3E-3</v>
      </c>
      <c r="BD398" s="1493">
        <v>2.7000000000000001E-3</v>
      </c>
      <c r="BE398" s="1493">
        <v>8.2000000000000007E-3</v>
      </c>
      <c r="BF398" s="1493">
        <v>6.3E-3</v>
      </c>
      <c r="BG398" s="1493">
        <v>2.7000000000000001E-3</v>
      </c>
    </row>
    <row r="399" spans="3:59">
      <c r="C399" s="1489" t="s">
        <v>681</v>
      </c>
      <c r="D399" s="1489" t="s">
        <v>2045</v>
      </c>
      <c r="E399" s="825" t="str">
        <f t="shared" si="6"/>
        <v>VacunoVALENCIA/VALÉNCIA</v>
      </c>
      <c r="F399" s="1491">
        <v>8.6E-3</v>
      </c>
      <c r="G399" s="1492">
        <v>6.4999999999999997E-3</v>
      </c>
      <c r="H399" s="1491">
        <v>2.8E-3</v>
      </c>
      <c r="I399" s="1491">
        <v>8.6999999999999994E-3</v>
      </c>
      <c r="J399" s="1491">
        <v>6.6E-3</v>
      </c>
      <c r="K399" s="1491">
        <v>2.8E-3</v>
      </c>
      <c r="L399" s="1493">
        <v>8.8000000000000005E-3</v>
      </c>
      <c r="M399" s="1491">
        <v>6.7000000000000002E-3</v>
      </c>
      <c r="N399" s="1491">
        <v>2.8999999999999998E-3</v>
      </c>
      <c r="O399" s="1491">
        <v>8.3999999999999995E-3</v>
      </c>
      <c r="P399" s="1491">
        <v>6.4000000000000003E-3</v>
      </c>
      <c r="Q399" s="1491">
        <v>2.7000000000000001E-3</v>
      </c>
      <c r="R399" s="1491">
        <v>8.0000000000000002E-3</v>
      </c>
      <c r="S399" s="1491">
        <v>6.1000000000000004E-3</v>
      </c>
      <c r="T399" s="1491">
        <v>2.5999999999999999E-3</v>
      </c>
      <c r="U399" s="1491">
        <v>8.2000000000000007E-3</v>
      </c>
      <c r="V399" s="1491">
        <v>6.1999999999999998E-3</v>
      </c>
      <c r="W399" s="1491">
        <v>2.7000000000000001E-3</v>
      </c>
      <c r="X399" s="1491">
        <v>8.2000000000000007E-3</v>
      </c>
      <c r="Y399" s="1491">
        <v>6.1999999999999998E-3</v>
      </c>
      <c r="Z399" s="1491">
        <v>2.7000000000000001E-3</v>
      </c>
      <c r="AA399" s="1491">
        <v>8.0000000000000002E-3</v>
      </c>
      <c r="AB399" s="1491">
        <v>6.1000000000000004E-3</v>
      </c>
      <c r="AC399" s="1491">
        <v>2.5999999999999999E-3</v>
      </c>
      <c r="AD399" s="1491">
        <v>8.0000000000000002E-3</v>
      </c>
      <c r="AE399" s="1491">
        <v>6.1000000000000004E-3</v>
      </c>
      <c r="AF399" s="1491">
        <v>2.5999999999999999E-3</v>
      </c>
      <c r="AG399" s="1491">
        <v>8.8000000000000005E-3</v>
      </c>
      <c r="AH399" s="1491">
        <v>6.7000000000000002E-3</v>
      </c>
      <c r="AI399" s="1491">
        <v>2.8999999999999998E-3</v>
      </c>
      <c r="AJ399" s="1491">
        <v>8.8000000000000005E-3</v>
      </c>
      <c r="AK399" s="1491">
        <v>6.7000000000000002E-3</v>
      </c>
      <c r="AL399" s="1491">
        <v>2.8999999999999998E-3</v>
      </c>
      <c r="AM399" s="1491">
        <v>8.8000000000000005E-3</v>
      </c>
      <c r="AN399" s="1491">
        <v>6.7000000000000002E-3</v>
      </c>
      <c r="AO399" s="1491">
        <v>2.8999999999999998E-3</v>
      </c>
      <c r="AP399" s="1491">
        <v>8.8000000000000005E-3</v>
      </c>
      <c r="AQ399" s="1491">
        <v>6.7000000000000002E-3</v>
      </c>
      <c r="AR399" s="1491">
        <v>2.8999999999999998E-3</v>
      </c>
      <c r="AS399" s="1491">
        <v>8.8000000000000005E-3</v>
      </c>
      <c r="AT399" s="1491">
        <v>6.7000000000000002E-3</v>
      </c>
      <c r="AU399" s="1491">
        <v>2.8E-3</v>
      </c>
      <c r="AV399" s="1491">
        <v>8.2000000000000007E-3</v>
      </c>
      <c r="AW399" s="1491">
        <v>6.3E-3</v>
      </c>
      <c r="AX399" s="1491">
        <v>2.7000000000000001E-3</v>
      </c>
      <c r="AY399" s="1491">
        <v>8.2000000000000007E-3</v>
      </c>
      <c r="AZ399" s="1491">
        <v>6.3E-3</v>
      </c>
      <c r="BA399" s="1491">
        <v>2.7000000000000001E-3</v>
      </c>
      <c r="BB399" s="1493">
        <v>8.3000000000000001E-3</v>
      </c>
      <c r="BC399" s="1493">
        <v>6.3E-3</v>
      </c>
      <c r="BD399" s="1493">
        <v>2.7000000000000001E-3</v>
      </c>
      <c r="BE399" s="1493">
        <v>8.3000000000000001E-3</v>
      </c>
      <c r="BF399" s="1493">
        <v>6.3E-3</v>
      </c>
      <c r="BG399" s="1493">
        <v>2.7000000000000001E-3</v>
      </c>
    </row>
    <row r="400" spans="3:59">
      <c r="C400" s="1489" t="s">
        <v>681</v>
      </c>
      <c r="D400" s="1489" t="s">
        <v>2046</v>
      </c>
      <c r="E400" s="825" t="str">
        <f t="shared" si="6"/>
        <v>VacunoVALLADOLID</v>
      </c>
      <c r="F400" s="1491">
        <v>8.6999999999999994E-3</v>
      </c>
      <c r="G400" s="1492">
        <v>6.6E-3</v>
      </c>
      <c r="H400" s="1491">
        <v>2.8E-3</v>
      </c>
      <c r="I400" s="1491">
        <v>8.8000000000000005E-3</v>
      </c>
      <c r="J400" s="1491">
        <v>6.7000000000000002E-3</v>
      </c>
      <c r="K400" s="1491">
        <v>2.8999999999999998E-3</v>
      </c>
      <c r="L400" s="1493">
        <v>8.6999999999999994E-3</v>
      </c>
      <c r="M400" s="1491">
        <v>6.6E-3</v>
      </c>
      <c r="N400" s="1491">
        <v>2.8E-3</v>
      </c>
      <c r="O400" s="1491">
        <v>8.3000000000000001E-3</v>
      </c>
      <c r="P400" s="1491">
        <v>6.3E-3</v>
      </c>
      <c r="Q400" s="1491">
        <v>2.7000000000000001E-3</v>
      </c>
      <c r="R400" s="1491">
        <v>8.2000000000000007E-3</v>
      </c>
      <c r="S400" s="1491">
        <v>6.1999999999999998E-3</v>
      </c>
      <c r="T400" s="1491">
        <v>2.7000000000000001E-3</v>
      </c>
      <c r="U400" s="1491">
        <v>8.2000000000000007E-3</v>
      </c>
      <c r="V400" s="1491">
        <v>6.1999999999999998E-3</v>
      </c>
      <c r="W400" s="1491">
        <v>2.7000000000000001E-3</v>
      </c>
      <c r="X400" s="1491">
        <v>8.3000000000000001E-3</v>
      </c>
      <c r="Y400" s="1491">
        <v>6.3E-3</v>
      </c>
      <c r="Z400" s="1491">
        <v>2.7000000000000001E-3</v>
      </c>
      <c r="AA400" s="1491">
        <v>8.3999999999999995E-3</v>
      </c>
      <c r="AB400" s="1491">
        <v>6.3E-3</v>
      </c>
      <c r="AC400" s="1491">
        <v>2.7000000000000001E-3</v>
      </c>
      <c r="AD400" s="1491">
        <v>8.3999999999999995E-3</v>
      </c>
      <c r="AE400" s="1491">
        <v>6.4000000000000003E-3</v>
      </c>
      <c r="AF400" s="1491">
        <v>2.7000000000000001E-3</v>
      </c>
      <c r="AG400" s="1491">
        <v>8.9999999999999993E-3</v>
      </c>
      <c r="AH400" s="1491">
        <v>6.8999999999999999E-3</v>
      </c>
      <c r="AI400" s="1491">
        <v>2.8999999999999998E-3</v>
      </c>
      <c r="AJ400" s="1491">
        <v>9.1000000000000004E-3</v>
      </c>
      <c r="AK400" s="1491">
        <v>6.8999999999999999E-3</v>
      </c>
      <c r="AL400" s="1491">
        <v>3.0000000000000001E-3</v>
      </c>
      <c r="AM400" s="1491">
        <v>9.1000000000000004E-3</v>
      </c>
      <c r="AN400" s="1491">
        <v>6.8999999999999999E-3</v>
      </c>
      <c r="AO400" s="1491">
        <v>3.0000000000000001E-3</v>
      </c>
      <c r="AP400" s="1491">
        <v>9.1000000000000004E-3</v>
      </c>
      <c r="AQ400" s="1491">
        <v>6.8999999999999999E-3</v>
      </c>
      <c r="AR400" s="1491">
        <v>3.0000000000000001E-3</v>
      </c>
      <c r="AS400" s="1491">
        <v>9.1000000000000004E-3</v>
      </c>
      <c r="AT400" s="1491">
        <v>6.8999999999999999E-3</v>
      </c>
      <c r="AU400" s="1491">
        <v>2.8999999999999998E-3</v>
      </c>
      <c r="AV400" s="1491">
        <v>8.3999999999999995E-3</v>
      </c>
      <c r="AW400" s="1491">
        <v>6.4000000000000003E-3</v>
      </c>
      <c r="AX400" s="1491">
        <v>2.7000000000000001E-3</v>
      </c>
      <c r="AY400" s="1491">
        <v>8.3999999999999995E-3</v>
      </c>
      <c r="AZ400" s="1491">
        <v>6.4000000000000003E-3</v>
      </c>
      <c r="BA400" s="1491">
        <v>2.7000000000000001E-3</v>
      </c>
      <c r="BB400" s="1493">
        <v>8.3999999999999995E-3</v>
      </c>
      <c r="BC400" s="1493">
        <v>6.4000000000000003E-3</v>
      </c>
      <c r="BD400" s="1493">
        <v>2.7000000000000001E-3</v>
      </c>
      <c r="BE400" s="1493">
        <v>8.3999999999999995E-3</v>
      </c>
      <c r="BF400" s="1493">
        <v>6.4000000000000003E-3</v>
      </c>
      <c r="BG400" s="1493">
        <v>2.7000000000000001E-3</v>
      </c>
    </row>
    <row r="401" spans="3:59">
      <c r="C401" s="1489" t="s">
        <v>681</v>
      </c>
      <c r="D401" s="1489" t="s">
        <v>2047</v>
      </c>
      <c r="E401" s="825" t="str">
        <f t="shared" si="6"/>
        <v>VacunoZAMORA</v>
      </c>
      <c r="F401" s="1491">
        <v>8.8000000000000005E-3</v>
      </c>
      <c r="G401" s="1492">
        <v>6.7000000000000002E-3</v>
      </c>
      <c r="H401" s="1491">
        <v>2.8999999999999998E-3</v>
      </c>
      <c r="I401" s="1491">
        <v>8.8000000000000005E-3</v>
      </c>
      <c r="J401" s="1491">
        <v>6.7000000000000002E-3</v>
      </c>
      <c r="K401" s="1491">
        <v>2.8E-3</v>
      </c>
      <c r="L401" s="1493">
        <v>8.9999999999999993E-3</v>
      </c>
      <c r="M401" s="1491">
        <v>6.7999999999999996E-3</v>
      </c>
      <c r="N401" s="1491">
        <v>2.8999999999999998E-3</v>
      </c>
      <c r="O401" s="1491">
        <v>8.3999999999999995E-3</v>
      </c>
      <c r="P401" s="1491">
        <v>6.4000000000000003E-3</v>
      </c>
      <c r="Q401" s="1491">
        <v>2.7000000000000001E-3</v>
      </c>
      <c r="R401" s="1491">
        <v>8.3000000000000001E-3</v>
      </c>
      <c r="S401" s="1491">
        <v>6.3E-3</v>
      </c>
      <c r="T401" s="1491">
        <v>2.7000000000000001E-3</v>
      </c>
      <c r="U401" s="1491">
        <v>8.2000000000000007E-3</v>
      </c>
      <c r="V401" s="1491">
        <v>6.1999999999999998E-3</v>
      </c>
      <c r="W401" s="1491">
        <v>2.7000000000000001E-3</v>
      </c>
      <c r="X401" s="1491">
        <v>8.3000000000000001E-3</v>
      </c>
      <c r="Y401" s="1491">
        <v>6.3E-3</v>
      </c>
      <c r="Z401" s="1491">
        <v>2.7000000000000001E-3</v>
      </c>
      <c r="AA401" s="1491">
        <v>8.2000000000000007E-3</v>
      </c>
      <c r="AB401" s="1491">
        <v>6.3E-3</v>
      </c>
      <c r="AC401" s="1491">
        <v>2.7000000000000001E-3</v>
      </c>
      <c r="AD401" s="1491">
        <v>8.3000000000000001E-3</v>
      </c>
      <c r="AE401" s="1491">
        <v>6.3E-3</v>
      </c>
      <c r="AF401" s="1491">
        <v>2.7000000000000001E-3</v>
      </c>
      <c r="AG401" s="1491">
        <v>8.9999999999999993E-3</v>
      </c>
      <c r="AH401" s="1491">
        <v>6.8999999999999999E-3</v>
      </c>
      <c r="AI401" s="1491">
        <v>2.8999999999999998E-3</v>
      </c>
      <c r="AJ401" s="1491">
        <v>9.1000000000000004E-3</v>
      </c>
      <c r="AK401" s="1491">
        <v>6.8999999999999999E-3</v>
      </c>
      <c r="AL401" s="1491">
        <v>3.0000000000000001E-3</v>
      </c>
      <c r="AM401" s="1491">
        <v>9.1000000000000004E-3</v>
      </c>
      <c r="AN401" s="1491">
        <v>6.8999999999999999E-3</v>
      </c>
      <c r="AO401" s="1491">
        <v>3.0000000000000001E-3</v>
      </c>
      <c r="AP401" s="1491">
        <v>9.1999999999999998E-3</v>
      </c>
      <c r="AQ401" s="1491">
        <v>7.0000000000000001E-3</v>
      </c>
      <c r="AR401" s="1491">
        <v>3.0000000000000001E-3</v>
      </c>
      <c r="AS401" s="1491">
        <v>9.1999999999999998E-3</v>
      </c>
      <c r="AT401" s="1491">
        <v>7.0000000000000001E-3</v>
      </c>
      <c r="AU401" s="1491">
        <v>3.0000000000000001E-3</v>
      </c>
      <c r="AV401" s="1491">
        <v>8.5000000000000006E-3</v>
      </c>
      <c r="AW401" s="1491">
        <v>6.4999999999999997E-3</v>
      </c>
      <c r="AX401" s="1491">
        <v>2.8E-3</v>
      </c>
      <c r="AY401" s="1491">
        <v>8.6E-3</v>
      </c>
      <c r="AZ401" s="1491">
        <v>6.4999999999999997E-3</v>
      </c>
      <c r="BA401" s="1491">
        <v>2.8E-3</v>
      </c>
      <c r="BB401" s="1493">
        <v>8.5000000000000006E-3</v>
      </c>
      <c r="BC401" s="1493">
        <v>6.4999999999999997E-3</v>
      </c>
      <c r="BD401" s="1493">
        <v>2.8E-3</v>
      </c>
      <c r="BE401" s="1493">
        <v>8.5000000000000006E-3</v>
      </c>
      <c r="BF401" s="1493">
        <v>6.4999999999999997E-3</v>
      </c>
      <c r="BG401" s="1493">
        <v>2.8E-3</v>
      </c>
    </row>
    <row r="402" spans="3:59">
      <c r="C402" s="1489" t="s">
        <v>681</v>
      </c>
      <c r="D402" s="1489" t="s">
        <v>2048</v>
      </c>
      <c r="E402" s="825" t="str">
        <f t="shared" si="6"/>
        <v>VacunoZARAGOZA</v>
      </c>
      <c r="F402" s="1491">
        <v>9.4999999999999998E-3</v>
      </c>
      <c r="G402" s="1492">
        <v>7.1999999999999998E-3</v>
      </c>
      <c r="H402" s="1491">
        <v>3.0999999999999999E-3</v>
      </c>
      <c r="I402" s="1491">
        <v>9.5999999999999992E-3</v>
      </c>
      <c r="J402" s="1491">
        <v>7.3000000000000001E-3</v>
      </c>
      <c r="K402" s="1491">
        <v>3.0999999999999999E-3</v>
      </c>
      <c r="L402" s="1493">
        <v>9.5999999999999992E-3</v>
      </c>
      <c r="M402" s="1491">
        <v>7.3000000000000001E-3</v>
      </c>
      <c r="N402" s="1491">
        <v>3.0999999999999999E-3</v>
      </c>
      <c r="O402" s="1491">
        <v>9.7999999999999997E-3</v>
      </c>
      <c r="P402" s="1491">
        <v>7.4999999999999997E-3</v>
      </c>
      <c r="Q402" s="1491">
        <v>3.2000000000000002E-3</v>
      </c>
      <c r="R402" s="1491">
        <v>9.4000000000000004E-3</v>
      </c>
      <c r="S402" s="1491">
        <v>7.1000000000000004E-3</v>
      </c>
      <c r="T402" s="1491">
        <v>3.0000000000000001E-3</v>
      </c>
      <c r="U402" s="1491">
        <v>8.8999999999999999E-3</v>
      </c>
      <c r="V402" s="1491">
        <v>6.7999999999999996E-3</v>
      </c>
      <c r="W402" s="1491">
        <v>2.8999999999999998E-3</v>
      </c>
      <c r="X402" s="1491">
        <v>9.1000000000000004E-3</v>
      </c>
      <c r="Y402" s="1491">
        <v>6.8999999999999999E-3</v>
      </c>
      <c r="Z402" s="1491">
        <v>2.8999999999999998E-3</v>
      </c>
      <c r="AA402" s="1491">
        <v>8.9999999999999993E-3</v>
      </c>
      <c r="AB402" s="1491">
        <v>6.8999999999999999E-3</v>
      </c>
      <c r="AC402" s="1491">
        <v>2.8999999999999998E-3</v>
      </c>
      <c r="AD402" s="1491">
        <v>8.9999999999999993E-3</v>
      </c>
      <c r="AE402" s="1491">
        <v>6.8999999999999999E-3</v>
      </c>
      <c r="AF402" s="1491">
        <v>2.8999999999999998E-3</v>
      </c>
      <c r="AG402" s="1491">
        <v>9.7000000000000003E-3</v>
      </c>
      <c r="AH402" s="1491">
        <v>7.4000000000000003E-3</v>
      </c>
      <c r="AI402" s="1491">
        <v>3.2000000000000002E-3</v>
      </c>
      <c r="AJ402" s="1491">
        <v>9.7999999999999997E-3</v>
      </c>
      <c r="AK402" s="1491">
        <v>7.4000000000000003E-3</v>
      </c>
      <c r="AL402" s="1491">
        <v>3.2000000000000002E-3</v>
      </c>
      <c r="AM402" s="1491">
        <v>9.7999999999999997E-3</v>
      </c>
      <c r="AN402" s="1491">
        <v>7.4999999999999997E-3</v>
      </c>
      <c r="AO402" s="1491">
        <v>3.2000000000000002E-3</v>
      </c>
      <c r="AP402" s="1491">
        <v>9.7999999999999997E-3</v>
      </c>
      <c r="AQ402" s="1491">
        <v>7.4999999999999997E-3</v>
      </c>
      <c r="AR402" s="1491">
        <v>3.2000000000000002E-3</v>
      </c>
      <c r="AS402" s="1491">
        <v>9.7999999999999997E-3</v>
      </c>
      <c r="AT402" s="1491">
        <v>7.4000000000000003E-3</v>
      </c>
      <c r="AU402" s="1491">
        <v>3.2000000000000002E-3</v>
      </c>
      <c r="AV402" s="1491">
        <v>8.8000000000000005E-3</v>
      </c>
      <c r="AW402" s="1491">
        <v>6.7000000000000002E-3</v>
      </c>
      <c r="AX402" s="1491">
        <v>2.8E-3</v>
      </c>
      <c r="AY402" s="1491">
        <v>8.6999999999999994E-3</v>
      </c>
      <c r="AZ402" s="1491">
        <v>6.6E-3</v>
      </c>
      <c r="BA402" s="1491">
        <v>2.8E-3</v>
      </c>
      <c r="BB402" s="1493">
        <v>8.8000000000000005E-3</v>
      </c>
      <c r="BC402" s="1493">
        <v>6.7000000000000002E-3</v>
      </c>
      <c r="BD402" s="1493">
        <v>2.8999999999999998E-3</v>
      </c>
      <c r="BE402" s="1493">
        <v>8.8000000000000005E-3</v>
      </c>
      <c r="BF402" s="1493">
        <v>6.7000000000000002E-3</v>
      </c>
      <c r="BG402" s="1493">
        <v>2.8999999999999998E-3</v>
      </c>
    </row>
    <row r="403" spans="3:59">
      <c r="C403" s="1489" t="s">
        <v>681</v>
      </c>
      <c r="D403" s="1489" t="s">
        <v>2049</v>
      </c>
      <c r="E403" s="825" t="str">
        <f t="shared" si="6"/>
        <v>VacunoCEUTA Y MELILLA</v>
      </c>
      <c r="F403" s="1491">
        <v>8.6999999999999994E-3</v>
      </c>
      <c r="G403" s="1492">
        <v>6.6E-3</v>
      </c>
      <c r="H403" s="1491">
        <v>2.8E-3</v>
      </c>
      <c r="I403" s="1491">
        <v>8.6999999999999994E-3</v>
      </c>
      <c r="J403" s="1491">
        <v>6.6E-3</v>
      </c>
      <c r="K403" s="1491">
        <v>2.8E-3</v>
      </c>
      <c r="L403" s="1493">
        <v>8.6E-3</v>
      </c>
      <c r="M403" s="1491">
        <v>6.6E-3</v>
      </c>
      <c r="N403" s="1491">
        <v>2.8E-3</v>
      </c>
      <c r="O403" s="1491">
        <v>8.6E-3</v>
      </c>
      <c r="P403" s="1491">
        <v>6.4999999999999997E-3</v>
      </c>
      <c r="Q403" s="1491">
        <v>2.8E-3</v>
      </c>
      <c r="R403" s="1491">
        <v>8.5000000000000006E-3</v>
      </c>
      <c r="S403" s="1491">
        <v>6.4000000000000003E-3</v>
      </c>
      <c r="T403" s="1491">
        <v>2.8E-3</v>
      </c>
      <c r="U403" s="1491">
        <v>8.3999999999999995E-3</v>
      </c>
      <c r="V403" s="1491">
        <v>6.4000000000000003E-3</v>
      </c>
      <c r="W403" s="1491">
        <v>2.7000000000000001E-3</v>
      </c>
      <c r="X403" s="1491">
        <v>8.5000000000000006E-3</v>
      </c>
      <c r="Y403" s="1491">
        <v>6.4000000000000003E-3</v>
      </c>
      <c r="Z403" s="1491">
        <v>2.8E-3</v>
      </c>
      <c r="AA403" s="1491">
        <v>8.5000000000000006E-3</v>
      </c>
      <c r="AB403" s="1491">
        <v>6.4000000000000003E-3</v>
      </c>
      <c r="AC403" s="1491">
        <v>2.8E-3</v>
      </c>
      <c r="AD403" s="1491">
        <v>8.5000000000000006E-3</v>
      </c>
      <c r="AE403" s="1491">
        <v>6.4999999999999997E-3</v>
      </c>
      <c r="AF403" s="1491">
        <v>2.8E-3</v>
      </c>
      <c r="AG403" s="1491">
        <v>8.6E-3</v>
      </c>
      <c r="AH403" s="1491">
        <v>6.4999999999999997E-3</v>
      </c>
      <c r="AI403" s="1491">
        <v>2.8E-3</v>
      </c>
      <c r="AJ403" s="1491">
        <v>8.6999999999999994E-3</v>
      </c>
      <c r="AK403" s="1491">
        <v>6.6E-3</v>
      </c>
      <c r="AL403" s="1491">
        <v>2.8E-3</v>
      </c>
      <c r="AM403" s="1491">
        <v>8.6999999999999994E-3</v>
      </c>
      <c r="AN403" s="1491">
        <v>6.6E-3</v>
      </c>
      <c r="AO403" s="1491">
        <v>2.8E-3</v>
      </c>
      <c r="AP403" s="1491">
        <v>8.6999999999999994E-3</v>
      </c>
      <c r="AQ403" s="1491">
        <v>6.6E-3</v>
      </c>
      <c r="AR403" s="1491">
        <v>2.8E-3</v>
      </c>
      <c r="AS403" s="1491">
        <v>8.6999999999999994E-3</v>
      </c>
      <c r="AT403" s="1491">
        <v>6.6E-3</v>
      </c>
      <c r="AU403" s="1491">
        <v>2.8E-3</v>
      </c>
      <c r="AV403" s="1491">
        <v>8.0999999999999996E-3</v>
      </c>
      <c r="AW403" s="1491">
        <v>6.1999999999999998E-3</v>
      </c>
      <c r="AX403" s="1491">
        <v>2.5999999999999999E-3</v>
      </c>
      <c r="AY403" s="1491">
        <v>8.0999999999999996E-3</v>
      </c>
      <c r="AZ403" s="1491">
        <v>6.1999999999999998E-3</v>
      </c>
      <c r="BA403" s="1491">
        <v>2.5999999999999999E-3</v>
      </c>
      <c r="BB403" s="1493">
        <v>8.0999999999999996E-3</v>
      </c>
      <c r="BC403" s="1493">
        <v>6.1999999999999998E-3</v>
      </c>
      <c r="BD403" s="1493">
        <v>2.5999999999999999E-3</v>
      </c>
      <c r="BE403" s="1493">
        <v>8.0999999999999996E-3</v>
      </c>
      <c r="BF403" s="1493">
        <v>6.1999999999999998E-3</v>
      </c>
      <c r="BG403" s="1493">
        <v>2.5999999999999999E-3</v>
      </c>
    </row>
    <row r="404" spans="3:59">
      <c r="C404" s="1489" t="s">
        <v>682</v>
      </c>
      <c r="D404" s="1489" t="s">
        <v>1999</v>
      </c>
      <c r="E404" s="825" t="str">
        <f t="shared" si="6"/>
        <v>CunícolaALBACETE</v>
      </c>
      <c r="F404" s="1491">
        <v>7.2599999999999998E-2</v>
      </c>
      <c r="G404" s="1492">
        <v>3.78E-2</v>
      </c>
      <c r="H404" s="1491" t="s">
        <v>546</v>
      </c>
      <c r="I404" s="1491">
        <v>7.2599999999999998E-2</v>
      </c>
      <c r="J404" s="1491">
        <v>3.78E-2</v>
      </c>
      <c r="K404" s="1491" t="s">
        <v>546</v>
      </c>
      <c r="L404" s="1493">
        <v>7.2599999999999998E-2</v>
      </c>
      <c r="M404" s="1491">
        <v>3.78E-2</v>
      </c>
      <c r="N404" s="1491" t="s">
        <v>546</v>
      </c>
      <c r="O404" s="1491">
        <v>7.2599999999999998E-2</v>
      </c>
      <c r="P404" s="1491">
        <v>3.78E-2</v>
      </c>
      <c r="Q404" s="1491" t="s">
        <v>546</v>
      </c>
      <c r="R404" s="1491">
        <v>7.2599999999999998E-2</v>
      </c>
      <c r="S404" s="1491">
        <v>3.78E-2</v>
      </c>
      <c r="T404" s="1491" t="s">
        <v>546</v>
      </c>
      <c r="U404" s="1491">
        <v>7.2599999999999998E-2</v>
      </c>
      <c r="V404" s="1491">
        <v>3.78E-2</v>
      </c>
      <c r="W404" s="1491" t="s">
        <v>546</v>
      </c>
      <c r="X404" s="1491">
        <v>7.2599999999999998E-2</v>
      </c>
      <c r="Y404" s="1491">
        <v>3.78E-2</v>
      </c>
      <c r="Z404" s="1491" t="s">
        <v>546</v>
      </c>
      <c r="AA404" s="1491">
        <v>7.2599999999999998E-2</v>
      </c>
      <c r="AB404" s="1491">
        <v>3.78E-2</v>
      </c>
      <c r="AC404" s="1491" t="s">
        <v>546</v>
      </c>
      <c r="AD404" s="1491">
        <v>7.2599999999999998E-2</v>
      </c>
      <c r="AE404" s="1491">
        <v>3.78E-2</v>
      </c>
      <c r="AF404" s="1491" t="s">
        <v>546</v>
      </c>
      <c r="AG404" s="1491">
        <v>7.2599999999999998E-2</v>
      </c>
      <c r="AH404" s="1491">
        <v>3.78E-2</v>
      </c>
      <c r="AI404" s="1491" t="s">
        <v>546</v>
      </c>
      <c r="AJ404" s="1491">
        <v>7.2599999999999998E-2</v>
      </c>
      <c r="AK404" s="1491">
        <v>3.78E-2</v>
      </c>
      <c r="AL404" s="1491" t="s">
        <v>546</v>
      </c>
      <c r="AM404" s="1491">
        <v>7.2599999999999998E-2</v>
      </c>
      <c r="AN404" s="1491">
        <v>3.78E-2</v>
      </c>
      <c r="AO404" s="1491" t="s">
        <v>546</v>
      </c>
      <c r="AP404" s="1491">
        <v>7.2599999999999998E-2</v>
      </c>
      <c r="AQ404" s="1491">
        <v>3.78E-2</v>
      </c>
      <c r="AR404" s="1491" t="s">
        <v>546</v>
      </c>
      <c r="AS404" s="1491">
        <v>7.2599999999999998E-2</v>
      </c>
      <c r="AT404" s="1491">
        <v>3.78E-2</v>
      </c>
      <c r="AU404" s="1491" t="s">
        <v>546</v>
      </c>
      <c r="AV404" s="1491">
        <v>7.2599999999999998E-2</v>
      </c>
      <c r="AW404" s="1491">
        <v>3.78E-2</v>
      </c>
      <c r="AX404" s="1491" t="s">
        <v>546</v>
      </c>
      <c r="AY404" s="1491">
        <v>7.2599999999999998E-2</v>
      </c>
      <c r="AZ404" s="1491">
        <v>3.78E-2</v>
      </c>
      <c r="BA404" s="1491" t="s">
        <v>546</v>
      </c>
      <c r="BB404" s="1493">
        <v>7.2599999999999998E-2</v>
      </c>
      <c r="BC404" s="1493">
        <v>3.78E-2</v>
      </c>
      <c r="BD404" s="1493" t="s">
        <v>546</v>
      </c>
      <c r="BE404" s="1493">
        <v>7.2599999999999998E-2</v>
      </c>
      <c r="BF404" s="1493">
        <v>3.78E-2</v>
      </c>
      <c r="BG404" s="1493" t="s">
        <v>546</v>
      </c>
    </row>
    <row r="405" spans="3:59">
      <c r="C405" s="1489" t="s">
        <v>682</v>
      </c>
      <c r="D405" s="1489" t="s">
        <v>2000</v>
      </c>
      <c r="E405" s="825" t="str">
        <f t="shared" si="6"/>
        <v>CunícolaALICANTE/ALACANT</v>
      </c>
      <c r="F405" s="1491">
        <v>7.2599999999999998E-2</v>
      </c>
      <c r="G405" s="1492">
        <v>3.78E-2</v>
      </c>
      <c r="H405" s="1491" t="s">
        <v>546</v>
      </c>
      <c r="I405" s="1491">
        <v>7.2599999999999998E-2</v>
      </c>
      <c r="J405" s="1491">
        <v>3.78E-2</v>
      </c>
      <c r="K405" s="1491" t="s">
        <v>546</v>
      </c>
      <c r="L405" s="1493">
        <v>7.2599999999999998E-2</v>
      </c>
      <c r="M405" s="1491">
        <v>3.78E-2</v>
      </c>
      <c r="N405" s="1491" t="s">
        <v>546</v>
      </c>
      <c r="O405" s="1491">
        <v>7.2599999999999998E-2</v>
      </c>
      <c r="P405" s="1491">
        <v>3.78E-2</v>
      </c>
      <c r="Q405" s="1491" t="s">
        <v>546</v>
      </c>
      <c r="R405" s="1491">
        <v>7.2599999999999998E-2</v>
      </c>
      <c r="S405" s="1491">
        <v>3.78E-2</v>
      </c>
      <c r="T405" s="1491" t="s">
        <v>546</v>
      </c>
      <c r="U405" s="1491">
        <v>7.2599999999999998E-2</v>
      </c>
      <c r="V405" s="1491">
        <v>3.78E-2</v>
      </c>
      <c r="W405" s="1491" t="s">
        <v>546</v>
      </c>
      <c r="X405" s="1491">
        <v>7.2599999999999998E-2</v>
      </c>
      <c r="Y405" s="1491">
        <v>3.78E-2</v>
      </c>
      <c r="Z405" s="1491" t="s">
        <v>546</v>
      </c>
      <c r="AA405" s="1491">
        <v>7.2599999999999998E-2</v>
      </c>
      <c r="AB405" s="1491">
        <v>3.78E-2</v>
      </c>
      <c r="AC405" s="1491" t="s">
        <v>546</v>
      </c>
      <c r="AD405" s="1491">
        <v>7.2599999999999998E-2</v>
      </c>
      <c r="AE405" s="1491">
        <v>3.78E-2</v>
      </c>
      <c r="AF405" s="1491" t="s">
        <v>546</v>
      </c>
      <c r="AG405" s="1491">
        <v>7.2599999999999998E-2</v>
      </c>
      <c r="AH405" s="1491">
        <v>3.78E-2</v>
      </c>
      <c r="AI405" s="1491" t="s">
        <v>546</v>
      </c>
      <c r="AJ405" s="1491">
        <v>7.2599999999999998E-2</v>
      </c>
      <c r="AK405" s="1491">
        <v>3.78E-2</v>
      </c>
      <c r="AL405" s="1491" t="s">
        <v>546</v>
      </c>
      <c r="AM405" s="1491">
        <v>7.2599999999999998E-2</v>
      </c>
      <c r="AN405" s="1491">
        <v>3.78E-2</v>
      </c>
      <c r="AO405" s="1491" t="s">
        <v>546</v>
      </c>
      <c r="AP405" s="1491">
        <v>7.2599999999999998E-2</v>
      </c>
      <c r="AQ405" s="1491">
        <v>3.78E-2</v>
      </c>
      <c r="AR405" s="1491" t="s">
        <v>546</v>
      </c>
      <c r="AS405" s="1491">
        <v>7.2599999999999998E-2</v>
      </c>
      <c r="AT405" s="1491">
        <v>3.78E-2</v>
      </c>
      <c r="AU405" s="1491" t="s">
        <v>546</v>
      </c>
      <c r="AV405" s="1491">
        <v>7.2599999999999998E-2</v>
      </c>
      <c r="AW405" s="1491">
        <v>3.78E-2</v>
      </c>
      <c r="AX405" s="1491" t="s">
        <v>546</v>
      </c>
      <c r="AY405" s="1491">
        <v>7.2599999999999998E-2</v>
      </c>
      <c r="AZ405" s="1491">
        <v>3.78E-2</v>
      </c>
      <c r="BA405" s="1491" t="s">
        <v>546</v>
      </c>
      <c r="BB405" s="1493">
        <v>7.2599999999999998E-2</v>
      </c>
      <c r="BC405" s="1493">
        <v>3.78E-2</v>
      </c>
      <c r="BD405" s="1493" t="s">
        <v>546</v>
      </c>
      <c r="BE405" s="1493">
        <v>7.2599999999999998E-2</v>
      </c>
      <c r="BF405" s="1493">
        <v>3.78E-2</v>
      </c>
      <c r="BG405" s="1493" t="s">
        <v>546</v>
      </c>
    </row>
    <row r="406" spans="3:59">
      <c r="C406" s="1489" t="s">
        <v>682</v>
      </c>
      <c r="D406" s="1489" t="s">
        <v>2001</v>
      </c>
      <c r="E406" s="825" t="str">
        <f t="shared" si="6"/>
        <v>CunícolaALMERÍA</v>
      </c>
      <c r="F406" s="1491">
        <v>7.2599999999999998E-2</v>
      </c>
      <c r="G406" s="1492">
        <v>3.78E-2</v>
      </c>
      <c r="H406" s="1491" t="s">
        <v>546</v>
      </c>
      <c r="I406" s="1491">
        <v>7.2599999999999998E-2</v>
      </c>
      <c r="J406" s="1491">
        <v>3.78E-2</v>
      </c>
      <c r="K406" s="1491" t="s">
        <v>546</v>
      </c>
      <c r="L406" s="1493">
        <v>7.2599999999999998E-2</v>
      </c>
      <c r="M406" s="1491">
        <v>3.78E-2</v>
      </c>
      <c r="N406" s="1491" t="s">
        <v>546</v>
      </c>
      <c r="O406" s="1491">
        <v>7.2599999999999998E-2</v>
      </c>
      <c r="P406" s="1491">
        <v>3.78E-2</v>
      </c>
      <c r="Q406" s="1491" t="s">
        <v>546</v>
      </c>
      <c r="R406" s="1491">
        <v>7.2599999999999998E-2</v>
      </c>
      <c r="S406" s="1491">
        <v>3.78E-2</v>
      </c>
      <c r="T406" s="1491" t="s">
        <v>546</v>
      </c>
      <c r="U406" s="1491">
        <v>7.2599999999999998E-2</v>
      </c>
      <c r="V406" s="1491">
        <v>3.78E-2</v>
      </c>
      <c r="W406" s="1491" t="s">
        <v>546</v>
      </c>
      <c r="X406" s="1491">
        <v>7.2599999999999998E-2</v>
      </c>
      <c r="Y406" s="1491">
        <v>3.78E-2</v>
      </c>
      <c r="Z406" s="1491" t="s">
        <v>546</v>
      </c>
      <c r="AA406" s="1491">
        <v>7.2599999999999998E-2</v>
      </c>
      <c r="AB406" s="1491">
        <v>3.78E-2</v>
      </c>
      <c r="AC406" s="1491" t="s">
        <v>546</v>
      </c>
      <c r="AD406" s="1491">
        <v>7.2599999999999998E-2</v>
      </c>
      <c r="AE406" s="1491">
        <v>3.78E-2</v>
      </c>
      <c r="AF406" s="1491" t="s">
        <v>546</v>
      </c>
      <c r="AG406" s="1491">
        <v>7.2599999999999998E-2</v>
      </c>
      <c r="AH406" s="1491">
        <v>3.78E-2</v>
      </c>
      <c r="AI406" s="1491" t="s">
        <v>546</v>
      </c>
      <c r="AJ406" s="1491">
        <v>7.2599999999999998E-2</v>
      </c>
      <c r="AK406" s="1491">
        <v>3.78E-2</v>
      </c>
      <c r="AL406" s="1491" t="s">
        <v>546</v>
      </c>
      <c r="AM406" s="1491">
        <v>7.2599999999999998E-2</v>
      </c>
      <c r="AN406" s="1491">
        <v>3.78E-2</v>
      </c>
      <c r="AO406" s="1491" t="s">
        <v>546</v>
      </c>
      <c r="AP406" s="1491">
        <v>7.2599999999999998E-2</v>
      </c>
      <c r="AQ406" s="1491">
        <v>3.78E-2</v>
      </c>
      <c r="AR406" s="1491" t="s">
        <v>546</v>
      </c>
      <c r="AS406" s="1491">
        <v>7.2599999999999998E-2</v>
      </c>
      <c r="AT406" s="1491">
        <v>3.78E-2</v>
      </c>
      <c r="AU406" s="1491" t="s">
        <v>546</v>
      </c>
      <c r="AV406" s="1491">
        <v>7.2599999999999998E-2</v>
      </c>
      <c r="AW406" s="1491">
        <v>3.78E-2</v>
      </c>
      <c r="AX406" s="1491" t="s">
        <v>546</v>
      </c>
      <c r="AY406" s="1491">
        <v>7.2599999999999998E-2</v>
      </c>
      <c r="AZ406" s="1491">
        <v>3.78E-2</v>
      </c>
      <c r="BA406" s="1491" t="s">
        <v>546</v>
      </c>
      <c r="BB406" s="1493">
        <v>7.2599999999999998E-2</v>
      </c>
      <c r="BC406" s="1493">
        <v>3.78E-2</v>
      </c>
      <c r="BD406" s="1493" t="s">
        <v>546</v>
      </c>
      <c r="BE406" s="1493">
        <v>7.2599999999999998E-2</v>
      </c>
      <c r="BF406" s="1493">
        <v>3.78E-2</v>
      </c>
      <c r="BG406" s="1493" t="s">
        <v>546</v>
      </c>
    </row>
    <row r="407" spans="3:59">
      <c r="C407" s="1489" t="s">
        <v>682</v>
      </c>
      <c r="D407" s="1489" t="s">
        <v>2002</v>
      </c>
      <c r="E407" s="825" t="str">
        <f t="shared" si="6"/>
        <v>CunícolaARABA/ÁLAVA</v>
      </c>
      <c r="F407" s="1491">
        <v>7.2599999999999998E-2</v>
      </c>
      <c r="G407" s="1492">
        <v>3.78E-2</v>
      </c>
      <c r="H407" s="1491" t="s">
        <v>546</v>
      </c>
      <c r="I407" s="1491">
        <v>7.2599999999999998E-2</v>
      </c>
      <c r="J407" s="1491">
        <v>3.78E-2</v>
      </c>
      <c r="K407" s="1491" t="s">
        <v>546</v>
      </c>
      <c r="L407" s="1493">
        <v>7.2599999999999998E-2</v>
      </c>
      <c r="M407" s="1491">
        <v>3.78E-2</v>
      </c>
      <c r="N407" s="1491" t="s">
        <v>546</v>
      </c>
      <c r="O407" s="1491">
        <v>7.2599999999999998E-2</v>
      </c>
      <c r="P407" s="1491">
        <v>3.78E-2</v>
      </c>
      <c r="Q407" s="1491" t="s">
        <v>546</v>
      </c>
      <c r="R407" s="1491">
        <v>7.2599999999999998E-2</v>
      </c>
      <c r="S407" s="1491">
        <v>3.78E-2</v>
      </c>
      <c r="T407" s="1491" t="s">
        <v>546</v>
      </c>
      <c r="U407" s="1491">
        <v>7.2599999999999998E-2</v>
      </c>
      <c r="V407" s="1491">
        <v>3.78E-2</v>
      </c>
      <c r="W407" s="1491" t="s">
        <v>546</v>
      </c>
      <c r="X407" s="1491">
        <v>7.2599999999999998E-2</v>
      </c>
      <c r="Y407" s="1491">
        <v>3.78E-2</v>
      </c>
      <c r="Z407" s="1491" t="s">
        <v>546</v>
      </c>
      <c r="AA407" s="1491">
        <v>7.2599999999999998E-2</v>
      </c>
      <c r="AB407" s="1491">
        <v>3.78E-2</v>
      </c>
      <c r="AC407" s="1491" t="s">
        <v>546</v>
      </c>
      <c r="AD407" s="1491">
        <v>7.2599999999999998E-2</v>
      </c>
      <c r="AE407" s="1491">
        <v>3.78E-2</v>
      </c>
      <c r="AF407" s="1491" t="s">
        <v>546</v>
      </c>
      <c r="AG407" s="1491">
        <v>7.2599999999999998E-2</v>
      </c>
      <c r="AH407" s="1491">
        <v>3.78E-2</v>
      </c>
      <c r="AI407" s="1491" t="s">
        <v>546</v>
      </c>
      <c r="AJ407" s="1491">
        <v>7.2599999999999998E-2</v>
      </c>
      <c r="AK407" s="1491">
        <v>3.78E-2</v>
      </c>
      <c r="AL407" s="1491" t="s">
        <v>546</v>
      </c>
      <c r="AM407" s="1491">
        <v>7.2599999999999998E-2</v>
      </c>
      <c r="AN407" s="1491">
        <v>3.78E-2</v>
      </c>
      <c r="AO407" s="1491" t="s">
        <v>546</v>
      </c>
      <c r="AP407" s="1491">
        <v>7.2599999999999998E-2</v>
      </c>
      <c r="AQ407" s="1491">
        <v>3.78E-2</v>
      </c>
      <c r="AR407" s="1491" t="s">
        <v>546</v>
      </c>
      <c r="AS407" s="1491">
        <v>7.2599999999999998E-2</v>
      </c>
      <c r="AT407" s="1491">
        <v>3.78E-2</v>
      </c>
      <c r="AU407" s="1491" t="s">
        <v>546</v>
      </c>
      <c r="AV407" s="1491">
        <v>7.2599999999999998E-2</v>
      </c>
      <c r="AW407" s="1491">
        <v>3.78E-2</v>
      </c>
      <c r="AX407" s="1491" t="s">
        <v>546</v>
      </c>
      <c r="AY407" s="1491">
        <v>7.2599999999999998E-2</v>
      </c>
      <c r="AZ407" s="1491">
        <v>3.78E-2</v>
      </c>
      <c r="BA407" s="1491" t="s">
        <v>546</v>
      </c>
      <c r="BB407" s="1493">
        <v>7.2599999999999998E-2</v>
      </c>
      <c r="BC407" s="1493">
        <v>3.78E-2</v>
      </c>
      <c r="BD407" s="1493" t="s">
        <v>546</v>
      </c>
      <c r="BE407" s="1493">
        <v>7.2599999999999998E-2</v>
      </c>
      <c r="BF407" s="1493">
        <v>3.78E-2</v>
      </c>
      <c r="BG407" s="1493" t="s">
        <v>546</v>
      </c>
    </row>
    <row r="408" spans="3:59">
      <c r="C408" s="1489" t="s">
        <v>682</v>
      </c>
      <c r="D408" s="1489" t="s">
        <v>2003</v>
      </c>
      <c r="E408" s="825" t="str">
        <f t="shared" si="6"/>
        <v>CunícolaASTURIAS</v>
      </c>
      <c r="F408" s="1491">
        <v>7.2599999999999998E-2</v>
      </c>
      <c r="G408" s="1492">
        <v>3.78E-2</v>
      </c>
      <c r="H408" s="1491" t="s">
        <v>546</v>
      </c>
      <c r="I408" s="1491">
        <v>7.2599999999999998E-2</v>
      </c>
      <c r="J408" s="1491">
        <v>3.78E-2</v>
      </c>
      <c r="K408" s="1491" t="s">
        <v>546</v>
      </c>
      <c r="L408" s="1493">
        <v>7.2599999999999998E-2</v>
      </c>
      <c r="M408" s="1491">
        <v>3.78E-2</v>
      </c>
      <c r="N408" s="1491" t="s">
        <v>546</v>
      </c>
      <c r="O408" s="1491">
        <v>7.2599999999999998E-2</v>
      </c>
      <c r="P408" s="1491">
        <v>3.78E-2</v>
      </c>
      <c r="Q408" s="1491" t="s">
        <v>546</v>
      </c>
      <c r="R408" s="1491">
        <v>7.2599999999999998E-2</v>
      </c>
      <c r="S408" s="1491">
        <v>3.78E-2</v>
      </c>
      <c r="T408" s="1491" t="s">
        <v>546</v>
      </c>
      <c r="U408" s="1491">
        <v>7.2599999999999998E-2</v>
      </c>
      <c r="V408" s="1491">
        <v>3.78E-2</v>
      </c>
      <c r="W408" s="1491" t="s">
        <v>546</v>
      </c>
      <c r="X408" s="1491">
        <v>7.2599999999999998E-2</v>
      </c>
      <c r="Y408" s="1491">
        <v>3.78E-2</v>
      </c>
      <c r="Z408" s="1491" t="s">
        <v>546</v>
      </c>
      <c r="AA408" s="1491">
        <v>7.2599999999999998E-2</v>
      </c>
      <c r="AB408" s="1491">
        <v>3.78E-2</v>
      </c>
      <c r="AC408" s="1491" t="s">
        <v>546</v>
      </c>
      <c r="AD408" s="1491">
        <v>7.2599999999999998E-2</v>
      </c>
      <c r="AE408" s="1491">
        <v>3.78E-2</v>
      </c>
      <c r="AF408" s="1491" t="s">
        <v>546</v>
      </c>
      <c r="AG408" s="1491">
        <v>7.2599999999999998E-2</v>
      </c>
      <c r="AH408" s="1491">
        <v>3.78E-2</v>
      </c>
      <c r="AI408" s="1491" t="s">
        <v>546</v>
      </c>
      <c r="AJ408" s="1491">
        <v>7.2599999999999998E-2</v>
      </c>
      <c r="AK408" s="1491">
        <v>3.78E-2</v>
      </c>
      <c r="AL408" s="1491" t="s">
        <v>546</v>
      </c>
      <c r="AM408" s="1491">
        <v>7.2599999999999998E-2</v>
      </c>
      <c r="AN408" s="1491">
        <v>3.78E-2</v>
      </c>
      <c r="AO408" s="1491" t="s">
        <v>546</v>
      </c>
      <c r="AP408" s="1491">
        <v>7.2599999999999998E-2</v>
      </c>
      <c r="AQ408" s="1491">
        <v>3.78E-2</v>
      </c>
      <c r="AR408" s="1491" t="s">
        <v>546</v>
      </c>
      <c r="AS408" s="1491">
        <v>7.2599999999999998E-2</v>
      </c>
      <c r="AT408" s="1491">
        <v>3.78E-2</v>
      </c>
      <c r="AU408" s="1491" t="s">
        <v>546</v>
      </c>
      <c r="AV408" s="1491">
        <v>7.2599999999999998E-2</v>
      </c>
      <c r="AW408" s="1491">
        <v>3.78E-2</v>
      </c>
      <c r="AX408" s="1491" t="s">
        <v>546</v>
      </c>
      <c r="AY408" s="1491">
        <v>7.2599999999999998E-2</v>
      </c>
      <c r="AZ408" s="1491">
        <v>3.78E-2</v>
      </c>
      <c r="BA408" s="1491" t="s">
        <v>546</v>
      </c>
      <c r="BB408" s="1493">
        <v>7.2599999999999998E-2</v>
      </c>
      <c r="BC408" s="1493">
        <v>3.78E-2</v>
      </c>
      <c r="BD408" s="1493" t="s">
        <v>546</v>
      </c>
      <c r="BE408" s="1493">
        <v>7.2599999999999998E-2</v>
      </c>
      <c r="BF408" s="1493">
        <v>3.78E-2</v>
      </c>
      <c r="BG408" s="1493" t="s">
        <v>546</v>
      </c>
    </row>
    <row r="409" spans="3:59">
      <c r="C409" s="1489" t="s">
        <v>682</v>
      </c>
      <c r="D409" s="1489" t="s">
        <v>2004</v>
      </c>
      <c r="E409" s="825" t="str">
        <f t="shared" si="6"/>
        <v>CunícolaÁVILA</v>
      </c>
      <c r="F409" s="1491">
        <v>7.2599999999999998E-2</v>
      </c>
      <c r="G409" s="1492">
        <v>3.78E-2</v>
      </c>
      <c r="H409" s="1491" t="s">
        <v>546</v>
      </c>
      <c r="I409" s="1491">
        <v>7.2599999999999998E-2</v>
      </c>
      <c r="J409" s="1491">
        <v>3.78E-2</v>
      </c>
      <c r="K409" s="1491" t="s">
        <v>546</v>
      </c>
      <c r="L409" s="1493">
        <v>7.2599999999999998E-2</v>
      </c>
      <c r="M409" s="1491">
        <v>3.78E-2</v>
      </c>
      <c r="N409" s="1491" t="s">
        <v>546</v>
      </c>
      <c r="O409" s="1491">
        <v>7.2599999999999998E-2</v>
      </c>
      <c r="P409" s="1491">
        <v>3.78E-2</v>
      </c>
      <c r="Q409" s="1491" t="s">
        <v>546</v>
      </c>
      <c r="R409" s="1491">
        <v>7.2599999999999998E-2</v>
      </c>
      <c r="S409" s="1491">
        <v>3.78E-2</v>
      </c>
      <c r="T409" s="1491" t="s">
        <v>546</v>
      </c>
      <c r="U409" s="1491">
        <v>7.2599999999999998E-2</v>
      </c>
      <c r="V409" s="1491">
        <v>3.78E-2</v>
      </c>
      <c r="W409" s="1491" t="s">
        <v>546</v>
      </c>
      <c r="X409" s="1491">
        <v>7.2599999999999998E-2</v>
      </c>
      <c r="Y409" s="1491">
        <v>3.78E-2</v>
      </c>
      <c r="Z409" s="1491" t="s">
        <v>546</v>
      </c>
      <c r="AA409" s="1491">
        <v>7.2599999999999998E-2</v>
      </c>
      <c r="AB409" s="1491">
        <v>3.78E-2</v>
      </c>
      <c r="AC409" s="1491" t="s">
        <v>546</v>
      </c>
      <c r="AD409" s="1491">
        <v>7.2599999999999998E-2</v>
      </c>
      <c r="AE409" s="1491">
        <v>3.78E-2</v>
      </c>
      <c r="AF409" s="1491" t="s">
        <v>546</v>
      </c>
      <c r="AG409" s="1491">
        <v>7.2599999999999998E-2</v>
      </c>
      <c r="AH409" s="1491">
        <v>3.78E-2</v>
      </c>
      <c r="AI409" s="1491" t="s">
        <v>546</v>
      </c>
      <c r="AJ409" s="1491">
        <v>7.2599999999999998E-2</v>
      </c>
      <c r="AK409" s="1491">
        <v>3.78E-2</v>
      </c>
      <c r="AL409" s="1491" t="s">
        <v>546</v>
      </c>
      <c r="AM409" s="1491">
        <v>7.2599999999999998E-2</v>
      </c>
      <c r="AN409" s="1491">
        <v>3.78E-2</v>
      </c>
      <c r="AO409" s="1491" t="s">
        <v>546</v>
      </c>
      <c r="AP409" s="1491">
        <v>7.2599999999999998E-2</v>
      </c>
      <c r="AQ409" s="1491">
        <v>3.78E-2</v>
      </c>
      <c r="AR409" s="1491" t="s">
        <v>546</v>
      </c>
      <c r="AS409" s="1491">
        <v>7.2599999999999998E-2</v>
      </c>
      <c r="AT409" s="1491">
        <v>3.78E-2</v>
      </c>
      <c r="AU409" s="1491" t="s">
        <v>546</v>
      </c>
      <c r="AV409" s="1491">
        <v>7.2599999999999998E-2</v>
      </c>
      <c r="AW409" s="1491">
        <v>3.78E-2</v>
      </c>
      <c r="AX409" s="1491" t="s">
        <v>546</v>
      </c>
      <c r="AY409" s="1491">
        <v>7.2599999999999998E-2</v>
      </c>
      <c r="AZ409" s="1491">
        <v>3.78E-2</v>
      </c>
      <c r="BA409" s="1491" t="s">
        <v>546</v>
      </c>
      <c r="BB409" s="1493">
        <v>7.2599999999999998E-2</v>
      </c>
      <c r="BC409" s="1493">
        <v>3.78E-2</v>
      </c>
      <c r="BD409" s="1493" t="s">
        <v>546</v>
      </c>
      <c r="BE409" s="1493">
        <v>7.2599999999999998E-2</v>
      </c>
      <c r="BF409" s="1493">
        <v>3.78E-2</v>
      </c>
      <c r="BG409" s="1493" t="s">
        <v>546</v>
      </c>
    </row>
    <row r="410" spans="3:59">
      <c r="C410" s="1489" t="s">
        <v>682</v>
      </c>
      <c r="D410" s="1489" t="s">
        <v>2005</v>
      </c>
      <c r="E410" s="825" t="str">
        <f t="shared" si="6"/>
        <v>CunícolaBADAJOZ</v>
      </c>
      <c r="F410" s="1491">
        <v>7.2599999999999998E-2</v>
      </c>
      <c r="G410" s="1492">
        <v>3.78E-2</v>
      </c>
      <c r="H410" s="1491" t="s">
        <v>546</v>
      </c>
      <c r="I410" s="1491">
        <v>7.2599999999999998E-2</v>
      </c>
      <c r="J410" s="1491">
        <v>3.78E-2</v>
      </c>
      <c r="K410" s="1491" t="s">
        <v>546</v>
      </c>
      <c r="L410" s="1493">
        <v>7.2599999999999998E-2</v>
      </c>
      <c r="M410" s="1491">
        <v>3.78E-2</v>
      </c>
      <c r="N410" s="1491" t="s">
        <v>546</v>
      </c>
      <c r="O410" s="1491">
        <v>7.2599999999999998E-2</v>
      </c>
      <c r="P410" s="1491">
        <v>3.78E-2</v>
      </c>
      <c r="Q410" s="1491" t="s">
        <v>546</v>
      </c>
      <c r="R410" s="1491">
        <v>7.2599999999999998E-2</v>
      </c>
      <c r="S410" s="1491">
        <v>3.78E-2</v>
      </c>
      <c r="T410" s="1491" t="s">
        <v>546</v>
      </c>
      <c r="U410" s="1491">
        <v>7.2599999999999998E-2</v>
      </c>
      <c r="V410" s="1491">
        <v>3.78E-2</v>
      </c>
      <c r="W410" s="1491" t="s">
        <v>546</v>
      </c>
      <c r="X410" s="1491">
        <v>7.2599999999999998E-2</v>
      </c>
      <c r="Y410" s="1491">
        <v>3.78E-2</v>
      </c>
      <c r="Z410" s="1491" t="s">
        <v>546</v>
      </c>
      <c r="AA410" s="1491">
        <v>7.2599999999999998E-2</v>
      </c>
      <c r="AB410" s="1491">
        <v>3.78E-2</v>
      </c>
      <c r="AC410" s="1491" t="s">
        <v>546</v>
      </c>
      <c r="AD410" s="1491">
        <v>7.2599999999999998E-2</v>
      </c>
      <c r="AE410" s="1491">
        <v>3.78E-2</v>
      </c>
      <c r="AF410" s="1491" t="s">
        <v>546</v>
      </c>
      <c r="AG410" s="1491">
        <v>7.2599999999999998E-2</v>
      </c>
      <c r="AH410" s="1491">
        <v>3.78E-2</v>
      </c>
      <c r="AI410" s="1491" t="s">
        <v>546</v>
      </c>
      <c r="AJ410" s="1491">
        <v>7.2599999999999998E-2</v>
      </c>
      <c r="AK410" s="1491">
        <v>3.78E-2</v>
      </c>
      <c r="AL410" s="1491" t="s">
        <v>546</v>
      </c>
      <c r="AM410" s="1491">
        <v>7.2599999999999998E-2</v>
      </c>
      <c r="AN410" s="1491">
        <v>3.78E-2</v>
      </c>
      <c r="AO410" s="1491" t="s">
        <v>546</v>
      </c>
      <c r="AP410" s="1491">
        <v>7.2599999999999998E-2</v>
      </c>
      <c r="AQ410" s="1491">
        <v>3.78E-2</v>
      </c>
      <c r="AR410" s="1491" t="s">
        <v>546</v>
      </c>
      <c r="AS410" s="1491">
        <v>7.2599999999999998E-2</v>
      </c>
      <c r="AT410" s="1491">
        <v>3.78E-2</v>
      </c>
      <c r="AU410" s="1491" t="s">
        <v>546</v>
      </c>
      <c r="AV410" s="1491">
        <v>7.2599999999999998E-2</v>
      </c>
      <c r="AW410" s="1491">
        <v>3.78E-2</v>
      </c>
      <c r="AX410" s="1491" t="s">
        <v>546</v>
      </c>
      <c r="AY410" s="1491">
        <v>7.2599999999999998E-2</v>
      </c>
      <c r="AZ410" s="1491">
        <v>3.78E-2</v>
      </c>
      <c r="BA410" s="1491" t="s">
        <v>546</v>
      </c>
      <c r="BB410" s="1493">
        <v>7.2599999999999998E-2</v>
      </c>
      <c r="BC410" s="1493">
        <v>3.78E-2</v>
      </c>
      <c r="BD410" s="1493" t="s">
        <v>546</v>
      </c>
      <c r="BE410" s="1493">
        <v>7.2599999999999998E-2</v>
      </c>
      <c r="BF410" s="1493">
        <v>3.78E-2</v>
      </c>
      <c r="BG410" s="1493" t="s">
        <v>546</v>
      </c>
    </row>
    <row r="411" spans="3:59">
      <c r="C411" s="1489" t="s">
        <v>682</v>
      </c>
      <c r="D411" s="1489" t="s">
        <v>2006</v>
      </c>
      <c r="E411" s="825" t="str">
        <f t="shared" si="6"/>
        <v>CunícolaBALEARS, ILLES</v>
      </c>
      <c r="F411" s="1491">
        <v>7.2599999999999998E-2</v>
      </c>
      <c r="G411" s="1492">
        <v>3.78E-2</v>
      </c>
      <c r="H411" s="1491" t="s">
        <v>546</v>
      </c>
      <c r="I411" s="1491">
        <v>7.2599999999999998E-2</v>
      </c>
      <c r="J411" s="1491">
        <v>3.78E-2</v>
      </c>
      <c r="K411" s="1491" t="s">
        <v>546</v>
      </c>
      <c r="L411" s="1493">
        <v>7.2599999999999998E-2</v>
      </c>
      <c r="M411" s="1491">
        <v>3.78E-2</v>
      </c>
      <c r="N411" s="1491" t="s">
        <v>546</v>
      </c>
      <c r="O411" s="1491">
        <v>7.2599999999999998E-2</v>
      </c>
      <c r="P411" s="1491">
        <v>3.78E-2</v>
      </c>
      <c r="Q411" s="1491" t="s">
        <v>546</v>
      </c>
      <c r="R411" s="1491">
        <v>7.2599999999999998E-2</v>
      </c>
      <c r="S411" s="1491">
        <v>3.78E-2</v>
      </c>
      <c r="T411" s="1491" t="s">
        <v>546</v>
      </c>
      <c r="U411" s="1491">
        <v>7.2599999999999998E-2</v>
      </c>
      <c r="V411" s="1491">
        <v>3.78E-2</v>
      </c>
      <c r="W411" s="1491" t="s">
        <v>546</v>
      </c>
      <c r="X411" s="1491">
        <v>7.2599999999999998E-2</v>
      </c>
      <c r="Y411" s="1491">
        <v>3.78E-2</v>
      </c>
      <c r="Z411" s="1491" t="s">
        <v>546</v>
      </c>
      <c r="AA411" s="1491">
        <v>7.2599999999999998E-2</v>
      </c>
      <c r="AB411" s="1491">
        <v>3.78E-2</v>
      </c>
      <c r="AC411" s="1491" t="s">
        <v>546</v>
      </c>
      <c r="AD411" s="1491">
        <v>7.2599999999999998E-2</v>
      </c>
      <c r="AE411" s="1491">
        <v>3.78E-2</v>
      </c>
      <c r="AF411" s="1491" t="s">
        <v>546</v>
      </c>
      <c r="AG411" s="1491">
        <v>7.2599999999999998E-2</v>
      </c>
      <c r="AH411" s="1491">
        <v>3.78E-2</v>
      </c>
      <c r="AI411" s="1491" t="s">
        <v>546</v>
      </c>
      <c r="AJ411" s="1491">
        <v>7.2599999999999998E-2</v>
      </c>
      <c r="AK411" s="1491">
        <v>3.78E-2</v>
      </c>
      <c r="AL411" s="1491" t="s">
        <v>546</v>
      </c>
      <c r="AM411" s="1491">
        <v>7.2599999999999998E-2</v>
      </c>
      <c r="AN411" s="1491">
        <v>3.78E-2</v>
      </c>
      <c r="AO411" s="1491" t="s">
        <v>546</v>
      </c>
      <c r="AP411" s="1491">
        <v>7.2599999999999998E-2</v>
      </c>
      <c r="AQ411" s="1491">
        <v>3.78E-2</v>
      </c>
      <c r="AR411" s="1491" t="s">
        <v>546</v>
      </c>
      <c r="AS411" s="1491">
        <v>7.2599999999999998E-2</v>
      </c>
      <c r="AT411" s="1491">
        <v>3.78E-2</v>
      </c>
      <c r="AU411" s="1491" t="s">
        <v>546</v>
      </c>
      <c r="AV411" s="1491">
        <v>7.2599999999999998E-2</v>
      </c>
      <c r="AW411" s="1491">
        <v>3.78E-2</v>
      </c>
      <c r="AX411" s="1491" t="s">
        <v>546</v>
      </c>
      <c r="AY411" s="1491">
        <v>7.2599999999999998E-2</v>
      </c>
      <c r="AZ411" s="1491">
        <v>3.78E-2</v>
      </c>
      <c r="BA411" s="1491" t="s">
        <v>546</v>
      </c>
      <c r="BB411" s="1493">
        <v>7.2599999999999998E-2</v>
      </c>
      <c r="BC411" s="1493">
        <v>3.78E-2</v>
      </c>
      <c r="BD411" s="1493" t="s">
        <v>546</v>
      </c>
      <c r="BE411" s="1493">
        <v>7.2599999999999998E-2</v>
      </c>
      <c r="BF411" s="1493">
        <v>3.78E-2</v>
      </c>
      <c r="BG411" s="1493" t="s">
        <v>546</v>
      </c>
    </row>
    <row r="412" spans="3:59">
      <c r="C412" s="1489" t="s">
        <v>682</v>
      </c>
      <c r="D412" s="1489" t="s">
        <v>2007</v>
      </c>
      <c r="E412" s="825" t="str">
        <f t="shared" si="6"/>
        <v>CunícolaBARCELONA</v>
      </c>
      <c r="F412" s="1491">
        <v>7.2599999999999998E-2</v>
      </c>
      <c r="G412" s="1492">
        <v>3.78E-2</v>
      </c>
      <c r="H412" s="1491" t="s">
        <v>546</v>
      </c>
      <c r="I412" s="1491">
        <v>7.2599999999999998E-2</v>
      </c>
      <c r="J412" s="1491">
        <v>3.78E-2</v>
      </c>
      <c r="K412" s="1491" t="s">
        <v>546</v>
      </c>
      <c r="L412" s="1493">
        <v>7.2599999999999998E-2</v>
      </c>
      <c r="M412" s="1491">
        <v>3.78E-2</v>
      </c>
      <c r="N412" s="1491" t="s">
        <v>546</v>
      </c>
      <c r="O412" s="1491">
        <v>7.2599999999999998E-2</v>
      </c>
      <c r="P412" s="1491">
        <v>3.78E-2</v>
      </c>
      <c r="Q412" s="1491" t="s">
        <v>546</v>
      </c>
      <c r="R412" s="1491">
        <v>7.2599999999999998E-2</v>
      </c>
      <c r="S412" s="1491">
        <v>3.78E-2</v>
      </c>
      <c r="T412" s="1491" t="s">
        <v>546</v>
      </c>
      <c r="U412" s="1491">
        <v>7.2599999999999998E-2</v>
      </c>
      <c r="V412" s="1491">
        <v>3.78E-2</v>
      </c>
      <c r="W412" s="1491" t="s">
        <v>546</v>
      </c>
      <c r="X412" s="1491">
        <v>7.2599999999999998E-2</v>
      </c>
      <c r="Y412" s="1491">
        <v>3.78E-2</v>
      </c>
      <c r="Z412" s="1491" t="s">
        <v>546</v>
      </c>
      <c r="AA412" s="1491">
        <v>7.2599999999999998E-2</v>
      </c>
      <c r="AB412" s="1491">
        <v>3.78E-2</v>
      </c>
      <c r="AC412" s="1491" t="s">
        <v>546</v>
      </c>
      <c r="AD412" s="1491">
        <v>7.2599999999999998E-2</v>
      </c>
      <c r="AE412" s="1491">
        <v>3.78E-2</v>
      </c>
      <c r="AF412" s="1491" t="s">
        <v>546</v>
      </c>
      <c r="AG412" s="1491">
        <v>7.2599999999999998E-2</v>
      </c>
      <c r="AH412" s="1491">
        <v>3.78E-2</v>
      </c>
      <c r="AI412" s="1491" t="s">
        <v>546</v>
      </c>
      <c r="AJ412" s="1491">
        <v>7.2599999999999998E-2</v>
      </c>
      <c r="AK412" s="1491">
        <v>3.78E-2</v>
      </c>
      <c r="AL412" s="1491" t="s">
        <v>546</v>
      </c>
      <c r="AM412" s="1491">
        <v>7.2599999999999998E-2</v>
      </c>
      <c r="AN412" s="1491">
        <v>3.78E-2</v>
      </c>
      <c r="AO412" s="1491" t="s">
        <v>546</v>
      </c>
      <c r="AP412" s="1491">
        <v>7.2599999999999998E-2</v>
      </c>
      <c r="AQ412" s="1491">
        <v>3.78E-2</v>
      </c>
      <c r="AR412" s="1491" t="s">
        <v>546</v>
      </c>
      <c r="AS412" s="1491">
        <v>7.2599999999999998E-2</v>
      </c>
      <c r="AT412" s="1491">
        <v>3.78E-2</v>
      </c>
      <c r="AU412" s="1491" t="s">
        <v>546</v>
      </c>
      <c r="AV412" s="1491">
        <v>7.2599999999999998E-2</v>
      </c>
      <c r="AW412" s="1491">
        <v>3.78E-2</v>
      </c>
      <c r="AX412" s="1491" t="s">
        <v>546</v>
      </c>
      <c r="AY412" s="1491">
        <v>7.2599999999999998E-2</v>
      </c>
      <c r="AZ412" s="1491">
        <v>3.78E-2</v>
      </c>
      <c r="BA412" s="1491" t="s">
        <v>546</v>
      </c>
      <c r="BB412" s="1493">
        <v>7.2599999999999998E-2</v>
      </c>
      <c r="BC412" s="1493">
        <v>3.78E-2</v>
      </c>
      <c r="BD412" s="1493" t="s">
        <v>546</v>
      </c>
      <c r="BE412" s="1493">
        <v>7.2599999999999998E-2</v>
      </c>
      <c r="BF412" s="1493">
        <v>3.78E-2</v>
      </c>
      <c r="BG412" s="1493" t="s">
        <v>546</v>
      </c>
    </row>
    <row r="413" spans="3:59">
      <c r="C413" s="1489" t="s">
        <v>682</v>
      </c>
      <c r="D413" s="1489" t="s">
        <v>2008</v>
      </c>
      <c r="E413" s="825" t="str">
        <f t="shared" si="6"/>
        <v>CunícolaBIZKAIA</v>
      </c>
      <c r="F413" s="1491">
        <v>7.2599999999999998E-2</v>
      </c>
      <c r="G413" s="1492">
        <v>3.78E-2</v>
      </c>
      <c r="H413" s="1491" t="s">
        <v>546</v>
      </c>
      <c r="I413" s="1491">
        <v>7.2599999999999998E-2</v>
      </c>
      <c r="J413" s="1491">
        <v>3.78E-2</v>
      </c>
      <c r="K413" s="1491" t="s">
        <v>546</v>
      </c>
      <c r="L413" s="1493">
        <v>7.2599999999999998E-2</v>
      </c>
      <c r="M413" s="1491">
        <v>3.78E-2</v>
      </c>
      <c r="N413" s="1491" t="s">
        <v>546</v>
      </c>
      <c r="O413" s="1491">
        <v>7.2599999999999998E-2</v>
      </c>
      <c r="P413" s="1491">
        <v>3.78E-2</v>
      </c>
      <c r="Q413" s="1491" t="s">
        <v>546</v>
      </c>
      <c r="R413" s="1491">
        <v>7.2599999999999998E-2</v>
      </c>
      <c r="S413" s="1491">
        <v>3.78E-2</v>
      </c>
      <c r="T413" s="1491" t="s">
        <v>546</v>
      </c>
      <c r="U413" s="1491">
        <v>7.2599999999999998E-2</v>
      </c>
      <c r="V413" s="1491">
        <v>3.78E-2</v>
      </c>
      <c r="W413" s="1491" t="s">
        <v>546</v>
      </c>
      <c r="X413" s="1491">
        <v>7.2599999999999998E-2</v>
      </c>
      <c r="Y413" s="1491">
        <v>3.78E-2</v>
      </c>
      <c r="Z413" s="1491" t="s">
        <v>546</v>
      </c>
      <c r="AA413" s="1491">
        <v>7.2599999999999998E-2</v>
      </c>
      <c r="AB413" s="1491">
        <v>3.78E-2</v>
      </c>
      <c r="AC413" s="1491" t="s">
        <v>546</v>
      </c>
      <c r="AD413" s="1491">
        <v>7.2599999999999998E-2</v>
      </c>
      <c r="AE413" s="1491">
        <v>3.78E-2</v>
      </c>
      <c r="AF413" s="1491" t="s">
        <v>546</v>
      </c>
      <c r="AG413" s="1491">
        <v>7.2599999999999998E-2</v>
      </c>
      <c r="AH413" s="1491">
        <v>3.78E-2</v>
      </c>
      <c r="AI413" s="1491" t="s">
        <v>546</v>
      </c>
      <c r="AJ413" s="1491">
        <v>7.2599999999999998E-2</v>
      </c>
      <c r="AK413" s="1491">
        <v>3.78E-2</v>
      </c>
      <c r="AL413" s="1491" t="s">
        <v>546</v>
      </c>
      <c r="AM413" s="1491">
        <v>7.2599999999999998E-2</v>
      </c>
      <c r="AN413" s="1491">
        <v>3.78E-2</v>
      </c>
      <c r="AO413" s="1491" t="s">
        <v>546</v>
      </c>
      <c r="AP413" s="1491">
        <v>7.2599999999999998E-2</v>
      </c>
      <c r="AQ413" s="1491">
        <v>3.78E-2</v>
      </c>
      <c r="AR413" s="1491" t="s">
        <v>546</v>
      </c>
      <c r="AS413" s="1491">
        <v>7.2599999999999998E-2</v>
      </c>
      <c r="AT413" s="1491">
        <v>3.78E-2</v>
      </c>
      <c r="AU413" s="1491" t="s">
        <v>546</v>
      </c>
      <c r="AV413" s="1491">
        <v>7.2599999999999998E-2</v>
      </c>
      <c r="AW413" s="1491">
        <v>3.78E-2</v>
      </c>
      <c r="AX413" s="1491" t="s">
        <v>546</v>
      </c>
      <c r="AY413" s="1491">
        <v>7.2599999999999998E-2</v>
      </c>
      <c r="AZ413" s="1491">
        <v>3.78E-2</v>
      </c>
      <c r="BA413" s="1491" t="s">
        <v>546</v>
      </c>
      <c r="BB413" s="1493">
        <v>7.2599999999999998E-2</v>
      </c>
      <c r="BC413" s="1493">
        <v>3.78E-2</v>
      </c>
      <c r="BD413" s="1493" t="s">
        <v>546</v>
      </c>
      <c r="BE413" s="1493">
        <v>7.2599999999999998E-2</v>
      </c>
      <c r="BF413" s="1493">
        <v>3.78E-2</v>
      </c>
      <c r="BG413" s="1493" t="s">
        <v>546</v>
      </c>
    </row>
    <row r="414" spans="3:59">
      <c r="C414" s="1489" t="s">
        <v>682</v>
      </c>
      <c r="D414" s="1489" t="s">
        <v>2009</v>
      </c>
      <c r="E414" s="825" t="str">
        <f t="shared" si="6"/>
        <v>CunícolaBURGOS</v>
      </c>
      <c r="F414" s="1491">
        <v>7.2599999999999998E-2</v>
      </c>
      <c r="G414" s="1492">
        <v>3.78E-2</v>
      </c>
      <c r="H414" s="1491" t="s">
        <v>546</v>
      </c>
      <c r="I414" s="1491">
        <v>7.2599999999999998E-2</v>
      </c>
      <c r="J414" s="1491">
        <v>3.78E-2</v>
      </c>
      <c r="K414" s="1491" t="s">
        <v>546</v>
      </c>
      <c r="L414" s="1493">
        <v>7.2599999999999998E-2</v>
      </c>
      <c r="M414" s="1491">
        <v>3.78E-2</v>
      </c>
      <c r="N414" s="1491" t="s">
        <v>546</v>
      </c>
      <c r="O414" s="1491">
        <v>7.2599999999999998E-2</v>
      </c>
      <c r="P414" s="1491">
        <v>3.78E-2</v>
      </c>
      <c r="Q414" s="1491" t="s">
        <v>546</v>
      </c>
      <c r="R414" s="1491">
        <v>7.2599999999999998E-2</v>
      </c>
      <c r="S414" s="1491">
        <v>3.78E-2</v>
      </c>
      <c r="T414" s="1491" t="s">
        <v>546</v>
      </c>
      <c r="U414" s="1491">
        <v>7.2599999999999998E-2</v>
      </c>
      <c r="V414" s="1491">
        <v>3.78E-2</v>
      </c>
      <c r="W414" s="1491" t="s">
        <v>546</v>
      </c>
      <c r="X414" s="1491">
        <v>7.2599999999999998E-2</v>
      </c>
      <c r="Y414" s="1491">
        <v>3.78E-2</v>
      </c>
      <c r="Z414" s="1491" t="s">
        <v>546</v>
      </c>
      <c r="AA414" s="1491">
        <v>7.2599999999999998E-2</v>
      </c>
      <c r="AB414" s="1491">
        <v>3.78E-2</v>
      </c>
      <c r="AC414" s="1491" t="s">
        <v>546</v>
      </c>
      <c r="AD414" s="1491">
        <v>7.2599999999999998E-2</v>
      </c>
      <c r="AE414" s="1491">
        <v>3.78E-2</v>
      </c>
      <c r="AF414" s="1491" t="s">
        <v>546</v>
      </c>
      <c r="AG414" s="1491">
        <v>7.2599999999999998E-2</v>
      </c>
      <c r="AH414" s="1491">
        <v>3.78E-2</v>
      </c>
      <c r="AI414" s="1491" t="s">
        <v>546</v>
      </c>
      <c r="AJ414" s="1491">
        <v>7.2599999999999998E-2</v>
      </c>
      <c r="AK414" s="1491">
        <v>3.78E-2</v>
      </c>
      <c r="AL414" s="1491" t="s">
        <v>546</v>
      </c>
      <c r="AM414" s="1491">
        <v>7.2599999999999998E-2</v>
      </c>
      <c r="AN414" s="1491">
        <v>3.78E-2</v>
      </c>
      <c r="AO414" s="1491" t="s">
        <v>546</v>
      </c>
      <c r="AP414" s="1491">
        <v>7.2599999999999998E-2</v>
      </c>
      <c r="AQ414" s="1491">
        <v>3.78E-2</v>
      </c>
      <c r="AR414" s="1491" t="s">
        <v>546</v>
      </c>
      <c r="AS414" s="1491">
        <v>7.2599999999999998E-2</v>
      </c>
      <c r="AT414" s="1491">
        <v>3.78E-2</v>
      </c>
      <c r="AU414" s="1491" t="s">
        <v>546</v>
      </c>
      <c r="AV414" s="1491">
        <v>7.2599999999999998E-2</v>
      </c>
      <c r="AW414" s="1491">
        <v>3.78E-2</v>
      </c>
      <c r="AX414" s="1491" t="s">
        <v>546</v>
      </c>
      <c r="AY414" s="1491">
        <v>7.2599999999999998E-2</v>
      </c>
      <c r="AZ414" s="1491">
        <v>3.78E-2</v>
      </c>
      <c r="BA414" s="1491" t="s">
        <v>546</v>
      </c>
      <c r="BB414" s="1493">
        <v>7.2599999999999998E-2</v>
      </c>
      <c r="BC414" s="1493">
        <v>3.78E-2</v>
      </c>
      <c r="BD414" s="1493" t="s">
        <v>546</v>
      </c>
      <c r="BE414" s="1493">
        <v>7.2599999999999998E-2</v>
      </c>
      <c r="BF414" s="1493">
        <v>3.78E-2</v>
      </c>
      <c r="BG414" s="1493" t="s">
        <v>546</v>
      </c>
    </row>
    <row r="415" spans="3:59">
      <c r="C415" s="1489" t="s">
        <v>682</v>
      </c>
      <c r="D415" s="1489" t="s">
        <v>2010</v>
      </c>
      <c r="E415" s="825" t="str">
        <f t="shared" si="6"/>
        <v>CunícolaCÁCERES</v>
      </c>
      <c r="F415" s="1491">
        <v>7.2599999999999998E-2</v>
      </c>
      <c r="G415" s="1492">
        <v>3.78E-2</v>
      </c>
      <c r="H415" s="1491" t="s">
        <v>546</v>
      </c>
      <c r="I415" s="1491">
        <v>7.2599999999999998E-2</v>
      </c>
      <c r="J415" s="1491">
        <v>3.78E-2</v>
      </c>
      <c r="K415" s="1491" t="s">
        <v>546</v>
      </c>
      <c r="L415" s="1493">
        <v>7.2599999999999998E-2</v>
      </c>
      <c r="M415" s="1491">
        <v>3.78E-2</v>
      </c>
      <c r="N415" s="1491" t="s">
        <v>546</v>
      </c>
      <c r="O415" s="1491">
        <v>7.2599999999999998E-2</v>
      </c>
      <c r="P415" s="1491">
        <v>3.78E-2</v>
      </c>
      <c r="Q415" s="1491" t="s">
        <v>546</v>
      </c>
      <c r="R415" s="1491">
        <v>7.2599999999999998E-2</v>
      </c>
      <c r="S415" s="1491">
        <v>3.78E-2</v>
      </c>
      <c r="T415" s="1491" t="s">
        <v>546</v>
      </c>
      <c r="U415" s="1491">
        <v>7.2599999999999998E-2</v>
      </c>
      <c r="V415" s="1491">
        <v>3.78E-2</v>
      </c>
      <c r="W415" s="1491" t="s">
        <v>546</v>
      </c>
      <c r="X415" s="1491">
        <v>7.2599999999999998E-2</v>
      </c>
      <c r="Y415" s="1491">
        <v>3.78E-2</v>
      </c>
      <c r="Z415" s="1491" t="s">
        <v>546</v>
      </c>
      <c r="AA415" s="1491">
        <v>7.2599999999999998E-2</v>
      </c>
      <c r="AB415" s="1491">
        <v>3.78E-2</v>
      </c>
      <c r="AC415" s="1491" t="s">
        <v>546</v>
      </c>
      <c r="AD415" s="1491">
        <v>7.2599999999999998E-2</v>
      </c>
      <c r="AE415" s="1491">
        <v>3.78E-2</v>
      </c>
      <c r="AF415" s="1491" t="s">
        <v>546</v>
      </c>
      <c r="AG415" s="1491">
        <v>7.2599999999999998E-2</v>
      </c>
      <c r="AH415" s="1491">
        <v>3.78E-2</v>
      </c>
      <c r="AI415" s="1491" t="s">
        <v>546</v>
      </c>
      <c r="AJ415" s="1491">
        <v>7.2599999999999998E-2</v>
      </c>
      <c r="AK415" s="1491">
        <v>3.78E-2</v>
      </c>
      <c r="AL415" s="1491" t="s">
        <v>546</v>
      </c>
      <c r="AM415" s="1491">
        <v>7.2599999999999998E-2</v>
      </c>
      <c r="AN415" s="1491">
        <v>3.78E-2</v>
      </c>
      <c r="AO415" s="1491" t="s">
        <v>546</v>
      </c>
      <c r="AP415" s="1491">
        <v>7.2599999999999998E-2</v>
      </c>
      <c r="AQ415" s="1491">
        <v>3.78E-2</v>
      </c>
      <c r="AR415" s="1491" t="s">
        <v>546</v>
      </c>
      <c r="AS415" s="1491">
        <v>7.2599999999999998E-2</v>
      </c>
      <c r="AT415" s="1491">
        <v>3.78E-2</v>
      </c>
      <c r="AU415" s="1491" t="s">
        <v>546</v>
      </c>
      <c r="AV415" s="1491">
        <v>7.2599999999999998E-2</v>
      </c>
      <c r="AW415" s="1491">
        <v>3.78E-2</v>
      </c>
      <c r="AX415" s="1491" t="s">
        <v>546</v>
      </c>
      <c r="AY415" s="1491">
        <v>7.2599999999999998E-2</v>
      </c>
      <c r="AZ415" s="1491">
        <v>3.78E-2</v>
      </c>
      <c r="BA415" s="1491" t="s">
        <v>546</v>
      </c>
      <c r="BB415" s="1493">
        <v>7.2599999999999998E-2</v>
      </c>
      <c r="BC415" s="1493">
        <v>3.78E-2</v>
      </c>
      <c r="BD415" s="1493" t="s">
        <v>546</v>
      </c>
      <c r="BE415" s="1493">
        <v>7.2599999999999998E-2</v>
      </c>
      <c r="BF415" s="1493">
        <v>3.78E-2</v>
      </c>
      <c r="BG415" s="1493" t="s">
        <v>546</v>
      </c>
    </row>
    <row r="416" spans="3:59">
      <c r="C416" s="1489" t="s">
        <v>682</v>
      </c>
      <c r="D416" s="1489" t="s">
        <v>2011</v>
      </c>
      <c r="E416" s="825" t="str">
        <f t="shared" si="6"/>
        <v>CunícolaCÁDIZ</v>
      </c>
      <c r="F416" s="1491">
        <v>7.2599999999999998E-2</v>
      </c>
      <c r="G416" s="1492">
        <v>3.78E-2</v>
      </c>
      <c r="H416" s="1491" t="s">
        <v>546</v>
      </c>
      <c r="I416" s="1491">
        <v>7.2599999999999998E-2</v>
      </c>
      <c r="J416" s="1491">
        <v>3.78E-2</v>
      </c>
      <c r="K416" s="1491" t="s">
        <v>546</v>
      </c>
      <c r="L416" s="1493">
        <v>7.2599999999999998E-2</v>
      </c>
      <c r="M416" s="1491">
        <v>3.78E-2</v>
      </c>
      <c r="N416" s="1491" t="s">
        <v>546</v>
      </c>
      <c r="O416" s="1491">
        <v>7.2599999999999998E-2</v>
      </c>
      <c r="P416" s="1491">
        <v>3.78E-2</v>
      </c>
      <c r="Q416" s="1491" t="s">
        <v>546</v>
      </c>
      <c r="R416" s="1491">
        <v>7.2599999999999998E-2</v>
      </c>
      <c r="S416" s="1491">
        <v>3.78E-2</v>
      </c>
      <c r="T416" s="1491" t="s">
        <v>546</v>
      </c>
      <c r="U416" s="1491">
        <v>7.2599999999999998E-2</v>
      </c>
      <c r="V416" s="1491">
        <v>3.78E-2</v>
      </c>
      <c r="W416" s="1491" t="s">
        <v>546</v>
      </c>
      <c r="X416" s="1491">
        <v>7.2599999999999998E-2</v>
      </c>
      <c r="Y416" s="1491">
        <v>3.78E-2</v>
      </c>
      <c r="Z416" s="1491" t="s">
        <v>546</v>
      </c>
      <c r="AA416" s="1491">
        <v>7.2599999999999998E-2</v>
      </c>
      <c r="AB416" s="1491">
        <v>3.78E-2</v>
      </c>
      <c r="AC416" s="1491" t="s">
        <v>546</v>
      </c>
      <c r="AD416" s="1491">
        <v>7.2599999999999998E-2</v>
      </c>
      <c r="AE416" s="1491">
        <v>3.78E-2</v>
      </c>
      <c r="AF416" s="1491" t="s">
        <v>546</v>
      </c>
      <c r="AG416" s="1491">
        <v>7.2599999999999998E-2</v>
      </c>
      <c r="AH416" s="1491">
        <v>3.78E-2</v>
      </c>
      <c r="AI416" s="1491" t="s">
        <v>546</v>
      </c>
      <c r="AJ416" s="1491">
        <v>7.2599999999999998E-2</v>
      </c>
      <c r="AK416" s="1491">
        <v>3.78E-2</v>
      </c>
      <c r="AL416" s="1491" t="s">
        <v>546</v>
      </c>
      <c r="AM416" s="1491">
        <v>7.2599999999999998E-2</v>
      </c>
      <c r="AN416" s="1491">
        <v>3.78E-2</v>
      </c>
      <c r="AO416" s="1491" t="s">
        <v>546</v>
      </c>
      <c r="AP416" s="1491">
        <v>7.2599999999999998E-2</v>
      </c>
      <c r="AQ416" s="1491">
        <v>3.78E-2</v>
      </c>
      <c r="AR416" s="1491" t="s">
        <v>546</v>
      </c>
      <c r="AS416" s="1491">
        <v>7.2599999999999998E-2</v>
      </c>
      <c r="AT416" s="1491">
        <v>3.78E-2</v>
      </c>
      <c r="AU416" s="1491" t="s">
        <v>546</v>
      </c>
      <c r="AV416" s="1491">
        <v>7.2599999999999998E-2</v>
      </c>
      <c r="AW416" s="1491">
        <v>3.78E-2</v>
      </c>
      <c r="AX416" s="1491" t="s">
        <v>546</v>
      </c>
      <c r="AY416" s="1491">
        <v>7.2599999999999998E-2</v>
      </c>
      <c r="AZ416" s="1491">
        <v>3.78E-2</v>
      </c>
      <c r="BA416" s="1491" t="s">
        <v>546</v>
      </c>
      <c r="BB416" s="1493">
        <v>7.2599999999999998E-2</v>
      </c>
      <c r="BC416" s="1493">
        <v>3.78E-2</v>
      </c>
      <c r="BD416" s="1493" t="s">
        <v>546</v>
      </c>
      <c r="BE416" s="1493">
        <v>7.2599999999999998E-2</v>
      </c>
      <c r="BF416" s="1493">
        <v>3.78E-2</v>
      </c>
      <c r="BG416" s="1493" t="s">
        <v>546</v>
      </c>
    </row>
    <row r="417" spans="3:59">
      <c r="C417" s="1489" t="s">
        <v>682</v>
      </c>
      <c r="D417" s="1489" t="s">
        <v>2012</v>
      </c>
      <c r="E417" s="825" t="str">
        <f t="shared" si="6"/>
        <v>CunícolaCANTABRIA</v>
      </c>
      <c r="F417" s="1491">
        <v>7.2599999999999998E-2</v>
      </c>
      <c r="G417" s="1492">
        <v>3.78E-2</v>
      </c>
      <c r="H417" s="1491" t="s">
        <v>546</v>
      </c>
      <c r="I417" s="1491">
        <v>7.2599999999999998E-2</v>
      </c>
      <c r="J417" s="1491">
        <v>3.78E-2</v>
      </c>
      <c r="K417" s="1491" t="s">
        <v>546</v>
      </c>
      <c r="L417" s="1493">
        <v>7.2599999999999998E-2</v>
      </c>
      <c r="M417" s="1491">
        <v>3.78E-2</v>
      </c>
      <c r="N417" s="1491" t="s">
        <v>546</v>
      </c>
      <c r="O417" s="1491">
        <v>7.2599999999999998E-2</v>
      </c>
      <c r="P417" s="1491">
        <v>3.78E-2</v>
      </c>
      <c r="Q417" s="1491" t="s">
        <v>546</v>
      </c>
      <c r="R417" s="1491">
        <v>7.2599999999999998E-2</v>
      </c>
      <c r="S417" s="1491">
        <v>3.78E-2</v>
      </c>
      <c r="T417" s="1491" t="s">
        <v>546</v>
      </c>
      <c r="U417" s="1491">
        <v>7.2599999999999998E-2</v>
      </c>
      <c r="V417" s="1491">
        <v>3.78E-2</v>
      </c>
      <c r="W417" s="1491" t="s">
        <v>546</v>
      </c>
      <c r="X417" s="1491">
        <v>7.2599999999999998E-2</v>
      </c>
      <c r="Y417" s="1491">
        <v>3.78E-2</v>
      </c>
      <c r="Z417" s="1491" t="s">
        <v>546</v>
      </c>
      <c r="AA417" s="1491">
        <v>7.2599999999999998E-2</v>
      </c>
      <c r="AB417" s="1491">
        <v>3.78E-2</v>
      </c>
      <c r="AC417" s="1491" t="s">
        <v>546</v>
      </c>
      <c r="AD417" s="1491">
        <v>7.2599999999999998E-2</v>
      </c>
      <c r="AE417" s="1491">
        <v>3.78E-2</v>
      </c>
      <c r="AF417" s="1491" t="s">
        <v>546</v>
      </c>
      <c r="AG417" s="1491">
        <v>7.2599999999999998E-2</v>
      </c>
      <c r="AH417" s="1491">
        <v>3.78E-2</v>
      </c>
      <c r="AI417" s="1491" t="s">
        <v>546</v>
      </c>
      <c r="AJ417" s="1491">
        <v>7.2599999999999998E-2</v>
      </c>
      <c r="AK417" s="1491">
        <v>3.78E-2</v>
      </c>
      <c r="AL417" s="1491" t="s">
        <v>546</v>
      </c>
      <c r="AM417" s="1491">
        <v>7.2599999999999998E-2</v>
      </c>
      <c r="AN417" s="1491">
        <v>3.78E-2</v>
      </c>
      <c r="AO417" s="1491" t="s">
        <v>546</v>
      </c>
      <c r="AP417" s="1491">
        <v>7.2599999999999998E-2</v>
      </c>
      <c r="AQ417" s="1491">
        <v>3.78E-2</v>
      </c>
      <c r="AR417" s="1491" t="s">
        <v>546</v>
      </c>
      <c r="AS417" s="1491">
        <v>7.2599999999999998E-2</v>
      </c>
      <c r="AT417" s="1491">
        <v>3.78E-2</v>
      </c>
      <c r="AU417" s="1491" t="s">
        <v>546</v>
      </c>
      <c r="AV417" s="1491">
        <v>7.2599999999999998E-2</v>
      </c>
      <c r="AW417" s="1491">
        <v>3.78E-2</v>
      </c>
      <c r="AX417" s="1491" t="s">
        <v>546</v>
      </c>
      <c r="AY417" s="1491">
        <v>7.2599999999999998E-2</v>
      </c>
      <c r="AZ417" s="1491">
        <v>3.78E-2</v>
      </c>
      <c r="BA417" s="1491" t="s">
        <v>546</v>
      </c>
      <c r="BB417" s="1493">
        <v>7.2599999999999998E-2</v>
      </c>
      <c r="BC417" s="1493">
        <v>3.78E-2</v>
      </c>
      <c r="BD417" s="1493" t="s">
        <v>546</v>
      </c>
      <c r="BE417" s="1493">
        <v>7.2599999999999998E-2</v>
      </c>
      <c r="BF417" s="1493">
        <v>3.78E-2</v>
      </c>
      <c r="BG417" s="1493" t="s">
        <v>546</v>
      </c>
    </row>
    <row r="418" spans="3:59">
      <c r="C418" s="1489" t="s">
        <v>682</v>
      </c>
      <c r="D418" s="1489" t="s">
        <v>2013</v>
      </c>
      <c r="E418" s="825" t="str">
        <f t="shared" si="6"/>
        <v>CunícolaCASTELLÓN/CASTELLÓ</v>
      </c>
      <c r="F418" s="1491">
        <v>7.2599999999999998E-2</v>
      </c>
      <c r="G418" s="1492">
        <v>3.78E-2</v>
      </c>
      <c r="H418" s="1491" t="s">
        <v>546</v>
      </c>
      <c r="I418" s="1491">
        <v>7.2599999999999998E-2</v>
      </c>
      <c r="J418" s="1491">
        <v>3.78E-2</v>
      </c>
      <c r="K418" s="1491" t="s">
        <v>546</v>
      </c>
      <c r="L418" s="1493">
        <v>7.2599999999999998E-2</v>
      </c>
      <c r="M418" s="1491">
        <v>3.78E-2</v>
      </c>
      <c r="N418" s="1491" t="s">
        <v>546</v>
      </c>
      <c r="O418" s="1491">
        <v>7.2599999999999998E-2</v>
      </c>
      <c r="P418" s="1491">
        <v>3.78E-2</v>
      </c>
      <c r="Q418" s="1491" t="s">
        <v>546</v>
      </c>
      <c r="R418" s="1491">
        <v>7.2599999999999998E-2</v>
      </c>
      <c r="S418" s="1491">
        <v>3.78E-2</v>
      </c>
      <c r="T418" s="1491" t="s">
        <v>546</v>
      </c>
      <c r="U418" s="1491">
        <v>7.2599999999999998E-2</v>
      </c>
      <c r="V418" s="1491">
        <v>3.78E-2</v>
      </c>
      <c r="W418" s="1491" t="s">
        <v>546</v>
      </c>
      <c r="X418" s="1491">
        <v>7.2599999999999998E-2</v>
      </c>
      <c r="Y418" s="1491">
        <v>3.78E-2</v>
      </c>
      <c r="Z418" s="1491" t="s">
        <v>546</v>
      </c>
      <c r="AA418" s="1491">
        <v>7.2599999999999998E-2</v>
      </c>
      <c r="AB418" s="1491">
        <v>3.78E-2</v>
      </c>
      <c r="AC418" s="1491" t="s">
        <v>546</v>
      </c>
      <c r="AD418" s="1491">
        <v>7.2599999999999998E-2</v>
      </c>
      <c r="AE418" s="1491">
        <v>3.78E-2</v>
      </c>
      <c r="AF418" s="1491" t="s">
        <v>546</v>
      </c>
      <c r="AG418" s="1491">
        <v>7.2599999999999998E-2</v>
      </c>
      <c r="AH418" s="1491">
        <v>3.78E-2</v>
      </c>
      <c r="AI418" s="1491" t="s">
        <v>546</v>
      </c>
      <c r="AJ418" s="1491">
        <v>7.2599999999999998E-2</v>
      </c>
      <c r="AK418" s="1491">
        <v>3.78E-2</v>
      </c>
      <c r="AL418" s="1491" t="s">
        <v>546</v>
      </c>
      <c r="AM418" s="1491">
        <v>7.2599999999999998E-2</v>
      </c>
      <c r="AN418" s="1491">
        <v>3.78E-2</v>
      </c>
      <c r="AO418" s="1491" t="s">
        <v>546</v>
      </c>
      <c r="AP418" s="1491">
        <v>7.2599999999999998E-2</v>
      </c>
      <c r="AQ418" s="1491">
        <v>3.78E-2</v>
      </c>
      <c r="AR418" s="1491" t="s">
        <v>546</v>
      </c>
      <c r="AS418" s="1491">
        <v>7.2599999999999998E-2</v>
      </c>
      <c r="AT418" s="1491">
        <v>3.78E-2</v>
      </c>
      <c r="AU418" s="1491" t="s">
        <v>546</v>
      </c>
      <c r="AV418" s="1491">
        <v>7.2599999999999998E-2</v>
      </c>
      <c r="AW418" s="1491">
        <v>3.78E-2</v>
      </c>
      <c r="AX418" s="1491" t="s">
        <v>546</v>
      </c>
      <c r="AY418" s="1491">
        <v>7.2599999999999998E-2</v>
      </c>
      <c r="AZ418" s="1491">
        <v>3.78E-2</v>
      </c>
      <c r="BA418" s="1491" t="s">
        <v>546</v>
      </c>
      <c r="BB418" s="1493">
        <v>7.2599999999999998E-2</v>
      </c>
      <c r="BC418" s="1493">
        <v>3.78E-2</v>
      </c>
      <c r="BD418" s="1493" t="s">
        <v>546</v>
      </c>
      <c r="BE418" s="1493">
        <v>7.2599999999999998E-2</v>
      </c>
      <c r="BF418" s="1493">
        <v>3.78E-2</v>
      </c>
      <c r="BG418" s="1493" t="s">
        <v>546</v>
      </c>
    </row>
    <row r="419" spans="3:59">
      <c r="C419" s="1489" t="s">
        <v>682</v>
      </c>
      <c r="D419" s="1489" t="s">
        <v>2014</v>
      </c>
      <c r="E419" s="825" t="str">
        <f t="shared" ref="E419:E454" si="7">C419&amp;D419</f>
        <v>CunícolaCIUDAD REAL</v>
      </c>
      <c r="F419" s="1491">
        <v>7.2599999999999998E-2</v>
      </c>
      <c r="G419" s="1492">
        <v>3.78E-2</v>
      </c>
      <c r="H419" s="1491" t="s">
        <v>546</v>
      </c>
      <c r="I419" s="1491">
        <v>7.2599999999999998E-2</v>
      </c>
      <c r="J419" s="1491">
        <v>3.78E-2</v>
      </c>
      <c r="K419" s="1491" t="s">
        <v>546</v>
      </c>
      <c r="L419" s="1493">
        <v>7.2599999999999998E-2</v>
      </c>
      <c r="M419" s="1491">
        <v>3.78E-2</v>
      </c>
      <c r="N419" s="1491" t="s">
        <v>546</v>
      </c>
      <c r="O419" s="1491">
        <v>7.2599999999999998E-2</v>
      </c>
      <c r="P419" s="1491">
        <v>3.78E-2</v>
      </c>
      <c r="Q419" s="1491" t="s">
        <v>546</v>
      </c>
      <c r="R419" s="1491">
        <v>7.2599999999999998E-2</v>
      </c>
      <c r="S419" s="1491">
        <v>3.78E-2</v>
      </c>
      <c r="T419" s="1491" t="s">
        <v>546</v>
      </c>
      <c r="U419" s="1491">
        <v>7.2599999999999998E-2</v>
      </c>
      <c r="V419" s="1491">
        <v>3.78E-2</v>
      </c>
      <c r="W419" s="1491" t="s">
        <v>546</v>
      </c>
      <c r="X419" s="1491">
        <v>7.2599999999999998E-2</v>
      </c>
      <c r="Y419" s="1491">
        <v>3.78E-2</v>
      </c>
      <c r="Z419" s="1491" t="s">
        <v>546</v>
      </c>
      <c r="AA419" s="1491">
        <v>7.2599999999999998E-2</v>
      </c>
      <c r="AB419" s="1491">
        <v>3.78E-2</v>
      </c>
      <c r="AC419" s="1491" t="s">
        <v>546</v>
      </c>
      <c r="AD419" s="1491">
        <v>7.2599999999999998E-2</v>
      </c>
      <c r="AE419" s="1491">
        <v>3.78E-2</v>
      </c>
      <c r="AF419" s="1491" t="s">
        <v>546</v>
      </c>
      <c r="AG419" s="1491">
        <v>7.2599999999999998E-2</v>
      </c>
      <c r="AH419" s="1491">
        <v>3.78E-2</v>
      </c>
      <c r="AI419" s="1491" t="s">
        <v>546</v>
      </c>
      <c r="AJ419" s="1491">
        <v>7.2599999999999998E-2</v>
      </c>
      <c r="AK419" s="1491">
        <v>3.78E-2</v>
      </c>
      <c r="AL419" s="1491" t="s">
        <v>546</v>
      </c>
      <c r="AM419" s="1491">
        <v>7.2599999999999998E-2</v>
      </c>
      <c r="AN419" s="1491">
        <v>3.78E-2</v>
      </c>
      <c r="AO419" s="1491" t="s">
        <v>546</v>
      </c>
      <c r="AP419" s="1491">
        <v>7.2599999999999998E-2</v>
      </c>
      <c r="AQ419" s="1491">
        <v>3.78E-2</v>
      </c>
      <c r="AR419" s="1491" t="s">
        <v>546</v>
      </c>
      <c r="AS419" s="1491">
        <v>7.2599999999999998E-2</v>
      </c>
      <c r="AT419" s="1491">
        <v>3.78E-2</v>
      </c>
      <c r="AU419" s="1491" t="s">
        <v>546</v>
      </c>
      <c r="AV419" s="1491">
        <v>7.2599999999999998E-2</v>
      </c>
      <c r="AW419" s="1491">
        <v>3.78E-2</v>
      </c>
      <c r="AX419" s="1491" t="s">
        <v>546</v>
      </c>
      <c r="AY419" s="1491">
        <v>7.2599999999999998E-2</v>
      </c>
      <c r="AZ419" s="1491">
        <v>3.78E-2</v>
      </c>
      <c r="BA419" s="1491" t="s">
        <v>546</v>
      </c>
      <c r="BB419" s="1493">
        <v>7.2599999999999998E-2</v>
      </c>
      <c r="BC419" s="1493">
        <v>3.78E-2</v>
      </c>
      <c r="BD419" s="1493" t="s">
        <v>546</v>
      </c>
      <c r="BE419" s="1493">
        <v>7.2599999999999998E-2</v>
      </c>
      <c r="BF419" s="1493">
        <v>3.78E-2</v>
      </c>
      <c r="BG419" s="1493" t="s">
        <v>546</v>
      </c>
    </row>
    <row r="420" spans="3:59">
      <c r="C420" s="1489" t="s">
        <v>682</v>
      </c>
      <c r="D420" s="1489" t="s">
        <v>2015</v>
      </c>
      <c r="E420" s="825" t="str">
        <f t="shared" si="7"/>
        <v>CunícolaCÓRDOBA</v>
      </c>
      <c r="F420" s="1491">
        <v>7.2599999999999998E-2</v>
      </c>
      <c r="G420" s="1492">
        <v>3.78E-2</v>
      </c>
      <c r="H420" s="1491" t="s">
        <v>546</v>
      </c>
      <c r="I420" s="1491">
        <v>7.2599999999999998E-2</v>
      </c>
      <c r="J420" s="1491">
        <v>3.78E-2</v>
      </c>
      <c r="K420" s="1491" t="s">
        <v>546</v>
      </c>
      <c r="L420" s="1493">
        <v>7.2599999999999998E-2</v>
      </c>
      <c r="M420" s="1491">
        <v>3.78E-2</v>
      </c>
      <c r="N420" s="1491" t="s">
        <v>546</v>
      </c>
      <c r="O420" s="1491">
        <v>7.2599999999999998E-2</v>
      </c>
      <c r="P420" s="1491">
        <v>3.78E-2</v>
      </c>
      <c r="Q420" s="1491" t="s">
        <v>546</v>
      </c>
      <c r="R420" s="1491">
        <v>7.2599999999999998E-2</v>
      </c>
      <c r="S420" s="1491">
        <v>3.78E-2</v>
      </c>
      <c r="T420" s="1491" t="s">
        <v>546</v>
      </c>
      <c r="U420" s="1491">
        <v>7.2599999999999998E-2</v>
      </c>
      <c r="V420" s="1491">
        <v>3.78E-2</v>
      </c>
      <c r="W420" s="1491" t="s">
        <v>546</v>
      </c>
      <c r="X420" s="1491">
        <v>7.2599999999999998E-2</v>
      </c>
      <c r="Y420" s="1491">
        <v>3.78E-2</v>
      </c>
      <c r="Z420" s="1491" t="s">
        <v>546</v>
      </c>
      <c r="AA420" s="1491">
        <v>7.2599999999999998E-2</v>
      </c>
      <c r="AB420" s="1491">
        <v>3.78E-2</v>
      </c>
      <c r="AC420" s="1491" t="s">
        <v>546</v>
      </c>
      <c r="AD420" s="1491">
        <v>7.2599999999999998E-2</v>
      </c>
      <c r="AE420" s="1491">
        <v>3.78E-2</v>
      </c>
      <c r="AF420" s="1491" t="s">
        <v>546</v>
      </c>
      <c r="AG420" s="1491">
        <v>7.2599999999999998E-2</v>
      </c>
      <c r="AH420" s="1491">
        <v>3.78E-2</v>
      </c>
      <c r="AI420" s="1491" t="s">
        <v>546</v>
      </c>
      <c r="AJ420" s="1491">
        <v>7.2599999999999998E-2</v>
      </c>
      <c r="AK420" s="1491">
        <v>3.78E-2</v>
      </c>
      <c r="AL420" s="1491" t="s">
        <v>546</v>
      </c>
      <c r="AM420" s="1491">
        <v>7.2599999999999998E-2</v>
      </c>
      <c r="AN420" s="1491">
        <v>3.78E-2</v>
      </c>
      <c r="AO420" s="1491" t="s">
        <v>546</v>
      </c>
      <c r="AP420" s="1491">
        <v>7.2599999999999998E-2</v>
      </c>
      <c r="AQ420" s="1491">
        <v>3.78E-2</v>
      </c>
      <c r="AR420" s="1491" t="s">
        <v>546</v>
      </c>
      <c r="AS420" s="1491">
        <v>7.2599999999999998E-2</v>
      </c>
      <c r="AT420" s="1491">
        <v>3.78E-2</v>
      </c>
      <c r="AU420" s="1491" t="s">
        <v>546</v>
      </c>
      <c r="AV420" s="1491">
        <v>7.2599999999999998E-2</v>
      </c>
      <c r="AW420" s="1491">
        <v>3.78E-2</v>
      </c>
      <c r="AX420" s="1491" t="s">
        <v>546</v>
      </c>
      <c r="AY420" s="1491">
        <v>7.2599999999999998E-2</v>
      </c>
      <c r="AZ420" s="1491">
        <v>3.78E-2</v>
      </c>
      <c r="BA420" s="1491" t="s">
        <v>546</v>
      </c>
      <c r="BB420" s="1493">
        <v>7.2599999999999998E-2</v>
      </c>
      <c r="BC420" s="1493">
        <v>3.78E-2</v>
      </c>
      <c r="BD420" s="1493" t="s">
        <v>546</v>
      </c>
      <c r="BE420" s="1493">
        <v>7.2599999999999998E-2</v>
      </c>
      <c r="BF420" s="1493">
        <v>3.78E-2</v>
      </c>
      <c r="BG420" s="1493" t="s">
        <v>546</v>
      </c>
    </row>
    <row r="421" spans="3:59">
      <c r="C421" s="1489" t="s">
        <v>682</v>
      </c>
      <c r="D421" s="1489" t="s">
        <v>2016</v>
      </c>
      <c r="E421" s="825" t="str">
        <f t="shared" si="7"/>
        <v>CunícolaCORUÑA, A</v>
      </c>
      <c r="F421" s="1491">
        <v>7.2599999999999998E-2</v>
      </c>
      <c r="G421" s="1492">
        <v>3.78E-2</v>
      </c>
      <c r="H421" s="1491" t="s">
        <v>546</v>
      </c>
      <c r="I421" s="1491">
        <v>7.2599999999999998E-2</v>
      </c>
      <c r="J421" s="1491">
        <v>3.78E-2</v>
      </c>
      <c r="K421" s="1491" t="s">
        <v>546</v>
      </c>
      <c r="L421" s="1493">
        <v>7.2599999999999998E-2</v>
      </c>
      <c r="M421" s="1491">
        <v>3.78E-2</v>
      </c>
      <c r="N421" s="1491" t="s">
        <v>546</v>
      </c>
      <c r="O421" s="1491">
        <v>7.2599999999999998E-2</v>
      </c>
      <c r="P421" s="1491">
        <v>3.78E-2</v>
      </c>
      <c r="Q421" s="1491" t="s">
        <v>546</v>
      </c>
      <c r="R421" s="1491">
        <v>7.2599999999999998E-2</v>
      </c>
      <c r="S421" s="1491">
        <v>3.78E-2</v>
      </c>
      <c r="T421" s="1491" t="s">
        <v>546</v>
      </c>
      <c r="U421" s="1491">
        <v>7.2599999999999998E-2</v>
      </c>
      <c r="V421" s="1491">
        <v>3.78E-2</v>
      </c>
      <c r="W421" s="1491" t="s">
        <v>546</v>
      </c>
      <c r="X421" s="1491">
        <v>7.2599999999999998E-2</v>
      </c>
      <c r="Y421" s="1491">
        <v>3.78E-2</v>
      </c>
      <c r="Z421" s="1491" t="s">
        <v>546</v>
      </c>
      <c r="AA421" s="1491">
        <v>7.2599999999999998E-2</v>
      </c>
      <c r="AB421" s="1491">
        <v>3.78E-2</v>
      </c>
      <c r="AC421" s="1491" t="s">
        <v>546</v>
      </c>
      <c r="AD421" s="1491">
        <v>7.2599999999999998E-2</v>
      </c>
      <c r="AE421" s="1491">
        <v>3.78E-2</v>
      </c>
      <c r="AF421" s="1491" t="s">
        <v>546</v>
      </c>
      <c r="AG421" s="1491">
        <v>7.2599999999999998E-2</v>
      </c>
      <c r="AH421" s="1491">
        <v>3.78E-2</v>
      </c>
      <c r="AI421" s="1491" t="s">
        <v>546</v>
      </c>
      <c r="AJ421" s="1491">
        <v>7.2599999999999998E-2</v>
      </c>
      <c r="AK421" s="1491">
        <v>3.78E-2</v>
      </c>
      <c r="AL421" s="1491" t="s">
        <v>546</v>
      </c>
      <c r="AM421" s="1491">
        <v>7.2599999999999998E-2</v>
      </c>
      <c r="AN421" s="1491">
        <v>3.78E-2</v>
      </c>
      <c r="AO421" s="1491" t="s">
        <v>546</v>
      </c>
      <c r="AP421" s="1491">
        <v>7.2599999999999998E-2</v>
      </c>
      <c r="AQ421" s="1491">
        <v>3.78E-2</v>
      </c>
      <c r="AR421" s="1491" t="s">
        <v>546</v>
      </c>
      <c r="AS421" s="1491">
        <v>7.2599999999999998E-2</v>
      </c>
      <c r="AT421" s="1491">
        <v>3.78E-2</v>
      </c>
      <c r="AU421" s="1491" t="s">
        <v>546</v>
      </c>
      <c r="AV421" s="1491">
        <v>7.2599999999999998E-2</v>
      </c>
      <c r="AW421" s="1491">
        <v>3.78E-2</v>
      </c>
      <c r="AX421" s="1491" t="s">
        <v>546</v>
      </c>
      <c r="AY421" s="1491">
        <v>7.2599999999999998E-2</v>
      </c>
      <c r="AZ421" s="1491">
        <v>3.78E-2</v>
      </c>
      <c r="BA421" s="1491" t="s">
        <v>546</v>
      </c>
      <c r="BB421" s="1493">
        <v>7.2599999999999998E-2</v>
      </c>
      <c r="BC421" s="1493">
        <v>3.78E-2</v>
      </c>
      <c r="BD421" s="1493" t="s">
        <v>546</v>
      </c>
      <c r="BE421" s="1493">
        <v>7.2599999999999998E-2</v>
      </c>
      <c r="BF421" s="1493">
        <v>3.78E-2</v>
      </c>
      <c r="BG421" s="1493" t="s">
        <v>546</v>
      </c>
    </row>
    <row r="422" spans="3:59">
      <c r="C422" s="1489" t="s">
        <v>682</v>
      </c>
      <c r="D422" s="1489" t="s">
        <v>2017</v>
      </c>
      <c r="E422" s="825" t="str">
        <f t="shared" si="7"/>
        <v>CunícolaCUENCA</v>
      </c>
      <c r="F422" s="1491">
        <v>7.2599999999999998E-2</v>
      </c>
      <c r="G422" s="1492">
        <v>3.78E-2</v>
      </c>
      <c r="H422" s="1491" t="s">
        <v>546</v>
      </c>
      <c r="I422" s="1491">
        <v>7.2599999999999998E-2</v>
      </c>
      <c r="J422" s="1491">
        <v>3.78E-2</v>
      </c>
      <c r="K422" s="1491" t="s">
        <v>546</v>
      </c>
      <c r="L422" s="1493">
        <v>7.2599999999999998E-2</v>
      </c>
      <c r="M422" s="1491">
        <v>3.78E-2</v>
      </c>
      <c r="N422" s="1491" t="s">
        <v>546</v>
      </c>
      <c r="O422" s="1491">
        <v>7.2599999999999998E-2</v>
      </c>
      <c r="P422" s="1491">
        <v>3.78E-2</v>
      </c>
      <c r="Q422" s="1491" t="s">
        <v>546</v>
      </c>
      <c r="R422" s="1491">
        <v>7.2599999999999998E-2</v>
      </c>
      <c r="S422" s="1491">
        <v>3.78E-2</v>
      </c>
      <c r="T422" s="1491" t="s">
        <v>546</v>
      </c>
      <c r="U422" s="1491">
        <v>7.2599999999999998E-2</v>
      </c>
      <c r="V422" s="1491">
        <v>3.78E-2</v>
      </c>
      <c r="W422" s="1491" t="s">
        <v>546</v>
      </c>
      <c r="X422" s="1491">
        <v>7.2599999999999998E-2</v>
      </c>
      <c r="Y422" s="1491">
        <v>3.78E-2</v>
      </c>
      <c r="Z422" s="1491" t="s">
        <v>546</v>
      </c>
      <c r="AA422" s="1491">
        <v>7.2599999999999998E-2</v>
      </c>
      <c r="AB422" s="1491">
        <v>3.78E-2</v>
      </c>
      <c r="AC422" s="1491" t="s">
        <v>546</v>
      </c>
      <c r="AD422" s="1491">
        <v>7.2599999999999998E-2</v>
      </c>
      <c r="AE422" s="1491">
        <v>3.78E-2</v>
      </c>
      <c r="AF422" s="1491" t="s">
        <v>546</v>
      </c>
      <c r="AG422" s="1491">
        <v>7.2599999999999998E-2</v>
      </c>
      <c r="AH422" s="1491">
        <v>3.78E-2</v>
      </c>
      <c r="AI422" s="1491" t="s">
        <v>546</v>
      </c>
      <c r="AJ422" s="1491">
        <v>7.2599999999999998E-2</v>
      </c>
      <c r="AK422" s="1491">
        <v>3.78E-2</v>
      </c>
      <c r="AL422" s="1491" t="s">
        <v>546</v>
      </c>
      <c r="AM422" s="1491">
        <v>7.2599999999999998E-2</v>
      </c>
      <c r="AN422" s="1491">
        <v>3.78E-2</v>
      </c>
      <c r="AO422" s="1491" t="s">
        <v>546</v>
      </c>
      <c r="AP422" s="1491">
        <v>7.2599999999999998E-2</v>
      </c>
      <c r="AQ422" s="1491">
        <v>3.78E-2</v>
      </c>
      <c r="AR422" s="1491" t="s">
        <v>546</v>
      </c>
      <c r="AS422" s="1491">
        <v>7.2599999999999998E-2</v>
      </c>
      <c r="AT422" s="1491">
        <v>3.78E-2</v>
      </c>
      <c r="AU422" s="1491" t="s">
        <v>546</v>
      </c>
      <c r="AV422" s="1491">
        <v>7.2599999999999998E-2</v>
      </c>
      <c r="AW422" s="1491">
        <v>3.78E-2</v>
      </c>
      <c r="AX422" s="1491" t="s">
        <v>546</v>
      </c>
      <c r="AY422" s="1491">
        <v>7.2599999999999998E-2</v>
      </c>
      <c r="AZ422" s="1491">
        <v>3.78E-2</v>
      </c>
      <c r="BA422" s="1491" t="s">
        <v>546</v>
      </c>
      <c r="BB422" s="1493">
        <v>7.2599999999999998E-2</v>
      </c>
      <c r="BC422" s="1493">
        <v>3.78E-2</v>
      </c>
      <c r="BD422" s="1493" t="s">
        <v>546</v>
      </c>
      <c r="BE422" s="1493">
        <v>7.2599999999999998E-2</v>
      </c>
      <c r="BF422" s="1493">
        <v>3.78E-2</v>
      </c>
      <c r="BG422" s="1493" t="s">
        <v>546</v>
      </c>
    </row>
    <row r="423" spans="3:59">
      <c r="C423" s="1489" t="s">
        <v>682</v>
      </c>
      <c r="D423" s="1489" t="s">
        <v>2018</v>
      </c>
      <c r="E423" s="825" t="str">
        <f t="shared" si="7"/>
        <v>CunícolaGIPUZKOA</v>
      </c>
      <c r="F423" s="1491">
        <v>7.2599999999999998E-2</v>
      </c>
      <c r="G423" s="1492">
        <v>3.78E-2</v>
      </c>
      <c r="H423" s="1491" t="s">
        <v>546</v>
      </c>
      <c r="I423" s="1491">
        <v>7.2599999999999998E-2</v>
      </c>
      <c r="J423" s="1491">
        <v>3.78E-2</v>
      </c>
      <c r="K423" s="1491" t="s">
        <v>546</v>
      </c>
      <c r="L423" s="1493">
        <v>7.2599999999999998E-2</v>
      </c>
      <c r="M423" s="1491">
        <v>3.78E-2</v>
      </c>
      <c r="N423" s="1491" t="s">
        <v>546</v>
      </c>
      <c r="O423" s="1491">
        <v>7.2599999999999998E-2</v>
      </c>
      <c r="P423" s="1491">
        <v>3.78E-2</v>
      </c>
      <c r="Q423" s="1491" t="s">
        <v>546</v>
      </c>
      <c r="R423" s="1491">
        <v>7.2599999999999998E-2</v>
      </c>
      <c r="S423" s="1491">
        <v>3.78E-2</v>
      </c>
      <c r="T423" s="1491" t="s">
        <v>546</v>
      </c>
      <c r="U423" s="1491">
        <v>7.2599999999999998E-2</v>
      </c>
      <c r="V423" s="1491">
        <v>3.78E-2</v>
      </c>
      <c r="W423" s="1491" t="s">
        <v>546</v>
      </c>
      <c r="X423" s="1491">
        <v>7.2599999999999998E-2</v>
      </c>
      <c r="Y423" s="1491">
        <v>3.78E-2</v>
      </c>
      <c r="Z423" s="1491" t="s">
        <v>546</v>
      </c>
      <c r="AA423" s="1491">
        <v>7.2599999999999998E-2</v>
      </c>
      <c r="AB423" s="1491">
        <v>3.78E-2</v>
      </c>
      <c r="AC423" s="1491" t="s">
        <v>546</v>
      </c>
      <c r="AD423" s="1491">
        <v>7.2599999999999998E-2</v>
      </c>
      <c r="AE423" s="1491">
        <v>3.78E-2</v>
      </c>
      <c r="AF423" s="1491" t="s">
        <v>546</v>
      </c>
      <c r="AG423" s="1491">
        <v>7.2599999999999998E-2</v>
      </c>
      <c r="AH423" s="1491">
        <v>3.78E-2</v>
      </c>
      <c r="AI423" s="1491" t="s">
        <v>546</v>
      </c>
      <c r="AJ423" s="1491">
        <v>7.2599999999999998E-2</v>
      </c>
      <c r="AK423" s="1491">
        <v>3.78E-2</v>
      </c>
      <c r="AL423" s="1491" t="s">
        <v>546</v>
      </c>
      <c r="AM423" s="1491">
        <v>7.2599999999999998E-2</v>
      </c>
      <c r="AN423" s="1491">
        <v>3.78E-2</v>
      </c>
      <c r="AO423" s="1491" t="s">
        <v>546</v>
      </c>
      <c r="AP423" s="1491">
        <v>7.2599999999999998E-2</v>
      </c>
      <c r="AQ423" s="1491">
        <v>3.78E-2</v>
      </c>
      <c r="AR423" s="1491" t="s">
        <v>546</v>
      </c>
      <c r="AS423" s="1491">
        <v>7.2599999999999998E-2</v>
      </c>
      <c r="AT423" s="1491">
        <v>3.78E-2</v>
      </c>
      <c r="AU423" s="1491" t="s">
        <v>546</v>
      </c>
      <c r="AV423" s="1491">
        <v>7.2599999999999998E-2</v>
      </c>
      <c r="AW423" s="1491">
        <v>3.78E-2</v>
      </c>
      <c r="AX423" s="1491" t="s">
        <v>546</v>
      </c>
      <c r="AY423" s="1491">
        <v>7.2599999999999998E-2</v>
      </c>
      <c r="AZ423" s="1491">
        <v>3.78E-2</v>
      </c>
      <c r="BA423" s="1491" t="s">
        <v>546</v>
      </c>
      <c r="BB423" s="1493">
        <v>7.2599999999999998E-2</v>
      </c>
      <c r="BC423" s="1493">
        <v>3.78E-2</v>
      </c>
      <c r="BD423" s="1493" t="s">
        <v>546</v>
      </c>
      <c r="BE423" s="1493">
        <v>7.2599999999999998E-2</v>
      </c>
      <c r="BF423" s="1493">
        <v>3.78E-2</v>
      </c>
      <c r="BG423" s="1493" t="s">
        <v>546</v>
      </c>
    </row>
    <row r="424" spans="3:59">
      <c r="C424" s="1489" t="s">
        <v>682</v>
      </c>
      <c r="D424" s="1489" t="s">
        <v>2019</v>
      </c>
      <c r="E424" s="825" t="str">
        <f t="shared" si="7"/>
        <v>CunícolaGIRONA</v>
      </c>
      <c r="F424" s="1491">
        <v>7.2599999999999998E-2</v>
      </c>
      <c r="G424" s="1492">
        <v>3.78E-2</v>
      </c>
      <c r="H424" s="1491" t="s">
        <v>546</v>
      </c>
      <c r="I424" s="1491">
        <v>7.2599999999999998E-2</v>
      </c>
      <c r="J424" s="1491">
        <v>3.78E-2</v>
      </c>
      <c r="K424" s="1491" t="s">
        <v>546</v>
      </c>
      <c r="L424" s="1493">
        <v>7.2599999999999998E-2</v>
      </c>
      <c r="M424" s="1491">
        <v>3.78E-2</v>
      </c>
      <c r="N424" s="1491" t="s">
        <v>546</v>
      </c>
      <c r="O424" s="1491">
        <v>7.2599999999999998E-2</v>
      </c>
      <c r="P424" s="1491">
        <v>3.78E-2</v>
      </c>
      <c r="Q424" s="1491" t="s">
        <v>546</v>
      </c>
      <c r="R424" s="1491">
        <v>7.2599999999999998E-2</v>
      </c>
      <c r="S424" s="1491">
        <v>3.78E-2</v>
      </c>
      <c r="T424" s="1491" t="s">
        <v>546</v>
      </c>
      <c r="U424" s="1491">
        <v>7.2599999999999998E-2</v>
      </c>
      <c r="V424" s="1491">
        <v>3.78E-2</v>
      </c>
      <c r="W424" s="1491" t="s">
        <v>546</v>
      </c>
      <c r="X424" s="1491">
        <v>7.2599999999999998E-2</v>
      </c>
      <c r="Y424" s="1491">
        <v>3.78E-2</v>
      </c>
      <c r="Z424" s="1491" t="s">
        <v>546</v>
      </c>
      <c r="AA424" s="1491">
        <v>7.2599999999999998E-2</v>
      </c>
      <c r="AB424" s="1491">
        <v>3.78E-2</v>
      </c>
      <c r="AC424" s="1491" t="s">
        <v>546</v>
      </c>
      <c r="AD424" s="1491">
        <v>7.2599999999999998E-2</v>
      </c>
      <c r="AE424" s="1491">
        <v>3.78E-2</v>
      </c>
      <c r="AF424" s="1491" t="s">
        <v>546</v>
      </c>
      <c r="AG424" s="1491">
        <v>7.2599999999999998E-2</v>
      </c>
      <c r="AH424" s="1491">
        <v>3.78E-2</v>
      </c>
      <c r="AI424" s="1491" t="s">
        <v>546</v>
      </c>
      <c r="AJ424" s="1491">
        <v>7.2599999999999998E-2</v>
      </c>
      <c r="AK424" s="1491">
        <v>3.78E-2</v>
      </c>
      <c r="AL424" s="1491" t="s">
        <v>546</v>
      </c>
      <c r="AM424" s="1491">
        <v>7.2599999999999998E-2</v>
      </c>
      <c r="AN424" s="1491">
        <v>3.78E-2</v>
      </c>
      <c r="AO424" s="1491" t="s">
        <v>546</v>
      </c>
      <c r="AP424" s="1491">
        <v>7.2599999999999998E-2</v>
      </c>
      <c r="AQ424" s="1491">
        <v>3.78E-2</v>
      </c>
      <c r="AR424" s="1491" t="s">
        <v>546</v>
      </c>
      <c r="AS424" s="1491">
        <v>7.2599999999999998E-2</v>
      </c>
      <c r="AT424" s="1491">
        <v>3.78E-2</v>
      </c>
      <c r="AU424" s="1491" t="s">
        <v>546</v>
      </c>
      <c r="AV424" s="1491">
        <v>7.2599999999999998E-2</v>
      </c>
      <c r="AW424" s="1491">
        <v>3.78E-2</v>
      </c>
      <c r="AX424" s="1491" t="s">
        <v>546</v>
      </c>
      <c r="AY424" s="1491">
        <v>7.2599999999999998E-2</v>
      </c>
      <c r="AZ424" s="1491">
        <v>3.78E-2</v>
      </c>
      <c r="BA424" s="1491" t="s">
        <v>546</v>
      </c>
      <c r="BB424" s="1493">
        <v>7.2599999999999998E-2</v>
      </c>
      <c r="BC424" s="1493">
        <v>3.78E-2</v>
      </c>
      <c r="BD424" s="1493" t="s">
        <v>546</v>
      </c>
      <c r="BE424" s="1493">
        <v>7.2599999999999998E-2</v>
      </c>
      <c r="BF424" s="1493">
        <v>3.78E-2</v>
      </c>
      <c r="BG424" s="1493" t="s">
        <v>546</v>
      </c>
    </row>
    <row r="425" spans="3:59">
      <c r="C425" s="1489" t="s">
        <v>682</v>
      </c>
      <c r="D425" s="1489" t="s">
        <v>2020</v>
      </c>
      <c r="E425" s="825" t="str">
        <f t="shared" si="7"/>
        <v>CunícolaGRANADA</v>
      </c>
      <c r="F425" s="1491">
        <v>7.2599999999999998E-2</v>
      </c>
      <c r="G425" s="1492">
        <v>3.78E-2</v>
      </c>
      <c r="H425" s="1491" t="s">
        <v>546</v>
      </c>
      <c r="I425" s="1491">
        <v>7.2599999999999998E-2</v>
      </c>
      <c r="J425" s="1491">
        <v>3.78E-2</v>
      </c>
      <c r="K425" s="1491" t="s">
        <v>546</v>
      </c>
      <c r="L425" s="1493">
        <v>7.2599999999999998E-2</v>
      </c>
      <c r="M425" s="1491">
        <v>3.78E-2</v>
      </c>
      <c r="N425" s="1491" t="s">
        <v>546</v>
      </c>
      <c r="O425" s="1491">
        <v>7.2599999999999998E-2</v>
      </c>
      <c r="P425" s="1491">
        <v>3.78E-2</v>
      </c>
      <c r="Q425" s="1491" t="s">
        <v>546</v>
      </c>
      <c r="R425" s="1491">
        <v>7.2599999999999998E-2</v>
      </c>
      <c r="S425" s="1491">
        <v>3.78E-2</v>
      </c>
      <c r="T425" s="1491" t="s">
        <v>546</v>
      </c>
      <c r="U425" s="1491">
        <v>7.2599999999999998E-2</v>
      </c>
      <c r="V425" s="1491">
        <v>3.78E-2</v>
      </c>
      <c r="W425" s="1491" t="s">
        <v>546</v>
      </c>
      <c r="X425" s="1491">
        <v>7.2599999999999998E-2</v>
      </c>
      <c r="Y425" s="1491">
        <v>3.78E-2</v>
      </c>
      <c r="Z425" s="1491" t="s">
        <v>546</v>
      </c>
      <c r="AA425" s="1491">
        <v>7.2599999999999998E-2</v>
      </c>
      <c r="AB425" s="1491">
        <v>3.78E-2</v>
      </c>
      <c r="AC425" s="1491" t="s">
        <v>546</v>
      </c>
      <c r="AD425" s="1491">
        <v>7.2599999999999998E-2</v>
      </c>
      <c r="AE425" s="1491">
        <v>3.78E-2</v>
      </c>
      <c r="AF425" s="1491" t="s">
        <v>546</v>
      </c>
      <c r="AG425" s="1491">
        <v>7.2599999999999998E-2</v>
      </c>
      <c r="AH425" s="1491">
        <v>3.78E-2</v>
      </c>
      <c r="AI425" s="1491" t="s">
        <v>546</v>
      </c>
      <c r="AJ425" s="1491">
        <v>7.2599999999999998E-2</v>
      </c>
      <c r="AK425" s="1491">
        <v>3.78E-2</v>
      </c>
      <c r="AL425" s="1491" t="s">
        <v>546</v>
      </c>
      <c r="AM425" s="1491">
        <v>7.2599999999999998E-2</v>
      </c>
      <c r="AN425" s="1491">
        <v>3.78E-2</v>
      </c>
      <c r="AO425" s="1491" t="s">
        <v>546</v>
      </c>
      <c r="AP425" s="1491">
        <v>7.2599999999999998E-2</v>
      </c>
      <c r="AQ425" s="1491">
        <v>3.78E-2</v>
      </c>
      <c r="AR425" s="1491" t="s">
        <v>546</v>
      </c>
      <c r="AS425" s="1491">
        <v>7.2599999999999998E-2</v>
      </c>
      <c r="AT425" s="1491">
        <v>3.78E-2</v>
      </c>
      <c r="AU425" s="1491" t="s">
        <v>546</v>
      </c>
      <c r="AV425" s="1491">
        <v>7.2599999999999998E-2</v>
      </c>
      <c r="AW425" s="1491">
        <v>3.78E-2</v>
      </c>
      <c r="AX425" s="1491" t="s">
        <v>546</v>
      </c>
      <c r="AY425" s="1491">
        <v>7.2599999999999998E-2</v>
      </c>
      <c r="AZ425" s="1491">
        <v>3.78E-2</v>
      </c>
      <c r="BA425" s="1491" t="s">
        <v>546</v>
      </c>
      <c r="BB425" s="1493">
        <v>7.2599999999999998E-2</v>
      </c>
      <c r="BC425" s="1493">
        <v>3.78E-2</v>
      </c>
      <c r="BD425" s="1493" t="s">
        <v>546</v>
      </c>
      <c r="BE425" s="1493">
        <v>7.2599999999999998E-2</v>
      </c>
      <c r="BF425" s="1493">
        <v>3.78E-2</v>
      </c>
      <c r="BG425" s="1493" t="s">
        <v>546</v>
      </c>
    </row>
    <row r="426" spans="3:59">
      <c r="C426" s="1489" t="s">
        <v>682</v>
      </c>
      <c r="D426" s="1489" t="s">
        <v>2021</v>
      </c>
      <c r="E426" s="825" t="str">
        <f t="shared" si="7"/>
        <v>CunícolaGUADALAJARA</v>
      </c>
      <c r="F426" s="1491">
        <v>7.2599999999999998E-2</v>
      </c>
      <c r="G426" s="1492">
        <v>3.78E-2</v>
      </c>
      <c r="H426" s="1491" t="s">
        <v>546</v>
      </c>
      <c r="I426" s="1491">
        <v>7.2599999999999998E-2</v>
      </c>
      <c r="J426" s="1491">
        <v>3.78E-2</v>
      </c>
      <c r="K426" s="1491" t="s">
        <v>546</v>
      </c>
      <c r="L426" s="1493">
        <v>7.2599999999999998E-2</v>
      </c>
      <c r="M426" s="1491">
        <v>3.78E-2</v>
      </c>
      <c r="N426" s="1491" t="s">
        <v>546</v>
      </c>
      <c r="O426" s="1491">
        <v>7.2599999999999998E-2</v>
      </c>
      <c r="P426" s="1491">
        <v>3.78E-2</v>
      </c>
      <c r="Q426" s="1491" t="s">
        <v>546</v>
      </c>
      <c r="R426" s="1491">
        <v>7.2599999999999998E-2</v>
      </c>
      <c r="S426" s="1491">
        <v>3.78E-2</v>
      </c>
      <c r="T426" s="1491" t="s">
        <v>546</v>
      </c>
      <c r="U426" s="1491">
        <v>7.2599999999999998E-2</v>
      </c>
      <c r="V426" s="1491">
        <v>3.78E-2</v>
      </c>
      <c r="W426" s="1491" t="s">
        <v>546</v>
      </c>
      <c r="X426" s="1491">
        <v>7.2599999999999998E-2</v>
      </c>
      <c r="Y426" s="1491">
        <v>3.78E-2</v>
      </c>
      <c r="Z426" s="1491" t="s">
        <v>546</v>
      </c>
      <c r="AA426" s="1491">
        <v>7.2599999999999998E-2</v>
      </c>
      <c r="AB426" s="1491">
        <v>3.78E-2</v>
      </c>
      <c r="AC426" s="1491" t="s">
        <v>546</v>
      </c>
      <c r="AD426" s="1491">
        <v>7.2599999999999998E-2</v>
      </c>
      <c r="AE426" s="1491">
        <v>3.78E-2</v>
      </c>
      <c r="AF426" s="1491" t="s">
        <v>546</v>
      </c>
      <c r="AG426" s="1491">
        <v>7.2599999999999998E-2</v>
      </c>
      <c r="AH426" s="1491">
        <v>3.78E-2</v>
      </c>
      <c r="AI426" s="1491" t="s">
        <v>546</v>
      </c>
      <c r="AJ426" s="1491">
        <v>7.2599999999999998E-2</v>
      </c>
      <c r="AK426" s="1491">
        <v>3.78E-2</v>
      </c>
      <c r="AL426" s="1491" t="s">
        <v>546</v>
      </c>
      <c r="AM426" s="1491">
        <v>7.2599999999999998E-2</v>
      </c>
      <c r="AN426" s="1491">
        <v>3.78E-2</v>
      </c>
      <c r="AO426" s="1491" t="s">
        <v>546</v>
      </c>
      <c r="AP426" s="1491">
        <v>7.2599999999999998E-2</v>
      </c>
      <c r="AQ426" s="1491">
        <v>3.78E-2</v>
      </c>
      <c r="AR426" s="1491" t="s">
        <v>546</v>
      </c>
      <c r="AS426" s="1491">
        <v>7.2599999999999998E-2</v>
      </c>
      <c r="AT426" s="1491">
        <v>3.78E-2</v>
      </c>
      <c r="AU426" s="1491" t="s">
        <v>546</v>
      </c>
      <c r="AV426" s="1491">
        <v>7.2599999999999998E-2</v>
      </c>
      <c r="AW426" s="1491">
        <v>3.78E-2</v>
      </c>
      <c r="AX426" s="1491" t="s">
        <v>546</v>
      </c>
      <c r="AY426" s="1491">
        <v>7.2599999999999998E-2</v>
      </c>
      <c r="AZ426" s="1491">
        <v>3.78E-2</v>
      </c>
      <c r="BA426" s="1491" t="s">
        <v>546</v>
      </c>
      <c r="BB426" s="1493">
        <v>7.2599999999999998E-2</v>
      </c>
      <c r="BC426" s="1493">
        <v>3.78E-2</v>
      </c>
      <c r="BD426" s="1493" t="s">
        <v>546</v>
      </c>
      <c r="BE426" s="1493">
        <v>7.2599999999999998E-2</v>
      </c>
      <c r="BF426" s="1493">
        <v>3.78E-2</v>
      </c>
      <c r="BG426" s="1493" t="s">
        <v>546</v>
      </c>
    </row>
    <row r="427" spans="3:59">
      <c r="C427" s="1489" t="s">
        <v>682</v>
      </c>
      <c r="D427" s="1489" t="s">
        <v>2022</v>
      </c>
      <c r="E427" s="825" t="str">
        <f t="shared" si="7"/>
        <v>CunícolaHUELVA</v>
      </c>
      <c r="F427" s="1491">
        <v>7.2599999999999998E-2</v>
      </c>
      <c r="G427" s="1492">
        <v>3.78E-2</v>
      </c>
      <c r="H427" s="1491" t="s">
        <v>546</v>
      </c>
      <c r="I427" s="1491">
        <v>7.2599999999999998E-2</v>
      </c>
      <c r="J427" s="1491">
        <v>3.78E-2</v>
      </c>
      <c r="K427" s="1491" t="s">
        <v>546</v>
      </c>
      <c r="L427" s="1493">
        <v>7.2599999999999998E-2</v>
      </c>
      <c r="M427" s="1491">
        <v>3.78E-2</v>
      </c>
      <c r="N427" s="1491" t="s">
        <v>546</v>
      </c>
      <c r="O427" s="1491">
        <v>7.2599999999999998E-2</v>
      </c>
      <c r="P427" s="1491">
        <v>3.78E-2</v>
      </c>
      <c r="Q427" s="1491" t="s">
        <v>546</v>
      </c>
      <c r="R427" s="1491">
        <v>7.2599999999999998E-2</v>
      </c>
      <c r="S427" s="1491">
        <v>3.78E-2</v>
      </c>
      <c r="T427" s="1491" t="s">
        <v>546</v>
      </c>
      <c r="U427" s="1491">
        <v>7.2599999999999998E-2</v>
      </c>
      <c r="V427" s="1491">
        <v>3.78E-2</v>
      </c>
      <c r="W427" s="1491" t="s">
        <v>546</v>
      </c>
      <c r="X427" s="1491">
        <v>7.2599999999999998E-2</v>
      </c>
      <c r="Y427" s="1491">
        <v>3.78E-2</v>
      </c>
      <c r="Z427" s="1491" t="s">
        <v>546</v>
      </c>
      <c r="AA427" s="1491">
        <v>7.2599999999999998E-2</v>
      </c>
      <c r="AB427" s="1491">
        <v>3.78E-2</v>
      </c>
      <c r="AC427" s="1491" t="s">
        <v>546</v>
      </c>
      <c r="AD427" s="1491">
        <v>7.2599999999999998E-2</v>
      </c>
      <c r="AE427" s="1491">
        <v>3.78E-2</v>
      </c>
      <c r="AF427" s="1491" t="s">
        <v>546</v>
      </c>
      <c r="AG427" s="1491">
        <v>7.2599999999999998E-2</v>
      </c>
      <c r="AH427" s="1491">
        <v>3.78E-2</v>
      </c>
      <c r="AI427" s="1491" t="s">
        <v>546</v>
      </c>
      <c r="AJ427" s="1491">
        <v>7.2599999999999998E-2</v>
      </c>
      <c r="AK427" s="1491">
        <v>3.78E-2</v>
      </c>
      <c r="AL427" s="1491" t="s">
        <v>546</v>
      </c>
      <c r="AM427" s="1491">
        <v>7.2599999999999998E-2</v>
      </c>
      <c r="AN427" s="1491">
        <v>3.78E-2</v>
      </c>
      <c r="AO427" s="1491" t="s">
        <v>546</v>
      </c>
      <c r="AP427" s="1491">
        <v>7.2599999999999998E-2</v>
      </c>
      <c r="AQ427" s="1491">
        <v>3.78E-2</v>
      </c>
      <c r="AR427" s="1491" t="s">
        <v>546</v>
      </c>
      <c r="AS427" s="1491">
        <v>7.2599999999999998E-2</v>
      </c>
      <c r="AT427" s="1491">
        <v>3.78E-2</v>
      </c>
      <c r="AU427" s="1491" t="s">
        <v>546</v>
      </c>
      <c r="AV427" s="1491">
        <v>7.2599999999999998E-2</v>
      </c>
      <c r="AW427" s="1491">
        <v>3.78E-2</v>
      </c>
      <c r="AX427" s="1491" t="s">
        <v>546</v>
      </c>
      <c r="AY427" s="1491">
        <v>7.2599999999999998E-2</v>
      </c>
      <c r="AZ427" s="1491">
        <v>3.78E-2</v>
      </c>
      <c r="BA427" s="1491" t="s">
        <v>546</v>
      </c>
      <c r="BB427" s="1493">
        <v>7.2599999999999998E-2</v>
      </c>
      <c r="BC427" s="1493">
        <v>3.78E-2</v>
      </c>
      <c r="BD427" s="1493" t="s">
        <v>546</v>
      </c>
      <c r="BE427" s="1493">
        <v>7.2599999999999998E-2</v>
      </c>
      <c r="BF427" s="1493">
        <v>3.78E-2</v>
      </c>
      <c r="BG427" s="1493" t="s">
        <v>546</v>
      </c>
    </row>
    <row r="428" spans="3:59">
      <c r="C428" s="1489" t="s">
        <v>682</v>
      </c>
      <c r="D428" s="1489" t="s">
        <v>2023</v>
      </c>
      <c r="E428" s="825" t="str">
        <f t="shared" si="7"/>
        <v>CunícolaHUESCA</v>
      </c>
      <c r="F428" s="1491">
        <v>7.2599999999999998E-2</v>
      </c>
      <c r="G428" s="1492">
        <v>3.78E-2</v>
      </c>
      <c r="H428" s="1491" t="s">
        <v>546</v>
      </c>
      <c r="I428" s="1491">
        <v>7.2599999999999998E-2</v>
      </c>
      <c r="J428" s="1491">
        <v>3.78E-2</v>
      </c>
      <c r="K428" s="1491" t="s">
        <v>546</v>
      </c>
      <c r="L428" s="1493">
        <v>7.2599999999999998E-2</v>
      </c>
      <c r="M428" s="1491">
        <v>3.78E-2</v>
      </c>
      <c r="N428" s="1491" t="s">
        <v>546</v>
      </c>
      <c r="O428" s="1491">
        <v>7.2599999999999998E-2</v>
      </c>
      <c r="P428" s="1491">
        <v>3.78E-2</v>
      </c>
      <c r="Q428" s="1491" t="s">
        <v>546</v>
      </c>
      <c r="R428" s="1491">
        <v>7.2599999999999998E-2</v>
      </c>
      <c r="S428" s="1491">
        <v>3.78E-2</v>
      </c>
      <c r="T428" s="1491" t="s">
        <v>546</v>
      </c>
      <c r="U428" s="1491">
        <v>7.2599999999999998E-2</v>
      </c>
      <c r="V428" s="1491">
        <v>3.78E-2</v>
      </c>
      <c r="W428" s="1491" t="s">
        <v>546</v>
      </c>
      <c r="X428" s="1491">
        <v>7.2599999999999998E-2</v>
      </c>
      <c r="Y428" s="1491">
        <v>3.78E-2</v>
      </c>
      <c r="Z428" s="1491" t="s">
        <v>546</v>
      </c>
      <c r="AA428" s="1491">
        <v>7.2599999999999998E-2</v>
      </c>
      <c r="AB428" s="1491">
        <v>3.78E-2</v>
      </c>
      <c r="AC428" s="1491" t="s">
        <v>546</v>
      </c>
      <c r="AD428" s="1491">
        <v>7.2599999999999998E-2</v>
      </c>
      <c r="AE428" s="1491">
        <v>3.78E-2</v>
      </c>
      <c r="AF428" s="1491" t="s">
        <v>546</v>
      </c>
      <c r="AG428" s="1491">
        <v>7.2599999999999998E-2</v>
      </c>
      <c r="AH428" s="1491">
        <v>3.78E-2</v>
      </c>
      <c r="AI428" s="1491" t="s">
        <v>546</v>
      </c>
      <c r="AJ428" s="1491">
        <v>7.2599999999999998E-2</v>
      </c>
      <c r="AK428" s="1491">
        <v>3.78E-2</v>
      </c>
      <c r="AL428" s="1491" t="s">
        <v>546</v>
      </c>
      <c r="AM428" s="1491">
        <v>7.2599999999999998E-2</v>
      </c>
      <c r="AN428" s="1491">
        <v>3.78E-2</v>
      </c>
      <c r="AO428" s="1491" t="s">
        <v>546</v>
      </c>
      <c r="AP428" s="1491">
        <v>7.2599999999999998E-2</v>
      </c>
      <c r="AQ428" s="1491">
        <v>3.78E-2</v>
      </c>
      <c r="AR428" s="1491" t="s">
        <v>546</v>
      </c>
      <c r="AS428" s="1491">
        <v>7.2599999999999998E-2</v>
      </c>
      <c r="AT428" s="1491">
        <v>3.78E-2</v>
      </c>
      <c r="AU428" s="1491" t="s">
        <v>546</v>
      </c>
      <c r="AV428" s="1491">
        <v>7.2599999999999998E-2</v>
      </c>
      <c r="AW428" s="1491">
        <v>3.78E-2</v>
      </c>
      <c r="AX428" s="1491" t="s">
        <v>546</v>
      </c>
      <c r="AY428" s="1491">
        <v>7.2599999999999998E-2</v>
      </c>
      <c r="AZ428" s="1491">
        <v>3.78E-2</v>
      </c>
      <c r="BA428" s="1491" t="s">
        <v>546</v>
      </c>
      <c r="BB428" s="1493">
        <v>7.2599999999999998E-2</v>
      </c>
      <c r="BC428" s="1493">
        <v>3.78E-2</v>
      </c>
      <c r="BD428" s="1493" t="s">
        <v>546</v>
      </c>
      <c r="BE428" s="1493">
        <v>7.2599999999999998E-2</v>
      </c>
      <c r="BF428" s="1493">
        <v>3.78E-2</v>
      </c>
      <c r="BG428" s="1493" t="s">
        <v>546</v>
      </c>
    </row>
    <row r="429" spans="3:59">
      <c r="C429" s="1489" t="s">
        <v>682</v>
      </c>
      <c r="D429" s="1489" t="s">
        <v>2024</v>
      </c>
      <c r="E429" s="825" t="str">
        <f t="shared" si="7"/>
        <v>CunícolaJAÉN</v>
      </c>
      <c r="F429" s="1491">
        <v>7.2599999999999998E-2</v>
      </c>
      <c r="G429" s="1492">
        <v>3.78E-2</v>
      </c>
      <c r="H429" s="1491" t="s">
        <v>546</v>
      </c>
      <c r="I429" s="1491">
        <v>7.2599999999999998E-2</v>
      </c>
      <c r="J429" s="1491">
        <v>3.78E-2</v>
      </c>
      <c r="K429" s="1491" t="s">
        <v>546</v>
      </c>
      <c r="L429" s="1493">
        <v>7.2599999999999998E-2</v>
      </c>
      <c r="M429" s="1491">
        <v>3.78E-2</v>
      </c>
      <c r="N429" s="1491" t="s">
        <v>546</v>
      </c>
      <c r="O429" s="1491">
        <v>7.2599999999999998E-2</v>
      </c>
      <c r="P429" s="1491">
        <v>3.78E-2</v>
      </c>
      <c r="Q429" s="1491" t="s">
        <v>546</v>
      </c>
      <c r="R429" s="1491">
        <v>7.2599999999999998E-2</v>
      </c>
      <c r="S429" s="1491">
        <v>3.78E-2</v>
      </c>
      <c r="T429" s="1491" t="s">
        <v>546</v>
      </c>
      <c r="U429" s="1491">
        <v>7.2599999999999998E-2</v>
      </c>
      <c r="V429" s="1491">
        <v>3.78E-2</v>
      </c>
      <c r="W429" s="1491" t="s">
        <v>546</v>
      </c>
      <c r="X429" s="1491">
        <v>7.2599999999999998E-2</v>
      </c>
      <c r="Y429" s="1491">
        <v>3.78E-2</v>
      </c>
      <c r="Z429" s="1491" t="s">
        <v>546</v>
      </c>
      <c r="AA429" s="1491">
        <v>7.2599999999999998E-2</v>
      </c>
      <c r="AB429" s="1491">
        <v>3.78E-2</v>
      </c>
      <c r="AC429" s="1491" t="s">
        <v>546</v>
      </c>
      <c r="AD429" s="1491">
        <v>7.2599999999999998E-2</v>
      </c>
      <c r="AE429" s="1491">
        <v>3.78E-2</v>
      </c>
      <c r="AF429" s="1491" t="s">
        <v>546</v>
      </c>
      <c r="AG429" s="1491">
        <v>7.2599999999999998E-2</v>
      </c>
      <c r="AH429" s="1491">
        <v>3.78E-2</v>
      </c>
      <c r="AI429" s="1491" t="s">
        <v>546</v>
      </c>
      <c r="AJ429" s="1491">
        <v>7.2599999999999998E-2</v>
      </c>
      <c r="AK429" s="1491">
        <v>3.78E-2</v>
      </c>
      <c r="AL429" s="1491" t="s">
        <v>546</v>
      </c>
      <c r="AM429" s="1491">
        <v>7.2599999999999998E-2</v>
      </c>
      <c r="AN429" s="1491">
        <v>3.78E-2</v>
      </c>
      <c r="AO429" s="1491" t="s">
        <v>546</v>
      </c>
      <c r="AP429" s="1491">
        <v>7.2599999999999998E-2</v>
      </c>
      <c r="AQ429" s="1491">
        <v>3.78E-2</v>
      </c>
      <c r="AR429" s="1491" t="s">
        <v>546</v>
      </c>
      <c r="AS429" s="1491">
        <v>7.2599999999999998E-2</v>
      </c>
      <c r="AT429" s="1491">
        <v>3.78E-2</v>
      </c>
      <c r="AU429" s="1491" t="s">
        <v>546</v>
      </c>
      <c r="AV429" s="1491">
        <v>7.2599999999999998E-2</v>
      </c>
      <c r="AW429" s="1491">
        <v>3.78E-2</v>
      </c>
      <c r="AX429" s="1491" t="s">
        <v>546</v>
      </c>
      <c r="AY429" s="1491">
        <v>7.2599999999999998E-2</v>
      </c>
      <c r="AZ429" s="1491">
        <v>3.78E-2</v>
      </c>
      <c r="BA429" s="1491" t="s">
        <v>546</v>
      </c>
      <c r="BB429" s="1493">
        <v>7.2599999999999998E-2</v>
      </c>
      <c r="BC429" s="1493">
        <v>3.78E-2</v>
      </c>
      <c r="BD429" s="1493" t="s">
        <v>546</v>
      </c>
      <c r="BE429" s="1493">
        <v>7.2599999999999998E-2</v>
      </c>
      <c r="BF429" s="1493">
        <v>3.78E-2</v>
      </c>
      <c r="BG429" s="1493" t="s">
        <v>546</v>
      </c>
    </row>
    <row r="430" spans="3:59">
      <c r="C430" s="1489" t="s">
        <v>682</v>
      </c>
      <c r="D430" s="1489" t="s">
        <v>2025</v>
      </c>
      <c r="E430" s="825" t="str">
        <f t="shared" si="7"/>
        <v>CunícolaLEÓN</v>
      </c>
      <c r="F430" s="1491">
        <v>7.2599999999999998E-2</v>
      </c>
      <c r="G430" s="1492">
        <v>3.78E-2</v>
      </c>
      <c r="H430" s="1491" t="s">
        <v>546</v>
      </c>
      <c r="I430" s="1491">
        <v>7.2599999999999998E-2</v>
      </c>
      <c r="J430" s="1491">
        <v>3.78E-2</v>
      </c>
      <c r="K430" s="1491" t="s">
        <v>546</v>
      </c>
      <c r="L430" s="1493">
        <v>7.2599999999999998E-2</v>
      </c>
      <c r="M430" s="1491">
        <v>3.78E-2</v>
      </c>
      <c r="N430" s="1491" t="s">
        <v>546</v>
      </c>
      <c r="O430" s="1491">
        <v>7.2599999999999998E-2</v>
      </c>
      <c r="P430" s="1491">
        <v>3.78E-2</v>
      </c>
      <c r="Q430" s="1491" t="s">
        <v>546</v>
      </c>
      <c r="R430" s="1491">
        <v>7.2599999999999998E-2</v>
      </c>
      <c r="S430" s="1491">
        <v>3.78E-2</v>
      </c>
      <c r="T430" s="1491" t="s">
        <v>546</v>
      </c>
      <c r="U430" s="1491">
        <v>7.2599999999999998E-2</v>
      </c>
      <c r="V430" s="1491">
        <v>3.78E-2</v>
      </c>
      <c r="W430" s="1491" t="s">
        <v>546</v>
      </c>
      <c r="X430" s="1491">
        <v>7.2599999999999998E-2</v>
      </c>
      <c r="Y430" s="1491">
        <v>3.78E-2</v>
      </c>
      <c r="Z430" s="1491" t="s">
        <v>546</v>
      </c>
      <c r="AA430" s="1491">
        <v>7.2599999999999998E-2</v>
      </c>
      <c r="AB430" s="1491">
        <v>3.78E-2</v>
      </c>
      <c r="AC430" s="1491" t="s">
        <v>546</v>
      </c>
      <c r="AD430" s="1491">
        <v>7.2599999999999998E-2</v>
      </c>
      <c r="AE430" s="1491">
        <v>3.78E-2</v>
      </c>
      <c r="AF430" s="1491" t="s">
        <v>546</v>
      </c>
      <c r="AG430" s="1491">
        <v>7.2599999999999998E-2</v>
      </c>
      <c r="AH430" s="1491">
        <v>3.78E-2</v>
      </c>
      <c r="AI430" s="1491" t="s">
        <v>546</v>
      </c>
      <c r="AJ430" s="1491">
        <v>7.2599999999999998E-2</v>
      </c>
      <c r="AK430" s="1491">
        <v>3.78E-2</v>
      </c>
      <c r="AL430" s="1491" t="s">
        <v>546</v>
      </c>
      <c r="AM430" s="1491">
        <v>7.2599999999999998E-2</v>
      </c>
      <c r="AN430" s="1491">
        <v>3.78E-2</v>
      </c>
      <c r="AO430" s="1491" t="s">
        <v>546</v>
      </c>
      <c r="AP430" s="1491">
        <v>7.2599999999999998E-2</v>
      </c>
      <c r="AQ430" s="1491">
        <v>3.78E-2</v>
      </c>
      <c r="AR430" s="1491" t="s">
        <v>546</v>
      </c>
      <c r="AS430" s="1491">
        <v>7.2599999999999998E-2</v>
      </c>
      <c r="AT430" s="1491">
        <v>3.78E-2</v>
      </c>
      <c r="AU430" s="1491" t="s">
        <v>546</v>
      </c>
      <c r="AV430" s="1491">
        <v>7.2599999999999998E-2</v>
      </c>
      <c r="AW430" s="1491">
        <v>3.78E-2</v>
      </c>
      <c r="AX430" s="1491" t="s">
        <v>546</v>
      </c>
      <c r="AY430" s="1491">
        <v>7.2599999999999998E-2</v>
      </c>
      <c r="AZ430" s="1491">
        <v>3.78E-2</v>
      </c>
      <c r="BA430" s="1491" t="s">
        <v>546</v>
      </c>
      <c r="BB430" s="1493">
        <v>7.2599999999999998E-2</v>
      </c>
      <c r="BC430" s="1493">
        <v>3.78E-2</v>
      </c>
      <c r="BD430" s="1493" t="s">
        <v>546</v>
      </c>
      <c r="BE430" s="1493">
        <v>7.2599999999999998E-2</v>
      </c>
      <c r="BF430" s="1493">
        <v>3.78E-2</v>
      </c>
      <c r="BG430" s="1493" t="s">
        <v>546</v>
      </c>
    </row>
    <row r="431" spans="3:59">
      <c r="C431" s="1489" t="s">
        <v>682</v>
      </c>
      <c r="D431" s="1489" t="s">
        <v>2026</v>
      </c>
      <c r="E431" s="825" t="str">
        <f t="shared" si="7"/>
        <v>CunícolaLLEIDA</v>
      </c>
      <c r="F431" s="1491">
        <v>7.2599999999999998E-2</v>
      </c>
      <c r="G431" s="1492">
        <v>3.78E-2</v>
      </c>
      <c r="H431" s="1491" t="s">
        <v>546</v>
      </c>
      <c r="I431" s="1491">
        <v>7.2599999999999998E-2</v>
      </c>
      <c r="J431" s="1491">
        <v>3.78E-2</v>
      </c>
      <c r="K431" s="1491" t="s">
        <v>546</v>
      </c>
      <c r="L431" s="1493">
        <v>7.2599999999999998E-2</v>
      </c>
      <c r="M431" s="1491">
        <v>3.78E-2</v>
      </c>
      <c r="N431" s="1491" t="s">
        <v>546</v>
      </c>
      <c r="O431" s="1491">
        <v>7.2599999999999998E-2</v>
      </c>
      <c r="P431" s="1491">
        <v>3.78E-2</v>
      </c>
      <c r="Q431" s="1491" t="s">
        <v>546</v>
      </c>
      <c r="R431" s="1491">
        <v>7.2599999999999998E-2</v>
      </c>
      <c r="S431" s="1491">
        <v>3.78E-2</v>
      </c>
      <c r="T431" s="1491" t="s">
        <v>546</v>
      </c>
      <c r="U431" s="1491">
        <v>7.2599999999999998E-2</v>
      </c>
      <c r="V431" s="1491">
        <v>3.78E-2</v>
      </c>
      <c r="W431" s="1491" t="s">
        <v>546</v>
      </c>
      <c r="X431" s="1491">
        <v>7.2599999999999998E-2</v>
      </c>
      <c r="Y431" s="1491">
        <v>3.78E-2</v>
      </c>
      <c r="Z431" s="1491" t="s">
        <v>546</v>
      </c>
      <c r="AA431" s="1491">
        <v>7.2599999999999998E-2</v>
      </c>
      <c r="AB431" s="1491">
        <v>3.78E-2</v>
      </c>
      <c r="AC431" s="1491" t="s">
        <v>546</v>
      </c>
      <c r="AD431" s="1491">
        <v>7.2599999999999998E-2</v>
      </c>
      <c r="AE431" s="1491">
        <v>3.78E-2</v>
      </c>
      <c r="AF431" s="1491" t="s">
        <v>546</v>
      </c>
      <c r="AG431" s="1491">
        <v>7.2599999999999998E-2</v>
      </c>
      <c r="AH431" s="1491">
        <v>3.78E-2</v>
      </c>
      <c r="AI431" s="1491" t="s">
        <v>546</v>
      </c>
      <c r="AJ431" s="1491">
        <v>7.2599999999999998E-2</v>
      </c>
      <c r="AK431" s="1491">
        <v>3.78E-2</v>
      </c>
      <c r="AL431" s="1491" t="s">
        <v>546</v>
      </c>
      <c r="AM431" s="1491">
        <v>7.2599999999999998E-2</v>
      </c>
      <c r="AN431" s="1491">
        <v>3.78E-2</v>
      </c>
      <c r="AO431" s="1491" t="s">
        <v>546</v>
      </c>
      <c r="AP431" s="1491">
        <v>7.2599999999999998E-2</v>
      </c>
      <c r="AQ431" s="1491">
        <v>3.78E-2</v>
      </c>
      <c r="AR431" s="1491" t="s">
        <v>546</v>
      </c>
      <c r="AS431" s="1491">
        <v>7.2599999999999998E-2</v>
      </c>
      <c r="AT431" s="1491">
        <v>3.78E-2</v>
      </c>
      <c r="AU431" s="1491" t="s">
        <v>546</v>
      </c>
      <c r="AV431" s="1491">
        <v>7.2599999999999998E-2</v>
      </c>
      <c r="AW431" s="1491">
        <v>3.78E-2</v>
      </c>
      <c r="AX431" s="1491" t="s">
        <v>546</v>
      </c>
      <c r="AY431" s="1491">
        <v>7.2599999999999998E-2</v>
      </c>
      <c r="AZ431" s="1491">
        <v>3.78E-2</v>
      </c>
      <c r="BA431" s="1491" t="s">
        <v>546</v>
      </c>
      <c r="BB431" s="1493">
        <v>7.2599999999999998E-2</v>
      </c>
      <c r="BC431" s="1493">
        <v>3.78E-2</v>
      </c>
      <c r="BD431" s="1493" t="s">
        <v>546</v>
      </c>
      <c r="BE431" s="1493">
        <v>7.2599999999999998E-2</v>
      </c>
      <c r="BF431" s="1493">
        <v>3.78E-2</v>
      </c>
      <c r="BG431" s="1493" t="s">
        <v>546</v>
      </c>
    </row>
    <row r="432" spans="3:59">
      <c r="C432" s="1489" t="s">
        <v>682</v>
      </c>
      <c r="D432" s="1489" t="s">
        <v>2027</v>
      </c>
      <c r="E432" s="825" t="str">
        <f t="shared" si="7"/>
        <v>CunícolaLUGO</v>
      </c>
      <c r="F432" s="1491">
        <v>7.2599999999999998E-2</v>
      </c>
      <c r="G432" s="1492">
        <v>3.78E-2</v>
      </c>
      <c r="H432" s="1491" t="s">
        <v>546</v>
      </c>
      <c r="I432" s="1491">
        <v>7.2599999999999998E-2</v>
      </c>
      <c r="J432" s="1491">
        <v>3.78E-2</v>
      </c>
      <c r="K432" s="1491" t="s">
        <v>546</v>
      </c>
      <c r="L432" s="1493">
        <v>7.2599999999999998E-2</v>
      </c>
      <c r="M432" s="1491">
        <v>3.78E-2</v>
      </c>
      <c r="N432" s="1491" t="s">
        <v>546</v>
      </c>
      <c r="O432" s="1491">
        <v>7.2599999999999998E-2</v>
      </c>
      <c r="P432" s="1491">
        <v>3.78E-2</v>
      </c>
      <c r="Q432" s="1491" t="s">
        <v>546</v>
      </c>
      <c r="R432" s="1491">
        <v>7.2599999999999998E-2</v>
      </c>
      <c r="S432" s="1491">
        <v>3.78E-2</v>
      </c>
      <c r="T432" s="1491" t="s">
        <v>546</v>
      </c>
      <c r="U432" s="1491">
        <v>7.2599999999999998E-2</v>
      </c>
      <c r="V432" s="1491">
        <v>3.78E-2</v>
      </c>
      <c r="W432" s="1491" t="s">
        <v>546</v>
      </c>
      <c r="X432" s="1491">
        <v>7.2599999999999998E-2</v>
      </c>
      <c r="Y432" s="1491">
        <v>3.78E-2</v>
      </c>
      <c r="Z432" s="1491" t="s">
        <v>546</v>
      </c>
      <c r="AA432" s="1491">
        <v>7.2599999999999998E-2</v>
      </c>
      <c r="AB432" s="1491">
        <v>3.78E-2</v>
      </c>
      <c r="AC432" s="1491" t="s">
        <v>546</v>
      </c>
      <c r="AD432" s="1491">
        <v>7.2599999999999998E-2</v>
      </c>
      <c r="AE432" s="1491">
        <v>3.78E-2</v>
      </c>
      <c r="AF432" s="1491" t="s">
        <v>546</v>
      </c>
      <c r="AG432" s="1491">
        <v>7.2599999999999998E-2</v>
      </c>
      <c r="AH432" s="1491">
        <v>3.78E-2</v>
      </c>
      <c r="AI432" s="1491" t="s">
        <v>546</v>
      </c>
      <c r="AJ432" s="1491">
        <v>7.2599999999999998E-2</v>
      </c>
      <c r="AK432" s="1491">
        <v>3.78E-2</v>
      </c>
      <c r="AL432" s="1491" t="s">
        <v>546</v>
      </c>
      <c r="AM432" s="1491">
        <v>7.2599999999999998E-2</v>
      </c>
      <c r="AN432" s="1491">
        <v>3.78E-2</v>
      </c>
      <c r="AO432" s="1491" t="s">
        <v>546</v>
      </c>
      <c r="AP432" s="1491">
        <v>7.2599999999999998E-2</v>
      </c>
      <c r="AQ432" s="1491">
        <v>3.78E-2</v>
      </c>
      <c r="AR432" s="1491" t="s">
        <v>546</v>
      </c>
      <c r="AS432" s="1491">
        <v>7.2599999999999998E-2</v>
      </c>
      <c r="AT432" s="1491">
        <v>3.78E-2</v>
      </c>
      <c r="AU432" s="1491" t="s">
        <v>546</v>
      </c>
      <c r="AV432" s="1491">
        <v>7.2599999999999998E-2</v>
      </c>
      <c r="AW432" s="1491">
        <v>3.78E-2</v>
      </c>
      <c r="AX432" s="1491" t="s">
        <v>546</v>
      </c>
      <c r="AY432" s="1491">
        <v>7.2599999999999998E-2</v>
      </c>
      <c r="AZ432" s="1491">
        <v>3.78E-2</v>
      </c>
      <c r="BA432" s="1491" t="s">
        <v>546</v>
      </c>
      <c r="BB432" s="1493">
        <v>7.2599999999999998E-2</v>
      </c>
      <c r="BC432" s="1493">
        <v>3.78E-2</v>
      </c>
      <c r="BD432" s="1493" t="s">
        <v>546</v>
      </c>
      <c r="BE432" s="1493">
        <v>7.2599999999999998E-2</v>
      </c>
      <c r="BF432" s="1493">
        <v>3.78E-2</v>
      </c>
      <c r="BG432" s="1493" t="s">
        <v>546</v>
      </c>
    </row>
    <row r="433" spans="3:59">
      <c r="C433" s="1489" t="s">
        <v>682</v>
      </c>
      <c r="D433" s="1489" t="s">
        <v>2028</v>
      </c>
      <c r="E433" s="825" t="str">
        <f t="shared" si="7"/>
        <v>CunícolaMADRID</v>
      </c>
      <c r="F433" s="1491">
        <v>7.2599999999999998E-2</v>
      </c>
      <c r="G433" s="1492">
        <v>3.78E-2</v>
      </c>
      <c r="H433" s="1491" t="s">
        <v>546</v>
      </c>
      <c r="I433" s="1491">
        <v>7.2599999999999998E-2</v>
      </c>
      <c r="J433" s="1491">
        <v>3.78E-2</v>
      </c>
      <c r="K433" s="1491" t="s">
        <v>546</v>
      </c>
      <c r="L433" s="1493">
        <v>7.2599999999999998E-2</v>
      </c>
      <c r="M433" s="1491">
        <v>3.78E-2</v>
      </c>
      <c r="N433" s="1491" t="s">
        <v>546</v>
      </c>
      <c r="O433" s="1491">
        <v>7.2599999999999998E-2</v>
      </c>
      <c r="P433" s="1491">
        <v>3.78E-2</v>
      </c>
      <c r="Q433" s="1491" t="s">
        <v>546</v>
      </c>
      <c r="R433" s="1491">
        <v>7.2599999999999998E-2</v>
      </c>
      <c r="S433" s="1491">
        <v>3.78E-2</v>
      </c>
      <c r="T433" s="1491" t="s">
        <v>546</v>
      </c>
      <c r="U433" s="1491">
        <v>7.2599999999999998E-2</v>
      </c>
      <c r="V433" s="1491">
        <v>3.78E-2</v>
      </c>
      <c r="W433" s="1491" t="s">
        <v>546</v>
      </c>
      <c r="X433" s="1491">
        <v>7.2599999999999998E-2</v>
      </c>
      <c r="Y433" s="1491">
        <v>3.78E-2</v>
      </c>
      <c r="Z433" s="1491" t="s">
        <v>546</v>
      </c>
      <c r="AA433" s="1491">
        <v>7.2599999999999998E-2</v>
      </c>
      <c r="AB433" s="1491">
        <v>3.78E-2</v>
      </c>
      <c r="AC433" s="1491" t="s">
        <v>546</v>
      </c>
      <c r="AD433" s="1491">
        <v>7.2599999999999998E-2</v>
      </c>
      <c r="AE433" s="1491">
        <v>3.78E-2</v>
      </c>
      <c r="AF433" s="1491" t="s">
        <v>546</v>
      </c>
      <c r="AG433" s="1491">
        <v>7.2599999999999998E-2</v>
      </c>
      <c r="AH433" s="1491">
        <v>3.78E-2</v>
      </c>
      <c r="AI433" s="1491" t="s">
        <v>546</v>
      </c>
      <c r="AJ433" s="1491">
        <v>7.2599999999999998E-2</v>
      </c>
      <c r="AK433" s="1491">
        <v>3.78E-2</v>
      </c>
      <c r="AL433" s="1491" t="s">
        <v>546</v>
      </c>
      <c r="AM433" s="1491">
        <v>7.2599999999999998E-2</v>
      </c>
      <c r="AN433" s="1491">
        <v>3.78E-2</v>
      </c>
      <c r="AO433" s="1491" t="s">
        <v>546</v>
      </c>
      <c r="AP433" s="1491">
        <v>7.2599999999999998E-2</v>
      </c>
      <c r="AQ433" s="1491">
        <v>3.78E-2</v>
      </c>
      <c r="AR433" s="1491" t="s">
        <v>546</v>
      </c>
      <c r="AS433" s="1491">
        <v>7.2599999999999998E-2</v>
      </c>
      <c r="AT433" s="1491">
        <v>3.78E-2</v>
      </c>
      <c r="AU433" s="1491" t="s">
        <v>546</v>
      </c>
      <c r="AV433" s="1491">
        <v>7.2599999999999998E-2</v>
      </c>
      <c r="AW433" s="1491">
        <v>3.78E-2</v>
      </c>
      <c r="AX433" s="1491" t="s">
        <v>546</v>
      </c>
      <c r="AY433" s="1491">
        <v>7.2599999999999998E-2</v>
      </c>
      <c r="AZ433" s="1491">
        <v>3.78E-2</v>
      </c>
      <c r="BA433" s="1491" t="s">
        <v>546</v>
      </c>
      <c r="BB433" s="1493">
        <v>7.2599999999999998E-2</v>
      </c>
      <c r="BC433" s="1493">
        <v>3.78E-2</v>
      </c>
      <c r="BD433" s="1493" t="s">
        <v>546</v>
      </c>
      <c r="BE433" s="1493">
        <v>7.2599999999999998E-2</v>
      </c>
      <c r="BF433" s="1493">
        <v>3.78E-2</v>
      </c>
      <c r="BG433" s="1493" t="s">
        <v>546</v>
      </c>
    </row>
    <row r="434" spans="3:59">
      <c r="C434" s="1489" t="s">
        <v>682</v>
      </c>
      <c r="D434" s="1489" t="s">
        <v>2029</v>
      </c>
      <c r="E434" s="825" t="str">
        <f t="shared" si="7"/>
        <v>CunícolaMÁLAGA</v>
      </c>
      <c r="F434" s="1491">
        <v>7.2599999999999998E-2</v>
      </c>
      <c r="G434" s="1492">
        <v>3.78E-2</v>
      </c>
      <c r="H434" s="1491" t="s">
        <v>546</v>
      </c>
      <c r="I434" s="1491">
        <v>7.2599999999999998E-2</v>
      </c>
      <c r="J434" s="1491">
        <v>3.78E-2</v>
      </c>
      <c r="K434" s="1491" t="s">
        <v>546</v>
      </c>
      <c r="L434" s="1493">
        <v>7.2599999999999998E-2</v>
      </c>
      <c r="M434" s="1491">
        <v>3.78E-2</v>
      </c>
      <c r="N434" s="1491" t="s">
        <v>546</v>
      </c>
      <c r="O434" s="1491">
        <v>7.2599999999999998E-2</v>
      </c>
      <c r="P434" s="1491">
        <v>3.78E-2</v>
      </c>
      <c r="Q434" s="1491" t="s">
        <v>546</v>
      </c>
      <c r="R434" s="1491">
        <v>7.2599999999999998E-2</v>
      </c>
      <c r="S434" s="1491">
        <v>3.78E-2</v>
      </c>
      <c r="T434" s="1491" t="s">
        <v>546</v>
      </c>
      <c r="U434" s="1491">
        <v>7.2599999999999998E-2</v>
      </c>
      <c r="V434" s="1491">
        <v>3.78E-2</v>
      </c>
      <c r="W434" s="1491" t="s">
        <v>546</v>
      </c>
      <c r="X434" s="1491">
        <v>7.2599999999999998E-2</v>
      </c>
      <c r="Y434" s="1491">
        <v>3.78E-2</v>
      </c>
      <c r="Z434" s="1491" t="s">
        <v>546</v>
      </c>
      <c r="AA434" s="1491">
        <v>7.2599999999999998E-2</v>
      </c>
      <c r="AB434" s="1491">
        <v>3.78E-2</v>
      </c>
      <c r="AC434" s="1491" t="s">
        <v>546</v>
      </c>
      <c r="AD434" s="1491">
        <v>7.2599999999999998E-2</v>
      </c>
      <c r="AE434" s="1491">
        <v>3.78E-2</v>
      </c>
      <c r="AF434" s="1491" t="s">
        <v>546</v>
      </c>
      <c r="AG434" s="1491">
        <v>7.2599999999999998E-2</v>
      </c>
      <c r="AH434" s="1491">
        <v>3.78E-2</v>
      </c>
      <c r="AI434" s="1491" t="s">
        <v>546</v>
      </c>
      <c r="AJ434" s="1491">
        <v>7.2599999999999998E-2</v>
      </c>
      <c r="AK434" s="1491">
        <v>3.78E-2</v>
      </c>
      <c r="AL434" s="1491" t="s">
        <v>546</v>
      </c>
      <c r="AM434" s="1491">
        <v>7.2599999999999998E-2</v>
      </c>
      <c r="AN434" s="1491">
        <v>3.78E-2</v>
      </c>
      <c r="AO434" s="1491" t="s">
        <v>546</v>
      </c>
      <c r="AP434" s="1491">
        <v>7.2599999999999998E-2</v>
      </c>
      <c r="AQ434" s="1491">
        <v>3.78E-2</v>
      </c>
      <c r="AR434" s="1491" t="s">
        <v>546</v>
      </c>
      <c r="AS434" s="1491">
        <v>7.2599999999999998E-2</v>
      </c>
      <c r="AT434" s="1491">
        <v>3.78E-2</v>
      </c>
      <c r="AU434" s="1491" t="s">
        <v>546</v>
      </c>
      <c r="AV434" s="1491">
        <v>7.2599999999999998E-2</v>
      </c>
      <c r="AW434" s="1491">
        <v>3.78E-2</v>
      </c>
      <c r="AX434" s="1491" t="s">
        <v>546</v>
      </c>
      <c r="AY434" s="1491">
        <v>7.2599999999999998E-2</v>
      </c>
      <c r="AZ434" s="1491">
        <v>3.78E-2</v>
      </c>
      <c r="BA434" s="1491" t="s">
        <v>546</v>
      </c>
      <c r="BB434" s="1493">
        <v>7.2599999999999998E-2</v>
      </c>
      <c r="BC434" s="1493">
        <v>3.78E-2</v>
      </c>
      <c r="BD434" s="1493" t="s">
        <v>546</v>
      </c>
      <c r="BE434" s="1493">
        <v>7.2599999999999998E-2</v>
      </c>
      <c r="BF434" s="1493">
        <v>3.78E-2</v>
      </c>
      <c r="BG434" s="1493" t="s">
        <v>546</v>
      </c>
    </row>
    <row r="435" spans="3:59">
      <c r="C435" s="1489" t="s">
        <v>682</v>
      </c>
      <c r="D435" s="1489" t="s">
        <v>2030</v>
      </c>
      <c r="E435" s="825" t="str">
        <f t="shared" si="7"/>
        <v>CunícolaMURCIA</v>
      </c>
      <c r="F435" s="1491">
        <v>7.2599999999999998E-2</v>
      </c>
      <c r="G435" s="1492">
        <v>3.78E-2</v>
      </c>
      <c r="H435" s="1491" t="s">
        <v>546</v>
      </c>
      <c r="I435" s="1491">
        <v>7.2599999999999998E-2</v>
      </c>
      <c r="J435" s="1491">
        <v>3.78E-2</v>
      </c>
      <c r="K435" s="1491" t="s">
        <v>546</v>
      </c>
      <c r="L435" s="1493">
        <v>7.2599999999999998E-2</v>
      </c>
      <c r="M435" s="1491">
        <v>3.78E-2</v>
      </c>
      <c r="N435" s="1491" t="s">
        <v>546</v>
      </c>
      <c r="O435" s="1491">
        <v>7.2599999999999998E-2</v>
      </c>
      <c r="P435" s="1491">
        <v>3.78E-2</v>
      </c>
      <c r="Q435" s="1491" t="s">
        <v>546</v>
      </c>
      <c r="R435" s="1491">
        <v>7.2599999999999998E-2</v>
      </c>
      <c r="S435" s="1491">
        <v>3.78E-2</v>
      </c>
      <c r="T435" s="1491" t="s">
        <v>546</v>
      </c>
      <c r="U435" s="1491">
        <v>7.2599999999999998E-2</v>
      </c>
      <c r="V435" s="1491">
        <v>3.78E-2</v>
      </c>
      <c r="W435" s="1491" t="s">
        <v>546</v>
      </c>
      <c r="X435" s="1491">
        <v>7.2599999999999998E-2</v>
      </c>
      <c r="Y435" s="1491">
        <v>3.78E-2</v>
      </c>
      <c r="Z435" s="1491" t="s">
        <v>546</v>
      </c>
      <c r="AA435" s="1491">
        <v>7.2599999999999998E-2</v>
      </c>
      <c r="AB435" s="1491">
        <v>3.78E-2</v>
      </c>
      <c r="AC435" s="1491" t="s">
        <v>546</v>
      </c>
      <c r="AD435" s="1491">
        <v>7.2599999999999998E-2</v>
      </c>
      <c r="AE435" s="1491">
        <v>3.78E-2</v>
      </c>
      <c r="AF435" s="1491" t="s">
        <v>546</v>
      </c>
      <c r="AG435" s="1491">
        <v>7.2599999999999998E-2</v>
      </c>
      <c r="AH435" s="1491">
        <v>3.78E-2</v>
      </c>
      <c r="AI435" s="1491" t="s">
        <v>546</v>
      </c>
      <c r="AJ435" s="1491">
        <v>7.2599999999999998E-2</v>
      </c>
      <c r="AK435" s="1491">
        <v>3.78E-2</v>
      </c>
      <c r="AL435" s="1491" t="s">
        <v>546</v>
      </c>
      <c r="AM435" s="1491">
        <v>7.2599999999999998E-2</v>
      </c>
      <c r="AN435" s="1491">
        <v>3.78E-2</v>
      </c>
      <c r="AO435" s="1491" t="s">
        <v>546</v>
      </c>
      <c r="AP435" s="1491">
        <v>7.2599999999999998E-2</v>
      </c>
      <c r="AQ435" s="1491">
        <v>3.78E-2</v>
      </c>
      <c r="AR435" s="1491" t="s">
        <v>546</v>
      </c>
      <c r="AS435" s="1491">
        <v>7.2599999999999998E-2</v>
      </c>
      <c r="AT435" s="1491">
        <v>3.78E-2</v>
      </c>
      <c r="AU435" s="1491" t="s">
        <v>546</v>
      </c>
      <c r="AV435" s="1491">
        <v>7.2599999999999998E-2</v>
      </c>
      <c r="AW435" s="1491">
        <v>3.78E-2</v>
      </c>
      <c r="AX435" s="1491" t="s">
        <v>546</v>
      </c>
      <c r="AY435" s="1491">
        <v>7.2599999999999998E-2</v>
      </c>
      <c r="AZ435" s="1491">
        <v>3.78E-2</v>
      </c>
      <c r="BA435" s="1491" t="s">
        <v>546</v>
      </c>
      <c r="BB435" s="1493">
        <v>7.2599999999999998E-2</v>
      </c>
      <c r="BC435" s="1493">
        <v>3.78E-2</v>
      </c>
      <c r="BD435" s="1493" t="s">
        <v>546</v>
      </c>
      <c r="BE435" s="1493">
        <v>7.2599999999999998E-2</v>
      </c>
      <c r="BF435" s="1493">
        <v>3.78E-2</v>
      </c>
      <c r="BG435" s="1493" t="s">
        <v>546</v>
      </c>
    </row>
    <row r="436" spans="3:59">
      <c r="C436" s="1489" t="s">
        <v>682</v>
      </c>
      <c r="D436" s="1489" t="s">
        <v>2031</v>
      </c>
      <c r="E436" s="825" t="str">
        <f t="shared" si="7"/>
        <v>CunícolaNAVARRA</v>
      </c>
      <c r="F436" s="1491">
        <v>7.2599999999999998E-2</v>
      </c>
      <c r="G436" s="1492">
        <v>3.78E-2</v>
      </c>
      <c r="H436" s="1491" t="s">
        <v>546</v>
      </c>
      <c r="I436" s="1491">
        <v>7.2599999999999998E-2</v>
      </c>
      <c r="J436" s="1491">
        <v>3.78E-2</v>
      </c>
      <c r="K436" s="1491" t="s">
        <v>546</v>
      </c>
      <c r="L436" s="1493">
        <v>7.2599999999999998E-2</v>
      </c>
      <c r="M436" s="1491">
        <v>3.78E-2</v>
      </c>
      <c r="N436" s="1491" t="s">
        <v>546</v>
      </c>
      <c r="O436" s="1491">
        <v>7.2599999999999998E-2</v>
      </c>
      <c r="P436" s="1491">
        <v>3.78E-2</v>
      </c>
      <c r="Q436" s="1491" t="s">
        <v>546</v>
      </c>
      <c r="R436" s="1491">
        <v>7.2599999999999998E-2</v>
      </c>
      <c r="S436" s="1491">
        <v>3.78E-2</v>
      </c>
      <c r="T436" s="1491" t="s">
        <v>546</v>
      </c>
      <c r="U436" s="1491">
        <v>7.2599999999999998E-2</v>
      </c>
      <c r="V436" s="1491">
        <v>3.78E-2</v>
      </c>
      <c r="W436" s="1491" t="s">
        <v>546</v>
      </c>
      <c r="X436" s="1491">
        <v>7.2599999999999998E-2</v>
      </c>
      <c r="Y436" s="1491">
        <v>3.78E-2</v>
      </c>
      <c r="Z436" s="1491" t="s">
        <v>546</v>
      </c>
      <c r="AA436" s="1491">
        <v>7.2599999999999998E-2</v>
      </c>
      <c r="AB436" s="1491">
        <v>3.78E-2</v>
      </c>
      <c r="AC436" s="1491" t="s">
        <v>546</v>
      </c>
      <c r="AD436" s="1491">
        <v>7.2599999999999998E-2</v>
      </c>
      <c r="AE436" s="1491">
        <v>3.78E-2</v>
      </c>
      <c r="AF436" s="1491" t="s">
        <v>546</v>
      </c>
      <c r="AG436" s="1491">
        <v>7.2599999999999998E-2</v>
      </c>
      <c r="AH436" s="1491">
        <v>3.78E-2</v>
      </c>
      <c r="AI436" s="1491" t="s">
        <v>546</v>
      </c>
      <c r="AJ436" s="1491">
        <v>7.2599999999999998E-2</v>
      </c>
      <c r="AK436" s="1491">
        <v>3.78E-2</v>
      </c>
      <c r="AL436" s="1491" t="s">
        <v>546</v>
      </c>
      <c r="AM436" s="1491">
        <v>7.2599999999999998E-2</v>
      </c>
      <c r="AN436" s="1491">
        <v>3.78E-2</v>
      </c>
      <c r="AO436" s="1491" t="s">
        <v>546</v>
      </c>
      <c r="AP436" s="1491">
        <v>7.2599999999999998E-2</v>
      </c>
      <c r="AQ436" s="1491">
        <v>3.78E-2</v>
      </c>
      <c r="AR436" s="1491" t="s">
        <v>546</v>
      </c>
      <c r="AS436" s="1491">
        <v>7.2599999999999998E-2</v>
      </c>
      <c r="AT436" s="1491">
        <v>3.78E-2</v>
      </c>
      <c r="AU436" s="1491" t="s">
        <v>546</v>
      </c>
      <c r="AV436" s="1491">
        <v>7.2599999999999998E-2</v>
      </c>
      <c r="AW436" s="1491">
        <v>3.78E-2</v>
      </c>
      <c r="AX436" s="1491" t="s">
        <v>546</v>
      </c>
      <c r="AY436" s="1491">
        <v>7.2599999999999998E-2</v>
      </c>
      <c r="AZ436" s="1491">
        <v>3.78E-2</v>
      </c>
      <c r="BA436" s="1491" t="s">
        <v>546</v>
      </c>
      <c r="BB436" s="1493">
        <v>7.2599999999999998E-2</v>
      </c>
      <c r="BC436" s="1493">
        <v>3.78E-2</v>
      </c>
      <c r="BD436" s="1493" t="s">
        <v>546</v>
      </c>
      <c r="BE436" s="1493">
        <v>7.2599999999999998E-2</v>
      </c>
      <c r="BF436" s="1493">
        <v>3.78E-2</v>
      </c>
      <c r="BG436" s="1493" t="s">
        <v>546</v>
      </c>
    </row>
    <row r="437" spans="3:59">
      <c r="C437" s="1489" t="s">
        <v>682</v>
      </c>
      <c r="D437" s="1489" t="s">
        <v>2032</v>
      </c>
      <c r="E437" s="825" t="str">
        <f t="shared" si="7"/>
        <v>CunícolaOURENSE</v>
      </c>
      <c r="F437" s="1491">
        <v>7.2599999999999998E-2</v>
      </c>
      <c r="G437" s="1492">
        <v>3.78E-2</v>
      </c>
      <c r="H437" s="1491" t="s">
        <v>546</v>
      </c>
      <c r="I437" s="1491">
        <v>7.2599999999999998E-2</v>
      </c>
      <c r="J437" s="1491">
        <v>3.78E-2</v>
      </c>
      <c r="K437" s="1491" t="s">
        <v>546</v>
      </c>
      <c r="L437" s="1493">
        <v>7.2599999999999998E-2</v>
      </c>
      <c r="M437" s="1491">
        <v>3.78E-2</v>
      </c>
      <c r="N437" s="1491" t="s">
        <v>546</v>
      </c>
      <c r="O437" s="1491">
        <v>7.2599999999999998E-2</v>
      </c>
      <c r="P437" s="1491">
        <v>3.78E-2</v>
      </c>
      <c r="Q437" s="1491" t="s">
        <v>546</v>
      </c>
      <c r="R437" s="1491">
        <v>7.2599999999999998E-2</v>
      </c>
      <c r="S437" s="1491">
        <v>3.78E-2</v>
      </c>
      <c r="T437" s="1491" t="s">
        <v>546</v>
      </c>
      <c r="U437" s="1491">
        <v>7.2599999999999998E-2</v>
      </c>
      <c r="V437" s="1491">
        <v>3.78E-2</v>
      </c>
      <c r="W437" s="1491" t="s">
        <v>546</v>
      </c>
      <c r="X437" s="1491">
        <v>7.2599999999999998E-2</v>
      </c>
      <c r="Y437" s="1491">
        <v>3.78E-2</v>
      </c>
      <c r="Z437" s="1491" t="s">
        <v>546</v>
      </c>
      <c r="AA437" s="1491">
        <v>7.2599999999999998E-2</v>
      </c>
      <c r="AB437" s="1491">
        <v>3.78E-2</v>
      </c>
      <c r="AC437" s="1491" t="s">
        <v>546</v>
      </c>
      <c r="AD437" s="1491">
        <v>7.2599999999999998E-2</v>
      </c>
      <c r="AE437" s="1491">
        <v>3.78E-2</v>
      </c>
      <c r="AF437" s="1491" t="s">
        <v>546</v>
      </c>
      <c r="AG437" s="1491">
        <v>7.2599999999999998E-2</v>
      </c>
      <c r="AH437" s="1491">
        <v>3.78E-2</v>
      </c>
      <c r="AI437" s="1491" t="s">
        <v>546</v>
      </c>
      <c r="AJ437" s="1491">
        <v>7.2599999999999998E-2</v>
      </c>
      <c r="AK437" s="1491">
        <v>3.78E-2</v>
      </c>
      <c r="AL437" s="1491" t="s">
        <v>546</v>
      </c>
      <c r="AM437" s="1491">
        <v>7.2599999999999998E-2</v>
      </c>
      <c r="AN437" s="1491">
        <v>3.78E-2</v>
      </c>
      <c r="AO437" s="1491" t="s">
        <v>546</v>
      </c>
      <c r="AP437" s="1491">
        <v>7.2599999999999998E-2</v>
      </c>
      <c r="AQ437" s="1491">
        <v>3.78E-2</v>
      </c>
      <c r="AR437" s="1491" t="s">
        <v>546</v>
      </c>
      <c r="AS437" s="1491">
        <v>7.2599999999999998E-2</v>
      </c>
      <c r="AT437" s="1491">
        <v>3.78E-2</v>
      </c>
      <c r="AU437" s="1491" t="s">
        <v>546</v>
      </c>
      <c r="AV437" s="1491">
        <v>7.2599999999999998E-2</v>
      </c>
      <c r="AW437" s="1491">
        <v>3.78E-2</v>
      </c>
      <c r="AX437" s="1491" t="s">
        <v>546</v>
      </c>
      <c r="AY437" s="1491">
        <v>7.2599999999999998E-2</v>
      </c>
      <c r="AZ437" s="1491">
        <v>3.78E-2</v>
      </c>
      <c r="BA437" s="1491" t="s">
        <v>546</v>
      </c>
      <c r="BB437" s="1493">
        <v>7.2599999999999998E-2</v>
      </c>
      <c r="BC437" s="1493">
        <v>3.78E-2</v>
      </c>
      <c r="BD437" s="1493" t="s">
        <v>546</v>
      </c>
      <c r="BE437" s="1493">
        <v>7.2599999999999998E-2</v>
      </c>
      <c r="BF437" s="1493">
        <v>3.78E-2</v>
      </c>
      <c r="BG437" s="1493" t="s">
        <v>546</v>
      </c>
    </row>
    <row r="438" spans="3:59">
      <c r="C438" s="1489" t="s">
        <v>682</v>
      </c>
      <c r="D438" s="1489" t="s">
        <v>2033</v>
      </c>
      <c r="E438" s="825" t="str">
        <f t="shared" si="7"/>
        <v>CunícolaPALENCIA</v>
      </c>
      <c r="F438" s="1491">
        <v>7.2599999999999998E-2</v>
      </c>
      <c r="G438" s="1492">
        <v>3.78E-2</v>
      </c>
      <c r="H438" s="1491" t="s">
        <v>546</v>
      </c>
      <c r="I438" s="1491">
        <v>7.2599999999999998E-2</v>
      </c>
      <c r="J438" s="1491">
        <v>3.78E-2</v>
      </c>
      <c r="K438" s="1491" t="s">
        <v>546</v>
      </c>
      <c r="L438" s="1493">
        <v>7.2599999999999998E-2</v>
      </c>
      <c r="M438" s="1491">
        <v>3.78E-2</v>
      </c>
      <c r="N438" s="1491" t="s">
        <v>546</v>
      </c>
      <c r="O438" s="1491">
        <v>7.2599999999999998E-2</v>
      </c>
      <c r="P438" s="1491">
        <v>3.78E-2</v>
      </c>
      <c r="Q438" s="1491" t="s">
        <v>546</v>
      </c>
      <c r="R438" s="1491">
        <v>7.2599999999999998E-2</v>
      </c>
      <c r="S438" s="1491">
        <v>3.78E-2</v>
      </c>
      <c r="T438" s="1491" t="s">
        <v>546</v>
      </c>
      <c r="U438" s="1491">
        <v>7.2599999999999998E-2</v>
      </c>
      <c r="V438" s="1491">
        <v>3.78E-2</v>
      </c>
      <c r="W438" s="1491" t="s">
        <v>546</v>
      </c>
      <c r="X438" s="1491">
        <v>7.2599999999999998E-2</v>
      </c>
      <c r="Y438" s="1491">
        <v>3.78E-2</v>
      </c>
      <c r="Z438" s="1491" t="s">
        <v>546</v>
      </c>
      <c r="AA438" s="1491">
        <v>7.2599999999999998E-2</v>
      </c>
      <c r="AB438" s="1491">
        <v>3.78E-2</v>
      </c>
      <c r="AC438" s="1491" t="s">
        <v>546</v>
      </c>
      <c r="AD438" s="1491">
        <v>7.2599999999999998E-2</v>
      </c>
      <c r="AE438" s="1491">
        <v>3.78E-2</v>
      </c>
      <c r="AF438" s="1491" t="s">
        <v>546</v>
      </c>
      <c r="AG438" s="1491">
        <v>7.2599999999999998E-2</v>
      </c>
      <c r="AH438" s="1491">
        <v>3.78E-2</v>
      </c>
      <c r="AI438" s="1491" t="s">
        <v>546</v>
      </c>
      <c r="AJ438" s="1491">
        <v>7.2599999999999998E-2</v>
      </c>
      <c r="AK438" s="1491">
        <v>3.78E-2</v>
      </c>
      <c r="AL438" s="1491" t="s">
        <v>546</v>
      </c>
      <c r="AM438" s="1491">
        <v>7.2599999999999998E-2</v>
      </c>
      <c r="AN438" s="1491">
        <v>3.78E-2</v>
      </c>
      <c r="AO438" s="1491" t="s">
        <v>546</v>
      </c>
      <c r="AP438" s="1491">
        <v>7.2599999999999998E-2</v>
      </c>
      <c r="AQ438" s="1491">
        <v>3.78E-2</v>
      </c>
      <c r="AR438" s="1491" t="s">
        <v>546</v>
      </c>
      <c r="AS438" s="1491">
        <v>7.2599999999999998E-2</v>
      </c>
      <c r="AT438" s="1491">
        <v>3.78E-2</v>
      </c>
      <c r="AU438" s="1491" t="s">
        <v>546</v>
      </c>
      <c r="AV438" s="1491">
        <v>7.2599999999999998E-2</v>
      </c>
      <c r="AW438" s="1491">
        <v>3.78E-2</v>
      </c>
      <c r="AX438" s="1491" t="s">
        <v>546</v>
      </c>
      <c r="AY438" s="1491">
        <v>7.2599999999999998E-2</v>
      </c>
      <c r="AZ438" s="1491">
        <v>3.78E-2</v>
      </c>
      <c r="BA438" s="1491" t="s">
        <v>546</v>
      </c>
      <c r="BB438" s="1493">
        <v>7.2599999999999998E-2</v>
      </c>
      <c r="BC438" s="1493">
        <v>3.78E-2</v>
      </c>
      <c r="BD438" s="1493" t="s">
        <v>546</v>
      </c>
      <c r="BE438" s="1493">
        <v>7.2599999999999998E-2</v>
      </c>
      <c r="BF438" s="1493">
        <v>3.78E-2</v>
      </c>
      <c r="BG438" s="1493" t="s">
        <v>546</v>
      </c>
    </row>
    <row r="439" spans="3:59">
      <c r="C439" s="1489" t="s">
        <v>682</v>
      </c>
      <c r="D439" s="1489" t="s">
        <v>2034</v>
      </c>
      <c r="E439" s="825" t="str">
        <f t="shared" si="7"/>
        <v>CunícolaPALMAS, LAS</v>
      </c>
      <c r="F439" s="1491">
        <v>7.2599999999999998E-2</v>
      </c>
      <c r="G439" s="1492">
        <v>3.78E-2</v>
      </c>
      <c r="H439" s="1491" t="s">
        <v>546</v>
      </c>
      <c r="I439" s="1491">
        <v>7.2599999999999998E-2</v>
      </c>
      <c r="J439" s="1491">
        <v>3.78E-2</v>
      </c>
      <c r="K439" s="1491" t="s">
        <v>546</v>
      </c>
      <c r="L439" s="1493">
        <v>7.2599999999999998E-2</v>
      </c>
      <c r="M439" s="1491">
        <v>3.78E-2</v>
      </c>
      <c r="N439" s="1491" t="s">
        <v>546</v>
      </c>
      <c r="O439" s="1491">
        <v>7.2599999999999998E-2</v>
      </c>
      <c r="P439" s="1491">
        <v>3.78E-2</v>
      </c>
      <c r="Q439" s="1491" t="s">
        <v>546</v>
      </c>
      <c r="R439" s="1491">
        <v>7.2599999999999998E-2</v>
      </c>
      <c r="S439" s="1491">
        <v>3.78E-2</v>
      </c>
      <c r="T439" s="1491" t="s">
        <v>546</v>
      </c>
      <c r="U439" s="1491">
        <v>7.2599999999999998E-2</v>
      </c>
      <c r="V439" s="1491">
        <v>3.78E-2</v>
      </c>
      <c r="W439" s="1491" t="s">
        <v>546</v>
      </c>
      <c r="X439" s="1491">
        <v>7.2599999999999998E-2</v>
      </c>
      <c r="Y439" s="1491">
        <v>3.78E-2</v>
      </c>
      <c r="Z439" s="1491" t="s">
        <v>546</v>
      </c>
      <c r="AA439" s="1491">
        <v>7.2599999999999998E-2</v>
      </c>
      <c r="AB439" s="1491">
        <v>3.78E-2</v>
      </c>
      <c r="AC439" s="1491" t="s">
        <v>546</v>
      </c>
      <c r="AD439" s="1491">
        <v>7.2599999999999998E-2</v>
      </c>
      <c r="AE439" s="1491">
        <v>3.78E-2</v>
      </c>
      <c r="AF439" s="1491" t="s">
        <v>546</v>
      </c>
      <c r="AG439" s="1491">
        <v>7.2599999999999998E-2</v>
      </c>
      <c r="AH439" s="1491">
        <v>3.78E-2</v>
      </c>
      <c r="AI439" s="1491" t="s">
        <v>546</v>
      </c>
      <c r="AJ439" s="1491">
        <v>7.2599999999999998E-2</v>
      </c>
      <c r="AK439" s="1491">
        <v>3.78E-2</v>
      </c>
      <c r="AL439" s="1491" t="s">
        <v>546</v>
      </c>
      <c r="AM439" s="1491">
        <v>7.2599999999999998E-2</v>
      </c>
      <c r="AN439" s="1491">
        <v>3.78E-2</v>
      </c>
      <c r="AO439" s="1491" t="s">
        <v>546</v>
      </c>
      <c r="AP439" s="1491">
        <v>7.2599999999999998E-2</v>
      </c>
      <c r="AQ439" s="1491">
        <v>3.78E-2</v>
      </c>
      <c r="AR439" s="1491" t="s">
        <v>546</v>
      </c>
      <c r="AS439" s="1491">
        <v>7.2599999999999998E-2</v>
      </c>
      <c r="AT439" s="1491">
        <v>3.78E-2</v>
      </c>
      <c r="AU439" s="1491" t="s">
        <v>546</v>
      </c>
      <c r="AV439" s="1491">
        <v>7.2599999999999998E-2</v>
      </c>
      <c r="AW439" s="1491">
        <v>3.78E-2</v>
      </c>
      <c r="AX439" s="1491" t="s">
        <v>546</v>
      </c>
      <c r="AY439" s="1491">
        <v>7.2599999999999998E-2</v>
      </c>
      <c r="AZ439" s="1491">
        <v>3.78E-2</v>
      </c>
      <c r="BA439" s="1491" t="s">
        <v>546</v>
      </c>
      <c r="BB439" s="1493">
        <v>7.2599999999999998E-2</v>
      </c>
      <c r="BC439" s="1493">
        <v>3.78E-2</v>
      </c>
      <c r="BD439" s="1493" t="s">
        <v>546</v>
      </c>
      <c r="BE439" s="1493">
        <v>7.2599999999999998E-2</v>
      </c>
      <c r="BF439" s="1493">
        <v>3.78E-2</v>
      </c>
      <c r="BG439" s="1493" t="s">
        <v>546</v>
      </c>
    </row>
    <row r="440" spans="3:59">
      <c r="C440" s="1489" t="s">
        <v>682</v>
      </c>
      <c r="D440" s="1489" t="s">
        <v>2035</v>
      </c>
      <c r="E440" s="825" t="str">
        <f t="shared" si="7"/>
        <v>CunícolaPONTEVEDRA</v>
      </c>
      <c r="F440" s="1491">
        <v>7.2599999999999998E-2</v>
      </c>
      <c r="G440" s="1492">
        <v>3.78E-2</v>
      </c>
      <c r="H440" s="1491" t="s">
        <v>546</v>
      </c>
      <c r="I440" s="1491">
        <v>7.2599999999999998E-2</v>
      </c>
      <c r="J440" s="1491">
        <v>3.78E-2</v>
      </c>
      <c r="K440" s="1491" t="s">
        <v>546</v>
      </c>
      <c r="L440" s="1493">
        <v>7.2599999999999998E-2</v>
      </c>
      <c r="M440" s="1491">
        <v>3.78E-2</v>
      </c>
      <c r="N440" s="1491" t="s">
        <v>546</v>
      </c>
      <c r="O440" s="1491">
        <v>7.2599999999999998E-2</v>
      </c>
      <c r="P440" s="1491">
        <v>3.78E-2</v>
      </c>
      <c r="Q440" s="1491" t="s">
        <v>546</v>
      </c>
      <c r="R440" s="1491">
        <v>7.2599999999999998E-2</v>
      </c>
      <c r="S440" s="1491">
        <v>3.78E-2</v>
      </c>
      <c r="T440" s="1491" t="s">
        <v>546</v>
      </c>
      <c r="U440" s="1491">
        <v>7.2599999999999998E-2</v>
      </c>
      <c r="V440" s="1491">
        <v>3.78E-2</v>
      </c>
      <c r="W440" s="1491" t="s">
        <v>546</v>
      </c>
      <c r="X440" s="1491">
        <v>7.2599999999999998E-2</v>
      </c>
      <c r="Y440" s="1491">
        <v>3.78E-2</v>
      </c>
      <c r="Z440" s="1491" t="s">
        <v>546</v>
      </c>
      <c r="AA440" s="1491">
        <v>7.2599999999999998E-2</v>
      </c>
      <c r="AB440" s="1491">
        <v>3.78E-2</v>
      </c>
      <c r="AC440" s="1491" t="s">
        <v>546</v>
      </c>
      <c r="AD440" s="1491">
        <v>7.2599999999999998E-2</v>
      </c>
      <c r="AE440" s="1491">
        <v>3.78E-2</v>
      </c>
      <c r="AF440" s="1491" t="s">
        <v>546</v>
      </c>
      <c r="AG440" s="1491">
        <v>7.2599999999999998E-2</v>
      </c>
      <c r="AH440" s="1491">
        <v>3.78E-2</v>
      </c>
      <c r="AI440" s="1491" t="s">
        <v>546</v>
      </c>
      <c r="AJ440" s="1491">
        <v>7.2599999999999998E-2</v>
      </c>
      <c r="AK440" s="1491">
        <v>3.78E-2</v>
      </c>
      <c r="AL440" s="1491" t="s">
        <v>546</v>
      </c>
      <c r="AM440" s="1491">
        <v>7.2599999999999998E-2</v>
      </c>
      <c r="AN440" s="1491">
        <v>3.78E-2</v>
      </c>
      <c r="AO440" s="1491" t="s">
        <v>546</v>
      </c>
      <c r="AP440" s="1491">
        <v>7.2599999999999998E-2</v>
      </c>
      <c r="AQ440" s="1491">
        <v>3.78E-2</v>
      </c>
      <c r="AR440" s="1491" t="s">
        <v>546</v>
      </c>
      <c r="AS440" s="1491">
        <v>7.2599999999999998E-2</v>
      </c>
      <c r="AT440" s="1491">
        <v>3.78E-2</v>
      </c>
      <c r="AU440" s="1491" t="s">
        <v>546</v>
      </c>
      <c r="AV440" s="1491">
        <v>7.2599999999999998E-2</v>
      </c>
      <c r="AW440" s="1491">
        <v>3.78E-2</v>
      </c>
      <c r="AX440" s="1491" t="s">
        <v>546</v>
      </c>
      <c r="AY440" s="1491">
        <v>7.2599999999999998E-2</v>
      </c>
      <c r="AZ440" s="1491">
        <v>3.78E-2</v>
      </c>
      <c r="BA440" s="1491" t="s">
        <v>546</v>
      </c>
      <c r="BB440" s="1493">
        <v>7.2599999999999998E-2</v>
      </c>
      <c r="BC440" s="1493">
        <v>3.78E-2</v>
      </c>
      <c r="BD440" s="1493" t="s">
        <v>546</v>
      </c>
      <c r="BE440" s="1493">
        <v>7.2599999999999998E-2</v>
      </c>
      <c r="BF440" s="1493">
        <v>3.78E-2</v>
      </c>
      <c r="BG440" s="1493" t="s">
        <v>546</v>
      </c>
    </row>
    <row r="441" spans="3:59">
      <c r="C441" s="1489" t="s">
        <v>682</v>
      </c>
      <c r="D441" s="1489" t="s">
        <v>2036</v>
      </c>
      <c r="E441" s="825" t="str">
        <f t="shared" si="7"/>
        <v>CunícolaRIOJA, LA</v>
      </c>
      <c r="F441" s="1491">
        <v>7.2599999999999998E-2</v>
      </c>
      <c r="G441" s="1492">
        <v>3.78E-2</v>
      </c>
      <c r="H441" s="1491" t="s">
        <v>546</v>
      </c>
      <c r="I441" s="1491">
        <v>7.2599999999999998E-2</v>
      </c>
      <c r="J441" s="1491">
        <v>3.78E-2</v>
      </c>
      <c r="K441" s="1491" t="s">
        <v>546</v>
      </c>
      <c r="L441" s="1493">
        <v>7.2599999999999998E-2</v>
      </c>
      <c r="M441" s="1491">
        <v>3.78E-2</v>
      </c>
      <c r="N441" s="1491" t="s">
        <v>546</v>
      </c>
      <c r="O441" s="1491">
        <v>7.2599999999999998E-2</v>
      </c>
      <c r="P441" s="1491">
        <v>3.78E-2</v>
      </c>
      <c r="Q441" s="1491" t="s">
        <v>546</v>
      </c>
      <c r="R441" s="1491">
        <v>7.2599999999999998E-2</v>
      </c>
      <c r="S441" s="1491">
        <v>3.78E-2</v>
      </c>
      <c r="T441" s="1491" t="s">
        <v>546</v>
      </c>
      <c r="U441" s="1491">
        <v>7.2599999999999998E-2</v>
      </c>
      <c r="V441" s="1491">
        <v>3.78E-2</v>
      </c>
      <c r="W441" s="1491" t="s">
        <v>546</v>
      </c>
      <c r="X441" s="1491">
        <v>7.2599999999999998E-2</v>
      </c>
      <c r="Y441" s="1491">
        <v>3.78E-2</v>
      </c>
      <c r="Z441" s="1491" t="s">
        <v>546</v>
      </c>
      <c r="AA441" s="1491">
        <v>7.2599999999999998E-2</v>
      </c>
      <c r="AB441" s="1491">
        <v>3.78E-2</v>
      </c>
      <c r="AC441" s="1491" t="s">
        <v>546</v>
      </c>
      <c r="AD441" s="1491">
        <v>7.2599999999999998E-2</v>
      </c>
      <c r="AE441" s="1491">
        <v>3.78E-2</v>
      </c>
      <c r="AF441" s="1491" t="s">
        <v>546</v>
      </c>
      <c r="AG441" s="1491">
        <v>7.2599999999999998E-2</v>
      </c>
      <c r="AH441" s="1491">
        <v>3.78E-2</v>
      </c>
      <c r="AI441" s="1491" t="s">
        <v>546</v>
      </c>
      <c r="AJ441" s="1491">
        <v>7.2599999999999998E-2</v>
      </c>
      <c r="AK441" s="1491">
        <v>3.78E-2</v>
      </c>
      <c r="AL441" s="1491" t="s">
        <v>546</v>
      </c>
      <c r="AM441" s="1491">
        <v>7.2599999999999998E-2</v>
      </c>
      <c r="AN441" s="1491">
        <v>3.78E-2</v>
      </c>
      <c r="AO441" s="1491" t="s">
        <v>546</v>
      </c>
      <c r="AP441" s="1491">
        <v>7.2599999999999998E-2</v>
      </c>
      <c r="AQ441" s="1491">
        <v>3.78E-2</v>
      </c>
      <c r="AR441" s="1491" t="s">
        <v>546</v>
      </c>
      <c r="AS441" s="1491">
        <v>7.2599999999999998E-2</v>
      </c>
      <c r="AT441" s="1491">
        <v>3.78E-2</v>
      </c>
      <c r="AU441" s="1491" t="s">
        <v>546</v>
      </c>
      <c r="AV441" s="1491">
        <v>7.2599999999999998E-2</v>
      </c>
      <c r="AW441" s="1491">
        <v>3.78E-2</v>
      </c>
      <c r="AX441" s="1491" t="s">
        <v>546</v>
      </c>
      <c r="AY441" s="1491">
        <v>7.2599999999999998E-2</v>
      </c>
      <c r="AZ441" s="1491">
        <v>3.78E-2</v>
      </c>
      <c r="BA441" s="1491" t="s">
        <v>546</v>
      </c>
      <c r="BB441" s="1493">
        <v>7.2599999999999998E-2</v>
      </c>
      <c r="BC441" s="1493">
        <v>3.78E-2</v>
      </c>
      <c r="BD441" s="1493" t="s">
        <v>546</v>
      </c>
      <c r="BE441" s="1493">
        <v>7.2599999999999998E-2</v>
      </c>
      <c r="BF441" s="1493">
        <v>3.78E-2</v>
      </c>
      <c r="BG441" s="1493" t="s">
        <v>546</v>
      </c>
    </row>
    <row r="442" spans="3:59">
      <c r="C442" s="1489" t="s">
        <v>682</v>
      </c>
      <c r="D442" s="1489" t="s">
        <v>2037</v>
      </c>
      <c r="E442" s="825" t="str">
        <f t="shared" si="7"/>
        <v>CunícolaSALAMANCA</v>
      </c>
      <c r="F442" s="1491">
        <v>7.2599999999999998E-2</v>
      </c>
      <c r="G442" s="1492">
        <v>3.78E-2</v>
      </c>
      <c r="H442" s="1491" t="s">
        <v>546</v>
      </c>
      <c r="I442" s="1491">
        <v>7.2599999999999998E-2</v>
      </c>
      <c r="J442" s="1491">
        <v>3.78E-2</v>
      </c>
      <c r="K442" s="1491" t="s">
        <v>546</v>
      </c>
      <c r="L442" s="1493">
        <v>7.2599999999999998E-2</v>
      </c>
      <c r="M442" s="1491">
        <v>3.78E-2</v>
      </c>
      <c r="N442" s="1491" t="s">
        <v>546</v>
      </c>
      <c r="O442" s="1491">
        <v>7.2599999999999998E-2</v>
      </c>
      <c r="P442" s="1491">
        <v>3.78E-2</v>
      </c>
      <c r="Q442" s="1491" t="s">
        <v>546</v>
      </c>
      <c r="R442" s="1491">
        <v>7.2599999999999998E-2</v>
      </c>
      <c r="S442" s="1491">
        <v>3.78E-2</v>
      </c>
      <c r="T442" s="1491" t="s">
        <v>546</v>
      </c>
      <c r="U442" s="1491">
        <v>7.2599999999999998E-2</v>
      </c>
      <c r="V442" s="1491">
        <v>3.78E-2</v>
      </c>
      <c r="W442" s="1491" t="s">
        <v>546</v>
      </c>
      <c r="X442" s="1491">
        <v>7.2599999999999998E-2</v>
      </c>
      <c r="Y442" s="1491">
        <v>3.78E-2</v>
      </c>
      <c r="Z442" s="1491" t="s">
        <v>546</v>
      </c>
      <c r="AA442" s="1491">
        <v>7.2599999999999998E-2</v>
      </c>
      <c r="AB442" s="1491">
        <v>3.78E-2</v>
      </c>
      <c r="AC442" s="1491" t="s">
        <v>546</v>
      </c>
      <c r="AD442" s="1491">
        <v>7.2599999999999998E-2</v>
      </c>
      <c r="AE442" s="1491">
        <v>3.78E-2</v>
      </c>
      <c r="AF442" s="1491" t="s">
        <v>546</v>
      </c>
      <c r="AG442" s="1491">
        <v>7.2599999999999998E-2</v>
      </c>
      <c r="AH442" s="1491">
        <v>3.78E-2</v>
      </c>
      <c r="AI442" s="1491" t="s">
        <v>546</v>
      </c>
      <c r="AJ442" s="1491">
        <v>7.2599999999999998E-2</v>
      </c>
      <c r="AK442" s="1491">
        <v>3.78E-2</v>
      </c>
      <c r="AL442" s="1491" t="s">
        <v>546</v>
      </c>
      <c r="AM442" s="1491">
        <v>7.2599999999999998E-2</v>
      </c>
      <c r="AN442" s="1491">
        <v>3.78E-2</v>
      </c>
      <c r="AO442" s="1491" t="s">
        <v>546</v>
      </c>
      <c r="AP442" s="1491">
        <v>7.2599999999999998E-2</v>
      </c>
      <c r="AQ442" s="1491">
        <v>3.78E-2</v>
      </c>
      <c r="AR442" s="1491" t="s">
        <v>546</v>
      </c>
      <c r="AS442" s="1491">
        <v>7.2599999999999998E-2</v>
      </c>
      <c r="AT442" s="1491">
        <v>3.78E-2</v>
      </c>
      <c r="AU442" s="1491" t="s">
        <v>546</v>
      </c>
      <c r="AV442" s="1491">
        <v>7.2599999999999998E-2</v>
      </c>
      <c r="AW442" s="1491">
        <v>3.78E-2</v>
      </c>
      <c r="AX442" s="1491" t="s">
        <v>546</v>
      </c>
      <c r="AY442" s="1491">
        <v>7.2599999999999998E-2</v>
      </c>
      <c r="AZ442" s="1491">
        <v>3.78E-2</v>
      </c>
      <c r="BA442" s="1491" t="s">
        <v>546</v>
      </c>
      <c r="BB442" s="1493">
        <v>7.2599999999999998E-2</v>
      </c>
      <c r="BC442" s="1493">
        <v>3.78E-2</v>
      </c>
      <c r="BD442" s="1493" t="s">
        <v>546</v>
      </c>
      <c r="BE442" s="1493">
        <v>7.2599999999999998E-2</v>
      </c>
      <c r="BF442" s="1493">
        <v>3.78E-2</v>
      </c>
      <c r="BG442" s="1493" t="s">
        <v>546</v>
      </c>
    </row>
    <row r="443" spans="3:59">
      <c r="C443" s="1489" t="s">
        <v>682</v>
      </c>
      <c r="D443" s="1489" t="s">
        <v>2038</v>
      </c>
      <c r="E443" s="825" t="str">
        <f t="shared" si="7"/>
        <v>CunícolaSANTA CRUZ DE TENERIFE</v>
      </c>
      <c r="F443" s="1491">
        <v>7.2599999999999998E-2</v>
      </c>
      <c r="G443" s="1492">
        <v>3.78E-2</v>
      </c>
      <c r="H443" s="1491" t="s">
        <v>546</v>
      </c>
      <c r="I443" s="1491">
        <v>7.2599999999999998E-2</v>
      </c>
      <c r="J443" s="1491">
        <v>3.78E-2</v>
      </c>
      <c r="K443" s="1491" t="s">
        <v>546</v>
      </c>
      <c r="L443" s="1493">
        <v>7.2599999999999998E-2</v>
      </c>
      <c r="M443" s="1491">
        <v>3.78E-2</v>
      </c>
      <c r="N443" s="1491" t="s">
        <v>546</v>
      </c>
      <c r="O443" s="1491">
        <v>7.2599999999999998E-2</v>
      </c>
      <c r="P443" s="1491">
        <v>3.78E-2</v>
      </c>
      <c r="Q443" s="1491" t="s">
        <v>546</v>
      </c>
      <c r="R443" s="1491">
        <v>7.2599999999999998E-2</v>
      </c>
      <c r="S443" s="1491">
        <v>3.78E-2</v>
      </c>
      <c r="T443" s="1491" t="s">
        <v>546</v>
      </c>
      <c r="U443" s="1491">
        <v>7.2599999999999998E-2</v>
      </c>
      <c r="V443" s="1491">
        <v>3.78E-2</v>
      </c>
      <c r="W443" s="1491" t="s">
        <v>546</v>
      </c>
      <c r="X443" s="1491">
        <v>7.2599999999999998E-2</v>
      </c>
      <c r="Y443" s="1491">
        <v>3.78E-2</v>
      </c>
      <c r="Z443" s="1491" t="s">
        <v>546</v>
      </c>
      <c r="AA443" s="1491">
        <v>7.2599999999999998E-2</v>
      </c>
      <c r="AB443" s="1491">
        <v>3.78E-2</v>
      </c>
      <c r="AC443" s="1491" t="s">
        <v>546</v>
      </c>
      <c r="AD443" s="1491">
        <v>7.2599999999999998E-2</v>
      </c>
      <c r="AE443" s="1491">
        <v>3.78E-2</v>
      </c>
      <c r="AF443" s="1491" t="s">
        <v>546</v>
      </c>
      <c r="AG443" s="1491">
        <v>7.2599999999999998E-2</v>
      </c>
      <c r="AH443" s="1491">
        <v>3.78E-2</v>
      </c>
      <c r="AI443" s="1491" t="s">
        <v>546</v>
      </c>
      <c r="AJ443" s="1491">
        <v>7.2599999999999998E-2</v>
      </c>
      <c r="AK443" s="1491">
        <v>3.78E-2</v>
      </c>
      <c r="AL443" s="1491" t="s">
        <v>546</v>
      </c>
      <c r="AM443" s="1491">
        <v>7.2599999999999998E-2</v>
      </c>
      <c r="AN443" s="1491">
        <v>3.78E-2</v>
      </c>
      <c r="AO443" s="1491" t="s">
        <v>546</v>
      </c>
      <c r="AP443" s="1491">
        <v>7.2599999999999998E-2</v>
      </c>
      <c r="AQ443" s="1491">
        <v>3.78E-2</v>
      </c>
      <c r="AR443" s="1491" t="s">
        <v>546</v>
      </c>
      <c r="AS443" s="1491">
        <v>7.2599999999999998E-2</v>
      </c>
      <c r="AT443" s="1491">
        <v>3.78E-2</v>
      </c>
      <c r="AU443" s="1491" t="s">
        <v>546</v>
      </c>
      <c r="AV443" s="1491">
        <v>7.2599999999999998E-2</v>
      </c>
      <c r="AW443" s="1491">
        <v>3.78E-2</v>
      </c>
      <c r="AX443" s="1491" t="s">
        <v>546</v>
      </c>
      <c r="AY443" s="1491">
        <v>7.2599999999999998E-2</v>
      </c>
      <c r="AZ443" s="1491">
        <v>3.78E-2</v>
      </c>
      <c r="BA443" s="1491" t="s">
        <v>546</v>
      </c>
      <c r="BB443" s="1493">
        <v>7.2599999999999998E-2</v>
      </c>
      <c r="BC443" s="1493">
        <v>3.78E-2</v>
      </c>
      <c r="BD443" s="1493" t="s">
        <v>546</v>
      </c>
      <c r="BE443" s="1493">
        <v>7.2599999999999998E-2</v>
      </c>
      <c r="BF443" s="1493">
        <v>3.78E-2</v>
      </c>
      <c r="BG443" s="1493" t="s">
        <v>546</v>
      </c>
    </row>
    <row r="444" spans="3:59">
      <c r="C444" s="1489" t="s">
        <v>682</v>
      </c>
      <c r="D444" s="1489" t="s">
        <v>2039</v>
      </c>
      <c r="E444" s="825" t="str">
        <f t="shared" si="7"/>
        <v>CunícolaSEGOVIA</v>
      </c>
      <c r="F444" s="1491">
        <v>7.2599999999999998E-2</v>
      </c>
      <c r="G444" s="1492">
        <v>3.78E-2</v>
      </c>
      <c r="H444" s="1491" t="s">
        <v>546</v>
      </c>
      <c r="I444" s="1491">
        <v>7.2599999999999998E-2</v>
      </c>
      <c r="J444" s="1491">
        <v>3.78E-2</v>
      </c>
      <c r="K444" s="1491" t="s">
        <v>546</v>
      </c>
      <c r="L444" s="1493">
        <v>7.2599999999999998E-2</v>
      </c>
      <c r="M444" s="1491">
        <v>3.78E-2</v>
      </c>
      <c r="N444" s="1491" t="s">
        <v>546</v>
      </c>
      <c r="O444" s="1491">
        <v>7.2599999999999998E-2</v>
      </c>
      <c r="P444" s="1491">
        <v>3.78E-2</v>
      </c>
      <c r="Q444" s="1491" t="s">
        <v>546</v>
      </c>
      <c r="R444" s="1491">
        <v>7.2599999999999998E-2</v>
      </c>
      <c r="S444" s="1491">
        <v>3.78E-2</v>
      </c>
      <c r="T444" s="1491" t="s">
        <v>546</v>
      </c>
      <c r="U444" s="1491">
        <v>7.2599999999999998E-2</v>
      </c>
      <c r="V444" s="1491">
        <v>3.78E-2</v>
      </c>
      <c r="W444" s="1491" t="s">
        <v>546</v>
      </c>
      <c r="X444" s="1491">
        <v>7.2599999999999998E-2</v>
      </c>
      <c r="Y444" s="1491">
        <v>3.78E-2</v>
      </c>
      <c r="Z444" s="1491" t="s">
        <v>546</v>
      </c>
      <c r="AA444" s="1491">
        <v>7.2599999999999998E-2</v>
      </c>
      <c r="AB444" s="1491">
        <v>3.78E-2</v>
      </c>
      <c r="AC444" s="1491" t="s">
        <v>546</v>
      </c>
      <c r="AD444" s="1491">
        <v>7.2599999999999998E-2</v>
      </c>
      <c r="AE444" s="1491">
        <v>3.78E-2</v>
      </c>
      <c r="AF444" s="1491" t="s">
        <v>546</v>
      </c>
      <c r="AG444" s="1491">
        <v>7.2599999999999998E-2</v>
      </c>
      <c r="AH444" s="1491">
        <v>3.78E-2</v>
      </c>
      <c r="AI444" s="1491" t="s">
        <v>546</v>
      </c>
      <c r="AJ444" s="1491">
        <v>7.2599999999999998E-2</v>
      </c>
      <c r="AK444" s="1491">
        <v>3.78E-2</v>
      </c>
      <c r="AL444" s="1491" t="s">
        <v>546</v>
      </c>
      <c r="AM444" s="1491">
        <v>7.2599999999999998E-2</v>
      </c>
      <c r="AN444" s="1491">
        <v>3.78E-2</v>
      </c>
      <c r="AO444" s="1491" t="s">
        <v>546</v>
      </c>
      <c r="AP444" s="1491">
        <v>7.2599999999999998E-2</v>
      </c>
      <c r="AQ444" s="1491">
        <v>3.78E-2</v>
      </c>
      <c r="AR444" s="1491" t="s">
        <v>546</v>
      </c>
      <c r="AS444" s="1491">
        <v>7.2599999999999998E-2</v>
      </c>
      <c r="AT444" s="1491">
        <v>3.78E-2</v>
      </c>
      <c r="AU444" s="1491" t="s">
        <v>546</v>
      </c>
      <c r="AV444" s="1491">
        <v>7.2599999999999998E-2</v>
      </c>
      <c r="AW444" s="1491">
        <v>3.78E-2</v>
      </c>
      <c r="AX444" s="1491" t="s">
        <v>546</v>
      </c>
      <c r="AY444" s="1491">
        <v>7.2599999999999998E-2</v>
      </c>
      <c r="AZ444" s="1491">
        <v>3.78E-2</v>
      </c>
      <c r="BA444" s="1491" t="s">
        <v>546</v>
      </c>
      <c r="BB444" s="1493">
        <v>7.2599999999999998E-2</v>
      </c>
      <c r="BC444" s="1493">
        <v>3.78E-2</v>
      </c>
      <c r="BD444" s="1493" t="s">
        <v>546</v>
      </c>
      <c r="BE444" s="1493">
        <v>7.2599999999999998E-2</v>
      </c>
      <c r="BF444" s="1493">
        <v>3.78E-2</v>
      </c>
      <c r="BG444" s="1493" t="s">
        <v>546</v>
      </c>
    </row>
    <row r="445" spans="3:59">
      <c r="C445" s="1489" t="s">
        <v>682</v>
      </c>
      <c r="D445" s="1489" t="s">
        <v>2040</v>
      </c>
      <c r="E445" s="825" t="str">
        <f t="shared" si="7"/>
        <v>CunícolaSEVILLA</v>
      </c>
      <c r="F445" s="1491">
        <v>7.2599999999999998E-2</v>
      </c>
      <c r="G445" s="1492">
        <v>3.78E-2</v>
      </c>
      <c r="H445" s="1491" t="s">
        <v>546</v>
      </c>
      <c r="I445" s="1491">
        <v>7.2599999999999998E-2</v>
      </c>
      <c r="J445" s="1491">
        <v>3.78E-2</v>
      </c>
      <c r="K445" s="1491" t="s">
        <v>546</v>
      </c>
      <c r="L445" s="1493">
        <v>7.2599999999999998E-2</v>
      </c>
      <c r="M445" s="1491">
        <v>3.78E-2</v>
      </c>
      <c r="N445" s="1491" t="s">
        <v>546</v>
      </c>
      <c r="O445" s="1491">
        <v>7.2599999999999998E-2</v>
      </c>
      <c r="P445" s="1491">
        <v>3.78E-2</v>
      </c>
      <c r="Q445" s="1491" t="s">
        <v>546</v>
      </c>
      <c r="R445" s="1491">
        <v>7.2599999999999998E-2</v>
      </c>
      <c r="S445" s="1491">
        <v>3.78E-2</v>
      </c>
      <c r="T445" s="1491" t="s">
        <v>546</v>
      </c>
      <c r="U445" s="1491">
        <v>7.2599999999999998E-2</v>
      </c>
      <c r="V445" s="1491">
        <v>3.78E-2</v>
      </c>
      <c r="W445" s="1491" t="s">
        <v>546</v>
      </c>
      <c r="X445" s="1491">
        <v>7.2599999999999998E-2</v>
      </c>
      <c r="Y445" s="1491">
        <v>3.78E-2</v>
      </c>
      <c r="Z445" s="1491" t="s">
        <v>546</v>
      </c>
      <c r="AA445" s="1491">
        <v>7.2599999999999998E-2</v>
      </c>
      <c r="AB445" s="1491">
        <v>3.78E-2</v>
      </c>
      <c r="AC445" s="1491" t="s">
        <v>546</v>
      </c>
      <c r="AD445" s="1491">
        <v>7.2599999999999998E-2</v>
      </c>
      <c r="AE445" s="1491">
        <v>3.78E-2</v>
      </c>
      <c r="AF445" s="1491" t="s">
        <v>546</v>
      </c>
      <c r="AG445" s="1491">
        <v>7.2599999999999998E-2</v>
      </c>
      <c r="AH445" s="1491">
        <v>3.78E-2</v>
      </c>
      <c r="AI445" s="1491" t="s">
        <v>546</v>
      </c>
      <c r="AJ445" s="1491">
        <v>7.2599999999999998E-2</v>
      </c>
      <c r="AK445" s="1491">
        <v>3.78E-2</v>
      </c>
      <c r="AL445" s="1491" t="s">
        <v>546</v>
      </c>
      <c r="AM445" s="1491">
        <v>7.2599999999999998E-2</v>
      </c>
      <c r="AN445" s="1491">
        <v>3.78E-2</v>
      </c>
      <c r="AO445" s="1491" t="s">
        <v>546</v>
      </c>
      <c r="AP445" s="1491">
        <v>7.2599999999999998E-2</v>
      </c>
      <c r="AQ445" s="1491">
        <v>3.78E-2</v>
      </c>
      <c r="AR445" s="1491" t="s">
        <v>546</v>
      </c>
      <c r="AS445" s="1491">
        <v>7.2599999999999998E-2</v>
      </c>
      <c r="AT445" s="1491">
        <v>3.78E-2</v>
      </c>
      <c r="AU445" s="1491" t="s">
        <v>546</v>
      </c>
      <c r="AV445" s="1491">
        <v>7.2599999999999998E-2</v>
      </c>
      <c r="AW445" s="1491">
        <v>3.78E-2</v>
      </c>
      <c r="AX445" s="1491" t="s">
        <v>546</v>
      </c>
      <c r="AY445" s="1491">
        <v>7.2599999999999998E-2</v>
      </c>
      <c r="AZ445" s="1491">
        <v>3.78E-2</v>
      </c>
      <c r="BA445" s="1491" t="s">
        <v>546</v>
      </c>
      <c r="BB445" s="1493">
        <v>7.2599999999999998E-2</v>
      </c>
      <c r="BC445" s="1493">
        <v>3.78E-2</v>
      </c>
      <c r="BD445" s="1493" t="s">
        <v>546</v>
      </c>
      <c r="BE445" s="1493">
        <v>7.2599999999999998E-2</v>
      </c>
      <c r="BF445" s="1493">
        <v>3.78E-2</v>
      </c>
      <c r="BG445" s="1493" t="s">
        <v>546</v>
      </c>
    </row>
    <row r="446" spans="3:59">
      <c r="C446" s="1489" t="s">
        <v>682</v>
      </c>
      <c r="D446" s="1489" t="s">
        <v>2041</v>
      </c>
      <c r="E446" s="825" t="str">
        <f t="shared" si="7"/>
        <v>CunícolaSORIA</v>
      </c>
      <c r="F446" s="1491">
        <v>7.2599999999999998E-2</v>
      </c>
      <c r="G446" s="1492">
        <v>3.78E-2</v>
      </c>
      <c r="H446" s="1491" t="s">
        <v>546</v>
      </c>
      <c r="I446" s="1491">
        <v>7.2599999999999998E-2</v>
      </c>
      <c r="J446" s="1491">
        <v>3.78E-2</v>
      </c>
      <c r="K446" s="1491" t="s">
        <v>546</v>
      </c>
      <c r="L446" s="1493">
        <v>7.2599999999999998E-2</v>
      </c>
      <c r="M446" s="1491">
        <v>3.78E-2</v>
      </c>
      <c r="N446" s="1491" t="s">
        <v>546</v>
      </c>
      <c r="O446" s="1491">
        <v>7.2599999999999998E-2</v>
      </c>
      <c r="P446" s="1491">
        <v>3.78E-2</v>
      </c>
      <c r="Q446" s="1491" t="s">
        <v>546</v>
      </c>
      <c r="R446" s="1491">
        <v>7.2599999999999998E-2</v>
      </c>
      <c r="S446" s="1491">
        <v>3.78E-2</v>
      </c>
      <c r="T446" s="1491" t="s">
        <v>546</v>
      </c>
      <c r="U446" s="1491">
        <v>7.2599999999999998E-2</v>
      </c>
      <c r="V446" s="1491">
        <v>3.78E-2</v>
      </c>
      <c r="W446" s="1491" t="s">
        <v>546</v>
      </c>
      <c r="X446" s="1491">
        <v>7.2599999999999998E-2</v>
      </c>
      <c r="Y446" s="1491">
        <v>3.78E-2</v>
      </c>
      <c r="Z446" s="1491" t="s">
        <v>546</v>
      </c>
      <c r="AA446" s="1491">
        <v>7.2599999999999998E-2</v>
      </c>
      <c r="AB446" s="1491">
        <v>3.78E-2</v>
      </c>
      <c r="AC446" s="1491" t="s">
        <v>546</v>
      </c>
      <c r="AD446" s="1491">
        <v>7.2599999999999998E-2</v>
      </c>
      <c r="AE446" s="1491">
        <v>3.78E-2</v>
      </c>
      <c r="AF446" s="1491" t="s">
        <v>546</v>
      </c>
      <c r="AG446" s="1491">
        <v>7.2599999999999998E-2</v>
      </c>
      <c r="AH446" s="1491">
        <v>3.78E-2</v>
      </c>
      <c r="AI446" s="1491" t="s">
        <v>546</v>
      </c>
      <c r="AJ446" s="1491">
        <v>7.2599999999999998E-2</v>
      </c>
      <c r="AK446" s="1491">
        <v>3.78E-2</v>
      </c>
      <c r="AL446" s="1491" t="s">
        <v>546</v>
      </c>
      <c r="AM446" s="1491">
        <v>7.2599999999999998E-2</v>
      </c>
      <c r="AN446" s="1491">
        <v>3.78E-2</v>
      </c>
      <c r="AO446" s="1491" t="s">
        <v>546</v>
      </c>
      <c r="AP446" s="1491">
        <v>7.2599999999999998E-2</v>
      </c>
      <c r="AQ446" s="1491">
        <v>3.78E-2</v>
      </c>
      <c r="AR446" s="1491" t="s">
        <v>546</v>
      </c>
      <c r="AS446" s="1491">
        <v>7.2599999999999998E-2</v>
      </c>
      <c r="AT446" s="1491">
        <v>3.78E-2</v>
      </c>
      <c r="AU446" s="1491" t="s">
        <v>546</v>
      </c>
      <c r="AV446" s="1491">
        <v>7.2599999999999998E-2</v>
      </c>
      <c r="AW446" s="1491">
        <v>3.78E-2</v>
      </c>
      <c r="AX446" s="1491" t="s">
        <v>546</v>
      </c>
      <c r="AY446" s="1491">
        <v>7.2599999999999998E-2</v>
      </c>
      <c r="AZ446" s="1491">
        <v>3.78E-2</v>
      </c>
      <c r="BA446" s="1491" t="s">
        <v>546</v>
      </c>
      <c r="BB446" s="1493">
        <v>7.2599999999999998E-2</v>
      </c>
      <c r="BC446" s="1493">
        <v>3.78E-2</v>
      </c>
      <c r="BD446" s="1493" t="s">
        <v>546</v>
      </c>
      <c r="BE446" s="1493">
        <v>7.2599999999999998E-2</v>
      </c>
      <c r="BF446" s="1493">
        <v>3.78E-2</v>
      </c>
      <c r="BG446" s="1493" t="s">
        <v>546</v>
      </c>
    </row>
    <row r="447" spans="3:59">
      <c r="C447" s="1489" t="s">
        <v>682</v>
      </c>
      <c r="D447" s="1489" t="s">
        <v>2042</v>
      </c>
      <c r="E447" s="825" t="str">
        <f t="shared" si="7"/>
        <v>CunícolaTARRAGONA</v>
      </c>
      <c r="F447" s="1491">
        <v>7.2599999999999998E-2</v>
      </c>
      <c r="G447" s="1492">
        <v>3.78E-2</v>
      </c>
      <c r="H447" s="1491" t="s">
        <v>546</v>
      </c>
      <c r="I447" s="1491">
        <v>7.2599999999999998E-2</v>
      </c>
      <c r="J447" s="1491">
        <v>3.78E-2</v>
      </c>
      <c r="K447" s="1491" t="s">
        <v>546</v>
      </c>
      <c r="L447" s="1493">
        <v>7.2599999999999998E-2</v>
      </c>
      <c r="M447" s="1491">
        <v>3.78E-2</v>
      </c>
      <c r="N447" s="1491" t="s">
        <v>546</v>
      </c>
      <c r="O447" s="1491">
        <v>7.2599999999999998E-2</v>
      </c>
      <c r="P447" s="1491">
        <v>3.78E-2</v>
      </c>
      <c r="Q447" s="1491" t="s">
        <v>546</v>
      </c>
      <c r="R447" s="1491">
        <v>7.2599999999999998E-2</v>
      </c>
      <c r="S447" s="1491">
        <v>3.78E-2</v>
      </c>
      <c r="T447" s="1491" t="s">
        <v>546</v>
      </c>
      <c r="U447" s="1491">
        <v>7.2599999999999998E-2</v>
      </c>
      <c r="V447" s="1491">
        <v>3.78E-2</v>
      </c>
      <c r="W447" s="1491" t="s">
        <v>546</v>
      </c>
      <c r="X447" s="1491">
        <v>7.2599999999999998E-2</v>
      </c>
      <c r="Y447" s="1491">
        <v>3.78E-2</v>
      </c>
      <c r="Z447" s="1491" t="s">
        <v>546</v>
      </c>
      <c r="AA447" s="1491">
        <v>7.2599999999999998E-2</v>
      </c>
      <c r="AB447" s="1491">
        <v>3.78E-2</v>
      </c>
      <c r="AC447" s="1491" t="s">
        <v>546</v>
      </c>
      <c r="AD447" s="1491">
        <v>7.2599999999999998E-2</v>
      </c>
      <c r="AE447" s="1491">
        <v>3.78E-2</v>
      </c>
      <c r="AF447" s="1491" t="s">
        <v>546</v>
      </c>
      <c r="AG447" s="1491">
        <v>7.2599999999999998E-2</v>
      </c>
      <c r="AH447" s="1491">
        <v>3.78E-2</v>
      </c>
      <c r="AI447" s="1491" t="s">
        <v>546</v>
      </c>
      <c r="AJ447" s="1491">
        <v>7.2599999999999998E-2</v>
      </c>
      <c r="AK447" s="1491">
        <v>3.78E-2</v>
      </c>
      <c r="AL447" s="1491" t="s">
        <v>546</v>
      </c>
      <c r="AM447" s="1491">
        <v>7.2599999999999998E-2</v>
      </c>
      <c r="AN447" s="1491">
        <v>3.78E-2</v>
      </c>
      <c r="AO447" s="1491" t="s">
        <v>546</v>
      </c>
      <c r="AP447" s="1491">
        <v>7.2599999999999998E-2</v>
      </c>
      <c r="AQ447" s="1491">
        <v>3.78E-2</v>
      </c>
      <c r="AR447" s="1491" t="s">
        <v>546</v>
      </c>
      <c r="AS447" s="1491">
        <v>7.2599999999999998E-2</v>
      </c>
      <c r="AT447" s="1491">
        <v>3.78E-2</v>
      </c>
      <c r="AU447" s="1491" t="s">
        <v>546</v>
      </c>
      <c r="AV447" s="1491">
        <v>7.2599999999999998E-2</v>
      </c>
      <c r="AW447" s="1491">
        <v>3.78E-2</v>
      </c>
      <c r="AX447" s="1491" t="s">
        <v>546</v>
      </c>
      <c r="AY447" s="1491">
        <v>7.2599999999999998E-2</v>
      </c>
      <c r="AZ447" s="1491">
        <v>3.78E-2</v>
      </c>
      <c r="BA447" s="1491" t="s">
        <v>546</v>
      </c>
      <c r="BB447" s="1493">
        <v>7.2599999999999998E-2</v>
      </c>
      <c r="BC447" s="1493">
        <v>3.78E-2</v>
      </c>
      <c r="BD447" s="1493" t="s">
        <v>546</v>
      </c>
      <c r="BE447" s="1493">
        <v>7.2599999999999998E-2</v>
      </c>
      <c r="BF447" s="1493">
        <v>3.78E-2</v>
      </c>
      <c r="BG447" s="1493" t="s">
        <v>546</v>
      </c>
    </row>
    <row r="448" spans="3:59">
      <c r="C448" s="1489" t="s">
        <v>682</v>
      </c>
      <c r="D448" s="1489" t="s">
        <v>2043</v>
      </c>
      <c r="E448" s="825" t="str">
        <f t="shared" si="7"/>
        <v>CunícolaTERUEL</v>
      </c>
      <c r="F448" s="1491">
        <v>7.2599999999999998E-2</v>
      </c>
      <c r="G448" s="1492">
        <v>3.78E-2</v>
      </c>
      <c r="H448" s="1491" t="s">
        <v>546</v>
      </c>
      <c r="I448" s="1491">
        <v>7.2599999999999998E-2</v>
      </c>
      <c r="J448" s="1491">
        <v>3.78E-2</v>
      </c>
      <c r="K448" s="1491" t="s">
        <v>546</v>
      </c>
      <c r="L448" s="1493">
        <v>7.2599999999999998E-2</v>
      </c>
      <c r="M448" s="1491">
        <v>3.78E-2</v>
      </c>
      <c r="N448" s="1491" t="s">
        <v>546</v>
      </c>
      <c r="O448" s="1491">
        <v>7.2599999999999998E-2</v>
      </c>
      <c r="P448" s="1491">
        <v>3.78E-2</v>
      </c>
      <c r="Q448" s="1491" t="s">
        <v>546</v>
      </c>
      <c r="R448" s="1491">
        <v>7.2599999999999998E-2</v>
      </c>
      <c r="S448" s="1491">
        <v>3.78E-2</v>
      </c>
      <c r="T448" s="1491" t="s">
        <v>546</v>
      </c>
      <c r="U448" s="1491">
        <v>7.2599999999999998E-2</v>
      </c>
      <c r="V448" s="1491">
        <v>3.78E-2</v>
      </c>
      <c r="W448" s="1491" t="s">
        <v>546</v>
      </c>
      <c r="X448" s="1491">
        <v>7.2599999999999998E-2</v>
      </c>
      <c r="Y448" s="1491">
        <v>3.78E-2</v>
      </c>
      <c r="Z448" s="1491" t="s">
        <v>546</v>
      </c>
      <c r="AA448" s="1491">
        <v>7.2599999999999998E-2</v>
      </c>
      <c r="AB448" s="1491">
        <v>3.78E-2</v>
      </c>
      <c r="AC448" s="1491" t="s">
        <v>546</v>
      </c>
      <c r="AD448" s="1491">
        <v>7.2599999999999998E-2</v>
      </c>
      <c r="AE448" s="1491">
        <v>3.78E-2</v>
      </c>
      <c r="AF448" s="1491" t="s">
        <v>546</v>
      </c>
      <c r="AG448" s="1491">
        <v>7.2599999999999998E-2</v>
      </c>
      <c r="AH448" s="1491">
        <v>3.78E-2</v>
      </c>
      <c r="AI448" s="1491" t="s">
        <v>546</v>
      </c>
      <c r="AJ448" s="1491">
        <v>7.2599999999999998E-2</v>
      </c>
      <c r="AK448" s="1491">
        <v>3.78E-2</v>
      </c>
      <c r="AL448" s="1491" t="s">
        <v>546</v>
      </c>
      <c r="AM448" s="1491">
        <v>7.2599999999999998E-2</v>
      </c>
      <c r="AN448" s="1491">
        <v>3.78E-2</v>
      </c>
      <c r="AO448" s="1491" t="s">
        <v>546</v>
      </c>
      <c r="AP448" s="1491">
        <v>7.2599999999999998E-2</v>
      </c>
      <c r="AQ448" s="1491">
        <v>3.78E-2</v>
      </c>
      <c r="AR448" s="1491" t="s">
        <v>546</v>
      </c>
      <c r="AS448" s="1491">
        <v>7.2599999999999998E-2</v>
      </c>
      <c r="AT448" s="1491">
        <v>3.78E-2</v>
      </c>
      <c r="AU448" s="1491" t="s">
        <v>546</v>
      </c>
      <c r="AV448" s="1491">
        <v>7.2599999999999998E-2</v>
      </c>
      <c r="AW448" s="1491">
        <v>3.78E-2</v>
      </c>
      <c r="AX448" s="1491" t="s">
        <v>546</v>
      </c>
      <c r="AY448" s="1491">
        <v>7.2599999999999998E-2</v>
      </c>
      <c r="AZ448" s="1491">
        <v>3.78E-2</v>
      </c>
      <c r="BA448" s="1491" t="s">
        <v>546</v>
      </c>
      <c r="BB448" s="1493">
        <v>7.2599999999999998E-2</v>
      </c>
      <c r="BC448" s="1493">
        <v>3.78E-2</v>
      </c>
      <c r="BD448" s="1493" t="s">
        <v>546</v>
      </c>
      <c r="BE448" s="1493">
        <v>7.2599999999999998E-2</v>
      </c>
      <c r="BF448" s="1493">
        <v>3.78E-2</v>
      </c>
      <c r="BG448" s="1493" t="s">
        <v>546</v>
      </c>
    </row>
    <row r="449" spans="1:59">
      <c r="C449" s="1489" t="s">
        <v>682</v>
      </c>
      <c r="D449" s="1489" t="s">
        <v>2044</v>
      </c>
      <c r="E449" s="825" t="str">
        <f t="shared" si="7"/>
        <v>CunícolaTOLEDO</v>
      </c>
      <c r="F449" s="1491">
        <v>7.2599999999999998E-2</v>
      </c>
      <c r="G449" s="1492">
        <v>3.78E-2</v>
      </c>
      <c r="H449" s="1491" t="s">
        <v>546</v>
      </c>
      <c r="I449" s="1491">
        <v>7.2599999999999998E-2</v>
      </c>
      <c r="J449" s="1491">
        <v>3.78E-2</v>
      </c>
      <c r="K449" s="1491" t="s">
        <v>546</v>
      </c>
      <c r="L449" s="1493">
        <v>7.2599999999999998E-2</v>
      </c>
      <c r="M449" s="1491">
        <v>3.78E-2</v>
      </c>
      <c r="N449" s="1491" t="s">
        <v>546</v>
      </c>
      <c r="O449" s="1491">
        <v>7.2599999999999998E-2</v>
      </c>
      <c r="P449" s="1491">
        <v>3.78E-2</v>
      </c>
      <c r="Q449" s="1491" t="s">
        <v>546</v>
      </c>
      <c r="R449" s="1491">
        <v>7.2599999999999998E-2</v>
      </c>
      <c r="S449" s="1491">
        <v>3.78E-2</v>
      </c>
      <c r="T449" s="1491" t="s">
        <v>546</v>
      </c>
      <c r="U449" s="1491">
        <v>7.2599999999999998E-2</v>
      </c>
      <c r="V449" s="1491">
        <v>3.78E-2</v>
      </c>
      <c r="W449" s="1491" t="s">
        <v>546</v>
      </c>
      <c r="X449" s="1491">
        <v>7.2599999999999998E-2</v>
      </c>
      <c r="Y449" s="1491">
        <v>3.78E-2</v>
      </c>
      <c r="Z449" s="1491" t="s">
        <v>546</v>
      </c>
      <c r="AA449" s="1491">
        <v>7.2599999999999998E-2</v>
      </c>
      <c r="AB449" s="1491">
        <v>3.78E-2</v>
      </c>
      <c r="AC449" s="1491" t="s">
        <v>546</v>
      </c>
      <c r="AD449" s="1491">
        <v>7.2599999999999998E-2</v>
      </c>
      <c r="AE449" s="1491">
        <v>3.78E-2</v>
      </c>
      <c r="AF449" s="1491" t="s">
        <v>546</v>
      </c>
      <c r="AG449" s="1491">
        <v>7.2599999999999998E-2</v>
      </c>
      <c r="AH449" s="1491">
        <v>3.78E-2</v>
      </c>
      <c r="AI449" s="1491" t="s">
        <v>546</v>
      </c>
      <c r="AJ449" s="1491">
        <v>7.2599999999999998E-2</v>
      </c>
      <c r="AK449" s="1491">
        <v>3.78E-2</v>
      </c>
      <c r="AL449" s="1491" t="s">
        <v>546</v>
      </c>
      <c r="AM449" s="1491">
        <v>7.2599999999999998E-2</v>
      </c>
      <c r="AN449" s="1491">
        <v>3.78E-2</v>
      </c>
      <c r="AO449" s="1491" t="s">
        <v>546</v>
      </c>
      <c r="AP449" s="1491">
        <v>7.2599999999999998E-2</v>
      </c>
      <c r="AQ449" s="1491">
        <v>3.78E-2</v>
      </c>
      <c r="AR449" s="1491" t="s">
        <v>546</v>
      </c>
      <c r="AS449" s="1491">
        <v>7.2599999999999998E-2</v>
      </c>
      <c r="AT449" s="1491">
        <v>3.78E-2</v>
      </c>
      <c r="AU449" s="1491" t="s">
        <v>546</v>
      </c>
      <c r="AV449" s="1491">
        <v>7.2599999999999998E-2</v>
      </c>
      <c r="AW449" s="1491">
        <v>3.78E-2</v>
      </c>
      <c r="AX449" s="1491" t="s">
        <v>546</v>
      </c>
      <c r="AY449" s="1491">
        <v>7.2599999999999998E-2</v>
      </c>
      <c r="AZ449" s="1491">
        <v>3.78E-2</v>
      </c>
      <c r="BA449" s="1491" t="s">
        <v>546</v>
      </c>
      <c r="BB449" s="1493">
        <v>7.2599999999999998E-2</v>
      </c>
      <c r="BC449" s="1493">
        <v>3.78E-2</v>
      </c>
      <c r="BD449" s="1493" t="s">
        <v>546</v>
      </c>
      <c r="BE449" s="1493">
        <v>7.2599999999999998E-2</v>
      </c>
      <c r="BF449" s="1493">
        <v>3.78E-2</v>
      </c>
      <c r="BG449" s="1493" t="s">
        <v>546</v>
      </c>
    </row>
    <row r="450" spans="1:59">
      <c r="C450" s="1489" t="s">
        <v>682</v>
      </c>
      <c r="D450" s="1489" t="s">
        <v>2045</v>
      </c>
      <c r="E450" s="825" t="str">
        <f t="shared" si="7"/>
        <v>CunícolaVALENCIA/VALÉNCIA</v>
      </c>
      <c r="F450" s="1491">
        <v>7.2599999999999998E-2</v>
      </c>
      <c r="G450" s="1492">
        <v>3.78E-2</v>
      </c>
      <c r="H450" s="1491" t="s">
        <v>546</v>
      </c>
      <c r="I450" s="1491">
        <v>7.2599999999999998E-2</v>
      </c>
      <c r="J450" s="1491">
        <v>3.78E-2</v>
      </c>
      <c r="K450" s="1491" t="s">
        <v>546</v>
      </c>
      <c r="L450" s="1493">
        <v>7.2599999999999998E-2</v>
      </c>
      <c r="M450" s="1491">
        <v>3.78E-2</v>
      </c>
      <c r="N450" s="1491" t="s">
        <v>546</v>
      </c>
      <c r="O450" s="1491">
        <v>7.2599999999999998E-2</v>
      </c>
      <c r="P450" s="1491">
        <v>3.78E-2</v>
      </c>
      <c r="Q450" s="1491" t="s">
        <v>546</v>
      </c>
      <c r="R450" s="1491">
        <v>7.2599999999999998E-2</v>
      </c>
      <c r="S450" s="1491">
        <v>3.78E-2</v>
      </c>
      <c r="T450" s="1491" t="s">
        <v>546</v>
      </c>
      <c r="U450" s="1491">
        <v>7.2599999999999998E-2</v>
      </c>
      <c r="V450" s="1491">
        <v>3.78E-2</v>
      </c>
      <c r="W450" s="1491" t="s">
        <v>546</v>
      </c>
      <c r="X450" s="1491">
        <v>7.2599999999999998E-2</v>
      </c>
      <c r="Y450" s="1491">
        <v>3.78E-2</v>
      </c>
      <c r="Z450" s="1491" t="s">
        <v>546</v>
      </c>
      <c r="AA450" s="1491">
        <v>7.2599999999999998E-2</v>
      </c>
      <c r="AB450" s="1491">
        <v>3.78E-2</v>
      </c>
      <c r="AC450" s="1491" t="s">
        <v>546</v>
      </c>
      <c r="AD450" s="1491">
        <v>7.2599999999999998E-2</v>
      </c>
      <c r="AE450" s="1491">
        <v>3.78E-2</v>
      </c>
      <c r="AF450" s="1491" t="s">
        <v>546</v>
      </c>
      <c r="AG450" s="1491">
        <v>7.2599999999999998E-2</v>
      </c>
      <c r="AH450" s="1491">
        <v>3.78E-2</v>
      </c>
      <c r="AI450" s="1491" t="s">
        <v>546</v>
      </c>
      <c r="AJ450" s="1491">
        <v>7.2599999999999998E-2</v>
      </c>
      <c r="AK450" s="1491">
        <v>3.78E-2</v>
      </c>
      <c r="AL450" s="1491" t="s">
        <v>546</v>
      </c>
      <c r="AM450" s="1491">
        <v>7.2599999999999998E-2</v>
      </c>
      <c r="AN450" s="1491">
        <v>3.78E-2</v>
      </c>
      <c r="AO450" s="1491" t="s">
        <v>546</v>
      </c>
      <c r="AP450" s="1491">
        <v>7.2599999999999998E-2</v>
      </c>
      <c r="AQ450" s="1491">
        <v>3.78E-2</v>
      </c>
      <c r="AR450" s="1491" t="s">
        <v>546</v>
      </c>
      <c r="AS450" s="1491">
        <v>7.2599999999999998E-2</v>
      </c>
      <c r="AT450" s="1491">
        <v>3.78E-2</v>
      </c>
      <c r="AU450" s="1491" t="s">
        <v>546</v>
      </c>
      <c r="AV450" s="1491">
        <v>7.2599999999999998E-2</v>
      </c>
      <c r="AW450" s="1491">
        <v>3.78E-2</v>
      </c>
      <c r="AX450" s="1491" t="s">
        <v>546</v>
      </c>
      <c r="AY450" s="1491">
        <v>7.2599999999999998E-2</v>
      </c>
      <c r="AZ450" s="1491">
        <v>3.78E-2</v>
      </c>
      <c r="BA450" s="1491" t="s">
        <v>546</v>
      </c>
      <c r="BB450" s="1493">
        <v>7.2599999999999998E-2</v>
      </c>
      <c r="BC450" s="1493">
        <v>3.78E-2</v>
      </c>
      <c r="BD450" s="1493" t="s">
        <v>546</v>
      </c>
      <c r="BE450" s="1493">
        <v>7.2599999999999998E-2</v>
      </c>
      <c r="BF450" s="1493">
        <v>3.78E-2</v>
      </c>
      <c r="BG450" s="1493" t="s">
        <v>546</v>
      </c>
    </row>
    <row r="451" spans="1:59">
      <c r="C451" s="1489" t="s">
        <v>682</v>
      </c>
      <c r="D451" s="1489" t="s">
        <v>2046</v>
      </c>
      <c r="E451" s="825" t="str">
        <f t="shared" si="7"/>
        <v>CunícolaVALLADOLID</v>
      </c>
      <c r="F451" s="1491">
        <v>7.2599999999999998E-2</v>
      </c>
      <c r="G451" s="1492">
        <v>3.78E-2</v>
      </c>
      <c r="H451" s="1491" t="s">
        <v>546</v>
      </c>
      <c r="I451" s="1491">
        <v>7.2599999999999998E-2</v>
      </c>
      <c r="J451" s="1491">
        <v>3.78E-2</v>
      </c>
      <c r="K451" s="1491" t="s">
        <v>546</v>
      </c>
      <c r="L451" s="1493">
        <v>7.2599999999999998E-2</v>
      </c>
      <c r="M451" s="1491">
        <v>3.78E-2</v>
      </c>
      <c r="N451" s="1491" t="s">
        <v>546</v>
      </c>
      <c r="O451" s="1491">
        <v>7.2599999999999998E-2</v>
      </c>
      <c r="P451" s="1491">
        <v>3.78E-2</v>
      </c>
      <c r="Q451" s="1491" t="s">
        <v>546</v>
      </c>
      <c r="R451" s="1491">
        <v>7.2599999999999998E-2</v>
      </c>
      <c r="S451" s="1491">
        <v>3.78E-2</v>
      </c>
      <c r="T451" s="1491" t="s">
        <v>546</v>
      </c>
      <c r="U451" s="1491">
        <v>7.2599999999999998E-2</v>
      </c>
      <c r="V451" s="1491">
        <v>3.78E-2</v>
      </c>
      <c r="W451" s="1491" t="s">
        <v>546</v>
      </c>
      <c r="X451" s="1491">
        <v>7.2599999999999998E-2</v>
      </c>
      <c r="Y451" s="1491">
        <v>3.78E-2</v>
      </c>
      <c r="Z451" s="1491" t="s">
        <v>546</v>
      </c>
      <c r="AA451" s="1491">
        <v>7.2599999999999998E-2</v>
      </c>
      <c r="AB451" s="1491">
        <v>3.78E-2</v>
      </c>
      <c r="AC451" s="1491" t="s">
        <v>546</v>
      </c>
      <c r="AD451" s="1491">
        <v>7.2599999999999998E-2</v>
      </c>
      <c r="AE451" s="1491">
        <v>3.78E-2</v>
      </c>
      <c r="AF451" s="1491" t="s">
        <v>546</v>
      </c>
      <c r="AG451" s="1491">
        <v>7.2599999999999998E-2</v>
      </c>
      <c r="AH451" s="1491">
        <v>3.78E-2</v>
      </c>
      <c r="AI451" s="1491" t="s">
        <v>546</v>
      </c>
      <c r="AJ451" s="1491">
        <v>7.2599999999999998E-2</v>
      </c>
      <c r="AK451" s="1491">
        <v>3.78E-2</v>
      </c>
      <c r="AL451" s="1491" t="s">
        <v>546</v>
      </c>
      <c r="AM451" s="1491">
        <v>7.2599999999999998E-2</v>
      </c>
      <c r="AN451" s="1491">
        <v>3.78E-2</v>
      </c>
      <c r="AO451" s="1491" t="s">
        <v>546</v>
      </c>
      <c r="AP451" s="1491">
        <v>7.2599999999999998E-2</v>
      </c>
      <c r="AQ451" s="1491">
        <v>3.78E-2</v>
      </c>
      <c r="AR451" s="1491" t="s">
        <v>546</v>
      </c>
      <c r="AS451" s="1491">
        <v>7.2599999999999998E-2</v>
      </c>
      <c r="AT451" s="1491">
        <v>3.78E-2</v>
      </c>
      <c r="AU451" s="1491" t="s">
        <v>546</v>
      </c>
      <c r="AV451" s="1491">
        <v>7.2599999999999998E-2</v>
      </c>
      <c r="AW451" s="1491">
        <v>3.78E-2</v>
      </c>
      <c r="AX451" s="1491" t="s">
        <v>546</v>
      </c>
      <c r="AY451" s="1491">
        <v>7.2599999999999998E-2</v>
      </c>
      <c r="AZ451" s="1491">
        <v>3.78E-2</v>
      </c>
      <c r="BA451" s="1491" t="s">
        <v>546</v>
      </c>
      <c r="BB451" s="1493">
        <v>7.2599999999999998E-2</v>
      </c>
      <c r="BC451" s="1493">
        <v>3.78E-2</v>
      </c>
      <c r="BD451" s="1493" t="s">
        <v>546</v>
      </c>
      <c r="BE451" s="1493">
        <v>7.2599999999999998E-2</v>
      </c>
      <c r="BF451" s="1493">
        <v>3.78E-2</v>
      </c>
      <c r="BG451" s="1493" t="s">
        <v>546</v>
      </c>
    </row>
    <row r="452" spans="1:59">
      <c r="C452" s="1489" t="s">
        <v>682</v>
      </c>
      <c r="D452" s="1489" t="s">
        <v>2047</v>
      </c>
      <c r="E452" s="825" t="str">
        <f t="shared" si="7"/>
        <v>CunícolaZAMORA</v>
      </c>
      <c r="F452" s="1491">
        <v>7.2599999999999998E-2</v>
      </c>
      <c r="G452" s="1492">
        <v>3.78E-2</v>
      </c>
      <c r="H452" s="1491" t="s">
        <v>546</v>
      </c>
      <c r="I452" s="1491">
        <v>7.2599999999999998E-2</v>
      </c>
      <c r="J452" s="1491">
        <v>3.78E-2</v>
      </c>
      <c r="K452" s="1491" t="s">
        <v>546</v>
      </c>
      <c r="L452" s="1493">
        <v>7.2599999999999998E-2</v>
      </c>
      <c r="M452" s="1491">
        <v>3.78E-2</v>
      </c>
      <c r="N452" s="1491" t="s">
        <v>546</v>
      </c>
      <c r="O452" s="1491">
        <v>7.2599999999999998E-2</v>
      </c>
      <c r="P452" s="1491">
        <v>3.78E-2</v>
      </c>
      <c r="Q452" s="1491" t="s">
        <v>546</v>
      </c>
      <c r="R452" s="1491">
        <v>7.2599999999999998E-2</v>
      </c>
      <c r="S452" s="1491">
        <v>3.78E-2</v>
      </c>
      <c r="T452" s="1491" t="s">
        <v>546</v>
      </c>
      <c r="U452" s="1491">
        <v>7.2599999999999998E-2</v>
      </c>
      <c r="V452" s="1491">
        <v>3.78E-2</v>
      </c>
      <c r="W452" s="1491" t="s">
        <v>546</v>
      </c>
      <c r="X452" s="1491">
        <v>7.2599999999999998E-2</v>
      </c>
      <c r="Y452" s="1491">
        <v>3.78E-2</v>
      </c>
      <c r="Z452" s="1491" t="s">
        <v>546</v>
      </c>
      <c r="AA452" s="1491">
        <v>7.2599999999999998E-2</v>
      </c>
      <c r="AB452" s="1491">
        <v>3.78E-2</v>
      </c>
      <c r="AC452" s="1491" t="s">
        <v>546</v>
      </c>
      <c r="AD452" s="1491">
        <v>7.2599999999999998E-2</v>
      </c>
      <c r="AE452" s="1491">
        <v>3.78E-2</v>
      </c>
      <c r="AF452" s="1491" t="s">
        <v>546</v>
      </c>
      <c r="AG452" s="1491">
        <v>7.2599999999999998E-2</v>
      </c>
      <c r="AH452" s="1491">
        <v>3.78E-2</v>
      </c>
      <c r="AI452" s="1491" t="s">
        <v>546</v>
      </c>
      <c r="AJ452" s="1491">
        <v>7.2599999999999998E-2</v>
      </c>
      <c r="AK452" s="1491">
        <v>3.78E-2</v>
      </c>
      <c r="AL452" s="1491" t="s">
        <v>546</v>
      </c>
      <c r="AM452" s="1491">
        <v>7.2599999999999998E-2</v>
      </c>
      <c r="AN452" s="1491">
        <v>3.78E-2</v>
      </c>
      <c r="AO452" s="1491" t="s">
        <v>546</v>
      </c>
      <c r="AP452" s="1491">
        <v>7.2599999999999998E-2</v>
      </c>
      <c r="AQ452" s="1491">
        <v>3.78E-2</v>
      </c>
      <c r="AR452" s="1491" t="s">
        <v>546</v>
      </c>
      <c r="AS452" s="1491">
        <v>7.2599999999999998E-2</v>
      </c>
      <c r="AT452" s="1491">
        <v>3.78E-2</v>
      </c>
      <c r="AU452" s="1491" t="s">
        <v>546</v>
      </c>
      <c r="AV452" s="1491">
        <v>7.2599999999999998E-2</v>
      </c>
      <c r="AW452" s="1491">
        <v>3.78E-2</v>
      </c>
      <c r="AX452" s="1491" t="s">
        <v>546</v>
      </c>
      <c r="AY452" s="1491">
        <v>7.2599999999999998E-2</v>
      </c>
      <c r="AZ452" s="1491">
        <v>3.78E-2</v>
      </c>
      <c r="BA452" s="1491" t="s">
        <v>546</v>
      </c>
      <c r="BB452" s="1493">
        <v>7.2599999999999998E-2</v>
      </c>
      <c r="BC452" s="1493">
        <v>3.78E-2</v>
      </c>
      <c r="BD452" s="1493" t="s">
        <v>546</v>
      </c>
      <c r="BE452" s="1493">
        <v>7.2599999999999998E-2</v>
      </c>
      <c r="BF452" s="1493">
        <v>3.78E-2</v>
      </c>
      <c r="BG452" s="1493" t="s">
        <v>546</v>
      </c>
    </row>
    <row r="453" spans="1:59">
      <c r="C453" s="1489" t="s">
        <v>682</v>
      </c>
      <c r="D453" s="1489" t="s">
        <v>2048</v>
      </c>
      <c r="E453" s="825" t="str">
        <f t="shared" si="7"/>
        <v>CunícolaZARAGOZA</v>
      </c>
      <c r="F453" s="1491">
        <v>7.2599999999999998E-2</v>
      </c>
      <c r="G453" s="1492">
        <v>3.78E-2</v>
      </c>
      <c r="H453" s="1491" t="s">
        <v>546</v>
      </c>
      <c r="I453" s="1491">
        <v>7.2599999999999998E-2</v>
      </c>
      <c r="J453" s="1491">
        <v>3.78E-2</v>
      </c>
      <c r="K453" s="1491" t="s">
        <v>546</v>
      </c>
      <c r="L453" s="1493">
        <v>7.2599999999999998E-2</v>
      </c>
      <c r="M453" s="1491">
        <v>3.78E-2</v>
      </c>
      <c r="N453" s="1491" t="s">
        <v>546</v>
      </c>
      <c r="O453" s="1491">
        <v>7.2599999999999998E-2</v>
      </c>
      <c r="P453" s="1491">
        <v>3.78E-2</v>
      </c>
      <c r="Q453" s="1491" t="s">
        <v>546</v>
      </c>
      <c r="R453" s="1491">
        <v>7.2599999999999998E-2</v>
      </c>
      <c r="S453" s="1491">
        <v>3.78E-2</v>
      </c>
      <c r="T453" s="1491" t="s">
        <v>546</v>
      </c>
      <c r="U453" s="1491">
        <v>7.2599999999999998E-2</v>
      </c>
      <c r="V453" s="1491">
        <v>3.78E-2</v>
      </c>
      <c r="W453" s="1491" t="s">
        <v>546</v>
      </c>
      <c r="X453" s="1491">
        <v>7.2599999999999998E-2</v>
      </c>
      <c r="Y453" s="1491">
        <v>3.78E-2</v>
      </c>
      <c r="Z453" s="1491" t="s">
        <v>546</v>
      </c>
      <c r="AA453" s="1491">
        <v>7.2599999999999998E-2</v>
      </c>
      <c r="AB453" s="1491">
        <v>3.78E-2</v>
      </c>
      <c r="AC453" s="1491" t="s">
        <v>546</v>
      </c>
      <c r="AD453" s="1491">
        <v>7.2599999999999998E-2</v>
      </c>
      <c r="AE453" s="1491">
        <v>3.78E-2</v>
      </c>
      <c r="AF453" s="1491" t="s">
        <v>546</v>
      </c>
      <c r="AG453" s="1491">
        <v>7.2599999999999998E-2</v>
      </c>
      <c r="AH453" s="1491">
        <v>3.78E-2</v>
      </c>
      <c r="AI453" s="1491" t="s">
        <v>546</v>
      </c>
      <c r="AJ453" s="1491">
        <v>7.2599999999999998E-2</v>
      </c>
      <c r="AK453" s="1491">
        <v>3.78E-2</v>
      </c>
      <c r="AL453" s="1491" t="s">
        <v>546</v>
      </c>
      <c r="AM453" s="1491">
        <v>7.2599999999999998E-2</v>
      </c>
      <c r="AN453" s="1491">
        <v>3.78E-2</v>
      </c>
      <c r="AO453" s="1491" t="s">
        <v>546</v>
      </c>
      <c r="AP453" s="1491">
        <v>7.2599999999999998E-2</v>
      </c>
      <c r="AQ453" s="1491">
        <v>3.78E-2</v>
      </c>
      <c r="AR453" s="1491" t="s">
        <v>546</v>
      </c>
      <c r="AS453" s="1491">
        <v>7.2599999999999998E-2</v>
      </c>
      <c r="AT453" s="1491">
        <v>3.78E-2</v>
      </c>
      <c r="AU453" s="1491" t="s">
        <v>546</v>
      </c>
      <c r="AV453" s="1491">
        <v>7.2599999999999998E-2</v>
      </c>
      <c r="AW453" s="1491">
        <v>3.78E-2</v>
      </c>
      <c r="AX453" s="1491" t="s">
        <v>546</v>
      </c>
      <c r="AY453" s="1491">
        <v>7.2599999999999998E-2</v>
      </c>
      <c r="AZ453" s="1491">
        <v>3.78E-2</v>
      </c>
      <c r="BA453" s="1491" t="s">
        <v>546</v>
      </c>
      <c r="BB453" s="1493">
        <v>7.2599999999999998E-2</v>
      </c>
      <c r="BC453" s="1493">
        <v>3.78E-2</v>
      </c>
      <c r="BD453" s="1493" t="s">
        <v>546</v>
      </c>
      <c r="BE453" s="1493">
        <v>7.2599999999999998E-2</v>
      </c>
      <c r="BF453" s="1493">
        <v>3.78E-2</v>
      </c>
      <c r="BG453" s="1493" t="s">
        <v>546</v>
      </c>
    </row>
    <row r="454" spans="1:59">
      <c r="C454" s="1489" t="s">
        <v>682</v>
      </c>
      <c r="D454" s="1489" t="s">
        <v>2049</v>
      </c>
      <c r="E454" s="825" t="str">
        <f t="shared" si="7"/>
        <v>CunícolaCEUTA Y MELILLA</v>
      </c>
      <c r="F454" s="1491">
        <v>7.2599999999999998E-2</v>
      </c>
      <c r="G454" s="1492">
        <v>3.78E-2</v>
      </c>
      <c r="H454" s="1491" t="s">
        <v>546</v>
      </c>
      <c r="I454" s="1491">
        <v>7.2599999999999998E-2</v>
      </c>
      <c r="J454" s="1491">
        <v>3.78E-2</v>
      </c>
      <c r="K454" s="1491" t="s">
        <v>546</v>
      </c>
      <c r="L454" s="1493">
        <v>7.2599999999999998E-2</v>
      </c>
      <c r="M454" s="1491">
        <v>3.78E-2</v>
      </c>
      <c r="N454" s="1491" t="s">
        <v>546</v>
      </c>
      <c r="O454" s="1491">
        <v>7.2599999999999998E-2</v>
      </c>
      <c r="P454" s="1491">
        <v>3.78E-2</v>
      </c>
      <c r="Q454" s="1491" t="s">
        <v>546</v>
      </c>
      <c r="R454" s="1491">
        <v>7.2599999999999998E-2</v>
      </c>
      <c r="S454" s="1491">
        <v>3.78E-2</v>
      </c>
      <c r="T454" s="1491" t="s">
        <v>546</v>
      </c>
      <c r="U454" s="1491">
        <v>7.2599999999999998E-2</v>
      </c>
      <c r="V454" s="1491">
        <v>3.78E-2</v>
      </c>
      <c r="W454" s="1491" t="s">
        <v>546</v>
      </c>
      <c r="X454" s="1491">
        <v>7.2599999999999998E-2</v>
      </c>
      <c r="Y454" s="1491">
        <v>3.78E-2</v>
      </c>
      <c r="Z454" s="1491" t="s">
        <v>546</v>
      </c>
      <c r="AA454" s="1491">
        <v>7.2599999999999998E-2</v>
      </c>
      <c r="AB454" s="1491">
        <v>3.78E-2</v>
      </c>
      <c r="AC454" s="1491" t="s">
        <v>546</v>
      </c>
      <c r="AD454" s="1491">
        <v>7.2599999999999998E-2</v>
      </c>
      <c r="AE454" s="1491">
        <v>3.78E-2</v>
      </c>
      <c r="AF454" s="1491" t="s">
        <v>546</v>
      </c>
      <c r="AG454" s="1491">
        <v>7.2599999999999998E-2</v>
      </c>
      <c r="AH454" s="1491">
        <v>3.78E-2</v>
      </c>
      <c r="AI454" s="1491" t="s">
        <v>546</v>
      </c>
      <c r="AJ454" s="1491">
        <v>7.2599999999999998E-2</v>
      </c>
      <c r="AK454" s="1491">
        <v>3.78E-2</v>
      </c>
      <c r="AL454" s="1491" t="s">
        <v>546</v>
      </c>
      <c r="AM454" s="1491">
        <v>7.2599999999999998E-2</v>
      </c>
      <c r="AN454" s="1491">
        <v>3.78E-2</v>
      </c>
      <c r="AO454" s="1491" t="s">
        <v>546</v>
      </c>
      <c r="AP454" s="1491">
        <v>7.2599999999999998E-2</v>
      </c>
      <c r="AQ454" s="1491">
        <v>3.78E-2</v>
      </c>
      <c r="AR454" s="1491" t="s">
        <v>546</v>
      </c>
      <c r="AS454" s="1491">
        <v>7.2599999999999998E-2</v>
      </c>
      <c r="AT454" s="1491">
        <v>3.78E-2</v>
      </c>
      <c r="AU454" s="1491" t="s">
        <v>546</v>
      </c>
      <c r="AV454" s="1491">
        <v>7.2599999999999998E-2</v>
      </c>
      <c r="AW454" s="1491">
        <v>3.78E-2</v>
      </c>
      <c r="AX454" s="1491" t="s">
        <v>546</v>
      </c>
      <c r="AY454" s="1491">
        <v>7.2599999999999998E-2</v>
      </c>
      <c r="AZ454" s="1491">
        <v>3.78E-2</v>
      </c>
      <c r="BA454" s="1491" t="s">
        <v>546</v>
      </c>
      <c r="BB454" s="1493">
        <v>7.2599999999999998E-2</v>
      </c>
      <c r="BC454" s="1493">
        <v>3.78E-2</v>
      </c>
      <c r="BD454" s="1493" t="s">
        <v>546</v>
      </c>
      <c r="BE454" s="1493">
        <v>7.2599999999999998E-2</v>
      </c>
      <c r="BF454" s="1493">
        <v>3.78E-2</v>
      </c>
      <c r="BG454" s="1493" t="s">
        <v>546</v>
      </c>
    </row>
    <row r="455" spans="1:59">
      <c r="F455" s="645"/>
      <c r="G455" s="646"/>
      <c r="H455" s="645"/>
      <c r="I455" s="645"/>
      <c r="J455" s="645"/>
      <c r="K455" s="645"/>
      <c r="L455" s="645"/>
      <c r="M455" s="645"/>
      <c r="N455" s="645"/>
      <c r="O455" s="645"/>
      <c r="P455" s="645"/>
      <c r="Q455" s="645"/>
      <c r="R455" s="645"/>
      <c r="S455" s="645"/>
      <c r="T455" s="645"/>
      <c r="U455" s="645"/>
      <c r="V455" s="645"/>
      <c r="W455" s="645"/>
      <c r="X455" s="645"/>
      <c r="Y455" s="645"/>
      <c r="Z455" s="645"/>
      <c r="AA455" s="645"/>
      <c r="AB455" s="645"/>
      <c r="AC455" s="645"/>
      <c r="AD455" s="645"/>
      <c r="AE455" s="645"/>
      <c r="AF455" s="645"/>
      <c r="AG455" s="645"/>
      <c r="AH455" s="645"/>
      <c r="AI455" s="645"/>
      <c r="AJ455" s="645"/>
      <c r="AK455" s="645"/>
      <c r="AL455" s="645"/>
      <c r="AM455" s="645"/>
      <c r="AN455" s="645"/>
      <c r="AO455" s="645"/>
      <c r="AP455" s="645"/>
      <c r="AQ455" s="645"/>
      <c r="AR455" s="645"/>
      <c r="AS455" s="645"/>
      <c r="AT455" s="645"/>
      <c r="AU455" s="645"/>
      <c r="AV455" s="645"/>
      <c r="AW455" s="645"/>
      <c r="AX455" s="645"/>
    </row>
    <row r="456" spans="1:59">
      <c r="C456" s="286"/>
      <c r="D456" s="285"/>
      <c r="L456" s="287"/>
    </row>
    <row r="457" spans="1:59" s="268" customFormat="1">
      <c r="A457" s="452"/>
      <c r="B457"/>
      <c r="C457" s="37" t="s">
        <v>2050</v>
      </c>
      <c r="D457"/>
      <c r="E457"/>
      <c r="F457"/>
      <c r="G457"/>
      <c r="H457"/>
      <c r="I457"/>
      <c r="J457"/>
      <c r="K457"/>
      <c r="L457"/>
      <c r="M457"/>
      <c r="N457"/>
      <c r="O457"/>
      <c r="P457"/>
      <c r="Q457"/>
      <c r="R457"/>
      <c r="S457"/>
      <c r="T457"/>
      <c r="U457"/>
      <c r="V457"/>
      <c r="W457"/>
    </row>
    <row r="458" spans="1:59" s="268" customFormat="1">
      <c r="A458" s="452"/>
      <c r="B458"/>
      <c r="C458"/>
      <c r="D458"/>
      <c r="E458"/>
      <c r="F458"/>
      <c r="G458"/>
      <c r="H458"/>
      <c r="I458"/>
      <c r="J458"/>
      <c r="K458"/>
      <c r="L458"/>
      <c r="M458"/>
      <c r="N458"/>
      <c r="O458"/>
      <c r="P458"/>
      <c r="Q458"/>
      <c r="R458"/>
      <c r="S458"/>
      <c r="T458"/>
      <c r="U458"/>
      <c r="V458"/>
      <c r="W458"/>
    </row>
    <row r="459" spans="1:59" s="268" customFormat="1">
      <c r="A459" s="452"/>
      <c r="B459"/>
      <c r="C459"/>
      <c r="D459" s="1482">
        <v>2007</v>
      </c>
      <c r="E459" s="1482">
        <v>2008</v>
      </c>
      <c r="F459" s="1482">
        <v>2009</v>
      </c>
      <c r="G459" s="1482">
        <v>2010</v>
      </c>
      <c r="H459" s="1482">
        <v>2011</v>
      </c>
      <c r="I459" s="1482">
        <v>2012</v>
      </c>
      <c r="J459" s="1482">
        <v>2013</v>
      </c>
      <c r="K459" s="1482">
        <v>2014</v>
      </c>
      <c r="L459" s="1482">
        <v>2015</v>
      </c>
      <c r="M459" s="1482">
        <v>2016</v>
      </c>
      <c r="N459" s="1482">
        <v>2017</v>
      </c>
      <c r="O459" s="1482">
        <v>2018</v>
      </c>
      <c r="P459" s="1482">
        <v>2019</v>
      </c>
      <c r="Q459" s="1482">
        <v>2020</v>
      </c>
      <c r="R459" s="1482">
        <v>2021</v>
      </c>
      <c r="S459" s="1482">
        <v>2022</v>
      </c>
      <c r="T459" s="1482">
        <v>2023</v>
      </c>
      <c r="U459" s="1482">
        <v>2024</v>
      </c>
      <c r="V459"/>
      <c r="W459"/>
    </row>
    <row r="460" spans="1:59" s="268" customFormat="1">
      <c r="A460" s="452"/>
      <c r="B460"/>
      <c r="C460" s="786" t="s">
        <v>1989</v>
      </c>
      <c r="D460" s="212">
        <v>0.2</v>
      </c>
      <c r="E460" s="212">
        <v>0.2</v>
      </c>
      <c r="F460" s="212">
        <v>0.2</v>
      </c>
      <c r="G460" s="212">
        <v>0.2</v>
      </c>
      <c r="H460" s="212">
        <v>0.2</v>
      </c>
      <c r="I460" s="212">
        <v>0.2</v>
      </c>
      <c r="J460" s="212">
        <v>0.2</v>
      </c>
      <c r="K460" s="714">
        <v>0.18809999999999999</v>
      </c>
      <c r="L460" s="714">
        <v>0.2359</v>
      </c>
      <c r="M460" s="714">
        <v>0.25780000000000003</v>
      </c>
      <c r="N460" s="714">
        <v>0.24859999999999999</v>
      </c>
      <c r="O460" s="714">
        <v>0.26960000000000001</v>
      </c>
      <c r="P460" s="714">
        <v>0.2026</v>
      </c>
      <c r="Q460" s="715">
        <v>0.214</v>
      </c>
      <c r="R460" s="1494">
        <v>0.20879999999999999</v>
      </c>
      <c r="S460" s="1494">
        <v>0.21260000000000001</v>
      </c>
      <c r="T460" s="1494">
        <v>0.24030000000000001</v>
      </c>
      <c r="U460" s="1494">
        <v>0.28999999999999998</v>
      </c>
      <c r="V460"/>
      <c r="W460"/>
    </row>
    <row r="461" spans="1:59" s="268" customFormat="1">
      <c r="A461" s="452"/>
      <c r="B461"/>
      <c r="C461" s="786" t="s">
        <v>1991</v>
      </c>
      <c r="D461" s="212">
        <v>0.6</v>
      </c>
      <c r="E461" s="212">
        <v>0.6</v>
      </c>
      <c r="F461" s="212">
        <v>0.6</v>
      </c>
      <c r="G461" s="212">
        <v>0.6</v>
      </c>
      <c r="H461" s="212">
        <v>0.6</v>
      </c>
      <c r="I461" s="212">
        <v>0.6</v>
      </c>
      <c r="J461" s="212">
        <v>0.6</v>
      </c>
      <c r="K461" s="212">
        <v>0.6</v>
      </c>
      <c r="L461" s="212">
        <v>0.6</v>
      </c>
      <c r="M461" s="212">
        <v>0.6</v>
      </c>
      <c r="N461" s="212">
        <v>0.6</v>
      </c>
      <c r="O461" s="212">
        <v>0.6</v>
      </c>
      <c r="P461" s="212">
        <v>0.6</v>
      </c>
      <c r="Q461" s="644">
        <v>0.6</v>
      </c>
      <c r="R461" s="1495">
        <v>0.6</v>
      </c>
      <c r="S461" s="1495">
        <v>0.6</v>
      </c>
      <c r="T461" s="1495">
        <v>0.6</v>
      </c>
      <c r="U461" s="1495">
        <v>0.6</v>
      </c>
      <c r="V461"/>
      <c r="W461"/>
    </row>
    <row r="462" spans="1:59">
      <c r="C462" t="s">
        <v>2051</v>
      </c>
    </row>
    <row r="463" spans="1:59">
      <c r="C463" s="286"/>
      <c r="D463" s="285"/>
    </row>
    <row r="464" spans="1:59">
      <c r="C464" s="286"/>
      <c r="D464" s="285"/>
    </row>
    <row r="465" spans="2:12">
      <c r="B465" t="s">
        <v>2052</v>
      </c>
      <c r="C465" s="286"/>
      <c r="D465" s="285"/>
      <c r="L465" s="287"/>
    </row>
    <row r="466" spans="2:12" ht="15" customHeight="1">
      <c r="C466" s="286"/>
      <c r="D466" s="285"/>
      <c r="L466" s="287"/>
    </row>
    <row r="467" spans="2:12">
      <c r="C467" s="1496" t="s">
        <v>158</v>
      </c>
      <c r="D467" s="1496" t="s">
        <v>2053</v>
      </c>
      <c r="E467" s="1497" t="s">
        <v>149</v>
      </c>
      <c r="F467" s="1497" t="s">
        <v>150</v>
      </c>
      <c r="L467" s="287"/>
    </row>
    <row r="468" spans="2:12">
      <c r="C468" s="1296"/>
      <c r="D468" s="1296"/>
      <c r="E468" s="894"/>
      <c r="F468" s="894"/>
      <c r="L468" s="287"/>
    </row>
    <row r="469" spans="2:12">
      <c r="C469" s="787" t="str">
        <f>IF(ISTEXT('3. Datos cultivos'!E18),'3. Datos cultivos'!E18,"")</f>
        <v/>
      </c>
      <c r="D469" s="787" t="str">
        <f>IF(ISTEXT('3. Datos cultivos'!F18),'3. Datos cultivos'!F18,"")</f>
        <v/>
      </c>
      <c r="E469" s="788" t="str">
        <f>IF(ISNUMBER('3. Datos cultivos'!G18),'3. Datos cultivos'!G18,"")</f>
        <v/>
      </c>
      <c r="F469" s="788" t="str">
        <f>IF(ISNUMBER('3. Datos cultivos'!H18),'3. Datos cultivos'!H18,"")</f>
        <v/>
      </c>
      <c r="L469" s="287"/>
    </row>
    <row r="470" spans="2:12">
      <c r="C470" s="787" t="str">
        <f>IF(ISTEXT('3. Datos cultivos'!E19),'3. Datos cultivos'!E19,"")</f>
        <v/>
      </c>
      <c r="D470" s="787" t="str">
        <f>IF(ISTEXT('3. Datos cultivos'!F19),'3. Datos cultivos'!F19,"")</f>
        <v/>
      </c>
      <c r="E470" s="788" t="str">
        <f>IF(ISNUMBER('3. Datos cultivos'!G19),'3. Datos cultivos'!G19,"")</f>
        <v/>
      </c>
      <c r="F470" s="788" t="str">
        <f>IF(ISNUMBER('3. Datos cultivos'!H19),'3. Datos cultivos'!H19,"")</f>
        <v/>
      </c>
    </row>
    <row r="471" spans="2:12">
      <c r="C471" s="787" t="str">
        <f>IF(ISTEXT('3. Datos cultivos'!E20),'3. Datos cultivos'!E20,"")</f>
        <v/>
      </c>
      <c r="D471" s="787" t="str">
        <f>IF(ISTEXT('3. Datos cultivos'!F20),'3. Datos cultivos'!F20,"")</f>
        <v/>
      </c>
      <c r="E471" s="788" t="str">
        <f>IF(ISNUMBER('3. Datos cultivos'!G20),'3. Datos cultivos'!G20,"")</f>
        <v/>
      </c>
      <c r="F471" s="788" t="str">
        <f>IF(ISNUMBER('3. Datos cultivos'!H20),'3. Datos cultivos'!H20,"")</f>
        <v/>
      </c>
    </row>
    <row r="472" spans="2:12">
      <c r="C472" s="787" t="str">
        <f>IF(ISTEXT('3. Datos cultivos'!E21),'3. Datos cultivos'!E21,"")</f>
        <v/>
      </c>
      <c r="D472" s="787" t="str">
        <f>IF(ISTEXT('3. Datos cultivos'!F21),'3. Datos cultivos'!F21,"")</f>
        <v/>
      </c>
      <c r="E472" s="788" t="str">
        <f>IF(ISNUMBER('3. Datos cultivos'!G21),'3. Datos cultivos'!G21,"")</f>
        <v/>
      </c>
      <c r="F472" s="788" t="str">
        <f>IF(ISNUMBER('3. Datos cultivos'!H21),'3. Datos cultivos'!H21,"")</f>
        <v/>
      </c>
    </row>
    <row r="473" spans="2:12">
      <c r="C473" s="787" t="str">
        <f>IF(ISTEXT('3. Datos cultivos'!E22),'3. Datos cultivos'!E22,"")</f>
        <v/>
      </c>
      <c r="D473" s="787" t="str">
        <f>IF(ISTEXT('3. Datos cultivos'!F22),'3. Datos cultivos'!F22,"")</f>
        <v/>
      </c>
      <c r="E473" s="788" t="str">
        <f>IF(ISNUMBER('3. Datos cultivos'!G22),'3. Datos cultivos'!G22,"")</f>
        <v/>
      </c>
      <c r="F473" s="788" t="str">
        <f>IF(ISNUMBER('3. Datos cultivos'!H22),'3. Datos cultivos'!H22,"")</f>
        <v/>
      </c>
    </row>
    <row r="474" spans="2:12">
      <c r="C474" s="787" t="str">
        <f>IF(ISTEXT('3. Datos cultivos'!E23),'3. Datos cultivos'!E23,"")</f>
        <v/>
      </c>
      <c r="D474" s="787" t="str">
        <f>IF(ISTEXT('3. Datos cultivos'!F23),'3. Datos cultivos'!F23,"")</f>
        <v/>
      </c>
      <c r="E474" s="788" t="str">
        <f>IF(ISNUMBER('3. Datos cultivos'!G23),'3. Datos cultivos'!G23,"")</f>
        <v/>
      </c>
      <c r="F474" s="788" t="str">
        <f>IF(ISNUMBER('3. Datos cultivos'!H23),'3. Datos cultivos'!H23,"")</f>
        <v/>
      </c>
    </row>
    <row r="475" spans="2:12">
      <c r="C475" s="286"/>
      <c r="D475" s="285"/>
    </row>
    <row r="476" spans="2:12">
      <c r="B476" t="s">
        <v>2054</v>
      </c>
      <c r="C476" s="286"/>
      <c r="D476" s="285"/>
    </row>
    <row r="477" spans="2:12">
      <c r="C477" s="286"/>
      <c r="D477" s="285"/>
    </row>
    <row r="478" spans="2:12">
      <c r="C478" s="303" t="s">
        <v>2055</v>
      </c>
      <c r="D478" s="285"/>
    </row>
    <row r="479" spans="2:12">
      <c r="C479" s="1496" t="s">
        <v>158</v>
      </c>
      <c r="D479" s="1496" t="s">
        <v>159</v>
      </c>
      <c r="E479" s="1498" t="s">
        <v>160</v>
      </c>
      <c r="F479" s="1499" t="s">
        <v>2056</v>
      </c>
      <c r="G479" s="1499"/>
      <c r="H479" s="1499"/>
      <c r="I479" s="1500" t="s">
        <v>2057</v>
      </c>
      <c r="L479" s="287"/>
    </row>
    <row r="480" spans="2:12" ht="15" customHeight="1">
      <c r="C480" s="1295"/>
      <c r="D480" s="1295"/>
      <c r="E480" s="1298"/>
      <c r="F480" s="1501" t="s">
        <v>2058</v>
      </c>
      <c r="G480" s="1502" t="s">
        <v>2059</v>
      </c>
      <c r="H480" s="1502"/>
      <c r="I480" s="1502" t="s">
        <v>2060</v>
      </c>
      <c r="L480" s="287"/>
    </row>
    <row r="481" spans="3:12">
      <c r="C481" s="1296"/>
      <c r="D481" s="1295"/>
      <c r="E481" s="1298"/>
      <c r="F481" s="1503"/>
      <c r="G481" s="1504" t="s">
        <v>166</v>
      </c>
      <c r="H481" s="1504" t="s">
        <v>108</v>
      </c>
      <c r="I481" s="1505"/>
      <c r="L481" s="287"/>
    </row>
    <row r="482" spans="3:12">
      <c r="C482" s="787" t="str">
        <f>IF(ISTEXT('3. Datos cultivos'!E39),'3. Datos cultivos'!E39,"")</f>
        <v/>
      </c>
      <c r="D482" s="1506" t="str">
        <f>IF(ISTEXT('3. Datos cultivos'!F39),'3. Datos cultivos'!F39,"")</f>
        <v/>
      </c>
      <c r="E482" s="786" t="str">
        <f>IF(ISTEXT('3. Datos cultivos'!G39),'3. Datos cultivos'!G39,"")</f>
        <v/>
      </c>
      <c r="F482" s="1507" t="str">
        <f>IF('3. Datos cultivos'!H39&lt;&gt;"",'3. Datos cultivos'!H39,"")</f>
        <v/>
      </c>
      <c r="G482" s="1508" t="str">
        <f>IF(OR(D482="Complejos",D482="Otros fertilizantes",ISNUMBER(H482)),"",IFERROR(VLOOKUP(D482,$J$40:$K$56,2,FALSE), ""))</f>
        <v/>
      </c>
      <c r="H482" s="1509" t="str">
        <f>IF('3. Datos cultivos'!J39&lt;&gt;"",'3. Datos cultivos'!J39,"")</f>
        <v/>
      </c>
      <c r="I482" s="1507" t="str">
        <f>IF('3. Datos cultivos'!K39&lt;&gt;"",'3. Datos cultivos'!K39,"")</f>
        <v/>
      </c>
      <c r="L482" s="287"/>
    </row>
    <row r="483" spans="3:12">
      <c r="C483" s="787" t="str">
        <f>IF(ISTEXT('3. Datos cultivos'!E40),'3. Datos cultivos'!E40,"")</f>
        <v/>
      </c>
      <c r="D483" s="1506" t="str">
        <f>IF(ISTEXT('3. Datos cultivos'!F40),'3. Datos cultivos'!F40,"")</f>
        <v/>
      </c>
      <c r="E483" s="786" t="str">
        <f>IF(ISTEXT('3. Datos cultivos'!G40),'3. Datos cultivos'!G40,"")</f>
        <v/>
      </c>
      <c r="F483" s="1507" t="str">
        <f>IF('3. Datos cultivos'!H40&lt;&gt;"",'3. Datos cultivos'!H40,"")</f>
        <v/>
      </c>
      <c r="G483" s="1508" t="str">
        <f t="shared" ref="G483:G486" si="8">IF(OR(D483="Complejos",D483="Otros fertilizantes",ISNUMBER(H483)),"",IFERROR(VLOOKUP(D483,$J$40:$K$56,2,FALSE), ""))</f>
        <v/>
      </c>
      <c r="H483" s="1509" t="str">
        <f>IF('3. Datos cultivos'!J40&lt;&gt;"",'3. Datos cultivos'!J40,"")</f>
        <v/>
      </c>
      <c r="I483" s="1507" t="str">
        <f>IF('3. Datos cultivos'!K40&lt;&gt;"",'3. Datos cultivos'!K40,"")</f>
        <v/>
      </c>
      <c r="L483" s="287"/>
    </row>
    <row r="484" spans="3:12">
      <c r="C484" s="787" t="str">
        <f>IF(ISTEXT('3. Datos cultivos'!E41),'3. Datos cultivos'!E41,"")</f>
        <v/>
      </c>
      <c r="D484" s="1506" t="str">
        <f>IF(ISTEXT('3. Datos cultivos'!F41),'3. Datos cultivos'!F41,"")</f>
        <v/>
      </c>
      <c r="E484" s="786" t="str">
        <f>IF(ISTEXT('3. Datos cultivos'!G41),'3. Datos cultivos'!G41,"")</f>
        <v/>
      </c>
      <c r="F484" s="1507" t="str">
        <f>IF('3. Datos cultivos'!H41&lt;&gt;"",'3. Datos cultivos'!H41,"")</f>
        <v/>
      </c>
      <c r="G484" s="1508" t="str">
        <f t="shared" si="8"/>
        <v/>
      </c>
      <c r="H484" s="1509" t="str">
        <f>IF('3. Datos cultivos'!J41&lt;&gt;"",'3. Datos cultivos'!J41,"")</f>
        <v/>
      </c>
      <c r="I484" s="1507" t="str">
        <f>IF('3. Datos cultivos'!K41&lt;&gt;"",'3. Datos cultivos'!K41,"")</f>
        <v/>
      </c>
      <c r="L484" s="287"/>
    </row>
    <row r="485" spans="3:12">
      <c r="C485" s="787" t="str">
        <f>IF(ISTEXT('3. Datos cultivos'!E42),'3. Datos cultivos'!E42,"")</f>
        <v/>
      </c>
      <c r="D485" s="1506" t="str">
        <f>IF(ISTEXT('3. Datos cultivos'!F42),'3. Datos cultivos'!F42,"")</f>
        <v/>
      </c>
      <c r="E485" s="786" t="str">
        <f>IF(ISTEXT('3. Datos cultivos'!G42),'3. Datos cultivos'!G42,"")</f>
        <v/>
      </c>
      <c r="F485" s="1507" t="str">
        <f>IF('3. Datos cultivos'!H42&lt;&gt;"",'3. Datos cultivos'!H42,"")</f>
        <v/>
      </c>
      <c r="G485" s="1508" t="str">
        <f t="shared" si="8"/>
        <v/>
      </c>
      <c r="H485" s="1509" t="str">
        <f>IF('3. Datos cultivos'!J42&lt;&gt;"",'3. Datos cultivos'!J42,"")</f>
        <v/>
      </c>
      <c r="I485" s="1507" t="str">
        <f>IF('3. Datos cultivos'!K42&lt;&gt;"",'3. Datos cultivos'!K42,"")</f>
        <v/>
      </c>
      <c r="L485" s="287"/>
    </row>
    <row r="486" spans="3:12">
      <c r="C486" s="787" t="str">
        <f>IF(ISTEXT('3. Datos cultivos'!E43),'3. Datos cultivos'!E43,"")</f>
        <v/>
      </c>
      <c r="D486" s="1506" t="str">
        <f>IF(ISTEXT('3. Datos cultivos'!F43),'3. Datos cultivos'!F43,"")</f>
        <v/>
      </c>
      <c r="E486" s="786" t="str">
        <f>IF(ISTEXT('3. Datos cultivos'!G43),'3. Datos cultivos'!G43,"")</f>
        <v/>
      </c>
      <c r="F486" s="1507" t="str">
        <f>IF('3. Datos cultivos'!H43&lt;&gt;"",'3. Datos cultivos'!H43,"")</f>
        <v/>
      </c>
      <c r="G486" s="1508" t="str">
        <f t="shared" si="8"/>
        <v/>
      </c>
      <c r="H486" s="1509" t="str">
        <f>IF('3. Datos cultivos'!J43&lt;&gt;"",'3. Datos cultivos'!J43,"")</f>
        <v/>
      </c>
      <c r="I486" s="1507" t="str">
        <f>IF('3. Datos cultivos'!K43&lt;&gt;"",'3. Datos cultivos'!K43,"")</f>
        <v/>
      </c>
      <c r="L486" s="287"/>
    </row>
    <row r="487" spans="3:12">
      <c r="C487" s="787" t="str">
        <f>IF(ISTEXT('3. Datos cultivos'!E44),'3. Datos cultivos'!E44,"")</f>
        <v/>
      </c>
      <c r="D487" s="1506" t="str">
        <f>IF(ISTEXT('3. Datos cultivos'!F44),'3. Datos cultivos'!F44,"")</f>
        <v/>
      </c>
      <c r="E487" s="786" t="str">
        <f>IF(ISTEXT('3. Datos cultivos'!G44),'3. Datos cultivos'!G44,"")</f>
        <v/>
      </c>
      <c r="F487" s="1507" t="str">
        <f>IF('3. Datos cultivos'!H44&lt;&gt;"",'3. Datos cultivos'!H44,"")</f>
        <v/>
      </c>
      <c r="G487" s="1508" t="str">
        <f>IF(OR(D487="Complejos",D487="Otros fertilizantes",ISNUMBER(H487)),"",IFERROR(VLOOKUP(D487,$J$40:$K$56,2,FALSE), ""))</f>
        <v/>
      </c>
      <c r="H487" s="1509" t="str">
        <f>IF('3. Datos cultivos'!J44&lt;&gt;"",'3. Datos cultivos'!J44,"")</f>
        <v/>
      </c>
      <c r="I487" s="1507" t="str">
        <f>IF('3. Datos cultivos'!K44&lt;&gt;"",'3. Datos cultivos'!K44,"")</f>
        <v/>
      </c>
      <c r="L487" s="287"/>
    </row>
    <row r="488" spans="3:12">
      <c r="C488" s="787" t="str">
        <f>IF(ISTEXT('3. Datos cultivos'!E45),'3. Datos cultivos'!E45,"")</f>
        <v/>
      </c>
      <c r="D488" s="1506" t="str">
        <f>IF(ISTEXT('3. Datos cultivos'!F45),'3. Datos cultivos'!F45,"")</f>
        <v/>
      </c>
      <c r="E488" s="786" t="str">
        <f>IF(ISTEXT('3. Datos cultivos'!G45),'3. Datos cultivos'!G45,"")</f>
        <v/>
      </c>
      <c r="F488" s="1507" t="str">
        <f>IF('3. Datos cultivos'!H45&lt;&gt;"",'3. Datos cultivos'!H45,"")</f>
        <v/>
      </c>
      <c r="G488" s="1508" t="str">
        <f t="shared" ref="G488:G498" si="9">IF(OR(D488="Complejos",D488="Otros fertilizantes",ISNUMBER(H488)),"",IFERROR(VLOOKUP(D488,$J$40:$K$56,2,FALSE), ""))</f>
        <v/>
      </c>
      <c r="H488" s="1509" t="str">
        <f>IF('3. Datos cultivos'!J45&lt;&gt;"",'3. Datos cultivos'!J45,"")</f>
        <v/>
      </c>
      <c r="I488" s="1507" t="str">
        <f>IF('3. Datos cultivos'!K45&lt;&gt;"",'3. Datos cultivos'!K45,"")</f>
        <v/>
      </c>
      <c r="L488" s="287"/>
    </row>
    <row r="489" spans="3:12">
      <c r="C489" s="787" t="str">
        <f>IF(ISTEXT('3. Datos cultivos'!E46),'3. Datos cultivos'!E46,"")</f>
        <v/>
      </c>
      <c r="D489" s="1506" t="str">
        <f>IF(ISTEXT('3. Datos cultivos'!F46),'3. Datos cultivos'!F46,"")</f>
        <v/>
      </c>
      <c r="E489" s="786" t="str">
        <f>IF(ISTEXT('3. Datos cultivos'!G46),'3. Datos cultivos'!G46,"")</f>
        <v/>
      </c>
      <c r="F489" s="1507" t="str">
        <f>IF('3. Datos cultivos'!H46&lt;&gt;"",'3. Datos cultivos'!H46,"")</f>
        <v/>
      </c>
      <c r="G489" s="1508" t="str">
        <f t="shared" si="9"/>
        <v/>
      </c>
      <c r="H489" s="1509" t="str">
        <f>IF('3. Datos cultivos'!J46&lt;&gt;"",'3. Datos cultivos'!J46,"")</f>
        <v/>
      </c>
      <c r="I489" s="1507" t="str">
        <f>IF('3. Datos cultivos'!K46&lt;&gt;"",'3. Datos cultivos'!K46,"")</f>
        <v/>
      </c>
      <c r="L489" s="287"/>
    </row>
    <row r="490" spans="3:12">
      <c r="C490" s="787" t="str">
        <f>IF(ISTEXT('3. Datos cultivos'!E47),'3. Datos cultivos'!E47,"")</f>
        <v/>
      </c>
      <c r="D490" s="1506" t="str">
        <f>IF(ISTEXT('3. Datos cultivos'!F47),'3. Datos cultivos'!F47,"")</f>
        <v/>
      </c>
      <c r="E490" s="786" t="str">
        <f>IF(ISTEXT('3. Datos cultivos'!G47),'3. Datos cultivos'!G47,"")</f>
        <v/>
      </c>
      <c r="F490" s="1507" t="str">
        <f>IF('3. Datos cultivos'!H47&lt;&gt;"",'3. Datos cultivos'!H47,"")</f>
        <v/>
      </c>
      <c r="G490" s="1508" t="str">
        <f t="shared" si="9"/>
        <v/>
      </c>
      <c r="H490" s="1509" t="str">
        <f>IF('3. Datos cultivos'!J47&lt;&gt;"",'3. Datos cultivos'!J47,"")</f>
        <v/>
      </c>
      <c r="I490" s="1507" t="str">
        <f>IF('3. Datos cultivos'!K47&lt;&gt;"",'3. Datos cultivos'!K47,"")</f>
        <v/>
      </c>
      <c r="L490" s="287"/>
    </row>
    <row r="491" spans="3:12">
      <c r="C491" s="787" t="str">
        <f>IF(ISTEXT('3. Datos cultivos'!E48),'3. Datos cultivos'!E48,"")</f>
        <v/>
      </c>
      <c r="D491" s="1506" t="str">
        <f>IF(ISTEXT('3. Datos cultivos'!F48),'3. Datos cultivos'!F48,"")</f>
        <v/>
      </c>
      <c r="E491" s="786" t="str">
        <f>IF(ISTEXT('3. Datos cultivos'!G48),'3. Datos cultivos'!G48,"")</f>
        <v/>
      </c>
      <c r="F491" s="1507" t="str">
        <f>IF('3. Datos cultivos'!H48&lt;&gt;"",'3. Datos cultivos'!H48,"")</f>
        <v/>
      </c>
      <c r="G491" s="1508" t="str">
        <f t="shared" si="9"/>
        <v/>
      </c>
      <c r="H491" s="1509" t="str">
        <f>IF('3. Datos cultivos'!J48&lt;&gt;"",'3. Datos cultivos'!J48,"")</f>
        <v/>
      </c>
      <c r="I491" s="1507" t="str">
        <f>IF('3. Datos cultivos'!K48&lt;&gt;"",'3. Datos cultivos'!K48,"")</f>
        <v/>
      </c>
      <c r="L491" s="287"/>
    </row>
    <row r="492" spans="3:12">
      <c r="C492" s="787" t="str">
        <f>IF(ISTEXT('3. Datos cultivos'!E49),'3. Datos cultivos'!E49,"")</f>
        <v/>
      </c>
      <c r="D492" s="1506" t="str">
        <f>IF(ISTEXT('3. Datos cultivos'!F49),'3. Datos cultivos'!F49,"")</f>
        <v/>
      </c>
      <c r="E492" s="786" t="str">
        <f>IF(ISTEXT('3. Datos cultivos'!G49),'3. Datos cultivos'!G49,"")</f>
        <v/>
      </c>
      <c r="F492" s="1507" t="str">
        <f>IF('3. Datos cultivos'!H49&lt;&gt;"",'3. Datos cultivos'!H49,"")</f>
        <v/>
      </c>
      <c r="G492" s="1508" t="str">
        <f t="shared" si="9"/>
        <v/>
      </c>
      <c r="H492" s="1509" t="str">
        <f>IF('3. Datos cultivos'!J49&lt;&gt;"",'3. Datos cultivos'!J49,"")</f>
        <v/>
      </c>
      <c r="I492" s="1507" t="str">
        <f>IF('3. Datos cultivos'!K49&lt;&gt;"",'3. Datos cultivos'!K49,"")</f>
        <v/>
      </c>
      <c r="L492" s="287"/>
    </row>
    <row r="493" spans="3:12">
      <c r="C493" s="787" t="str">
        <f>IF(ISTEXT('3. Datos cultivos'!E50),'3. Datos cultivos'!E50,"")</f>
        <v/>
      </c>
      <c r="D493" s="1506" t="str">
        <f>IF(ISTEXT('3. Datos cultivos'!F50),'3. Datos cultivos'!F50,"")</f>
        <v/>
      </c>
      <c r="E493" s="786" t="str">
        <f>IF(ISTEXT('3. Datos cultivos'!G50),'3. Datos cultivos'!G50,"")</f>
        <v/>
      </c>
      <c r="F493" s="1507" t="str">
        <f>IF('3. Datos cultivos'!H50&lt;&gt;"",'3. Datos cultivos'!H50,"")</f>
        <v/>
      </c>
      <c r="G493" s="1508" t="str">
        <f t="shared" si="9"/>
        <v/>
      </c>
      <c r="H493" s="1509" t="str">
        <f>IF('3. Datos cultivos'!J50&lt;&gt;"",'3. Datos cultivos'!J50,"")</f>
        <v/>
      </c>
      <c r="I493" s="1507" t="str">
        <f>IF('3. Datos cultivos'!K50&lt;&gt;"",'3. Datos cultivos'!K50,"")</f>
        <v/>
      </c>
      <c r="L493" s="287"/>
    </row>
    <row r="494" spans="3:12">
      <c r="C494" s="787" t="str">
        <f>IF(ISTEXT('3. Datos cultivos'!E51),'3. Datos cultivos'!E51,"")</f>
        <v/>
      </c>
      <c r="D494" s="1506" t="str">
        <f>IF(ISTEXT('3. Datos cultivos'!F51),'3. Datos cultivos'!F51,"")</f>
        <v/>
      </c>
      <c r="E494" s="786" t="str">
        <f>IF(ISTEXT('3. Datos cultivos'!G51),'3. Datos cultivos'!G51,"")</f>
        <v/>
      </c>
      <c r="F494" s="1507" t="str">
        <f>IF('3. Datos cultivos'!H51&lt;&gt;"",'3. Datos cultivos'!H51,"")</f>
        <v/>
      </c>
      <c r="G494" s="1508" t="str">
        <f t="shared" si="9"/>
        <v/>
      </c>
      <c r="H494" s="1509" t="str">
        <f>IF('3. Datos cultivos'!J51&lt;&gt;"",'3. Datos cultivos'!J51,"")</f>
        <v/>
      </c>
      <c r="I494" s="1507" t="str">
        <f>IF('3. Datos cultivos'!K51&lt;&gt;"",'3. Datos cultivos'!K51,"")</f>
        <v/>
      </c>
      <c r="L494" s="287"/>
    </row>
    <row r="495" spans="3:12">
      <c r="C495" s="787" t="str">
        <f>IF(ISTEXT('3. Datos cultivos'!E52),'3. Datos cultivos'!E52,"")</f>
        <v/>
      </c>
      <c r="D495" s="1506" t="str">
        <f>IF(ISTEXT('3. Datos cultivos'!F52),'3. Datos cultivos'!F52,"")</f>
        <v/>
      </c>
      <c r="E495" s="786" t="str">
        <f>IF(ISTEXT('3. Datos cultivos'!G52),'3. Datos cultivos'!G52,"")</f>
        <v/>
      </c>
      <c r="F495" s="1507" t="str">
        <f>IF('3. Datos cultivos'!H52&lt;&gt;"",'3. Datos cultivos'!H52,"")</f>
        <v/>
      </c>
      <c r="G495" s="1508" t="str">
        <f t="shared" si="9"/>
        <v/>
      </c>
      <c r="H495" s="1509" t="str">
        <f>IF('3. Datos cultivos'!J52&lt;&gt;"",'3. Datos cultivos'!J52,"")</f>
        <v/>
      </c>
      <c r="I495" s="1507" t="str">
        <f>IF('3. Datos cultivos'!K52&lt;&gt;"",'3. Datos cultivos'!K52,"")</f>
        <v/>
      </c>
      <c r="L495" s="287"/>
    </row>
    <row r="496" spans="3:12">
      <c r="C496" s="787" t="str">
        <f>IF(ISTEXT('3. Datos cultivos'!E53),'3. Datos cultivos'!E53,"")</f>
        <v/>
      </c>
      <c r="D496" s="1506" t="str">
        <f>IF(ISTEXT('3. Datos cultivos'!F53),'3. Datos cultivos'!F53,"")</f>
        <v/>
      </c>
      <c r="E496" s="786" t="str">
        <f>IF(ISTEXT('3. Datos cultivos'!G53),'3. Datos cultivos'!G53,"")</f>
        <v/>
      </c>
      <c r="F496" s="1507" t="str">
        <f>IF('3. Datos cultivos'!H53&lt;&gt;"",'3. Datos cultivos'!H53,"")</f>
        <v/>
      </c>
      <c r="G496" s="1508" t="str">
        <f t="shared" si="9"/>
        <v/>
      </c>
      <c r="H496" s="1509" t="str">
        <f>IF('3. Datos cultivos'!J53&lt;&gt;"",'3. Datos cultivos'!J53,"")</f>
        <v/>
      </c>
      <c r="I496" s="1507" t="str">
        <f>IF('3. Datos cultivos'!K53&lt;&gt;"",'3. Datos cultivos'!K53,"")</f>
        <v/>
      </c>
      <c r="L496" s="287"/>
    </row>
    <row r="497" spans="3:12">
      <c r="C497" s="787" t="str">
        <f>IF(ISTEXT('3. Datos cultivos'!E54),'3. Datos cultivos'!E54,"")</f>
        <v/>
      </c>
      <c r="D497" s="1506" t="str">
        <f>IF(ISTEXT('3. Datos cultivos'!F54),'3. Datos cultivos'!F54,"")</f>
        <v/>
      </c>
      <c r="E497" s="786" t="str">
        <f>IF(ISTEXT('3. Datos cultivos'!G54),'3. Datos cultivos'!G54,"")</f>
        <v/>
      </c>
      <c r="F497" s="1507" t="str">
        <f>IF('3. Datos cultivos'!H54&lt;&gt;"",'3. Datos cultivos'!H54,"")</f>
        <v/>
      </c>
      <c r="G497" s="1508" t="str">
        <f t="shared" si="9"/>
        <v/>
      </c>
      <c r="H497" s="1509" t="str">
        <f>IF('3. Datos cultivos'!J54&lt;&gt;"",'3. Datos cultivos'!J54,"")</f>
        <v/>
      </c>
      <c r="I497" s="1507" t="str">
        <f>IF('3. Datos cultivos'!K54&lt;&gt;"",'3. Datos cultivos'!K54,"")</f>
        <v/>
      </c>
      <c r="L497" s="287"/>
    </row>
    <row r="498" spans="3:12">
      <c r="C498" s="787" t="str">
        <f>IF(ISTEXT('3. Datos cultivos'!E55),'3. Datos cultivos'!E55,"")</f>
        <v/>
      </c>
      <c r="D498" s="1506" t="str">
        <f>IF(ISTEXT('3. Datos cultivos'!F55),'3. Datos cultivos'!F55,"")</f>
        <v/>
      </c>
      <c r="E498" s="786" t="str">
        <f>IF(ISTEXT('3. Datos cultivos'!G55),'3. Datos cultivos'!G55,"")</f>
        <v/>
      </c>
      <c r="F498" s="1507" t="str">
        <f>IF('3. Datos cultivos'!H55&lt;&gt;"",'3. Datos cultivos'!H55,"")</f>
        <v/>
      </c>
      <c r="G498" s="1508" t="str">
        <f t="shared" si="9"/>
        <v/>
      </c>
      <c r="H498" s="1509" t="str">
        <f>IF('3. Datos cultivos'!J55&lt;&gt;"",'3. Datos cultivos'!J55,"")</f>
        <v/>
      </c>
      <c r="I498" s="1507" t="str">
        <f>IF('3. Datos cultivos'!K55&lt;&gt;"",'3. Datos cultivos'!K55,"")</f>
        <v/>
      </c>
      <c r="L498" s="287"/>
    </row>
    <row r="499" spans="3:12">
      <c r="C499" s="787" t="str">
        <f>IF(ISTEXT('3. Datos cultivos'!E56),'3. Datos cultivos'!E56,"")</f>
        <v/>
      </c>
      <c r="D499" s="1506" t="str">
        <f>IF(ISTEXT('3. Datos cultivos'!F56),'3. Datos cultivos'!F56,"")</f>
        <v/>
      </c>
      <c r="E499" s="786" t="str">
        <f>IF(ISTEXT('3. Datos cultivos'!G56),'3. Datos cultivos'!G56,"")</f>
        <v/>
      </c>
      <c r="F499" s="1507" t="str">
        <f>IF('3. Datos cultivos'!H56&lt;&gt;"",'3. Datos cultivos'!H56,"")</f>
        <v/>
      </c>
      <c r="G499" s="1508" t="str">
        <f>IF(OR(D499="Complejos",D499="Otros fertilizantes",ISNUMBER(H499)),"",IFERROR(VLOOKUP(D499,$J$40:$K$56,2,FALSE), ""))</f>
        <v/>
      </c>
      <c r="H499" s="1509" t="str">
        <f>IF('3. Datos cultivos'!J56&lt;&gt;"",'3. Datos cultivos'!J56,"")</f>
        <v/>
      </c>
      <c r="I499" s="1507" t="str">
        <f>IF('3. Datos cultivos'!K56&lt;&gt;"",'3. Datos cultivos'!K56,"")</f>
        <v/>
      </c>
      <c r="L499" s="287"/>
    </row>
    <row r="500" spans="3:12">
      <c r="D500" s="811"/>
      <c r="E500" s="285"/>
      <c r="F500" s="812"/>
      <c r="G500" s="813"/>
      <c r="H500" s="814"/>
      <c r="I500" s="812"/>
      <c r="L500" s="287"/>
    </row>
    <row r="501" spans="3:12">
      <c r="C501" s="286"/>
      <c r="D501" s="285"/>
      <c r="L501" s="287"/>
    </row>
    <row r="502" spans="3:12">
      <c r="C502" s="303" t="s">
        <v>208</v>
      </c>
      <c r="D502" s="285"/>
      <c r="L502" s="287"/>
    </row>
    <row r="503" spans="3:12" ht="15" customHeight="1">
      <c r="C503" s="1496" t="s">
        <v>158</v>
      </c>
      <c r="D503" s="1496" t="s">
        <v>169</v>
      </c>
      <c r="E503" s="1510" t="s">
        <v>170</v>
      </c>
      <c r="F503" s="1498" t="s">
        <v>160</v>
      </c>
      <c r="G503" s="1511" t="s">
        <v>2056</v>
      </c>
      <c r="H503" s="1512"/>
      <c r="I503" s="1513"/>
      <c r="J503" s="1500" t="s">
        <v>2057</v>
      </c>
    </row>
    <row r="504" spans="3:12" ht="15.75" customHeight="1">
      <c r="C504" s="1295"/>
      <c r="D504" s="1295"/>
      <c r="E504" s="1297"/>
      <c r="F504" s="1298"/>
      <c r="G504" s="1505" t="s">
        <v>2061</v>
      </c>
      <c r="H504" s="1514" t="s">
        <v>2062</v>
      </c>
      <c r="I504" s="1515"/>
      <c r="J504" s="1505" t="s">
        <v>2063</v>
      </c>
    </row>
    <row r="505" spans="3:12">
      <c r="C505" s="1296"/>
      <c r="D505" s="1295"/>
      <c r="E505" s="1297"/>
      <c r="F505" s="1298"/>
      <c r="G505" s="1294"/>
      <c r="H505" s="1516" t="s">
        <v>166</v>
      </c>
      <c r="I505" s="1516" t="s">
        <v>108</v>
      </c>
      <c r="J505" s="1294"/>
    </row>
    <row r="506" spans="3:12">
      <c r="C506" s="787" t="str">
        <f>IF(ISTEXT('3. Datos cultivos'!E64),'3. Datos cultivos'!E64,"")</f>
        <v/>
      </c>
      <c r="D506" s="786" t="str">
        <f>IF(ISTEXT('3. Datos cultivos'!F64),'3. Datos cultivos'!F64,"")</f>
        <v/>
      </c>
      <c r="E506" s="786" t="str">
        <f>IF(ISTEXT('3. Datos cultivos'!G64),'3. Datos cultivos'!G64,"")</f>
        <v/>
      </c>
      <c r="F506" s="786" t="str">
        <f>IF(ISTEXT('3. Datos cultivos'!H64),'3. Datos cultivos'!H64,"")</f>
        <v/>
      </c>
      <c r="G506" s="1507" t="str">
        <f>IF('3. Datos cultivos'!I64&lt;&gt;"",'3. Datos cultivos'!I64,"")</f>
        <v/>
      </c>
      <c r="H506" s="1517" t="str">
        <f>IFERROR(IF(E506="Otros","",IF(ISNONTEXT(I506),"",INDEX($F$98:$BG$454,MATCH($E506&amp;$H$6,$E$98:$E$454,0),MATCH($D$6&amp;$D506,$F$97:$BG$97,0)))),"")</f>
        <v/>
      </c>
      <c r="I506" s="1509" t="str">
        <f>IF(ISNUMBER('3. Datos cultivos'!K64),'3. Datos cultivos'!K64,"")</f>
        <v/>
      </c>
      <c r="J506" s="1507" t="str">
        <f>IF('3. Datos cultivos'!L64&lt;&gt;"",'3. Datos cultivos'!L64,"")</f>
        <v/>
      </c>
    </row>
    <row r="507" spans="3:12">
      <c r="C507" s="787" t="str">
        <f>IF(ISTEXT('3. Datos cultivos'!E65),'3. Datos cultivos'!E65,"")</f>
        <v/>
      </c>
      <c r="D507" s="786" t="str">
        <f>IF(ISTEXT('3. Datos cultivos'!F65),'3. Datos cultivos'!F65,"")</f>
        <v/>
      </c>
      <c r="E507" s="786" t="str">
        <f>IF(ISTEXT('3. Datos cultivos'!G65),'3. Datos cultivos'!G65,"")</f>
        <v/>
      </c>
      <c r="F507" s="786" t="str">
        <f>IF(ISTEXT('3. Datos cultivos'!H65),'3. Datos cultivos'!H65,"")</f>
        <v/>
      </c>
      <c r="G507" s="1507" t="str">
        <f>IF('3. Datos cultivos'!I65&lt;&gt;"",'3. Datos cultivos'!I65,"")</f>
        <v/>
      </c>
      <c r="H507" s="1517" t="str">
        <f t="shared" ref="H507:H510" si="10">IFERROR(IF(E507="Otros","",IF(ISNONTEXT(I507),"",INDEX($F$98:$BG$454,MATCH($E507&amp;$H$6,$E$98:$E$454,0),MATCH($D$6&amp;$D507,$F$97:$BG$97,0)))),"")</f>
        <v/>
      </c>
      <c r="I507" s="1509" t="str">
        <f>IF(ISNUMBER('3. Datos cultivos'!K65),'3. Datos cultivos'!K65,"")</f>
        <v/>
      </c>
      <c r="J507" s="1507" t="str">
        <f>IF('3. Datos cultivos'!L65&lt;&gt;"",'3. Datos cultivos'!L65,"")</f>
        <v/>
      </c>
    </row>
    <row r="508" spans="3:12">
      <c r="C508" s="787" t="str">
        <f>IF(ISTEXT('3. Datos cultivos'!E66),'3. Datos cultivos'!E66,"")</f>
        <v/>
      </c>
      <c r="D508" s="786" t="str">
        <f>IF(ISTEXT('3. Datos cultivos'!F66),'3. Datos cultivos'!F66,"")</f>
        <v/>
      </c>
      <c r="E508" s="786" t="str">
        <f>IF(ISTEXT('3. Datos cultivos'!G66),'3. Datos cultivos'!G66,"")</f>
        <v/>
      </c>
      <c r="F508" s="786" t="str">
        <f>IF(ISTEXT('3. Datos cultivos'!H66),'3. Datos cultivos'!H66,"")</f>
        <v/>
      </c>
      <c r="G508" s="1507" t="str">
        <f>IF('3. Datos cultivos'!I66&lt;&gt;"",'3. Datos cultivos'!I66,"")</f>
        <v/>
      </c>
      <c r="H508" s="1517" t="str">
        <f t="shared" si="10"/>
        <v/>
      </c>
      <c r="I508" s="1509" t="str">
        <f>IF(ISNUMBER('3. Datos cultivos'!K66),'3. Datos cultivos'!K66,"")</f>
        <v/>
      </c>
      <c r="J508" s="1507" t="str">
        <f>IF('3. Datos cultivos'!L66&lt;&gt;"",'3. Datos cultivos'!L66,"")</f>
        <v/>
      </c>
    </row>
    <row r="509" spans="3:12">
      <c r="C509" s="787" t="str">
        <f>IF(ISTEXT('3. Datos cultivos'!E67),'3. Datos cultivos'!E67,"")</f>
        <v/>
      </c>
      <c r="D509" s="786" t="str">
        <f>IF(ISTEXT('3. Datos cultivos'!F67),'3. Datos cultivos'!F67,"")</f>
        <v/>
      </c>
      <c r="E509" s="786" t="str">
        <f>IF(ISTEXT('3. Datos cultivos'!G67),'3. Datos cultivos'!G67,"")</f>
        <v/>
      </c>
      <c r="F509" s="786" t="str">
        <f>IF(ISTEXT('3. Datos cultivos'!H67),'3. Datos cultivos'!H67,"")</f>
        <v/>
      </c>
      <c r="G509" s="1507" t="str">
        <f>IF('3. Datos cultivos'!I67&lt;&gt;"",'3. Datos cultivos'!I67,"")</f>
        <v/>
      </c>
      <c r="H509" s="1517" t="str">
        <f t="shared" si="10"/>
        <v/>
      </c>
      <c r="I509" s="1509" t="str">
        <f>IF(ISNUMBER('3. Datos cultivos'!K67),'3. Datos cultivos'!K67,"")</f>
        <v/>
      </c>
      <c r="J509" s="1507" t="str">
        <f>IF('3. Datos cultivos'!L67&lt;&gt;"",'3. Datos cultivos'!L67,"")</f>
        <v/>
      </c>
    </row>
    <row r="510" spans="3:12">
      <c r="C510" s="787" t="str">
        <f>IF(ISTEXT('3. Datos cultivos'!E68),'3. Datos cultivos'!E68,"")</f>
        <v/>
      </c>
      <c r="D510" s="786" t="str">
        <f>IF(ISTEXT('3. Datos cultivos'!F68),'3. Datos cultivos'!F68,"")</f>
        <v/>
      </c>
      <c r="E510" s="786" t="str">
        <f>IF(ISTEXT('3. Datos cultivos'!G68),'3. Datos cultivos'!G68,"")</f>
        <v/>
      </c>
      <c r="F510" s="786" t="str">
        <f>IF(ISTEXT('3. Datos cultivos'!H68),'3. Datos cultivos'!H68,"")</f>
        <v/>
      </c>
      <c r="G510" s="1507" t="str">
        <f>IF('3. Datos cultivos'!I68&lt;&gt;"",'3. Datos cultivos'!I68,"")</f>
        <v/>
      </c>
      <c r="H510" s="1517" t="str">
        <f t="shared" si="10"/>
        <v/>
      </c>
      <c r="I510" s="1509" t="str">
        <f>IF(ISNUMBER('3. Datos cultivos'!K68),'3. Datos cultivos'!K68,"")</f>
        <v/>
      </c>
      <c r="J510" s="1507" t="str">
        <f>IF('3. Datos cultivos'!L68&lt;&gt;"",'3. Datos cultivos'!L68,"")</f>
        <v/>
      </c>
    </row>
    <row r="511" spans="3:12">
      <c r="C511" s="787" t="str">
        <f>IF(ISTEXT('3. Datos cultivos'!E69),'3. Datos cultivos'!E69,"")</f>
        <v/>
      </c>
      <c r="D511" s="786" t="str">
        <f>IF(ISTEXT('3. Datos cultivos'!F69),'3. Datos cultivos'!F69,"")</f>
        <v/>
      </c>
      <c r="E511" s="786" t="str">
        <f>IF(ISTEXT('3. Datos cultivos'!G69),'3. Datos cultivos'!G69,"")</f>
        <v/>
      </c>
      <c r="F511" s="786" t="str">
        <f>IF(ISTEXT('3. Datos cultivos'!H69),'3. Datos cultivos'!H69,"")</f>
        <v/>
      </c>
      <c r="G511" s="1507" t="str">
        <f>IF('3. Datos cultivos'!I69&lt;&gt;"",'3. Datos cultivos'!I69,"")</f>
        <v/>
      </c>
      <c r="H511" s="1517" t="str">
        <f>IFERROR(IF(E511="Otros","",IF(ISNONTEXT(I511),"",INDEX($F$98:$BG$454,MATCH($E511&amp;$H$6,$E$98:$E$454,0),MATCH($D$6&amp;$D511,$F$97:$BG$97,0)))),"")</f>
        <v/>
      </c>
      <c r="I511" s="1509" t="str">
        <f>IF(ISNUMBER('3. Datos cultivos'!K69),'3. Datos cultivos'!K69,"")</f>
        <v/>
      </c>
      <c r="J511" s="1507" t="str">
        <f>IF('3. Datos cultivos'!L69&lt;&gt;"",'3. Datos cultivos'!L69,"")</f>
        <v/>
      </c>
    </row>
    <row r="512" spans="3:12">
      <c r="C512" s="787" t="str">
        <f>IF(ISTEXT('3. Datos cultivos'!E70),'3. Datos cultivos'!E70,"")</f>
        <v/>
      </c>
      <c r="D512" s="786" t="str">
        <f>IF(ISTEXT('3. Datos cultivos'!F70),'3. Datos cultivos'!F70,"")</f>
        <v/>
      </c>
      <c r="E512" s="786" t="str">
        <f>IF(ISTEXT('3. Datos cultivos'!G70),'3. Datos cultivos'!G70,"")</f>
        <v/>
      </c>
      <c r="F512" s="786" t="str">
        <f>IF(ISTEXT('3. Datos cultivos'!H70),'3. Datos cultivos'!H70,"")</f>
        <v/>
      </c>
      <c r="G512" s="1507" t="str">
        <f>IF('3. Datos cultivos'!I70&lt;&gt;"",'3. Datos cultivos'!I70,"")</f>
        <v/>
      </c>
      <c r="H512" s="1517" t="str">
        <f t="shared" ref="H512:H522" si="11">IFERROR(IF(E512="Otros","",IF(ISNONTEXT(I512),"",INDEX($F$98:$BG$454,MATCH($E512&amp;$H$6,$E$98:$E$454,0),MATCH($D$6&amp;$D512,$F$97:$BG$97,0)))),"")</f>
        <v/>
      </c>
      <c r="I512" s="1509" t="str">
        <f>IF(ISNUMBER('3. Datos cultivos'!K70),'3. Datos cultivos'!K70,"")</f>
        <v/>
      </c>
      <c r="J512" s="1507" t="str">
        <f>IF('3. Datos cultivos'!L70&lt;&gt;"",'3. Datos cultivos'!L70,"")</f>
        <v/>
      </c>
    </row>
    <row r="513" spans="3:12">
      <c r="C513" s="787" t="str">
        <f>IF(ISTEXT('3. Datos cultivos'!E71),'3. Datos cultivos'!E71,"")</f>
        <v/>
      </c>
      <c r="D513" s="786" t="str">
        <f>IF(ISTEXT('3. Datos cultivos'!F71),'3. Datos cultivos'!F71,"")</f>
        <v/>
      </c>
      <c r="E513" s="786" t="str">
        <f>IF(ISTEXT('3. Datos cultivos'!G71),'3. Datos cultivos'!G71,"")</f>
        <v/>
      </c>
      <c r="F513" s="786" t="str">
        <f>IF(ISTEXT('3. Datos cultivos'!H71),'3. Datos cultivos'!H71,"")</f>
        <v/>
      </c>
      <c r="G513" s="1507" t="str">
        <f>IF('3. Datos cultivos'!I71&lt;&gt;"",'3. Datos cultivos'!I71,"")</f>
        <v/>
      </c>
      <c r="H513" s="1517" t="str">
        <f t="shared" si="11"/>
        <v/>
      </c>
      <c r="I513" s="1509" t="str">
        <f>IF(ISNUMBER('3. Datos cultivos'!K71),'3. Datos cultivos'!K71,"")</f>
        <v/>
      </c>
      <c r="J513" s="1507" t="str">
        <f>IF('3. Datos cultivos'!L71&lt;&gt;"",'3. Datos cultivos'!L71,"")</f>
        <v/>
      </c>
    </row>
    <row r="514" spans="3:12">
      <c r="C514" s="787" t="str">
        <f>IF(ISTEXT('3. Datos cultivos'!E72),'3. Datos cultivos'!E72,"")</f>
        <v/>
      </c>
      <c r="D514" s="786" t="str">
        <f>IF(ISTEXT('3. Datos cultivos'!F72),'3. Datos cultivos'!F72,"")</f>
        <v/>
      </c>
      <c r="E514" s="786" t="str">
        <f>IF(ISTEXT('3. Datos cultivos'!G72),'3. Datos cultivos'!G72,"")</f>
        <v/>
      </c>
      <c r="F514" s="786" t="str">
        <f>IF(ISTEXT('3. Datos cultivos'!H72),'3. Datos cultivos'!H72,"")</f>
        <v/>
      </c>
      <c r="G514" s="1507" t="str">
        <f>IF('3. Datos cultivos'!I72&lt;&gt;"",'3. Datos cultivos'!I72,"")</f>
        <v/>
      </c>
      <c r="H514" s="1517" t="str">
        <f t="shared" si="11"/>
        <v/>
      </c>
      <c r="I514" s="1509" t="str">
        <f>IF(ISNUMBER('3. Datos cultivos'!K72),'3. Datos cultivos'!K72,"")</f>
        <v/>
      </c>
      <c r="J514" s="1507" t="str">
        <f>IF('3. Datos cultivos'!L72&lt;&gt;"",'3. Datos cultivos'!L72,"")</f>
        <v/>
      </c>
    </row>
    <row r="515" spans="3:12">
      <c r="C515" s="787" t="str">
        <f>IF(ISTEXT('3. Datos cultivos'!E73),'3. Datos cultivos'!E73,"")</f>
        <v/>
      </c>
      <c r="D515" s="786" t="str">
        <f>IF(ISTEXT('3. Datos cultivos'!F73),'3. Datos cultivos'!F73,"")</f>
        <v/>
      </c>
      <c r="E515" s="786" t="str">
        <f>IF(ISTEXT('3. Datos cultivos'!G73),'3. Datos cultivos'!G73,"")</f>
        <v/>
      </c>
      <c r="F515" s="786" t="str">
        <f>IF(ISTEXT('3. Datos cultivos'!H73),'3. Datos cultivos'!H73,"")</f>
        <v/>
      </c>
      <c r="G515" s="1507" t="str">
        <f>IF('3. Datos cultivos'!I73&lt;&gt;"",'3. Datos cultivos'!I73,"")</f>
        <v/>
      </c>
      <c r="H515" s="1517" t="str">
        <f t="shared" si="11"/>
        <v/>
      </c>
      <c r="I515" s="1509" t="str">
        <f>IF(ISNUMBER('3. Datos cultivos'!K73),'3. Datos cultivos'!K73,"")</f>
        <v/>
      </c>
      <c r="J515" s="1507" t="str">
        <f>IF('3. Datos cultivos'!L73&lt;&gt;"",'3. Datos cultivos'!L73,"")</f>
        <v/>
      </c>
    </row>
    <row r="516" spans="3:12">
      <c r="C516" s="787" t="str">
        <f>IF(ISTEXT('3. Datos cultivos'!E74),'3. Datos cultivos'!E74,"")</f>
        <v/>
      </c>
      <c r="D516" s="786" t="str">
        <f>IF(ISTEXT('3. Datos cultivos'!F74),'3. Datos cultivos'!F74,"")</f>
        <v/>
      </c>
      <c r="E516" s="786" t="str">
        <f>IF(ISTEXT('3. Datos cultivos'!G74),'3. Datos cultivos'!G74,"")</f>
        <v/>
      </c>
      <c r="F516" s="786" t="str">
        <f>IF(ISTEXT('3. Datos cultivos'!H74),'3. Datos cultivos'!H74,"")</f>
        <v/>
      </c>
      <c r="G516" s="1507" t="str">
        <f>IF('3. Datos cultivos'!I74&lt;&gt;"",'3. Datos cultivos'!I74,"")</f>
        <v/>
      </c>
      <c r="H516" s="1517" t="str">
        <f t="shared" si="11"/>
        <v/>
      </c>
      <c r="I516" s="1509" t="str">
        <f>IF(ISNUMBER('3. Datos cultivos'!K74),'3. Datos cultivos'!K74,"")</f>
        <v/>
      </c>
      <c r="J516" s="1507" t="str">
        <f>IF('3. Datos cultivos'!L74&lt;&gt;"",'3. Datos cultivos'!L74,"")</f>
        <v/>
      </c>
    </row>
    <row r="517" spans="3:12">
      <c r="C517" s="787" t="str">
        <f>IF(ISTEXT('3. Datos cultivos'!E75),'3. Datos cultivos'!E75,"")</f>
        <v/>
      </c>
      <c r="D517" s="786" t="str">
        <f>IF(ISTEXT('3. Datos cultivos'!F75),'3. Datos cultivos'!F75,"")</f>
        <v/>
      </c>
      <c r="E517" s="786" t="str">
        <f>IF(ISTEXT('3. Datos cultivos'!G75),'3. Datos cultivos'!G75,"")</f>
        <v/>
      </c>
      <c r="F517" s="786" t="str">
        <f>IF(ISTEXT('3. Datos cultivos'!H75),'3. Datos cultivos'!H75,"")</f>
        <v/>
      </c>
      <c r="G517" s="1507" t="str">
        <f>IF('3. Datos cultivos'!I75&lt;&gt;"",'3. Datos cultivos'!I75,"")</f>
        <v/>
      </c>
      <c r="H517" s="1517" t="str">
        <f t="shared" si="11"/>
        <v/>
      </c>
      <c r="I517" s="1509" t="str">
        <f>IF(ISNUMBER('3. Datos cultivos'!K75),'3. Datos cultivos'!K75,"")</f>
        <v/>
      </c>
      <c r="J517" s="1507" t="str">
        <f>IF('3. Datos cultivos'!L75&lt;&gt;"",'3. Datos cultivos'!L75,"")</f>
        <v/>
      </c>
    </row>
    <row r="518" spans="3:12">
      <c r="C518" s="787" t="str">
        <f>IF(ISTEXT('3. Datos cultivos'!E76),'3. Datos cultivos'!E76,"")</f>
        <v/>
      </c>
      <c r="D518" s="786" t="str">
        <f>IF(ISTEXT('3. Datos cultivos'!F76),'3. Datos cultivos'!F76,"")</f>
        <v/>
      </c>
      <c r="E518" s="786" t="str">
        <f>IF(ISTEXT('3. Datos cultivos'!G76),'3. Datos cultivos'!G76,"")</f>
        <v/>
      </c>
      <c r="F518" s="786" t="str">
        <f>IF(ISTEXT('3. Datos cultivos'!H76),'3. Datos cultivos'!H76,"")</f>
        <v/>
      </c>
      <c r="G518" s="1507" t="str">
        <f>IF('3. Datos cultivos'!I76&lt;&gt;"",'3. Datos cultivos'!I76,"")</f>
        <v/>
      </c>
      <c r="H518" s="1517" t="str">
        <f t="shared" si="11"/>
        <v/>
      </c>
      <c r="I518" s="1509" t="str">
        <f>IF(ISNUMBER('3. Datos cultivos'!K76),'3. Datos cultivos'!K76,"")</f>
        <v/>
      </c>
      <c r="J518" s="1507" t="str">
        <f>IF('3. Datos cultivos'!L76&lt;&gt;"",'3. Datos cultivos'!L76,"")</f>
        <v/>
      </c>
    </row>
    <row r="519" spans="3:12">
      <c r="C519" s="787" t="str">
        <f>IF(ISTEXT('3. Datos cultivos'!E77),'3. Datos cultivos'!E77,"")</f>
        <v/>
      </c>
      <c r="D519" s="786" t="str">
        <f>IF(ISTEXT('3. Datos cultivos'!F77),'3. Datos cultivos'!F77,"")</f>
        <v/>
      </c>
      <c r="E519" s="786" t="str">
        <f>IF(ISTEXT('3. Datos cultivos'!G77),'3. Datos cultivos'!G77,"")</f>
        <v/>
      </c>
      <c r="F519" s="786" t="str">
        <f>IF(ISTEXT('3. Datos cultivos'!H77),'3. Datos cultivos'!H77,"")</f>
        <v/>
      </c>
      <c r="G519" s="1507" t="str">
        <f>IF('3. Datos cultivos'!I77&lt;&gt;"",'3. Datos cultivos'!I77,"")</f>
        <v/>
      </c>
      <c r="H519" s="1517" t="str">
        <f t="shared" si="11"/>
        <v/>
      </c>
      <c r="I519" s="1509" t="str">
        <f>IF(ISNUMBER('3. Datos cultivos'!K77),'3. Datos cultivos'!K77,"")</f>
        <v/>
      </c>
      <c r="J519" s="1507" t="str">
        <f>IF('3. Datos cultivos'!L77&lt;&gt;"",'3. Datos cultivos'!L77,"")</f>
        <v/>
      </c>
    </row>
    <row r="520" spans="3:12">
      <c r="C520" s="787" t="str">
        <f>IF(ISTEXT('3. Datos cultivos'!E78),'3. Datos cultivos'!E78,"")</f>
        <v/>
      </c>
      <c r="D520" s="786" t="str">
        <f>IF(ISTEXT('3. Datos cultivos'!F78),'3. Datos cultivos'!F78,"")</f>
        <v/>
      </c>
      <c r="E520" s="786" t="str">
        <f>IF(ISTEXT('3. Datos cultivos'!G78),'3. Datos cultivos'!G78,"")</f>
        <v/>
      </c>
      <c r="F520" s="786" t="str">
        <f>IF(ISTEXT('3. Datos cultivos'!H78),'3. Datos cultivos'!H78,"")</f>
        <v/>
      </c>
      <c r="G520" s="1507" t="str">
        <f>IF('3. Datos cultivos'!I78&lt;&gt;"",'3. Datos cultivos'!I78,"")</f>
        <v/>
      </c>
      <c r="H520" s="1517" t="str">
        <f t="shared" si="11"/>
        <v/>
      </c>
      <c r="I520" s="1509" t="str">
        <f>IF(ISNUMBER('3. Datos cultivos'!K78),'3. Datos cultivos'!K78,"")</f>
        <v/>
      </c>
      <c r="J520" s="1507" t="str">
        <f>IF('3. Datos cultivos'!L78&lt;&gt;"",'3. Datos cultivos'!L78,"")</f>
        <v/>
      </c>
    </row>
    <row r="521" spans="3:12">
      <c r="C521" s="787" t="str">
        <f>IF(ISTEXT('3. Datos cultivos'!E79),'3. Datos cultivos'!E79,"")</f>
        <v/>
      </c>
      <c r="D521" s="786" t="str">
        <f>IF(ISTEXT('3. Datos cultivos'!F79),'3. Datos cultivos'!F79,"")</f>
        <v/>
      </c>
      <c r="E521" s="786" t="str">
        <f>IF(ISTEXT('3. Datos cultivos'!G79),'3. Datos cultivos'!G79,"")</f>
        <v/>
      </c>
      <c r="F521" s="786" t="str">
        <f>IF(ISTEXT('3. Datos cultivos'!H79),'3. Datos cultivos'!H79,"")</f>
        <v/>
      </c>
      <c r="G521" s="1507" t="str">
        <f>IF('3. Datos cultivos'!I79&lt;&gt;"",'3. Datos cultivos'!I79,"")</f>
        <v/>
      </c>
      <c r="H521" s="1517" t="str">
        <f t="shared" si="11"/>
        <v/>
      </c>
      <c r="I521" s="1509" t="str">
        <f>IF(ISNUMBER('3. Datos cultivos'!K79),'3. Datos cultivos'!K79,"")</f>
        <v/>
      </c>
      <c r="J521" s="1507" t="str">
        <f>IF('3. Datos cultivos'!L79&lt;&gt;"",'3. Datos cultivos'!L79,"")</f>
        <v/>
      </c>
    </row>
    <row r="522" spans="3:12">
      <c r="C522" s="787" t="str">
        <f>IF(ISTEXT('3. Datos cultivos'!E80),'3. Datos cultivos'!E80,"")</f>
        <v/>
      </c>
      <c r="D522" s="786" t="str">
        <f>IF(ISTEXT('3. Datos cultivos'!F80),'3. Datos cultivos'!F80,"")</f>
        <v/>
      </c>
      <c r="E522" s="786" t="str">
        <f>IF(ISTEXT('3. Datos cultivos'!G80),'3. Datos cultivos'!G80,"")</f>
        <v/>
      </c>
      <c r="F522" s="786" t="str">
        <f>IF(ISTEXT('3. Datos cultivos'!H80),'3. Datos cultivos'!H80,"")</f>
        <v/>
      </c>
      <c r="G522" s="1507" t="str">
        <f>IF('3. Datos cultivos'!I80&lt;&gt;"",'3. Datos cultivos'!I80,"")</f>
        <v/>
      </c>
      <c r="H522" s="1517" t="str">
        <f t="shared" si="11"/>
        <v/>
      </c>
      <c r="I522" s="1509" t="str">
        <f>IF(ISNUMBER('3. Datos cultivos'!K80),'3. Datos cultivos'!K80,"")</f>
        <v/>
      </c>
      <c r="J522" s="1507" t="str">
        <f>IF('3. Datos cultivos'!L80&lt;&gt;"",'3. Datos cultivos'!L80,"")</f>
        <v/>
      </c>
    </row>
    <row r="523" spans="3:12">
      <c r="C523" s="787" t="str">
        <f>IF(ISTEXT('3. Datos cultivos'!E81),'3. Datos cultivos'!E81,"")</f>
        <v/>
      </c>
      <c r="D523" s="786" t="str">
        <f>IF(ISTEXT('3. Datos cultivos'!F81),'3. Datos cultivos'!F81,"")</f>
        <v/>
      </c>
      <c r="E523" s="786" t="str">
        <f>IF(ISTEXT('3. Datos cultivos'!G81),'3. Datos cultivos'!G81,"")</f>
        <v/>
      </c>
      <c r="F523" s="786" t="str">
        <f>IF(ISTEXT('3. Datos cultivos'!H81),'3. Datos cultivos'!H81,"")</f>
        <v/>
      </c>
      <c r="G523" s="1507" t="str">
        <f>IF('3. Datos cultivos'!I81&lt;&gt;"",'3. Datos cultivos'!I81,"")</f>
        <v/>
      </c>
      <c r="H523" s="1517" t="str">
        <f>IFERROR(IF(E523="Otros","",IF(ISNONTEXT(I523),"",INDEX($F$98:$BG$454,MATCH($E523&amp;$H$6,$E$98:$E$454,0),MATCH($D$6&amp;$D523,$F$97:$BG$97,0)))),"")</f>
        <v/>
      </c>
      <c r="I523" s="1509" t="str">
        <f>IF(ISNUMBER('3. Datos cultivos'!K81),'3. Datos cultivos'!K81,"")</f>
        <v/>
      </c>
      <c r="J523" s="1507" t="str">
        <f>IF('3. Datos cultivos'!L81&lt;&gt;"",'3. Datos cultivos'!L81,"")</f>
        <v/>
      </c>
    </row>
    <row r="524" spans="3:12">
      <c r="C524" s="286"/>
      <c r="D524" s="285"/>
      <c r="L524" s="287"/>
    </row>
    <row r="525" spans="3:12">
      <c r="C525" s="303" t="s">
        <v>2064</v>
      </c>
      <c r="D525" s="285"/>
      <c r="L525" s="287"/>
    </row>
    <row r="526" spans="3:12">
      <c r="C526" s="1496" t="s">
        <v>158</v>
      </c>
      <c r="D526" s="1518" t="s">
        <v>159</v>
      </c>
      <c r="E526" s="1498" t="s">
        <v>160</v>
      </c>
      <c r="F526" s="1499" t="s">
        <v>2056</v>
      </c>
      <c r="G526" s="1499"/>
      <c r="H526" s="1499"/>
      <c r="I526" s="1499"/>
      <c r="J526" s="1499"/>
      <c r="K526" s="1519" t="s">
        <v>2065</v>
      </c>
      <c r="L526" s="287"/>
    </row>
    <row r="527" spans="3:12" ht="15.75" customHeight="1">
      <c r="C527" s="1295"/>
      <c r="D527" s="1518"/>
      <c r="E527" s="1298"/>
      <c r="F527" s="1505" t="s">
        <v>163</v>
      </c>
      <c r="G527" s="1514" t="s">
        <v>178</v>
      </c>
      <c r="H527" s="1515"/>
      <c r="I527" s="1514" t="s">
        <v>109</v>
      </c>
      <c r="J527" s="1515"/>
      <c r="K527" s="1505" t="s">
        <v>245</v>
      </c>
      <c r="L527" s="287"/>
    </row>
    <row r="528" spans="3:12">
      <c r="C528" s="1296"/>
      <c r="D528" s="1518"/>
      <c r="E528" s="1298"/>
      <c r="F528" s="1294"/>
      <c r="G528" s="1516" t="s">
        <v>166</v>
      </c>
      <c r="H528" s="1516" t="s">
        <v>108</v>
      </c>
      <c r="I528" s="1516" t="s">
        <v>166</v>
      </c>
      <c r="J528" s="1516" t="s">
        <v>108</v>
      </c>
      <c r="K528" s="1294"/>
      <c r="L528" s="287"/>
    </row>
    <row r="529" spans="3:11">
      <c r="C529" s="787" t="str">
        <f>IF(ISTEXT('3. Datos cultivos'!E90),'3. Datos cultivos'!E90,"")</f>
        <v/>
      </c>
      <c r="D529" s="786" t="str">
        <f>IF(ISTEXT('3. Datos cultivos'!F90),'3. Datos cultivos'!F90,"")</f>
        <v/>
      </c>
      <c r="E529" s="786" t="str">
        <f>IF(ISTEXT('3. Datos cultivos'!G90),'3. Datos cultivos'!G90,"")</f>
        <v/>
      </c>
      <c r="F529" s="1507" t="str">
        <f>IF(ISNUMBER('3. Datos cultivos'!H90),'3. Datos cultivos'!H90,"")</f>
        <v/>
      </c>
      <c r="G529" s="1520" t="str">
        <f>IF(OR(D529="Otros",ISNUMBER(H529)),"",IFERROR(INDEX($D$460:$U$461,MATCH(D529,$C$460:$C$461,0),MATCH($D$6,$D$459:$U$459,0)),""))</f>
        <v/>
      </c>
      <c r="H529" s="1509" t="str">
        <f>IF(ISNUMBER('3. Datos cultivos'!J90),'3. Datos cultivos'!J90,"")</f>
        <v/>
      </c>
      <c r="I529" s="1508" t="str">
        <f>IF(OR(D529="Otros",ISNUMBER(J529)),"",IFERROR(VLOOKUP(D529,$G$42:$H$43,2,FALSE), ""))</f>
        <v/>
      </c>
      <c r="J529" s="1509" t="str">
        <f>IF(ISNUMBER('3. Datos cultivos'!L90),'3. Datos cultivos'!L90,"")</f>
        <v/>
      </c>
      <c r="K529" s="1507" t="str">
        <f>IF(ISNUMBER('3. Datos cultivos'!M90),'3. Datos cultivos'!M90,"")</f>
        <v/>
      </c>
    </row>
    <row r="530" spans="3:11">
      <c r="C530" s="787" t="str">
        <f>IF(ISTEXT('3. Datos cultivos'!E91),'3. Datos cultivos'!E91,"")</f>
        <v/>
      </c>
      <c r="D530" s="786" t="str">
        <f>IF(ISTEXT('3. Datos cultivos'!F91),'3. Datos cultivos'!F91,"")</f>
        <v/>
      </c>
      <c r="E530" s="786" t="str">
        <f>IF(ISTEXT('3. Datos cultivos'!G91),'3. Datos cultivos'!G91,"")</f>
        <v/>
      </c>
      <c r="F530" s="1507" t="str">
        <f>IF(ISNUMBER('3. Datos cultivos'!H91),'3. Datos cultivos'!H91,"")</f>
        <v/>
      </c>
      <c r="G530" s="1520" t="str">
        <f t="shared" ref="G530:G545" si="12">IF(OR(D530="Otros",ISNUMBER(H530)),"",IFERROR(INDEX($D$460:$U$461,MATCH(D530,$C$460:$C$461,0),MATCH($D$6,$D$459:$U$459,0)),""))</f>
        <v/>
      </c>
      <c r="H530" s="1509" t="str">
        <f>IF(ISNUMBER('3. Datos cultivos'!J91),'3. Datos cultivos'!J91,"")</f>
        <v/>
      </c>
      <c r="I530" s="1508" t="str">
        <f t="shared" ref="I530:I534" si="13">IF(OR(D530="Otros",ISNUMBER(J530)),"",IFERROR(VLOOKUP(D530,$G$42:$H$43,2,FALSE), ""))</f>
        <v/>
      </c>
      <c r="J530" s="1509" t="str">
        <f>IF(ISNUMBER('3. Datos cultivos'!L91),'3. Datos cultivos'!L91,"")</f>
        <v/>
      </c>
      <c r="K530" s="1507" t="str">
        <f>IF(ISNUMBER('3. Datos cultivos'!M91),'3. Datos cultivos'!M91,"")</f>
        <v/>
      </c>
    </row>
    <row r="531" spans="3:11">
      <c r="C531" s="787" t="str">
        <f>IF(ISTEXT('3. Datos cultivos'!E92),'3. Datos cultivos'!E92,"")</f>
        <v/>
      </c>
      <c r="D531" s="786" t="str">
        <f>IF(ISTEXT('3. Datos cultivos'!F92),'3. Datos cultivos'!F92,"")</f>
        <v/>
      </c>
      <c r="E531" s="786" t="str">
        <f>IF(ISTEXT('3. Datos cultivos'!G92),'3. Datos cultivos'!G92,"")</f>
        <v/>
      </c>
      <c r="F531" s="1507" t="str">
        <f>IF(ISNUMBER('3. Datos cultivos'!H92),'3. Datos cultivos'!H92,"")</f>
        <v/>
      </c>
      <c r="G531" s="1520" t="str">
        <f t="shared" si="12"/>
        <v/>
      </c>
      <c r="H531" s="1509" t="str">
        <f>IF(ISNUMBER('3. Datos cultivos'!J92),'3. Datos cultivos'!J92,"")</f>
        <v/>
      </c>
      <c r="I531" s="1508" t="str">
        <f t="shared" si="13"/>
        <v/>
      </c>
      <c r="J531" s="1509" t="str">
        <f>IF(ISNUMBER('3. Datos cultivos'!L92),'3. Datos cultivos'!L92,"")</f>
        <v/>
      </c>
      <c r="K531" s="1507" t="str">
        <f>IF(ISNUMBER('3. Datos cultivos'!M92),'3. Datos cultivos'!M92,"")</f>
        <v/>
      </c>
    </row>
    <row r="532" spans="3:11">
      <c r="C532" s="787" t="str">
        <f>IF(ISTEXT('3. Datos cultivos'!E93),'3. Datos cultivos'!E93,"")</f>
        <v/>
      </c>
      <c r="D532" s="786" t="str">
        <f>IF(ISTEXT('3. Datos cultivos'!F93),'3. Datos cultivos'!F93,"")</f>
        <v/>
      </c>
      <c r="E532" s="786" t="str">
        <f>IF(ISTEXT('3. Datos cultivos'!G93),'3. Datos cultivos'!G93,"")</f>
        <v/>
      </c>
      <c r="F532" s="1507" t="str">
        <f>IF(ISNUMBER('3. Datos cultivos'!H93),'3. Datos cultivos'!H93,"")</f>
        <v/>
      </c>
      <c r="G532" s="1520" t="str">
        <f t="shared" si="12"/>
        <v/>
      </c>
      <c r="H532" s="1509" t="str">
        <f>IF(ISNUMBER('3. Datos cultivos'!J93),'3. Datos cultivos'!J93,"")</f>
        <v/>
      </c>
      <c r="I532" s="1508" t="str">
        <f t="shared" si="13"/>
        <v/>
      </c>
      <c r="J532" s="1509" t="str">
        <f>IF(ISNUMBER('3. Datos cultivos'!L93),'3. Datos cultivos'!L93,"")</f>
        <v/>
      </c>
      <c r="K532" s="1507" t="str">
        <f>IF(ISNUMBER('3. Datos cultivos'!M93),'3. Datos cultivos'!M93,"")</f>
        <v/>
      </c>
    </row>
    <row r="533" spans="3:11">
      <c r="C533" s="787" t="str">
        <f>IF(ISTEXT('3. Datos cultivos'!E94),'3. Datos cultivos'!E94,"")</f>
        <v/>
      </c>
      <c r="D533" s="786" t="str">
        <f>IF(ISTEXT('3. Datos cultivos'!F94),'3. Datos cultivos'!F94,"")</f>
        <v/>
      </c>
      <c r="E533" s="786" t="str">
        <f>IF(ISTEXT('3. Datos cultivos'!G94),'3. Datos cultivos'!G94,"")</f>
        <v/>
      </c>
      <c r="F533" s="1507" t="str">
        <f>IF(ISNUMBER('3. Datos cultivos'!H94),'3. Datos cultivos'!H94,"")</f>
        <v/>
      </c>
      <c r="G533" s="1520" t="str">
        <f t="shared" si="12"/>
        <v/>
      </c>
      <c r="H533" s="1509" t="str">
        <f>IF(ISNUMBER('3. Datos cultivos'!J94),'3. Datos cultivos'!J94,"")</f>
        <v/>
      </c>
      <c r="I533" s="1508" t="str">
        <f t="shared" si="13"/>
        <v/>
      </c>
      <c r="J533" s="1509" t="str">
        <f>IF(ISNUMBER('3. Datos cultivos'!L94),'3. Datos cultivos'!L94,"")</f>
        <v/>
      </c>
      <c r="K533" s="1507" t="str">
        <f>IF(ISNUMBER('3. Datos cultivos'!M94),'3. Datos cultivos'!M94,"")</f>
        <v/>
      </c>
    </row>
    <row r="534" spans="3:11">
      <c r="C534" s="787" t="str">
        <f>IF(ISTEXT('3. Datos cultivos'!E95),'3. Datos cultivos'!E95,"")</f>
        <v/>
      </c>
      <c r="D534" s="786" t="str">
        <f>IF(ISTEXT('3. Datos cultivos'!F95),'3. Datos cultivos'!F95,"")</f>
        <v/>
      </c>
      <c r="E534" s="786" t="str">
        <f>IF(ISTEXT('3. Datos cultivos'!G95),'3. Datos cultivos'!G95,"")</f>
        <v/>
      </c>
      <c r="F534" s="1507" t="str">
        <f>IF(ISNUMBER('3. Datos cultivos'!H95),'3. Datos cultivos'!H95,"")</f>
        <v/>
      </c>
      <c r="G534" s="1520" t="str">
        <f t="shared" si="12"/>
        <v/>
      </c>
      <c r="H534" s="1509" t="str">
        <f>IF(ISNUMBER('3. Datos cultivos'!J95),'3. Datos cultivos'!J95,"")</f>
        <v/>
      </c>
      <c r="I534" s="1508" t="str">
        <f t="shared" si="13"/>
        <v/>
      </c>
      <c r="J534" s="1509" t="str">
        <f>IF(ISNUMBER('3. Datos cultivos'!L95),'3. Datos cultivos'!L95,"")</f>
        <v/>
      </c>
      <c r="K534" s="1507" t="str">
        <f>IF(ISNUMBER('3. Datos cultivos'!M95),'3. Datos cultivos'!M95,"")</f>
        <v/>
      </c>
    </row>
    <row r="535" spans="3:11">
      <c r="C535" s="787" t="str">
        <f>IF(ISTEXT('3. Datos cultivos'!E96),'3. Datos cultivos'!E96,"")</f>
        <v/>
      </c>
      <c r="D535" s="786" t="str">
        <f>IF(ISTEXT('3. Datos cultivos'!F96),'3. Datos cultivos'!F96,"")</f>
        <v/>
      </c>
      <c r="E535" s="786" t="str">
        <f>IF(ISTEXT('3. Datos cultivos'!G96),'3. Datos cultivos'!G96,"")</f>
        <v/>
      </c>
      <c r="F535" s="1507" t="str">
        <f>IF(ISNUMBER('3. Datos cultivos'!H96),'3. Datos cultivos'!H96,"")</f>
        <v/>
      </c>
      <c r="G535" s="1520" t="str">
        <f t="shared" si="12"/>
        <v/>
      </c>
      <c r="H535" s="1509" t="str">
        <f>IF(ISNUMBER('3. Datos cultivos'!J96),'3. Datos cultivos'!J96,"")</f>
        <v/>
      </c>
      <c r="I535" s="1508" t="str">
        <f t="shared" ref="I535:I546" si="14">IF(OR(D535="Otros",ISNUMBER(J535)),"",IFERROR(VLOOKUP(D535,$G$42:$H$43,2,FALSE), ""))</f>
        <v/>
      </c>
      <c r="J535" s="1509" t="str">
        <f>IF(ISNUMBER('3. Datos cultivos'!L96),'3. Datos cultivos'!L96,"")</f>
        <v/>
      </c>
      <c r="K535" s="1507" t="str">
        <f>IF(ISNUMBER('3. Datos cultivos'!M96),'3. Datos cultivos'!M96,"")</f>
        <v/>
      </c>
    </row>
    <row r="536" spans="3:11">
      <c r="C536" s="787" t="str">
        <f>IF(ISTEXT('3. Datos cultivos'!E97),'3. Datos cultivos'!E97,"")</f>
        <v/>
      </c>
      <c r="D536" s="786" t="str">
        <f>IF(ISTEXT('3. Datos cultivos'!F97),'3. Datos cultivos'!F97,"")</f>
        <v/>
      </c>
      <c r="E536" s="786" t="str">
        <f>IF(ISTEXT('3. Datos cultivos'!G97),'3. Datos cultivos'!G97,"")</f>
        <v/>
      </c>
      <c r="F536" s="1507" t="str">
        <f>IF(ISNUMBER('3. Datos cultivos'!H97),'3. Datos cultivos'!H97,"")</f>
        <v/>
      </c>
      <c r="G536" s="1520" t="str">
        <f t="shared" si="12"/>
        <v/>
      </c>
      <c r="H536" s="1509" t="str">
        <f>IF(ISNUMBER('3. Datos cultivos'!J97),'3. Datos cultivos'!J97,"")</f>
        <v/>
      </c>
      <c r="I536" s="1508" t="str">
        <f t="shared" si="14"/>
        <v/>
      </c>
      <c r="J536" s="1509" t="str">
        <f>IF(ISNUMBER('3. Datos cultivos'!L97),'3. Datos cultivos'!L97,"")</f>
        <v/>
      </c>
      <c r="K536" s="1507" t="str">
        <f>IF(ISNUMBER('3. Datos cultivos'!M97),'3. Datos cultivos'!M97,"")</f>
        <v/>
      </c>
    </row>
    <row r="537" spans="3:11">
      <c r="C537" s="787" t="str">
        <f>IF(ISTEXT('3. Datos cultivos'!E98),'3. Datos cultivos'!E98,"")</f>
        <v/>
      </c>
      <c r="D537" s="786" t="str">
        <f>IF(ISTEXT('3. Datos cultivos'!F98),'3. Datos cultivos'!F98,"")</f>
        <v/>
      </c>
      <c r="E537" s="786" t="str">
        <f>IF(ISTEXT('3. Datos cultivos'!G98),'3. Datos cultivos'!G98,"")</f>
        <v/>
      </c>
      <c r="F537" s="1507" t="str">
        <f>IF(ISNUMBER('3. Datos cultivos'!H98),'3. Datos cultivos'!H98,"")</f>
        <v/>
      </c>
      <c r="G537" s="1520" t="str">
        <f t="shared" si="12"/>
        <v/>
      </c>
      <c r="H537" s="1509" t="str">
        <f>IF(ISNUMBER('3. Datos cultivos'!J98),'3. Datos cultivos'!J98,"")</f>
        <v/>
      </c>
      <c r="I537" s="1508" t="str">
        <f t="shared" si="14"/>
        <v/>
      </c>
      <c r="J537" s="1509" t="str">
        <f>IF(ISNUMBER('3. Datos cultivos'!L98),'3. Datos cultivos'!L98,"")</f>
        <v/>
      </c>
      <c r="K537" s="1507" t="str">
        <f>IF(ISNUMBER('3. Datos cultivos'!M98),'3. Datos cultivos'!M98,"")</f>
        <v/>
      </c>
    </row>
    <row r="538" spans="3:11">
      <c r="C538" s="787" t="str">
        <f>IF(ISTEXT('3. Datos cultivos'!E99),'3. Datos cultivos'!E99,"")</f>
        <v/>
      </c>
      <c r="D538" s="786" t="str">
        <f>IF(ISTEXT('3. Datos cultivos'!F99),'3. Datos cultivos'!F99,"")</f>
        <v/>
      </c>
      <c r="E538" s="786" t="str">
        <f>IF(ISTEXT('3. Datos cultivos'!G99),'3. Datos cultivos'!G99,"")</f>
        <v/>
      </c>
      <c r="F538" s="1507" t="str">
        <f>IF(ISNUMBER('3. Datos cultivos'!H99),'3. Datos cultivos'!H99,"")</f>
        <v/>
      </c>
      <c r="G538" s="1520" t="str">
        <f t="shared" si="12"/>
        <v/>
      </c>
      <c r="H538" s="1509" t="str">
        <f>IF(ISNUMBER('3. Datos cultivos'!J99),'3. Datos cultivos'!J99,"")</f>
        <v/>
      </c>
      <c r="I538" s="1508" t="str">
        <f t="shared" si="14"/>
        <v/>
      </c>
      <c r="J538" s="1509" t="str">
        <f>IF(ISNUMBER('3. Datos cultivos'!L99),'3. Datos cultivos'!L99,"")</f>
        <v/>
      </c>
      <c r="K538" s="1507" t="str">
        <f>IF(ISNUMBER('3. Datos cultivos'!M99),'3. Datos cultivos'!M99,"")</f>
        <v/>
      </c>
    </row>
    <row r="539" spans="3:11">
      <c r="C539" s="787" t="str">
        <f>IF(ISTEXT('3. Datos cultivos'!E100),'3. Datos cultivos'!E100,"")</f>
        <v/>
      </c>
      <c r="D539" s="786" t="str">
        <f>IF(ISTEXT('3. Datos cultivos'!F100),'3. Datos cultivos'!F100,"")</f>
        <v/>
      </c>
      <c r="E539" s="786" t="str">
        <f>IF(ISTEXT('3. Datos cultivos'!G100),'3. Datos cultivos'!G100,"")</f>
        <v/>
      </c>
      <c r="F539" s="1507" t="str">
        <f>IF(ISNUMBER('3. Datos cultivos'!H100),'3. Datos cultivos'!H100,"")</f>
        <v/>
      </c>
      <c r="G539" s="1520" t="str">
        <f t="shared" si="12"/>
        <v/>
      </c>
      <c r="H539" s="1509" t="str">
        <f>IF(ISNUMBER('3. Datos cultivos'!J100),'3. Datos cultivos'!J100,"")</f>
        <v/>
      </c>
      <c r="I539" s="1508" t="str">
        <f t="shared" si="14"/>
        <v/>
      </c>
      <c r="J539" s="1509" t="str">
        <f>IF(ISNUMBER('3. Datos cultivos'!L100),'3. Datos cultivos'!L100,"")</f>
        <v/>
      </c>
      <c r="K539" s="1507" t="str">
        <f>IF(ISNUMBER('3. Datos cultivos'!M100),'3. Datos cultivos'!M100,"")</f>
        <v/>
      </c>
    </row>
    <row r="540" spans="3:11">
      <c r="C540" s="787" t="str">
        <f>IF(ISTEXT('3. Datos cultivos'!E101),'3. Datos cultivos'!E101,"")</f>
        <v/>
      </c>
      <c r="D540" s="786" t="str">
        <f>IF(ISTEXT('3. Datos cultivos'!F101),'3. Datos cultivos'!F101,"")</f>
        <v/>
      </c>
      <c r="E540" s="786" t="str">
        <f>IF(ISTEXT('3. Datos cultivos'!G101),'3. Datos cultivos'!G101,"")</f>
        <v/>
      </c>
      <c r="F540" s="1507" t="str">
        <f>IF(ISNUMBER('3. Datos cultivos'!H101),'3. Datos cultivos'!H101,"")</f>
        <v/>
      </c>
      <c r="G540" s="1520" t="str">
        <f t="shared" si="12"/>
        <v/>
      </c>
      <c r="H540" s="1509" t="str">
        <f>IF(ISNUMBER('3. Datos cultivos'!J101),'3. Datos cultivos'!J101,"")</f>
        <v/>
      </c>
      <c r="I540" s="1508" t="str">
        <f t="shared" si="14"/>
        <v/>
      </c>
      <c r="J540" s="1509" t="str">
        <f>IF(ISNUMBER('3. Datos cultivos'!L101),'3. Datos cultivos'!L101,"")</f>
        <v/>
      </c>
      <c r="K540" s="1507" t="str">
        <f>IF(ISNUMBER('3. Datos cultivos'!M101),'3. Datos cultivos'!M101,"")</f>
        <v/>
      </c>
    </row>
    <row r="541" spans="3:11">
      <c r="C541" s="787" t="str">
        <f>IF(ISTEXT('3. Datos cultivos'!E102),'3. Datos cultivos'!E102,"")</f>
        <v/>
      </c>
      <c r="D541" s="786" t="str">
        <f>IF(ISTEXT('3. Datos cultivos'!F102),'3. Datos cultivos'!F102,"")</f>
        <v/>
      </c>
      <c r="E541" s="786" t="str">
        <f>IF(ISTEXT('3. Datos cultivos'!G102),'3. Datos cultivos'!G102,"")</f>
        <v/>
      </c>
      <c r="F541" s="1507" t="str">
        <f>IF(ISNUMBER('3. Datos cultivos'!H102),'3. Datos cultivos'!H102,"")</f>
        <v/>
      </c>
      <c r="G541" s="1520" t="str">
        <f t="shared" si="12"/>
        <v/>
      </c>
      <c r="H541" s="1509" t="str">
        <f>IF(ISNUMBER('3. Datos cultivos'!J102),'3. Datos cultivos'!J102,"")</f>
        <v/>
      </c>
      <c r="I541" s="1508" t="str">
        <f t="shared" si="14"/>
        <v/>
      </c>
      <c r="J541" s="1509" t="str">
        <f>IF(ISNUMBER('3. Datos cultivos'!L102),'3. Datos cultivos'!L102,"")</f>
        <v/>
      </c>
      <c r="K541" s="1507" t="str">
        <f>IF(ISNUMBER('3. Datos cultivos'!M102),'3. Datos cultivos'!M102,"")</f>
        <v/>
      </c>
    </row>
    <row r="542" spans="3:11">
      <c r="C542" s="787" t="str">
        <f>IF(ISTEXT('3. Datos cultivos'!E103),'3. Datos cultivos'!E103,"")</f>
        <v/>
      </c>
      <c r="D542" s="786" t="str">
        <f>IF(ISTEXT('3. Datos cultivos'!F103),'3. Datos cultivos'!F103,"")</f>
        <v/>
      </c>
      <c r="E542" s="786" t="str">
        <f>IF(ISTEXT('3. Datos cultivos'!G103),'3. Datos cultivos'!G103,"")</f>
        <v/>
      </c>
      <c r="F542" s="1507" t="str">
        <f>IF(ISNUMBER('3. Datos cultivos'!H103),'3. Datos cultivos'!H103,"")</f>
        <v/>
      </c>
      <c r="G542" s="1520" t="str">
        <f t="shared" si="12"/>
        <v/>
      </c>
      <c r="H542" s="1509" t="str">
        <f>IF(ISNUMBER('3. Datos cultivos'!J103),'3. Datos cultivos'!J103,"")</f>
        <v/>
      </c>
      <c r="I542" s="1508" t="str">
        <f t="shared" si="14"/>
        <v/>
      </c>
      <c r="J542" s="1509" t="str">
        <f>IF(ISNUMBER('3. Datos cultivos'!L103),'3. Datos cultivos'!L103,"")</f>
        <v/>
      </c>
      <c r="K542" s="1507" t="str">
        <f>IF(ISNUMBER('3. Datos cultivos'!M103),'3. Datos cultivos'!M103,"")</f>
        <v/>
      </c>
    </row>
    <row r="543" spans="3:11">
      <c r="C543" s="787" t="str">
        <f>IF(ISTEXT('3. Datos cultivos'!E104),'3. Datos cultivos'!E104,"")</f>
        <v/>
      </c>
      <c r="D543" s="786" t="str">
        <f>IF(ISTEXT('3. Datos cultivos'!F104),'3. Datos cultivos'!F104,"")</f>
        <v/>
      </c>
      <c r="E543" s="786" t="str">
        <f>IF(ISTEXT('3. Datos cultivos'!G104),'3. Datos cultivos'!G104,"")</f>
        <v/>
      </c>
      <c r="F543" s="1507" t="str">
        <f>IF(ISNUMBER('3. Datos cultivos'!H104),'3. Datos cultivos'!H104,"")</f>
        <v/>
      </c>
      <c r="G543" s="1520" t="str">
        <f t="shared" si="12"/>
        <v/>
      </c>
      <c r="H543" s="1509" t="str">
        <f>IF(ISNUMBER('3. Datos cultivos'!J104),'3. Datos cultivos'!J104,"")</f>
        <v/>
      </c>
      <c r="I543" s="1508" t="str">
        <f t="shared" si="14"/>
        <v/>
      </c>
      <c r="J543" s="1509" t="str">
        <f>IF(ISNUMBER('3. Datos cultivos'!L104),'3. Datos cultivos'!L104,"")</f>
        <v/>
      </c>
      <c r="K543" s="1507" t="str">
        <f>IF(ISNUMBER('3. Datos cultivos'!M104),'3. Datos cultivos'!M104,"")</f>
        <v/>
      </c>
    </row>
    <row r="544" spans="3:11">
      <c r="C544" s="787" t="str">
        <f>IF(ISTEXT('3. Datos cultivos'!E105),'3. Datos cultivos'!E105,"")</f>
        <v/>
      </c>
      <c r="D544" s="786" t="str">
        <f>IF(ISTEXT('3. Datos cultivos'!F105),'3. Datos cultivos'!F105,"")</f>
        <v/>
      </c>
      <c r="E544" s="786" t="str">
        <f>IF(ISTEXT('3. Datos cultivos'!G105),'3. Datos cultivos'!G105,"")</f>
        <v/>
      </c>
      <c r="F544" s="1507" t="str">
        <f>IF(ISNUMBER('3. Datos cultivos'!H105),'3. Datos cultivos'!H105,"")</f>
        <v/>
      </c>
      <c r="G544" s="1520" t="str">
        <f t="shared" si="12"/>
        <v/>
      </c>
      <c r="H544" s="1509" t="str">
        <f>IF(ISNUMBER('3. Datos cultivos'!J105),'3. Datos cultivos'!J105,"")</f>
        <v/>
      </c>
      <c r="I544" s="1508" t="str">
        <f t="shared" si="14"/>
        <v/>
      </c>
      <c r="J544" s="1509" t="str">
        <f>IF(ISNUMBER('3. Datos cultivos'!L105),'3. Datos cultivos'!L105,"")</f>
        <v/>
      </c>
      <c r="K544" s="1507" t="str">
        <f>IF(ISNUMBER('3. Datos cultivos'!M105),'3. Datos cultivos'!M105,"")</f>
        <v/>
      </c>
    </row>
    <row r="545" spans="2:12">
      <c r="C545" s="787" t="str">
        <f>IF(ISTEXT('3. Datos cultivos'!E106),'3. Datos cultivos'!E106,"")</f>
        <v/>
      </c>
      <c r="D545" s="786" t="str">
        <f>IF(ISTEXT('3. Datos cultivos'!F106),'3. Datos cultivos'!F106,"")</f>
        <v/>
      </c>
      <c r="E545" s="786" t="str">
        <f>IF(ISTEXT('3. Datos cultivos'!G106),'3. Datos cultivos'!G106,"")</f>
        <v/>
      </c>
      <c r="F545" s="1507" t="str">
        <f>IF(ISNUMBER('3. Datos cultivos'!H106),'3. Datos cultivos'!H106,"")</f>
        <v/>
      </c>
      <c r="G545" s="1520" t="str">
        <f t="shared" si="12"/>
        <v/>
      </c>
      <c r="H545" s="1509" t="str">
        <f>IF(ISNUMBER('3. Datos cultivos'!J106),'3. Datos cultivos'!J106,"")</f>
        <v/>
      </c>
      <c r="I545" s="1508" t="str">
        <f t="shared" si="14"/>
        <v/>
      </c>
      <c r="J545" s="1509" t="str">
        <f>IF(ISNUMBER('3. Datos cultivos'!L106),'3. Datos cultivos'!L106,"")</f>
        <v/>
      </c>
      <c r="K545" s="1507" t="str">
        <f>IF(ISNUMBER('3. Datos cultivos'!M106),'3. Datos cultivos'!M106,"")</f>
        <v/>
      </c>
    </row>
    <row r="546" spans="2:12">
      <c r="C546" s="787" t="str">
        <f>IF(ISTEXT('3. Datos cultivos'!E107),'3. Datos cultivos'!E107,"")</f>
        <v/>
      </c>
      <c r="D546" s="786" t="str">
        <f>IF(ISTEXT('3. Datos cultivos'!F107),'3. Datos cultivos'!F107,"")</f>
        <v/>
      </c>
      <c r="E546" s="786" t="str">
        <f>IF(ISTEXT('3. Datos cultivos'!G107),'3. Datos cultivos'!G107,"")</f>
        <v/>
      </c>
      <c r="F546" s="1507" t="str">
        <f>IF(ISNUMBER('3. Datos cultivos'!H107),'3. Datos cultivos'!H107,"")</f>
        <v/>
      </c>
      <c r="G546" s="1520" t="str">
        <f>IF(OR(D546="Otros",ISNUMBER(H546)),"",IFERROR(INDEX($D$460:$U$461,MATCH(D546,$C$460:$C$461,0),MATCH($D$6,$D$459:$U$459,0)),""))</f>
        <v/>
      </c>
      <c r="H546" s="1509" t="str">
        <f>IF(ISNUMBER('3. Datos cultivos'!J107),'3. Datos cultivos'!J107,"")</f>
        <v/>
      </c>
      <c r="I546" s="1508" t="str">
        <f t="shared" si="14"/>
        <v/>
      </c>
      <c r="J546" s="1509" t="str">
        <f>IF(ISNUMBER('3. Datos cultivos'!L107),'3. Datos cultivos'!L107,"")</f>
        <v/>
      </c>
      <c r="K546" s="1507" t="str">
        <f>IF(ISNUMBER('3. Datos cultivos'!M107),'3. Datos cultivos'!M107,"")</f>
        <v/>
      </c>
    </row>
    <row r="547" spans="2:12">
      <c r="C547" s="286"/>
      <c r="D547" s="285"/>
    </row>
    <row r="548" spans="2:12">
      <c r="B548" t="s">
        <v>2066</v>
      </c>
      <c r="C548" s="286"/>
      <c r="D548" s="285"/>
    </row>
    <row r="549" spans="2:12">
      <c r="C549" s="1496" t="s">
        <v>158</v>
      </c>
      <c r="D549" s="1502" t="s">
        <v>188</v>
      </c>
      <c r="E549" s="1502" t="s">
        <v>189</v>
      </c>
      <c r="L549" s="287"/>
    </row>
    <row r="550" spans="2:12">
      <c r="C550" s="1295"/>
      <c r="D550" s="1521"/>
      <c r="E550" s="1521"/>
      <c r="L550" s="287"/>
    </row>
    <row r="551" spans="2:12">
      <c r="C551" s="787" t="str">
        <f>IF(ISTEXT('3. Datos cultivos'!E120),'3. Datos cultivos'!E120,"")</f>
        <v/>
      </c>
      <c r="D551" s="1522" t="s">
        <v>2067</v>
      </c>
      <c r="E551" s="1523" t="str">
        <f>IF(ISNUMBER('3. Datos cultivos'!G120),'3. Datos cultivos'!G120,"")</f>
        <v/>
      </c>
      <c r="L551" s="287"/>
    </row>
    <row r="552" spans="2:12">
      <c r="C552" s="787" t="str">
        <f>IF(ISTEXT('3. Datos cultivos'!E121),'3. Datos cultivos'!E121,"")</f>
        <v/>
      </c>
      <c r="D552" s="1522" t="s">
        <v>2068</v>
      </c>
      <c r="E552" s="1523" t="str">
        <f>IF(ISNUMBER('3. Datos cultivos'!G121),'3. Datos cultivos'!G121,"")</f>
        <v/>
      </c>
      <c r="L552" s="287"/>
    </row>
    <row r="553" spans="2:12">
      <c r="L553" s="287"/>
    </row>
    <row r="554" spans="2:12">
      <c r="C554" s="286"/>
      <c r="D554" s="285"/>
      <c r="L554" s="287"/>
    </row>
    <row r="555" spans="2:12">
      <c r="C555" s="286"/>
      <c r="D555" s="285"/>
      <c r="L555" s="287"/>
    </row>
    <row r="556" spans="2:12">
      <c r="B556" t="s">
        <v>2069</v>
      </c>
      <c r="C556" s="286"/>
      <c r="D556" s="285"/>
      <c r="L556" s="287"/>
    </row>
    <row r="557" spans="2:12">
      <c r="C557" s="1496" t="s">
        <v>158</v>
      </c>
      <c r="D557" s="1502" t="s">
        <v>197</v>
      </c>
      <c r="E557" s="1502" t="s">
        <v>2070</v>
      </c>
      <c r="F557" s="1502" t="s">
        <v>199</v>
      </c>
      <c r="L557" s="287"/>
    </row>
    <row r="558" spans="2:12" ht="15" customHeight="1">
      <c r="C558" s="1295"/>
      <c r="D558" s="1524"/>
      <c r="E558" s="1524"/>
      <c r="F558" s="1524"/>
      <c r="L558" s="287"/>
    </row>
    <row r="559" spans="2:12">
      <c r="C559" s="787" t="str">
        <f>IF(ISTEXT('3. Datos cultivos'!E134),'3. Datos cultivos'!E134,"")</f>
        <v/>
      </c>
      <c r="D559" s="1522" t="str">
        <f>'3. Datos cultivos'!F134</f>
        <v/>
      </c>
      <c r="E559" s="1525" t="str">
        <f>IF(ISNUMBER('3. Datos cultivos'!G134),'3. Datos cultivos'!G134,"")</f>
        <v/>
      </c>
      <c r="F559" s="1525" t="str">
        <f>IF(ISNUMBER('3. Datos cultivos'!H134),'3. Datos cultivos'!H134,"")</f>
        <v/>
      </c>
      <c r="L559" s="287"/>
    </row>
    <row r="560" spans="2:12">
      <c r="C560" s="787" t="str">
        <f>IF(ISTEXT('3. Datos cultivos'!E135),'3. Datos cultivos'!E135,"")</f>
        <v/>
      </c>
      <c r="D560" s="1522" t="str">
        <f>'3. Datos cultivos'!F135</f>
        <v/>
      </c>
      <c r="E560" s="1525" t="str">
        <f>IF(ISNUMBER('3. Datos cultivos'!G135),'3. Datos cultivos'!G135,"")</f>
        <v/>
      </c>
      <c r="F560" s="1525" t="str">
        <f>IF(ISNUMBER('3. Datos cultivos'!H135),'3. Datos cultivos'!H135,"")</f>
        <v/>
      </c>
      <c r="L560" s="287"/>
    </row>
    <row r="561" spans="1:13">
      <c r="C561" s="787" t="str">
        <f>IF(ISTEXT('3. Datos cultivos'!E136),'3. Datos cultivos'!E136,"")</f>
        <v/>
      </c>
      <c r="D561" s="1522" t="str">
        <f>'3. Datos cultivos'!F136</f>
        <v/>
      </c>
      <c r="E561" s="1525" t="str">
        <f>IF(ISNUMBER('3. Datos cultivos'!G136),'3. Datos cultivos'!G136,"")</f>
        <v/>
      </c>
      <c r="F561" s="1525" t="str">
        <f>IF(ISNUMBER('3. Datos cultivos'!H136),'3. Datos cultivos'!H136,"")</f>
        <v/>
      </c>
      <c r="L561" s="287"/>
    </row>
    <row r="562" spans="1:13">
      <c r="C562" s="787" t="str">
        <f>IF(ISTEXT('3. Datos cultivos'!E137),'3. Datos cultivos'!E137,"")</f>
        <v/>
      </c>
      <c r="D562" s="1522" t="str">
        <f>'3. Datos cultivos'!F137</f>
        <v/>
      </c>
      <c r="E562" s="1525" t="str">
        <f>IF(ISNUMBER('3. Datos cultivos'!G137),'3. Datos cultivos'!G137,"")</f>
        <v/>
      </c>
      <c r="F562" s="1525" t="str">
        <f>IF(ISNUMBER('3. Datos cultivos'!H137),'3. Datos cultivos'!H137,"")</f>
        <v/>
      </c>
      <c r="L562" s="287"/>
    </row>
    <row r="563" spans="1:13">
      <c r="C563" s="787" t="str">
        <f>IF(ISTEXT('3. Datos cultivos'!E138),'3. Datos cultivos'!E138,"")</f>
        <v/>
      </c>
      <c r="D563" s="1522" t="str">
        <f>'3. Datos cultivos'!F138</f>
        <v/>
      </c>
      <c r="E563" s="1525" t="str">
        <f>IF(ISNUMBER('3. Datos cultivos'!G138),'3. Datos cultivos'!G138,"")</f>
        <v/>
      </c>
      <c r="F563" s="1525" t="str">
        <f>IF(ISNUMBER('3. Datos cultivos'!H138),'3. Datos cultivos'!H138,"")</f>
        <v/>
      </c>
      <c r="L563" s="287"/>
    </row>
    <row r="564" spans="1:13">
      <c r="C564" s="787" t="str">
        <f>IF(ISTEXT('3. Datos cultivos'!E139),'3. Datos cultivos'!E139,"")</f>
        <v/>
      </c>
      <c r="D564" s="1522" t="str">
        <f>'3. Datos cultivos'!F139</f>
        <v/>
      </c>
      <c r="E564" s="1525" t="str">
        <f>IF(ISNUMBER('3. Datos cultivos'!G139),'3. Datos cultivos'!G139,"")</f>
        <v/>
      </c>
      <c r="F564" s="1525" t="str">
        <f>IF(ISNUMBER('3. Datos cultivos'!H139),'3. Datos cultivos'!H139,"")</f>
        <v/>
      </c>
      <c r="L564" s="287"/>
    </row>
    <row r="565" spans="1:13">
      <c r="L565" s="287"/>
    </row>
    <row r="566" spans="1:13">
      <c r="C566" s="286"/>
      <c r="D566" s="285"/>
      <c r="L566" s="287"/>
    </row>
    <row r="567" spans="1:13">
      <c r="C567" s="286"/>
      <c r="D567" s="285"/>
      <c r="L567" s="287"/>
    </row>
    <row r="568" spans="1:13" s="463" customFormat="1" ht="18" customHeight="1">
      <c r="A568" s="462" t="s">
        <v>2071</v>
      </c>
      <c r="B568" s="283"/>
      <c r="C568" s="284"/>
      <c r="D568" s="284"/>
      <c r="E568" s="284"/>
      <c r="F568" s="284"/>
      <c r="G568" s="284"/>
      <c r="H568" s="284"/>
      <c r="I568" s="284"/>
      <c r="J568" s="284"/>
      <c r="K568" s="284"/>
      <c r="L568" s="284"/>
      <c r="M568" s="284"/>
    </row>
    <row r="569" spans="1:13">
      <c r="C569" s="286"/>
      <c r="D569" s="285"/>
    </row>
    <row r="570" spans="1:13" ht="18" customHeight="1">
      <c r="B570" s="37" t="s">
        <v>29</v>
      </c>
      <c r="C570" s="1"/>
      <c r="D570" s="1"/>
      <c r="E570" s="1"/>
    </row>
    <row r="571" spans="1:13" ht="18" customHeight="1">
      <c r="B571" s="37"/>
      <c r="C571" s="1"/>
      <c r="D571" s="1"/>
      <c r="E571" s="1"/>
    </row>
    <row r="572" spans="1:13" ht="31.5" customHeight="1">
      <c r="B572" s="37"/>
      <c r="C572" s="1526" t="s">
        <v>2072</v>
      </c>
      <c r="D572" s="1526" t="s">
        <v>2073</v>
      </c>
      <c r="E572" s="1526" t="s">
        <v>2074</v>
      </c>
      <c r="F572" s="1526" t="s">
        <v>196</v>
      </c>
    </row>
    <row r="573" spans="1:13" ht="18" customHeight="1">
      <c r="B573" s="37"/>
      <c r="C573" s="791" t="s">
        <v>139</v>
      </c>
      <c r="D573" s="791" t="s">
        <v>2075</v>
      </c>
      <c r="E573" s="791" t="s">
        <v>2075</v>
      </c>
      <c r="F573" s="791" t="s">
        <v>2075</v>
      </c>
    </row>
    <row r="574" spans="1:13" ht="18" customHeight="1">
      <c r="B574" s="37"/>
      <c r="C574" s="787" t="s">
        <v>1999</v>
      </c>
      <c r="D574" s="793">
        <v>5.0000000000000001E-3</v>
      </c>
      <c r="E574" s="793">
        <v>5.0000000000000001E-3</v>
      </c>
      <c r="F574" s="793">
        <v>5.0000000000000001E-3</v>
      </c>
    </row>
    <row r="575" spans="1:13" ht="18" customHeight="1">
      <c r="B575" s="37"/>
      <c r="C575" s="787" t="s">
        <v>2000</v>
      </c>
      <c r="D575" s="793">
        <v>5.0000000000000001E-3</v>
      </c>
      <c r="E575" s="793">
        <v>5.0000000000000001E-3</v>
      </c>
      <c r="F575" s="793">
        <v>5.0000000000000001E-3</v>
      </c>
    </row>
    <row r="576" spans="1:13" ht="18" customHeight="1">
      <c r="B576" s="37"/>
      <c r="C576" s="787" t="s">
        <v>2001</v>
      </c>
      <c r="D576" s="793">
        <v>5.0000000000000001E-3</v>
      </c>
      <c r="E576" s="793">
        <v>5.0000000000000001E-3</v>
      </c>
      <c r="F576" s="793">
        <v>5.0000000000000001E-3</v>
      </c>
    </row>
    <row r="577" spans="2:6" ht="18" customHeight="1">
      <c r="B577" s="37"/>
      <c r="C577" s="787" t="s">
        <v>2002</v>
      </c>
      <c r="D577" s="793">
        <v>1.4999999999999999E-2</v>
      </c>
      <c r="E577" s="793">
        <v>6.0000000000000001E-3</v>
      </c>
      <c r="F577" s="793">
        <v>6.0000000000000001E-3</v>
      </c>
    </row>
    <row r="578" spans="2:6" ht="18" customHeight="1">
      <c r="B578" s="37"/>
      <c r="C578" s="787" t="s">
        <v>2003</v>
      </c>
      <c r="D578" s="793">
        <v>1.6E-2</v>
      </c>
      <c r="E578" s="793">
        <v>6.0000000000000001E-3</v>
      </c>
      <c r="F578" s="793">
        <v>6.0000000000000001E-3</v>
      </c>
    </row>
    <row r="579" spans="2:6" ht="18" customHeight="1">
      <c r="B579" s="37"/>
      <c r="C579" s="787" t="s">
        <v>2004</v>
      </c>
      <c r="D579" s="793">
        <v>6.0000000000000001E-3</v>
      </c>
      <c r="E579" s="793">
        <v>5.0000000000000001E-3</v>
      </c>
      <c r="F579" s="793">
        <v>5.0000000000000001E-3</v>
      </c>
    </row>
    <row r="580" spans="2:6" ht="18" customHeight="1">
      <c r="B580" s="37"/>
      <c r="C580" s="787" t="s">
        <v>2005</v>
      </c>
      <c r="D580" s="793">
        <v>5.0000000000000001E-3</v>
      </c>
      <c r="E580" s="793">
        <v>5.0000000000000001E-3</v>
      </c>
      <c r="F580" s="793">
        <v>5.0000000000000001E-3</v>
      </c>
    </row>
    <row r="581" spans="2:6" ht="18" customHeight="1">
      <c r="B581" s="37"/>
      <c r="C581" s="787" t="s">
        <v>2006</v>
      </c>
      <c r="D581" s="793">
        <v>5.0000000000000001E-3</v>
      </c>
      <c r="E581" s="793">
        <v>5.0000000000000001E-3</v>
      </c>
      <c r="F581" s="793">
        <v>5.0000000000000001E-3</v>
      </c>
    </row>
    <row r="582" spans="2:6" ht="18" customHeight="1">
      <c r="B582" s="37"/>
      <c r="C582" s="787" t="s">
        <v>2007</v>
      </c>
      <c r="D582" s="793">
        <v>7.0000000000000001E-3</v>
      </c>
      <c r="E582" s="793">
        <v>5.0000000000000001E-3</v>
      </c>
      <c r="F582" s="793">
        <v>5.0000000000000001E-3</v>
      </c>
    </row>
    <row r="583" spans="2:6" ht="18" customHeight="1">
      <c r="B583" s="37"/>
      <c r="C583" s="787" t="s">
        <v>2008</v>
      </c>
      <c r="D583" s="793">
        <v>1.6E-2</v>
      </c>
      <c r="E583" s="793">
        <v>6.0000000000000001E-3</v>
      </c>
      <c r="F583" s="793">
        <v>6.0000000000000001E-3</v>
      </c>
    </row>
    <row r="584" spans="2:6" ht="18" customHeight="1">
      <c r="B584" s="37"/>
      <c r="C584" s="787" t="s">
        <v>2009</v>
      </c>
      <c r="D584" s="793">
        <v>8.9999999999999993E-3</v>
      </c>
      <c r="E584" s="793">
        <v>5.0000000000000001E-3</v>
      </c>
      <c r="F584" s="793">
        <v>5.0000000000000001E-3</v>
      </c>
    </row>
    <row r="585" spans="2:6" ht="18" customHeight="1">
      <c r="B585" s="37"/>
      <c r="C585" s="787" t="s">
        <v>2010</v>
      </c>
      <c r="D585" s="793">
        <v>5.0000000000000001E-3</v>
      </c>
      <c r="E585" s="793">
        <v>5.0000000000000001E-3</v>
      </c>
      <c r="F585" s="793">
        <v>5.0000000000000001E-3</v>
      </c>
    </row>
    <row r="586" spans="2:6" ht="18" customHeight="1">
      <c r="B586" s="37"/>
      <c r="C586" s="787" t="s">
        <v>2011</v>
      </c>
      <c r="D586" s="793">
        <v>5.0000000000000001E-3</v>
      </c>
      <c r="E586" s="793">
        <v>5.0000000000000001E-3</v>
      </c>
      <c r="F586" s="793">
        <v>5.0000000000000001E-3</v>
      </c>
    </row>
    <row r="587" spans="2:6" ht="18" customHeight="1">
      <c r="B587" s="37"/>
      <c r="C587" s="787" t="s">
        <v>2012</v>
      </c>
      <c r="D587" s="793">
        <v>1.6E-2</v>
      </c>
      <c r="E587" s="793">
        <v>6.0000000000000001E-3</v>
      </c>
      <c r="F587" s="793">
        <v>6.0000000000000001E-3</v>
      </c>
    </row>
    <row r="588" spans="2:6" ht="18" customHeight="1">
      <c r="B588" s="37"/>
      <c r="C588" s="787" t="s">
        <v>2013</v>
      </c>
      <c r="D588" s="793">
        <v>5.0000000000000001E-3</v>
      </c>
      <c r="E588" s="793">
        <v>5.0000000000000001E-3</v>
      </c>
      <c r="F588" s="793">
        <v>5.0000000000000001E-3</v>
      </c>
    </row>
    <row r="589" spans="2:6" ht="18" customHeight="1">
      <c r="B589" s="37"/>
      <c r="C589" s="787" t="s">
        <v>2014</v>
      </c>
      <c r="D589" s="793">
        <v>5.0000000000000001E-3</v>
      </c>
      <c r="E589" s="793">
        <v>5.0000000000000001E-3</v>
      </c>
      <c r="F589" s="793">
        <v>5.0000000000000001E-3</v>
      </c>
    </row>
    <row r="590" spans="2:6" ht="18" customHeight="1">
      <c r="B590" s="37"/>
      <c r="C590" s="787" t="s">
        <v>2015</v>
      </c>
      <c r="D590" s="793">
        <v>5.0000000000000001E-3</v>
      </c>
      <c r="E590" s="793">
        <v>5.0000000000000001E-3</v>
      </c>
      <c r="F590" s="793">
        <v>5.0000000000000001E-3</v>
      </c>
    </row>
    <row r="591" spans="2:6" ht="18" customHeight="1">
      <c r="B591" s="37"/>
      <c r="C591" s="787" t="s">
        <v>2016</v>
      </c>
      <c r="D591" s="793">
        <v>1.6E-2</v>
      </c>
      <c r="E591" s="793">
        <v>6.0000000000000001E-3</v>
      </c>
      <c r="F591" s="793">
        <v>6.0000000000000001E-3</v>
      </c>
    </row>
    <row r="592" spans="2:6" ht="18" customHeight="1">
      <c r="B592" s="37"/>
      <c r="C592" s="787" t="s">
        <v>2017</v>
      </c>
      <c r="D592" s="793">
        <v>5.0000000000000001E-3</v>
      </c>
      <c r="E592" s="793">
        <v>5.0000000000000001E-3</v>
      </c>
      <c r="F592" s="793">
        <v>5.0000000000000001E-3</v>
      </c>
    </row>
    <row r="593" spans="2:6" ht="18" customHeight="1">
      <c r="B593" s="37"/>
      <c r="C593" s="787" t="s">
        <v>2018</v>
      </c>
      <c r="D593" s="793">
        <v>1.6E-2</v>
      </c>
      <c r="E593" s="793">
        <v>6.0000000000000001E-3</v>
      </c>
      <c r="F593" s="793">
        <v>6.0000000000000001E-3</v>
      </c>
    </row>
    <row r="594" spans="2:6" ht="18" customHeight="1">
      <c r="B594" s="37"/>
      <c r="C594" s="787" t="s">
        <v>2019</v>
      </c>
      <c r="D594" s="793">
        <v>0.01</v>
      </c>
      <c r="E594" s="793">
        <v>5.0000000000000001E-3</v>
      </c>
      <c r="F594" s="793">
        <v>5.0000000000000001E-3</v>
      </c>
    </row>
    <row r="595" spans="2:6" ht="18" customHeight="1">
      <c r="B595" s="37"/>
      <c r="C595" s="787" t="s">
        <v>2020</v>
      </c>
      <c r="D595" s="793">
        <v>6.0000000000000001E-3</v>
      </c>
      <c r="E595" s="793">
        <v>5.0000000000000001E-3</v>
      </c>
      <c r="F595" s="793">
        <v>5.0000000000000001E-3</v>
      </c>
    </row>
    <row r="596" spans="2:6" ht="18" customHeight="1">
      <c r="B596" s="37"/>
      <c r="C596" s="787" t="s">
        <v>2021</v>
      </c>
      <c r="D596" s="793">
        <v>5.0000000000000001E-3</v>
      </c>
      <c r="E596" s="793">
        <v>5.0000000000000001E-3</v>
      </c>
      <c r="F596" s="793">
        <v>5.0000000000000001E-3</v>
      </c>
    </row>
    <row r="597" spans="2:6" ht="18" customHeight="1">
      <c r="B597" s="37"/>
      <c r="C597" s="787" t="s">
        <v>2022</v>
      </c>
      <c r="D597" s="793">
        <v>5.0000000000000001E-3</v>
      </c>
      <c r="E597" s="793">
        <v>5.0000000000000001E-3</v>
      </c>
      <c r="F597" s="793">
        <v>5.0000000000000001E-3</v>
      </c>
    </row>
    <row r="598" spans="2:6" ht="18" customHeight="1">
      <c r="B598" s="37"/>
      <c r="C598" s="787" t="s">
        <v>2023</v>
      </c>
      <c r="D598" s="793">
        <v>0.01</v>
      </c>
      <c r="E598" s="793">
        <v>5.0000000000000001E-3</v>
      </c>
      <c r="F598" s="793">
        <v>5.0000000000000001E-3</v>
      </c>
    </row>
    <row r="599" spans="2:6" ht="18" customHeight="1">
      <c r="B599" s="37"/>
      <c r="C599" s="787" t="s">
        <v>2024</v>
      </c>
      <c r="D599" s="793">
        <v>5.0000000000000001E-3</v>
      </c>
      <c r="E599" s="793">
        <v>5.0000000000000001E-3</v>
      </c>
      <c r="F599" s="793">
        <v>5.0000000000000001E-3</v>
      </c>
    </row>
    <row r="600" spans="2:6" ht="18" customHeight="1">
      <c r="B600" s="37"/>
      <c r="C600" s="787" t="s">
        <v>2025</v>
      </c>
      <c r="D600" s="793">
        <v>1.0999999999999999E-2</v>
      </c>
      <c r="E600" s="793">
        <v>6.0000000000000001E-3</v>
      </c>
      <c r="F600" s="793">
        <v>6.0000000000000001E-3</v>
      </c>
    </row>
    <row r="601" spans="2:6" ht="18" customHeight="1">
      <c r="B601" s="37"/>
      <c r="C601" s="787" t="s">
        <v>2026</v>
      </c>
      <c r="D601" s="793">
        <v>0.01</v>
      </c>
      <c r="E601" s="793">
        <v>5.0000000000000001E-3</v>
      </c>
      <c r="F601" s="793">
        <v>5.0000000000000001E-3</v>
      </c>
    </row>
    <row r="602" spans="2:6" ht="18" customHeight="1">
      <c r="B602" s="37"/>
      <c r="C602" s="787" t="s">
        <v>2027</v>
      </c>
      <c r="D602" s="793">
        <v>1.6E-2</v>
      </c>
      <c r="E602" s="793">
        <v>6.0000000000000001E-3</v>
      </c>
      <c r="F602" s="793">
        <v>6.0000000000000001E-3</v>
      </c>
    </row>
    <row r="603" spans="2:6" ht="18" customHeight="1">
      <c r="B603" s="37"/>
      <c r="C603" s="787" t="s">
        <v>2028</v>
      </c>
      <c r="D603" s="793">
        <v>5.0000000000000001E-3</v>
      </c>
      <c r="E603" s="793">
        <v>5.0000000000000001E-3</v>
      </c>
      <c r="F603" s="793">
        <v>5.0000000000000001E-3</v>
      </c>
    </row>
    <row r="604" spans="2:6" ht="18" customHeight="1">
      <c r="B604" s="37"/>
      <c r="C604" s="787" t="s">
        <v>2029</v>
      </c>
      <c r="D604" s="793">
        <v>5.0000000000000001E-3</v>
      </c>
      <c r="E604" s="793">
        <v>5.0000000000000001E-3</v>
      </c>
      <c r="F604" s="793">
        <v>5.0000000000000001E-3</v>
      </c>
    </row>
    <row r="605" spans="2:6" ht="18" customHeight="1">
      <c r="B605" s="37"/>
      <c r="C605" s="787" t="s">
        <v>2030</v>
      </c>
      <c r="D605" s="793">
        <v>5.0000000000000001E-3</v>
      </c>
      <c r="E605" s="793">
        <v>5.0000000000000001E-3</v>
      </c>
      <c r="F605" s="793">
        <v>5.0000000000000001E-3</v>
      </c>
    </row>
    <row r="606" spans="2:6" ht="18" customHeight="1">
      <c r="B606" s="37"/>
      <c r="C606" s="787" t="s">
        <v>2031</v>
      </c>
      <c r="D606" s="793">
        <v>1.2E-2</v>
      </c>
      <c r="E606" s="793">
        <v>6.0000000000000001E-3</v>
      </c>
      <c r="F606" s="793">
        <v>6.0000000000000001E-3</v>
      </c>
    </row>
    <row r="607" spans="2:6" ht="18" customHeight="1">
      <c r="B607" s="37"/>
      <c r="C607" s="787" t="s">
        <v>2032</v>
      </c>
      <c r="D607" s="793">
        <v>1.6E-2</v>
      </c>
      <c r="E607" s="793">
        <v>6.0000000000000001E-3</v>
      </c>
      <c r="F607" s="793">
        <v>6.0000000000000001E-3</v>
      </c>
    </row>
    <row r="608" spans="2:6" ht="18" customHeight="1">
      <c r="B608" s="37"/>
      <c r="C608" s="787" t="s">
        <v>2033</v>
      </c>
      <c r="D608" s="793">
        <v>8.0000000000000002E-3</v>
      </c>
      <c r="E608" s="793">
        <v>5.0000000000000001E-3</v>
      </c>
      <c r="F608" s="793">
        <v>5.0000000000000001E-3</v>
      </c>
    </row>
    <row r="609" spans="2:6" ht="18" customHeight="1">
      <c r="B609" s="37"/>
      <c r="C609" s="787" t="s">
        <v>2034</v>
      </c>
      <c r="D609" s="793">
        <v>5.0000000000000001E-3</v>
      </c>
      <c r="E609" s="793">
        <v>5.0000000000000001E-3</v>
      </c>
      <c r="F609" s="793">
        <v>5.0000000000000001E-3</v>
      </c>
    </row>
    <row r="610" spans="2:6" ht="18" customHeight="1">
      <c r="B610" s="37"/>
      <c r="C610" s="787" t="s">
        <v>2035</v>
      </c>
      <c r="D610" s="793">
        <v>1.6E-2</v>
      </c>
      <c r="E610" s="793">
        <v>6.0000000000000001E-3</v>
      </c>
      <c r="F610" s="793">
        <v>6.0000000000000001E-3</v>
      </c>
    </row>
    <row r="611" spans="2:6" ht="18" customHeight="1">
      <c r="B611" s="37"/>
      <c r="C611" s="787" t="s">
        <v>2036</v>
      </c>
      <c r="D611" s="793">
        <v>8.0000000000000002E-3</v>
      </c>
      <c r="E611" s="793">
        <v>5.0000000000000001E-3</v>
      </c>
      <c r="F611" s="793">
        <v>5.0000000000000001E-3</v>
      </c>
    </row>
    <row r="612" spans="2:6" ht="18" customHeight="1">
      <c r="B612" s="37"/>
      <c r="C612" s="787" t="s">
        <v>2037</v>
      </c>
      <c r="D612" s="793">
        <v>6.0000000000000001E-3</v>
      </c>
      <c r="E612" s="793">
        <v>5.0000000000000001E-3</v>
      </c>
      <c r="F612" s="793">
        <v>5.0000000000000001E-3</v>
      </c>
    </row>
    <row r="613" spans="2:6" ht="18" customHeight="1">
      <c r="B613" s="37"/>
      <c r="C613" s="787" t="s">
        <v>2038</v>
      </c>
      <c r="D613" s="793">
        <v>5.0000000000000001E-3</v>
      </c>
      <c r="E613" s="793">
        <v>5.0000000000000001E-3</v>
      </c>
      <c r="F613" s="793">
        <v>5.0000000000000001E-3</v>
      </c>
    </row>
    <row r="614" spans="2:6" ht="18" customHeight="1">
      <c r="B614" s="37"/>
      <c r="C614" s="787" t="s">
        <v>2039</v>
      </c>
      <c r="D614" s="793">
        <v>5.0000000000000001E-3</v>
      </c>
      <c r="E614" s="793">
        <v>5.0000000000000001E-3</v>
      </c>
      <c r="F614" s="793">
        <v>5.0000000000000001E-3</v>
      </c>
    </row>
    <row r="615" spans="2:6" ht="18" customHeight="1">
      <c r="B615" s="37"/>
      <c r="C615" s="787" t="s">
        <v>2040</v>
      </c>
      <c r="D615" s="793">
        <v>5.0000000000000001E-3</v>
      </c>
      <c r="E615" s="793">
        <v>5.0000000000000001E-3</v>
      </c>
      <c r="F615" s="793">
        <v>5.0000000000000001E-3</v>
      </c>
    </row>
    <row r="616" spans="2:6" ht="18" customHeight="1">
      <c r="B616" s="37"/>
      <c r="C616" s="787" t="s">
        <v>2041</v>
      </c>
      <c r="D616" s="793">
        <v>6.0000000000000001E-3</v>
      </c>
      <c r="E616" s="793">
        <v>5.0000000000000001E-3</v>
      </c>
      <c r="F616" s="793">
        <v>5.0000000000000001E-3</v>
      </c>
    </row>
    <row r="617" spans="2:6" ht="18" customHeight="1">
      <c r="B617" s="37"/>
      <c r="C617" s="787" t="s">
        <v>2042</v>
      </c>
      <c r="D617" s="793">
        <v>5.0000000000000001E-3</v>
      </c>
      <c r="E617" s="793">
        <v>5.0000000000000001E-3</v>
      </c>
      <c r="F617" s="793">
        <v>5.0000000000000001E-3</v>
      </c>
    </row>
    <row r="618" spans="2:6" ht="18" customHeight="1">
      <c r="B618" s="37"/>
      <c r="C618" s="787" t="s">
        <v>2043</v>
      </c>
      <c r="D618" s="793">
        <v>6.0000000000000001E-3</v>
      </c>
      <c r="E618" s="793">
        <v>5.0000000000000001E-3</v>
      </c>
      <c r="F618" s="793">
        <v>5.0000000000000001E-3</v>
      </c>
    </row>
    <row r="619" spans="2:6" ht="18" customHeight="1">
      <c r="B619" s="37"/>
      <c r="C619" s="787" t="s">
        <v>2044</v>
      </c>
      <c r="D619" s="793">
        <v>5.0000000000000001E-3</v>
      </c>
      <c r="E619" s="793">
        <v>5.0000000000000001E-3</v>
      </c>
      <c r="F619" s="793">
        <v>5.0000000000000001E-3</v>
      </c>
    </row>
    <row r="620" spans="2:6" ht="18" customHeight="1">
      <c r="B620" s="37"/>
      <c r="C620" s="787" t="s">
        <v>2045</v>
      </c>
      <c r="D620" s="793">
        <v>5.0000000000000001E-3</v>
      </c>
      <c r="E620" s="793">
        <v>5.0000000000000001E-3</v>
      </c>
      <c r="F620" s="793">
        <v>5.0000000000000001E-3</v>
      </c>
    </row>
    <row r="621" spans="2:6" ht="18" customHeight="1">
      <c r="B621" s="37"/>
      <c r="C621" s="787" t="s">
        <v>2046</v>
      </c>
      <c r="D621" s="793">
        <v>5.0000000000000001E-3</v>
      </c>
      <c r="E621" s="793">
        <v>5.0000000000000001E-3</v>
      </c>
      <c r="F621" s="793">
        <v>5.0000000000000001E-3</v>
      </c>
    </row>
    <row r="622" spans="2:6" ht="18" customHeight="1">
      <c r="B622" s="37"/>
      <c r="C622" s="787" t="s">
        <v>2047</v>
      </c>
      <c r="D622" s="793">
        <v>6.0000000000000001E-3</v>
      </c>
      <c r="E622" s="793">
        <v>5.0000000000000001E-3</v>
      </c>
      <c r="F622" s="793">
        <v>5.0000000000000001E-3</v>
      </c>
    </row>
    <row r="623" spans="2:6" ht="18" customHeight="1">
      <c r="B623" s="37"/>
      <c r="C623" s="787" t="s">
        <v>2048</v>
      </c>
      <c r="D623" s="793">
        <v>6.0000000000000001E-3</v>
      </c>
      <c r="E623" s="793">
        <v>5.0000000000000001E-3</v>
      </c>
      <c r="F623" s="793">
        <v>5.0000000000000001E-3</v>
      </c>
    </row>
    <row r="624" spans="2:6" ht="18" customHeight="1">
      <c r="B624" s="37"/>
      <c r="C624" s="794" t="s">
        <v>2049</v>
      </c>
      <c r="D624" s="793">
        <v>5.0000000000000001E-3</v>
      </c>
      <c r="E624" s="793">
        <v>5.0000000000000001E-3</v>
      </c>
      <c r="F624" s="793">
        <v>5.0000000000000001E-3</v>
      </c>
    </row>
    <row r="625" spans="2:12" ht="18" customHeight="1">
      <c r="B625" s="37"/>
      <c r="C625" t="s">
        <v>2076</v>
      </c>
      <c r="D625" s="1"/>
      <c r="E625" s="1"/>
    </row>
    <row r="626" spans="2:12" ht="18" customHeight="1">
      <c r="B626" s="37"/>
      <c r="C626" t="s">
        <v>2077</v>
      </c>
      <c r="D626" s="1"/>
      <c r="E626" s="1"/>
    </row>
    <row r="627" spans="2:12" ht="18" customHeight="1">
      <c r="B627" s="37"/>
      <c r="C627" s="1"/>
      <c r="D627" s="1"/>
      <c r="E627" s="1"/>
    </row>
    <row r="628" spans="2:12" ht="18" customHeight="1">
      <c r="B628" s="37"/>
      <c r="C628" s="1"/>
      <c r="D628" s="1"/>
      <c r="E628" s="1"/>
    </row>
    <row r="629" spans="2:12" ht="18" customHeight="1">
      <c r="C629" s="1"/>
      <c r="D629" s="1"/>
      <c r="E629" s="1"/>
    </row>
    <row r="630" spans="2:12">
      <c r="C630" s="1482" t="s">
        <v>244</v>
      </c>
      <c r="D630" s="1482" t="s">
        <v>716</v>
      </c>
      <c r="E630" s="1482" t="s">
        <v>717</v>
      </c>
      <c r="F630" s="1482" t="s">
        <v>486</v>
      </c>
      <c r="H630" s="1482" t="s">
        <v>78</v>
      </c>
      <c r="I630" s="1482" t="s">
        <v>472</v>
      </c>
      <c r="J630" s="1482" t="s">
        <v>2078</v>
      </c>
      <c r="L630" s="36"/>
    </row>
    <row r="631" spans="2:12" ht="23.25" customHeight="1">
      <c r="C631" s="787" t="s">
        <v>718</v>
      </c>
      <c r="D631" s="787" t="s">
        <v>1950</v>
      </c>
      <c r="E631" s="793">
        <v>4.0000000000000001E-3</v>
      </c>
      <c r="F631" s="1527" t="s">
        <v>2079</v>
      </c>
      <c r="H631" s="787" t="s">
        <v>1185</v>
      </c>
      <c r="I631" s="895" t="s">
        <v>2080</v>
      </c>
      <c r="J631" s="787">
        <v>1</v>
      </c>
      <c r="L631" s="36"/>
    </row>
    <row r="632" spans="2:12" ht="37.5" customHeight="1">
      <c r="C632" t="s">
        <v>97</v>
      </c>
      <c r="H632" s="787" t="s">
        <v>1187</v>
      </c>
      <c r="I632" s="895" t="s">
        <v>1947</v>
      </c>
      <c r="J632" s="787">
        <v>27.9</v>
      </c>
      <c r="L632" s="36"/>
    </row>
    <row r="633" spans="2:12" ht="23.25" customHeight="1">
      <c r="C633" s="648" t="s">
        <v>2081</v>
      </c>
      <c r="H633" s="787" t="s">
        <v>2082</v>
      </c>
      <c r="I633" s="895" t="s">
        <v>1950</v>
      </c>
      <c r="J633" s="787">
        <v>273</v>
      </c>
      <c r="L633" s="36"/>
    </row>
    <row r="634" spans="2:12">
      <c r="C634" s="651" t="s">
        <v>722</v>
      </c>
      <c r="E634" s="39"/>
      <c r="L634" s="36"/>
    </row>
    <row r="635" spans="2:12">
      <c r="C635" s="649" t="s">
        <v>2083</v>
      </c>
      <c r="E635" s="39"/>
      <c r="L635" s="36"/>
    </row>
    <row r="636" spans="2:12">
      <c r="C636" s="649" t="s">
        <v>2084</v>
      </c>
      <c r="L636" s="36"/>
    </row>
    <row r="637" spans="2:12">
      <c r="L637" s="36"/>
    </row>
    <row r="639" spans="2:12">
      <c r="C639" s="37" t="s">
        <v>2085</v>
      </c>
    </row>
    <row r="641" spans="3:10">
      <c r="C641" s="1482" t="s">
        <v>197</v>
      </c>
      <c r="D641" s="1482" t="s">
        <v>733</v>
      </c>
      <c r="E641" s="1482" t="s">
        <v>734</v>
      </c>
      <c r="F641" s="1482" t="s">
        <v>735</v>
      </c>
      <c r="G641" s="1482" t="s">
        <v>736</v>
      </c>
      <c r="H641" s="1482" t="s">
        <v>109</v>
      </c>
      <c r="I641" s="1482" t="s">
        <v>737</v>
      </c>
      <c r="J641" s="1482" t="s">
        <v>738</v>
      </c>
    </row>
    <row r="642" spans="3:10" ht="15" customHeight="1">
      <c r="C642" s="262" t="s">
        <v>739</v>
      </c>
      <c r="D642" s="1528">
        <f>8.96/(15.92+8.96)</f>
        <v>0.36012861736334406</v>
      </c>
      <c r="E642" s="1529">
        <v>1.2</v>
      </c>
      <c r="F642" s="1530">
        <v>0.85</v>
      </c>
      <c r="G642" s="1523">
        <v>45.67</v>
      </c>
      <c r="H642" s="1523">
        <v>0.43</v>
      </c>
      <c r="I642" s="786">
        <v>0.9</v>
      </c>
      <c r="J642" s="1531" t="s">
        <v>546</v>
      </c>
    </row>
    <row r="643" spans="3:10" ht="15" customHeight="1">
      <c r="C643" s="262" t="s">
        <v>740</v>
      </c>
      <c r="D643" s="1528">
        <f>7.79/(13.84+7.79)</f>
        <v>0.36014794267221456</v>
      </c>
      <c r="E643" s="1529">
        <v>1.3</v>
      </c>
      <c r="F643" s="1530">
        <v>0.85</v>
      </c>
      <c r="G643" s="1523">
        <v>48.53</v>
      </c>
      <c r="H643" s="1523">
        <v>0.28000000000000003</v>
      </c>
      <c r="I643" s="786">
        <v>0.9</v>
      </c>
      <c r="J643" s="1531" t="s">
        <v>546</v>
      </c>
    </row>
    <row r="644" spans="3:10" ht="15" customHeight="1">
      <c r="C644" s="262" t="s">
        <v>741</v>
      </c>
      <c r="D644" s="1528">
        <f>18.07/(27.31+18.07)</f>
        <v>0.39819303657999122</v>
      </c>
      <c r="E644" s="1529">
        <v>1</v>
      </c>
      <c r="F644" s="1530">
        <v>0.78</v>
      </c>
      <c r="G644" s="1523">
        <v>47.09</v>
      </c>
      <c r="H644" s="1523">
        <v>0.81</v>
      </c>
      <c r="I644" s="786">
        <v>0.8</v>
      </c>
      <c r="J644" s="1531" t="s">
        <v>546</v>
      </c>
    </row>
    <row r="645" spans="3:10" ht="15" customHeight="1">
      <c r="C645" s="262" t="s">
        <v>742</v>
      </c>
      <c r="D645" s="1528">
        <f>8.41/(21.03+8.41)</f>
        <v>0.28566576086956519</v>
      </c>
      <c r="E645" s="1529">
        <v>1.3</v>
      </c>
      <c r="F645" s="1530">
        <v>0.92</v>
      </c>
      <c r="G645" s="1523">
        <v>41.18</v>
      </c>
      <c r="H645" s="1523">
        <v>0.7</v>
      </c>
      <c r="I645" s="786">
        <v>0.9</v>
      </c>
      <c r="J645" s="1531" t="s">
        <v>546</v>
      </c>
    </row>
    <row r="646" spans="3:10" ht="15" customHeight="1">
      <c r="C646" s="262" t="s">
        <v>743</v>
      </c>
      <c r="D646" s="1528">
        <f>8.41/(21.03+8.41)</f>
        <v>0.28566576086956519</v>
      </c>
      <c r="E646" s="1529">
        <v>1.4</v>
      </c>
      <c r="F646" s="1530">
        <v>0.85</v>
      </c>
      <c r="G646" s="1523">
        <v>41.44</v>
      </c>
      <c r="H646" s="1523">
        <v>0.67</v>
      </c>
      <c r="I646" s="786">
        <v>0.8</v>
      </c>
      <c r="J646" s="1531" t="s">
        <v>546</v>
      </c>
    </row>
    <row r="647" spans="3:10" ht="15" customHeight="1">
      <c r="C647" s="262" t="s">
        <v>744</v>
      </c>
      <c r="D647" s="1528">
        <f>8.96/(15.92+8.96)</f>
        <v>0.36012861736334406</v>
      </c>
      <c r="E647" s="1529">
        <f t="shared" ref="E647:H647" si="15">E643</f>
        <v>1.3</v>
      </c>
      <c r="F647" s="1530">
        <f t="shared" si="15"/>
        <v>0.85</v>
      </c>
      <c r="G647" s="1523">
        <f t="shared" si="15"/>
        <v>48.53</v>
      </c>
      <c r="H647" s="1523">
        <f t="shared" si="15"/>
        <v>0.28000000000000003</v>
      </c>
      <c r="I647" s="786">
        <v>0.9</v>
      </c>
      <c r="J647" s="1531" t="s">
        <v>745</v>
      </c>
    </row>
    <row r="648" spans="3:10" ht="15" customHeight="1">
      <c r="C648" s="262" t="s">
        <v>746</v>
      </c>
      <c r="D648" s="1528">
        <f>11.5/(17.3+11.5)</f>
        <v>0.39930555555555552</v>
      </c>
      <c r="E648" s="1529">
        <v>2.08</v>
      </c>
      <c r="F648" s="1530">
        <v>0.87</v>
      </c>
      <c r="G648" s="1523">
        <v>20</v>
      </c>
      <c r="H648" s="1523">
        <v>0.8</v>
      </c>
      <c r="I648" s="786">
        <v>0.9</v>
      </c>
      <c r="J648" s="1531" t="s">
        <v>546</v>
      </c>
    </row>
    <row r="649" spans="3:10" ht="15" customHeight="1">
      <c r="C649" s="262" t="s">
        <v>747</v>
      </c>
      <c r="D649" s="1528">
        <f>11.5/(17.3+11.5)</f>
        <v>0.39930555555555552</v>
      </c>
      <c r="E649" s="1529">
        <f t="shared" ref="E649:H649" si="16">E648</f>
        <v>2.08</v>
      </c>
      <c r="F649" s="1530">
        <f t="shared" si="16"/>
        <v>0.87</v>
      </c>
      <c r="G649" s="1523">
        <f t="shared" si="16"/>
        <v>20</v>
      </c>
      <c r="H649" s="1523">
        <f t="shared" si="16"/>
        <v>0.8</v>
      </c>
      <c r="I649" s="786">
        <v>0.9</v>
      </c>
      <c r="J649" s="1531" t="s">
        <v>748</v>
      </c>
    </row>
    <row r="650" spans="3:10" ht="15" customHeight="1">
      <c r="C650" s="262" t="s">
        <v>749</v>
      </c>
      <c r="D650" s="1528">
        <f>5/(50+5)</f>
        <v>9.0909090909090912E-2</v>
      </c>
      <c r="E650" s="1529">
        <v>0.43</v>
      </c>
      <c r="F650" s="1530">
        <v>0.45</v>
      </c>
      <c r="G650" s="1523">
        <v>42.26</v>
      </c>
      <c r="H650" s="1523">
        <v>1.1000000000000001</v>
      </c>
      <c r="I650" s="786">
        <v>0.9</v>
      </c>
      <c r="J650" s="1531" t="s">
        <v>750</v>
      </c>
    </row>
    <row r="651" spans="3:10" ht="15" customHeight="1">
      <c r="C651" s="262" t="s">
        <v>751</v>
      </c>
      <c r="D651" s="1528">
        <f>5.01/(15.66+5.01)</f>
        <v>0.24238026124818574</v>
      </c>
      <c r="E651" s="1529">
        <v>1</v>
      </c>
      <c r="F651" s="1530">
        <v>0.85</v>
      </c>
      <c r="G651" s="1523">
        <v>49.32</v>
      </c>
      <c r="H651" s="1523">
        <v>2.9</v>
      </c>
      <c r="I651" s="786">
        <v>0.9</v>
      </c>
      <c r="J651" s="1531" t="s">
        <v>752</v>
      </c>
    </row>
    <row r="652" spans="3:10" ht="20.25" customHeight="1">
      <c r="C652" s="262" t="s">
        <v>753</v>
      </c>
      <c r="D652" s="1528">
        <f>10/(18+10)</f>
        <v>0.35714285714285715</v>
      </c>
      <c r="E652" s="1529">
        <v>1</v>
      </c>
      <c r="F652" s="1530">
        <v>0.1</v>
      </c>
      <c r="G652" s="1523">
        <v>41</v>
      </c>
      <c r="H652" s="1523">
        <v>2.74</v>
      </c>
      <c r="I652" s="786">
        <v>0.9</v>
      </c>
      <c r="J652" s="1531" t="s">
        <v>754</v>
      </c>
    </row>
    <row r="653" spans="3:10" ht="15" customHeight="1">
      <c r="C653" s="262" t="s">
        <v>755</v>
      </c>
      <c r="D653" s="1528">
        <f>10/(0+10)</f>
        <v>1</v>
      </c>
      <c r="E653" s="1529">
        <v>0</v>
      </c>
      <c r="F653" s="1530">
        <v>0.25</v>
      </c>
      <c r="G653" s="1523">
        <v>44.22</v>
      </c>
      <c r="H653" s="1523">
        <v>2.6</v>
      </c>
      <c r="I653" s="786">
        <v>0.9</v>
      </c>
      <c r="J653" s="1531" t="s">
        <v>546</v>
      </c>
    </row>
    <row r="654" spans="3:10" ht="15" customHeight="1">
      <c r="C654" s="262" t="s">
        <v>756</v>
      </c>
      <c r="D654" s="1528">
        <f>10/(0+10)</f>
        <v>1</v>
      </c>
      <c r="E654" s="1529">
        <v>0</v>
      </c>
      <c r="F654" s="1530">
        <v>0.25</v>
      </c>
      <c r="G654" s="1523">
        <v>51.02</v>
      </c>
      <c r="H654" s="1523">
        <v>3</v>
      </c>
      <c r="I654" s="786">
        <v>0.9</v>
      </c>
      <c r="J654" s="1531" t="s">
        <v>757</v>
      </c>
    </row>
    <row r="655" spans="3:10" ht="15" customHeight="1">
      <c r="C655" s="262" t="s">
        <v>758</v>
      </c>
      <c r="D655" s="1528">
        <f>10/(0+10)</f>
        <v>1</v>
      </c>
      <c r="E655" s="1529">
        <v>0</v>
      </c>
      <c r="F655" s="1530">
        <v>0.25</v>
      </c>
      <c r="G655" s="1523">
        <v>42.52</v>
      </c>
      <c r="H655" s="1523">
        <v>0.15</v>
      </c>
      <c r="I655" s="786">
        <v>0.9</v>
      </c>
      <c r="J655" s="1531" t="s">
        <v>546</v>
      </c>
    </row>
    <row r="656" spans="3:10" ht="15" customHeight="1">
      <c r="C656" s="262" t="s">
        <v>759</v>
      </c>
      <c r="D656" s="1528">
        <v>1</v>
      </c>
      <c r="E656" s="1529">
        <v>1.1299999999999999</v>
      </c>
      <c r="F656" s="1530">
        <v>0.78149999999999997</v>
      </c>
      <c r="G656" s="1523">
        <v>49.5</v>
      </c>
      <c r="H656" s="1523">
        <v>0.39</v>
      </c>
      <c r="I656" s="786">
        <v>0.9</v>
      </c>
      <c r="J656" s="1531" t="s">
        <v>546</v>
      </c>
    </row>
    <row r="657" spans="2:10" ht="15" customHeight="1">
      <c r="C657" s="262" t="s">
        <v>760</v>
      </c>
      <c r="D657" s="1528">
        <v>1</v>
      </c>
      <c r="E657" s="1529">
        <v>0.43</v>
      </c>
      <c r="F657" s="1530">
        <v>0.73599999999999999</v>
      </c>
      <c r="G657" s="1523">
        <v>45</v>
      </c>
      <c r="H657" s="1523">
        <v>0.36</v>
      </c>
      <c r="I657" s="786">
        <v>0.9</v>
      </c>
      <c r="J657" s="1531" t="s">
        <v>546</v>
      </c>
    </row>
    <row r="658" spans="2:10" ht="15" customHeight="1">
      <c r="C658" s="262" t="s">
        <v>761</v>
      </c>
      <c r="D658" s="1528">
        <v>1</v>
      </c>
      <c r="E658" s="1529">
        <v>3.17</v>
      </c>
      <c r="F658" s="1530">
        <v>0.85</v>
      </c>
      <c r="G658" s="1523">
        <v>57</v>
      </c>
      <c r="H658" s="1523">
        <v>0.36</v>
      </c>
      <c r="I658" s="786">
        <v>0.9</v>
      </c>
      <c r="J658" s="1531" t="s">
        <v>546</v>
      </c>
    </row>
    <row r="659" spans="2:10" ht="15" customHeight="1">
      <c r="C659" s="262" t="s">
        <v>762</v>
      </c>
      <c r="D659" s="1528">
        <v>1</v>
      </c>
      <c r="E659" s="1529">
        <v>7.0000000000000007E-2</v>
      </c>
      <c r="F659" s="1530">
        <v>0.8</v>
      </c>
      <c r="G659" s="1523">
        <v>55</v>
      </c>
      <c r="H659" s="1523">
        <v>0.20300000000000001</v>
      </c>
      <c r="I659" s="786">
        <v>0.9</v>
      </c>
      <c r="J659" s="1531" t="s">
        <v>546</v>
      </c>
    </row>
    <row r="660" spans="2:10" ht="24.75" customHeight="1">
      <c r="C660" s="262" t="s">
        <v>763</v>
      </c>
      <c r="D660" s="1528">
        <v>1</v>
      </c>
      <c r="E660" s="1529">
        <v>7.0000000000000007E-2</v>
      </c>
      <c r="F660" s="1530">
        <v>0.8</v>
      </c>
      <c r="G660" s="1523">
        <v>55</v>
      </c>
      <c r="H660" s="1523">
        <v>0.20300000000000001</v>
      </c>
      <c r="I660" s="786">
        <v>0.9</v>
      </c>
      <c r="J660" s="1531" t="s">
        <v>764</v>
      </c>
    </row>
    <row r="661" spans="2:10" ht="15" customHeight="1">
      <c r="C661" s="280" t="s">
        <v>765</v>
      </c>
      <c r="D661" s="1528">
        <f>8.96/(15.92+8.96)</f>
        <v>0.36012861736334406</v>
      </c>
      <c r="E661" s="1529">
        <v>1.3</v>
      </c>
      <c r="F661" s="1530">
        <v>0.85</v>
      </c>
      <c r="G661" s="1523">
        <v>48.53</v>
      </c>
      <c r="H661" s="1523">
        <v>0.28000000000000003</v>
      </c>
      <c r="I661" s="786">
        <v>0.9</v>
      </c>
      <c r="J661" s="1531" t="s">
        <v>745</v>
      </c>
    </row>
    <row r="662" spans="2:10">
      <c r="C662" s="36" t="s">
        <v>2086</v>
      </c>
    </row>
    <row r="663" spans="2:10">
      <c r="C663" s="36"/>
    </row>
    <row r="664" spans="2:10">
      <c r="B664" t="s">
        <v>24</v>
      </c>
      <c r="C664" s="286"/>
      <c r="D664" s="285"/>
    </row>
    <row r="665" spans="2:10">
      <c r="C665" s="286"/>
      <c r="D665" s="285"/>
    </row>
    <row r="666" spans="2:10">
      <c r="B666" t="s">
        <v>2087</v>
      </c>
      <c r="C666" s="1532" t="str">
        <f>B683</f>
        <v>Fertilizantes sintéticos nitrogenados</v>
      </c>
      <c r="D666" s="1533">
        <f>IF(ISNUMBER(G686),G686,"")</f>
        <v>0</v>
      </c>
      <c r="E666" s="1480" t="s">
        <v>2088</v>
      </c>
    </row>
    <row r="667" spans="2:10">
      <c r="B667" t="s">
        <v>2089</v>
      </c>
      <c r="C667" s="1532" t="str">
        <f>B709</f>
        <v>Estiércoles y purines aplicados al campo</v>
      </c>
      <c r="D667" s="1533">
        <f>IF(ISNUMBER(G712),G712,"")</f>
        <v>0</v>
      </c>
      <c r="E667" s="1480" t="s">
        <v>2088</v>
      </c>
    </row>
    <row r="668" spans="2:10" ht="30">
      <c r="B668" t="s">
        <v>2090</v>
      </c>
      <c r="C668" s="1532" t="str">
        <f>B735</f>
        <v>Otros fertilizantes orgánicos (lodos, compost, otros)</v>
      </c>
      <c r="D668" s="1533">
        <f>IF(ISNUMBER(G738),G738,"")</f>
        <v>0</v>
      </c>
      <c r="E668" s="1480" t="s">
        <v>2088</v>
      </c>
    </row>
    <row r="669" spans="2:10">
      <c r="B669" t="s">
        <v>2091</v>
      </c>
      <c r="C669" s="1532" t="str">
        <f>C771</f>
        <v>Residuos de cultivos</v>
      </c>
      <c r="D669" s="1533">
        <f>IF(ISNUMBER(G771),G771,"")</f>
        <v>0</v>
      </c>
      <c r="E669" s="1480" t="s">
        <v>2088</v>
      </c>
    </row>
    <row r="670" spans="2:10">
      <c r="B670" t="s">
        <v>2092</v>
      </c>
      <c r="C670" s="1532" t="str">
        <f>B1060</f>
        <v>Emisiones indirectas N2O</v>
      </c>
      <c r="D670" s="1533">
        <f>IF(ISNUMBER(G1063),G1063,"")</f>
        <v>0</v>
      </c>
      <c r="E670" s="1480" t="s">
        <v>2088</v>
      </c>
    </row>
    <row r="671" spans="2:10">
      <c r="B671" t="s">
        <v>2093</v>
      </c>
      <c r="C671" s="1532" t="str">
        <f>B1083</f>
        <v>Consumo de urea</v>
      </c>
      <c r="D671" s="1533">
        <f>IF(ISNUMBER(G1086),G1086,"")</f>
        <v>0</v>
      </c>
      <c r="E671" s="1480" t="s">
        <v>2088</v>
      </c>
    </row>
    <row r="672" spans="2:10">
      <c r="B672" t="s">
        <v>2094</v>
      </c>
      <c r="C672" s="1532" t="str">
        <f>B1121</f>
        <v>Cultivo de arroz</v>
      </c>
      <c r="D672" s="1533">
        <f>IF(ISNUMBER(G1124),G1124,"")</f>
        <v>0</v>
      </c>
      <c r="E672" s="1480" t="s">
        <v>2088</v>
      </c>
    </row>
    <row r="673" spans="1:53">
      <c r="B673" t="s">
        <v>2095</v>
      </c>
      <c r="C673" s="1532" t="str">
        <f>B1148</f>
        <v>Aplicación de enmiendas calizas</v>
      </c>
      <c r="D673" s="1533">
        <f>IF(ISNUMBER(G1151),G1151,"")</f>
        <v>0</v>
      </c>
      <c r="E673" s="1480" t="s">
        <v>2088</v>
      </c>
    </row>
    <row r="674" spans="1:53" ht="16.5" customHeight="1">
      <c r="B674" t="s">
        <v>2096</v>
      </c>
      <c r="C674" s="1534" t="str">
        <f>B1169</f>
        <v>Aplicación de otros fertilizantes con carbono</v>
      </c>
      <c r="D674" s="1533">
        <f>IF(ISNUMBER(G1172),G1172,"")</f>
        <v>0</v>
      </c>
      <c r="E674" s="1480" t="s">
        <v>2088</v>
      </c>
    </row>
    <row r="675" spans="1:53" ht="16.5" customHeight="1">
      <c r="B675" t="s">
        <v>2097</v>
      </c>
      <c r="C675" s="1534" t="str">
        <f>B1233</f>
        <v>Quema de residuos en campo abierto y quema de restos de poda</v>
      </c>
      <c r="D675" s="1533">
        <f>IF(ISNUMBER(G1236),G1236,"")</f>
        <v>0</v>
      </c>
      <c r="E675" s="1480" t="s">
        <v>2088</v>
      </c>
    </row>
    <row r="676" spans="1:53" ht="16.5" customHeight="1">
      <c r="C676" s="1535" t="s">
        <v>137</v>
      </c>
      <c r="D676" s="1536">
        <f>SUM(D666:D675)</f>
        <v>0</v>
      </c>
      <c r="E676" s="1537" t="s">
        <v>2088</v>
      </c>
    </row>
    <row r="677" spans="1:53" ht="16.5" customHeight="1"/>
    <row r="678" spans="1:53" ht="18" customHeight="1">
      <c r="A678" s="454"/>
      <c r="B678" s="22"/>
      <c r="C678" s="19"/>
      <c r="D678" s="19"/>
      <c r="E678" s="19"/>
      <c r="F678" s="19"/>
      <c r="H678" s="19"/>
      <c r="J678" s="21"/>
      <c r="K678" s="21"/>
      <c r="L678" s="21"/>
      <c r="M678" s="21"/>
      <c r="N678" s="21"/>
      <c r="O678" s="21"/>
      <c r="P678" s="19"/>
      <c r="Q678" s="19"/>
      <c r="R678" s="19"/>
      <c r="S678" s="19"/>
      <c r="T678" s="19"/>
      <c r="U678" s="19"/>
      <c r="V678" s="21"/>
      <c r="W678" s="21"/>
      <c r="X678" s="21"/>
      <c r="Y678" s="21"/>
      <c r="Z678" s="21"/>
      <c r="AA678" s="21"/>
      <c r="AB678" s="19"/>
      <c r="AC678" s="19"/>
      <c r="AD678" s="19"/>
      <c r="AE678" s="19"/>
      <c r="AF678" s="19"/>
      <c r="AG678" s="19"/>
      <c r="AH678" s="21"/>
      <c r="AI678" s="21"/>
      <c r="AJ678" s="21"/>
      <c r="AK678" s="21"/>
      <c r="AL678" s="21"/>
      <c r="AM678" s="21"/>
      <c r="AN678" s="19"/>
      <c r="AO678" s="19"/>
      <c r="AP678" s="19"/>
      <c r="AQ678" s="19"/>
      <c r="AR678" s="19"/>
      <c r="AS678" s="19"/>
      <c r="AT678" s="21"/>
      <c r="AU678" s="21"/>
      <c r="AV678" s="21"/>
      <c r="AW678" s="21"/>
      <c r="AX678" s="21"/>
      <c r="AY678" s="21"/>
      <c r="AZ678" s="19"/>
      <c r="BA678" s="19"/>
    </row>
    <row r="679" spans="1:53" ht="18" customHeight="1">
      <c r="B679" s="288" t="s">
        <v>2098</v>
      </c>
      <c r="C679" s="288"/>
      <c r="D679" s="288"/>
      <c r="E679" s="288"/>
      <c r="F679" s="288"/>
      <c r="G679" s="288"/>
      <c r="H679" s="288"/>
      <c r="I679" s="288"/>
      <c r="J679" s="288"/>
      <c r="K679" s="288"/>
    </row>
    <row r="680" spans="1:53">
      <c r="C680" s="286"/>
      <c r="D680" s="285"/>
      <c r="L680" s="287"/>
    </row>
    <row r="681" spans="1:53" ht="18" customHeight="1">
      <c r="B681" s="37" t="s">
        <v>2099</v>
      </c>
      <c r="C681" s="1"/>
      <c r="D681" s="1"/>
      <c r="E681" s="1"/>
      <c r="F681" s="1"/>
    </row>
    <row r="682" spans="1:53" ht="18" customHeight="1">
      <c r="B682" s="37"/>
      <c r="C682" s="1"/>
      <c r="D682" s="1"/>
      <c r="E682" s="1"/>
    </row>
    <row r="683" spans="1:53" ht="18" customHeight="1">
      <c r="B683" s="303" t="s">
        <v>206</v>
      </c>
      <c r="D683" s="1"/>
      <c r="E683" s="1"/>
      <c r="F683" s="1"/>
      <c r="G683" s="1"/>
      <c r="H683" s="1"/>
      <c r="I683" s="1"/>
      <c r="J683" s="1"/>
      <c r="K683" s="1"/>
    </row>
    <row r="684" spans="1:53" ht="18" customHeight="1">
      <c r="I684" t="e">
        <f>VLOOKUP($H$6,$C$572:$F$624,2,FALSE)</f>
        <v>#N/A</v>
      </c>
    </row>
    <row r="685" spans="1:53" ht="18" customHeight="1">
      <c r="D685" s="1538" t="s">
        <v>2100</v>
      </c>
      <c r="E685" s="1538" t="s">
        <v>2101</v>
      </c>
      <c r="F685" s="1538" t="s">
        <v>2102</v>
      </c>
      <c r="G685" s="1538" t="s">
        <v>2103</v>
      </c>
    </row>
    <row r="686" spans="1:53" ht="18" customHeight="1">
      <c r="A686" s="452">
        <v>1</v>
      </c>
      <c r="B686" s="330" t="s">
        <v>2087</v>
      </c>
      <c r="C686" s="1539" t="str">
        <f>B683</f>
        <v>Fertilizantes sintéticos nitrogenados</v>
      </c>
      <c r="D686" s="1540" t="s">
        <v>546</v>
      </c>
      <c r="E686" s="1540" t="s">
        <v>546</v>
      </c>
      <c r="F686" s="1540">
        <f>ROUND(K708*1000,2)</f>
        <v>0</v>
      </c>
      <c r="G686" s="1540">
        <f>ROUND(L708,2)</f>
        <v>0</v>
      </c>
      <c r="H686" s="47"/>
    </row>
    <row r="687" spans="1:53">
      <c r="D687" s="285"/>
      <c r="L687" s="287"/>
    </row>
    <row r="688" spans="1:53" ht="24.75" customHeight="1">
      <c r="C688" s="1516" t="s">
        <v>158</v>
      </c>
      <c r="D688" s="1516" t="s">
        <v>159</v>
      </c>
      <c r="E688" s="1516" t="s">
        <v>160</v>
      </c>
      <c r="F688" s="1516" t="s">
        <v>189</v>
      </c>
      <c r="G688" s="1516" t="s">
        <v>109</v>
      </c>
      <c r="H688" s="1516" t="s">
        <v>180</v>
      </c>
      <c r="I688" s="1516" t="s">
        <v>2104</v>
      </c>
      <c r="J688" s="1541" t="s">
        <v>2105</v>
      </c>
      <c r="K688" s="1516" t="s">
        <v>2106</v>
      </c>
      <c r="L688" s="1516" t="s">
        <v>2107</v>
      </c>
      <c r="M688" s="1516" t="s">
        <v>2108</v>
      </c>
    </row>
    <row r="689" spans="3:13">
      <c r="C689" s="1542" t="s">
        <v>158</v>
      </c>
      <c r="D689" s="1543"/>
      <c r="E689" s="1544"/>
      <c r="F689" s="1545"/>
      <c r="G689" s="1546"/>
      <c r="H689" s="1546"/>
      <c r="I689" s="1546"/>
      <c r="J689" s="1546"/>
      <c r="K689" s="1543"/>
      <c r="L689" s="1543"/>
      <c r="M689" s="1547" t="s">
        <v>2109</v>
      </c>
    </row>
    <row r="690" spans="3:13">
      <c r="C690" s="1522" t="str">
        <f t="shared" ref="C690:F707" si="17">C482</f>
        <v/>
      </c>
      <c r="D690" s="1522" t="str">
        <f t="shared" si="17"/>
        <v/>
      </c>
      <c r="E690" s="1522" t="str">
        <f t="shared" si="17"/>
        <v/>
      </c>
      <c r="F690" s="1522" t="str">
        <f t="shared" si="17"/>
        <v/>
      </c>
      <c r="G690" s="1548" t="str">
        <f t="shared" ref="G690:G707" si="18">IF(ISNUMBER(H482),H482,IF(ISNUMBER(G482),G482,""))</f>
        <v/>
      </c>
      <c r="H690" s="1549" t="str">
        <f t="shared" ref="H690:H707" si="19">IFERROR(IF(ISNUMBER(I482),I482,F690*G690),"")</f>
        <v/>
      </c>
      <c r="I690" s="1550" t="str">
        <f t="shared" ref="I690:I695" si="20">IF(ISNUMBER(J690),"-",IF(D690="", "",IF(E690="Arroz",$E$631,VLOOKUP($H$6,$C$572:$F$624,2,FALSE))))</f>
        <v/>
      </c>
      <c r="J690" s="1530" t="str">
        <f>IF(ISNUMBER('4. Emisiones cultivos'!L33),'4. Emisiones cultivos'!L33,"")</f>
        <v/>
      </c>
      <c r="K690" s="1551" t="str">
        <f>IFERROR(IF(D690="","", IF(J690="", H690*I690,H690*J690)*(44/28)),"")</f>
        <v/>
      </c>
      <c r="L690" s="1551" t="str">
        <f>IF(K690="", "", K690*$H$10)</f>
        <v/>
      </c>
      <c r="M690" s="1552">
        <f>SUM(L690:L707)</f>
        <v>0</v>
      </c>
    </row>
    <row r="691" spans="3:13">
      <c r="C691" s="1522" t="str">
        <f t="shared" si="17"/>
        <v/>
      </c>
      <c r="D691" s="1522" t="str">
        <f t="shared" si="17"/>
        <v/>
      </c>
      <c r="E691" s="1522" t="str">
        <f t="shared" si="17"/>
        <v/>
      </c>
      <c r="F691" s="1522" t="str">
        <f t="shared" si="17"/>
        <v/>
      </c>
      <c r="G691" s="1548" t="str">
        <f t="shared" si="18"/>
        <v/>
      </c>
      <c r="H691" s="1549" t="str">
        <f t="shared" si="19"/>
        <v/>
      </c>
      <c r="I691" s="1550" t="str">
        <f t="shared" si="20"/>
        <v/>
      </c>
      <c r="J691" s="1530" t="str">
        <f>IF(ISNUMBER('4. Emisiones cultivos'!L34),'4. Emisiones cultivos'!L34,"")</f>
        <v/>
      </c>
      <c r="K691" s="1551" t="str">
        <f t="shared" ref="K691:K695" si="21">IFERROR(IF(D691="","", IF(J691="", H691*I691,H691*J691)*(44/28)),"")</f>
        <v/>
      </c>
      <c r="L691" s="1551" t="str">
        <f>IF(K691="", "", K691*$H$10)</f>
        <v/>
      </c>
      <c r="M691" s="41"/>
    </row>
    <row r="692" spans="3:13">
      <c r="C692" s="1522" t="str">
        <f t="shared" si="17"/>
        <v/>
      </c>
      <c r="D692" s="1522" t="str">
        <f t="shared" si="17"/>
        <v/>
      </c>
      <c r="E692" s="1522" t="str">
        <f t="shared" si="17"/>
        <v/>
      </c>
      <c r="F692" s="1522" t="str">
        <f t="shared" si="17"/>
        <v/>
      </c>
      <c r="G692" s="1548" t="str">
        <f t="shared" si="18"/>
        <v/>
      </c>
      <c r="H692" s="1549" t="str">
        <f t="shared" si="19"/>
        <v/>
      </c>
      <c r="I692" s="1550" t="str">
        <f t="shared" si="20"/>
        <v/>
      </c>
      <c r="J692" s="1530" t="str">
        <f>IF(ISNUMBER('4. Emisiones cultivos'!L35),'4. Emisiones cultivos'!L35,"")</f>
        <v/>
      </c>
      <c r="K692" s="1551" t="str">
        <f t="shared" si="21"/>
        <v/>
      </c>
      <c r="L692" s="1551" t="str">
        <f t="shared" ref="L692:L695" si="22">IF(K692="", "", K692*$H$10)</f>
        <v/>
      </c>
      <c r="M692" s="41"/>
    </row>
    <row r="693" spans="3:13">
      <c r="C693" s="1522" t="str">
        <f t="shared" si="17"/>
        <v/>
      </c>
      <c r="D693" s="1522" t="str">
        <f t="shared" si="17"/>
        <v/>
      </c>
      <c r="E693" s="1522" t="str">
        <f t="shared" si="17"/>
        <v/>
      </c>
      <c r="F693" s="1522" t="str">
        <f t="shared" si="17"/>
        <v/>
      </c>
      <c r="G693" s="1548" t="str">
        <f t="shared" si="18"/>
        <v/>
      </c>
      <c r="H693" s="1549" t="str">
        <f t="shared" si="19"/>
        <v/>
      </c>
      <c r="I693" s="1550" t="str">
        <f t="shared" si="20"/>
        <v/>
      </c>
      <c r="J693" s="1530" t="str">
        <f>IF(ISNUMBER('4. Emisiones cultivos'!L36),'4. Emisiones cultivos'!L36,"")</f>
        <v/>
      </c>
      <c r="K693" s="1551" t="str">
        <f t="shared" si="21"/>
        <v/>
      </c>
      <c r="L693" s="1551" t="str">
        <f t="shared" si="22"/>
        <v/>
      </c>
      <c r="M693" s="41"/>
    </row>
    <row r="694" spans="3:13">
      <c r="C694" s="1522" t="str">
        <f t="shared" si="17"/>
        <v/>
      </c>
      <c r="D694" s="1522" t="str">
        <f t="shared" si="17"/>
        <v/>
      </c>
      <c r="E694" s="1522" t="str">
        <f t="shared" si="17"/>
        <v/>
      </c>
      <c r="F694" s="1522" t="str">
        <f t="shared" si="17"/>
        <v/>
      </c>
      <c r="G694" s="1548" t="str">
        <f t="shared" si="18"/>
        <v/>
      </c>
      <c r="H694" s="1549" t="str">
        <f t="shared" si="19"/>
        <v/>
      </c>
      <c r="I694" s="1550" t="str">
        <f t="shared" si="20"/>
        <v/>
      </c>
      <c r="J694" s="1530" t="str">
        <f>IF(ISNUMBER('4. Emisiones cultivos'!L37),'4. Emisiones cultivos'!L37,"")</f>
        <v/>
      </c>
      <c r="K694" s="1551" t="str">
        <f t="shared" si="21"/>
        <v/>
      </c>
      <c r="L694" s="1551" t="str">
        <f t="shared" si="22"/>
        <v/>
      </c>
      <c r="M694" s="41"/>
    </row>
    <row r="695" spans="3:13" ht="15" customHeight="1">
      <c r="C695" s="1522" t="str">
        <f t="shared" si="17"/>
        <v/>
      </c>
      <c r="D695" s="1522" t="str">
        <f t="shared" si="17"/>
        <v/>
      </c>
      <c r="E695" s="1522" t="str">
        <f t="shared" si="17"/>
        <v/>
      </c>
      <c r="F695" s="1522" t="str">
        <f t="shared" si="17"/>
        <v/>
      </c>
      <c r="G695" s="1548" t="str">
        <f t="shared" si="18"/>
        <v/>
      </c>
      <c r="H695" s="1549" t="str">
        <f t="shared" si="19"/>
        <v/>
      </c>
      <c r="I695" s="1550" t="str">
        <f t="shared" si="20"/>
        <v/>
      </c>
      <c r="J695" s="1530" t="str">
        <f>IF(ISNUMBER('4. Emisiones cultivos'!L38),'4. Emisiones cultivos'!L38,"")</f>
        <v/>
      </c>
      <c r="K695" s="1551" t="str">
        <f t="shared" si="21"/>
        <v/>
      </c>
      <c r="L695" s="1551" t="str">
        <f t="shared" si="22"/>
        <v/>
      </c>
      <c r="M695" s="41"/>
    </row>
    <row r="696" spans="3:13" ht="15" customHeight="1">
      <c r="C696" s="1522" t="str">
        <f t="shared" si="17"/>
        <v/>
      </c>
      <c r="D696" s="1522" t="str">
        <f t="shared" si="17"/>
        <v/>
      </c>
      <c r="E696" s="1522" t="str">
        <f t="shared" si="17"/>
        <v/>
      </c>
      <c r="F696" s="1522" t="str">
        <f t="shared" si="17"/>
        <v/>
      </c>
      <c r="G696" s="1548" t="str">
        <f t="shared" si="18"/>
        <v/>
      </c>
      <c r="H696" s="1549" t="str">
        <f t="shared" si="19"/>
        <v/>
      </c>
      <c r="I696" s="1550" t="str">
        <f t="shared" ref="I696:I707" si="23">IF(ISNUMBER(J696),"-",IF(D696="", "",IF(E696="Arroz",$E$631,VLOOKUP($H$6,$C$572:$F$624,2,FALSE))))</f>
        <v/>
      </c>
      <c r="J696" s="1530" t="str">
        <f>IF(ISNUMBER('4. Emisiones cultivos'!L39),'4. Emisiones cultivos'!L39,"")</f>
        <v/>
      </c>
      <c r="K696" s="1551" t="str">
        <f t="shared" ref="K696:K707" si="24">IFERROR(IF(D696="","", IF(J696="", H696*I696,H696*J696)*(44/28)),"")</f>
        <v/>
      </c>
      <c r="L696" s="1551" t="str">
        <f t="shared" ref="L696:L707" si="25">IF(K696="", "", K696*$H$10)</f>
        <v/>
      </c>
      <c r="M696" s="41"/>
    </row>
    <row r="697" spans="3:13" ht="15" customHeight="1">
      <c r="C697" s="1522" t="str">
        <f t="shared" si="17"/>
        <v/>
      </c>
      <c r="D697" s="1522" t="str">
        <f t="shared" si="17"/>
        <v/>
      </c>
      <c r="E697" s="1522" t="str">
        <f t="shared" si="17"/>
        <v/>
      </c>
      <c r="F697" s="1522" t="str">
        <f t="shared" si="17"/>
        <v/>
      </c>
      <c r="G697" s="1548" t="str">
        <f t="shared" si="18"/>
        <v/>
      </c>
      <c r="H697" s="1549" t="str">
        <f t="shared" si="19"/>
        <v/>
      </c>
      <c r="I697" s="1550" t="str">
        <f t="shared" si="23"/>
        <v/>
      </c>
      <c r="J697" s="1530" t="str">
        <f>IF(ISNUMBER('4. Emisiones cultivos'!L40),'4. Emisiones cultivos'!L40,"")</f>
        <v/>
      </c>
      <c r="K697" s="1551" t="str">
        <f t="shared" si="24"/>
        <v/>
      </c>
      <c r="L697" s="1551" t="str">
        <f t="shared" si="25"/>
        <v/>
      </c>
      <c r="M697" s="41"/>
    </row>
    <row r="698" spans="3:13" ht="15" customHeight="1">
      <c r="C698" s="1522" t="str">
        <f t="shared" si="17"/>
        <v/>
      </c>
      <c r="D698" s="1522" t="str">
        <f t="shared" si="17"/>
        <v/>
      </c>
      <c r="E698" s="1522" t="str">
        <f t="shared" si="17"/>
        <v/>
      </c>
      <c r="F698" s="1522" t="str">
        <f t="shared" si="17"/>
        <v/>
      </c>
      <c r="G698" s="1548" t="str">
        <f t="shared" si="18"/>
        <v/>
      </c>
      <c r="H698" s="1549" t="str">
        <f t="shared" si="19"/>
        <v/>
      </c>
      <c r="I698" s="1550" t="str">
        <f t="shared" si="23"/>
        <v/>
      </c>
      <c r="J698" s="1530" t="str">
        <f>IF(ISNUMBER('4. Emisiones cultivos'!L41),'4. Emisiones cultivos'!L41,"")</f>
        <v/>
      </c>
      <c r="K698" s="1551" t="str">
        <f t="shared" si="24"/>
        <v/>
      </c>
      <c r="L698" s="1551" t="str">
        <f t="shared" si="25"/>
        <v/>
      </c>
      <c r="M698" s="41"/>
    </row>
    <row r="699" spans="3:13" ht="15" customHeight="1">
      <c r="C699" s="1522" t="str">
        <f t="shared" si="17"/>
        <v/>
      </c>
      <c r="D699" s="1522" t="str">
        <f t="shared" si="17"/>
        <v/>
      </c>
      <c r="E699" s="1522" t="str">
        <f t="shared" si="17"/>
        <v/>
      </c>
      <c r="F699" s="1522" t="str">
        <f t="shared" si="17"/>
        <v/>
      </c>
      <c r="G699" s="1548" t="str">
        <f t="shared" si="18"/>
        <v/>
      </c>
      <c r="H699" s="1549" t="str">
        <f t="shared" si="19"/>
        <v/>
      </c>
      <c r="I699" s="1550" t="str">
        <f t="shared" si="23"/>
        <v/>
      </c>
      <c r="J699" s="1530" t="str">
        <f>IF(ISNUMBER('4. Emisiones cultivos'!L42),'4. Emisiones cultivos'!L42,"")</f>
        <v/>
      </c>
      <c r="K699" s="1551" t="str">
        <f t="shared" si="24"/>
        <v/>
      </c>
      <c r="L699" s="1551" t="str">
        <f t="shared" si="25"/>
        <v/>
      </c>
      <c r="M699" s="41"/>
    </row>
    <row r="700" spans="3:13" ht="15" customHeight="1">
      <c r="C700" s="1522" t="str">
        <f t="shared" si="17"/>
        <v/>
      </c>
      <c r="D700" s="1522" t="str">
        <f t="shared" si="17"/>
        <v/>
      </c>
      <c r="E700" s="1522" t="str">
        <f t="shared" si="17"/>
        <v/>
      </c>
      <c r="F700" s="1522" t="str">
        <f t="shared" si="17"/>
        <v/>
      </c>
      <c r="G700" s="1548" t="str">
        <f t="shared" si="18"/>
        <v/>
      </c>
      <c r="H700" s="1549" t="str">
        <f t="shared" si="19"/>
        <v/>
      </c>
      <c r="I700" s="1550" t="str">
        <f t="shared" si="23"/>
        <v/>
      </c>
      <c r="J700" s="1530" t="str">
        <f>IF(ISNUMBER('4. Emisiones cultivos'!L43),'4. Emisiones cultivos'!L43,"")</f>
        <v/>
      </c>
      <c r="K700" s="1551" t="str">
        <f t="shared" si="24"/>
        <v/>
      </c>
      <c r="L700" s="1551" t="str">
        <f t="shared" si="25"/>
        <v/>
      </c>
      <c r="M700" s="41"/>
    </row>
    <row r="701" spans="3:13" ht="15" customHeight="1">
      <c r="C701" s="1522" t="str">
        <f t="shared" si="17"/>
        <v/>
      </c>
      <c r="D701" s="1522" t="str">
        <f t="shared" si="17"/>
        <v/>
      </c>
      <c r="E701" s="1522" t="str">
        <f t="shared" si="17"/>
        <v/>
      </c>
      <c r="F701" s="1522" t="str">
        <f t="shared" si="17"/>
        <v/>
      </c>
      <c r="G701" s="1548" t="str">
        <f t="shared" si="18"/>
        <v/>
      </c>
      <c r="H701" s="1549" t="str">
        <f t="shared" si="19"/>
        <v/>
      </c>
      <c r="I701" s="1550" t="str">
        <f t="shared" si="23"/>
        <v/>
      </c>
      <c r="J701" s="1530" t="str">
        <f>IF(ISNUMBER('4. Emisiones cultivos'!L44),'4. Emisiones cultivos'!L44,"")</f>
        <v/>
      </c>
      <c r="K701" s="1551" t="str">
        <f t="shared" si="24"/>
        <v/>
      </c>
      <c r="L701" s="1551" t="str">
        <f t="shared" si="25"/>
        <v/>
      </c>
      <c r="M701" s="41"/>
    </row>
    <row r="702" spans="3:13" ht="15" customHeight="1">
      <c r="C702" s="1522" t="str">
        <f t="shared" si="17"/>
        <v/>
      </c>
      <c r="D702" s="1522" t="str">
        <f t="shared" si="17"/>
        <v/>
      </c>
      <c r="E702" s="1522" t="str">
        <f t="shared" si="17"/>
        <v/>
      </c>
      <c r="F702" s="1522" t="str">
        <f t="shared" si="17"/>
        <v/>
      </c>
      <c r="G702" s="1548" t="str">
        <f t="shared" si="18"/>
        <v/>
      </c>
      <c r="H702" s="1549" t="str">
        <f t="shared" si="19"/>
        <v/>
      </c>
      <c r="I702" s="1550" t="str">
        <f t="shared" si="23"/>
        <v/>
      </c>
      <c r="J702" s="1530" t="str">
        <f>IF(ISNUMBER('4. Emisiones cultivos'!L45),'4. Emisiones cultivos'!L45,"")</f>
        <v/>
      </c>
      <c r="K702" s="1551" t="str">
        <f t="shared" si="24"/>
        <v/>
      </c>
      <c r="L702" s="1551" t="str">
        <f t="shared" si="25"/>
        <v/>
      </c>
      <c r="M702" s="41"/>
    </row>
    <row r="703" spans="3:13" ht="15" customHeight="1">
      <c r="C703" s="1522" t="str">
        <f t="shared" si="17"/>
        <v/>
      </c>
      <c r="D703" s="1522" t="str">
        <f t="shared" si="17"/>
        <v/>
      </c>
      <c r="E703" s="1522" t="str">
        <f t="shared" si="17"/>
        <v/>
      </c>
      <c r="F703" s="1522" t="str">
        <f t="shared" si="17"/>
        <v/>
      </c>
      <c r="G703" s="1548" t="str">
        <f t="shared" si="18"/>
        <v/>
      </c>
      <c r="H703" s="1549" t="str">
        <f t="shared" si="19"/>
        <v/>
      </c>
      <c r="I703" s="1550" t="str">
        <f t="shared" si="23"/>
        <v/>
      </c>
      <c r="J703" s="1530" t="str">
        <f>IF(ISNUMBER('4. Emisiones cultivos'!L46),'4. Emisiones cultivos'!L46,"")</f>
        <v/>
      </c>
      <c r="K703" s="1551" t="str">
        <f t="shared" si="24"/>
        <v/>
      </c>
      <c r="L703" s="1551" t="str">
        <f t="shared" si="25"/>
        <v/>
      </c>
      <c r="M703" s="41"/>
    </row>
    <row r="704" spans="3:13" ht="15" customHeight="1">
      <c r="C704" s="1522" t="str">
        <f t="shared" si="17"/>
        <v/>
      </c>
      <c r="D704" s="1522" t="str">
        <f t="shared" si="17"/>
        <v/>
      </c>
      <c r="E704" s="1522" t="str">
        <f t="shared" si="17"/>
        <v/>
      </c>
      <c r="F704" s="1522" t="str">
        <f t="shared" si="17"/>
        <v/>
      </c>
      <c r="G704" s="1548" t="str">
        <f t="shared" si="18"/>
        <v/>
      </c>
      <c r="H704" s="1549" t="str">
        <f t="shared" si="19"/>
        <v/>
      </c>
      <c r="I704" s="1550" t="str">
        <f t="shared" si="23"/>
        <v/>
      </c>
      <c r="J704" s="1530" t="str">
        <f>IF(ISNUMBER('4. Emisiones cultivos'!L47),'4. Emisiones cultivos'!L47,"")</f>
        <v/>
      </c>
      <c r="K704" s="1551" t="str">
        <f t="shared" si="24"/>
        <v/>
      </c>
      <c r="L704" s="1551" t="str">
        <f t="shared" si="25"/>
        <v/>
      </c>
      <c r="M704" s="41"/>
    </row>
    <row r="705" spans="1:14" ht="15" customHeight="1">
      <c r="C705" s="1522" t="str">
        <f t="shared" si="17"/>
        <v/>
      </c>
      <c r="D705" s="1522" t="str">
        <f t="shared" si="17"/>
        <v/>
      </c>
      <c r="E705" s="1522" t="str">
        <f t="shared" si="17"/>
        <v/>
      </c>
      <c r="F705" s="1522" t="str">
        <f t="shared" si="17"/>
        <v/>
      </c>
      <c r="G705" s="1548" t="str">
        <f t="shared" si="18"/>
        <v/>
      </c>
      <c r="H705" s="1549" t="str">
        <f t="shared" si="19"/>
        <v/>
      </c>
      <c r="I705" s="1550" t="str">
        <f t="shared" si="23"/>
        <v/>
      </c>
      <c r="J705" s="1530" t="str">
        <f>IF(ISNUMBER('4. Emisiones cultivos'!L48),'4. Emisiones cultivos'!L48,"")</f>
        <v/>
      </c>
      <c r="K705" s="1551" t="str">
        <f t="shared" si="24"/>
        <v/>
      </c>
      <c r="L705" s="1551" t="str">
        <f t="shared" si="25"/>
        <v/>
      </c>
      <c r="M705" s="41"/>
    </row>
    <row r="706" spans="1:14" ht="15" customHeight="1">
      <c r="C706" s="1522" t="str">
        <f t="shared" si="17"/>
        <v/>
      </c>
      <c r="D706" s="1522" t="str">
        <f t="shared" si="17"/>
        <v/>
      </c>
      <c r="E706" s="1522" t="str">
        <f t="shared" si="17"/>
        <v/>
      </c>
      <c r="F706" s="1522" t="str">
        <f t="shared" si="17"/>
        <v/>
      </c>
      <c r="G706" s="1548" t="str">
        <f t="shared" si="18"/>
        <v/>
      </c>
      <c r="H706" s="1549" t="str">
        <f t="shared" si="19"/>
        <v/>
      </c>
      <c r="I706" s="1550" t="str">
        <f t="shared" si="23"/>
        <v/>
      </c>
      <c r="J706" s="1530" t="str">
        <f>IF(ISNUMBER('4. Emisiones cultivos'!L49),'4. Emisiones cultivos'!L49,"")</f>
        <v/>
      </c>
      <c r="K706" s="1551" t="str">
        <f t="shared" si="24"/>
        <v/>
      </c>
      <c r="L706" s="1551" t="str">
        <f t="shared" si="25"/>
        <v/>
      </c>
      <c r="M706" s="41"/>
    </row>
    <row r="707" spans="1:14" ht="15" customHeight="1">
      <c r="C707" s="1522" t="str">
        <f t="shared" si="17"/>
        <v/>
      </c>
      <c r="D707" s="1522" t="str">
        <f t="shared" si="17"/>
        <v/>
      </c>
      <c r="E707" s="1522" t="str">
        <f t="shared" si="17"/>
        <v/>
      </c>
      <c r="F707" s="1522" t="str">
        <f t="shared" si="17"/>
        <v/>
      </c>
      <c r="G707" s="1548" t="str">
        <f t="shared" si="18"/>
        <v/>
      </c>
      <c r="H707" s="1549" t="str">
        <f t="shared" si="19"/>
        <v/>
      </c>
      <c r="I707" s="1550" t="str">
        <f t="shared" si="23"/>
        <v/>
      </c>
      <c r="J707" s="1530" t="str">
        <f>IF(ISNUMBER('4. Emisiones cultivos'!L50),'4. Emisiones cultivos'!L50,"")</f>
        <v/>
      </c>
      <c r="K707" s="1551" t="str">
        <f t="shared" si="24"/>
        <v/>
      </c>
      <c r="L707" s="1551" t="str">
        <f t="shared" si="25"/>
        <v/>
      </c>
      <c r="M707" s="41"/>
    </row>
    <row r="708" spans="1:14">
      <c r="D708" s="286"/>
      <c r="E708" s="285"/>
      <c r="H708" s="1553">
        <f>SUM(H690:H707)</f>
        <v>0</v>
      </c>
      <c r="K708" s="1553">
        <f>SUM(K690:K707)</f>
        <v>0</v>
      </c>
      <c r="L708" s="1553">
        <f>SUM(L690:L707)</f>
        <v>0</v>
      </c>
      <c r="M708" s="287"/>
    </row>
    <row r="709" spans="1:14" ht="18" customHeight="1">
      <c r="B709" s="303" t="s">
        <v>208</v>
      </c>
      <c r="D709" s="1"/>
      <c r="E709" s="1"/>
      <c r="F709" s="1"/>
      <c r="G709" s="1"/>
      <c r="H709" s="1"/>
      <c r="I709" s="1"/>
      <c r="J709" s="1"/>
      <c r="K709" s="1"/>
    </row>
    <row r="710" spans="1:14" ht="18" customHeight="1"/>
    <row r="711" spans="1:14" ht="18" customHeight="1">
      <c r="D711" s="1538" t="s">
        <v>2100</v>
      </c>
      <c r="E711" s="1538" t="s">
        <v>2101</v>
      </c>
      <c r="F711" s="1538" t="s">
        <v>2102</v>
      </c>
      <c r="G711" s="1538" t="s">
        <v>2103</v>
      </c>
    </row>
    <row r="712" spans="1:14" ht="18" customHeight="1">
      <c r="A712" s="452">
        <v>2</v>
      </c>
      <c r="B712" s="330" t="s">
        <v>2089</v>
      </c>
      <c r="C712" s="1539" t="str">
        <f>B709</f>
        <v>Estiércoles y purines aplicados al campo</v>
      </c>
      <c r="D712" s="1540" t="s">
        <v>546</v>
      </c>
      <c r="E712" s="1540" t="s">
        <v>546</v>
      </c>
      <c r="F712" s="1540">
        <f>ROUND(L734*1000,2)</f>
        <v>0</v>
      </c>
      <c r="G712" s="1540">
        <f>ROUND(M734,2)</f>
        <v>0</v>
      </c>
    </row>
    <row r="713" spans="1:14">
      <c r="D713" s="285"/>
      <c r="L713" s="287"/>
    </row>
    <row r="714" spans="1:14" ht="29.25" customHeight="1">
      <c r="C714" s="1516" t="s">
        <v>158</v>
      </c>
      <c r="D714" s="1516" t="s">
        <v>169</v>
      </c>
      <c r="E714" s="1516" t="s">
        <v>170</v>
      </c>
      <c r="F714" s="1516" t="s">
        <v>160</v>
      </c>
      <c r="G714" s="1516" t="s">
        <v>189</v>
      </c>
      <c r="H714" s="1516" t="s">
        <v>225</v>
      </c>
      <c r="I714" s="1516" t="s">
        <v>226</v>
      </c>
      <c r="J714" s="1516" t="s">
        <v>2104</v>
      </c>
      <c r="K714" s="1541" t="s">
        <v>2105</v>
      </c>
      <c r="L714" s="1516" t="s">
        <v>2110</v>
      </c>
      <c r="M714" s="1516" t="s">
        <v>2107</v>
      </c>
      <c r="N714" s="1516" t="s">
        <v>2111</v>
      </c>
    </row>
    <row r="715" spans="1:14">
      <c r="C715" s="1542" t="s">
        <v>158</v>
      </c>
      <c r="D715" s="323"/>
      <c r="E715" s="309"/>
      <c r="F715" s="309"/>
      <c r="G715" s="324"/>
      <c r="H715" s="325"/>
      <c r="I715" s="325"/>
      <c r="J715" s="325"/>
      <c r="K715" s="325"/>
      <c r="L715" s="323"/>
      <c r="M715" s="323"/>
      <c r="N715" s="1547" t="s">
        <v>2109</v>
      </c>
    </row>
    <row r="716" spans="1:14">
      <c r="C716" s="1522" t="str">
        <f t="shared" ref="C716:G725" si="26">C506</f>
        <v/>
      </c>
      <c r="D716" s="1522" t="str">
        <f t="shared" si="26"/>
        <v/>
      </c>
      <c r="E716" s="1522" t="str">
        <f t="shared" si="26"/>
        <v/>
      </c>
      <c r="F716" s="787" t="str">
        <f t="shared" si="26"/>
        <v/>
      </c>
      <c r="G716" s="1522" t="str">
        <f t="shared" si="26"/>
        <v/>
      </c>
      <c r="H716" s="1508" t="str">
        <f t="shared" ref="H716:H733" si="27">IF(ISNUMBER(I506),I506,IF(ISNUMBER(H506),H506,""))</f>
        <v/>
      </c>
      <c r="I716" s="1554" t="str">
        <f t="shared" ref="I716:I733" si="28">IFERROR(IF(ISTEXT(D716),IF(ISNUMBER(J506),J506,G716*H716),""),"")</f>
        <v/>
      </c>
      <c r="J716" s="1550" t="str">
        <f>IF(ISNUMBER(K716),"-",IF(D716="", "",IF(F716="Arroz",$E$631,VLOOKUP($H$6,$C$572:$F$624,3,FALSE))))</f>
        <v/>
      </c>
      <c r="K716" s="1530" t="str">
        <f>IF(ISNUMBER('4. Emisiones cultivos'!M56),'4. Emisiones cultivos'!M56,"")</f>
        <v/>
      </c>
      <c r="L716" s="1551" t="str">
        <f>IFERROR(IF(D716="","", IF(K716="", I716*J716,I716*K716)*(44/28)),"")</f>
        <v/>
      </c>
      <c r="M716" s="1551" t="str">
        <f>IF(L716="", "", L716*$H$10)</f>
        <v/>
      </c>
      <c r="N716" s="1552">
        <f>SUM(M716:M733)</f>
        <v>0</v>
      </c>
    </row>
    <row r="717" spans="1:14">
      <c r="C717" s="1522" t="str">
        <f t="shared" si="26"/>
        <v/>
      </c>
      <c r="D717" s="1522" t="str">
        <f t="shared" si="26"/>
        <v/>
      </c>
      <c r="E717" s="1522" t="str">
        <f t="shared" si="26"/>
        <v/>
      </c>
      <c r="F717" s="787" t="str">
        <f t="shared" si="26"/>
        <v/>
      </c>
      <c r="G717" s="1522" t="str">
        <f t="shared" si="26"/>
        <v/>
      </c>
      <c r="H717" s="1508" t="str">
        <f t="shared" si="27"/>
        <v/>
      </c>
      <c r="I717" s="1554" t="str">
        <f t="shared" si="28"/>
        <v/>
      </c>
      <c r="J717" s="1550" t="str">
        <f t="shared" ref="J717:J721" si="29">IF(ISNUMBER(K717),"-",IF(D717="", "",IF(F717="Arroz",$E$631,VLOOKUP($H$6,$C$572:$F$624,3,FALSE))))</f>
        <v/>
      </c>
      <c r="K717" s="1530" t="str">
        <f>IF(ISNUMBER('4. Emisiones cultivos'!M57),'4. Emisiones cultivos'!M57,"")</f>
        <v/>
      </c>
      <c r="L717" s="1551" t="str">
        <f t="shared" ref="L717:L721" si="30">IFERROR(IF(D717="","", IF(K717="", I717*J717,I717*K717)*(44/28)),"")</f>
        <v/>
      </c>
      <c r="M717" s="1551" t="str">
        <f t="shared" ref="M717:M721" si="31">IF(L717="", "", L717*$H$10)</f>
        <v/>
      </c>
      <c r="N717" s="41"/>
    </row>
    <row r="718" spans="1:14">
      <c r="C718" s="1522" t="str">
        <f t="shared" si="26"/>
        <v/>
      </c>
      <c r="D718" s="1522" t="str">
        <f t="shared" si="26"/>
        <v/>
      </c>
      <c r="E718" s="1522" t="str">
        <f t="shared" si="26"/>
        <v/>
      </c>
      <c r="F718" s="787" t="str">
        <f t="shared" si="26"/>
        <v/>
      </c>
      <c r="G718" s="1522" t="str">
        <f t="shared" si="26"/>
        <v/>
      </c>
      <c r="H718" s="1508" t="str">
        <f t="shared" si="27"/>
        <v/>
      </c>
      <c r="I718" s="1554" t="str">
        <f t="shared" si="28"/>
        <v/>
      </c>
      <c r="J718" s="1550" t="str">
        <f t="shared" si="29"/>
        <v/>
      </c>
      <c r="K718" s="1530" t="str">
        <f>IF(ISNUMBER('4. Emisiones cultivos'!M58),'4. Emisiones cultivos'!M58,"")</f>
        <v/>
      </c>
      <c r="L718" s="1551" t="str">
        <f t="shared" si="30"/>
        <v/>
      </c>
      <c r="M718" s="1551" t="str">
        <f t="shared" si="31"/>
        <v/>
      </c>
      <c r="N718" s="326"/>
    </row>
    <row r="719" spans="1:14">
      <c r="C719" s="1522" t="str">
        <f t="shared" si="26"/>
        <v/>
      </c>
      <c r="D719" s="1522" t="str">
        <f t="shared" si="26"/>
        <v/>
      </c>
      <c r="E719" s="1522" t="str">
        <f t="shared" si="26"/>
        <v/>
      </c>
      <c r="F719" s="787" t="str">
        <f t="shared" si="26"/>
        <v/>
      </c>
      <c r="G719" s="1522" t="str">
        <f t="shared" si="26"/>
        <v/>
      </c>
      <c r="H719" s="1508" t="str">
        <f t="shared" si="27"/>
        <v/>
      </c>
      <c r="I719" s="1554" t="str">
        <f t="shared" si="28"/>
        <v/>
      </c>
      <c r="J719" s="1550" t="str">
        <f t="shared" si="29"/>
        <v/>
      </c>
      <c r="K719" s="1530" t="str">
        <f>IF(ISNUMBER('4. Emisiones cultivos'!M59),'4. Emisiones cultivos'!M59,"")</f>
        <v/>
      </c>
      <c r="L719" s="1551" t="str">
        <f t="shared" si="30"/>
        <v/>
      </c>
      <c r="M719" s="1551" t="str">
        <f t="shared" si="31"/>
        <v/>
      </c>
      <c r="N719" s="41"/>
    </row>
    <row r="720" spans="1:14">
      <c r="C720" s="1522" t="str">
        <f t="shared" si="26"/>
        <v/>
      </c>
      <c r="D720" s="1522" t="str">
        <f t="shared" si="26"/>
        <v/>
      </c>
      <c r="E720" s="1522" t="str">
        <f t="shared" si="26"/>
        <v/>
      </c>
      <c r="F720" s="787" t="str">
        <f t="shared" si="26"/>
        <v/>
      </c>
      <c r="G720" s="1522" t="str">
        <f t="shared" si="26"/>
        <v/>
      </c>
      <c r="H720" s="1508" t="str">
        <f t="shared" si="27"/>
        <v/>
      </c>
      <c r="I720" s="1554" t="str">
        <f t="shared" si="28"/>
        <v/>
      </c>
      <c r="J720" s="1550" t="str">
        <f t="shared" si="29"/>
        <v/>
      </c>
      <c r="K720" s="1530" t="str">
        <f>IF(ISNUMBER('4. Emisiones cultivos'!M60),'4. Emisiones cultivos'!M60,"")</f>
        <v/>
      </c>
      <c r="L720" s="1551" t="str">
        <f t="shared" si="30"/>
        <v/>
      </c>
      <c r="M720" s="1551" t="str">
        <f t="shared" si="31"/>
        <v/>
      </c>
      <c r="N720" s="41"/>
    </row>
    <row r="721" spans="2:14">
      <c r="C721" s="1522" t="str">
        <f t="shared" si="26"/>
        <v/>
      </c>
      <c r="D721" s="1522" t="str">
        <f t="shared" si="26"/>
        <v/>
      </c>
      <c r="E721" s="1522" t="str">
        <f t="shared" si="26"/>
        <v/>
      </c>
      <c r="F721" s="787" t="str">
        <f t="shared" si="26"/>
        <v/>
      </c>
      <c r="G721" s="1522" t="str">
        <f t="shared" si="26"/>
        <v/>
      </c>
      <c r="H721" s="1508" t="str">
        <f t="shared" si="27"/>
        <v/>
      </c>
      <c r="I721" s="1554" t="str">
        <f t="shared" si="28"/>
        <v/>
      </c>
      <c r="J721" s="1550" t="str">
        <f t="shared" si="29"/>
        <v/>
      </c>
      <c r="K721" s="1530" t="str">
        <f>IF(ISNUMBER('4. Emisiones cultivos'!M61),'4. Emisiones cultivos'!M61,"")</f>
        <v/>
      </c>
      <c r="L721" s="1551" t="str">
        <f t="shared" si="30"/>
        <v/>
      </c>
      <c r="M721" s="1551" t="str">
        <f t="shared" si="31"/>
        <v/>
      </c>
      <c r="N721" s="41"/>
    </row>
    <row r="722" spans="2:14">
      <c r="C722" s="1522" t="str">
        <f t="shared" si="26"/>
        <v/>
      </c>
      <c r="D722" s="1522" t="str">
        <f t="shared" si="26"/>
        <v/>
      </c>
      <c r="E722" s="1522" t="str">
        <f t="shared" si="26"/>
        <v/>
      </c>
      <c r="F722" s="787" t="str">
        <f t="shared" si="26"/>
        <v/>
      </c>
      <c r="G722" s="1522" t="str">
        <f t="shared" si="26"/>
        <v/>
      </c>
      <c r="H722" s="1508" t="str">
        <f t="shared" si="27"/>
        <v/>
      </c>
      <c r="I722" s="1554" t="str">
        <f t="shared" si="28"/>
        <v/>
      </c>
      <c r="J722" s="1550" t="str">
        <f t="shared" ref="J722:J733" si="32">IF(ISNUMBER(K722),"-",IF(D722="", "",IF(F722="Arroz",$E$631,VLOOKUP($H$6,$C$572:$F$624,3,FALSE))))</f>
        <v/>
      </c>
      <c r="K722" s="1530" t="str">
        <f>IF(ISNUMBER('4. Emisiones cultivos'!M62),'4. Emisiones cultivos'!M62,"")</f>
        <v/>
      </c>
      <c r="L722" s="1551" t="str">
        <f t="shared" ref="L722:L733" si="33">IFERROR(IF(D722="","", IF(K722="", I722*J722,I722*K722)*(44/28)),"")</f>
        <v/>
      </c>
      <c r="M722" s="1551" t="str">
        <f t="shared" ref="M722:M733" si="34">IF(L722="", "", L722*$H$10)</f>
        <v/>
      </c>
      <c r="N722" s="41"/>
    </row>
    <row r="723" spans="2:14">
      <c r="C723" s="1522" t="str">
        <f t="shared" si="26"/>
        <v/>
      </c>
      <c r="D723" s="1522" t="str">
        <f t="shared" si="26"/>
        <v/>
      </c>
      <c r="E723" s="1522" t="str">
        <f t="shared" si="26"/>
        <v/>
      </c>
      <c r="F723" s="787" t="str">
        <f t="shared" si="26"/>
        <v/>
      </c>
      <c r="G723" s="1522" t="str">
        <f t="shared" si="26"/>
        <v/>
      </c>
      <c r="H723" s="1508" t="str">
        <f t="shared" si="27"/>
        <v/>
      </c>
      <c r="I723" s="1554" t="str">
        <f t="shared" si="28"/>
        <v/>
      </c>
      <c r="J723" s="1550" t="str">
        <f t="shared" si="32"/>
        <v/>
      </c>
      <c r="K723" s="1530" t="str">
        <f>IF(ISNUMBER('4. Emisiones cultivos'!M63),'4. Emisiones cultivos'!M63,"")</f>
        <v/>
      </c>
      <c r="L723" s="1551" t="str">
        <f t="shared" si="33"/>
        <v/>
      </c>
      <c r="M723" s="1551" t="str">
        <f t="shared" si="34"/>
        <v/>
      </c>
      <c r="N723" s="41"/>
    </row>
    <row r="724" spans="2:14">
      <c r="C724" s="1522" t="str">
        <f t="shared" si="26"/>
        <v/>
      </c>
      <c r="D724" s="1522" t="str">
        <f t="shared" si="26"/>
        <v/>
      </c>
      <c r="E724" s="1522" t="str">
        <f t="shared" si="26"/>
        <v/>
      </c>
      <c r="F724" s="787" t="str">
        <f t="shared" si="26"/>
        <v/>
      </c>
      <c r="G724" s="1522" t="str">
        <f t="shared" si="26"/>
        <v/>
      </c>
      <c r="H724" s="1508" t="str">
        <f t="shared" si="27"/>
        <v/>
      </c>
      <c r="I724" s="1554" t="str">
        <f t="shared" si="28"/>
        <v/>
      </c>
      <c r="J724" s="1550" t="str">
        <f t="shared" si="32"/>
        <v/>
      </c>
      <c r="K724" s="1530" t="str">
        <f>IF(ISNUMBER('4. Emisiones cultivos'!M64),'4. Emisiones cultivos'!M64,"")</f>
        <v/>
      </c>
      <c r="L724" s="1551" t="str">
        <f t="shared" si="33"/>
        <v/>
      </c>
      <c r="M724" s="1551" t="str">
        <f t="shared" si="34"/>
        <v/>
      </c>
      <c r="N724" s="41"/>
    </row>
    <row r="725" spans="2:14">
      <c r="C725" s="1522" t="str">
        <f t="shared" si="26"/>
        <v/>
      </c>
      <c r="D725" s="1522" t="str">
        <f t="shared" si="26"/>
        <v/>
      </c>
      <c r="E725" s="1522" t="str">
        <f t="shared" si="26"/>
        <v/>
      </c>
      <c r="F725" s="787" t="str">
        <f t="shared" si="26"/>
        <v/>
      </c>
      <c r="G725" s="1522" t="str">
        <f t="shared" si="26"/>
        <v/>
      </c>
      <c r="H725" s="1508" t="str">
        <f t="shared" si="27"/>
        <v/>
      </c>
      <c r="I725" s="1554" t="str">
        <f t="shared" si="28"/>
        <v/>
      </c>
      <c r="J725" s="1550" t="str">
        <f t="shared" si="32"/>
        <v/>
      </c>
      <c r="K725" s="1530" t="str">
        <f>IF(ISNUMBER('4. Emisiones cultivos'!M65),'4. Emisiones cultivos'!M65,"")</f>
        <v/>
      </c>
      <c r="L725" s="1551" t="str">
        <f t="shared" si="33"/>
        <v/>
      </c>
      <c r="M725" s="1551" t="str">
        <f t="shared" si="34"/>
        <v/>
      </c>
      <c r="N725" s="41"/>
    </row>
    <row r="726" spans="2:14">
      <c r="C726" s="1522" t="str">
        <f t="shared" ref="C726:G733" si="35">C516</f>
        <v/>
      </c>
      <c r="D726" s="1522" t="str">
        <f t="shared" si="35"/>
        <v/>
      </c>
      <c r="E726" s="1522" t="str">
        <f t="shared" si="35"/>
        <v/>
      </c>
      <c r="F726" s="787" t="str">
        <f t="shared" si="35"/>
        <v/>
      </c>
      <c r="G726" s="1522" t="str">
        <f t="shared" si="35"/>
        <v/>
      </c>
      <c r="H726" s="1508" t="str">
        <f t="shared" si="27"/>
        <v/>
      </c>
      <c r="I726" s="1554" t="str">
        <f t="shared" si="28"/>
        <v/>
      </c>
      <c r="J726" s="1550" t="str">
        <f t="shared" si="32"/>
        <v/>
      </c>
      <c r="K726" s="1530" t="str">
        <f>IF(ISNUMBER('4. Emisiones cultivos'!M66),'4. Emisiones cultivos'!M66,"")</f>
        <v/>
      </c>
      <c r="L726" s="1551" t="str">
        <f t="shared" si="33"/>
        <v/>
      </c>
      <c r="M726" s="1551" t="str">
        <f t="shared" si="34"/>
        <v/>
      </c>
      <c r="N726" s="41"/>
    </row>
    <row r="727" spans="2:14">
      <c r="C727" s="1522" t="str">
        <f t="shared" si="35"/>
        <v/>
      </c>
      <c r="D727" s="1522" t="str">
        <f t="shared" si="35"/>
        <v/>
      </c>
      <c r="E727" s="1522" t="str">
        <f t="shared" si="35"/>
        <v/>
      </c>
      <c r="F727" s="787" t="str">
        <f t="shared" si="35"/>
        <v/>
      </c>
      <c r="G727" s="1522" t="str">
        <f t="shared" si="35"/>
        <v/>
      </c>
      <c r="H727" s="1508" t="str">
        <f t="shared" si="27"/>
        <v/>
      </c>
      <c r="I727" s="1554" t="str">
        <f t="shared" si="28"/>
        <v/>
      </c>
      <c r="J727" s="1550" t="str">
        <f t="shared" si="32"/>
        <v/>
      </c>
      <c r="K727" s="1530" t="str">
        <f>IF(ISNUMBER('4. Emisiones cultivos'!M67),'4. Emisiones cultivos'!M67,"")</f>
        <v/>
      </c>
      <c r="L727" s="1551" t="str">
        <f t="shared" si="33"/>
        <v/>
      </c>
      <c r="M727" s="1551" t="str">
        <f t="shared" si="34"/>
        <v/>
      </c>
      <c r="N727" s="41"/>
    </row>
    <row r="728" spans="2:14">
      <c r="C728" s="1522" t="str">
        <f t="shared" si="35"/>
        <v/>
      </c>
      <c r="D728" s="1522" t="str">
        <f t="shared" si="35"/>
        <v/>
      </c>
      <c r="E728" s="1522" t="str">
        <f t="shared" si="35"/>
        <v/>
      </c>
      <c r="F728" s="787" t="str">
        <f t="shared" si="35"/>
        <v/>
      </c>
      <c r="G728" s="1522" t="str">
        <f t="shared" si="35"/>
        <v/>
      </c>
      <c r="H728" s="1508" t="str">
        <f t="shared" si="27"/>
        <v/>
      </c>
      <c r="I728" s="1554" t="str">
        <f t="shared" si="28"/>
        <v/>
      </c>
      <c r="J728" s="1550" t="str">
        <f t="shared" si="32"/>
        <v/>
      </c>
      <c r="K728" s="1530" t="str">
        <f>IF(ISNUMBER('4. Emisiones cultivos'!M68),'4. Emisiones cultivos'!M68,"")</f>
        <v/>
      </c>
      <c r="L728" s="1551" t="str">
        <f t="shared" si="33"/>
        <v/>
      </c>
      <c r="M728" s="1551" t="str">
        <f t="shared" si="34"/>
        <v/>
      </c>
      <c r="N728" s="41"/>
    </row>
    <row r="729" spans="2:14">
      <c r="C729" s="1522" t="str">
        <f t="shared" si="35"/>
        <v/>
      </c>
      <c r="D729" s="1522" t="str">
        <f t="shared" si="35"/>
        <v/>
      </c>
      <c r="E729" s="1522" t="str">
        <f t="shared" si="35"/>
        <v/>
      </c>
      <c r="F729" s="787" t="str">
        <f t="shared" si="35"/>
        <v/>
      </c>
      <c r="G729" s="1522" t="str">
        <f t="shared" si="35"/>
        <v/>
      </c>
      <c r="H729" s="1508" t="str">
        <f t="shared" si="27"/>
        <v/>
      </c>
      <c r="I729" s="1554" t="str">
        <f t="shared" si="28"/>
        <v/>
      </c>
      <c r="J729" s="1550" t="str">
        <f t="shared" si="32"/>
        <v/>
      </c>
      <c r="K729" s="1530" t="str">
        <f>IF(ISNUMBER('4. Emisiones cultivos'!M69),'4. Emisiones cultivos'!M69,"")</f>
        <v/>
      </c>
      <c r="L729" s="1551" t="str">
        <f t="shared" si="33"/>
        <v/>
      </c>
      <c r="M729" s="1551" t="str">
        <f t="shared" si="34"/>
        <v/>
      </c>
      <c r="N729" s="41"/>
    </row>
    <row r="730" spans="2:14">
      <c r="C730" s="1522" t="str">
        <f t="shared" si="35"/>
        <v/>
      </c>
      <c r="D730" s="1522" t="str">
        <f t="shared" si="35"/>
        <v/>
      </c>
      <c r="E730" s="1522" t="str">
        <f t="shared" si="35"/>
        <v/>
      </c>
      <c r="F730" s="787" t="str">
        <f t="shared" si="35"/>
        <v/>
      </c>
      <c r="G730" s="1522" t="str">
        <f t="shared" si="35"/>
        <v/>
      </c>
      <c r="H730" s="1508" t="str">
        <f t="shared" si="27"/>
        <v/>
      </c>
      <c r="I730" s="1554" t="str">
        <f t="shared" si="28"/>
        <v/>
      </c>
      <c r="J730" s="1550" t="str">
        <f t="shared" si="32"/>
        <v/>
      </c>
      <c r="K730" s="1530" t="str">
        <f>IF(ISNUMBER('4. Emisiones cultivos'!M70),'4. Emisiones cultivos'!M70,"")</f>
        <v/>
      </c>
      <c r="L730" s="1551" t="str">
        <f t="shared" si="33"/>
        <v/>
      </c>
      <c r="M730" s="1551" t="str">
        <f t="shared" si="34"/>
        <v/>
      </c>
      <c r="N730" s="41"/>
    </row>
    <row r="731" spans="2:14">
      <c r="C731" s="1522" t="str">
        <f t="shared" si="35"/>
        <v/>
      </c>
      <c r="D731" s="1522" t="str">
        <f t="shared" si="35"/>
        <v/>
      </c>
      <c r="E731" s="1522" t="str">
        <f t="shared" si="35"/>
        <v/>
      </c>
      <c r="F731" s="787" t="str">
        <f t="shared" si="35"/>
        <v/>
      </c>
      <c r="G731" s="1522" t="str">
        <f t="shared" si="35"/>
        <v/>
      </c>
      <c r="H731" s="1508" t="str">
        <f t="shared" si="27"/>
        <v/>
      </c>
      <c r="I731" s="1554" t="str">
        <f t="shared" si="28"/>
        <v/>
      </c>
      <c r="J731" s="1550" t="str">
        <f t="shared" si="32"/>
        <v/>
      </c>
      <c r="K731" s="1530" t="str">
        <f>IF(ISNUMBER('4. Emisiones cultivos'!M71),'4. Emisiones cultivos'!M71,"")</f>
        <v/>
      </c>
      <c r="L731" s="1551" t="str">
        <f t="shared" si="33"/>
        <v/>
      </c>
      <c r="M731" s="1551" t="str">
        <f t="shared" si="34"/>
        <v/>
      </c>
      <c r="N731" s="41"/>
    </row>
    <row r="732" spans="2:14">
      <c r="C732" s="1522" t="str">
        <f t="shared" si="35"/>
        <v/>
      </c>
      <c r="D732" s="1522" t="str">
        <f t="shared" si="35"/>
        <v/>
      </c>
      <c r="E732" s="1522" t="str">
        <f t="shared" si="35"/>
        <v/>
      </c>
      <c r="F732" s="787" t="str">
        <f t="shared" si="35"/>
        <v/>
      </c>
      <c r="G732" s="1522" t="str">
        <f t="shared" si="35"/>
        <v/>
      </c>
      <c r="H732" s="1508" t="str">
        <f t="shared" si="27"/>
        <v/>
      </c>
      <c r="I732" s="1554" t="str">
        <f t="shared" si="28"/>
        <v/>
      </c>
      <c r="J732" s="1550" t="str">
        <f t="shared" si="32"/>
        <v/>
      </c>
      <c r="K732" s="1530" t="str">
        <f>IF(ISNUMBER('4. Emisiones cultivos'!M72),'4. Emisiones cultivos'!M72,"")</f>
        <v/>
      </c>
      <c r="L732" s="1551" t="str">
        <f t="shared" si="33"/>
        <v/>
      </c>
      <c r="M732" s="1551" t="str">
        <f t="shared" si="34"/>
        <v/>
      </c>
      <c r="N732" s="41"/>
    </row>
    <row r="733" spans="2:14">
      <c r="C733" s="1522" t="str">
        <f t="shared" si="35"/>
        <v/>
      </c>
      <c r="D733" s="1522" t="str">
        <f t="shared" si="35"/>
        <v/>
      </c>
      <c r="E733" s="1522" t="str">
        <f t="shared" si="35"/>
        <v/>
      </c>
      <c r="F733" s="787" t="str">
        <f t="shared" si="35"/>
        <v/>
      </c>
      <c r="G733" s="1522" t="str">
        <f t="shared" si="35"/>
        <v/>
      </c>
      <c r="H733" s="1508" t="str">
        <f t="shared" si="27"/>
        <v/>
      </c>
      <c r="I733" s="1554" t="str">
        <f t="shared" si="28"/>
        <v/>
      </c>
      <c r="J733" s="1550" t="str">
        <f t="shared" si="32"/>
        <v/>
      </c>
      <c r="K733" s="1530" t="str">
        <f>IF(ISNUMBER('4. Emisiones cultivos'!M73),'4. Emisiones cultivos'!M73,"")</f>
        <v/>
      </c>
      <c r="L733" s="1551" t="str">
        <f t="shared" si="33"/>
        <v/>
      </c>
      <c r="M733" s="1551" t="str">
        <f t="shared" si="34"/>
        <v/>
      </c>
      <c r="N733" s="41"/>
    </row>
    <row r="734" spans="2:14">
      <c r="D734" s="286"/>
      <c r="E734" s="285"/>
      <c r="I734" s="1553">
        <f>SUM(I716:I733)</f>
        <v>0</v>
      </c>
      <c r="L734" s="1553">
        <f>SUM(L716:L733)</f>
        <v>0</v>
      </c>
      <c r="M734" s="1553">
        <f>SUM(M716:M733)</f>
        <v>0</v>
      </c>
      <c r="N734" s="287"/>
    </row>
    <row r="735" spans="2:14" ht="18" customHeight="1">
      <c r="B735" s="303" t="s">
        <v>209</v>
      </c>
      <c r="D735" s="1"/>
      <c r="E735" s="1"/>
      <c r="F735" s="1"/>
      <c r="G735" s="1"/>
      <c r="H735" s="1"/>
      <c r="I735" s="1"/>
      <c r="J735" s="1"/>
      <c r="K735" s="1"/>
    </row>
    <row r="736" spans="2:14" ht="18" customHeight="1">
      <c r="K736" s="1"/>
    </row>
    <row r="737" spans="1:14" ht="18" customHeight="1">
      <c r="D737" s="1538" t="s">
        <v>2100</v>
      </c>
      <c r="E737" s="1538" t="s">
        <v>2101</v>
      </c>
      <c r="F737" s="1538" t="s">
        <v>2102</v>
      </c>
      <c r="G737" s="1538" t="s">
        <v>2103</v>
      </c>
      <c r="K737" s="1"/>
    </row>
    <row r="738" spans="1:14" ht="18" customHeight="1">
      <c r="A738" s="452">
        <v>3</v>
      </c>
      <c r="B738" s="330" t="s">
        <v>2090</v>
      </c>
      <c r="C738" s="1539" t="str">
        <f>B735</f>
        <v>Otros fertilizantes orgánicos (lodos, compost, otros)</v>
      </c>
      <c r="D738" s="1540" t="s">
        <v>546</v>
      </c>
      <c r="E738" s="1540" t="s">
        <v>546</v>
      </c>
      <c r="F738" s="1540">
        <f>ROUND(L760*1000,2)</f>
        <v>0</v>
      </c>
      <c r="G738" s="1540">
        <f>ROUND(M760,2)</f>
        <v>0</v>
      </c>
      <c r="K738" s="1"/>
    </row>
    <row r="739" spans="1:14">
      <c r="C739" s="286"/>
      <c r="D739" s="285"/>
    </row>
    <row r="740" spans="1:14" ht="28.5" customHeight="1">
      <c r="C740" s="1516" t="s">
        <v>158</v>
      </c>
      <c r="D740" s="1516" t="s">
        <v>159</v>
      </c>
      <c r="E740" s="1516" t="s">
        <v>160</v>
      </c>
      <c r="F740" s="1516" t="s">
        <v>189</v>
      </c>
      <c r="G740" s="1516" t="s">
        <v>2112</v>
      </c>
      <c r="H740" s="1516" t="s">
        <v>229</v>
      </c>
      <c r="I740" s="1516" t="s">
        <v>245</v>
      </c>
      <c r="J740" s="1516" t="s">
        <v>2104</v>
      </c>
      <c r="K740" s="1541" t="s">
        <v>2105</v>
      </c>
      <c r="L740" s="1516" t="s">
        <v>2110</v>
      </c>
      <c r="M740" s="1516" t="s">
        <v>2107</v>
      </c>
      <c r="N740" s="1516" t="s">
        <v>2113</v>
      </c>
    </row>
    <row r="741" spans="1:14">
      <c r="C741" s="1542" t="s">
        <v>158</v>
      </c>
      <c r="D741" s="1543"/>
      <c r="E741" s="1543"/>
      <c r="F741" s="1544"/>
      <c r="G741" s="1545"/>
      <c r="H741" s="1546"/>
      <c r="I741" s="1546"/>
      <c r="J741" s="1546"/>
      <c r="K741" s="1546"/>
      <c r="L741" s="1546"/>
      <c r="M741" s="1546"/>
      <c r="N741" s="1555" t="s">
        <v>2109</v>
      </c>
    </row>
    <row r="742" spans="1:14">
      <c r="C742" s="1556" t="str">
        <f t="shared" ref="C742:F759" si="36">C529</f>
        <v/>
      </c>
      <c r="D742" s="1557" t="str">
        <f t="shared" si="36"/>
        <v/>
      </c>
      <c r="E742" s="787" t="str">
        <f t="shared" si="36"/>
        <v/>
      </c>
      <c r="F742" s="1556" t="str">
        <f t="shared" si="36"/>
        <v/>
      </c>
      <c r="G742" s="1508" t="str">
        <f t="shared" ref="G742:G759" si="37">IF(ISNUMBER(H529),H529,IF(ISNUMBER(G529),G529,""))</f>
        <v/>
      </c>
      <c r="H742" s="1508" t="str">
        <f t="shared" ref="H742:H759" si="38">IF(ISNUMBER(J529),J529,IF(ISNUMBER(I529),I529,""))</f>
        <v/>
      </c>
      <c r="I742" s="1558" t="str">
        <f t="shared" ref="I742:I759" si="39">IFERROR(IF(ISNUMBER(K529),K529,F742*G742*H742),"")</f>
        <v/>
      </c>
      <c r="J742" s="1550" t="str">
        <f>IF(ISNUMBER(K742),"-",IF(D742="", "",IF(E742="Arroz",$E$631,VLOOKUP($H$6,$C$572:$F$624,3,FALSE))))</f>
        <v/>
      </c>
      <c r="K742" s="793" t="str">
        <f>IF(ISNUMBER('4. Emisiones cultivos'!M79),'4. Emisiones cultivos'!M79,"")</f>
        <v/>
      </c>
      <c r="L742" s="1551" t="str">
        <f>IFERROR(IF(D742="","", IF(K742="", I742*J742,I742*K742)*(44/28)),"")</f>
        <v/>
      </c>
      <c r="M742" s="1551" t="str">
        <f>IF(L742="", "", L742*$H$10)</f>
        <v/>
      </c>
      <c r="N742" s="1552">
        <f>SUM(M742:M759)</f>
        <v>0</v>
      </c>
    </row>
    <row r="743" spans="1:14">
      <c r="C743" s="1556" t="str">
        <f t="shared" si="36"/>
        <v/>
      </c>
      <c r="D743" s="1557" t="str">
        <f t="shared" si="36"/>
        <v/>
      </c>
      <c r="E743" s="787" t="str">
        <f t="shared" si="36"/>
        <v/>
      </c>
      <c r="F743" s="1556" t="str">
        <f t="shared" si="36"/>
        <v/>
      </c>
      <c r="G743" s="1508" t="str">
        <f t="shared" si="37"/>
        <v/>
      </c>
      <c r="H743" s="1508" t="str">
        <f t="shared" si="38"/>
        <v/>
      </c>
      <c r="I743" s="1558" t="str">
        <f t="shared" si="39"/>
        <v/>
      </c>
      <c r="J743" s="1550" t="str">
        <f t="shared" ref="J743:J747" si="40">IF(ISNUMBER(K743),"-",IF(D743="", "",IF(E743="Arroz",$E$631,VLOOKUP($H$6,$C$572:$F$624,3,FALSE))))</f>
        <v/>
      </c>
      <c r="K743" s="793" t="str">
        <f>IF(ISNUMBER('4. Emisiones cultivos'!M80),'4. Emisiones cultivos'!M80,"")</f>
        <v/>
      </c>
      <c r="L743" s="1551" t="str">
        <f t="shared" ref="L743:L747" si="41">IFERROR(IF(D743="","", IF(K743="", I743*J743,I743*K743)*(44/28)),"")</f>
        <v/>
      </c>
      <c r="M743" s="1551" t="str">
        <f t="shared" ref="M743:M747" si="42">IF(L743="", "", L743*$H$10)</f>
        <v/>
      </c>
      <c r="N743" s="287"/>
    </row>
    <row r="744" spans="1:14">
      <c r="C744" s="1556" t="str">
        <f t="shared" si="36"/>
        <v/>
      </c>
      <c r="D744" s="1557" t="str">
        <f t="shared" si="36"/>
        <v/>
      </c>
      <c r="E744" s="787" t="str">
        <f t="shared" si="36"/>
        <v/>
      </c>
      <c r="F744" s="1556" t="str">
        <f t="shared" si="36"/>
        <v/>
      </c>
      <c r="G744" s="1508" t="str">
        <f t="shared" si="37"/>
        <v/>
      </c>
      <c r="H744" s="1508" t="str">
        <f t="shared" si="38"/>
        <v/>
      </c>
      <c r="I744" s="1558" t="str">
        <f t="shared" si="39"/>
        <v/>
      </c>
      <c r="J744" s="1550" t="str">
        <f t="shared" si="40"/>
        <v/>
      </c>
      <c r="K744" s="793" t="str">
        <f>IF(ISNUMBER('4. Emisiones cultivos'!M81),'4. Emisiones cultivos'!M81,"")</f>
        <v/>
      </c>
      <c r="L744" s="1551" t="str">
        <f t="shared" si="41"/>
        <v/>
      </c>
      <c r="M744" s="1551" t="str">
        <f t="shared" si="42"/>
        <v/>
      </c>
      <c r="N744" s="287"/>
    </row>
    <row r="745" spans="1:14">
      <c r="C745" s="1556" t="str">
        <f t="shared" si="36"/>
        <v/>
      </c>
      <c r="D745" s="1557" t="str">
        <f t="shared" si="36"/>
        <v/>
      </c>
      <c r="E745" s="787" t="str">
        <f t="shared" si="36"/>
        <v/>
      </c>
      <c r="F745" s="1556" t="str">
        <f t="shared" si="36"/>
        <v/>
      </c>
      <c r="G745" s="1508" t="str">
        <f t="shared" si="37"/>
        <v/>
      </c>
      <c r="H745" s="1508" t="str">
        <f t="shared" si="38"/>
        <v/>
      </c>
      <c r="I745" s="1558" t="str">
        <f t="shared" si="39"/>
        <v/>
      </c>
      <c r="J745" s="1550" t="str">
        <f t="shared" si="40"/>
        <v/>
      </c>
      <c r="K745" s="793" t="str">
        <f>IF(ISNUMBER('4. Emisiones cultivos'!M82),'4. Emisiones cultivos'!M82,"")</f>
        <v/>
      </c>
      <c r="L745" s="1551" t="str">
        <f t="shared" si="41"/>
        <v/>
      </c>
      <c r="M745" s="1551" t="str">
        <f t="shared" si="42"/>
        <v/>
      </c>
      <c r="N745" s="287"/>
    </row>
    <row r="746" spans="1:14">
      <c r="C746" s="1556" t="str">
        <f t="shared" si="36"/>
        <v/>
      </c>
      <c r="D746" s="1557" t="str">
        <f t="shared" si="36"/>
        <v/>
      </c>
      <c r="E746" s="787" t="str">
        <f t="shared" si="36"/>
        <v/>
      </c>
      <c r="F746" s="1556" t="str">
        <f t="shared" si="36"/>
        <v/>
      </c>
      <c r="G746" s="1508" t="str">
        <f t="shared" si="37"/>
        <v/>
      </c>
      <c r="H746" s="1508" t="str">
        <f t="shared" si="38"/>
        <v/>
      </c>
      <c r="I746" s="1558" t="str">
        <f t="shared" si="39"/>
        <v/>
      </c>
      <c r="J746" s="1550" t="str">
        <f t="shared" si="40"/>
        <v/>
      </c>
      <c r="K746" s="793" t="str">
        <f>IF(ISNUMBER('4. Emisiones cultivos'!M83),'4. Emisiones cultivos'!M83,"")</f>
        <v/>
      </c>
      <c r="L746" s="1551" t="str">
        <f t="shared" si="41"/>
        <v/>
      </c>
      <c r="M746" s="1551" t="str">
        <f t="shared" si="42"/>
        <v/>
      </c>
      <c r="N746" s="287"/>
    </row>
    <row r="747" spans="1:14">
      <c r="C747" s="1556" t="str">
        <f t="shared" si="36"/>
        <v/>
      </c>
      <c r="D747" s="1557" t="str">
        <f t="shared" si="36"/>
        <v/>
      </c>
      <c r="E747" s="787" t="str">
        <f t="shared" si="36"/>
        <v/>
      </c>
      <c r="F747" s="1556" t="str">
        <f t="shared" si="36"/>
        <v/>
      </c>
      <c r="G747" s="1508" t="str">
        <f t="shared" si="37"/>
        <v/>
      </c>
      <c r="H747" s="1508" t="str">
        <f t="shared" si="38"/>
        <v/>
      </c>
      <c r="I747" s="1558" t="str">
        <f t="shared" si="39"/>
        <v/>
      </c>
      <c r="J747" s="1550" t="str">
        <f t="shared" si="40"/>
        <v/>
      </c>
      <c r="K747" s="793" t="str">
        <f>IF(ISNUMBER('4. Emisiones cultivos'!M84),'4. Emisiones cultivos'!M84,"")</f>
        <v/>
      </c>
      <c r="L747" s="1551" t="str">
        <f t="shared" si="41"/>
        <v/>
      </c>
      <c r="M747" s="1551" t="str">
        <f t="shared" si="42"/>
        <v/>
      </c>
      <c r="N747" s="287"/>
    </row>
    <row r="748" spans="1:14">
      <c r="C748" s="1556" t="str">
        <f t="shared" si="36"/>
        <v/>
      </c>
      <c r="D748" s="1557" t="str">
        <f t="shared" si="36"/>
        <v/>
      </c>
      <c r="E748" s="787" t="str">
        <f t="shared" si="36"/>
        <v/>
      </c>
      <c r="F748" s="1556" t="str">
        <f t="shared" si="36"/>
        <v/>
      </c>
      <c r="G748" s="1508" t="str">
        <f t="shared" si="37"/>
        <v/>
      </c>
      <c r="H748" s="1508" t="str">
        <f t="shared" si="38"/>
        <v/>
      </c>
      <c r="I748" s="1558" t="str">
        <f t="shared" si="39"/>
        <v/>
      </c>
      <c r="J748" s="1550" t="str">
        <f t="shared" ref="J748:J759" si="43">IF(ISNUMBER(K748),"-",IF(D748="", "",IF(E748="Arroz",$E$631,VLOOKUP($H$6,$C$572:$F$624,3,FALSE))))</f>
        <v/>
      </c>
      <c r="K748" s="793" t="str">
        <f>IF(ISNUMBER('4. Emisiones cultivos'!M85),'4. Emisiones cultivos'!M85,"")</f>
        <v/>
      </c>
      <c r="L748" s="1551" t="str">
        <f t="shared" ref="L748:L759" si="44">IFERROR(IF(D748="","", IF(K748="", I748*J748,I748*K748)*(44/28)),"")</f>
        <v/>
      </c>
      <c r="M748" s="1551" t="str">
        <f t="shared" ref="M748:M759" si="45">IF(L748="", "", L748*$H$10)</f>
        <v/>
      </c>
      <c r="N748" s="287"/>
    </row>
    <row r="749" spans="1:14">
      <c r="C749" s="1556" t="str">
        <f t="shared" si="36"/>
        <v/>
      </c>
      <c r="D749" s="1557" t="str">
        <f t="shared" si="36"/>
        <v/>
      </c>
      <c r="E749" s="787" t="str">
        <f t="shared" si="36"/>
        <v/>
      </c>
      <c r="F749" s="1556" t="str">
        <f t="shared" si="36"/>
        <v/>
      </c>
      <c r="G749" s="1508" t="str">
        <f t="shared" si="37"/>
        <v/>
      </c>
      <c r="H749" s="1508" t="str">
        <f t="shared" si="38"/>
        <v/>
      </c>
      <c r="I749" s="1558" t="str">
        <f t="shared" si="39"/>
        <v/>
      </c>
      <c r="J749" s="1550" t="str">
        <f t="shared" si="43"/>
        <v/>
      </c>
      <c r="K749" s="793" t="str">
        <f>IF(ISNUMBER('4. Emisiones cultivos'!M86),'4. Emisiones cultivos'!M86,"")</f>
        <v/>
      </c>
      <c r="L749" s="1551" t="str">
        <f t="shared" si="44"/>
        <v/>
      </c>
      <c r="M749" s="1551" t="str">
        <f t="shared" si="45"/>
        <v/>
      </c>
      <c r="N749" s="287"/>
    </row>
    <row r="750" spans="1:14">
      <c r="C750" s="1556" t="str">
        <f t="shared" si="36"/>
        <v/>
      </c>
      <c r="D750" s="1557" t="str">
        <f t="shared" si="36"/>
        <v/>
      </c>
      <c r="E750" s="787" t="str">
        <f t="shared" si="36"/>
        <v/>
      </c>
      <c r="F750" s="1556" t="str">
        <f t="shared" si="36"/>
        <v/>
      </c>
      <c r="G750" s="1508" t="str">
        <f t="shared" si="37"/>
        <v/>
      </c>
      <c r="H750" s="1508" t="str">
        <f t="shared" si="38"/>
        <v/>
      </c>
      <c r="I750" s="1558" t="str">
        <f t="shared" si="39"/>
        <v/>
      </c>
      <c r="J750" s="1550" t="str">
        <f t="shared" si="43"/>
        <v/>
      </c>
      <c r="K750" s="793" t="str">
        <f>IF(ISNUMBER('4. Emisiones cultivos'!M87),'4. Emisiones cultivos'!M87,"")</f>
        <v/>
      </c>
      <c r="L750" s="1551" t="str">
        <f t="shared" si="44"/>
        <v/>
      </c>
      <c r="M750" s="1551" t="str">
        <f t="shared" si="45"/>
        <v/>
      </c>
      <c r="N750" s="287"/>
    </row>
    <row r="751" spans="1:14">
      <c r="C751" s="1556" t="str">
        <f t="shared" si="36"/>
        <v/>
      </c>
      <c r="D751" s="1557" t="str">
        <f t="shared" si="36"/>
        <v/>
      </c>
      <c r="E751" s="787" t="str">
        <f t="shared" si="36"/>
        <v/>
      </c>
      <c r="F751" s="1556" t="str">
        <f t="shared" si="36"/>
        <v/>
      </c>
      <c r="G751" s="1508" t="str">
        <f t="shared" si="37"/>
        <v/>
      </c>
      <c r="H751" s="1508" t="str">
        <f t="shared" si="38"/>
        <v/>
      </c>
      <c r="I751" s="1558" t="str">
        <f t="shared" si="39"/>
        <v/>
      </c>
      <c r="J751" s="1550" t="str">
        <f t="shared" si="43"/>
        <v/>
      </c>
      <c r="K751" s="793" t="str">
        <f>IF(ISNUMBER('4. Emisiones cultivos'!M88),'4. Emisiones cultivos'!M88,"")</f>
        <v/>
      </c>
      <c r="L751" s="1551" t="str">
        <f t="shared" si="44"/>
        <v/>
      </c>
      <c r="M751" s="1551" t="str">
        <f t="shared" si="45"/>
        <v/>
      </c>
      <c r="N751" s="287"/>
    </row>
    <row r="752" spans="1:14">
      <c r="C752" s="1556" t="str">
        <f t="shared" si="36"/>
        <v/>
      </c>
      <c r="D752" s="1557" t="str">
        <f t="shared" si="36"/>
        <v/>
      </c>
      <c r="E752" s="787" t="str">
        <f t="shared" si="36"/>
        <v/>
      </c>
      <c r="F752" s="1556" t="str">
        <f t="shared" si="36"/>
        <v/>
      </c>
      <c r="G752" s="1508" t="str">
        <f t="shared" si="37"/>
        <v/>
      </c>
      <c r="H752" s="1508" t="str">
        <f t="shared" si="38"/>
        <v/>
      </c>
      <c r="I752" s="1558" t="str">
        <f t="shared" si="39"/>
        <v/>
      </c>
      <c r="J752" s="1550" t="str">
        <f t="shared" si="43"/>
        <v/>
      </c>
      <c r="K752" s="793" t="str">
        <f>IF(ISNUMBER('4. Emisiones cultivos'!M89),'4. Emisiones cultivos'!M89,"")</f>
        <v/>
      </c>
      <c r="L752" s="1551" t="str">
        <f t="shared" si="44"/>
        <v/>
      </c>
      <c r="M752" s="1551" t="str">
        <f t="shared" si="45"/>
        <v/>
      </c>
      <c r="N752" s="287"/>
    </row>
    <row r="753" spans="2:14">
      <c r="C753" s="1556" t="str">
        <f t="shared" si="36"/>
        <v/>
      </c>
      <c r="D753" s="1557" t="str">
        <f t="shared" si="36"/>
        <v/>
      </c>
      <c r="E753" s="787" t="str">
        <f t="shared" si="36"/>
        <v/>
      </c>
      <c r="F753" s="1556" t="str">
        <f t="shared" si="36"/>
        <v/>
      </c>
      <c r="G753" s="1508" t="str">
        <f t="shared" si="37"/>
        <v/>
      </c>
      <c r="H753" s="1508" t="str">
        <f t="shared" si="38"/>
        <v/>
      </c>
      <c r="I753" s="1558" t="str">
        <f t="shared" si="39"/>
        <v/>
      </c>
      <c r="J753" s="1550" t="str">
        <f t="shared" si="43"/>
        <v/>
      </c>
      <c r="K753" s="793" t="str">
        <f>IF(ISNUMBER('4. Emisiones cultivos'!M90),'4. Emisiones cultivos'!M90,"")</f>
        <v/>
      </c>
      <c r="L753" s="1551" t="str">
        <f t="shared" si="44"/>
        <v/>
      </c>
      <c r="M753" s="1551" t="str">
        <f t="shared" si="45"/>
        <v/>
      </c>
      <c r="N753" s="287"/>
    </row>
    <row r="754" spans="2:14">
      <c r="C754" s="1556" t="str">
        <f t="shared" si="36"/>
        <v/>
      </c>
      <c r="D754" s="1557" t="str">
        <f t="shared" si="36"/>
        <v/>
      </c>
      <c r="E754" s="787" t="str">
        <f t="shared" si="36"/>
        <v/>
      </c>
      <c r="F754" s="1556" t="str">
        <f t="shared" si="36"/>
        <v/>
      </c>
      <c r="G754" s="1508" t="str">
        <f t="shared" si="37"/>
        <v/>
      </c>
      <c r="H754" s="1508" t="str">
        <f t="shared" si="38"/>
        <v/>
      </c>
      <c r="I754" s="1558" t="str">
        <f t="shared" si="39"/>
        <v/>
      </c>
      <c r="J754" s="1550" t="str">
        <f t="shared" si="43"/>
        <v/>
      </c>
      <c r="K754" s="793" t="str">
        <f>IF(ISNUMBER('4. Emisiones cultivos'!M91),'4. Emisiones cultivos'!M91,"")</f>
        <v/>
      </c>
      <c r="L754" s="1551" t="str">
        <f t="shared" si="44"/>
        <v/>
      </c>
      <c r="M754" s="1551" t="str">
        <f t="shared" si="45"/>
        <v/>
      </c>
      <c r="N754" s="287"/>
    </row>
    <row r="755" spans="2:14">
      <c r="C755" s="1556" t="str">
        <f t="shared" si="36"/>
        <v/>
      </c>
      <c r="D755" s="1557" t="str">
        <f t="shared" si="36"/>
        <v/>
      </c>
      <c r="E755" s="787" t="str">
        <f t="shared" si="36"/>
        <v/>
      </c>
      <c r="F755" s="1556" t="str">
        <f t="shared" si="36"/>
        <v/>
      </c>
      <c r="G755" s="1508" t="str">
        <f t="shared" si="37"/>
        <v/>
      </c>
      <c r="H755" s="1508" t="str">
        <f t="shared" si="38"/>
        <v/>
      </c>
      <c r="I755" s="1558" t="str">
        <f t="shared" si="39"/>
        <v/>
      </c>
      <c r="J755" s="1550" t="str">
        <f t="shared" si="43"/>
        <v/>
      </c>
      <c r="K755" s="793" t="str">
        <f>IF(ISNUMBER('4. Emisiones cultivos'!M92),'4. Emisiones cultivos'!M92,"")</f>
        <v/>
      </c>
      <c r="L755" s="1551" t="str">
        <f t="shared" si="44"/>
        <v/>
      </c>
      <c r="M755" s="1551" t="str">
        <f t="shared" si="45"/>
        <v/>
      </c>
      <c r="N755" s="287"/>
    </row>
    <row r="756" spans="2:14">
      <c r="C756" s="1556" t="str">
        <f t="shared" si="36"/>
        <v/>
      </c>
      <c r="D756" s="1557" t="str">
        <f t="shared" si="36"/>
        <v/>
      </c>
      <c r="E756" s="787" t="str">
        <f t="shared" si="36"/>
        <v/>
      </c>
      <c r="F756" s="1556" t="str">
        <f t="shared" si="36"/>
        <v/>
      </c>
      <c r="G756" s="1508" t="str">
        <f t="shared" si="37"/>
        <v/>
      </c>
      <c r="H756" s="1508" t="str">
        <f t="shared" si="38"/>
        <v/>
      </c>
      <c r="I756" s="1558" t="str">
        <f t="shared" si="39"/>
        <v/>
      </c>
      <c r="J756" s="1550" t="str">
        <f t="shared" si="43"/>
        <v/>
      </c>
      <c r="K756" s="793" t="str">
        <f>IF(ISNUMBER('4. Emisiones cultivos'!M93),'4. Emisiones cultivos'!M93,"")</f>
        <v/>
      </c>
      <c r="L756" s="1551" t="str">
        <f t="shared" si="44"/>
        <v/>
      </c>
      <c r="M756" s="1551" t="str">
        <f t="shared" si="45"/>
        <v/>
      </c>
      <c r="N756" s="287"/>
    </row>
    <row r="757" spans="2:14">
      <c r="C757" s="1556" t="str">
        <f t="shared" si="36"/>
        <v/>
      </c>
      <c r="D757" s="1557" t="str">
        <f t="shared" si="36"/>
        <v/>
      </c>
      <c r="E757" s="787" t="str">
        <f t="shared" si="36"/>
        <v/>
      </c>
      <c r="F757" s="1556" t="str">
        <f t="shared" si="36"/>
        <v/>
      </c>
      <c r="G757" s="1508" t="str">
        <f t="shared" si="37"/>
        <v/>
      </c>
      <c r="H757" s="1508" t="str">
        <f t="shared" si="38"/>
        <v/>
      </c>
      <c r="I757" s="1558" t="str">
        <f t="shared" si="39"/>
        <v/>
      </c>
      <c r="J757" s="1550" t="str">
        <f t="shared" si="43"/>
        <v/>
      </c>
      <c r="K757" s="793" t="str">
        <f>IF(ISNUMBER('4. Emisiones cultivos'!M94),'4. Emisiones cultivos'!M94,"")</f>
        <v/>
      </c>
      <c r="L757" s="1551" t="str">
        <f t="shared" si="44"/>
        <v/>
      </c>
      <c r="M757" s="1551" t="str">
        <f t="shared" si="45"/>
        <v/>
      </c>
      <c r="N757" s="287"/>
    </row>
    <row r="758" spans="2:14">
      <c r="C758" s="1556" t="str">
        <f t="shared" si="36"/>
        <v/>
      </c>
      <c r="D758" s="1557" t="str">
        <f t="shared" si="36"/>
        <v/>
      </c>
      <c r="E758" s="787" t="str">
        <f t="shared" si="36"/>
        <v/>
      </c>
      <c r="F758" s="1556" t="str">
        <f t="shared" si="36"/>
        <v/>
      </c>
      <c r="G758" s="1508" t="str">
        <f t="shared" si="37"/>
        <v/>
      </c>
      <c r="H758" s="1508" t="str">
        <f t="shared" si="38"/>
        <v/>
      </c>
      <c r="I758" s="1558" t="str">
        <f t="shared" si="39"/>
        <v/>
      </c>
      <c r="J758" s="1550" t="str">
        <f t="shared" si="43"/>
        <v/>
      </c>
      <c r="K758" s="793" t="str">
        <f>IF(ISNUMBER('4. Emisiones cultivos'!M95),'4. Emisiones cultivos'!M95,"")</f>
        <v/>
      </c>
      <c r="L758" s="1551" t="str">
        <f t="shared" si="44"/>
        <v/>
      </c>
      <c r="M758" s="1551" t="str">
        <f t="shared" si="45"/>
        <v/>
      </c>
      <c r="N758" s="287"/>
    </row>
    <row r="759" spans="2:14">
      <c r="C759" s="1556" t="str">
        <f t="shared" si="36"/>
        <v/>
      </c>
      <c r="D759" s="1557" t="str">
        <f t="shared" si="36"/>
        <v/>
      </c>
      <c r="E759" s="787" t="str">
        <f t="shared" si="36"/>
        <v/>
      </c>
      <c r="F759" s="1556" t="str">
        <f t="shared" si="36"/>
        <v/>
      </c>
      <c r="G759" s="1508" t="str">
        <f t="shared" si="37"/>
        <v/>
      </c>
      <c r="H759" s="1508" t="str">
        <f t="shared" si="38"/>
        <v/>
      </c>
      <c r="I759" s="1558" t="str">
        <f t="shared" si="39"/>
        <v/>
      </c>
      <c r="J759" s="1550" t="str">
        <f t="shared" si="43"/>
        <v/>
      </c>
      <c r="K759" s="793" t="str">
        <f>IF(ISNUMBER('4. Emisiones cultivos'!M96),'4. Emisiones cultivos'!M96,"")</f>
        <v/>
      </c>
      <c r="L759" s="1551" t="str">
        <f t="shared" si="44"/>
        <v/>
      </c>
      <c r="M759" s="1551" t="str">
        <f t="shared" si="45"/>
        <v/>
      </c>
      <c r="N759" s="287"/>
    </row>
    <row r="760" spans="2:14">
      <c r="D760" s="286"/>
      <c r="F760" s="285"/>
      <c r="I760" s="867">
        <f>SUM(I742:I759)</f>
        <v>0</v>
      </c>
      <c r="L760" s="1553">
        <f>SUM(L742:L759)</f>
        <v>0</v>
      </c>
      <c r="M760" s="1553">
        <f>SUM(M742:M759)</f>
        <v>0</v>
      </c>
      <c r="N760" s="287"/>
    </row>
    <row r="761" spans="2:14">
      <c r="D761" s="286"/>
      <c r="E761" s="285"/>
      <c r="H761" s="331"/>
      <c r="I761" s="15"/>
      <c r="J761" s="654"/>
      <c r="N761" s="287"/>
    </row>
    <row r="762" spans="2:14">
      <c r="D762" s="286"/>
      <c r="E762" s="285"/>
      <c r="H762" s="1516" t="s">
        <v>159</v>
      </c>
      <c r="I762" s="1516" t="s">
        <v>245</v>
      </c>
      <c r="J762" s="654"/>
      <c r="N762" s="287"/>
    </row>
    <row r="763" spans="2:14">
      <c r="D763" s="286"/>
      <c r="E763" s="285"/>
      <c r="H763" s="866" t="s">
        <v>1989</v>
      </c>
      <c r="I763" s="867">
        <f>SUMIFS($I$742:$I$759,$D$742:$D$759,"Lodos")</f>
        <v>0</v>
      </c>
      <c r="J763" s="654"/>
      <c r="N763" s="287"/>
    </row>
    <row r="764" spans="2:14">
      <c r="D764" s="286"/>
      <c r="E764" s="285"/>
      <c r="H764" s="866" t="s">
        <v>1991</v>
      </c>
      <c r="I764" s="867">
        <f>SUMIFS($I$742:$I$759,$D$742:$D$759,"Compost")</f>
        <v>0</v>
      </c>
      <c r="J764" s="654"/>
      <c r="N764" s="287"/>
    </row>
    <row r="765" spans="2:14">
      <c r="D765" s="286"/>
      <c r="E765" s="285"/>
      <c r="H765" s="866" t="s">
        <v>108</v>
      </c>
      <c r="I765" s="867">
        <f>SUMIFS($I$742:$I$759,$D$742:$D$759,"Otros")</f>
        <v>0</v>
      </c>
      <c r="J765" s="654"/>
      <c r="N765" s="287"/>
    </row>
    <row r="766" spans="2:14">
      <c r="D766" s="286"/>
      <c r="E766" s="285"/>
      <c r="H766" s="866" t="s">
        <v>2114</v>
      </c>
      <c r="I766" s="867">
        <f>SUM(I763:I765)</f>
        <v>0</v>
      </c>
      <c r="J766" s="654"/>
      <c r="N766" s="287"/>
    </row>
    <row r="767" spans="2:14">
      <c r="D767" s="286"/>
      <c r="E767" s="285"/>
      <c r="J767" s="654"/>
      <c r="N767" s="287"/>
    </row>
    <row r="768" spans="2:14" ht="18" customHeight="1">
      <c r="B768" s="643" t="s">
        <v>210</v>
      </c>
      <c r="C768" s="7"/>
      <c r="D768" s="1"/>
      <c r="E768" s="1"/>
      <c r="F768" s="1"/>
      <c r="G768" s="1"/>
      <c r="H768" s="1"/>
      <c r="I768" s="1"/>
      <c r="J768" s="654"/>
      <c r="K768" s="1"/>
    </row>
    <row r="769" spans="1:14" ht="18" customHeight="1">
      <c r="J769" s="654"/>
    </row>
    <row r="770" spans="1:14" ht="18" customHeight="1">
      <c r="D770" s="1538" t="s">
        <v>2100</v>
      </c>
      <c r="E770" s="1538" t="s">
        <v>2101</v>
      </c>
      <c r="F770" s="1538" t="s">
        <v>2102</v>
      </c>
      <c r="G770" s="1538" t="s">
        <v>2103</v>
      </c>
      <c r="J770" s="654"/>
    </row>
    <row r="771" spans="1:14" ht="18" customHeight="1">
      <c r="A771" s="452">
        <v>4</v>
      </c>
      <c r="B771" s="330" t="s">
        <v>2091</v>
      </c>
      <c r="C771" s="1539" t="str">
        <f>B768</f>
        <v>Residuos de cultivos</v>
      </c>
      <c r="D771" s="1540" t="s">
        <v>546</v>
      </c>
      <c r="E771" s="1540" t="s">
        <v>546</v>
      </c>
      <c r="F771" s="1540">
        <f>ROUND(L781*1000,2)</f>
        <v>0</v>
      </c>
      <c r="G771" s="1540">
        <f>ROUND(M781,2)</f>
        <v>0</v>
      </c>
      <c r="J771" s="654"/>
    </row>
    <row r="772" spans="1:14">
      <c r="C772" s="286"/>
      <c r="D772" s="285"/>
      <c r="G772" s="328"/>
      <c r="J772" s="655"/>
      <c r="L772" s="287"/>
    </row>
    <row r="773" spans="1:14" ht="61.5">
      <c r="C773" s="1516" t="s">
        <v>158</v>
      </c>
      <c r="D773" s="1516" t="s">
        <v>197</v>
      </c>
      <c r="E773" s="1516" t="s">
        <v>236</v>
      </c>
      <c r="F773" s="1559" t="s">
        <v>2070</v>
      </c>
      <c r="G773" s="1559" t="s">
        <v>199</v>
      </c>
      <c r="H773" s="1560" t="s">
        <v>2115</v>
      </c>
      <c r="I773" s="1516" t="s">
        <v>238</v>
      </c>
      <c r="J773" s="1516" t="s">
        <v>2104</v>
      </c>
      <c r="K773" s="1541" t="s">
        <v>2105</v>
      </c>
      <c r="L773" s="1516" t="s">
        <v>2110</v>
      </c>
      <c r="M773" s="1516" t="s">
        <v>2107</v>
      </c>
      <c r="N773" s="1516" t="s">
        <v>2116</v>
      </c>
    </row>
    <row r="774" spans="1:14" ht="15" customHeight="1">
      <c r="C774" s="1542" t="s">
        <v>158</v>
      </c>
      <c r="D774" s="1561"/>
      <c r="E774" s="1562"/>
      <c r="F774" s="1562"/>
      <c r="G774" s="1562"/>
      <c r="H774" s="1563"/>
      <c r="I774" s="1563"/>
      <c r="J774" s="1563"/>
      <c r="K774" s="1563"/>
      <c r="L774" s="1563"/>
      <c r="M774" s="1563"/>
      <c r="N774" s="1555" t="s">
        <v>2109</v>
      </c>
    </row>
    <row r="775" spans="1:14">
      <c r="C775" s="1522" t="str">
        <f t="shared" ref="C775:D780" si="46">C559</f>
        <v/>
      </c>
      <c r="D775" s="1564" t="str">
        <f t="shared" si="46"/>
        <v/>
      </c>
      <c r="E775" s="1522" t="str">
        <f t="shared" ref="E775:E780" si="47">F469</f>
        <v/>
      </c>
      <c r="F775" s="1508">
        <f t="shared" ref="F775:G780" si="48">IF(ISNUMBER(E559),E559,0%)</f>
        <v>0</v>
      </c>
      <c r="G775" s="1508">
        <f t="shared" si="48"/>
        <v>0</v>
      </c>
      <c r="H775" s="1548" t="str">
        <f>IFERROR(IF(D775="","",1-(F775*VLOOKUP(D775,$C$641:$J$661,7,0))-(G775*(1-VLOOKUP(D775,$C$641:$J$661,2,0)))),"")</f>
        <v/>
      </c>
      <c r="I775" s="1565" t="str">
        <f>IFERROR((IF(D775="", "",E775*H775*VLOOKUP(D775,$C$641:$J$661,3,0)*VLOOKUP(D775,$C$641:$J$661,4,0)*VLOOKUP(D775,$C$641:$J$661,6,0)/100)),"")</f>
        <v/>
      </c>
      <c r="J775" s="1550" t="str">
        <f t="shared" ref="J775:J780" si="49">IF(ISNUMBER(K775),"-",IF(D775="", "",IF(D775="Arroz",$E$631,VLOOKUP($H$6,$C$572:$F$624,4,FALSE))))</f>
        <v/>
      </c>
      <c r="K775" s="1530" t="str">
        <f>IF(ISNUMBER('4. Emisiones cultivos'!K103),'4. Emisiones cultivos'!K103,"")</f>
        <v/>
      </c>
      <c r="L775" s="1551" t="str">
        <f>IFERROR(IF(D775="","", IF(K775="",I775*J775*44/28,I775*K775*44/28)),"")</f>
        <v/>
      </c>
      <c r="M775" s="1551" t="str">
        <f>IF(L775="", "", L775*$H$10)</f>
        <v/>
      </c>
      <c r="N775" s="1552">
        <f>SUM(M775:M780)</f>
        <v>0</v>
      </c>
    </row>
    <row r="776" spans="1:14">
      <c r="C776" s="1522" t="str">
        <f t="shared" si="46"/>
        <v/>
      </c>
      <c r="D776" s="1564" t="str">
        <f t="shared" si="46"/>
        <v/>
      </c>
      <c r="E776" s="1522" t="str">
        <f t="shared" si="47"/>
        <v/>
      </c>
      <c r="F776" s="1508">
        <f t="shared" si="48"/>
        <v>0</v>
      </c>
      <c r="G776" s="1508">
        <f t="shared" si="48"/>
        <v>0</v>
      </c>
      <c r="H776" s="1548" t="str">
        <f>IFERROR(IF(D776="","",1-(F776*VLOOKUP(D776,$C$641:$J$661,7,0))-(G776*(1-VLOOKUP(D776,$C$641:$J$661,2,0)))),"")</f>
        <v/>
      </c>
      <c r="I776" s="1565" t="str">
        <f t="shared" ref="I776:I780" si="50">IFERROR((IF(D776="", "",E776*H776*VLOOKUP(D776,$C$641:$J$661,3,0)*VLOOKUP(D776,$C$641:$J$661,4,0)*VLOOKUP(D776,$C$641:$J$661,6,0)/100)),"")</f>
        <v/>
      </c>
      <c r="J776" s="1550" t="str">
        <f t="shared" si="49"/>
        <v/>
      </c>
      <c r="K776" s="1530" t="str">
        <f>IF(ISNUMBER('4. Emisiones cultivos'!K104),'4. Emisiones cultivos'!K104,"")</f>
        <v/>
      </c>
      <c r="L776" s="1551" t="str">
        <f t="shared" ref="L776:L780" si="51">IFERROR(IF(D776="","", IF(K776="",I776*J776*44/28,I776*K776*44/28)),"")</f>
        <v/>
      </c>
      <c r="M776" s="1551" t="str">
        <f t="shared" ref="M776:M780" si="52">IF(L776="", "", L776*$H$10)</f>
        <v/>
      </c>
    </row>
    <row r="777" spans="1:14">
      <c r="C777" s="1522" t="str">
        <f t="shared" si="46"/>
        <v/>
      </c>
      <c r="D777" s="1564" t="str">
        <f t="shared" si="46"/>
        <v/>
      </c>
      <c r="E777" s="1522" t="str">
        <f t="shared" si="47"/>
        <v/>
      </c>
      <c r="F777" s="1508">
        <f t="shared" si="48"/>
        <v>0</v>
      </c>
      <c r="G777" s="1508">
        <f t="shared" si="48"/>
        <v>0</v>
      </c>
      <c r="H777" s="1548" t="str">
        <f t="shared" ref="H777:H780" si="53">IFERROR(IF(D777="","",1-(F777*VLOOKUP(D777,$C$641:$J$661,7,0))-(G777*(1-VLOOKUP(D777,$C$641:$J$661,2,0)))),"")</f>
        <v/>
      </c>
      <c r="I777" s="1565" t="str">
        <f t="shared" si="50"/>
        <v/>
      </c>
      <c r="J777" s="1550" t="str">
        <f t="shared" si="49"/>
        <v/>
      </c>
      <c r="K777" s="1530" t="str">
        <f>IF(ISNUMBER('4. Emisiones cultivos'!K105),'4. Emisiones cultivos'!K105,"")</f>
        <v/>
      </c>
      <c r="L777" s="1551" t="str">
        <f t="shared" si="51"/>
        <v/>
      </c>
      <c r="M777" s="1551" t="str">
        <f t="shared" si="52"/>
        <v/>
      </c>
    </row>
    <row r="778" spans="1:14">
      <c r="C778" s="1522" t="str">
        <f t="shared" si="46"/>
        <v/>
      </c>
      <c r="D778" s="1564" t="str">
        <f t="shared" si="46"/>
        <v/>
      </c>
      <c r="E778" s="1522" t="str">
        <f t="shared" si="47"/>
        <v/>
      </c>
      <c r="F778" s="1508">
        <f t="shared" si="48"/>
        <v>0</v>
      </c>
      <c r="G778" s="1508">
        <f t="shared" si="48"/>
        <v>0</v>
      </c>
      <c r="H778" s="1548" t="str">
        <f t="shared" si="53"/>
        <v/>
      </c>
      <c r="I778" s="1565" t="str">
        <f t="shared" si="50"/>
        <v/>
      </c>
      <c r="J778" s="1550" t="str">
        <f t="shared" si="49"/>
        <v/>
      </c>
      <c r="K778" s="1530" t="str">
        <f>IF(ISNUMBER('4. Emisiones cultivos'!K106),'4. Emisiones cultivos'!K106,"")</f>
        <v/>
      </c>
      <c r="L778" s="1551" t="str">
        <f t="shared" si="51"/>
        <v/>
      </c>
      <c r="M778" s="1551" t="str">
        <f t="shared" si="52"/>
        <v/>
      </c>
    </row>
    <row r="779" spans="1:14">
      <c r="C779" s="1522" t="str">
        <f t="shared" si="46"/>
        <v/>
      </c>
      <c r="D779" s="1564" t="str">
        <f t="shared" si="46"/>
        <v/>
      </c>
      <c r="E779" s="1522" t="str">
        <f t="shared" si="47"/>
        <v/>
      </c>
      <c r="F779" s="1508">
        <f t="shared" si="48"/>
        <v>0</v>
      </c>
      <c r="G779" s="1508">
        <f t="shared" si="48"/>
        <v>0</v>
      </c>
      <c r="H779" s="1548" t="str">
        <f t="shared" si="53"/>
        <v/>
      </c>
      <c r="I779" s="1565" t="str">
        <f t="shared" si="50"/>
        <v/>
      </c>
      <c r="J779" s="1550" t="str">
        <f t="shared" si="49"/>
        <v/>
      </c>
      <c r="K779" s="1530" t="str">
        <f>IF(ISNUMBER('4. Emisiones cultivos'!K107),'4. Emisiones cultivos'!K107,"")</f>
        <v/>
      </c>
      <c r="L779" s="1551" t="str">
        <f t="shared" si="51"/>
        <v/>
      </c>
      <c r="M779" s="1551" t="str">
        <f t="shared" si="52"/>
        <v/>
      </c>
    </row>
    <row r="780" spans="1:14">
      <c r="C780" s="1522" t="str">
        <f t="shared" si="46"/>
        <v/>
      </c>
      <c r="D780" s="1564" t="str">
        <f t="shared" si="46"/>
        <v/>
      </c>
      <c r="E780" s="1522" t="str">
        <f t="shared" si="47"/>
        <v/>
      </c>
      <c r="F780" s="1508">
        <f t="shared" si="48"/>
        <v>0</v>
      </c>
      <c r="G780" s="1508">
        <f t="shared" si="48"/>
        <v>0</v>
      </c>
      <c r="H780" s="1548" t="str">
        <f t="shared" si="53"/>
        <v/>
      </c>
      <c r="I780" s="1565" t="str">
        <f t="shared" si="50"/>
        <v/>
      </c>
      <c r="J780" s="1550" t="str">
        <f t="shared" si="49"/>
        <v/>
      </c>
      <c r="K780" s="1530" t="str">
        <f>IF(ISNUMBER('4. Emisiones cultivos'!K108),'4. Emisiones cultivos'!K108,"")</f>
        <v/>
      </c>
      <c r="L780" s="1551" t="str">
        <f t="shared" si="51"/>
        <v/>
      </c>
      <c r="M780" s="1551" t="str">
        <f t="shared" si="52"/>
        <v/>
      </c>
    </row>
    <row r="781" spans="1:14">
      <c r="E781" s="285"/>
      <c r="I781" s="1553">
        <f>SUM(I775:I780)</f>
        <v>0</v>
      </c>
      <c r="L781" s="1553">
        <f>SUM(L775:L780)</f>
        <v>0</v>
      </c>
      <c r="M781" s="1553">
        <f>SUM(M775:M780)</f>
        <v>0</v>
      </c>
    </row>
    <row r="783" spans="1:14">
      <c r="C783" s="329" t="s">
        <v>2117</v>
      </c>
      <c r="D783" s="285"/>
      <c r="L783" s="287"/>
    </row>
    <row r="784" spans="1:14">
      <c r="C784" s="344" t="s">
        <v>2118</v>
      </c>
      <c r="D784" s="285"/>
      <c r="L784" s="287"/>
    </row>
    <row r="785" spans="2:21">
      <c r="C785" s="344"/>
      <c r="D785" s="285"/>
      <c r="L785" s="287"/>
    </row>
    <row r="786" spans="2:21" ht="18" customHeight="1">
      <c r="B786" s="288" t="s">
        <v>2119</v>
      </c>
      <c r="C786" s="288"/>
      <c r="D786" s="288"/>
      <c r="E786" s="288"/>
      <c r="F786" s="288"/>
      <c r="G786" s="288"/>
      <c r="H786" s="288"/>
      <c r="I786" s="288"/>
      <c r="J786" s="288"/>
      <c r="K786" s="288"/>
    </row>
    <row r="787" spans="2:21">
      <c r="C787" s="286"/>
      <c r="D787" s="285"/>
      <c r="L787" s="287"/>
    </row>
    <row r="788" spans="2:21" ht="18" customHeight="1">
      <c r="B788" s="37"/>
      <c r="C788" s="1"/>
      <c r="D788" s="1"/>
      <c r="E788" s="1"/>
    </row>
    <row r="789" spans="2:21">
      <c r="C789" s="37" t="s">
        <v>2120</v>
      </c>
    </row>
    <row r="792" spans="2:21">
      <c r="C792" s="37" t="s">
        <v>2121</v>
      </c>
      <c r="D792" s="1"/>
    </row>
    <row r="794" spans="2:21">
      <c r="C794" s="1482" t="s">
        <v>139</v>
      </c>
      <c r="D794" s="1482">
        <v>2007</v>
      </c>
      <c r="E794" s="1482">
        <v>2008</v>
      </c>
      <c r="F794" s="1482">
        <v>2009</v>
      </c>
      <c r="G794" s="1482">
        <v>2010</v>
      </c>
      <c r="H794" s="1482">
        <v>2011</v>
      </c>
      <c r="I794" s="1482">
        <v>2012</v>
      </c>
      <c r="J794" s="1482">
        <v>2013</v>
      </c>
      <c r="K794" s="1482">
        <v>2014</v>
      </c>
      <c r="L794" s="1482">
        <v>2015</v>
      </c>
      <c r="M794" s="1482">
        <v>2016</v>
      </c>
      <c r="N794" s="1482">
        <v>2017</v>
      </c>
      <c r="O794" s="1482">
        <v>2018</v>
      </c>
      <c r="P794" s="1482">
        <v>2019</v>
      </c>
      <c r="Q794" s="1482">
        <v>2020</v>
      </c>
      <c r="R794" s="1482">
        <v>2021</v>
      </c>
      <c r="S794" s="1482">
        <v>2022</v>
      </c>
      <c r="T794" s="1482">
        <v>2023</v>
      </c>
      <c r="U794" s="1482">
        <v>2024</v>
      </c>
    </row>
    <row r="795" spans="2:21">
      <c r="C795" s="787" t="s">
        <v>1999</v>
      </c>
      <c r="D795" s="788">
        <v>0.06</v>
      </c>
      <c r="E795" s="788">
        <v>0.06</v>
      </c>
      <c r="F795" s="788">
        <v>0.06</v>
      </c>
      <c r="G795" s="788">
        <v>0.06</v>
      </c>
      <c r="H795" s="788">
        <v>0.06</v>
      </c>
      <c r="I795" s="788">
        <v>0.06</v>
      </c>
      <c r="J795" s="788">
        <v>0.06</v>
      </c>
      <c r="K795" s="788">
        <v>0.06</v>
      </c>
      <c r="L795" s="788">
        <v>0.06</v>
      </c>
      <c r="M795" s="788">
        <v>0.06</v>
      </c>
      <c r="N795" s="788">
        <v>7.0000000000000007E-2</v>
      </c>
      <c r="O795" s="788">
        <v>7.0000000000000007E-2</v>
      </c>
      <c r="P795" s="788">
        <v>7.0000000000000007E-2</v>
      </c>
      <c r="Q795" s="788">
        <v>7.0000000000000007E-2</v>
      </c>
      <c r="R795" s="788">
        <v>7.0000000000000007E-2</v>
      </c>
      <c r="S795" s="788">
        <v>7.0000000000000007E-2</v>
      </c>
      <c r="T795" s="788">
        <v>7.0000000000000007E-2</v>
      </c>
      <c r="U795" s="788">
        <v>7.0000000000000007E-2</v>
      </c>
    </row>
    <row r="796" spans="2:21">
      <c r="C796" s="787" t="s">
        <v>2000</v>
      </c>
      <c r="D796" s="788">
        <v>0.11</v>
      </c>
      <c r="E796" s="788">
        <v>0.11</v>
      </c>
      <c r="F796" s="788">
        <v>0.11</v>
      </c>
      <c r="G796" s="788">
        <v>0.11</v>
      </c>
      <c r="H796" s="788">
        <v>0.11</v>
      </c>
      <c r="I796" s="788">
        <v>0.11</v>
      </c>
      <c r="J796" s="788">
        <v>0.11</v>
      </c>
      <c r="K796" s="788">
        <v>0.11</v>
      </c>
      <c r="L796" s="788">
        <v>0.11</v>
      </c>
      <c r="M796" s="788">
        <v>0.11</v>
      </c>
      <c r="N796" s="788">
        <v>0.11</v>
      </c>
      <c r="O796" s="788">
        <v>0.11</v>
      </c>
      <c r="P796" s="788">
        <v>0.12</v>
      </c>
      <c r="Q796" s="788">
        <v>0.12</v>
      </c>
      <c r="R796" s="788">
        <v>0.12</v>
      </c>
      <c r="S796" s="788">
        <v>0.12</v>
      </c>
      <c r="T796" s="788">
        <v>0.11</v>
      </c>
      <c r="U796" s="788">
        <v>0.11</v>
      </c>
    </row>
    <row r="797" spans="2:21">
      <c r="C797" s="787" t="s">
        <v>2001</v>
      </c>
      <c r="D797" s="788">
        <v>0.04</v>
      </c>
      <c r="E797" s="788">
        <v>0.04</v>
      </c>
      <c r="F797" s="788">
        <v>0.04</v>
      </c>
      <c r="G797" s="788">
        <v>0.04</v>
      </c>
      <c r="H797" s="788">
        <v>0.05</v>
      </c>
      <c r="I797" s="788">
        <v>0.05</v>
      </c>
      <c r="J797" s="788">
        <v>0.05</v>
      </c>
      <c r="K797" s="788">
        <v>0.04</v>
      </c>
      <c r="L797" s="788">
        <v>0.04</v>
      </c>
      <c r="M797" s="788">
        <v>0.05</v>
      </c>
      <c r="N797" s="788">
        <v>0.04</v>
      </c>
      <c r="O797" s="788">
        <v>0.04</v>
      </c>
      <c r="P797" s="788">
        <v>0.04</v>
      </c>
      <c r="Q797" s="788">
        <v>0.04</v>
      </c>
      <c r="R797" s="788">
        <v>0.04</v>
      </c>
      <c r="S797" s="788">
        <v>0.04</v>
      </c>
      <c r="T797" s="788">
        <v>0.04</v>
      </c>
      <c r="U797" s="788">
        <v>0.04</v>
      </c>
    </row>
    <row r="798" spans="2:21">
      <c r="C798" s="787" t="s">
        <v>2002</v>
      </c>
      <c r="D798" s="788">
        <v>0.05</v>
      </c>
      <c r="E798" s="788">
        <v>0.05</v>
      </c>
      <c r="F798" s="788">
        <v>0.05</v>
      </c>
      <c r="G798" s="788">
        <v>0.05</v>
      </c>
      <c r="H798" s="788">
        <v>0.05</v>
      </c>
      <c r="I798" s="788">
        <v>0.05</v>
      </c>
      <c r="J798" s="788">
        <v>0.05</v>
      </c>
      <c r="K798" s="788">
        <v>0.05</v>
      </c>
      <c r="L798" s="788">
        <v>0.05</v>
      </c>
      <c r="M798" s="788">
        <v>0.05</v>
      </c>
      <c r="N798" s="788">
        <v>0.05</v>
      </c>
      <c r="O798" s="788">
        <v>0.05</v>
      </c>
      <c r="P798" s="788">
        <v>0.05</v>
      </c>
      <c r="Q798" s="788">
        <v>0.05</v>
      </c>
      <c r="R798" s="788">
        <v>0.05</v>
      </c>
      <c r="S798" s="788">
        <v>0.05</v>
      </c>
      <c r="T798" s="788">
        <v>0.05</v>
      </c>
      <c r="U798" s="788">
        <v>0.05</v>
      </c>
    </row>
    <row r="799" spans="2:21">
      <c r="C799" s="787" t="s">
        <v>2003</v>
      </c>
      <c r="D799" s="788">
        <v>0.22</v>
      </c>
      <c r="E799" s="788">
        <v>0.22</v>
      </c>
      <c r="F799" s="788">
        <v>0.22</v>
      </c>
      <c r="G799" s="788">
        <v>0.22</v>
      </c>
      <c r="H799" s="788">
        <v>0.22</v>
      </c>
      <c r="I799" s="788">
        <v>0.22</v>
      </c>
      <c r="J799" s="788">
        <v>0.22</v>
      </c>
      <c r="K799" s="788">
        <v>0.22</v>
      </c>
      <c r="L799" s="788">
        <v>0.22</v>
      </c>
      <c r="M799" s="788">
        <v>0.22</v>
      </c>
      <c r="N799" s="788">
        <v>0.22</v>
      </c>
      <c r="O799" s="788">
        <v>0.22</v>
      </c>
      <c r="P799" s="788">
        <v>0.22</v>
      </c>
      <c r="Q799" s="788">
        <v>0.22</v>
      </c>
      <c r="R799" s="788">
        <v>0.22</v>
      </c>
      <c r="S799" s="788">
        <v>0.22</v>
      </c>
      <c r="T799" s="788">
        <v>0.22</v>
      </c>
      <c r="U799" s="788">
        <v>0.22</v>
      </c>
    </row>
    <row r="800" spans="2:21">
      <c r="C800" s="787" t="s">
        <v>2004</v>
      </c>
      <c r="D800" s="788">
        <v>0.08</v>
      </c>
      <c r="E800" s="788">
        <v>0.08</v>
      </c>
      <c r="F800" s="788">
        <v>0.08</v>
      </c>
      <c r="G800" s="788">
        <v>0.08</v>
      </c>
      <c r="H800" s="788">
        <v>0.08</v>
      </c>
      <c r="I800" s="788">
        <v>0.08</v>
      </c>
      <c r="J800" s="788">
        <v>0.08</v>
      </c>
      <c r="K800" s="788">
        <v>0.08</v>
      </c>
      <c r="L800" s="788">
        <v>0.08</v>
      </c>
      <c r="M800" s="788">
        <v>0.08</v>
      </c>
      <c r="N800" s="788">
        <v>0.08</v>
      </c>
      <c r="O800" s="788">
        <v>0.08</v>
      </c>
      <c r="P800" s="788">
        <v>0.08</v>
      </c>
      <c r="Q800" s="788">
        <v>0.08</v>
      </c>
      <c r="R800" s="788">
        <v>0.08</v>
      </c>
      <c r="S800" s="788">
        <v>0.08</v>
      </c>
      <c r="T800" s="788">
        <v>0.08</v>
      </c>
      <c r="U800" s="788">
        <v>0.08</v>
      </c>
    </row>
    <row r="801" spans="3:21">
      <c r="C801" s="787" t="s">
        <v>2005</v>
      </c>
      <c r="D801" s="788">
        <v>0.03</v>
      </c>
      <c r="E801" s="788">
        <v>0.03</v>
      </c>
      <c r="F801" s="788">
        <v>0.03</v>
      </c>
      <c r="G801" s="788">
        <v>0.03</v>
      </c>
      <c r="H801" s="788">
        <v>0.03</v>
      </c>
      <c r="I801" s="788">
        <v>0.03</v>
      </c>
      <c r="J801" s="788">
        <v>0.03</v>
      </c>
      <c r="K801" s="788">
        <v>0.03</v>
      </c>
      <c r="L801" s="788">
        <v>0.03</v>
      </c>
      <c r="M801" s="788">
        <v>0.03</v>
      </c>
      <c r="N801" s="788">
        <v>0.03</v>
      </c>
      <c r="O801" s="788">
        <v>0.03</v>
      </c>
      <c r="P801" s="788">
        <v>0.03</v>
      </c>
      <c r="Q801" s="788">
        <v>0.03</v>
      </c>
      <c r="R801" s="788">
        <v>0.03</v>
      </c>
      <c r="S801" s="788">
        <v>0.03</v>
      </c>
      <c r="T801" s="788">
        <v>0.03</v>
      </c>
      <c r="U801" s="788">
        <v>0.03</v>
      </c>
    </row>
    <row r="802" spans="3:21">
      <c r="C802" s="787" t="s">
        <v>2006</v>
      </c>
      <c r="D802" s="788">
        <v>0.02</v>
      </c>
      <c r="E802" s="788">
        <v>0.02</v>
      </c>
      <c r="F802" s="788">
        <v>0.02</v>
      </c>
      <c r="G802" s="788">
        <v>0.02</v>
      </c>
      <c r="H802" s="788">
        <v>0.02</v>
      </c>
      <c r="I802" s="788">
        <v>0.02</v>
      </c>
      <c r="J802" s="788">
        <v>0.02</v>
      </c>
      <c r="K802" s="788">
        <v>0.02</v>
      </c>
      <c r="L802" s="788">
        <v>0.02</v>
      </c>
      <c r="M802" s="788">
        <v>0.02</v>
      </c>
      <c r="N802" s="788">
        <v>0.02</v>
      </c>
      <c r="O802" s="788">
        <v>0.02</v>
      </c>
      <c r="P802" s="788">
        <v>0.02</v>
      </c>
      <c r="Q802" s="788">
        <v>0.02</v>
      </c>
      <c r="R802" s="788">
        <v>0.02</v>
      </c>
      <c r="S802" s="788">
        <v>0.02</v>
      </c>
      <c r="T802" s="788">
        <v>0.02</v>
      </c>
      <c r="U802" s="788">
        <v>0.02</v>
      </c>
    </row>
    <row r="803" spans="3:21">
      <c r="C803" s="787" t="s">
        <v>2007</v>
      </c>
      <c r="D803" s="788">
        <v>0.02</v>
      </c>
      <c r="E803" s="788">
        <v>0.02</v>
      </c>
      <c r="F803" s="788">
        <v>0.02</v>
      </c>
      <c r="G803" s="788">
        <v>0.02</v>
      </c>
      <c r="H803" s="788">
        <v>0.02</v>
      </c>
      <c r="I803" s="788">
        <v>0.02</v>
      </c>
      <c r="J803" s="788">
        <v>0.02</v>
      </c>
      <c r="K803" s="788">
        <v>0.02</v>
      </c>
      <c r="L803" s="788">
        <v>0.02</v>
      </c>
      <c r="M803" s="788">
        <v>0.02</v>
      </c>
      <c r="N803" s="788">
        <v>0.02</v>
      </c>
      <c r="O803" s="788">
        <v>0.02</v>
      </c>
      <c r="P803" s="788">
        <v>0.02</v>
      </c>
      <c r="Q803" s="788">
        <v>0.02</v>
      </c>
      <c r="R803" s="788">
        <v>0.02</v>
      </c>
      <c r="S803" s="788">
        <v>0.02</v>
      </c>
      <c r="T803" s="788">
        <v>0.02</v>
      </c>
      <c r="U803" s="788">
        <v>0.02</v>
      </c>
    </row>
    <row r="804" spans="3:21">
      <c r="C804" s="787" t="s">
        <v>2008</v>
      </c>
      <c r="D804" s="788">
        <v>0.2</v>
      </c>
      <c r="E804" s="788">
        <v>0.2</v>
      </c>
      <c r="F804" s="788">
        <v>0.2</v>
      </c>
      <c r="G804" s="788">
        <v>0.2</v>
      </c>
      <c r="H804" s="788">
        <v>0.2</v>
      </c>
      <c r="I804" s="788">
        <v>0.2</v>
      </c>
      <c r="J804" s="788">
        <v>0.2</v>
      </c>
      <c r="K804" s="788">
        <v>0.2</v>
      </c>
      <c r="L804" s="788">
        <v>0.2</v>
      </c>
      <c r="M804" s="788">
        <v>0.2</v>
      </c>
      <c r="N804" s="788">
        <v>0.2</v>
      </c>
      <c r="O804" s="788">
        <v>0.2</v>
      </c>
      <c r="P804" s="788">
        <v>0.2</v>
      </c>
      <c r="Q804" s="788">
        <v>0.2</v>
      </c>
      <c r="R804" s="788">
        <v>0.2</v>
      </c>
      <c r="S804" s="788">
        <v>0.2</v>
      </c>
      <c r="T804" s="788">
        <v>0.2</v>
      </c>
      <c r="U804" s="788">
        <v>0.2</v>
      </c>
    </row>
    <row r="805" spans="3:21">
      <c r="C805" s="787" t="s">
        <v>2009</v>
      </c>
      <c r="D805" s="788">
        <v>0.02</v>
      </c>
      <c r="E805" s="788">
        <v>0.02</v>
      </c>
      <c r="F805" s="788">
        <v>0.02</v>
      </c>
      <c r="G805" s="788">
        <v>0.02</v>
      </c>
      <c r="H805" s="788">
        <v>0.02</v>
      </c>
      <c r="I805" s="788">
        <v>0.02</v>
      </c>
      <c r="J805" s="788">
        <v>0.02</v>
      </c>
      <c r="K805" s="788">
        <v>0.02</v>
      </c>
      <c r="L805" s="788">
        <v>0.02</v>
      </c>
      <c r="M805" s="788">
        <v>0.02</v>
      </c>
      <c r="N805" s="788">
        <v>0.02</v>
      </c>
      <c r="O805" s="788">
        <v>0.02</v>
      </c>
      <c r="P805" s="788">
        <v>0.02</v>
      </c>
      <c r="Q805" s="788">
        <v>0.02</v>
      </c>
      <c r="R805" s="788">
        <v>0.02</v>
      </c>
      <c r="S805" s="788">
        <v>0.02</v>
      </c>
      <c r="T805" s="788">
        <v>0.02</v>
      </c>
      <c r="U805" s="788">
        <v>0.02</v>
      </c>
    </row>
    <row r="806" spans="3:21">
      <c r="C806" s="787" t="s">
        <v>2010</v>
      </c>
      <c r="D806" s="788">
        <v>0.1</v>
      </c>
      <c r="E806" s="788">
        <v>0.1</v>
      </c>
      <c r="F806" s="788">
        <v>0.1</v>
      </c>
      <c r="G806" s="788">
        <v>0.1</v>
      </c>
      <c r="H806" s="788">
        <v>0.1</v>
      </c>
      <c r="I806" s="788">
        <v>0.1</v>
      </c>
      <c r="J806" s="788">
        <v>0.1</v>
      </c>
      <c r="K806" s="788">
        <v>0.1</v>
      </c>
      <c r="L806" s="788">
        <v>0.1</v>
      </c>
      <c r="M806" s="788">
        <v>0.1</v>
      </c>
      <c r="N806" s="788">
        <v>0.1</v>
      </c>
      <c r="O806" s="788">
        <v>0.1</v>
      </c>
      <c r="P806" s="788">
        <v>0.1</v>
      </c>
      <c r="Q806" s="788">
        <v>0.1</v>
      </c>
      <c r="R806" s="788">
        <v>0.1</v>
      </c>
      <c r="S806" s="788">
        <v>0.1</v>
      </c>
      <c r="T806" s="788">
        <v>0.1</v>
      </c>
      <c r="U806" s="788">
        <v>0.1</v>
      </c>
    </row>
    <row r="807" spans="3:21">
      <c r="C807" s="787" t="s">
        <v>2011</v>
      </c>
      <c r="D807" s="788">
        <v>0.09</v>
      </c>
      <c r="E807" s="788">
        <v>0.09</v>
      </c>
      <c r="F807" s="788">
        <v>0.09</v>
      </c>
      <c r="G807" s="788">
        <v>0.09</v>
      </c>
      <c r="H807" s="788">
        <v>0.09</v>
      </c>
      <c r="I807" s="788">
        <v>0.09</v>
      </c>
      <c r="J807" s="788">
        <v>0.09</v>
      </c>
      <c r="K807" s="788">
        <v>0.09</v>
      </c>
      <c r="L807" s="788">
        <v>0.09</v>
      </c>
      <c r="M807" s="788">
        <v>0.09</v>
      </c>
      <c r="N807" s="788">
        <v>0.09</v>
      </c>
      <c r="O807" s="788">
        <v>0.09</v>
      </c>
      <c r="P807" s="788">
        <v>0.09</v>
      </c>
      <c r="Q807" s="788">
        <v>0.09</v>
      </c>
      <c r="R807" s="788">
        <v>0.09</v>
      </c>
      <c r="S807" s="788">
        <v>0.09</v>
      </c>
      <c r="T807" s="788">
        <v>0.09</v>
      </c>
      <c r="U807" s="788">
        <v>0.09</v>
      </c>
    </row>
    <row r="808" spans="3:21">
      <c r="C808" s="787" t="s">
        <v>2012</v>
      </c>
      <c r="D808" s="788">
        <v>0.21</v>
      </c>
      <c r="E808" s="788">
        <v>0.21</v>
      </c>
      <c r="F808" s="788">
        <v>0.21</v>
      </c>
      <c r="G808" s="788">
        <v>0.21</v>
      </c>
      <c r="H808" s="788">
        <v>0.21</v>
      </c>
      <c r="I808" s="788">
        <v>0.21</v>
      </c>
      <c r="J808" s="788">
        <v>0.21</v>
      </c>
      <c r="K808" s="788">
        <v>0.21</v>
      </c>
      <c r="L808" s="788">
        <v>0.21</v>
      </c>
      <c r="M808" s="788">
        <v>0.21</v>
      </c>
      <c r="N808" s="788">
        <v>0.21</v>
      </c>
      <c r="O808" s="788">
        <v>0.21</v>
      </c>
      <c r="P808" s="788">
        <v>0.21</v>
      </c>
      <c r="Q808" s="788">
        <v>0.21</v>
      </c>
      <c r="R808" s="788">
        <v>0.21</v>
      </c>
      <c r="S808" s="788">
        <v>0.21</v>
      </c>
      <c r="T808" s="788">
        <v>0.21</v>
      </c>
      <c r="U808" s="788">
        <v>0.21</v>
      </c>
    </row>
    <row r="809" spans="3:21">
      <c r="C809" s="787" t="s">
        <v>2013</v>
      </c>
      <c r="D809" s="788">
        <v>0.06</v>
      </c>
      <c r="E809" s="788">
        <v>7.0000000000000007E-2</v>
      </c>
      <c r="F809" s="788">
        <v>7.0000000000000007E-2</v>
      </c>
      <c r="G809" s="788">
        <v>7.0000000000000007E-2</v>
      </c>
      <c r="H809" s="788">
        <v>7.0000000000000007E-2</v>
      </c>
      <c r="I809" s="788">
        <v>7.0000000000000007E-2</v>
      </c>
      <c r="J809" s="788">
        <v>7.0000000000000007E-2</v>
      </c>
      <c r="K809" s="788">
        <v>0.08</v>
      </c>
      <c r="L809" s="788">
        <v>7.0000000000000007E-2</v>
      </c>
      <c r="M809" s="788">
        <v>7.0000000000000007E-2</v>
      </c>
      <c r="N809" s="788">
        <v>0.08</v>
      </c>
      <c r="O809" s="788">
        <v>7.0000000000000007E-2</v>
      </c>
      <c r="P809" s="788">
        <v>0.06</v>
      </c>
      <c r="Q809" s="788">
        <v>0.06</v>
      </c>
      <c r="R809" s="788">
        <v>0.06</v>
      </c>
      <c r="S809" s="788">
        <v>0.06</v>
      </c>
      <c r="T809" s="788">
        <v>0.06</v>
      </c>
      <c r="U809" s="788">
        <v>0.06</v>
      </c>
    </row>
    <row r="810" spans="3:21">
      <c r="C810" s="787" t="s">
        <v>2014</v>
      </c>
      <c r="D810" s="788">
        <v>0.05</v>
      </c>
      <c r="E810" s="788">
        <v>0.05</v>
      </c>
      <c r="F810" s="788">
        <v>0.05</v>
      </c>
      <c r="G810" s="788">
        <v>0.05</v>
      </c>
      <c r="H810" s="788">
        <v>0.05</v>
      </c>
      <c r="I810" s="788">
        <v>0.05</v>
      </c>
      <c r="J810" s="788">
        <v>0.04</v>
      </c>
      <c r="K810" s="788">
        <v>0.04</v>
      </c>
      <c r="L810" s="788">
        <v>0.05</v>
      </c>
      <c r="M810" s="788">
        <v>0.05</v>
      </c>
      <c r="N810" s="788">
        <v>0.05</v>
      </c>
      <c r="O810" s="788">
        <v>0.05</v>
      </c>
      <c r="P810" s="788">
        <v>0.05</v>
      </c>
      <c r="Q810" s="788">
        <v>0.05</v>
      </c>
      <c r="R810" s="788">
        <v>0.05</v>
      </c>
      <c r="S810" s="788">
        <v>0.05</v>
      </c>
      <c r="T810" s="788">
        <v>0.05</v>
      </c>
      <c r="U810" s="788">
        <v>0.05</v>
      </c>
    </row>
    <row r="811" spans="3:21">
      <c r="C811" s="787" t="s">
        <v>2015</v>
      </c>
      <c r="D811" s="788">
        <v>7.0000000000000007E-2</v>
      </c>
      <c r="E811" s="788">
        <v>7.0000000000000007E-2</v>
      </c>
      <c r="F811" s="788">
        <v>7.0000000000000007E-2</v>
      </c>
      <c r="G811" s="788">
        <v>7.0000000000000007E-2</v>
      </c>
      <c r="H811" s="788">
        <v>7.0000000000000007E-2</v>
      </c>
      <c r="I811" s="788">
        <v>7.0000000000000007E-2</v>
      </c>
      <c r="J811" s="788">
        <v>7.0000000000000007E-2</v>
      </c>
      <c r="K811" s="788">
        <v>7.0000000000000007E-2</v>
      </c>
      <c r="L811" s="788">
        <v>7.0000000000000007E-2</v>
      </c>
      <c r="M811" s="788">
        <v>7.0000000000000007E-2</v>
      </c>
      <c r="N811" s="788">
        <v>7.0000000000000007E-2</v>
      </c>
      <c r="O811" s="788">
        <v>7.0000000000000007E-2</v>
      </c>
      <c r="P811" s="788">
        <v>7.0000000000000007E-2</v>
      </c>
      <c r="Q811" s="788">
        <v>7.0000000000000007E-2</v>
      </c>
      <c r="R811" s="788">
        <v>7.0000000000000007E-2</v>
      </c>
      <c r="S811" s="788">
        <v>7.0000000000000007E-2</v>
      </c>
      <c r="T811" s="788">
        <v>7.0000000000000007E-2</v>
      </c>
      <c r="U811" s="788">
        <v>7.0000000000000007E-2</v>
      </c>
    </row>
    <row r="812" spans="3:21">
      <c r="C812" s="787" t="s">
        <v>2016</v>
      </c>
      <c r="D812" s="788">
        <v>0.25</v>
      </c>
      <c r="E812" s="788">
        <v>0.25</v>
      </c>
      <c r="F812" s="788">
        <v>0.25</v>
      </c>
      <c r="G812" s="788">
        <v>0.25</v>
      </c>
      <c r="H812" s="788">
        <v>0.25</v>
      </c>
      <c r="I812" s="788">
        <v>0.25</v>
      </c>
      <c r="J812" s="788">
        <v>0.25</v>
      </c>
      <c r="K812" s="788">
        <v>0.25</v>
      </c>
      <c r="L812" s="788">
        <v>0.25</v>
      </c>
      <c r="M812" s="788">
        <v>0.25</v>
      </c>
      <c r="N812" s="788">
        <v>0.25</v>
      </c>
      <c r="O812" s="788">
        <v>0.25</v>
      </c>
      <c r="P812" s="788">
        <v>0.25</v>
      </c>
      <c r="Q812" s="788">
        <v>0.25</v>
      </c>
      <c r="R812" s="788">
        <v>0.25</v>
      </c>
      <c r="S812" s="788">
        <v>0.25</v>
      </c>
      <c r="T812" s="788">
        <v>0.25</v>
      </c>
      <c r="U812" s="788">
        <v>0.25</v>
      </c>
    </row>
    <row r="813" spans="3:21">
      <c r="C813" s="787" t="s">
        <v>2017</v>
      </c>
      <c r="D813" s="788">
        <v>0.01</v>
      </c>
      <c r="E813" s="788">
        <v>0.01</v>
      </c>
      <c r="F813" s="788">
        <v>0.01</v>
      </c>
      <c r="G813" s="788">
        <v>0.02</v>
      </c>
      <c r="H813" s="788">
        <v>0.02</v>
      </c>
      <c r="I813" s="788">
        <v>0.02</v>
      </c>
      <c r="J813" s="788">
        <v>0.02</v>
      </c>
      <c r="K813" s="788">
        <v>0.01</v>
      </c>
      <c r="L813" s="788">
        <v>0.02</v>
      </c>
      <c r="M813" s="788">
        <v>0.02</v>
      </c>
      <c r="N813" s="788">
        <v>0.01</v>
      </c>
      <c r="O813" s="788">
        <v>0.02</v>
      </c>
      <c r="P813" s="788">
        <v>0.02</v>
      </c>
      <c r="Q813" s="788">
        <v>0.02</v>
      </c>
      <c r="R813" s="788">
        <v>0.02</v>
      </c>
      <c r="S813" s="788">
        <v>0.02</v>
      </c>
      <c r="T813" s="788">
        <v>0.02</v>
      </c>
      <c r="U813" s="788">
        <v>0.02</v>
      </c>
    </row>
    <row r="814" spans="3:21">
      <c r="C814" s="787" t="s">
        <v>2018</v>
      </c>
      <c r="D814" s="788">
        <v>0.23</v>
      </c>
      <c r="E814" s="788">
        <v>0.23</v>
      </c>
      <c r="F814" s="788">
        <v>0.23</v>
      </c>
      <c r="G814" s="788">
        <v>0.23</v>
      </c>
      <c r="H814" s="788">
        <v>0.23</v>
      </c>
      <c r="I814" s="788">
        <v>0.23</v>
      </c>
      <c r="J814" s="788">
        <v>0.23</v>
      </c>
      <c r="K814" s="788">
        <v>0.23</v>
      </c>
      <c r="L814" s="788">
        <v>0.23</v>
      </c>
      <c r="M814" s="788">
        <v>0.23</v>
      </c>
      <c r="N814" s="788">
        <v>0.23</v>
      </c>
      <c r="O814" s="788">
        <v>0.23</v>
      </c>
      <c r="P814" s="788">
        <v>0.23</v>
      </c>
      <c r="Q814" s="788">
        <v>0.23</v>
      </c>
      <c r="R814" s="788">
        <v>0.23</v>
      </c>
      <c r="S814" s="788">
        <v>0.23</v>
      </c>
      <c r="T814" s="788">
        <v>0.23</v>
      </c>
      <c r="U814" s="788">
        <v>0.23</v>
      </c>
    </row>
    <row r="815" spans="3:21">
      <c r="C815" s="787" t="s">
        <v>2019</v>
      </c>
      <c r="D815" s="788">
        <v>0.06</v>
      </c>
      <c r="E815" s="788">
        <v>0.06</v>
      </c>
      <c r="F815" s="788">
        <v>0.06</v>
      </c>
      <c r="G815" s="788">
        <v>0.06</v>
      </c>
      <c r="H815" s="788">
        <v>0.06</v>
      </c>
      <c r="I815" s="788">
        <v>0.06</v>
      </c>
      <c r="J815" s="788">
        <v>0.06</v>
      </c>
      <c r="K815" s="788">
        <v>7.0000000000000007E-2</v>
      </c>
      <c r="L815" s="788">
        <v>7.0000000000000007E-2</v>
      </c>
      <c r="M815" s="788">
        <v>7.0000000000000007E-2</v>
      </c>
      <c r="N815" s="788">
        <v>0.08</v>
      </c>
      <c r="O815" s="788">
        <v>7.0000000000000007E-2</v>
      </c>
      <c r="P815" s="788">
        <v>7.0000000000000007E-2</v>
      </c>
      <c r="Q815" s="788">
        <v>7.0000000000000007E-2</v>
      </c>
      <c r="R815" s="788">
        <v>7.0000000000000007E-2</v>
      </c>
      <c r="S815" s="788">
        <v>7.0000000000000007E-2</v>
      </c>
      <c r="T815" s="788">
        <v>7.0000000000000007E-2</v>
      </c>
      <c r="U815" s="788">
        <v>7.0000000000000007E-2</v>
      </c>
    </row>
    <row r="816" spans="3:21">
      <c r="C816" s="787" t="s">
        <v>2020</v>
      </c>
      <c r="D816" s="788">
        <v>7.0000000000000007E-2</v>
      </c>
      <c r="E816" s="788">
        <v>7.0000000000000007E-2</v>
      </c>
      <c r="F816" s="788">
        <v>0.06</v>
      </c>
      <c r="G816" s="788">
        <v>7.0000000000000007E-2</v>
      </c>
      <c r="H816" s="788">
        <v>0.06</v>
      </c>
      <c r="I816" s="788">
        <v>0.06</v>
      </c>
      <c r="J816" s="788">
        <v>0.06</v>
      </c>
      <c r="K816" s="788">
        <v>0.06</v>
      </c>
      <c r="L816" s="788">
        <v>0.06</v>
      </c>
      <c r="M816" s="788">
        <v>0.06</v>
      </c>
      <c r="N816" s="788">
        <v>0.05</v>
      </c>
      <c r="O816" s="788">
        <v>0.05</v>
      </c>
      <c r="P816" s="788">
        <v>0.05</v>
      </c>
      <c r="Q816" s="788">
        <v>0.05</v>
      </c>
      <c r="R816" s="788">
        <v>0.05</v>
      </c>
      <c r="S816" s="788">
        <v>0.05</v>
      </c>
      <c r="T816" s="788">
        <v>0.05</v>
      </c>
      <c r="U816" s="788">
        <v>0.05</v>
      </c>
    </row>
    <row r="817" spans="3:21">
      <c r="C817" s="787" t="s">
        <v>2021</v>
      </c>
      <c r="D817" s="788">
        <v>0.01</v>
      </c>
      <c r="E817" s="788">
        <v>0.01</v>
      </c>
      <c r="F817" s="788">
        <v>0.01</v>
      </c>
      <c r="G817" s="788">
        <v>0.01</v>
      </c>
      <c r="H817" s="788">
        <v>0.01</v>
      </c>
      <c r="I817" s="788">
        <v>0.01</v>
      </c>
      <c r="J817" s="788">
        <v>0.01</v>
      </c>
      <c r="K817" s="788">
        <v>0.01</v>
      </c>
      <c r="L817" s="788">
        <v>0.01</v>
      </c>
      <c r="M817" s="788">
        <v>0.01</v>
      </c>
      <c r="N817" s="788">
        <v>0.01</v>
      </c>
      <c r="O817" s="788">
        <v>0.01</v>
      </c>
      <c r="P817" s="788">
        <v>0.01</v>
      </c>
      <c r="Q817" s="788">
        <v>0.01</v>
      </c>
      <c r="R817" s="788">
        <v>0.01</v>
      </c>
      <c r="S817" s="788">
        <v>0.01</v>
      </c>
      <c r="T817" s="788">
        <v>0.01</v>
      </c>
      <c r="U817" s="788">
        <v>0.01</v>
      </c>
    </row>
    <row r="818" spans="3:21">
      <c r="C818" s="787" t="s">
        <v>2022</v>
      </c>
      <c r="D818" s="788">
        <v>0.08</v>
      </c>
      <c r="E818" s="788">
        <v>0.08</v>
      </c>
      <c r="F818" s="788">
        <v>0.08</v>
      </c>
      <c r="G818" s="788">
        <v>0.08</v>
      </c>
      <c r="H818" s="788">
        <v>0.08</v>
      </c>
      <c r="I818" s="788">
        <v>0.08</v>
      </c>
      <c r="J818" s="788">
        <v>0.08</v>
      </c>
      <c r="K818" s="788">
        <v>0.08</v>
      </c>
      <c r="L818" s="788">
        <v>0.08</v>
      </c>
      <c r="M818" s="788">
        <v>0.08</v>
      </c>
      <c r="N818" s="788">
        <v>0.08</v>
      </c>
      <c r="O818" s="788">
        <v>0.08</v>
      </c>
      <c r="P818" s="788">
        <v>0.08</v>
      </c>
      <c r="Q818" s="788">
        <v>0.08</v>
      </c>
      <c r="R818" s="788">
        <v>0.08</v>
      </c>
      <c r="S818" s="788">
        <v>0.08</v>
      </c>
      <c r="T818" s="788">
        <v>0.08</v>
      </c>
      <c r="U818" s="788">
        <v>0.08</v>
      </c>
    </row>
    <row r="819" spans="3:21">
      <c r="C819" s="787" t="s">
        <v>2023</v>
      </c>
      <c r="D819" s="788">
        <v>0.09</v>
      </c>
      <c r="E819" s="788">
        <v>0.1</v>
      </c>
      <c r="F819" s="788">
        <v>0.09</v>
      </c>
      <c r="G819" s="788">
        <v>0.09</v>
      </c>
      <c r="H819" s="788">
        <v>0.09</v>
      </c>
      <c r="I819" s="788">
        <v>0.09</v>
      </c>
      <c r="J819" s="788">
        <v>0.09</v>
      </c>
      <c r="K819" s="788">
        <v>0.1</v>
      </c>
      <c r="L819" s="788">
        <v>0.1</v>
      </c>
      <c r="M819" s="788">
        <v>0.09</v>
      </c>
      <c r="N819" s="788">
        <v>0.1</v>
      </c>
      <c r="O819" s="788">
        <v>0.1</v>
      </c>
      <c r="P819" s="788">
        <v>0.1</v>
      </c>
      <c r="Q819" s="788">
        <v>0.1</v>
      </c>
      <c r="R819" s="788">
        <v>0.11</v>
      </c>
      <c r="S819" s="788">
        <v>0.11</v>
      </c>
      <c r="T819" s="788">
        <v>0.1</v>
      </c>
      <c r="U819" s="788">
        <v>0.1</v>
      </c>
    </row>
    <row r="820" spans="3:21">
      <c r="C820" s="787" t="s">
        <v>2024</v>
      </c>
      <c r="D820" s="788">
        <v>7.0000000000000007E-2</v>
      </c>
      <c r="E820" s="788">
        <v>7.0000000000000007E-2</v>
      </c>
      <c r="F820" s="788">
        <v>7.0000000000000007E-2</v>
      </c>
      <c r="G820" s="788">
        <v>7.0000000000000007E-2</v>
      </c>
      <c r="H820" s="788">
        <v>7.0000000000000007E-2</v>
      </c>
      <c r="I820" s="788">
        <v>7.0000000000000007E-2</v>
      </c>
      <c r="J820" s="788">
        <v>0.1</v>
      </c>
      <c r="K820" s="788">
        <v>0.1</v>
      </c>
      <c r="L820" s="788">
        <v>0.1</v>
      </c>
      <c r="M820" s="788">
        <v>0.1</v>
      </c>
      <c r="N820" s="788">
        <v>0.1</v>
      </c>
      <c r="O820" s="788">
        <v>0.1</v>
      </c>
      <c r="P820" s="788">
        <v>0.09</v>
      </c>
      <c r="Q820" s="788">
        <v>0.09</v>
      </c>
      <c r="R820" s="788">
        <v>0.09</v>
      </c>
      <c r="S820" s="788">
        <v>0.09</v>
      </c>
      <c r="T820" s="788">
        <v>0.09</v>
      </c>
      <c r="U820" s="788">
        <v>0.09</v>
      </c>
    </row>
    <row r="821" spans="3:21">
      <c r="C821" s="787" t="s">
        <v>2025</v>
      </c>
      <c r="D821" s="788">
        <v>7.0000000000000007E-2</v>
      </c>
      <c r="E821" s="788">
        <v>0.08</v>
      </c>
      <c r="F821" s="788">
        <v>0.08</v>
      </c>
      <c r="G821" s="788">
        <v>0.08</v>
      </c>
      <c r="H821" s="788">
        <v>0.08</v>
      </c>
      <c r="I821" s="788">
        <v>0.08</v>
      </c>
      <c r="J821" s="788">
        <v>0.08</v>
      </c>
      <c r="K821" s="788">
        <v>0.08</v>
      </c>
      <c r="L821" s="788">
        <v>0.08</v>
      </c>
      <c r="M821" s="788">
        <v>0.08</v>
      </c>
      <c r="N821" s="788">
        <v>0.09</v>
      </c>
      <c r="O821" s="788">
        <v>7.0000000000000007E-2</v>
      </c>
      <c r="P821" s="788">
        <v>7.0000000000000007E-2</v>
      </c>
      <c r="Q821" s="788">
        <v>7.0000000000000007E-2</v>
      </c>
      <c r="R821" s="788">
        <v>7.0000000000000007E-2</v>
      </c>
      <c r="S821" s="788">
        <v>7.0000000000000007E-2</v>
      </c>
      <c r="T821" s="788">
        <v>7.0000000000000007E-2</v>
      </c>
      <c r="U821" s="788">
        <v>7.0000000000000007E-2</v>
      </c>
    </row>
    <row r="822" spans="3:21">
      <c r="C822" s="787" t="s">
        <v>2026</v>
      </c>
      <c r="D822" s="788">
        <v>0.09</v>
      </c>
      <c r="E822" s="788">
        <v>0.09</v>
      </c>
      <c r="F822" s="788">
        <v>0.09</v>
      </c>
      <c r="G822" s="788">
        <v>0.09</v>
      </c>
      <c r="H822" s="788">
        <v>0.09</v>
      </c>
      <c r="I822" s="788">
        <v>0.09</v>
      </c>
      <c r="J822" s="788">
        <v>0.09</v>
      </c>
      <c r="K822" s="788">
        <v>0.09</v>
      </c>
      <c r="L822" s="788">
        <v>0.09</v>
      </c>
      <c r="M822" s="788">
        <v>0.09</v>
      </c>
      <c r="N822" s="788">
        <v>0.1</v>
      </c>
      <c r="O822" s="788">
        <v>0.09</v>
      </c>
      <c r="P822" s="788">
        <v>0.09</v>
      </c>
      <c r="Q822" s="788">
        <v>0.1</v>
      </c>
      <c r="R822" s="788">
        <v>0.1</v>
      </c>
      <c r="S822" s="788">
        <v>0.1</v>
      </c>
      <c r="T822" s="788">
        <v>0.1</v>
      </c>
      <c r="U822" s="788">
        <v>0.1</v>
      </c>
    </row>
    <row r="823" spans="3:21">
      <c r="C823" s="787" t="s">
        <v>2027</v>
      </c>
      <c r="D823" s="788">
        <v>0.2</v>
      </c>
      <c r="E823" s="788">
        <v>0.2</v>
      </c>
      <c r="F823" s="788">
        <v>0.2</v>
      </c>
      <c r="G823" s="788">
        <v>0.2</v>
      </c>
      <c r="H823" s="788">
        <v>0.2</v>
      </c>
      <c r="I823" s="788">
        <v>0.2</v>
      </c>
      <c r="J823" s="788">
        <v>0.2</v>
      </c>
      <c r="K823" s="788">
        <v>0.2</v>
      </c>
      <c r="L823" s="788">
        <v>0.2</v>
      </c>
      <c r="M823" s="788">
        <v>0.2</v>
      </c>
      <c r="N823" s="788">
        <v>0.2</v>
      </c>
      <c r="O823" s="788">
        <v>0.2</v>
      </c>
      <c r="P823" s="788">
        <v>0.2</v>
      </c>
      <c r="Q823" s="788">
        <v>0.2</v>
      </c>
      <c r="R823" s="788">
        <v>0.2</v>
      </c>
      <c r="S823" s="788">
        <v>0.2</v>
      </c>
      <c r="T823" s="788">
        <v>0.2</v>
      </c>
      <c r="U823" s="788">
        <v>0.2</v>
      </c>
    </row>
    <row r="824" spans="3:21">
      <c r="C824" s="787" t="s">
        <v>2028</v>
      </c>
      <c r="D824" s="788">
        <v>0.03</v>
      </c>
      <c r="E824" s="788">
        <v>0.03</v>
      </c>
      <c r="F824" s="788">
        <v>0.03</v>
      </c>
      <c r="G824" s="788">
        <v>0.03</v>
      </c>
      <c r="H824" s="788">
        <v>0.03</v>
      </c>
      <c r="I824" s="788">
        <v>0.03</v>
      </c>
      <c r="J824" s="788">
        <v>0.03</v>
      </c>
      <c r="K824" s="788">
        <v>0.03</v>
      </c>
      <c r="L824" s="788">
        <v>0.03</v>
      </c>
      <c r="M824" s="788">
        <v>0.03</v>
      </c>
      <c r="N824" s="788">
        <v>0.03</v>
      </c>
      <c r="O824" s="788">
        <v>0.03</v>
      </c>
      <c r="P824" s="788">
        <v>0.03</v>
      </c>
      <c r="Q824" s="788">
        <v>0.03</v>
      </c>
      <c r="R824" s="788">
        <v>0.03</v>
      </c>
      <c r="S824" s="788">
        <v>0.03</v>
      </c>
      <c r="T824" s="788">
        <v>0.03</v>
      </c>
      <c r="U824" s="788">
        <v>0.03</v>
      </c>
    </row>
    <row r="825" spans="3:21">
      <c r="C825" s="787" t="s">
        <v>2029</v>
      </c>
      <c r="D825" s="788">
        <v>0.08</v>
      </c>
      <c r="E825" s="788">
        <v>0.08</v>
      </c>
      <c r="F825" s="788">
        <v>0.08</v>
      </c>
      <c r="G825" s="788">
        <v>0.08</v>
      </c>
      <c r="H825" s="788">
        <v>0.08</v>
      </c>
      <c r="I825" s="788">
        <v>0.08</v>
      </c>
      <c r="J825" s="788">
        <v>0.08</v>
      </c>
      <c r="K825" s="788">
        <v>0.08</v>
      </c>
      <c r="L825" s="788">
        <v>0.08</v>
      </c>
      <c r="M825" s="788">
        <v>0.08</v>
      </c>
      <c r="N825" s="788">
        <v>0.08</v>
      </c>
      <c r="O825" s="788">
        <v>0.08</v>
      </c>
      <c r="P825" s="788">
        <v>0.08</v>
      </c>
      <c r="Q825" s="788">
        <v>0.08</v>
      </c>
      <c r="R825" s="788">
        <v>0.08</v>
      </c>
      <c r="S825" s="788">
        <v>0.08</v>
      </c>
      <c r="T825" s="788">
        <v>0.08</v>
      </c>
      <c r="U825" s="788">
        <v>0.08</v>
      </c>
    </row>
    <row r="826" spans="3:21">
      <c r="C826" s="787" t="s">
        <v>2030</v>
      </c>
      <c r="D826" s="788">
        <v>0.08</v>
      </c>
      <c r="E826" s="788">
        <v>0.08</v>
      </c>
      <c r="F826" s="788">
        <v>0.09</v>
      </c>
      <c r="G826" s="788">
        <v>0.09</v>
      </c>
      <c r="H826" s="788">
        <v>0.1</v>
      </c>
      <c r="I826" s="788">
        <v>0.1</v>
      </c>
      <c r="J826" s="788">
        <v>0.09</v>
      </c>
      <c r="K826" s="788">
        <v>0.11</v>
      </c>
      <c r="L826" s="788">
        <v>0.09</v>
      </c>
      <c r="M826" s="788">
        <v>0.11</v>
      </c>
      <c r="N826" s="788">
        <v>0.11</v>
      </c>
      <c r="O826" s="788">
        <v>0.1</v>
      </c>
      <c r="P826" s="788">
        <v>0.11</v>
      </c>
      <c r="Q826" s="788">
        <v>0.1</v>
      </c>
      <c r="R826" s="788">
        <v>0.1</v>
      </c>
      <c r="S826" s="788">
        <v>0.11</v>
      </c>
      <c r="T826" s="788">
        <v>0.11</v>
      </c>
      <c r="U826" s="788">
        <v>0.11</v>
      </c>
    </row>
    <row r="827" spans="3:21">
      <c r="C827" s="787" t="s">
        <v>2031</v>
      </c>
      <c r="D827" s="788">
        <v>7.0000000000000007E-2</v>
      </c>
      <c r="E827" s="788">
        <v>7.0000000000000007E-2</v>
      </c>
      <c r="F827" s="788">
        <v>7.0000000000000007E-2</v>
      </c>
      <c r="G827" s="788">
        <v>7.0000000000000007E-2</v>
      </c>
      <c r="H827" s="788">
        <v>7.0000000000000007E-2</v>
      </c>
      <c r="I827" s="788">
        <v>7.0000000000000007E-2</v>
      </c>
      <c r="J827" s="788">
        <v>0.08</v>
      </c>
      <c r="K827" s="788">
        <v>7.0000000000000007E-2</v>
      </c>
      <c r="L827" s="788">
        <v>7.0000000000000007E-2</v>
      </c>
      <c r="M827" s="788">
        <v>7.0000000000000007E-2</v>
      </c>
      <c r="N827" s="788">
        <v>7.0000000000000007E-2</v>
      </c>
      <c r="O827" s="788">
        <v>0.08</v>
      </c>
      <c r="P827" s="788">
        <v>0.08</v>
      </c>
      <c r="Q827" s="788">
        <v>0.08</v>
      </c>
      <c r="R827" s="788">
        <v>0.08</v>
      </c>
      <c r="S827" s="788">
        <v>0.08</v>
      </c>
      <c r="T827" s="788">
        <v>0.08</v>
      </c>
      <c r="U827" s="788">
        <v>0.08</v>
      </c>
    </row>
    <row r="828" spans="3:21">
      <c r="C828" s="787" t="s">
        <v>2032</v>
      </c>
      <c r="D828" s="788">
        <v>0.17</v>
      </c>
      <c r="E828" s="788">
        <v>0.17</v>
      </c>
      <c r="F828" s="788">
        <v>0.17</v>
      </c>
      <c r="G828" s="788">
        <v>0.17</v>
      </c>
      <c r="H828" s="788">
        <v>0.17</v>
      </c>
      <c r="I828" s="788">
        <v>0.17</v>
      </c>
      <c r="J828" s="788">
        <v>0.17</v>
      </c>
      <c r="K828" s="788">
        <v>0.17</v>
      </c>
      <c r="L828" s="788">
        <v>0.17</v>
      </c>
      <c r="M828" s="788">
        <v>0.17</v>
      </c>
      <c r="N828" s="788">
        <v>0.17</v>
      </c>
      <c r="O828" s="788">
        <v>0.17</v>
      </c>
      <c r="P828" s="788">
        <v>0.17</v>
      </c>
      <c r="Q828" s="788">
        <v>0.17</v>
      </c>
      <c r="R828" s="788">
        <v>0.17</v>
      </c>
      <c r="S828" s="788">
        <v>0.17</v>
      </c>
      <c r="T828" s="788">
        <v>0.17</v>
      </c>
      <c r="U828" s="788">
        <v>0.17</v>
      </c>
    </row>
    <row r="829" spans="3:21">
      <c r="C829" s="787" t="s">
        <v>2033</v>
      </c>
      <c r="D829" s="788">
        <v>0.04</v>
      </c>
      <c r="E829" s="788">
        <v>0.04</v>
      </c>
      <c r="F829" s="788">
        <v>0.04</v>
      </c>
      <c r="G829" s="788">
        <v>0.04</v>
      </c>
      <c r="H829" s="788">
        <v>0.04</v>
      </c>
      <c r="I829" s="788">
        <v>0.04</v>
      </c>
      <c r="J829" s="788">
        <v>0.04</v>
      </c>
      <c r="K829" s="788">
        <v>0.04</v>
      </c>
      <c r="L829" s="788">
        <v>0.04</v>
      </c>
      <c r="M829" s="788">
        <v>0.04</v>
      </c>
      <c r="N829" s="788">
        <v>0.04</v>
      </c>
      <c r="O829" s="788">
        <v>0.04</v>
      </c>
      <c r="P829" s="788">
        <v>0.04</v>
      </c>
      <c r="Q829" s="788">
        <v>0.04</v>
      </c>
      <c r="R829" s="788">
        <v>0.04</v>
      </c>
      <c r="S829" s="788">
        <v>0.04</v>
      </c>
      <c r="T829" s="788">
        <v>0.04</v>
      </c>
      <c r="U829" s="788">
        <v>0.04</v>
      </c>
    </row>
    <row r="830" spans="3:21">
      <c r="C830" s="787" t="s">
        <v>2034</v>
      </c>
      <c r="D830" s="788">
        <v>0.01</v>
      </c>
      <c r="E830" s="788">
        <v>0.01</v>
      </c>
      <c r="F830" s="788">
        <v>0.01</v>
      </c>
      <c r="G830" s="788">
        <v>0.01</v>
      </c>
      <c r="H830" s="788">
        <v>0.01</v>
      </c>
      <c r="I830" s="788">
        <v>0.01</v>
      </c>
      <c r="J830" s="788">
        <v>0.01</v>
      </c>
      <c r="K830" s="788">
        <v>0.01</v>
      </c>
      <c r="L830" s="788">
        <v>0.01</v>
      </c>
      <c r="M830" s="788">
        <v>0.01</v>
      </c>
      <c r="N830" s="788">
        <v>0.01</v>
      </c>
      <c r="O830" s="788">
        <v>0.01</v>
      </c>
      <c r="P830" s="788">
        <v>0.01</v>
      </c>
      <c r="Q830" s="788">
        <v>0.01</v>
      </c>
      <c r="R830" s="788">
        <v>0.02</v>
      </c>
      <c r="S830" s="788">
        <v>0.02</v>
      </c>
      <c r="T830" s="788">
        <v>0.02</v>
      </c>
      <c r="U830" s="788">
        <v>0.02</v>
      </c>
    </row>
    <row r="831" spans="3:21">
      <c r="C831" s="787" t="s">
        <v>2035</v>
      </c>
      <c r="D831" s="788">
        <v>0.26</v>
      </c>
      <c r="E831" s="788">
        <v>0.26</v>
      </c>
      <c r="F831" s="788">
        <v>0.26</v>
      </c>
      <c r="G831" s="788">
        <v>0.26</v>
      </c>
      <c r="H831" s="788">
        <v>0.26</v>
      </c>
      <c r="I831" s="788">
        <v>0.26</v>
      </c>
      <c r="J831" s="788">
        <v>0.26</v>
      </c>
      <c r="K831" s="788">
        <v>0.26</v>
      </c>
      <c r="L831" s="788">
        <v>0.26</v>
      </c>
      <c r="M831" s="788">
        <v>0.26</v>
      </c>
      <c r="N831" s="788">
        <v>0.26</v>
      </c>
      <c r="O831" s="788">
        <v>0.26</v>
      </c>
      <c r="P831" s="788">
        <v>0.26</v>
      </c>
      <c r="Q831" s="788">
        <v>0.26</v>
      </c>
      <c r="R831" s="788">
        <v>0.26</v>
      </c>
      <c r="S831" s="788">
        <v>0.26</v>
      </c>
      <c r="T831" s="788">
        <v>0.26</v>
      </c>
      <c r="U831" s="788">
        <v>0.26</v>
      </c>
    </row>
    <row r="832" spans="3:21">
      <c r="C832" s="787" t="s">
        <v>2036</v>
      </c>
      <c r="D832" s="788">
        <v>0.05</v>
      </c>
      <c r="E832" s="788">
        <v>0.05</v>
      </c>
      <c r="F832" s="788">
        <v>0.05</v>
      </c>
      <c r="G832" s="788">
        <v>0.06</v>
      </c>
      <c r="H832" s="788">
        <v>0.05</v>
      </c>
      <c r="I832" s="788">
        <v>0.06</v>
      </c>
      <c r="J832" s="788">
        <v>0.06</v>
      </c>
      <c r="K832" s="788">
        <v>0.06</v>
      </c>
      <c r="L832" s="788">
        <v>0.06</v>
      </c>
      <c r="M832" s="788">
        <v>0.06</v>
      </c>
      <c r="N832" s="788">
        <v>0.06</v>
      </c>
      <c r="O832" s="788">
        <v>0.06</v>
      </c>
      <c r="P832" s="788">
        <v>0.06</v>
      </c>
      <c r="Q832" s="788">
        <v>0.06</v>
      </c>
      <c r="R832" s="788">
        <v>0.06</v>
      </c>
      <c r="S832" s="788">
        <v>0.06</v>
      </c>
      <c r="T832" s="788">
        <v>7.0000000000000007E-2</v>
      </c>
      <c r="U832" s="788">
        <v>7.0000000000000007E-2</v>
      </c>
    </row>
    <row r="833" spans="3:21">
      <c r="C833" s="787" t="s">
        <v>2037</v>
      </c>
      <c r="D833" s="788">
        <v>0.04</v>
      </c>
      <c r="E833" s="788">
        <v>0.04</v>
      </c>
      <c r="F833" s="788">
        <v>0.04</v>
      </c>
      <c r="G833" s="788">
        <v>0.04</v>
      </c>
      <c r="H833" s="788">
        <v>0.04</v>
      </c>
      <c r="I833" s="788">
        <v>0.04</v>
      </c>
      <c r="J833" s="788">
        <v>0.04</v>
      </c>
      <c r="K833" s="788">
        <v>0.04</v>
      </c>
      <c r="L833" s="788">
        <v>0.04</v>
      </c>
      <c r="M833" s="788">
        <v>0.04</v>
      </c>
      <c r="N833" s="788">
        <v>0.04</v>
      </c>
      <c r="O833" s="788">
        <v>0.04</v>
      </c>
      <c r="P833" s="788">
        <v>0.04</v>
      </c>
      <c r="Q833" s="788">
        <v>0.04</v>
      </c>
      <c r="R833" s="788">
        <v>0.04</v>
      </c>
      <c r="S833" s="788">
        <v>0.04</v>
      </c>
      <c r="T833" s="788">
        <v>0.04</v>
      </c>
      <c r="U833" s="788">
        <v>0.04</v>
      </c>
    </row>
    <row r="834" spans="3:21">
      <c r="C834" s="787" t="s">
        <v>2038</v>
      </c>
      <c r="D834" s="788">
        <v>0.06</v>
      </c>
      <c r="E834" s="788">
        <v>0.06</v>
      </c>
      <c r="F834" s="788">
        <v>0.06</v>
      </c>
      <c r="G834" s="788">
        <v>0.06</v>
      </c>
      <c r="H834" s="788">
        <v>0.06</v>
      </c>
      <c r="I834" s="788">
        <v>0.06</v>
      </c>
      <c r="J834" s="788">
        <v>0.06</v>
      </c>
      <c r="K834" s="788">
        <v>0.06</v>
      </c>
      <c r="L834" s="788">
        <v>0.06</v>
      </c>
      <c r="M834" s="788">
        <v>0.06</v>
      </c>
      <c r="N834" s="788">
        <v>0.06</v>
      </c>
      <c r="O834" s="788">
        <v>0.06</v>
      </c>
      <c r="P834" s="788">
        <v>0.06</v>
      </c>
      <c r="Q834" s="788">
        <v>0.06</v>
      </c>
      <c r="R834" s="788">
        <v>0.06</v>
      </c>
      <c r="S834" s="788">
        <v>0.06</v>
      </c>
      <c r="T834" s="788">
        <v>0.06</v>
      </c>
      <c r="U834" s="788">
        <v>0.06</v>
      </c>
    </row>
    <row r="835" spans="3:21">
      <c r="C835" s="787" t="s">
        <v>2039</v>
      </c>
      <c r="D835" s="788">
        <v>0.02</v>
      </c>
      <c r="E835" s="788">
        <v>0.02</v>
      </c>
      <c r="F835" s="788">
        <v>0.02</v>
      </c>
      <c r="G835" s="788">
        <v>0.01</v>
      </c>
      <c r="H835" s="788">
        <v>0.01</v>
      </c>
      <c r="I835" s="788">
        <v>0.01</v>
      </c>
      <c r="J835" s="788">
        <v>0.01</v>
      </c>
      <c r="K835" s="788">
        <v>0.01</v>
      </c>
      <c r="L835" s="788">
        <v>0.01</v>
      </c>
      <c r="M835" s="788">
        <v>0.01</v>
      </c>
      <c r="N835" s="788">
        <v>0.02</v>
      </c>
      <c r="O835" s="788">
        <v>0.02</v>
      </c>
      <c r="P835" s="788">
        <v>0.01</v>
      </c>
      <c r="Q835" s="788">
        <v>0.02</v>
      </c>
      <c r="R835" s="788">
        <v>0.01</v>
      </c>
      <c r="S835" s="788">
        <v>0.01</v>
      </c>
      <c r="T835" s="788">
        <v>0.01</v>
      </c>
      <c r="U835" s="788">
        <v>0.01</v>
      </c>
    </row>
    <row r="836" spans="3:21">
      <c r="C836" s="787" t="s">
        <v>2040</v>
      </c>
      <c r="D836" s="788">
        <v>0.08</v>
      </c>
      <c r="E836" s="788">
        <v>0.08</v>
      </c>
      <c r="F836" s="788">
        <v>0.08</v>
      </c>
      <c r="G836" s="788">
        <v>0.08</v>
      </c>
      <c r="H836" s="788">
        <v>0.08</v>
      </c>
      <c r="I836" s="788">
        <v>0.08</v>
      </c>
      <c r="J836" s="788">
        <v>0.08</v>
      </c>
      <c r="K836" s="788">
        <v>0.08</v>
      </c>
      <c r="L836" s="788">
        <v>0.09</v>
      </c>
      <c r="M836" s="788">
        <v>0.09</v>
      </c>
      <c r="N836" s="788">
        <v>7.0000000000000007E-2</v>
      </c>
      <c r="O836" s="788">
        <v>0.08</v>
      </c>
      <c r="P836" s="788">
        <v>0.08</v>
      </c>
      <c r="Q836" s="788">
        <v>0.08</v>
      </c>
      <c r="R836" s="788">
        <v>0.08</v>
      </c>
      <c r="S836" s="788">
        <v>0.08</v>
      </c>
      <c r="T836" s="788">
        <v>0.08</v>
      </c>
      <c r="U836" s="788">
        <v>0.08</v>
      </c>
    </row>
    <row r="837" spans="3:21">
      <c r="C837" s="787" t="s">
        <v>2041</v>
      </c>
      <c r="D837" s="788">
        <v>0.01</v>
      </c>
      <c r="E837" s="788">
        <v>0.01</v>
      </c>
      <c r="F837" s="788">
        <v>0.01</v>
      </c>
      <c r="G837" s="788">
        <v>0.01</v>
      </c>
      <c r="H837" s="788">
        <v>0.01</v>
      </c>
      <c r="I837" s="788">
        <v>0.01</v>
      </c>
      <c r="J837" s="788">
        <v>0.01</v>
      </c>
      <c r="K837" s="788">
        <v>0.01</v>
      </c>
      <c r="L837" s="788">
        <v>0.01</v>
      </c>
      <c r="M837" s="788">
        <v>0.01</v>
      </c>
      <c r="N837" s="788">
        <v>0.01</v>
      </c>
      <c r="O837" s="788">
        <v>0.01</v>
      </c>
      <c r="P837" s="788">
        <v>0.01</v>
      </c>
      <c r="Q837" s="788">
        <v>0.01</v>
      </c>
      <c r="R837" s="788">
        <v>0.01</v>
      </c>
      <c r="S837" s="788">
        <v>0.01</v>
      </c>
      <c r="T837" s="788">
        <v>0.01</v>
      </c>
      <c r="U837" s="788">
        <v>0.01</v>
      </c>
    </row>
    <row r="838" spans="3:21">
      <c r="C838" s="787" t="s">
        <v>2042</v>
      </c>
      <c r="D838" s="788">
        <v>7.0000000000000007E-2</v>
      </c>
      <c r="E838" s="788">
        <v>7.0000000000000007E-2</v>
      </c>
      <c r="F838" s="788">
        <v>7.0000000000000007E-2</v>
      </c>
      <c r="G838" s="788">
        <v>7.0000000000000007E-2</v>
      </c>
      <c r="H838" s="788">
        <v>0.08</v>
      </c>
      <c r="I838" s="788">
        <v>0.08</v>
      </c>
      <c r="J838" s="788">
        <v>0.08</v>
      </c>
      <c r="K838" s="788">
        <v>0.08</v>
      </c>
      <c r="L838" s="788">
        <v>0.08</v>
      </c>
      <c r="M838" s="788">
        <v>0.08</v>
      </c>
      <c r="N838" s="788">
        <v>0.06</v>
      </c>
      <c r="O838" s="788">
        <v>0.08</v>
      </c>
      <c r="P838" s="788">
        <v>0.08</v>
      </c>
      <c r="Q838" s="788">
        <v>0.08</v>
      </c>
      <c r="R838" s="788">
        <v>0.08</v>
      </c>
      <c r="S838" s="788">
        <v>0.09</v>
      </c>
      <c r="T838" s="788">
        <v>0.08</v>
      </c>
      <c r="U838" s="788">
        <v>0.08</v>
      </c>
    </row>
    <row r="839" spans="3:21">
      <c r="C839" s="787" t="s">
        <v>2043</v>
      </c>
      <c r="D839" s="788">
        <v>0.02</v>
      </c>
      <c r="E839" s="788">
        <v>0.02</v>
      </c>
      <c r="F839" s="788">
        <v>0.01</v>
      </c>
      <c r="G839" s="788">
        <v>0.01</v>
      </c>
      <c r="H839" s="788">
        <v>0.02</v>
      </c>
      <c r="I839" s="788">
        <v>0.01</v>
      </c>
      <c r="J839" s="788">
        <v>0.01</v>
      </c>
      <c r="K839" s="788">
        <v>0.01</v>
      </c>
      <c r="L839" s="788">
        <v>0.01</v>
      </c>
      <c r="M839" s="788">
        <v>0.01</v>
      </c>
      <c r="N839" s="788">
        <v>0.01</v>
      </c>
      <c r="O839" s="788">
        <v>0.02</v>
      </c>
      <c r="P839" s="788">
        <v>0.02</v>
      </c>
      <c r="Q839" s="788">
        <v>0.02</v>
      </c>
      <c r="R839" s="788">
        <v>0.02</v>
      </c>
      <c r="S839" s="788">
        <v>0.02</v>
      </c>
      <c r="T839" s="788">
        <v>0.02</v>
      </c>
      <c r="U839" s="788">
        <v>0.02</v>
      </c>
    </row>
    <row r="840" spans="3:21">
      <c r="C840" s="787" t="s">
        <v>2044</v>
      </c>
      <c r="D840" s="788">
        <v>0.03</v>
      </c>
      <c r="E840" s="788">
        <v>0.03</v>
      </c>
      <c r="F840" s="788">
        <v>0.03</v>
      </c>
      <c r="G840" s="788">
        <v>0.03</v>
      </c>
      <c r="H840" s="788">
        <v>0.02</v>
      </c>
      <c r="I840" s="788">
        <v>0.02</v>
      </c>
      <c r="J840" s="788">
        <v>0.02</v>
      </c>
      <c r="K840" s="788">
        <v>0.02</v>
      </c>
      <c r="L840" s="788">
        <v>0.02</v>
      </c>
      <c r="M840" s="788">
        <v>0.02</v>
      </c>
      <c r="N840" s="788">
        <v>0.03</v>
      </c>
      <c r="O840" s="788">
        <v>0.03</v>
      </c>
      <c r="P840" s="788">
        <v>0.03</v>
      </c>
      <c r="Q840" s="788">
        <v>0.03</v>
      </c>
      <c r="R840" s="788">
        <v>0.03</v>
      </c>
      <c r="S840" s="788">
        <v>0.03</v>
      </c>
      <c r="T840" s="788">
        <v>0.03</v>
      </c>
      <c r="U840" s="788">
        <v>0.03</v>
      </c>
    </row>
    <row r="841" spans="3:21">
      <c r="C841" s="787" t="s">
        <v>2045</v>
      </c>
      <c r="D841" s="788">
        <v>0.13</v>
      </c>
      <c r="E841" s="788">
        <v>0.13</v>
      </c>
      <c r="F841" s="788">
        <v>0.14000000000000001</v>
      </c>
      <c r="G841" s="788">
        <v>0.14000000000000001</v>
      </c>
      <c r="H841" s="788">
        <v>0.14000000000000001</v>
      </c>
      <c r="I841" s="788">
        <v>0.13</v>
      </c>
      <c r="J841" s="788">
        <v>0.13</v>
      </c>
      <c r="K841" s="788">
        <v>0.13</v>
      </c>
      <c r="L841" s="788">
        <v>0.13</v>
      </c>
      <c r="M841" s="788">
        <v>0.13</v>
      </c>
      <c r="N841" s="788">
        <v>0.12</v>
      </c>
      <c r="O841" s="788">
        <v>0.13</v>
      </c>
      <c r="P841" s="788">
        <v>0.13</v>
      </c>
      <c r="Q841" s="788">
        <v>0.13</v>
      </c>
      <c r="R841" s="788">
        <v>0.12</v>
      </c>
      <c r="S841" s="788">
        <v>0.13</v>
      </c>
      <c r="T841" s="788">
        <v>0.12</v>
      </c>
      <c r="U841" s="788">
        <v>0.12</v>
      </c>
    </row>
    <row r="842" spans="3:21">
      <c r="C842" s="787" t="s">
        <v>2046</v>
      </c>
      <c r="D842" s="788">
        <v>0.05</v>
      </c>
      <c r="E842" s="788">
        <v>0.05</v>
      </c>
      <c r="F842" s="788">
        <v>0.05</v>
      </c>
      <c r="G842" s="788">
        <v>0.05</v>
      </c>
      <c r="H842" s="788">
        <v>0.05</v>
      </c>
      <c r="I842" s="788">
        <v>0.05</v>
      </c>
      <c r="J842" s="788">
        <v>0.05</v>
      </c>
      <c r="K842" s="788">
        <v>0.05</v>
      </c>
      <c r="L842" s="788">
        <v>0.05</v>
      </c>
      <c r="M842" s="788">
        <v>0.05</v>
      </c>
      <c r="N842" s="788">
        <v>0.05</v>
      </c>
      <c r="O842" s="788">
        <v>0.05</v>
      </c>
      <c r="P842" s="788">
        <v>0.05</v>
      </c>
      <c r="Q842" s="788">
        <v>0.05</v>
      </c>
      <c r="R842" s="788">
        <v>0.05</v>
      </c>
      <c r="S842" s="788">
        <v>0.05</v>
      </c>
      <c r="T842" s="788">
        <v>0.05</v>
      </c>
      <c r="U842" s="788">
        <v>0.05</v>
      </c>
    </row>
    <row r="843" spans="3:21">
      <c r="C843" s="787" t="s">
        <v>2047</v>
      </c>
      <c r="D843" s="788">
        <v>0.03</v>
      </c>
      <c r="E843" s="788">
        <v>0.03</v>
      </c>
      <c r="F843" s="788">
        <v>0.03</v>
      </c>
      <c r="G843" s="788">
        <v>0.03</v>
      </c>
      <c r="H843" s="788">
        <v>0.03</v>
      </c>
      <c r="I843" s="788">
        <v>0.03</v>
      </c>
      <c r="J843" s="788">
        <v>0.03</v>
      </c>
      <c r="K843" s="788">
        <v>0.03</v>
      </c>
      <c r="L843" s="788">
        <v>0.03</v>
      </c>
      <c r="M843" s="788">
        <v>0.03</v>
      </c>
      <c r="N843" s="788">
        <v>0.03</v>
      </c>
      <c r="O843" s="788">
        <v>0.03</v>
      </c>
      <c r="P843" s="788">
        <v>0.03</v>
      </c>
      <c r="Q843" s="788">
        <v>0.03</v>
      </c>
      <c r="R843" s="788">
        <v>0.03</v>
      </c>
      <c r="S843" s="788">
        <v>0.03</v>
      </c>
      <c r="T843" s="788">
        <v>0.03</v>
      </c>
      <c r="U843" s="788">
        <v>0.03</v>
      </c>
    </row>
    <row r="844" spans="3:21">
      <c r="C844" s="787" t="s">
        <v>2048</v>
      </c>
      <c r="D844" s="788">
        <v>0.06</v>
      </c>
      <c r="E844" s="788">
        <v>0.06</v>
      </c>
      <c r="F844" s="788">
        <v>0.06</v>
      </c>
      <c r="G844" s="788">
        <v>0.06</v>
      </c>
      <c r="H844" s="788">
        <v>0.06</v>
      </c>
      <c r="I844" s="788">
        <v>0.06</v>
      </c>
      <c r="J844" s="788">
        <v>0.08</v>
      </c>
      <c r="K844" s="788">
        <v>0.08</v>
      </c>
      <c r="L844" s="788">
        <v>0.08</v>
      </c>
      <c r="M844" s="788">
        <v>7.0000000000000007E-2</v>
      </c>
      <c r="N844" s="788">
        <v>0.06</v>
      </c>
      <c r="O844" s="788">
        <v>7.0000000000000007E-2</v>
      </c>
      <c r="P844" s="788">
        <v>7.0000000000000007E-2</v>
      </c>
      <c r="Q844" s="788">
        <v>7.0000000000000007E-2</v>
      </c>
      <c r="R844" s="788">
        <v>7.0000000000000007E-2</v>
      </c>
      <c r="S844" s="788">
        <v>7.0000000000000007E-2</v>
      </c>
      <c r="T844" s="788">
        <v>0.06</v>
      </c>
      <c r="U844" s="788">
        <v>0.06</v>
      </c>
    </row>
    <row r="845" spans="3:21">
      <c r="C845" s="787" t="s">
        <v>2049</v>
      </c>
      <c r="D845" s="788">
        <v>0.08</v>
      </c>
      <c r="E845" s="788">
        <v>0.08</v>
      </c>
      <c r="F845" s="788">
        <v>0.08</v>
      </c>
      <c r="G845" s="788">
        <v>0.08</v>
      </c>
      <c r="H845" s="788">
        <v>0.08</v>
      </c>
      <c r="I845" s="788">
        <v>0.08</v>
      </c>
      <c r="J845" s="788">
        <v>0.08</v>
      </c>
      <c r="K845" s="788">
        <v>0.08</v>
      </c>
      <c r="L845" s="788">
        <v>0.08</v>
      </c>
      <c r="M845" s="788">
        <v>0.08</v>
      </c>
      <c r="N845" s="788">
        <v>0.08</v>
      </c>
      <c r="O845" s="788">
        <v>0.08</v>
      </c>
      <c r="P845" s="788">
        <v>0.08</v>
      </c>
      <c r="Q845" s="788">
        <v>0.08</v>
      </c>
      <c r="R845" s="788">
        <v>0.08</v>
      </c>
      <c r="S845" s="788">
        <v>0.08</v>
      </c>
      <c r="T845" s="788">
        <v>0.08</v>
      </c>
      <c r="U845" s="788">
        <v>0.08</v>
      </c>
    </row>
    <row r="846" spans="3:21">
      <c r="C846" s="1566" t="s">
        <v>2122</v>
      </c>
    </row>
    <row r="847" spans="3:21">
      <c r="C847" t="s">
        <v>2123</v>
      </c>
    </row>
    <row r="850" spans="3:21">
      <c r="C850" s="1" t="s">
        <v>2124</v>
      </c>
    </row>
    <row r="851" spans="3:21" ht="18">
      <c r="C851" s="37" t="s">
        <v>2125</v>
      </c>
      <c r="D851" s="1"/>
      <c r="E851" s="1"/>
    </row>
    <row r="853" spans="3:21">
      <c r="C853" s="1482" t="s">
        <v>139</v>
      </c>
      <c r="D853" s="1482">
        <v>2007</v>
      </c>
      <c r="E853" s="1482">
        <v>2008</v>
      </c>
      <c r="F853" s="1482">
        <v>2009</v>
      </c>
      <c r="G853" s="1482">
        <v>2010</v>
      </c>
      <c r="H853" s="1482">
        <v>2011</v>
      </c>
      <c r="I853" s="1482">
        <v>2012</v>
      </c>
      <c r="J853" s="1482">
        <v>2013</v>
      </c>
      <c r="K853" s="1482">
        <v>2014</v>
      </c>
      <c r="L853" s="1482">
        <v>2015</v>
      </c>
      <c r="M853" s="1482">
        <v>2016</v>
      </c>
      <c r="N853" s="1482">
        <v>2017</v>
      </c>
      <c r="O853" s="1482">
        <v>2018</v>
      </c>
      <c r="P853" s="1482">
        <v>2019</v>
      </c>
      <c r="Q853" s="1482">
        <v>2020</v>
      </c>
      <c r="R853" s="1482">
        <v>2021</v>
      </c>
      <c r="S853" s="1482">
        <v>2022</v>
      </c>
      <c r="T853" s="1482">
        <v>2023</v>
      </c>
      <c r="U853" s="1482">
        <v>2024</v>
      </c>
    </row>
    <row r="854" spans="3:21">
      <c r="C854" s="787" t="s">
        <v>1999</v>
      </c>
      <c r="D854" s="788">
        <v>0.11</v>
      </c>
      <c r="E854" s="788">
        <v>0.11</v>
      </c>
      <c r="F854" s="788">
        <v>0.11</v>
      </c>
      <c r="G854" s="788">
        <v>0.11</v>
      </c>
      <c r="H854" s="788">
        <v>0.11</v>
      </c>
      <c r="I854" s="788">
        <v>0.11</v>
      </c>
      <c r="J854" s="788">
        <v>0.11</v>
      </c>
      <c r="K854" s="788">
        <v>0.11</v>
      </c>
      <c r="L854" s="788">
        <v>0.12</v>
      </c>
      <c r="M854" s="788">
        <v>0.12</v>
      </c>
      <c r="N854" s="788">
        <v>0.12</v>
      </c>
      <c r="O854" s="788">
        <v>0.12</v>
      </c>
      <c r="P854" s="788">
        <v>0.11</v>
      </c>
      <c r="Q854" s="788">
        <v>0.11</v>
      </c>
      <c r="R854" s="788">
        <v>0.12</v>
      </c>
      <c r="S854" s="788">
        <v>0.12</v>
      </c>
      <c r="T854" s="788">
        <v>0.11</v>
      </c>
      <c r="U854" s="788">
        <v>0.11</v>
      </c>
    </row>
    <row r="855" spans="3:21">
      <c r="C855" s="787" t="s">
        <v>2000</v>
      </c>
      <c r="D855" s="788">
        <v>0.1</v>
      </c>
      <c r="E855" s="788">
        <v>0.1</v>
      </c>
      <c r="F855" s="788">
        <v>0.1</v>
      </c>
      <c r="G855" s="788">
        <v>0.1</v>
      </c>
      <c r="H855" s="788">
        <v>0.1</v>
      </c>
      <c r="I855" s="788">
        <v>0.1</v>
      </c>
      <c r="J855" s="788">
        <v>0.1</v>
      </c>
      <c r="K855" s="788">
        <v>0.1</v>
      </c>
      <c r="L855" s="788">
        <v>0.1</v>
      </c>
      <c r="M855" s="788">
        <v>0.1</v>
      </c>
      <c r="N855" s="788">
        <v>0.1</v>
      </c>
      <c r="O855" s="788">
        <v>0.11</v>
      </c>
      <c r="P855" s="788">
        <v>0.1</v>
      </c>
      <c r="Q855" s="788">
        <v>0.1</v>
      </c>
      <c r="R855" s="788">
        <v>0.1</v>
      </c>
      <c r="S855" s="788">
        <v>0.1</v>
      </c>
      <c r="T855" s="788">
        <v>0.1</v>
      </c>
      <c r="U855" s="788">
        <v>0.1</v>
      </c>
    </row>
    <row r="856" spans="3:21">
      <c r="C856" s="787" t="s">
        <v>2001</v>
      </c>
      <c r="D856" s="788">
        <v>0.1</v>
      </c>
      <c r="E856" s="788">
        <v>0.1</v>
      </c>
      <c r="F856" s="788">
        <v>0.1</v>
      </c>
      <c r="G856" s="788">
        <v>0.1</v>
      </c>
      <c r="H856" s="788">
        <v>0.1</v>
      </c>
      <c r="I856" s="788">
        <v>0.1</v>
      </c>
      <c r="J856" s="788">
        <v>0.1</v>
      </c>
      <c r="K856" s="788">
        <v>0.1</v>
      </c>
      <c r="L856" s="788">
        <v>0.1</v>
      </c>
      <c r="M856" s="788">
        <v>0.1</v>
      </c>
      <c r="N856" s="788">
        <v>0.1</v>
      </c>
      <c r="O856" s="788">
        <v>0.11</v>
      </c>
      <c r="P856" s="788">
        <v>0.1</v>
      </c>
      <c r="Q856" s="788">
        <v>0.1</v>
      </c>
      <c r="R856" s="788">
        <v>0.1</v>
      </c>
      <c r="S856" s="788">
        <v>0.1</v>
      </c>
      <c r="T856" s="788">
        <v>0.1</v>
      </c>
      <c r="U856" s="788">
        <v>0.1</v>
      </c>
    </row>
    <row r="857" spans="3:21">
      <c r="C857" s="787" t="s">
        <v>2002</v>
      </c>
      <c r="D857" s="788">
        <v>0.12</v>
      </c>
      <c r="E857" s="788">
        <v>0.12</v>
      </c>
      <c r="F857" s="788">
        <v>0.12</v>
      </c>
      <c r="G857" s="788">
        <v>0.12</v>
      </c>
      <c r="H857" s="788">
        <v>0.12</v>
      </c>
      <c r="I857" s="788">
        <v>0.12</v>
      </c>
      <c r="J857" s="788">
        <v>0.13</v>
      </c>
      <c r="K857" s="788">
        <v>0.13</v>
      </c>
      <c r="L857" s="788">
        <v>0.13</v>
      </c>
      <c r="M857" s="788">
        <v>0.13</v>
      </c>
      <c r="N857" s="788">
        <v>0.13</v>
      </c>
      <c r="O857" s="788">
        <v>0.13</v>
      </c>
      <c r="P857" s="788">
        <v>0.13</v>
      </c>
      <c r="Q857" s="788">
        <v>0.13</v>
      </c>
      <c r="R857" s="788">
        <v>0.13</v>
      </c>
      <c r="S857" s="788">
        <v>0.13</v>
      </c>
      <c r="T857" s="788">
        <v>0.13</v>
      </c>
      <c r="U857" s="788">
        <v>0.13</v>
      </c>
    </row>
    <row r="858" spans="3:21">
      <c r="C858" s="787" t="s">
        <v>2003</v>
      </c>
      <c r="D858" s="788">
        <v>0.08</v>
      </c>
      <c r="E858" s="788">
        <v>0.09</v>
      </c>
      <c r="F858" s="788">
        <v>0.09</v>
      </c>
      <c r="G858" s="788">
        <v>0.09</v>
      </c>
      <c r="H858" s="788">
        <v>0.09</v>
      </c>
      <c r="I858" s="788">
        <v>0.09</v>
      </c>
      <c r="J858" s="788">
        <v>0.09</v>
      </c>
      <c r="K858" s="788">
        <v>0.09</v>
      </c>
      <c r="L858" s="788">
        <v>0.09</v>
      </c>
      <c r="M858" s="788">
        <v>0.09</v>
      </c>
      <c r="N858" s="788">
        <v>0.09</v>
      </c>
      <c r="O858" s="788">
        <v>0.1</v>
      </c>
      <c r="P858" s="788">
        <v>0.09</v>
      </c>
      <c r="Q858" s="788">
        <v>0.09</v>
      </c>
      <c r="R858" s="788">
        <v>0.09</v>
      </c>
      <c r="S858" s="788">
        <v>0.08</v>
      </c>
      <c r="T858" s="788">
        <v>0.09</v>
      </c>
      <c r="U858" s="788">
        <v>0.09</v>
      </c>
    </row>
    <row r="859" spans="3:21">
      <c r="C859" s="787" t="s">
        <v>2004</v>
      </c>
      <c r="D859" s="788">
        <v>0.08</v>
      </c>
      <c r="E859" s="788">
        <v>0.08</v>
      </c>
      <c r="F859" s="788">
        <v>0.08</v>
      </c>
      <c r="G859" s="788">
        <v>0.09</v>
      </c>
      <c r="H859" s="788">
        <v>0.08</v>
      </c>
      <c r="I859" s="788">
        <v>0.08</v>
      </c>
      <c r="J859" s="788">
        <v>0.08</v>
      </c>
      <c r="K859" s="788">
        <v>0.08</v>
      </c>
      <c r="L859" s="788">
        <v>0.08</v>
      </c>
      <c r="M859" s="788">
        <v>0.08</v>
      </c>
      <c r="N859" s="788">
        <v>0.08</v>
      </c>
      <c r="O859" s="788">
        <v>0.08</v>
      </c>
      <c r="P859" s="788">
        <v>0.08</v>
      </c>
      <c r="Q859" s="788">
        <v>0.08</v>
      </c>
      <c r="R859" s="788">
        <v>0.08</v>
      </c>
      <c r="S859" s="788">
        <v>7.0000000000000007E-2</v>
      </c>
      <c r="T859" s="788">
        <v>0.08</v>
      </c>
      <c r="U859" s="788">
        <v>0.08</v>
      </c>
    </row>
    <row r="860" spans="3:21">
      <c r="C860" s="787" t="s">
        <v>2005</v>
      </c>
      <c r="D860" s="788">
        <v>0.08</v>
      </c>
      <c r="E860" s="788">
        <v>0.08</v>
      </c>
      <c r="F860" s="788">
        <v>7.0000000000000007E-2</v>
      </c>
      <c r="G860" s="788">
        <v>0.08</v>
      </c>
      <c r="H860" s="788">
        <v>0.08</v>
      </c>
      <c r="I860" s="788">
        <v>7.0000000000000007E-2</v>
      </c>
      <c r="J860" s="788">
        <v>0.08</v>
      </c>
      <c r="K860" s="788">
        <v>0.08</v>
      </c>
      <c r="L860" s="788">
        <v>0.08</v>
      </c>
      <c r="M860" s="788">
        <v>0.08</v>
      </c>
      <c r="N860" s="788">
        <v>0.08</v>
      </c>
      <c r="O860" s="788">
        <v>0.08</v>
      </c>
      <c r="P860" s="788">
        <v>0.08</v>
      </c>
      <c r="Q860" s="788">
        <v>7.0000000000000007E-2</v>
      </c>
      <c r="R860" s="788">
        <v>0.08</v>
      </c>
      <c r="S860" s="788">
        <v>7.0000000000000007E-2</v>
      </c>
      <c r="T860" s="788">
        <v>0.08</v>
      </c>
      <c r="U860" s="788">
        <v>0.08</v>
      </c>
    </row>
    <row r="861" spans="3:21">
      <c r="C861" s="787" t="s">
        <v>2006</v>
      </c>
      <c r="D861" s="788">
        <v>0.11</v>
      </c>
      <c r="E861" s="788">
        <v>0.11</v>
      </c>
      <c r="F861" s="788">
        <v>0.11</v>
      </c>
      <c r="G861" s="788">
        <v>0.12</v>
      </c>
      <c r="H861" s="788">
        <v>0.11</v>
      </c>
      <c r="I861" s="788">
        <v>0.11</v>
      </c>
      <c r="J861" s="788">
        <v>0.11</v>
      </c>
      <c r="K861" s="788">
        <v>0.12</v>
      </c>
      <c r="L861" s="788">
        <v>0.12</v>
      </c>
      <c r="M861" s="788">
        <v>0.12</v>
      </c>
      <c r="N861" s="788">
        <v>0.12</v>
      </c>
      <c r="O861" s="788">
        <v>0.13</v>
      </c>
      <c r="P861" s="788">
        <v>0.12</v>
      </c>
      <c r="Q861" s="788">
        <v>0.12</v>
      </c>
      <c r="R861" s="788">
        <v>0.12</v>
      </c>
      <c r="S861" s="788">
        <v>0.12</v>
      </c>
      <c r="T861" s="788">
        <v>0.11</v>
      </c>
      <c r="U861" s="788">
        <v>0.11</v>
      </c>
    </row>
    <row r="862" spans="3:21">
      <c r="C862" s="787" t="s">
        <v>2007</v>
      </c>
      <c r="D862" s="788">
        <v>0.12</v>
      </c>
      <c r="E862" s="788">
        <v>0.12</v>
      </c>
      <c r="F862" s="788">
        <v>0.12</v>
      </c>
      <c r="G862" s="788">
        <v>0.12</v>
      </c>
      <c r="H862" s="788">
        <v>0.12</v>
      </c>
      <c r="I862" s="788">
        <v>0.12</v>
      </c>
      <c r="J862" s="788">
        <v>0.11</v>
      </c>
      <c r="K862" s="788">
        <v>0.12</v>
      </c>
      <c r="L862" s="788">
        <v>0.13</v>
      </c>
      <c r="M862" s="788">
        <v>0.13</v>
      </c>
      <c r="N862" s="788">
        <v>0.12</v>
      </c>
      <c r="O862" s="788">
        <v>0.13</v>
      </c>
      <c r="P862" s="788">
        <v>0.12</v>
      </c>
      <c r="Q862" s="788">
        <v>0.12</v>
      </c>
      <c r="R862" s="788">
        <v>0.13</v>
      </c>
      <c r="S862" s="788">
        <v>0.13</v>
      </c>
      <c r="T862" s="788">
        <v>0.12</v>
      </c>
      <c r="U862" s="788">
        <v>0.12</v>
      </c>
    </row>
    <row r="863" spans="3:21">
      <c r="C863" s="787" t="s">
        <v>2008</v>
      </c>
      <c r="D863" s="788">
        <v>0.08</v>
      </c>
      <c r="E863" s="788">
        <v>0.09</v>
      </c>
      <c r="F863" s="788">
        <v>0.08</v>
      </c>
      <c r="G863" s="788">
        <v>0.09</v>
      </c>
      <c r="H863" s="788">
        <v>0.09</v>
      </c>
      <c r="I863" s="788">
        <v>0.09</v>
      </c>
      <c r="J863" s="788">
        <v>0.09</v>
      </c>
      <c r="K863" s="788">
        <v>0.09</v>
      </c>
      <c r="L863" s="788">
        <v>0.09</v>
      </c>
      <c r="M863" s="788">
        <v>0.09</v>
      </c>
      <c r="N863" s="788">
        <v>0.09</v>
      </c>
      <c r="O863" s="788">
        <v>0.1</v>
      </c>
      <c r="P863" s="788">
        <v>0.09</v>
      </c>
      <c r="Q863" s="788">
        <v>0.09</v>
      </c>
      <c r="R863" s="788">
        <v>0.09</v>
      </c>
      <c r="S863" s="788">
        <v>0.08</v>
      </c>
      <c r="T863" s="788">
        <v>0.09</v>
      </c>
      <c r="U863" s="788">
        <v>0.09</v>
      </c>
    </row>
    <row r="864" spans="3:21">
      <c r="C864" s="787" t="s">
        <v>2009</v>
      </c>
      <c r="D864" s="788">
        <v>0.12</v>
      </c>
      <c r="E864" s="788">
        <v>0.13</v>
      </c>
      <c r="F864" s="788">
        <v>0.12</v>
      </c>
      <c r="G864" s="788">
        <v>0.13</v>
      </c>
      <c r="H864" s="788">
        <v>0.11</v>
      </c>
      <c r="I864" s="788">
        <v>0.11</v>
      </c>
      <c r="J864" s="788">
        <v>0.12</v>
      </c>
      <c r="K864" s="788">
        <v>0.12</v>
      </c>
      <c r="L864" s="788">
        <v>0.12</v>
      </c>
      <c r="M864" s="788">
        <v>0.12</v>
      </c>
      <c r="N864" s="788">
        <v>0.12</v>
      </c>
      <c r="O864" s="788">
        <v>0.12</v>
      </c>
      <c r="P864" s="788">
        <v>0.12</v>
      </c>
      <c r="Q864" s="788">
        <v>0.12</v>
      </c>
      <c r="R864" s="788">
        <v>0.12</v>
      </c>
      <c r="S864" s="788">
        <v>0.12</v>
      </c>
      <c r="T864" s="788">
        <v>0.12</v>
      </c>
      <c r="U864" s="788">
        <v>0.12</v>
      </c>
    </row>
    <row r="865" spans="3:21">
      <c r="C865" s="787" t="s">
        <v>2010</v>
      </c>
      <c r="D865" s="788">
        <v>7.0000000000000007E-2</v>
      </c>
      <c r="E865" s="788">
        <v>7.0000000000000007E-2</v>
      </c>
      <c r="F865" s="788">
        <v>7.0000000000000007E-2</v>
      </c>
      <c r="G865" s="788">
        <v>0.08</v>
      </c>
      <c r="H865" s="788">
        <v>7.0000000000000007E-2</v>
      </c>
      <c r="I865" s="788">
        <v>7.0000000000000007E-2</v>
      </c>
      <c r="J865" s="788">
        <v>7.0000000000000007E-2</v>
      </c>
      <c r="K865" s="788">
        <v>7.0000000000000007E-2</v>
      </c>
      <c r="L865" s="788">
        <v>7.0000000000000007E-2</v>
      </c>
      <c r="M865" s="788">
        <v>7.0000000000000007E-2</v>
      </c>
      <c r="N865" s="788">
        <v>0.08</v>
      </c>
      <c r="O865" s="788">
        <v>0.08</v>
      </c>
      <c r="P865" s="788">
        <v>7.0000000000000007E-2</v>
      </c>
      <c r="Q865" s="788">
        <v>7.0000000000000007E-2</v>
      </c>
      <c r="R865" s="788">
        <v>7.0000000000000007E-2</v>
      </c>
      <c r="S865" s="788">
        <v>7.0000000000000007E-2</v>
      </c>
      <c r="T865" s="788">
        <v>7.0000000000000007E-2</v>
      </c>
      <c r="U865" s="788">
        <v>7.0000000000000007E-2</v>
      </c>
    </row>
    <row r="866" spans="3:21">
      <c r="C866" s="787" t="s">
        <v>2011</v>
      </c>
      <c r="D866" s="788">
        <v>0.11</v>
      </c>
      <c r="E866" s="788">
        <v>0.11</v>
      </c>
      <c r="F866" s="788">
        <v>0.11</v>
      </c>
      <c r="G866" s="788">
        <v>0.11</v>
      </c>
      <c r="H866" s="788">
        <v>0.11</v>
      </c>
      <c r="I866" s="788">
        <v>0.11</v>
      </c>
      <c r="J866" s="788">
        <v>0.11</v>
      </c>
      <c r="K866" s="788">
        <v>0.11</v>
      </c>
      <c r="L866" s="788">
        <v>0.12</v>
      </c>
      <c r="M866" s="788">
        <v>0.12</v>
      </c>
      <c r="N866" s="788">
        <v>0.12</v>
      </c>
      <c r="O866" s="788">
        <v>0.12</v>
      </c>
      <c r="P866" s="788">
        <v>0.11</v>
      </c>
      <c r="Q866" s="788">
        <v>0.11</v>
      </c>
      <c r="R866" s="788">
        <v>0.12</v>
      </c>
      <c r="S866" s="788">
        <v>0.12</v>
      </c>
      <c r="T866" s="788">
        <v>0.12</v>
      </c>
      <c r="U866" s="788">
        <v>0.12</v>
      </c>
    </row>
    <row r="867" spans="3:21">
      <c r="C867" s="787" t="s">
        <v>2012</v>
      </c>
      <c r="D867" s="788">
        <v>0.08</v>
      </c>
      <c r="E867" s="788">
        <v>0.09</v>
      </c>
      <c r="F867" s="788">
        <v>0.09</v>
      </c>
      <c r="G867" s="788">
        <v>0.09</v>
      </c>
      <c r="H867" s="788">
        <v>0.09</v>
      </c>
      <c r="I867" s="788">
        <v>0.09</v>
      </c>
      <c r="J867" s="788">
        <v>0.09</v>
      </c>
      <c r="K867" s="788">
        <v>0.09</v>
      </c>
      <c r="L867" s="788">
        <v>0.09</v>
      </c>
      <c r="M867" s="788">
        <v>0.09</v>
      </c>
      <c r="N867" s="788">
        <v>0.09</v>
      </c>
      <c r="O867" s="788">
        <v>0.1</v>
      </c>
      <c r="P867" s="788">
        <v>0.09</v>
      </c>
      <c r="Q867" s="788">
        <v>0.09</v>
      </c>
      <c r="R867" s="788">
        <v>0.09</v>
      </c>
      <c r="S867" s="788">
        <v>0.08</v>
      </c>
      <c r="T867" s="788">
        <v>0.09</v>
      </c>
      <c r="U867" s="788">
        <v>0.09</v>
      </c>
    </row>
    <row r="868" spans="3:21">
      <c r="C868" s="787" t="s">
        <v>2013</v>
      </c>
      <c r="D868" s="788">
        <v>0.1</v>
      </c>
      <c r="E868" s="788">
        <v>0.1</v>
      </c>
      <c r="F868" s="788">
        <v>0.1</v>
      </c>
      <c r="G868" s="788">
        <v>0.1</v>
      </c>
      <c r="H868" s="788">
        <v>0.1</v>
      </c>
      <c r="I868" s="788">
        <v>0.1</v>
      </c>
      <c r="J868" s="788">
        <v>0.1</v>
      </c>
      <c r="K868" s="788">
        <v>0.1</v>
      </c>
      <c r="L868" s="788">
        <v>0.1</v>
      </c>
      <c r="M868" s="788">
        <v>0.1</v>
      </c>
      <c r="N868" s="788">
        <v>0.1</v>
      </c>
      <c r="O868" s="788">
        <v>0.11</v>
      </c>
      <c r="P868" s="788">
        <v>0.1</v>
      </c>
      <c r="Q868" s="788">
        <v>0.1</v>
      </c>
      <c r="R868" s="788">
        <v>0.1</v>
      </c>
      <c r="S868" s="788">
        <v>0.1</v>
      </c>
      <c r="T868" s="788">
        <v>0.1</v>
      </c>
      <c r="U868" s="788">
        <v>0.1</v>
      </c>
    </row>
    <row r="869" spans="3:21">
      <c r="C869" s="787" t="s">
        <v>2014</v>
      </c>
      <c r="D869" s="788">
        <v>0.11</v>
      </c>
      <c r="E869" s="788">
        <v>0.11</v>
      </c>
      <c r="F869" s="788">
        <v>0.11</v>
      </c>
      <c r="G869" s="788">
        <v>0.11</v>
      </c>
      <c r="H869" s="788">
        <v>0.11</v>
      </c>
      <c r="I869" s="788">
        <v>0.11</v>
      </c>
      <c r="J869" s="788">
        <v>0.11</v>
      </c>
      <c r="K869" s="788">
        <v>0.12</v>
      </c>
      <c r="L869" s="788">
        <v>0.12</v>
      </c>
      <c r="M869" s="788">
        <v>0.12</v>
      </c>
      <c r="N869" s="788">
        <v>0.12</v>
      </c>
      <c r="O869" s="788">
        <v>0.12</v>
      </c>
      <c r="P869" s="788">
        <v>0.12</v>
      </c>
      <c r="Q869" s="788">
        <v>0.11</v>
      </c>
      <c r="R869" s="788">
        <v>0.12</v>
      </c>
      <c r="S869" s="788">
        <v>0.12</v>
      </c>
      <c r="T869" s="788">
        <v>0.11</v>
      </c>
      <c r="U869" s="788">
        <v>0.11</v>
      </c>
    </row>
    <row r="870" spans="3:21">
      <c r="C870" s="787" t="s">
        <v>2015</v>
      </c>
      <c r="D870" s="788">
        <v>0.12</v>
      </c>
      <c r="E870" s="788">
        <v>0.12</v>
      </c>
      <c r="F870" s="788">
        <v>0.12</v>
      </c>
      <c r="G870" s="788">
        <v>0.12</v>
      </c>
      <c r="H870" s="788">
        <v>0.12</v>
      </c>
      <c r="I870" s="788">
        <v>0.12</v>
      </c>
      <c r="J870" s="788">
        <v>0.12</v>
      </c>
      <c r="K870" s="788">
        <v>0.12</v>
      </c>
      <c r="L870" s="788">
        <v>0.12</v>
      </c>
      <c r="M870" s="788">
        <v>0.12</v>
      </c>
      <c r="N870" s="788">
        <v>0.12</v>
      </c>
      <c r="O870" s="788">
        <v>0.13</v>
      </c>
      <c r="P870" s="788">
        <v>0.12</v>
      </c>
      <c r="Q870" s="788">
        <v>0.12</v>
      </c>
      <c r="R870" s="788">
        <v>0.12</v>
      </c>
      <c r="S870" s="788">
        <v>0.12</v>
      </c>
      <c r="T870" s="788">
        <v>0.12</v>
      </c>
      <c r="U870" s="788">
        <v>0.12</v>
      </c>
    </row>
    <row r="871" spans="3:21">
      <c r="C871" s="787" t="s">
        <v>2016</v>
      </c>
      <c r="D871" s="788">
        <v>0.08</v>
      </c>
      <c r="E871" s="788">
        <v>0.09</v>
      </c>
      <c r="F871" s="788">
        <v>0.08</v>
      </c>
      <c r="G871" s="788">
        <v>0.09</v>
      </c>
      <c r="H871" s="788">
        <v>0.09</v>
      </c>
      <c r="I871" s="788">
        <v>0.09</v>
      </c>
      <c r="J871" s="788">
        <v>0.09</v>
      </c>
      <c r="K871" s="788">
        <v>0.09</v>
      </c>
      <c r="L871" s="788">
        <v>0.09</v>
      </c>
      <c r="M871" s="788">
        <v>0.09</v>
      </c>
      <c r="N871" s="788">
        <v>0.09</v>
      </c>
      <c r="O871" s="788">
        <v>0.1</v>
      </c>
      <c r="P871" s="788">
        <v>0.09</v>
      </c>
      <c r="Q871" s="788">
        <v>0.09</v>
      </c>
      <c r="R871" s="788">
        <v>0.09</v>
      </c>
      <c r="S871" s="788">
        <v>0.08</v>
      </c>
      <c r="T871" s="788">
        <v>0.09</v>
      </c>
      <c r="U871" s="788">
        <v>0.09</v>
      </c>
    </row>
    <row r="872" spans="3:21">
      <c r="C872" s="787" t="s">
        <v>2017</v>
      </c>
      <c r="D872" s="788">
        <v>0.12</v>
      </c>
      <c r="E872" s="788">
        <v>0.12</v>
      </c>
      <c r="F872" s="788">
        <v>0.12</v>
      </c>
      <c r="G872" s="788">
        <v>0.12</v>
      </c>
      <c r="H872" s="788">
        <v>0.12</v>
      </c>
      <c r="I872" s="788">
        <v>0.12</v>
      </c>
      <c r="J872" s="788">
        <v>0.13</v>
      </c>
      <c r="K872" s="788">
        <v>0.13</v>
      </c>
      <c r="L872" s="788">
        <v>0.13</v>
      </c>
      <c r="M872" s="788">
        <v>0.13</v>
      </c>
      <c r="N872" s="788">
        <v>0.13</v>
      </c>
      <c r="O872" s="788">
        <v>0.13</v>
      </c>
      <c r="P872" s="788">
        <v>0.13</v>
      </c>
      <c r="Q872" s="788">
        <v>0.12</v>
      </c>
      <c r="R872" s="788">
        <v>0.13</v>
      </c>
      <c r="S872" s="788">
        <v>0.13</v>
      </c>
      <c r="T872" s="788">
        <v>0.13</v>
      </c>
      <c r="U872" s="788">
        <v>0.13</v>
      </c>
    </row>
    <row r="873" spans="3:21">
      <c r="C873" s="787" t="s">
        <v>2018</v>
      </c>
      <c r="D873" s="788">
        <v>0.08</v>
      </c>
      <c r="E873" s="788">
        <v>0.09</v>
      </c>
      <c r="F873" s="788">
        <v>0.08</v>
      </c>
      <c r="G873" s="788">
        <v>0.09</v>
      </c>
      <c r="H873" s="788">
        <v>0.09</v>
      </c>
      <c r="I873" s="788">
        <v>0.09</v>
      </c>
      <c r="J873" s="788">
        <v>0.09</v>
      </c>
      <c r="K873" s="788">
        <v>0.09</v>
      </c>
      <c r="L873" s="788">
        <v>0.09</v>
      </c>
      <c r="M873" s="788">
        <v>0.09</v>
      </c>
      <c r="N873" s="788">
        <v>0.09</v>
      </c>
      <c r="O873" s="788">
        <v>0.1</v>
      </c>
      <c r="P873" s="788">
        <v>0.09</v>
      </c>
      <c r="Q873" s="788">
        <v>0.09</v>
      </c>
      <c r="R873" s="788">
        <v>0.09</v>
      </c>
      <c r="S873" s="788">
        <v>0.08</v>
      </c>
      <c r="T873" s="788">
        <v>0.09</v>
      </c>
      <c r="U873" s="788">
        <v>0.09</v>
      </c>
    </row>
    <row r="874" spans="3:21">
      <c r="C874" s="787" t="s">
        <v>2019</v>
      </c>
      <c r="D874" s="788">
        <v>0.08</v>
      </c>
      <c r="E874" s="788">
        <v>0.08</v>
      </c>
      <c r="F874" s="788">
        <v>0.08</v>
      </c>
      <c r="G874" s="788">
        <v>0.08</v>
      </c>
      <c r="H874" s="788">
        <v>7.0000000000000007E-2</v>
      </c>
      <c r="I874" s="788">
        <v>0.06</v>
      </c>
      <c r="J874" s="788">
        <v>0.05</v>
      </c>
      <c r="K874" s="788">
        <v>7.0000000000000007E-2</v>
      </c>
      <c r="L874" s="788">
        <v>0.08</v>
      </c>
      <c r="M874" s="788">
        <v>0.08</v>
      </c>
      <c r="N874" s="788">
        <v>0.08</v>
      </c>
      <c r="O874" s="788">
        <v>0.08</v>
      </c>
      <c r="P874" s="788">
        <v>0.08</v>
      </c>
      <c r="Q874" s="788">
        <v>7.0000000000000007E-2</v>
      </c>
      <c r="R874" s="788">
        <v>0.08</v>
      </c>
      <c r="S874" s="788">
        <v>7.0000000000000007E-2</v>
      </c>
      <c r="T874" s="788">
        <v>0.06</v>
      </c>
      <c r="U874" s="788">
        <v>0.06</v>
      </c>
    </row>
    <row r="875" spans="3:21">
      <c r="C875" s="787" t="s">
        <v>2020</v>
      </c>
      <c r="D875" s="788">
        <v>0.11</v>
      </c>
      <c r="E875" s="788">
        <v>0.11</v>
      </c>
      <c r="F875" s="788">
        <v>0.11</v>
      </c>
      <c r="G875" s="788">
        <v>0.11</v>
      </c>
      <c r="H875" s="788">
        <v>0.11</v>
      </c>
      <c r="I875" s="788">
        <v>0.11</v>
      </c>
      <c r="J875" s="788">
        <v>0.11</v>
      </c>
      <c r="K875" s="788">
        <v>0.11</v>
      </c>
      <c r="L875" s="788">
        <v>0.11</v>
      </c>
      <c r="M875" s="788">
        <v>0.11</v>
      </c>
      <c r="N875" s="788">
        <v>0.12</v>
      </c>
      <c r="O875" s="788">
        <v>0.12</v>
      </c>
      <c r="P875" s="788">
        <v>0.11</v>
      </c>
      <c r="Q875" s="788">
        <v>0.11</v>
      </c>
      <c r="R875" s="788">
        <v>0.12</v>
      </c>
      <c r="S875" s="788">
        <v>0.12</v>
      </c>
      <c r="T875" s="788">
        <v>0.11</v>
      </c>
      <c r="U875" s="788">
        <v>0.11</v>
      </c>
    </row>
    <row r="876" spans="3:21">
      <c r="C876" s="787" t="s">
        <v>2021</v>
      </c>
      <c r="D876" s="788">
        <v>0.12</v>
      </c>
      <c r="E876" s="788">
        <v>0.12</v>
      </c>
      <c r="F876" s="788">
        <v>0.12</v>
      </c>
      <c r="G876" s="788">
        <v>0.12</v>
      </c>
      <c r="H876" s="788">
        <v>0.12</v>
      </c>
      <c r="I876" s="788">
        <v>0.12</v>
      </c>
      <c r="J876" s="788">
        <v>0.13</v>
      </c>
      <c r="K876" s="788">
        <v>0.13</v>
      </c>
      <c r="L876" s="788">
        <v>0.13</v>
      </c>
      <c r="M876" s="788">
        <v>0.13</v>
      </c>
      <c r="N876" s="788">
        <v>0.13</v>
      </c>
      <c r="O876" s="788">
        <v>0.13</v>
      </c>
      <c r="P876" s="788">
        <v>0.13</v>
      </c>
      <c r="Q876" s="788">
        <v>0.12</v>
      </c>
      <c r="R876" s="788">
        <v>0.13</v>
      </c>
      <c r="S876" s="788">
        <v>0.13</v>
      </c>
      <c r="T876" s="788">
        <v>0.13</v>
      </c>
      <c r="U876" s="788">
        <v>0.13</v>
      </c>
    </row>
    <row r="877" spans="3:21">
      <c r="C877" s="787" t="s">
        <v>2022</v>
      </c>
      <c r="D877" s="788">
        <v>7.0000000000000007E-2</v>
      </c>
      <c r="E877" s="788">
        <v>7.0000000000000007E-2</v>
      </c>
      <c r="F877" s="788">
        <v>7.0000000000000007E-2</v>
      </c>
      <c r="G877" s="788">
        <v>0.08</v>
      </c>
      <c r="H877" s="788">
        <v>7.0000000000000007E-2</v>
      </c>
      <c r="I877" s="788">
        <v>7.0000000000000007E-2</v>
      </c>
      <c r="J877" s="788">
        <v>0.08</v>
      </c>
      <c r="K877" s="788">
        <v>0.08</v>
      </c>
      <c r="L877" s="788">
        <v>0.08</v>
      </c>
      <c r="M877" s="788">
        <v>0.08</v>
      </c>
      <c r="N877" s="788">
        <v>0.08</v>
      </c>
      <c r="O877" s="788">
        <v>0.08</v>
      </c>
      <c r="P877" s="788">
        <v>0.08</v>
      </c>
      <c r="Q877" s="788">
        <v>7.0000000000000007E-2</v>
      </c>
      <c r="R877" s="788">
        <v>0.08</v>
      </c>
      <c r="S877" s="788">
        <v>7.0000000000000007E-2</v>
      </c>
      <c r="T877" s="788">
        <v>7.0000000000000007E-2</v>
      </c>
      <c r="U877" s="788">
        <v>7.0000000000000007E-2</v>
      </c>
    </row>
    <row r="878" spans="3:21">
      <c r="C878" s="787" t="s">
        <v>2023</v>
      </c>
      <c r="D878" s="788">
        <v>0.1</v>
      </c>
      <c r="E878" s="788">
        <v>0.1</v>
      </c>
      <c r="F878" s="788">
        <v>0.1</v>
      </c>
      <c r="G878" s="788">
        <v>0.11</v>
      </c>
      <c r="H878" s="788">
        <v>0.1</v>
      </c>
      <c r="I878" s="788">
        <v>0.1</v>
      </c>
      <c r="J878" s="788">
        <v>0.1</v>
      </c>
      <c r="K878" s="788">
        <v>0.1</v>
      </c>
      <c r="L878" s="788">
        <v>0.11</v>
      </c>
      <c r="M878" s="788">
        <v>0.11</v>
      </c>
      <c r="N878" s="788">
        <v>0.11</v>
      </c>
      <c r="O878" s="788">
        <v>0.11</v>
      </c>
      <c r="P878" s="788">
        <v>0.11</v>
      </c>
      <c r="Q878" s="788">
        <v>0.1</v>
      </c>
      <c r="R878" s="788">
        <v>0.11</v>
      </c>
      <c r="S878" s="788">
        <v>0.11</v>
      </c>
      <c r="T878" s="788">
        <v>0.11</v>
      </c>
      <c r="U878" s="788">
        <v>0.11</v>
      </c>
    </row>
    <row r="879" spans="3:21">
      <c r="C879" s="787" t="s">
        <v>2024</v>
      </c>
      <c r="D879" s="788">
        <v>0.11</v>
      </c>
      <c r="E879" s="788">
        <v>0.11</v>
      </c>
      <c r="F879" s="788">
        <v>0.11</v>
      </c>
      <c r="G879" s="788">
        <v>0.11</v>
      </c>
      <c r="H879" s="788">
        <v>0.11</v>
      </c>
      <c r="I879" s="788">
        <v>0.11</v>
      </c>
      <c r="J879" s="788">
        <v>0.11</v>
      </c>
      <c r="K879" s="788">
        <v>0.11</v>
      </c>
      <c r="L879" s="788">
        <v>0.11</v>
      </c>
      <c r="M879" s="788">
        <v>0.11</v>
      </c>
      <c r="N879" s="788">
        <v>0.11</v>
      </c>
      <c r="O879" s="788">
        <v>0.12</v>
      </c>
      <c r="P879" s="788">
        <v>0.11</v>
      </c>
      <c r="Q879" s="788">
        <v>0.11</v>
      </c>
      <c r="R879" s="788">
        <v>0.11</v>
      </c>
      <c r="S879" s="788">
        <v>0.11</v>
      </c>
      <c r="T879" s="788">
        <v>0.12</v>
      </c>
      <c r="U879" s="788">
        <v>0.12</v>
      </c>
    </row>
    <row r="880" spans="3:21">
      <c r="C880" s="787" t="s">
        <v>2025</v>
      </c>
      <c r="D880" s="788">
        <v>7.0000000000000007E-2</v>
      </c>
      <c r="E880" s="788">
        <v>7.0000000000000007E-2</v>
      </c>
      <c r="F880" s="788">
        <v>7.0000000000000007E-2</v>
      </c>
      <c r="G880" s="788">
        <v>0.08</v>
      </c>
      <c r="H880" s="788">
        <v>7.0000000000000007E-2</v>
      </c>
      <c r="I880" s="788">
        <v>7.0000000000000007E-2</v>
      </c>
      <c r="J880" s="788">
        <v>7.0000000000000007E-2</v>
      </c>
      <c r="K880" s="788">
        <v>7.0000000000000007E-2</v>
      </c>
      <c r="L880" s="788">
        <v>7.0000000000000007E-2</v>
      </c>
      <c r="M880" s="788">
        <v>7.0000000000000007E-2</v>
      </c>
      <c r="N880" s="788">
        <v>7.0000000000000007E-2</v>
      </c>
      <c r="O880" s="788">
        <v>7.0000000000000007E-2</v>
      </c>
      <c r="P880" s="788">
        <v>7.0000000000000007E-2</v>
      </c>
      <c r="Q880" s="788">
        <v>0.06</v>
      </c>
      <c r="R880" s="788">
        <v>7.0000000000000007E-2</v>
      </c>
      <c r="S880" s="788">
        <v>0.06</v>
      </c>
      <c r="T880" s="788">
        <v>7.0000000000000007E-2</v>
      </c>
      <c r="U880" s="788">
        <v>7.0000000000000007E-2</v>
      </c>
    </row>
    <row r="881" spans="3:21">
      <c r="C881" s="787" t="s">
        <v>2026</v>
      </c>
      <c r="D881" s="788">
        <v>0.1</v>
      </c>
      <c r="E881" s="788">
        <v>0.11</v>
      </c>
      <c r="F881" s="788">
        <v>0.11</v>
      </c>
      <c r="G881" s="788">
        <v>0.11</v>
      </c>
      <c r="H881" s="788">
        <v>0.1</v>
      </c>
      <c r="I881" s="788">
        <v>0.1</v>
      </c>
      <c r="J881" s="788">
        <v>0.1</v>
      </c>
      <c r="K881" s="788">
        <v>0.11</v>
      </c>
      <c r="L881" s="788">
        <v>0.11</v>
      </c>
      <c r="M881" s="788">
        <v>0.11</v>
      </c>
      <c r="N881" s="788">
        <v>0.1</v>
      </c>
      <c r="O881" s="788">
        <v>0.11</v>
      </c>
      <c r="P881" s="788">
        <v>0.11</v>
      </c>
      <c r="Q881" s="788">
        <v>0.1</v>
      </c>
      <c r="R881" s="788">
        <v>0.11</v>
      </c>
      <c r="S881" s="788">
        <v>0.11</v>
      </c>
      <c r="T881" s="788">
        <v>0.1</v>
      </c>
      <c r="U881" s="788">
        <v>0.1</v>
      </c>
    </row>
    <row r="882" spans="3:21">
      <c r="C882" s="787" t="s">
        <v>2027</v>
      </c>
      <c r="D882" s="788">
        <v>0.08</v>
      </c>
      <c r="E882" s="788">
        <v>0.09</v>
      </c>
      <c r="F882" s="788">
        <v>0.09</v>
      </c>
      <c r="G882" s="788">
        <v>0.09</v>
      </c>
      <c r="H882" s="788">
        <v>0.09</v>
      </c>
      <c r="I882" s="788">
        <v>0.09</v>
      </c>
      <c r="J882" s="788">
        <v>0.09</v>
      </c>
      <c r="K882" s="788">
        <v>0.09</v>
      </c>
      <c r="L882" s="788">
        <v>0.09</v>
      </c>
      <c r="M882" s="788">
        <v>0.09</v>
      </c>
      <c r="N882" s="788">
        <v>0.09</v>
      </c>
      <c r="O882" s="788">
        <v>0.1</v>
      </c>
      <c r="P882" s="788">
        <v>0.09</v>
      </c>
      <c r="Q882" s="788">
        <v>0.09</v>
      </c>
      <c r="R882" s="788">
        <v>0.09</v>
      </c>
      <c r="S882" s="788">
        <v>0.08</v>
      </c>
      <c r="T882" s="788">
        <v>0.09</v>
      </c>
      <c r="U882" s="788">
        <v>0.09</v>
      </c>
    </row>
    <row r="883" spans="3:21">
      <c r="C883" s="787" t="s">
        <v>2028</v>
      </c>
      <c r="D883" s="788">
        <v>0.11</v>
      </c>
      <c r="E883" s="788">
        <v>0.11</v>
      </c>
      <c r="F883" s="788">
        <v>0.11</v>
      </c>
      <c r="G883" s="788">
        <v>0.11</v>
      </c>
      <c r="H883" s="788">
        <v>0.11</v>
      </c>
      <c r="I883" s="788">
        <v>0.11</v>
      </c>
      <c r="J883" s="788">
        <v>0.12</v>
      </c>
      <c r="K883" s="788">
        <v>0.12</v>
      </c>
      <c r="L883" s="788">
        <v>0.12</v>
      </c>
      <c r="M883" s="788">
        <v>0.12</v>
      </c>
      <c r="N883" s="788">
        <v>0.12</v>
      </c>
      <c r="O883" s="788">
        <v>0.12</v>
      </c>
      <c r="P883" s="788">
        <v>0.12</v>
      </c>
      <c r="Q883" s="788">
        <v>0.12</v>
      </c>
      <c r="R883" s="788">
        <v>0.12</v>
      </c>
      <c r="S883" s="788">
        <v>0.12</v>
      </c>
      <c r="T883" s="788">
        <v>0.12</v>
      </c>
      <c r="U883" s="788">
        <v>0.12</v>
      </c>
    </row>
    <row r="884" spans="3:21">
      <c r="C884" s="787" t="s">
        <v>2029</v>
      </c>
      <c r="D884" s="788">
        <v>0.11</v>
      </c>
      <c r="E884" s="788">
        <v>0.11</v>
      </c>
      <c r="F884" s="788">
        <v>0.11</v>
      </c>
      <c r="G884" s="788">
        <v>0.11</v>
      </c>
      <c r="H884" s="788">
        <v>0.11</v>
      </c>
      <c r="I884" s="788">
        <v>0.11</v>
      </c>
      <c r="J884" s="788">
        <v>0.11</v>
      </c>
      <c r="K884" s="788">
        <v>0.11</v>
      </c>
      <c r="L884" s="788">
        <v>0.12</v>
      </c>
      <c r="M884" s="788">
        <v>0.12</v>
      </c>
      <c r="N884" s="788">
        <v>0.1</v>
      </c>
      <c r="O884" s="788">
        <v>0.12</v>
      </c>
      <c r="P884" s="788">
        <v>0.12</v>
      </c>
      <c r="Q884" s="788">
        <v>0.11</v>
      </c>
      <c r="R884" s="788">
        <v>0.12</v>
      </c>
      <c r="S884" s="788">
        <v>0.12</v>
      </c>
      <c r="T884" s="788">
        <v>0.12</v>
      </c>
      <c r="U884" s="788">
        <v>0.12</v>
      </c>
    </row>
    <row r="885" spans="3:21">
      <c r="C885" s="787" t="s">
        <v>2030</v>
      </c>
      <c r="D885" s="788">
        <v>0.1</v>
      </c>
      <c r="E885" s="788">
        <v>0.1</v>
      </c>
      <c r="F885" s="788">
        <v>0.1</v>
      </c>
      <c r="G885" s="788">
        <v>0.1</v>
      </c>
      <c r="H885" s="788">
        <v>0.1</v>
      </c>
      <c r="I885" s="788">
        <v>0.1</v>
      </c>
      <c r="J885" s="788">
        <v>0.1</v>
      </c>
      <c r="K885" s="788">
        <v>0.1</v>
      </c>
      <c r="L885" s="788">
        <v>0.1</v>
      </c>
      <c r="M885" s="788">
        <v>0.1</v>
      </c>
      <c r="N885" s="788">
        <v>0.1</v>
      </c>
      <c r="O885" s="788">
        <v>0.11</v>
      </c>
      <c r="P885" s="788">
        <v>0.1</v>
      </c>
      <c r="Q885" s="788">
        <v>0.1</v>
      </c>
      <c r="R885" s="788">
        <v>0.1</v>
      </c>
      <c r="S885" s="788">
        <v>0.1</v>
      </c>
      <c r="T885" s="788">
        <v>0.1</v>
      </c>
      <c r="U885" s="788">
        <v>0.1</v>
      </c>
    </row>
    <row r="886" spans="3:21">
      <c r="C886" s="787" t="s">
        <v>2031</v>
      </c>
      <c r="D886" s="788">
        <v>0.11</v>
      </c>
      <c r="E886" s="788">
        <v>0.11</v>
      </c>
      <c r="F886" s="788">
        <v>0.11</v>
      </c>
      <c r="G886" s="788">
        <v>0.11</v>
      </c>
      <c r="H886" s="788">
        <v>0.11</v>
      </c>
      <c r="I886" s="788">
        <v>0.11</v>
      </c>
      <c r="J886" s="788">
        <v>0.11</v>
      </c>
      <c r="K886" s="788">
        <v>0.11</v>
      </c>
      <c r="L886" s="788">
        <v>0.11</v>
      </c>
      <c r="M886" s="788">
        <v>0.11</v>
      </c>
      <c r="N886" s="788">
        <v>0.12</v>
      </c>
      <c r="O886" s="788">
        <v>0.12</v>
      </c>
      <c r="P886" s="788">
        <v>0.11</v>
      </c>
      <c r="Q886" s="788">
        <v>0.11</v>
      </c>
      <c r="R886" s="788">
        <v>0.11</v>
      </c>
      <c r="S886" s="788">
        <v>0.12</v>
      </c>
      <c r="T886" s="788">
        <v>0.11</v>
      </c>
      <c r="U886" s="788">
        <v>0.11</v>
      </c>
    </row>
    <row r="887" spans="3:21">
      <c r="C887" s="787" t="s">
        <v>2032</v>
      </c>
      <c r="D887" s="788">
        <v>0.08</v>
      </c>
      <c r="E887" s="788">
        <v>0.08</v>
      </c>
      <c r="F887" s="788">
        <v>0.08</v>
      </c>
      <c r="G887" s="788">
        <v>0.09</v>
      </c>
      <c r="H887" s="788">
        <v>0.09</v>
      </c>
      <c r="I887" s="788">
        <v>0.09</v>
      </c>
      <c r="J887" s="788">
        <v>0.09</v>
      </c>
      <c r="K887" s="788">
        <v>0.09</v>
      </c>
      <c r="L887" s="788">
        <v>0.09</v>
      </c>
      <c r="M887" s="788">
        <v>0.09</v>
      </c>
      <c r="N887" s="788">
        <v>0.09</v>
      </c>
      <c r="O887" s="788">
        <v>0.09</v>
      </c>
      <c r="P887" s="788">
        <v>0.09</v>
      </c>
      <c r="Q887" s="788">
        <v>0.08</v>
      </c>
      <c r="R887" s="788">
        <v>0.09</v>
      </c>
      <c r="S887" s="788">
        <v>0.08</v>
      </c>
      <c r="T887" s="788">
        <v>0.09</v>
      </c>
      <c r="U887" s="788">
        <v>0.09</v>
      </c>
    </row>
    <row r="888" spans="3:21">
      <c r="C888" s="787" t="s">
        <v>2033</v>
      </c>
      <c r="D888" s="788">
        <v>0.12</v>
      </c>
      <c r="E888" s="788">
        <v>0.12</v>
      </c>
      <c r="F888" s="788">
        <v>0.12</v>
      </c>
      <c r="G888" s="788">
        <v>0.12</v>
      </c>
      <c r="H888" s="788">
        <v>0.11</v>
      </c>
      <c r="I888" s="788">
        <v>0.11</v>
      </c>
      <c r="J888" s="788">
        <v>0.11</v>
      </c>
      <c r="K888" s="788">
        <v>0.11</v>
      </c>
      <c r="L888" s="788">
        <v>0.11</v>
      </c>
      <c r="M888" s="788">
        <v>0.11</v>
      </c>
      <c r="N888" s="788">
        <v>0.12</v>
      </c>
      <c r="O888" s="788">
        <v>0.12</v>
      </c>
      <c r="P888" s="788">
        <v>0.11</v>
      </c>
      <c r="Q888" s="788">
        <v>0.11</v>
      </c>
      <c r="R888" s="788">
        <v>0.11</v>
      </c>
      <c r="S888" s="788">
        <v>0.12</v>
      </c>
      <c r="T888" s="788">
        <v>0.12</v>
      </c>
      <c r="U888" s="788">
        <v>0.12</v>
      </c>
    </row>
    <row r="889" spans="3:21">
      <c r="C889" s="787" t="s">
        <v>2034</v>
      </c>
      <c r="D889" s="788">
        <v>0.1</v>
      </c>
      <c r="E889" s="788">
        <v>0.1</v>
      </c>
      <c r="F889" s="788">
        <v>0.1</v>
      </c>
      <c r="G889" s="788">
        <v>0.1</v>
      </c>
      <c r="H889" s="788">
        <v>0.1</v>
      </c>
      <c r="I889" s="788">
        <v>0.1</v>
      </c>
      <c r="J889" s="788">
        <v>0.1</v>
      </c>
      <c r="K889" s="788">
        <v>0.1</v>
      </c>
      <c r="L889" s="788">
        <v>0.1</v>
      </c>
      <c r="M889" s="788">
        <v>0.1</v>
      </c>
      <c r="N889" s="788">
        <v>0.1</v>
      </c>
      <c r="O889" s="788">
        <v>0.11</v>
      </c>
      <c r="P889" s="788">
        <v>0.1</v>
      </c>
      <c r="Q889" s="788">
        <v>0.1</v>
      </c>
      <c r="R889" s="788">
        <v>0.1</v>
      </c>
      <c r="S889" s="788">
        <v>0.1</v>
      </c>
      <c r="T889" s="788">
        <v>0.1</v>
      </c>
      <c r="U889" s="788">
        <v>0.1</v>
      </c>
    </row>
    <row r="890" spans="3:21">
      <c r="C890" s="787" t="s">
        <v>2035</v>
      </c>
      <c r="D890" s="788">
        <v>0.08</v>
      </c>
      <c r="E890" s="788">
        <v>0.08</v>
      </c>
      <c r="F890" s="788">
        <v>0.08</v>
      </c>
      <c r="G890" s="788">
        <v>0.09</v>
      </c>
      <c r="H890" s="788">
        <v>0.09</v>
      </c>
      <c r="I890" s="788">
        <v>0.09</v>
      </c>
      <c r="J890" s="788">
        <v>0.09</v>
      </c>
      <c r="K890" s="788">
        <v>0.09</v>
      </c>
      <c r="L890" s="788">
        <v>0.09</v>
      </c>
      <c r="M890" s="788">
        <v>0.09</v>
      </c>
      <c r="N890" s="788">
        <v>0.09</v>
      </c>
      <c r="O890" s="788">
        <v>0.1</v>
      </c>
      <c r="P890" s="788">
        <v>0.09</v>
      </c>
      <c r="Q890" s="788">
        <v>0.09</v>
      </c>
      <c r="R890" s="788">
        <v>0.09</v>
      </c>
      <c r="S890" s="788">
        <v>0.08</v>
      </c>
      <c r="T890" s="788">
        <v>0.09</v>
      </c>
      <c r="U890" s="788">
        <v>0.09</v>
      </c>
    </row>
    <row r="891" spans="3:21">
      <c r="C891" s="787" t="s">
        <v>2036</v>
      </c>
      <c r="D891" s="788">
        <v>0.11</v>
      </c>
      <c r="E891" s="788">
        <v>0.12</v>
      </c>
      <c r="F891" s="788">
        <v>0.11</v>
      </c>
      <c r="G891" s="788">
        <v>0.11</v>
      </c>
      <c r="H891" s="788">
        <v>0.11</v>
      </c>
      <c r="I891" s="788">
        <v>0.11</v>
      </c>
      <c r="J891" s="788">
        <v>0.11</v>
      </c>
      <c r="K891" s="788">
        <v>0.12</v>
      </c>
      <c r="L891" s="788">
        <v>0.12</v>
      </c>
      <c r="M891" s="788">
        <v>0.12</v>
      </c>
      <c r="N891" s="788">
        <v>0.12</v>
      </c>
      <c r="O891" s="788">
        <v>0.12</v>
      </c>
      <c r="P891" s="788">
        <v>0.11</v>
      </c>
      <c r="Q891" s="788">
        <v>0.11</v>
      </c>
      <c r="R891" s="788">
        <v>0.12</v>
      </c>
      <c r="S891" s="788">
        <v>0.12</v>
      </c>
      <c r="T891" s="788">
        <v>0.12</v>
      </c>
      <c r="U891" s="788">
        <v>0.12</v>
      </c>
    </row>
    <row r="892" spans="3:21">
      <c r="C892" s="787" t="s">
        <v>2037</v>
      </c>
      <c r="D892" s="788">
        <v>0.08</v>
      </c>
      <c r="E892" s="788">
        <v>0.08</v>
      </c>
      <c r="F892" s="788">
        <v>0.08</v>
      </c>
      <c r="G892" s="788">
        <v>0.09</v>
      </c>
      <c r="H892" s="788">
        <v>7.0000000000000007E-2</v>
      </c>
      <c r="I892" s="788">
        <v>7.0000000000000007E-2</v>
      </c>
      <c r="J892" s="788">
        <v>7.0000000000000007E-2</v>
      </c>
      <c r="K892" s="788">
        <v>7.0000000000000007E-2</v>
      </c>
      <c r="L892" s="788">
        <v>0.08</v>
      </c>
      <c r="M892" s="788">
        <v>7.0000000000000007E-2</v>
      </c>
      <c r="N892" s="788">
        <v>0.08</v>
      </c>
      <c r="O892" s="788">
        <v>0.08</v>
      </c>
      <c r="P892" s="788">
        <v>7.0000000000000007E-2</v>
      </c>
      <c r="Q892" s="788">
        <v>7.0000000000000007E-2</v>
      </c>
      <c r="R892" s="788">
        <v>0.08</v>
      </c>
      <c r="S892" s="788">
        <v>7.0000000000000007E-2</v>
      </c>
      <c r="T892" s="788">
        <v>7.0000000000000007E-2</v>
      </c>
      <c r="U892" s="788">
        <v>7.0000000000000007E-2</v>
      </c>
    </row>
    <row r="893" spans="3:21">
      <c r="C893" s="787" t="s">
        <v>2038</v>
      </c>
      <c r="D893" s="788">
        <v>7.0000000000000007E-2</v>
      </c>
      <c r="E893" s="788">
        <v>7.0000000000000007E-2</v>
      </c>
      <c r="F893" s="788">
        <v>7.0000000000000007E-2</v>
      </c>
      <c r="G893" s="788">
        <v>7.0000000000000007E-2</v>
      </c>
      <c r="H893" s="788">
        <v>7.0000000000000007E-2</v>
      </c>
      <c r="I893" s="788">
        <v>7.0000000000000007E-2</v>
      </c>
      <c r="J893" s="788">
        <v>7.0000000000000007E-2</v>
      </c>
      <c r="K893" s="788">
        <v>7.0000000000000007E-2</v>
      </c>
      <c r="L893" s="788">
        <v>7.0000000000000007E-2</v>
      </c>
      <c r="M893" s="788">
        <v>7.0000000000000007E-2</v>
      </c>
      <c r="N893" s="788">
        <v>7.0000000000000007E-2</v>
      </c>
      <c r="O893" s="788">
        <v>0.08</v>
      </c>
      <c r="P893" s="788">
        <v>7.0000000000000007E-2</v>
      </c>
      <c r="Q893" s="788">
        <v>7.0000000000000007E-2</v>
      </c>
      <c r="R893" s="788">
        <v>7.0000000000000007E-2</v>
      </c>
      <c r="S893" s="788">
        <v>0.06</v>
      </c>
      <c r="T893" s="788">
        <v>7.0000000000000007E-2</v>
      </c>
      <c r="U893" s="788">
        <v>7.0000000000000007E-2</v>
      </c>
    </row>
    <row r="894" spans="3:21">
      <c r="C894" s="787" t="s">
        <v>2039</v>
      </c>
      <c r="D894" s="788">
        <v>0.12</v>
      </c>
      <c r="E894" s="788">
        <v>0.12</v>
      </c>
      <c r="F894" s="788">
        <v>0.12</v>
      </c>
      <c r="G894" s="788">
        <v>0.12</v>
      </c>
      <c r="H894" s="788">
        <v>0.11</v>
      </c>
      <c r="I894" s="788">
        <v>0.11</v>
      </c>
      <c r="J894" s="788">
        <v>0.12</v>
      </c>
      <c r="K894" s="788">
        <v>0.12</v>
      </c>
      <c r="L894" s="788">
        <v>0.12</v>
      </c>
      <c r="M894" s="788">
        <v>0.12</v>
      </c>
      <c r="N894" s="788">
        <v>0.12</v>
      </c>
      <c r="O894" s="788">
        <v>0.12</v>
      </c>
      <c r="P894" s="788">
        <v>0.12</v>
      </c>
      <c r="Q894" s="788">
        <v>0.11</v>
      </c>
      <c r="R894" s="788">
        <v>0.12</v>
      </c>
      <c r="S894" s="788">
        <v>0.12</v>
      </c>
      <c r="T894" s="788">
        <v>0.12</v>
      </c>
      <c r="U894" s="788">
        <v>0.12</v>
      </c>
    </row>
    <row r="895" spans="3:21">
      <c r="C895" s="787" t="s">
        <v>2040</v>
      </c>
      <c r="D895" s="788">
        <v>0.11</v>
      </c>
      <c r="E895" s="788">
        <v>0.11</v>
      </c>
      <c r="F895" s="788">
        <v>0.11</v>
      </c>
      <c r="G895" s="788">
        <v>0.11</v>
      </c>
      <c r="H895" s="788">
        <v>0.1</v>
      </c>
      <c r="I895" s="788">
        <v>0.1</v>
      </c>
      <c r="J895" s="788">
        <v>0.1</v>
      </c>
      <c r="K895" s="788">
        <v>0.1</v>
      </c>
      <c r="L895" s="788">
        <v>0.11</v>
      </c>
      <c r="M895" s="788">
        <v>0.11</v>
      </c>
      <c r="N895" s="788">
        <v>0.12</v>
      </c>
      <c r="O895" s="788">
        <v>0.11</v>
      </c>
      <c r="P895" s="788">
        <v>0.11</v>
      </c>
      <c r="Q895" s="788">
        <v>0.1</v>
      </c>
      <c r="R895" s="788">
        <v>0.11</v>
      </c>
      <c r="S895" s="788">
        <v>0.11</v>
      </c>
      <c r="T895" s="788">
        <v>0.11</v>
      </c>
      <c r="U895" s="788">
        <v>0.11</v>
      </c>
    </row>
    <row r="896" spans="3:21">
      <c r="C896" s="787" t="s">
        <v>2041</v>
      </c>
      <c r="D896" s="788">
        <v>0.12</v>
      </c>
      <c r="E896" s="788">
        <v>0.13</v>
      </c>
      <c r="F896" s="788">
        <v>0.12</v>
      </c>
      <c r="G896" s="788">
        <v>0.13</v>
      </c>
      <c r="H896" s="788">
        <v>0.11</v>
      </c>
      <c r="I896" s="788">
        <v>0.11</v>
      </c>
      <c r="J896" s="788">
        <v>0.12</v>
      </c>
      <c r="K896" s="788">
        <v>0.12</v>
      </c>
      <c r="L896" s="788">
        <v>0.12</v>
      </c>
      <c r="M896" s="788">
        <v>0.12</v>
      </c>
      <c r="N896" s="788">
        <v>0.12</v>
      </c>
      <c r="O896" s="788">
        <v>0.12</v>
      </c>
      <c r="P896" s="788">
        <v>0.12</v>
      </c>
      <c r="Q896" s="788">
        <v>0.12</v>
      </c>
      <c r="R896" s="788">
        <v>0.12</v>
      </c>
      <c r="S896" s="788">
        <v>0.12</v>
      </c>
      <c r="T896" s="788">
        <v>0.12</v>
      </c>
      <c r="U896" s="788">
        <v>0.12</v>
      </c>
    </row>
    <row r="897" spans="3:21">
      <c r="C897" s="787" t="s">
        <v>2042</v>
      </c>
      <c r="D897" s="788">
        <v>0.1</v>
      </c>
      <c r="E897" s="788">
        <v>0.1</v>
      </c>
      <c r="F897" s="788">
        <v>0.1</v>
      </c>
      <c r="G897" s="788">
        <v>0.11</v>
      </c>
      <c r="H897" s="788">
        <v>0.08</v>
      </c>
      <c r="I897" s="788">
        <v>0.08</v>
      </c>
      <c r="J897" s="788">
        <v>0.08</v>
      </c>
      <c r="K897" s="788">
        <v>0.09</v>
      </c>
      <c r="L897" s="788">
        <v>0.09</v>
      </c>
      <c r="M897" s="788">
        <v>0.09</v>
      </c>
      <c r="N897" s="788">
        <v>0.12</v>
      </c>
      <c r="O897" s="788">
        <v>0.1</v>
      </c>
      <c r="P897" s="788">
        <v>0.09</v>
      </c>
      <c r="Q897" s="788">
        <v>0.09</v>
      </c>
      <c r="R897" s="788">
        <v>0.09</v>
      </c>
      <c r="S897" s="788">
        <v>0.1</v>
      </c>
      <c r="T897" s="788">
        <v>0.08</v>
      </c>
      <c r="U897" s="788">
        <v>0.08</v>
      </c>
    </row>
    <row r="898" spans="3:21">
      <c r="C898" s="787" t="s">
        <v>2043</v>
      </c>
      <c r="D898" s="788">
        <v>0.12</v>
      </c>
      <c r="E898" s="788">
        <v>0.12</v>
      </c>
      <c r="F898" s="788">
        <v>0.12</v>
      </c>
      <c r="G898" s="788">
        <v>0.12</v>
      </c>
      <c r="H898" s="788">
        <v>0.12</v>
      </c>
      <c r="I898" s="788">
        <v>0.12</v>
      </c>
      <c r="J898" s="788">
        <v>0.12</v>
      </c>
      <c r="K898" s="788">
        <v>0.12</v>
      </c>
      <c r="L898" s="788">
        <v>0.12</v>
      </c>
      <c r="M898" s="788">
        <v>0.12</v>
      </c>
      <c r="N898" s="788">
        <v>0.12</v>
      </c>
      <c r="O898" s="788">
        <v>0.13</v>
      </c>
      <c r="P898" s="788">
        <v>0.12</v>
      </c>
      <c r="Q898" s="788">
        <v>0.12</v>
      </c>
      <c r="R898" s="788">
        <v>0.12</v>
      </c>
      <c r="S898" s="788">
        <v>0.12</v>
      </c>
      <c r="T898" s="788">
        <v>0.12</v>
      </c>
      <c r="U898" s="788">
        <v>0.12</v>
      </c>
    </row>
    <row r="899" spans="3:21">
      <c r="C899" s="787" t="s">
        <v>2044</v>
      </c>
      <c r="D899" s="788">
        <v>0.11</v>
      </c>
      <c r="E899" s="788">
        <v>0.12</v>
      </c>
      <c r="F899" s="788">
        <v>0.11</v>
      </c>
      <c r="G899" s="788">
        <v>0.12</v>
      </c>
      <c r="H899" s="788">
        <v>0.12</v>
      </c>
      <c r="I899" s="788">
        <v>0.11</v>
      </c>
      <c r="J899" s="788">
        <v>0.12</v>
      </c>
      <c r="K899" s="788">
        <v>0.12</v>
      </c>
      <c r="L899" s="788">
        <v>0.12</v>
      </c>
      <c r="M899" s="788">
        <v>0.12</v>
      </c>
      <c r="N899" s="788">
        <v>0.12</v>
      </c>
      <c r="O899" s="788">
        <v>0.13</v>
      </c>
      <c r="P899" s="788">
        <v>0.12</v>
      </c>
      <c r="Q899" s="788">
        <v>0.12</v>
      </c>
      <c r="R899" s="788">
        <v>0.12</v>
      </c>
      <c r="S899" s="788">
        <v>0.12</v>
      </c>
      <c r="T899" s="788">
        <v>0.12</v>
      </c>
      <c r="U899" s="788">
        <v>0.12</v>
      </c>
    </row>
    <row r="900" spans="3:21">
      <c r="C900" t="s">
        <v>2045</v>
      </c>
      <c r="D900" s="788">
        <v>0.1</v>
      </c>
      <c r="E900" s="788">
        <v>0.1</v>
      </c>
      <c r="F900" s="788">
        <v>0.1</v>
      </c>
      <c r="G900" s="788">
        <v>0.1</v>
      </c>
      <c r="H900" s="788">
        <v>0.1</v>
      </c>
      <c r="I900" s="788">
        <v>0.1</v>
      </c>
      <c r="J900" s="788">
        <v>0.1</v>
      </c>
      <c r="K900" s="788">
        <v>0.1</v>
      </c>
      <c r="L900" s="788">
        <v>0.1</v>
      </c>
      <c r="M900" s="788">
        <v>0.1</v>
      </c>
      <c r="N900" s="788">
        <v>0.1</v>
      </c>
      <c r="O900" s="788">
        <v>0.1</v>
      </c>
      <c r="P900" s="788">
        <v>0.1</v>
      </c>
      <c r="Q900" s="788">
        <v>0.1</v>
      </c>
      <c r="R900" s="788">
        <v>0.1</v>
      </c>
      <c r="S900" s="788">
        <v>0.1</v>
      </c>
      <c r="T900" s="788">
        <v>0.1</v>
      </c>
      <c r="U900" s="788">
        <v>0.1</v>
      </c>
    </row>
    <row r="901" spans="3:21">
      <c r="C901" s="787" t="s">
        <v>2046</v>
      </c>
      <c r="D901" s="788">
        <v>0.12</v>
      </c>
      <c r="E901" s="788">
        <v>0.12</v>
      </c>
      <c r="F901" s="788">
        <v>0.12</v>
      </c>
      <c r="G901" s="788">
        <v>0.12</v>
      </c>
      <c r="H901" s="788">
        <v>0.11</v>
      </c>
      <c r="I901" s="788">
        <v>0.11</v>
      </c>
      <c r="J901" s="788">
        <v>0.11</v>
      </c>
      <c r="K901" s="788">
        <v>0.11</v>
      </c>
      <c r="L901" s="788">
        <v>0.11</v>
      </c>
      <c r="M901" s="788">
        <v>0.11</v>
      </c>
      <c r="N901" s="788">
        <v>0.11</v>
      </c>
      <c r="O901" s="788">
        <v>0.12</v>
      </c>
      <c r="P901" s="788">
        <v>0.11</v>
      </c>
      <c r="Q901" s="788">
        <v>0.11</v>
      </c>
      <c r="R901" s="788">
        <v>0.11</v>
      </c>
      <c r="S901" s="788">
        <v>0.12</v>
      </c>
      <c r="T901" s="788">
        <v>0.11</v>
      </c>
      <c r="U901" s="788">
        <v>0.11</v>
      </c>
    </row>
    <row r="902" spans="3:21">
      <c r="C902" s="787" t="s">
        <v>2047</v>
      </c>
      <c r="D902" s="788">
        <v>0.08</v>
      </c>
      <c r="E902" s="788">
        <v>0.08</v>
      </c>
      <c r="F902" s="788">
        <v>0.08</v>
      </c>
      <c r="G902" s="788">
        <v>0.09</v>
      </c>
      <c r="H902" s="788">
        <v>7.0000000000000007E-2</v>
      </c>
      <c r="I902" s="788">
        <v>7.0000000000000007E-2</v>
      </c>
      <c r="J902" s="788">
        <v>7.0000000000000007E-2</v>
      </c>
      <c r="K902" s="788">
        <v>7.0000000000000007E-2</v>
      </c>
      <c r="L902" s="788">
        <v>0.08</v>
      </c>
      <c r="M902" s="788">
        <v>7.0000000000000007E-2</v>
      </c>
      <c r="N902" s="788">
        <v>0.08</v>
      </c>
      <c r="O902" s="788">
        <v>0.08</v>
      </c>
      <c r="P902" s="788">
        <v>0.08</v>
      </c>
      <c r="Q902" s="788">
        <v>7.0000000000000007E-2</v>
      </c>
      <c r="R902" s="788">
        <v>0.08</v>
      </c>
      <c r="S902" s="788">
        <v>7.0000000000000007E-2</v>
      </c>
      <c r="T902" s="788">
        <v>0.08</v>
      </c>
      <c r="U902" s="788">
        <v>0.08</v>
      </c>
    </row>
    <row r="903" spans="3:21">
      <c r="C903" s="787" t="s">
        <v>2048</v>
      </c>
      <c r="D903" s="788">
        <v>0.11</v>
      </c>
      <c r="E903" s="788">
        <v>0.11</v>
      </c>
      <c r="F903" s="788">
        <v>0.11</v>
      </c>
      <c r="G903" s="788">
        <v>0.11</v>
      </c>
      <c r="H903" s="788">
        <v>0.11</v>
      </c>
      <c r="I903" s="788">
        <v>0.11</v>
      </c>
      <c r="J903" s="788">
        <v>0.11</v>
      </c>
      <c r="K903" s="788">
        <v>0.11</v>
      </c>
      <c r="L903" s="788">
        <v>0.11</v>
      </c>
      <c r="M903" s="788">
        <v>0.11</v>
      </c>
      <c r="N903" s="788">
        <v>0.11</v>
      </c>
      <c r="O903" s="788">
        <v>0.12</v>
      </c>
      <c r="P903" s="788">
        <v>0.11</v>
      </c>
      <c r="Q903" s="788">
        <v>0.11</v>
      </c>
      <c r="R903" s="788">
        <v>0.11</v>
      </c>
      <c r="S903" s="788">
        <v>0.11</v>
      </c>
      <c r="T903" s="788">
        <v>0.11</v>
      </c>
      <c r="U903" s="788">
        <v>0.11</v>
      </c>
    </row>
    <row r="904" spans="3:21">
      <c r="C904" s="787" t="s">
        <v>2049</v>
      </c>
      <c r="D904" s="788">
        <v>0.11</v>
      </c>
      <c r="E904" s="788">
        <v>0.11</v>
      </c>
      <c r="F904" s="788">
        <v>0.1</v>
      </c>
      <c r="G904" s="788">
        <v>0.11</v>
      </c>
      <c r="H904" s="788">
        <v>0.1</v>
      </c>
      <c r="I904" s="788">
        <v>0.1</v>
      </c>
      <c r="J904" s="788">
        <v>0.1</v>
      </c>
      <c r="K904" s="788">
        <v>0.11</v>
      </c>
      <c r="L904" s="788">
        <v>0.11</v>
      </c>
      <c r="M904" s="788">
        <v>0.11</v>
      </c>
      <c r="N904" s="788">
        <v>0.11</v>
      </c>
      <c r="O904" s="788">
        <v>0.11</v>
      </c>
      <c r="P904" s="788">
        <v>0.11</v>
      </c>
      <c r="Q904" s="788">
        <v>0.1</v>
      </c>
      <c r="R904" s="788">
        <v>0.11</v>
      </c>
      <c r="S904" s="788">
        <v>0.11</v>
      </c>
      <c r="T904" s="788">
        <v>0.11</v>
      </c>
      <c r="U904" s="788">
        <v>0.11</v>
      </c>
    </row>
    <row r="905" spans="3:21">
      <c r="C905" s="1566" t="s">
        <v>2122</v>
      </c>
    </row>
    <row r="906" spans="3:21">
      <c r="C906" t="s">
        <v>2126</v>
      </c>
    </row>
    <row r="908" spans="3:21">
      <c r="C908" s="1" t="s">
        <v>2127</v>
      </c>
    </row>
    <row r="910" spans="3:21" ht="18">
      <c r="C910" s="37" t="s">
        <v>2128</v>
      </c>
    </row>
    <row r="912" spans="3:21">
      <c r="C912" s="870"/>
      <c r="D912" s="1567" t="s">
        <v>98</v>
      </c>
      <c r="E912" s="1567" t="s">
        <v>486</v>
      </c>
    </row>
    <row r="913" spans="3:21" ht="30.75" customHeight="1">
      <c r="C913" s="871" t="s">
        <v>778</v>
      </c>
      <c r="D913" s="872">
        <v>0.12</v>
      </c>
      <c r="E913" s="873" t="s">
        <v>2129</v>
      </c>
    </row>
    <row r="914" spans="3:21" ht="30.75" customHeight="1">
      <c r="C914" s="871" t="s">
        <v>780</v>
      </c>
      <c r="D914" s="872">
        <v>0.08</v>
      </c>
      <c r="E914" s="873" t="s">
        <v>2129</v>
      </c>
      <c r="F914" s="868"/>
    </row>
    <row r="915" spans="3:21" ht="30.75" customHeight="1">
      <c r="C915" s="871" t="s">
        <v>781</v>
      </c>
      <c r="D915" s="872">
        <v>0.21</v>
      </c>
      <c r="E915" s="873" t="s">
        <v>2129</v>
      </c>
      <c r="F915" s="868"/>
      <c r="G915" s="869"/>
    </row>
    <row r="916" spans="3:21">
      <c r="C916" s="269" t="s">
        <v>2130</v>
      </c>
    </row>
    <row r="917" spans="3:21">
      <c r="C917" t="s">
        <v>2131</v>
      </c>
    </row>
    <row r="918" spans="3:21">
      <c r="C918" s="874" t="s">
        <v>2132</v>
      </c>
    </row>
    <row r="919" spans="3:21">
      <c r="C919" s="651" t="s">
        <v>722</v>
      </c>
    </row>
    <row r="922" spans="3:21" ht="18">
      <c r="C922" s="37" t="s">
        <v>2133</v>
      </c>
      <c r="D922" s="1"/>
      <c r="E922" s="1"/>
    </row>
    <row r="924" spans="3:21">
      <c r="C924" s="1482" t="s">
        <v>139</v>
      </c>
      <c r="D924" s="1482">
        <v>2007</v>
      </c>
      <c r="E924" s="1482">
        <v>2008</v>
      </c>
      <c r="F924" s="1482">
        <v>2009</v>
      </c>
      <c r="G924" s="1482">
        <v>2010</v>
      </c>
      <c r="H924" s="1482">
        <v>2011</v>
      </c>
      <c r="I924" s="1482">
        <v>2012</v>
      </c>
      <c r="J924" s="1482">
        <v>2013</v>
      </c>
      <c r="K924" s="1482">
        <v>2014</v>
      </c>
      <c r="L924" s="1482">
        <v>2015</v>
      </c>
      <c r="M924" s="1482">
        <v>2016</v>
      </c>
      <c r="N924" s="1482">
        <v>2017</v>
      </c>
      <c r="O924" s="1482">
        <v>2018</v>
      </c>
      <c r="P924" s="1482">
        <v>2019</v>
      </c>
      <c r="Q924" s="1482">
        <v>2020</v>
      </c>
      <c r="R924" s="1482">
        <v>2021</v>
      </c>
      <c r="S924" s="1482">
        <v>2022</v>
      </c>
      <c r="T924" s="1482">
        <v>2023</v>
      </c>
      <c r="U924" s="1482">
        <v>2024</v>
      </c>
    </row>
    <row r="925" spans="3:21">
      <c r="C925" s="787" t="s">
        <v>1999</v>
      </c>
      <c r="D925" s="788">
        <v>0.28000000000000003</v>
      </c>
      <c r="E925" s="788">
        <v>0.28000000000000003</v>
      </c>
      <c r="F925" s="788">
        <v>0.25</v>
      </c>
      <c r="G925" s="788">
        <v>0.26</v>
      </c>
      <c r="H925" s="788">
        <v>0.26</v>
      </c>
      <c r="I925" s="788">
        <v>0.28000000000000003</v>
      </c>
      <c r="J925" s="788">
        <v>0.28000000000000003</v>
      </c>
      <c r="K925" s="788">
        <v>0.28000000000000003</v>
      </c>
      <c r="L925" s="788">
        <v>0.28000000000000003</v>
      </c>
      <c r="M925" s="788">
        <v>0.27</v>
      </c>
      <c r="N925" s="788">
        <v>0.28000000000000003</v>
      </c>
      <c r="O925" s="788">
        <v>0.27</v>
      </c>
      <c r="P925" s="788">
        <v>0.26</v>
      </c>
      <c r="Q925" s="788">
        <v>0.26</v>
      </c>
      <c r="R925" s="788">
        <v>0.24</v>
      </c>
      <c r="S925" s="788">
        <v>0.23</v>
      </c>
      <c r="T925" s="788">
        <v>0.22</v>
      </c>
      <c r="U925" s="788">
        <v>0.25</v>
      </c>
    </row>
    <row r="926" spans="3:21">
      <c r="C926" s="787" t="s">
        <v>2000</v>
      </c>
      <c r="D926" s="788">
        <v>0.28000000000000003</v>
      </c>
      <c r="E926" s="788">
        <v>0.28000000000000003</v>
      </c>
      <c r="F926" s="788">
        <v>0.27</v>
      </c>
      <c r="G926" s="788">
        <v>0.28000000000000003</v>
      </c>
      <c r="H926" s="788">
        <v>0.27</v>
      </c>
      <c r="I926" s="788">
        <v>0.27</v>
      </c>
      <c r="J926" s="788">
        <v>0.27</v>
      </c>
      <c r="K926" s="788">
        <v>0.26</v>
      </c>
      <c r="L926" s="788">
        <v>0.23</v>
      </c>
      <c r="M926" s="788">
        <v>0.23</v>
      </c>
      <c r="N926" s="788">
        <v>0.22</v>
      </c>
      <c r="O926" s="788">
        <v>0.22</v>
      </c>
      <c r="P926" s="788">
        <v>0.22</v>
      </c>
      <c r="Q926" s="788">
        <v>0.21</v>
      </c>
      <c r="R926" s="788">
        <v>0.2</v>
      </c>
      <c r="S926" s="788">
        <v>0.21</v>
      </c>
      <c r="T926" s="788">
        <v>0.2</v>
      </c>
      <c r="U926" s="788">
        <v>0.21</v>
      </c>
    </row>
    <row r="927" spans="3:21">
      <c r="C927" s="787" t="s">
        <v>2001</v>
      </c>
      <c r="D927" s="788">
        <v>0.24</v>
      </c>
      <c r="E927" s="788">
        <v>0.23</v>
      </c>
      <c r="F927" s="788">
        <v>0.23</v>
      </c>
      <c r="G927" s="788">
        <v>0.23</v>
      </c>
      <c r="H927" s="788">
        <v>0.23</v>
      </c>
      <c r="I927" s="788">
        <v>0.23</v>
      </c>
      <c r="J927" s="788">
        <v>0.23</v>
      </c>
      <c r="K927" s="788">
        <v>0.23</v>
      </c>
      <c r="L927" s="788">
        <v>0.23</v>
      </c>
      <c r="M927" s="788">
        <v>0.22</v>
      </c>
      <c r="N927" s="788">
        <v>0.21</v>
      </c>
      <c r="O927" s="788">
        <v>0.2</v>
      </c>
      <c r="P927" s="788">
        <v>0.2</v>
      </c>
      <c r="Q927" s="788">
        <v>0.19</v>
      </c>
      <c r="R927" s="788">
        <v>0.18</v>
      </c>
      <c r="S927" s="788">
        <v>0.17</v>
      </c>
      <c r="T927" s="788">
        <v>0.17</v>
      </c>
      <c r="U927" s="788">
        <v>0.16</v>
      </c>
    </row>
    <row r="928" spans="3:21">
      <c r="C928" s="787" t="s">
        <v>2002</v>
      </c>
      <c r="D928" s="788">
        <v>0.24</v>
      </c>
      <c r="E928" s="788">
        <v>0.23</v>
      </c>
      <c r="F928" s="788">
        <v>0.22</v>
      </c>
      <c r="G928" s="788">
        <v>0.21</v>
      </c>
      <c r="H928" s="788">
        <v>0.2</v>
      </c>
      <c r="I928" s="788">
        <v>0.2</v>
      </c>
      <c r="J928" s="788">
        <v>0.2</v>
      </c>
      <c r="K928" s="788">
        <v>0.2</v>
      </c>
      <c r="L928" s="788">
        <v>0.2</v>
      </c>
      <c r="M928" s="788">
        <v>0.2</v>
      </c>
      <c r="N928" s="788">
        <v>0.21</v>
      </c>
      <c r="O928" s="788">
        <v>0.2</v>
      </c>
      <c r="P928" s="788">
        <v>0.2</v>
      </c>
      <c r="Q928" s="788">
        <v>0.2</v>
      </c>
      <c r="R928" s="788">
        <v>0.2</v>
      </c>
      <c r="S928" s="788">
        <v>0.2</v>
      </c>
      <c r="T928" s="788">
        <v>0.2</v>
      </c>
      <c r="U928" s="788">
        <v>0.2</v>
      </c>
    </row>
    <row r="929" spans="3:21">
      <c r="C929" s="787" t="s">
        <v>2003</v>
      </c>
      <c r="D929" s="788">
        <v>0.24</v>
      </c>
      <c r="E929" s="788">
        <v>0.23</v>
      </c>
      <c r="F929" s="788">
        <v>0.21</v>
      </c>
      <c r="G929" s="788">
        <v>0.2</v>
      </c>
      <c r="H929" s="788">
        <v>0.2</v>
      </c>
      <c r="I929" s="788">
        <v>0.2</v>
      </c>
      <c r="J929" s="788">
        <v>0.2</v>
      </c>
      <c r="K929" s="788">
        <v>0.2</v>
      </c>
      <c r="L929" s="788">
        <v>0.2</v>
      </c>
      <c r="M929" s="788">
        <v>0.2</v>
      </c>
      <c r="N929" s="788">
        <v>0.2</v>
      </c>
      <c r="O929" s="788">
        <v>0.2</v>
      </c>
      <c r="P929" s="788">
        <v>0.2</v>
      </c>
      <c r="Q929" s="788">
        <v>0.2</v>
      </c>
      <c r="R929" s="788">
        <v>0.2</v>
      </c>
      <c r="S929" s="788">
        <v>0.2</v>
      </c>
      <c r="T929" s="788">
        <v>0.2</v>
      </c>
      <c r="U929" s="788">
        <v>0.2</v>
      </c>
    </row>
    <row r="930" spans="3:21">
      <c r="C930" s="787" t="s">
        <v>2004</v>
      </c>
      <c r="D930" s="788">
        <v>0.24</v>
      </c>
      <c r="E930" s="788">
        <v>0.23</v>
      </c>
      <c r="F930" s="788">
        <v>0.22</v>
      </c>
      <c r="G930" s="788">
        <v>0.22</v>
      </c>
      <c r="H930" s="788">
        <v>0.21</v>
      </c>
      <c r="I930" s="788">
        <v>0.21</v>
      </c>
      <c r="J930" s="788">
        <v>0.21</v>
      </c>
      <c r="K930" s="788">
        <v>0.21</v>
      </c>
      <c r="L930" s="788">
        <v>0.21</v>
      </c>
      <c r="M930" s="788">
        <v>0.21</v>
      </c>
      <c r="N930" s="788">
        <v>0.2</v>
      </c>
      <c r="O930" s="788">
        <v>0.2</v>
      </c>
      <c r="P930" s="788">
        <v>0.2</v>
      </c>
      <c r="Q930" s="788">
        <v>0.2</v>
      </c>
      <c r="R930" s="788">
        <v>0.19</v>
      </c>
      <c r="S930" s="788">
        <v>0.19</v>
      </c>
      <c r="T930" s="788">
        <v>0.19</v>
      </c>
      <c r="U930" s="788">
        <v>0.19</v>
      </c>
    </row>
    <row r="931" spans="3:21">
      <c r="C931" s="787" t="s">
        <v>2005</v>
      </c>
      <c r="D931" s="788">
        <v>0.24</v>
      </c>
      <c r="E931" s="788">
        <v>0.23</v>
      </c>
      <c r="F931" s="788">
        <v>0.24</v>
      </c>
      <c r="G931" s="788">
        <v>0.23</v>
      </c>
      <c r="H931" s="788">
        <v>0.23</v>
      </c>
      <c r="I931" s="788">
        <v>0.23</v>
      </c>
      <c r="J931" s="788">
        <v>0.23</v>
      </c>
      <c r="K931" s="788">
        <v>0.23</v>
      </c>
      <c r="L931" s="788">
        <v>0.23</v>
      </c>
      <c r="M931" s="788">
        <v>0.22</v>
      </c>
      <c r="N931" s="788">
        <v>0.22</v>
      </c>
      <c r="O931" s="788">
        <v>0.2</v>
      </c>
      <c r="P931" s="788">
        <v>0.2</v>
      </c>
      <c r="Q931" s="788">
        <v>0.19</v>
      </c>
      <c r="R931" s="788">
        <v>0.18</v>
      </c>
      <c r="S931" s="788">
        <v>0.18</v>
      </c>
      <c r="T931" s="788">
        <v>0.17</v>
      </c>
      <c r="U931" s="788">
        <v>0.18</v>
      </c>
    </row>
    <row r="932" spans="3:21">
      <c r="C932" s="787" t="s">
        <v>2006</v>
      </c>
      <c r="D932" s="788">
        <v>0.23</v>
      </c>
      <c r="E932" s="788">
        <v>0.23</v>
      </c>
      <c r="F932" s="788">
        <v>0.22</v>
      </c>
      <c r="G932" s="788">
        <v>0.21</v>
      </c>
      <c r="H932" s="788">
        <v>0.21</v>
      </c>
      <c r="I932" s="788">
        <v>0.2</v>
      </c>
      <c r="J932" s="788">
        <v>0.2</v>
      </c>
      <c r="K932" s="788">
        <v>0.2</v>
      </c>
      <c r="L932" s="788">
        <v>0.2</v>
      </c>
      <c r="M932" s="788">
        <v>0.21</v>
      </c>
      <c r="N932" s="788">
        <v>0.21</v>
      </c>
      <c r="O932" s="788">
        <v>0.2</v>
      </c>
      <c r="P932" s="788">
        <v>0.2</v>
      </c>
      <c r="Q932" s="788">
        <v>0.2</v>
      </c>
      <c r="R932" s="788">
        <v>0.2</v>
      </c>
      <c r="S932" s="788">
        <v>0.2</v>
      </c>
      <c r="T932" s="788">
        <v>0.2</v>
      </c>
      <c r="U932" s="788">
        <v>0.2</v>
      </c>
    </row>
    <row r="933" spans="3:21">
      <c r="C933" s="787" t="s">
        <v>2007</v>
      </c>
      <c r="D933" s="788">
        <v>0.28000000000000003</v>
      </c>
      <c r="E933" s="788">
        <v>0.28000000000000003</v>
      </c>
      <c r="F933" s="788">
        <v>0.27</v>
      </c>
      <c r="G933" s="788">
        <v>0.26</v>
      </c>
      <c r="H933" s="788">
        <v>0.25</v>
      </c>
      <c r="I933" s="788">
        <v>0.25</v>
      </c>
      <c r="J933" s="788">
        <v>0.25</v>
      </c>
      <c r="K933" s="788">
        <v>0.25</v>
      </c>
      <c r="L933" s="788">
        <v>0.25</v>
      </c>
      <c r="M933" s="788">
        <v>0.24</v>
      </c>
      <c r="N933" s="788">
        <v>0.23</v>
      </c>
      <c r="O933" s="788">
        <v>0.22</v>
      </c>
      <c r="P933" s="788">
        <v>0.22</v>
      </c>
      <c r="Q933" s="788">
        <v>0.21</v>
      </c>
      <c r="R933" s="788">
        <v>0.19</v>
      </c>
      <c r="S933" s="788">
        <v>0.18</v>
      </c>
      <c r="T933" s="788">
        <v>0.19</v>
      </c>
      <c r="U933" s="788">
        <v>0.17</v>
      </c>
    </row>
    <row r="934" spans="3:21">
      <c r="C934" s="787" t="s">
        <v>2008</v>
      </c>
      <c r="D934" s="788">
        <v>0.28000000000000003</v>
      </c>
      <c r="E934" s="788">
        <v>0.28000000000000003</v>
      </c>
      <c r="F934" s="788">
        <v>0.28000000000000003</v>
      </c>
      <c r="G934" s="788">
        <v>0.27</v>
      </c>
      <c r="H934" s="788">
        <v>0.27</v>
      </c>
      <c r="I934" s="788">
        <v>0.27</v>
      </c>
      <c r="J934" s="788">
        <v>0.28000000000000003</v>
      </c>
      <c r="K934" s="788">
        <v>0.28000000000000003</v>
      </c>
      <c r="L934" s="788">
        <v>0.27</v>
      </c>
      <c r="M934" s="788">
        <v>0.28000000000000003</v>
      </c>
      <c r="N934" s="788">
        <v>0.28000000000000003</v>
      </c>
      <c r="O934" s="788">
        <v>0.28000000000000003</v>
      </c>
      <c r="P934" s="788">
        <v>0.28000000000000003</v>
      </c>
      <c r="Q934" s="788">
        <v>0.28000000000000003</v>
      </c>
      <c r="R934" s="788">
        <v>0.28000000000000003</v>
      </c>
      <c r="S934" s="788">
        <v>0.28999999999999998</v>
      </c>
      <c r="T934" s="788">
        <v>0.28000000000000003</v>
      </c>
      <c r="U934" s="788">
        <v>0.28000000000000003</v>
      </c>
    </row>
    <row r="935" spans="3:21">
      <c r="C935" s="787" t="s">
        <v>2009</v>
      </c>
      <c r="D935" s="788">
        <v>0.24</v>
      </c>
      <c r="E935" s="788">
        <v>0.24</v>
      </c>
      <c r="F935" s="788">
        <v>0.23</v>
      </c>
      <c r="G935" s="788">
        <v>0.23</v>
      </c>
      <c r="H935" s="788">
        <v>0.22</v>
      </c>
      <c r="I935" s="788">
        <v>0.22</v>
      </c>
      <c r="J935" s="788">
        <v>0.22</v>
      </c>
      <c r="K935" s="788">
        <v>0.22</v>
      </c>
      <c r="L935" s="788">
        <v>0.22</v>
      </c>
      <c r="M935" s="788">
        <v>0.22</v>
      </c>
      <c r="N935" s="788">
        <v>0.21</v>
      </c>
      <c r="O935" s="788">
        <v>0.2</v>
      </c>
      <c r="P935" s="788">
        <v>0.19</v>
      </c>
      <c r="Q935" s="788">
        <v>0.19</v>
      </c>
      <c r="R935" s="788">
        <v>0.18</v>
      </c>
      <c r="S935" s="788">
        <v>0.18</v>
      </c>
      <c r="T935" s="788">
        <v>0.18</v>
      </c>
      <c r="U935" s="788">
        <v>0.18</v>
      </c>
    </row>
    <row r="936" spans="3:21">
      <c r="C936" s="787" t="s">
        <v>2010</v>
      </c>
      <c r="D936" s="788">
        <v>0.24</v>
      </c>
      <c r="E936" s="788">
        <v>0.23</v>
      </c>
      <c r="F936" s="788">
        <v>0.22</v>
      </c>
      <c r="G936" s="788">
        <v>0.22</v>
      </c>
      <c r="H936" s="788">
        <v>0.19</v>
      </c>
      <c r="I936" s="788">
        <v>0.19</v>
      </c>
      <c r="J936" s="788">
        <v>0.19</v>
      </c>
      <c r="K936" s="788">
        <v>0.19</v>
      </c>
      <c r="L936" s="788">
        <v>0.19</v>
      </c>
      <c r="M936" s="788">
        <v>0.18</v>
      </c>
      <c r="N936" s="788">
        <v>0.19</v>
      </c>
      <c r="O936" s="788">
        <v>0.18</v>
      </c>
      <c r="P936" s="788">
        <v>0.18</v>
      </c>
      <c r="Q936" s="788">
        <v>0.18</v>
      </c>
      <c r="R936" s="788">
        <v>0.18</v>
      </c>
      <c r="S936" s="788">
        <v>0.18</v>
      </c>
      <c r="T936" s="788">
        <v>0.17</v>
      </c>
      <c r="U936" s="788">
        <v>0.18</v>
      </c>
    </row>
    <row r="937" spans="3:21">
      <c r="C937" s="787" t="s">
        <v>2011</v>
      </c>
      <c r="D937" s="788">
        <v>0.25</v>
      </c>
      <c r="E937" s="788">
        <v>0.24</v>
      </c>
      <c r="F937" s="788">
        <v>0.23</v>
      </c>
      <c r="G937" s="788">
        <v>0.22</v>
      </c>
      <c r="H937" s="788">
        <v>0.21</v>
      </c>
      <c r="I937" s="788">
        <v>0.21</v>
      </c>
      <c r="J937" s="788">
        <v>0.21</v>
      </c>
      <c r="K937" s="788">
        <v>0.2</v>
      </c>
      <c r="L937" s="788">
        <v>0.21</v>
      </c>
      <c r="M937" s="788">
        <v>0.21</v>
      </c>
      <c r="N937" s="788">
        <v>0.21</v>
      </c>
      <c r="O937" s="788">
        <v>0.2</v>
      </c>
      <c r="P937" s="788">
        <v>0.2</v>
      </c>
      <c r="Q937" s="788">
        <v>0.2</v>
      </c>
      <c r="R937" s="788">
        <v>0.2</v>
      </c>
      <c r="S937" s="788">
        <v>0.2</v>
      </c>
      <c r="T937" s="788">
        <v>0.19</v>
      </c>
      <c r="U937" s="788">
        <v>0.19</v>
      </c>
    </row>
    <row r="938" spans="3:21">
      <c r="C938" s="787" t="s">
        <v>2012</v>
      </c>
      <c r="D938" s="788">
        <v>0.23</v>
      </c>
      <c r="E938" s="788">
        <v>0.22</v>
      </c>
      <c r="F938" s="788">
        <v>0.21</v>
      </c>
      <c r="G938" s="788">
        <v>0.2</v>
      </c>
      <c r="H938" s="788">
        <v>0.19</v>
      </c>
      <c r="I938" s="788">
        <v>0.21</v>
      </c>
      <c r="J938" s="788">
        <v>0.2</v>
      </c>
      <c r="K938" s="788">
        <v>0.2</v>
      </c>
      <c r="L938" s="788">
        <v>0.2</v>
      </c>
      <c r="M938" s="788">
        <v>0.21</v>
      </c>
      <c r="N938" s="788">
        <v>0.21</v>
      </c>
      <c r="O938" s="788">
        <v>0.21</v>
      </c>
      <c r="P938" s="788">
        <v>0.21</v>
      </c>
      <c r="Q938" s="788">
        <v>0.21</v>
      </c>
      <c r="R938" s="788">
        <v>0.21</v>
      </c>
      <c r="S938" s="788">
        <v>0.21</v>
      </c>
      <c r="T938" s="788">
        <v>0.21</v>
      </c>
      <c r="U938" s="788">
        <v>0.21</v>
      </c>
    </row>
    <row r="939" spans="3:21">
      <c r="C939" s="787" t="s">
        <v>2013</v>
      </c>
      <c r="D939" s="788">
        <v>0.28999999999999998</v>
      </c>
      <c r="E939" s="788">
        <v>0.28999999999999998</v>
      </c>
      <c r="F939" s="788">
        <v>0.28999999999999998</v>
      </c>
      <c r="G939" s="788">
        <v>0.28000000000000003</v>
      </c>
      <c r="H939" s="788">
        <v>0.27</v>
      </c>
      <c r="I939" s="788">
        <v>0.26</v>
      </c>
      <c r="J939" s="788">
        <v>0.25</v>
      </c>
      <c r="K939" s="788">
        <v>0.26</v>
      </c>
      <c r="L939" s="788">
        <v>0.26</v>
      </c>
      <c r="M939" s="788">
        <v>0.25</v>
      </c>
      <c r="N939" s="788">
        <v>0.24</v>
      </c>
      <c r="O939" s="788">
        <v>0.23</v>
      </c>
      <c r="P939" s="788">
        <v>0.23</v>
      </c>
      <c r="Q939" s="788">
        <v>0.22</v>
      </c>
      <c r="R939" s="788">
        <v>0.22</v>
      </c>
      <c r="S939" s="788">
        <v>0.22</v>
      </c>
      <c r="T939" s="788">
        <v>0.21</v>
      </c>
      <c r="U939" s="788">
        <v>0.2</v>
      </c>
    </row>
    <row r="940" spans="3:21">
      <c r="C940" s="787" t="s">
        <v>2014</v>
      </c>
      <c r="D940" s="788">
        <v>0.21</v>
      </c>
      <c r="E940" s="788">
        <v>0.21</v>
      </c>
      <c r="F940" s="788">
        <v>0.2</v>
      </c>
      <c r="G940" s="788">
        <v>0.19</v>
      </c>
      <c r="H940" s="788">
        <v>0.18</v>
      </c>
      <c r="I940" s="788">
        <v>0.18</v>
      </c>
      <c r="J940" s="788">
        <v>0.18</v>
      </c>
      <c r="K940" s="788">
        <v>0.18</v>
      </c>
      <c r="L940" s="788">
        <v>0.18</v>
      </c>
      <c r="M940" s="788">
        <v>0.17</v>
      </c>
      <c r="N940" s="788">
        <v>0.18</v>
      </c>
      <c r="O940" s="788">
        <v>0.18</v>
      </c>
      <c r="P940" s="788">
        <v>0.18</v>
      </c>
      <c r="Q940" s="788">
        <v>0.18</v>
      </c>
      <c r="R940" s="788">
        <v>0.18</v>
      </c>
      <c r="S940" s="788">
        <v>0.18</v>
      </c>
      <c r="T940" s="788">
        <v>0.18</v>
      </c>
      <c r="U940" s="788">
        <v>0.18</v>
      </c>
    </row>
    <row r="941" spans="3:21">
      <c r="C941" s="787" t="s">
        <v>2015</v>
      </c>
      <c r="D941" s="788">
        <v>0.24</v>
      </c>
      <c r="E941" s="788">
        <v>0.23</v>
      </c>
      <c r="F941" s="788">
        <v>0.23</v>
      </c>
      <c r="G941" s="788">
        <v>0.22</v>
      </c>
      <c r="H941" s="788">
        <v>0.22</v>
      </c>
      <c r="I941" s="788">
        <v>0.23</v>
      </c>
      <c r="J941" s="788">
        <v>0.22</v>
      </c>
      <c r="K941" s="788">
        <v>0.22</v>
      </c>
      <c r="L941" s="788">
        <v>0.22</v>
      </c>
      <c r="M941" s="788">
        <v>0.22</v>
      </c>
      <c r="N941" s="788">
        <v>0.22</v>
      </c>
      <c r="O941" s="788">
        <v>0.22</v>
      </c>
      <c r="P941" s="788">
        <v>0.22</v>
      </c>
      <c r="Q941" s="788">
        <v>0.21</v>
      </c>
      <c r="R941" s="788">
        <v>0.21</v>
      </c>
      <c r="S941" s="788">
        <v>0.21</v>
      </c>
      <c r="T941" s="788">
        <v>0.2</v>
      </c>
      <c r="U941" s="788">
        <v>0.21</v>
      </c>
    </row>
    <row r="942" spans="3:21">
      <c r="C942" s="787" t="s">
        <v>2016</v>
      </c>
      <c r="D942" s="788">
        <v>0.25</v>
      </c>
      <c r="E942" s="788">
        <v>0.24</v>
      </c>
      <c r="F942" s="788">
        <v>0.23</v>
      </c>
      <c r="G942" s="788">
        <v>0.22</v>
      </c>
      <c r="H942" s="788">
        <v>0.22</v>
      </c>
      <c r="I942" s="788">
        <v>0.22</v>
      </c>
      <c r="J942" s="788">
        <v>0.23</v>
      </c>
      <c r="K942" s="788">
        <v>0.23</v>
      </c>
      <c r="L942" s="788">
        <v>0.23</v>
      </c>
      <c r="M942" s="788">
        <v>0.23</v>
      </c>
      <c r="N942" s="788">
        <v>0.22</v>
      </c>
      <c r="O942" s="788">
        <v>0.22</v>
      </c>
      <c r="P942" s="788">
        <v>0.21</v>
      </c>
      <c r="Q942" s="788">
        <v>0.21</v>
      </c>
      <c r="R942" s="788">
        <v>0.21</v>
      </c>
      <c r="S942" s="788">
        <v>0.21</v>
      </c>
      <c r="T942" s="788">
        <v>0.21</v>
      </c>
      <c r="U942" s="788">
        <v>0.21</v>
      </c>
    </row>
    <row r="943" spans="3:21">
      <c r="C943" s="787" t="s">
        <v>2017</v>
      </c>
      <c r="D943" s="788">
        <v>0.22</v>
      </c>
      <c r="E943" s="788">
        <v>0.21</v>
      </c>
      <c r="F943" s="788">
        <v>0.21</v>
      </c>
      <c r="G943" s="788">
        <v>0.2</v>
      </c>
      <c r="H943" s="788">
        <v>0.2</v>
      </c>
      <c r="I943" s="788">
        <v>0.2</v>
      </c>
      <c r="J943" s="788">
        <v>0.2</v>
      </c>
      <c r="K943" s="788">
        <v>0.2</v>
      </c>
      <c r="L943" s="788">
        <v>0.2</v>
      </c>
      <c r="M943" s="788">
        <v>0.2</v>
      </c>
      <c r="N943" s="788">
        <v>0.2</v>
      </c>
      <c r="O943" s="788">
        <v>0.19</v>
      </c>
      <c r="P943" s="788">
        <v>0.19</v>
      </c>
      <c r="Q943" s="788">
        <v>0.19</v>
      </c>
      <c r="R943" s="788">
        <v>0.19</v>
      </c>
      <c r="S943" s="788">
        <v>0.19</v>
      </c>
      <c r="T943" s="788">
        <v>0.18</v>
      </c>
      <c r="U943" s="788">
        <v>0.18</v>
      </c>
    </row>
    <row r="944" spans="3:21">
      <c r="C944" s="787" t="s">
        <v>2018</v>
      </c>
      <c r="D944" s="788">
        <v>0.24</v>
      </c>
      <c r="E944" s="788">
        <v>0.23</v>
      </c>
      <c r="F944" s="788">
        <v>0.22</v>
      </c>
      <c r="G944" s="788">
        <v>0.21</v>
      </c>
      <c r="H944" s="788">
        <v>0.2</v>
      </c>
      <c r="I944" s="788">
        <v>0.2</v>
      </c>
      <c r="J944" s="788">
        <v>0.2</v>
      </c>
      <c r="K944" s="788">
        <v>0.2</v>
      </c>
      <c r="L944" s="788">
        <v>0.2</v>
      </c>
      <c r="M944" s="788">
        <v>0.2</v>
      </c>
      <c r="N944" s="788">
        <v>0.21</v>
      </c>
      <c r="O944" s="788">
        <v>0.21</v>
      </c>
      <c r="P944" s="788">
        <v>0.21</v>
      </c>
      <c r="Q944" s="788">
        <v>0.21</v>
      </c>
      <c r="R944" s="788">
        <v>0.2</v>
      </c>
      <c r="S944" s="788">
        <v>0.2</v>
      </c>
      <c r="T944" s="788">
        <v>0.2</v>
      </c>
      <c r="U944" s="788">
        <v>0.21</v>
      </c>
    </row>
    <row r="945" spans="3:21">
      <c r="C945" s="787" t="s">
        <v>2019</v>
      </c>
      <c r="D945" s="788">
        <v>0.25</v>
      </c>
      <c r="E945" s="788">
        <v>0.25</v>
      </c>
      <c r="F945" s="788">
        <v>0.24</v>
      </c>
      <c r="G945" s="788">
        <v>0.24</v>
      </c>
      <c r="H945" s="788">
        <v>0.24</v>
      </c>
      <c r="I945" s="788">
        <v>0.24</v>
      </c>
      <c r="J945" s="788">
        <v>0.24</v>
      </c>
      <c r="K945" s="788">
        <v>0.24</v>
      </c>
      <c r="L945" s="788">
        <v>0.24</v>
      </c>
      <c r="M945" s="788">
        <v>0.23</v>
      </c>
      <c r="N945" s="788">
        <v>0.23</v>
      </c>
      <c r="O945" s="788">
        <v>0.22</v>
      </c>
      <c r="P945" s="788">
        <v>0.21</v>
      </c>
      <c r="Q945" s="788">
        <v>0.21</v>
      </c>
      <c r="R945" s="788">
        <v>0.2</v>
      </c>
      <c r="S945" s="788">
        <v>0.19</v>
      </c>
      <c r="T945" s="788">
        <v>0.19</v>
      </c>
      <c r="U945" s="788">
        <v>0.19</v>
      </c>
    </row>
    <row r="946" spans="3:21">
      <c r="C946" s="787" t="s">
        <v>2020</v>
      </c>
      <c r="D946" s="788">
        <v>0.24</v>
      </c>
      <c r="E946" s="788">
        <v>0.23</v>
      </c>
      <c r="F946" s="788">
        <v>0.23</v>
      </c>
      <c r="G946" s="788">
        <v>0.22</v>
      </c>
      <c r="H946" s="788">
        <v>0.21</v>
      </c>
      <c r="I946" s="788">
        <v>0.22</v>
      </c>
      <c r="J946" s="788">
        <v>0.21</v>
      </c>
      <c r="K946" s="788">
        <v>0.21</v>
      </c>
      <c r="L946" s="788">
        <v>0.21</v>
      </c>
      <c r="M946" s="788">
        <v>0.21</v>
      </c>
      <c r="N946" s="788">
        <v>0.21</v>
      </c>
      <c r="O946" s="788">
        <v>0.2</v>
      </c>
      <c r="P946" s="788">
        <v>0.2</v>
      </c>
      <c r="Q946" s="788">
        <v>0.19</v>
      </c>
      <c r="R946" s="788">
        <v>0.19</v>
      </c>
      <c r="S946" s="788">
        <v>0.18</v>
      </c>
      <c r="T946" s="788">
        <v>0.17</v>
      </c>
      <c r="U946" s="788">
        <v>0.18</v>
      </c>
    </row>
    <row r="947" spans="3:21">
      <c r="C947" s="787" t="s">
        <v>2021</v>
      </c>
      <c r="D947" s="788">
        <v>0.27</v>
      </c>
      <c r="E947" s="788">
        <v>0.27</v>
      </c>
      <c r="F947" s="788">
        <v>0.26</v>
      </c>
      <c r="G947" s="788">
        <v>0.26</v>
      </c>
      <c r="H947" s="788">
        <v>0.24</v>
      </c>
      <c r="I947" s="788">
        <v>0.21</v>
      </c>
      <c r="J947" s="788">
        <v>0.21</v>
      </c>
      <c r="K947" s="788">
        <v>0.21</v>
      </c>
      <c r="L947" s="788">
        <v>0.21</v>
      </c>
      <c r="M947" s="788">
        <v>0.21</v>
      </c>
      <c r="N947" s="788">
        <v>0.22</v>
      </c>
      <c r="O947" s="788">
        <v>0.23</v>
      </c>
      <c r="P947" s="788">
        <v>0.24</v>
      </c>
      <c r="Q947" s="788">
        <v>0.24</v>
      </c>
      <c r="R947" s="788">
        <v>0.25</v>
      </c>
      <c r="S947" s="788">
        <v>0.26</v>
      </c>
      <c r="T947" s="788">
        <v>0.27</v>
      </c>
      <c r="U947" s="788">
        <v>0.28000000000000003</v>
      </c>
    </row>
    <row r="948" spans="3:21">
      <c r="C948" s="787" t="s">
        <v>2022</v>
      </c>
      <c r="D948" s="788">
        <v>0.22</v>
      </c>
      <c r="E948" s="788">
        <v>0.23</v>
      </c>
      <c r="F948" s="788">
        <v>0.23</v>
      </c>
      <c r="G948" s="788">
        <v>0.23</v>
      </c>
      <c r="H948" s="788">
        <v>0.23</v>
      </c>
      <c r="I948" s="788">
        <v>0.23</v>
      </c>
      <c r="J948" s="788">
        <v>0.23</v>
      </c>
      <c r="K948" s="788">
        <v>0.22</v>
      </c>
      <c r="L948" s="788">
        <v>0.22</v>
      </c>
      <c r="M948" s="788">
        <v>0.22</v>
      </c>
      <c r="N948" s="788">
        <v>0.22</v>
      </c>
      <c r="O948" s="788">
        <v>0.2</v>
      </c>
      <c r="P948" s="788">
        <v>0.2</v>
      </c>
      <c r="Q948" s="788">
        <v>0.2</v>
      </c>
      <c r="R948" s="788">
        <v>0.19</v>
      </c>
      <c r="S948" s="788">
        <v>0.18</v>
      </c>
      <c r="T948" s="788">
        <v>0.18</v>
      </c>
      <c r="U948" s="788">
        <v>0.18</v>
      </c>
    </row>
    <row r="949" spans="3:21">
      <c r="C949" s="787" t="s">
        <v>2023</v>
      </c>
      <c r="D949" s="788">
        <v>0.26</v>
      </c>
      <c r="E949" s="788">
        <v>0.25</v>
      </c>
      <c r="F949" s="788">
        <v>0.24</v>
      </c>
      <c r="G949" s="788">
        <v>0.24</v>
      </c>
      <c r="H949" s="788">
        <v>0.23</v>
      </c>
      <c r="I949" s="788">
        <v>0.23</v>
      </c>
      <c r="J949" s="788">
        <v>0.23</v>
      </c>
      <c r="K949" s="788">
        <v>0.23</v>
      </c>
      <c r="L949" s="788">
        <v>0.23</v>
      </c>
      <c r="M949" s="788">
        <v>0.22</v>
      </c>
      <c r="N949" s="788">
        <v>0.21</v>
      </c>
      <c r="O949" s="788">
        <v>0.2</v>
      </c>
      <c r="P949" s="788">
        <v>0.19</v>
      </c>
      <c r="Q949" s="788">
        <v>0.18</v>
      </c>
      <c r="R949" s="788">
        <v>0.18</v>
      </c>
      <c r="S949" s="788">
        <v>0.17</v>
      </c>
      <c r="T949" s="788">
        <v>0.16</v>
      </c>
      <c r="U949" s="788">
        <v>0.16</v>
      </c>
    </row>
    <row r="950" spans="3:21">
      <c r="C950" s="787" t="s">
        <v>2024</v>
      </c>
      <c r="D950" s="788">
        <v>0.24</v>
      </c>
      <c r="E950" s="788">
        <v>0.23</v>
      </c>
      <c r="F950" s="788">
        <v>0.23</v>
      </c>
      <c r="G950" s="788">
        <v>0.22</v>
      </c>
      <c r="H950" s="788">
        <v>0.21</v>
      </c>
      <c r="I950" s="788">
        <v>0.22</v>
      </c>
      <c r="J950" s="788">
        <v>0.22</v>
      </c>
      <c r="K950" s="788">
        <v>0.21</v>
      </c>
      <c r="L950" s="788">
        <v>0.21</v>
      </c>
      <c r="M950" s="788">
        <v>0.21</v>
      </c>
      <c r="N950" s="788">
        <v>0.2</v>
      </c>
      <c r="O950" s="788">
        <v>0.2</v>
      </c>
      <c r="P950" s="788">
        <v>0.19</v>
      </c>
      <c r="Q950" s="788">
        <v>0.19</v>
      </c>
      <c r="R950" s="788">
        <v>0.19</v>
      </c>
      <c r="S950" s="788">
        <v>0.18</v>
      </c>
      <c r="T950" s="788">
        <v>0.17</v>
      </c>
      <c r="U950" s="788">
        <v>0.17</v>
      </c>
    </row>
    <row r="951" spans="3:21">
      <c r="C951" s="787" t="s">
        <v>2025</v>
      </c>
      <c r="D951" s="788">
        <v>0.22</v>
      </c>
      <c r="E951" s="788">
        <v>0.22</v>
      </c>
      <c r="F951" s="788">
        <v>0.21</v>
      </c>
      <c r="G951" s="788">
        <v>0.21</v>
      </c>
      <c r="H951" s="788">
        <v>0.21</v>
      </c>
      <c r="I951" s="788">
        <v>0.2</v>
      </c>
      <c r="J951" s="788">
        <v>0.2</v>
      </c>
      <c r="K951" s="788">
        <v>0.2</v>
      </c>
      <c r="L951" s="788">
        <v>0.2</v>
      </c>
      <c r="M951" s="788">
        <v>0.21</v>
      </c>
      <c r="N951" s="788">
        <v>0.2</v>
      </c>
      <c r="O951" s="788">
        <v>0.2</v>
      </c>
      <c r="P951" s="788">
        <v>0.2</v>
      </c>
      <c r="Q951" s="788">
        <v>0.2</v>
      </c>
      <c r="R951" s="788">
        <v>0.2</v>
      </c>
      <c r="S951" s="788">
        <v>0.2</v>
      </c>
      <c r="T951" s="788">
        <v>0.2</v>
      </c>
      <c r="U951" s="788">
        <v>0.2</v>
      </c>
    </row>
    <row r="952" spans="3:21">
      <c r="C952" s="787" t="s">
        <v>2026</v>
      </c>
      <c r="D952" s="788">
        <v>0.26</v>
      </c>
      <c r="E952" s="788">
        <v>0.26</v>
      </c>
      <c r="F952" s="788">
        <v>0.26</v>
      </c>
      <c r="G952" s="788">
        <v>0.25</v>
      </c>
      <c r="H952" s="788">
        <v>0.25</v>
      </c>
      <c r="I952" s="788">
        <v>0.25</v>
      </c>
      <c r="J952" s="788">
        <v>0.24</v>
      </c>
      <c r="K952" s="788">
        <v>0.24</v>
      </c>
      <c r="L952" s="788">
        <v>0.24</v>
      </c>
      <c r="M952" s="788">
        <v>0.23</v>
      </c>
      <c r="N952" s="788">
        <v>0.22</v>
      </c>
      <c r="O952" s="788">
        <v>0.22</v>
      </c>
      <c r="P952" s="788">
        <v>0.21</v>
      </c>
      <c r="Q952" s="788">
        <v>0.2</v>
      </c>
      <c r="R952" s="788">
        <v>0.2</v>
      </c>
      <c r="S952" s="788">
        <v>0.19</v>
      </c>
      <c r="T952" s="788">
        <v>0.18</v>
      </c>
      <c r="U952" s="788">
        <v>0.19</v>
      </c>
    </row>
    <row r="953" spans="3:21">
      <c r="C953" s="787" t="s">
        <v>2027</v>
      </c>
      <c r="D953" s="788">
        <v>0.23</v>
      </c>
      <c r="E953" s="788">
        <v>0.22</v>
      </c>
      <c r="F953" s="788">
        <v>0.21</v>
      </c>
      <c r="G953" s="788">
        <v>0.2</v>
      </c>
      <c r="H953" s="788">
        <v>0.21</v>
      </c>
      <c r="I953" s="788">
        <v>0.21</v>
      </c>
      <c r="J953" s="788">
        <v>0.21</v>
      </c>
      <c r="K953" s="788">
        <v>0.21</v>
      </c>
      <c r="L953" s="788">
        <v>0.21</v>
      </c>
      <c r="M953" s="788">
        <v>0.21</v>
      </c>
      <c r="N953" s="788">
        <v>0.21</v>
      </c>
      <c r="O953" s="788">
        <v>0.21</v>
      </c>
      <c r="P953" s="788">
        <v>0.21</v>
      </c>
      <c r="Q953" s="788">
        <v>0.21</v>
      </c>
      <c r="R953" s="788">
        <v>0.2</v>
      </c>
      <c r="S953" s="788">
        <v>0.2</v>
      </c>
      <c r="T953" s="788">
        <v>0.2</v>
      </c>
      <c r="U953" s="788">
        <v>0.2</v>
      </c>
    </row>
    <row r="954" spans="3:21">
      <c r="C954" s="787" t="s">
        <v>2028</v>
      </c>
      <c r="D954" s="788">
        <v>0.24</v>
      </c>
      <c r="E954" s="788">
        <v>0.23</v>
      </c>
      <c r="F954" s="788">
        <v>0.22</v>
      </c>
      <c r="G954" s="788">
        <v>0.21</v>
      </c>
      <c r="H954" s="788">
        <v>0.2</v>
      </c>
      <c r="I954" s="788">
        <v>0.2</v>
      </c>
      <c r="J954" s="788">
        <v>0.19</v>
      </c>
      <c r="K954" s="788">
        <v>0.19</v>
      </c>
      <c r="L954" s="788">
        <v>0.19</v>
      </c>
      <c r="M954" s="788">
        <v>0.19</v>
      </c>
      <c r="N954" s="788">
        <v>0.19</v>
      </c>
      <c r="O954" s="788">
        <v>0.2</v>
      </c>
      <c r="P954" s="788">
        <v>0.2</v>
      </c>
      <c r="Q954" s="788">
        <v>0.2</v>
      </c>
      <c r="R954" s="788">
        <v>0.2</v>
      </c>
      <c r="S954" s="788">
        <v>0.2</v>
      </c>
      <c r="T954" s="788">
        <v>0.2</v>
      </c>
      <c r="U954" s="788">
        <v>0.21</v>
      </c>
    </row>
    <row r="955" spans="3:21">
      <c r="C955" s="787" t="s">
        <v>2029</v>
      </c>
      <c r="D955" s="788">
        <v>0.25</v>
      </c>
      <c r="E955" s="788">
        <v>0.24</v>
      </c>
      <c r="F955" s="788">
        <v>0.23</v>
      </c>
      <c r="G955" s="788">
        <v>0.22</v>
      </c>
      <c r="H955" s="788">
        <v>0.22</v>
      </c>
      <c r="I955" s="788">
        <v>0.23</v>
      </c>
      <c r="J955" s="788">
        <v>0.22</v>
      </c>
      <c r="K955" s="788">
        <v>0.22</v>
      </c>
      <c r="L955" s="788">
        <v>0.22</v>
      </c>
      <c r="M955" s="788">
        <v>0.22</v>
      </c>
      <c r="N955" s="788">
        <v>0.21</v>
      </c>
      <c r="O955" s="788">
        <v>0.2</v>
      </c>
      <c r="P955" s="788">
        <v>0.2</v>
      </c>
      <c r="Q955" s="788">
        <v>0.19</v>
      </c>
      <c r="R955" s="788">
        <v>0.19</v>
      </c>
      <c r="S955" s="788">
        <v>0.18</v>
      </c>
      <c r="T955" s="788">
        <v>0.18</v>
      </c>
      <c r="U955" s="788">
        <v>0.18</v>
      </c>
    </row>
    <row r="956" spans="3:21">
      <c r="C956" s="787" t="s">
        <v>2030</v>
      </c>
      <c r="D956" s="788">
        <v>0.25</v>
      </c>
      <c r="E956" s="788">
        <v>0.25</v>
      </c>
      <c r="F956" s="788">
        <v>0.24</v>
      </c>
      <c r="G956" s="788">
        <v>0.24</v>
      </c>
      <c r="H956" s="788">
        <v>0.23</v>
      </c>
      <c r="I956" s="788">
        <v>0.23</v>
      </c>
      <c r="J956" s="788">
        <v>0.23</v>
      </c>
      <c r="K956" s="788">
        <v>0.23</v>
      </c>
      <c r="L956" s="788">
        <v>0.23</v>
      </c>
      <c r="M956" s="788">
        <v>0.22</v>
      </c>
      <c r="N956" s="788">
        <v>0.21</v>
      </c>
      <c r="O956" s="788">
        <v>0.21</v>
      </c>
      <c r="P956" s="788">
        <v>0.2</v>
      </c>
      <c r="Q956" s="788">
        <v>0.19</v>
      </c>
      <c r="R956" s="788">
        <v>0.18</v>
      </c>
      <c r="S956" s="788">
        <v>0.18</v>
      </c>
      <c r="T956" s="788">
        <v>0.17</v>
      </c>
      <c r="U956" s="788">
        <v>0.17</v>
      </c>
    </row>
    <row r="957" spans="3:21">
      <c r="C957" s="787" t="s">
        <v>2031</v>
      </c>
      <c r="D957" s="788">
        <v>0.26</v>
      </c>
      <c r="E957" s="788">
        <v>0.26</v>
      </c>
      <c r="F957" s="788">
        <v>0.25</v>
      </c>
      <c r="G957" s="788">
        <v>0.25</v>
      </c>
      <c r="H957" s="788">
        <v>0.24</v>
      </c>
      <c r="I957" s="788">
        <v>0.25</v>
      </c>
      <c r="J957" s="788">
        <v>0.25</v>
      </c>
      <c r="K957" s="788">
        <v>0.25</v>
      </c>
      <c r="L957" s="788">
        <v>0.25</v>
      </c>
      <c r="M957" s="788">
        <v>0.24</v>
      </c>
      <c r="N957" s="788">
        <v>0.24</v>
      </c>
      <c r="O957" s="788">
        <v>0.23</v>
      </c>
      <c r="P957" s="788">
        <v>0.23</v>
      </c>
      <c r="Q957" s="788">
        <v>0.22</v>
      </c>
      <c r="R957" s="788">
        <v>0.22</v>
      </c>
      <c r="S957" s="788">
        <v>0.22</v>
      </c>
      <c r="T957" s="788">
        <v>0.21</v>
      </c>
      <c r="U957" s="788">
        <v>0.21</v>
      </c>
    </row>
    <row r="958" spans="3:21">
      <c r="C958" s="787" t="s">
        <v>2032</v>
      </c>
      <c r="D958" s="788">
        <v>0.23</v>
      </c>
      <c r="E958" s="788">
        <v>0.24</v>
      </c>
      <c r="F958" s="788">
        <v>0.24</v>
      </c>
      <c r="G958" s="788">
        <v>0.24</v>
      </c>
      <c r="H958" s="788">
        <v>0.24</v>
      </c>
      <c r="I958" s="788">
        <v>0.24</v>
      </c>
      <c r="J958" s="788">
        <v>0.24</v>
      </c>
      <c r="K958" s="788">
        <v>0.24</v>
      </c>
      <c r="L958" s="788">
        <v>0.24</v>
      </c>
      <c r="M958" s="788">
        <v>0.24</v>
      </c>
      <c r="N958" s="788">
        <v>0.23</v>
      </c>
      <c r="O958" s="788">
        <v>0.23</v>
      </c>
      <c r="P958" s="788">
        <v>0.24</v>
      </c>
      <c r="Q958" s="788">
        <v>0.23</v>
      </c>
      <c r="R958" s="788">
        <v>0.23</v>
      </c>
      <c r="S958" s="788">
        <v>0.23</v>
      </c>
      <c r="T958" s="788">
        <v>0.22</v>
      </c>
      <c r="U958" s="788">
        <v>0.22</v>
      </c>
    </row>
    <row r="959" spans="3:21">
      <c r="C959" s="787" t="s">
        <v>2033</v>
      </c>
      <c r="D959" s="788">
        <v>0.22</v>
      </c>
      <c r="E959" s="788">
        <v>0.21</v>
      </c>
      <c r="F959" s="788">
        <v>0.21</v>
      </c>
      <c r="G959" s="788">
        <v>0.2</v>
      </c>
      <c r="H959" s="788">
        <v>0.2</v>
      </c>
      <c r="I959" s="788">
        <v>0.2</v>
      </c>
      <c r="J959" s="788">
        <v>0.2</v>
      </c>
      <c r="K959" s="788">
        <v>0.2</v>
      </c>
      <c r="L959" s="788">
        <v>0.2</v>
      </c>
      <c r="M959" s="788">
        <v>0.21</v>
      </c>
      <c r="N959" s="788">
        <v>0.21</v>
      </c>
      <c r="O959" s="788">
        <v>0.2</v>
      </c>
      <c r="P959" s="788">
        <v>0.2</v>
      </c>
      <c r="Q959" s="788">
        <v>0.2</v>
      </c>
      <c r="R959" s="788">
        <v>0.2</v>
      </c>
      <c r="S959" s="788">
        <v>0.2</v>
      </c>
      <c r="T959" s="788">
        <v>0.2</v>
      </c>
      <c r="U959" s="788">
        <v>0.2</v>
      </c>
    </row>
    <row r="960" spans="3:21">
      <c r="C960" s="787" t="s">
        <v>2034</v>
      </c>
      <c r="D960" s="788">
        <v>0.21</v>
      </c>
      <c r="E960" s="788">
        <v>0.22</v>
      </c>
      <c r="F960" s="788">
        <v>0.21</v>
      </c>
      <c r="G960" s="788">
        <v>0.21</v>
      </c>
      <c r="H960" s="788">
        <v>0.2</v>
      </c>
      <c r="I960" s="788">
        <v>0.2</v>
      </c>
      <c r="J960" s="788">
        <v>0.2</v>
      </c>
      <c r="K960" s="788">
        <v>0.2</v>
      </c>
      <c r="L960" s="788">
        <v>0.2</v>
      </c>
      <c r="M960" s="788">
        <v>0.21</v>
      </c>
      <c r="N960" s="788">
        <v>0.21</v>
      </c>
      <c r="O960" s="788">
        <v>0.22</v>
      </c>
      <c r="P960" s="788">
        <v>0.22</v>
      </c>
      <c r="Q960" s="788">
        <v>0.22</v>
      </c>
      <c r="R960" s="788">
        <v>0.23</v>
      </c>
      <c r="S960" s="788">
        <v>0.23</v>
      </c>
      <c r="T960" s="788">
        <v>0.23</v>
      </c>
      <c r="U960" s="788">
        <v>0.23</v>
      </c>
    </row>
    <row r="961" spans="3:21">
      <c r="C961" s="787" t="s">
        <v>2035</v>
      </c>
      <c r="D961" s="788">
        <v>0.28000000000000003</v>
      </c>
      <c r="E961" s="788">
        <v>0.27</v>
      </c>
      <c r="F961" s="788">
        <v>0.27</v>
      </c>
      <c r="G961" s="788">
        <v>0.27</v>
      </c>
      <c r="H961" s="788">
        <v>0.27</v>
      </c>
      <c r="I961" s="788">
        <v>0.26</v>
      </c>
      <c r="J961" s="788">
        <v>0.27</v>
      </c>
      <c r="K961" s="788">
        <v>0.26</v>
      </c>
      <c r="L961" s="788">
        <v>0.27</v>
      </c>
      <c r="M961" s="788">
        <v>0.27</v>
      </c>
      <c r="N961" s="788">
        <v>0.27</v>
      </c>
      <c r="O961" s="788">
        <v>0.26</v>
      </c>
      <c r="P961" s="788">
        <v>0.27</v>
      </c>
      <c r="Q961" s="788">
        <v>0.26</v>
      </c>
      <c r="R961" s="788">
        <v>0.26</v>
      </c>
      <c r="S961" s="788">
        <v>0.26</v>
      </c>
      <c r="T961" s="788">
        <v>0.25</v>
      </c>
      <c r="U961" s="788">
        <v>0.24</v>
      </c>
    </row>
    <row r="962" spans="3:21">
      <c r="C962" s="787" t="s">
        <v>2036</v>
      </c>
      <c r="D962" s="788">
        <v>0.26</v>
      </c>
      <c r="E962" s="788">
        <v>0.25</v>
      </c>
      <c r="F962" s="788">
        <v>0.25</v>
      </c>
      <c r="G962" s="788">
        <v>0.25</v>
      </c>
      <c r="H962" s="788">
        <v>0.23</v>
      </c>
      <c r="I962" s="788">
        <v>0.23</v>
      </c>
      <c r="J962" s="788">
        <v>0.23</v>
      </c>
      <c r="K962" s="788">
        <v>0.23</v>
      </c>
      <c r="L962" s="788">
        <v>0.23</v>
      </c>
      <c r="M962" s="788">
        <v>0.25</v>
      </c>
      <c r="N962" s="788">
        <v>0.24</v>
      </c>
      <c r="O962" s="788">
        <v>0.23</v>
      </c>
      <c r="P962" s="788">
        <v>0.22</v>
      </c>
      <c r="Q962" s="788">
        <v>0.22</v>
      </c>
      <c r="R962" s="788">
        <v>0.22</v>
      </c>
      <c r="S962" s="788">
        <v>0.23</v>
      </c>
      <c r="T962" s="788">
        <v>0.21</v>
      </c>
      <c r="U962" s="788">
        <v>0.21</v>
      </c>
    </row>
    <row r="963" spans="3:21">
      <c r="C963" s="787" t="s">
        <v>2037</v>
      </c>
      <c r="D963" s="788">
        <v>0.24</v>
      </c>
      <c r="E963" s="788">
        <v>0.24</v>
      </c>
      <c r="F963" s="788">
        <v>0.24</v>
      </c>
      <c r="G963" s="788">
        <v>0.24</v>
      </c>
      <c r="H963" s="788">
        <v>0.22</v>
      </c>
      <c r="I963" s="788">
        <v>0.24</v>
      </c>
      <c r="J963" s="788">
        <v>0.23</v>
      </c>
      <c r="K963" s="788">
        <v>0.23</v>
      </c>
      <c r="L963" s="788">
        <v>0.23</v>
      </c>
      <c r="M963" s="788">
        <v>0.22</v>
      </c>
      <c r="N963" s="788">
        <v>0.21</v>
      </c>
      <c r="O963" s="788">
        <v>0.2</v>
      </c>
      <c r="P963" s="788">
        <v>0.2</v>
      </c>
      <c r="Q963" s="788">
        <v>0.19</v>
      </c>
      <c r="R963" s="788">
        <v>0.18</v>
      </c>
      <c r="S963" s="788">
        <v>0.18</v>
      </c>
      <c r="T963" s="788">
        <v>0.17</v>
      </c>
      <c r="U963" s="788">
        <v>0.18</v>
      </c>
    </row>
    <row r="964" spans="3:21">
      <c r="C964" s="787" t="s">
        <v>2038</v>
      </c>
      <c r="D964" s="788">
        <v>0.25</v>
      </c>
      <c r="E964" s="788">
        <v>0.24</v>
      </c>
      <c r="F964" s="788">
        <v>0.24</v>
      </c>
      <c r="G964" s="788">
        <v>0.23</v>
      </c>
      <c r="H964" s="788">
        <v>0.23</v>
      </c>
      <c r="I964" s="788">
        <v>0.23</v>
      </c>
      <c r="J964" s="788">
        <v>0.22</v>
      </c>
      <c r="K964" s="788">
        <v>0.22</v>
      </c>
      <c r="L964" s="788">
        <v>0.22</v>
      </c>
      <c r="M964" s="788">
        <v>0.23</v>
      </c>
      <c r="N964" s="788">
        <v>0.23</v>
      </c>
      <c r="O964" s="788">
        <v>0.23</v>
      </c>
      <c r="P964" s="788">
        <v>0.23</v>
      </c>
      <c r="Q964" s="788">
        <v>0.23</v>
      </c>
      <c r="R964" s="788">
        <v>0.22</v>
      </c>
      <c r="S964" s="788">
        <v>0.22</v>
      </c>
      <c r="T964" s="788">
        <v>0.22</v>
      </c>
      <c r="U964" s="788">
        <v>0.23</v>
      </c>
    </row>
    <row r="965" spans="3:21">
      <c r="C965" s="787" t="s">
        <v>2039</v>
      </c>
      <c r="D965" s="788">
        <v>0.25</v>
      </c>
      <c r="E965" s="788">
        <v>0.24</v>
      </c>
      <c r="F965" s="788">
        <v>0.24</v>
      </c>
      <c r="G965" s="788">
        <v>0.23</v>
      </c>
      <c r="H965" s="788">
        <v>0.22</v>
      </c>
      <c r="I965" s="788">
        <v>0.22</v>
      </c>
      <c r="J965" s="788">
        <v>0.22</v>
      </c>
      <c r="K965" s="788">
        <v>0.22</v>
      </c>
      <c r="L965" s="788">
        <v>0.22</v>
      </c>
      <c r="M965" s="788">
        <v>0.21</v>
      </c>
      <c r="N965" s="788">
        <v>0.21</v>
      </c>
      <c r="O965" s="788">
        <v>0.2</v>
      </c>
      <c r="P965" s="788">
        <v>0.19</v>
      </c>
      <c r="Q965" s="788">
        <v>0.19</v>
      </c>
      <c r="R965" s="788">
        <v>0.18</v>
      </c>
      <c r="S965" s="788">
        <v>0.18</v>
      </c>
      <c r="T965" s="788">
        <v>0.17</v>
      </c>
      <c r="U965" s="788">
        <v>0.17</v>
      </c>
    </row>
    <row r="966" spans="3:21">
      <c r="C966" s="787" t="s">
        <v>2040</v>
      </c>
      <c r="D966" s="788">
        <v>0.24</v>
      </c>
      <c r="E966" s="788">
        <v>0.24</v>
      </c>
      <c r="F966" s="788">
        <v>0.24</v>
      </c>
      <c r="G966" s="788">
        <v>0.23</v>
      </c>
      <c r="H966" s="788">
        <v>0.23</v>
      </c>
      <c r="I966" s="788">
        <v>0.24</v>
      </c>
      <c r="J966" s="788">
        <v>0.24</v>
      </c>
      <c r="K966" s="788">
        <v>0.24</v>
      </c>
      <c r="L966" s="788">
        <v>0.24</v>
      </c>
      <c r="M966" s="788">
        <v>0.23</v>
      </c>
      <c r="N966" s="788">
        <v>0.23</v>
      </c>
      <c r="O966" s="788">
        <v>0.23</v>
      </c>
      <c r="P966" s="788">
        <v>0.22</v>
      </c>
      <c r="Q966" s="788">
        <v>0.22</v>
      </c>
      <c r="R966" s="788">
        <v>0.22</v>
      </c>
      <c r="S966" s="788">
        <v>0.21</v>
      </c>
      <c r="T966" s="788">
        <v>0.21</v>
      </c>
      <c r="U966" s="788">
        <v>0.21</v>
      </c>
    </row>
    <row r="967" spans="3:21">
      <c r="C967" s="787" t="s">
        <v>2041</v>
      </c>
      <c r="D967" s="788">
        <v>0.25</v>
      </c>
      <c r="E967" s="788">
        <v>0.25</v>
      </c>
      <c r="F967" s="788">
        <v>0.24</v>
      </c>
      <c r="G967" s="788">
        <v>0.24</v>
      </c>
      <c r="H967" s="788">
        <v>0.23</v>
      </c>
      <c r="I967" s="788">
        <v>0.23</v>
      </c>
      <c r="J967" s="788">
        <v>0.23</v>
      </c>
      <c r="K967" s="788">
        <v>0.23</v>
      </c>
      <c r="L967" s="788">
        <v>0.23</v>
      </c>
      <c r="M967" s="788">
        <v>0.22</v>
      </c>
      <c r="N967" s="788">
        <v>0.21</v>
      </c>
      <c r="O967" s="788">
        <v>0.2</v>
      </c>
      <c r="P967" s="788">
        <v>0.19</v>
      </c>
      <c r="Q967" s="788">
        <v>0.18</v>
      </c>
      <c r="R967" s="788">
        <v>0.17</v>
      </c>
      <c r="S967" s="788">
        <v>0.16</v>
      </c>
      <c r="T967" s="788">
        <v>0.15</v>
      </c>
      <c r="U967" s="788">
        <v>0.15</v>
      </c>
    </row>
    <row r="968" spans="3:21">
      <c r="C968" s="787" t="s">
        <v>2042</v>
      </c>
      <c r="D968" s="788">
        <v>0.28999999999999998</v>
      </c>
      <c r="E968" s="788">
        <v>0.28999999999999998</v>
      </c>
      <c r="F968" s="788">
        <v>0.28000000000000003</v>
      </c>
      <c r="G968" s="788">
        <v>0.28999999999999998</v>
      </c>
      <c r="H968" s="788">
        <v>0.28999999999999998</v>
      </c>
      <c r="I968" s="788">
        <v>0.28999999999999998</v>
      </c>
      <c r="J968" s="788">
        <v>0.28999999999999998</v>
      </c>
      <c r="K968" s="788">
        <v>0.28999999999999998</v>
      </c>
      <c r="L968" s="788">
        <v>0.28999999999999998</v>
      </c>
      <c r="M968" s="788">
        <v>0.28999999999999998</v>
      </c>
      <c r="N968" s="788">
        <v>0.28000000000000003</v>
      </c>
      <c r="O968" s="788">
        <v>0.28000000000000003</v>
      </c>
      <c r="P968" s="788">
        <v>0.27</v>
      </c>
      <c r="Q968" s="788">
        <v>0.26</v>
      </c>
      <c r="R968" s="788">
        <v>0.26</v>
      </c>
      <c r="S968" s="788">
        <v>0.25</v>
      </c>
      <c r="T968" s="788">
        <v>0.25</v>
      </c>
      <c r="U968" s="788">
        <v>0.24</v>
      </c>
    </row>
    <row r="969" spans="3:21">
      <c r="C969" s="787" t="s">
        <v>2043</v>
      </c>
      <c r="D969" s="788">
        <v>0.28000000000000003</v>
      </c>
      <c r="E969" s="788">
        <v>0.28000000000000003</v>
      </c>
      <c r="F969" s="788">
        <v>0.27</v>
      </c>
      <c r="G969" s="788">
        <v>0.27</v>
      </c>
      <c r="H969" s="788">
        <v>0.26</v>
      </c>
      <c r="I969" s="788">
        <v>0.26</v>
      </c>
      <c r="J969" s="788">
        <v>0.26</v>
      </c>
      <c r="K969" s="788">
        <v>0.26</v>
      </c>
      <c r="L969" s="788">
        <v>0.26</v>
      </c>
      <c r="M969" s="788">
        <v>0.25</v>
      </c>
      <c r="N969" s="788">
        <v>0.24</v>
      </c>
      <c r="O969" s="788">
        <v>0.23</v>
      </c>
      <c r="P969" s="788">
        <v>0.22</v>
      </c>
      <c r="Q969" s="788">
        <v>0.2</v>
      </c>
      <c r="R969" s="788">
        <v>0.2</v>
      </c>
      <c r="S969" s="788">
        <v>0.2</v>
      </c>
      <c r="T969" s="788">
        <v>0.18</v>
      </c>
      <c r="U969" s="788">
        <v>0.18</v>
      </c>
    </row>
    <row r="970" spans="3:21">
      <c r="C970" s="787" t="s">
        <v>2044</v>
      </c>
      <c r="D970" s="788">
        <v>0.25</v>
      </c>
      <c r="E970" s="788">
        <v>0.25</v>
      </c>
      <c r="F970" s="788">
        <v>0.23</v>
      </c>
      <c r="G970" s="788">
        <v>0.22</v>
      </c>
      <c r="H970" s="788">
        <v>0.21</v>
      </c>
      <c r="I970" s="788">
        <v>0.21</v>
      </c>
      <c r="J970" s="788">
        <v>0.21</v>
      </c>
      <c r="K970" s="788">
        <v>0.21</v>
      </c>
      <c r="L970" s="788">
        <v>0.21</v>
      </c>
      <c r="M970" s="788">
        <v>0.2</v>
      </c>
      <c r="N970" s="788">
        <v>0.2</v>
      </c>
      <c r="O970" s="788">
        <v>0.2</v>
      </c>
      <c r="P970" s="788">
        <v>0.2</v>
      </c>
      <c r="Q970" s="788">
        <v>0.19</v>
      </c>
      <c r="R970" s="788">
        <v>0.19</v>
      </c>
      <c r="S970" s="788">
        <v>0.19</v>
      </c>
      <c r="T970" s="788">
        <v>0.19</v>
      </c>
      <c r="U970" s="788">
        <v>0.19</v>
      </c>
    </row>
    <row r="971" spans="3:21">
      <c r="C971" s="787" t="s">
        <v>2045</v>
      </c>
      <c r="D971" s="788">
        <v>0.28000000000000003</v>
      </c>
      <c r="E971" s="788">
        <v>0.27</v>
      </c>
      <c r="F971" s="788">
        <v>0.25</v>
      </c>
      <c r="G971" s="788">
        <v>0.25</v>
      </c>
      <c r="H971" s="788">
        <v>0.24</v>
      </c>
      <c r="I971" s="788">
        <v>0.24</v>
      </c>
      <c r="J971" s="788">
        <v>0.24</v>
      </c>
      <c r="K971" s="788">
        <v>0.24</v>
      </c>
      <c r="L971" s="788">
        <v>0.24</v>
      </c>
      <c r="M971" s="788">
        <v>0.23</v>
      </c>
      <c r="N971" s="788">
        <v>0.22</v>
      </c>
      <c r="O971" s="788">
        <v>0.22</v>
      </c>
      <c r="P971" s="788">
        <v>0.22</v>
      </c>
      <c r="Q971" s="788">
        <v>0.22</v>
      </c>
      <c r="R971" s="788">
        <v>0.22</v>
      </c>
      <c r="S971" s="788">
        <v>0.22</v>
      </c>
      <c r="T971" s="788">
        <v>0.21</v>
      </c>
      <c r="U971" s="788">
        <v>0.21</v>
      </c>
    </row>
    <row r="972" spans="3:21">
      <c r="C972" s="787" t="s">
        <v>2046</v>
      </c>
      <c r="D972" s="788">
        <v>0.28000000000000003</v>
      </c>
      <c r="E972" s="788">
        <v>0.27</v>
      </c>
      <c r="F972" s="788">
        <v>0.26</v>
      </c>
      <c r="G972" s="788">
        <v>0.27</v>
      </c>
      <c r="H972" s="788">
        <v>0.26</v>
      </c>
      <c r="I972" s="788">
        <v>0.27</v>
      </c>
      <c r="J972" s="788">
        <v>0.27</v>
      </c>
      <c r="K972" s="788">
        <v>0.27</v>
      </c>
      <c r="L972" s="788">
        <v>0.27</v>
      </c>
      <c r="M972" s="788">
        <v>0.27</v>
      </c>
      <c r="N972" s="788">
        <v>0.27</v>
      </c>
      <c r="O972" s="788">
        <v>0.27</v>
      </c>
      <c r="P972" s="788">
        <v>0.27</v>
      </c>
      <c r="Q972" s="788">
        <v>0.26</v>
      </c>
      <c r="R972" s="788">
        <v>0.27</v>
      </c>
      <c r="S972" s="788">
        <v>0.27</v>
      </c>
      <c r="T972" s="788">
        <v>0.26</v>
      </c>
      <c r="U972" s="788">
        <v>0.26</v>
      </c>
    </row>
    <row r="973" spans="3:21">
      <c r="C973" s="787" t="s">
        <v>2047</v>
      </c>
      <c r="D973" s="788">
        <v>0.22</v>
      </c>
      <c r="E973" s="788">
        <v>0.21</v>
      </c>
      <c r="F973" s="788">
        <v>0.21</v>
      </c>
      <c r="G973" s="788">
        <v>0.21</v>
      </c>
      <c r="H973" s="788">
        <v>0.2</v>
      </c>
      <c r="I973" s="788">
        <v>0.2</v>
      </c>
      <c r="J973" s="788">
        <v>0.2</v>
      </c>
      <c r="K973" s="788">
        <v>0.2</v>
      </c>
      <c r="L973" s="788">
        <v>0.2</v>
      </c>
      <c r="M973" s="788">
        <v>0.2</v>
      </c>
      <c r="N973" s="788">
        <v>0.2</v>
      </c>
      <c r="O973" s="788">
        <v>0.2</v>
      </c>
      <c r="P973" s="788">
        <v>0.19</v>
      </c>
      <c r="Q973" s="788">
        <v>0.19</v>
      </c>
      <c r="R973" s="788">
        <v>0.18</v>
      </c>
      <c r="S973" s="788">
        <v>0.18</v>
      </c>
      <c r="T973" s="788">
        <v>0.18</v>
      </c>
      <c r="U973" s="788">
        <v>0.18</v>
      </c>
    </row>
    <row r="974" spans="3:21">
      <c r="C974" s="787" t="s">
        <v>2048</v>
      </c>
      <c r="D974" s="788">
        <v>0.27</v>
      </c>
      <c r="E974" s="788">
        <v>0.27</v>
      </c>
      <c r="F974" s="788">
        <v>0.26</v>
      </c>
      <c r="G974" s="788">
        <v>0.26</v>
      </c>
      <c r="H974" s="788">
        <v>0.25</v>
      </c>
      <c r="I974" s="788">
        <v>0.25</v>
      </c>
      <c r="J974" s="788">
        <v>0.25</v>
      </c>
      <c r="K974" s="788">
        <v>0.25</v>
      </c>
      <c r="L974" s="788">
        <v>0.24</v>
      </c>
      <c r="M974" s="788">
        <v>0.24</v>
      </c>
      <c r="N974" s="788">
        <v>0.23</v>
      </c>
      <c r="O974" s="788">
        <v>0.22</v>
      </c>
      <c r="P974" s="788">
        <v>0.21</v>
      </c>
      <c r="Q974" s="788">
        <v>0.2</v>
      </c>
      <c r="R974" s="788">
        <v>0.2</v>
      </c>
      <c r="S974" s="788">
        <v>0.17</v>
      </c>
      <c r="T974" s="788">
        <v>0.17</v>
      </c>
      <c r="U974" s="788">
        <v>0.17</v>
      </c>
    </row>
    <row r="975" spans="3:21">
      <c r="C975" s="787" t="s">
        <v>2049</v>
      </c>
      <c r="D975" s="788">
        <v>0.25</v>
      </c>
      <c r="E975" s="788">
        <v>0.25</v>
      </c>
      <c r="F975" s="788">
        <v>0.24</v>
      </c>
      <c r="G975" s="788">
        <v>0.24</v>
      </c>
      <c r="H975" s="788">
        <v>0.23</v>
      </c>
      <c r="I975" s="788">
        <v>0.23</v>
      </c>
      <c r="J975" s="788">
        <v>0.23</v>
      </c>
      <c r="K975" s="788">
        <v>0.23</v>
      </c>
      <c r="L975" s="788">
        <v>0.23</v>
      </c>
      <c r="M975" s="788">
        <v>0.23</v>
      </c>
      <c r="N975" s="788">
        <v>0.22</v>
      </c>
      <c r="O975" s="788">
        <v>0.22</v>
      </c>
      <c r="P975" s="788">
        <v>0.21</v>
      </c>
      <c r="Q975" s="788">
        <v>0.21</v>
      </c>
      <c r="R975" s="788">
        <v>0.2</v>
      </c>
      <c r="S975" s="788">
        <v>0.2</v>
      </c>
      <c r="T975" s="788">
        <v>0.19</v>
      </c>
      <c r="U975" s="788">
        <v>0.19</v>
      </c>
    </row>
    <row r="976" spans="3:21">
      <c r="C976" t="s">
        <v>2122</v>
      </c>
    </row>
    <row r="977" spans="3:6">
      <c r="C977" t="s">
        <v>2126</v>
      </c>
    </row>
    <row r="980" spans="3:6">
      <c r="C980" s="790" t="s">
        <v>2134</v>
      </c>
      <c r="D980" s="790"/>
      <c r="E980" s="790"/>
      <c r="F980" s="1568" t="s">
        <v>2135</v>
      </c>
    </row>
    <row r="981" spans="3:6">
      <c r="C981" s="791" t="s">
        <v>2136</v>
      </c>
      <c r="D981" s="791" t="s">
        <v>2137</v>
      </c>
      <c r="E981" s="791" t="s">
        <v>486</v>
      </c>
      <c r="F981" s="1568"/>
    </row>
    <row r="982" spans="3:6" ht="41.25" customHeight="1">
      <c r="C982" s="1569" t="s">
        <v>2138</v>
      </c>
      <c r="D982" s="1570" t="e">
        <f>INDEX($D$795:$U$845,MATCH($H$6,$C$795:$C$845,0),MATCH($D$6,$D$794:$U$794,0))</f>
        <v>#N/A</v>
      </c>
      <c r="E982" s="1571" t="s">
        <v>2139</v>
      </c>
      <c r="F982" s="788" t="e">
        <f>D982*(H708++I734+I760+I781)</f>
        <v>#N/A</v>
      </c>
    </row>
    <row r="983" spans="3:6" ht="41.25" customHeight="1">
      <c r="C983" s="1572" t="s">
        <v>2140</v>
      </c>
      <c r="D983" s="1570" t="e">
        <f>INDEX($D$854:$U$904,MATCH($H$6,$C$854:$C$904,0),MATCH($D$6,$D$853:$U$853,0))</f>
        <v>#N/A</v>
      </c>
      <c r="E983" s="1571" t="s">
        <v>2141</v>
      </c>
      <c r="F983" s="788" t="e">
        <f>D983*H708</f>
        <v>#N/A</v>
      </c>
    </row>
    <row r="984" spans="3:6" ht="41.25" customHeight="1">
      <c r="C984" s="1572" t="s">
        <v>2142</v>
      </c>
      <c r="D984" s="1570" t="e">
        <f>INDEX(D925:U975,MATCH($H$6,$C$925:$C$975,0),MATCH($D$6,$D$924:$U$924,0))</f>
        <v>#N/A</v>
      </c>
      <c r="E984" s="1571" t="s">
        <v>2141</v>
      </c>
      <c r="F984" s="788" t="e">
        <f>D984*I734</f>
        <v>#N/A</v>
      </c>
    </row>
    <row r="985" spans="3:6" ht="41.25" customHeight="1">
      <c r="C985" s="1572" t="s">
        <v>2143</v>
      </c>
      <c r="D985" s="1573">
        <f t="shared" ref="D985:D986" si="54">D913</f>
        <v>0.12</v>
      </c>
      <c r="E985" s="1571" t="s">
        <v>2141</v>
      </c>
      <c r="F985" s="867">
        <f>D985*I763</f>
        <v>0</v>
      </c>
    </row>
    <row r="986" spans="3:6" ht="41.25" customHeight="1">
      <c r="C986" s="1572" t="s">
        <v>2144</v>
      </c>
      <c r="D986" s="1573">
        <f t="shared" si="54"/>
        <v>0.08</v>
      </c>
      <c r="E986" s="1571" t="s">
        <v>2141</v>
      </c>
      <c r="F986" s="867">
        <f>D986*I764</f>
        <v>0</v>
      </c>
    </row>
    <row r="987" spans="3:6" ht="41.25" customHeight="1">
      <c r="C987" s="1572" t="s">
        <v>2145</v>
      </c>
      <c r="D987" s="1573">
        <f>D915</f>
        <v>0.21</v>
      </c>
      <c r="E987" s="1571" t="s">
        <v>2141</v>
      </c>
      <c r="F987" s="867">
        <f>D987*I765</f>
        <v>0</v>
      </c>
    </row>
    <row r="988" spans="3:6">
      <c r="C988" s="269" t="s">
        <v>2146</v>
      </c>
    </row>
    <row r="989" spans="3:6">
      <c r="C989" s="269" t="s">
        <v>2147</v>
      </c>
    </row>
    <row r="990" spans="3:6">
      <c r="C990" s="269" t="s">
        <v>2148</v>
      </c>
    </row>
    <row r="992" spans="3:6">
      <c r="C992" s="37" t="s">
        <v>2149</v>
      </c>
    </row>
    <row r="995" spans="3:8" ht="18">
      <c r="C995" s="1482" t="s">
        <v>244</v>
      </c>
      <c r="D995" s="1482" t="s">
        <v>716</v>
      </c>
      <c r="E995" s="1482" t="s">
        <v>2150</v>
      </c>
      <c r="F995" s="1482" t="s">
        <v>486</v>
      </c>
    </row>
    <row r="996" spans="3:8" ht="29.25" customHeight="1">
      <c r="C996" s="1574" t="s">
        <v>770</v>
      </c>
      <c r="D996" s="1574" t="s">
        <v>1950</v>
      </c>
      <c r="E996" s="787">
        <v>1.0999999999999999E-2</v>
      </c>
      <c r="F996" s="873" t="s">
        <v>2151</v>
      </c>
      <c r="H996" s="16"/>
    </row>
    <row r="997" spans="3:8" ht="15.95" customHeight="1">
      <c r="C997" t="s">
        <v>2152</v>
      </c>
      <c r="H997" s="16"/>
    </row>
    <row r="998" spans="3:8" ht="15.95" customHeight="1">
      <c r="C998" s="12" t="s">
        <v>2153</v>
      </c>
      <c r="H998" s="16"/>
    </row>
    <row r="999" spans="3:8" ht="15.95" customHeight="1">
      <c r="C999" t="s">
        <v>2154</v>
      </c>
      <c r="H999" s="16"/>
    </row>
    <row r="1000" spans="3:8" ht="15.95" customHeight="1">
      <c r="H1000" s="16"/>
    </row>
    <row r="1001" spans="3:8" ht="15.95" customHeight="1">
      <c r="C1001" s="790" t="s">
        <v>139</v>
      </c>
      <c r="D1001" s="791" t="s">
        <v>2155</v>
      </c>
      <c r="H1001" s="16"/>
    </row>
    <row r="1002" spans="3:8" ht="15.95" customHeight="1">
      <c r="C1002" s="787" t="s">
        <v>1999</v>
      </c>
      <c r="D1002" s="792">
        <v>5.0000000000000001E-3</v>
      </c>
      <c r="H1002" s="16"/>
    </row>
    <row r="1003" spans="3:8" ht="15.95" customHeight="1">
      <c r="C1003" s="787" t="s">
        <v>2000</v>
      </c>
      <c r="D1003" s="792">
        <v>5.0000000000000001E-3</v>
      </c>
      <c r="H1003" s="16"/>
    </row>
    <row r="1004" spans="3:8" ht="15.95" customHeight="1">
      <c r="C1004" s="787" t="s">
        <v>2001</v>
      </c>
      <c r="D1004" s="792">
        <v>5.0000000000000001E-3</v>
      </c>
      <c r="H1004" s="16"/>
    </row>
    <row r="1005" spans="3:8" ht="15.95" customHeight="1">
      <c r="C1005" s="787" t="s">
        <v>2002</v>
      </c>
      <c r="D1005" s="792">
        <v>1.2999999999999999E-2</v>
      </c>
      <c r="H1005" s="16"/>
    </row>
    <row r="1006" spans="3:8" ht="15.95" customHeight="1">
      <c r="C1006" s="787" t="s">
        <v>2003</v>
      </c>
      <c r="D1006" s="792">
        <v>1.4E-2</v>
      </c>
      <c r="H1006" s="16"/>
    </row>
    <row r="1007" spans="3:8" ht="15.95" customHeight="1">
      <c r="C1007" s="787" t="s">
        <v>2004</v>
      </c>
      <c r="D1007" s="792">
        <v>6.0000000000000001E-3</v>
      </c>
      <c r="H1007" s="16"/>
    </row>
    <row r="1008" spans="3:8" ht="15.95" customHeight="1">
      <c r="C1008" s="787" t="s">
        <v>2005</v>
      </c>
      <c r="D1008" s="792">
        <v>5.0000000000000001E-3</v>
      </c>
      <c r="H1008" s="16"/>
    </row>
    <row r="1009" spans="3:8" ht="15.95" customHeight="1">
      <c r="C1009" s="787" t="s">
        <v>2006</v>
      </c>
      <c r="D1009" s="792">
        <v>5.0000000000000001E-3</v>
      </c>
      <c r="H1009" s="16"/>
    </row>
    <row r="1010" spans="3:8" ht="15.95" customHeight="1">
      <c r="C1010" s="787" t="s">
        <v>2007</v>
      </c>
      <c r="D1010" s="792">
        <v>7.0000000000000001E-3</v>
      </c>
      <c r="H1010" s="16"/>
    </row>
    <row r="1011" spans="3:8" ht="15.95" customHeight="1">
      <c r="C1011" s="787" t="s">
        <v>2008</v>
      </c>
      <c r="D1011" s="792">
        <v>1.4E-2</v>
      </c>
      <c r="H1011" s="16"/>
    </row>
    <row r="1012" spans="3:8" ht="15.95" customHeight="1">
      <c r="C1012" s="787" t="s">
        <v>2009</v>
      </c>
      <c r="D1012" s="792">
        <v>8.9999999999999993E-3</v>
      </c>
      <c r="H1012" s="16"/>
    </row>
    <row r="1013" spans="3:8" ht="15.95" customHeight="1">
      <c r="C1013" s="787" t="s">
        <v>2010</v>
      </c>
      <c r="D1013" s="792">
        <v>5.0000000000000001E-3</v>
      </c>
      <c r="H1013" s="16"/>
    </row>
    <row r="1014" spans="3:8" ht="15.95" customHeight="1">
      <c r="C1014" s="787" t="s">
        <v>2011</v>
      </c>
      <c r="D1014" s="792">
        <v>5.0000000000000001E-3</v>
      </c>
      <c r="H1014" s="16"/>
    </row>
    <row r="1015" spans="3:8" ht="15.95" customHeight="1">
      <c r="C1015" s="787" t="s">
        <v>2012</v>
      </c>
      <c r="D1015" s="792">
        <v>1.4E-2</v>
      </c>
      <c r="H1015" s="16"/>
    </row>
    <row r="1016" spans="3:8" ht="15.95" customHeight="1">
      <c r="C1016" s="787" t="s">
        <v>2013</v>
      </c>
      <c r="D1016" s="792">
        <v>5.0000000000000001E-3</v>
      </c>
      <c r="H1016" s="16"/>
    </row>
    <row r="1017" spans="3:8" ht="15.95" customHeight="1">
      <c r="C1017" s="787" t="s">
        <v>2014</v>
      </c>
      <c r="D1017" s="792">
        <v>5.0000000000000001E-3</v>
      </c>
      <c r="H1017" s="16"/>
    </row>
    <row r="1018" spans="3:8" ht="15.95" customHeight="1">
      <c r="C1018" s="787" t="s">
        <v>2015</v>
      </c>
      <c r="D1018" s="792">
        <v>5.0000000000000001E-3</v>
      </c>
      <c r="H1018" s="16"/>
    </row>
    <row r="1019" spans="3:8" ht="15.95" customHeight="1">
      <c r="C1019" s="787" t="s">
        <v>2016</v>
      </c>
      <c r="D1019" s="792">
        <v>1.4E-2</v>
      </c>
      <c r="H1019" s="16"/>
    </row>
    <row r="1020" spans="3:8" ht="15.95" customHeight="1">
      <c r="C1020" s="787" t="s">
        <v>2017</v>
      </c>
      <c r="D1020" s="792">
        <v>5.0000000000000001E-3</v>
      </c>
      <c r="H1020" s="16"/>
    </row>
    <row r="1021" spans="3:8" ht="15.95" customHeight="1">
      <c r="C1021" s="787" t="s">
        <v>2018</v>
      </c>
      <c r="D1021" s="792">
        <v>1.4E-2</v>
      </c>
      <c r="H1021" s="16"/>
    </row>
    <row r="1022" spans="3:8" ht="15.95" customHeight="1">
      <c r="C1022" s="787" t="s">
        <v>2019</v>
      </c>
      <c r="D1022" s="792">
        <v>8.9999999999999993E-3</v>
      </c>
      <c r="H1022" s="16"/>
    </row>
    <row r="1023" spans="3:8" ht="15.95" customHeight="1">
      <c r="C1023" s="787" t="s">
        <v>2020</v>
      </c>
      <c r="D1023" s="792">
        <v>5.0000000000000001E-3</v>
      </c>
      <c r="H1023" s="16"/>
    </row>
    <row r="1024" spans="3:8" ht="15.95" customHeight="1">
      <c r="C1024" s="787" t="s">
        <v>2021</v>
      </c>
      <c r="D1024" s="792">
        <v>5.0000000000000001E-3</v>
      </c>
      <c r="H1024" s="16"/>
    </row>
    <row r="1025" spans="3:8" ht="15.95" customHeight="1">
      <c r="C1025" s="787" t="s">
        <v>2022</v>
      </c>
      <c r="D1025" s="792">
        <v>5.0000000000000001E-3</v>
      </c>
      <c r="H1025" s="16"/>
    </row>
    <row r="1026" spans="3:8" ht="15.95" customHeight="1">
      <c r="C1026" s="787" t="s">
        <v>2023</v>
      </c>
      <c r="D1026" s="792">
        <v>8.9999999999999993E-3</v>
      </c>
      <c r="H1026" s="16"/>
    </row>
    <row r="1027" spans="3:8" ht="15.95" customHeight="1">
      <c r="C1027" s="787" t="s">
        <v>2024</v>
      </c>
      <c r="D1027" s="792">
        <v>5.0000000000000001E-3</v>
      </c>
      <c r="H1027" s="16"/>
    </row>
    <row r="1028" spans="3:8" ht="15.95" customHeight="1">
      <c r="C1028" s="787" t="s">
        <v>2025</v>
      </c>
      <c r="D1028" s="792">
        <v>0.01</v>
      </c>
      <c r="H1028" s="16"/>
    </row>
    <row r="1029" spans="3:8" ht="15.95" customHeight="1">
      <c r="C1029" s="787" t="s">
        <v>2026</v>
      </c>
      <c r="D1029" s="792">
        <v>8.9999999999999993E-3</v>
      </c>
      <c r="H1029" s="16"/>
    </row>
    <row r="1030" spans="3:8" ht="15.95" customHeight="1">
      <c r="C1030" s="787" t="s">
        <v>2027</v>
      </c>
      <c r="D1030" s="792">
        <v>1.4E-2</v>
      </c>
      <c r="H1030" s="16"/>
    </row>
    <row r="1031" spans="3:8" ht="15.95" customHeight="1">
      <c r="C1031" s="787" t="s">
        <v>2028</v>
      </c>
      <c r="D1031" s="792">
        <v>5.0000000000000001E-3</v>
      </c>
      <c r="H1031" s="16"/>
    </row>
    <row r="1032" spans="3:8" ht="15.95" customHeight="1">
      <c r="C1032" s="787" t="s">
        <v>2029</v>
      </c>
      <c r="D1032" s="792">
        <v>5.0000000000000001E-3</v>
      </c>
      <c r="H1032" s="16"/>
    </row>
    <row r="1033" spans="3:8" ht="15.95" customHeight="1">
      <c r="C1033" s="787" t="s">
        <v>2030</v>
      </c>
      <c r="D1033" s="792">
        <v>5.0000000000000001E-3</v>
      </c>
      <c r="H1033" s="16"/>
    </row>
    <row r="1034" spans="3:8" ht="15.95" customHeight="1">
      <c r="C1034" s="787" t="s">
        <v>2031</v>
      </c>
      <c r="D1034" s="792">
        <v>1.0999999999999999E-2</v>
      </c>
      <c r="H1034" s="16"/>
    </row>
    <row r="1035" spans="3:8" ht="15.95" customHeight="1">
      <c r="C1035" s="787" t="s">
        <v>2032</v>
      </c>
      <c r="D1035" s="792">
        <v>1.4E-2</v>
      </c>
      <c r="H1035" s="16"/>
    </row>
    <row r="1036" spans="3:8" ht="15.95" customHeight="1">
      <c r="C1036" s="787" t="s">
        <v>2033</v>
      </c>
      <c r="D1036" s="792">
        <v>7.0000000000000001E-3</v>
      </c>
      <c r="H1036" s="16"/>
    </row>
    <row r="1037" spans="3:8" ht="15.95" customHeight="1">
      <c r="C1037" s="787" t="s">
        <v>2034</v>
      </c>
      <c r="D1037" s="792">
        <v>5.0000000000000001E-3</v>
      </c>
      <c r="H1037" s="16"/>
    </row>
    <row r="1038" spans="3:8" ht="15.95" customHeight="1">
      <c r="C1038" s="787" t="s">
        <v>2035</v>
      </c>
      <c r="D1038" s="792">
        <v>1.4E-2</v>
      </c>
      <c r="H1038" s="16"/>
    </row>
    <row r="1039" spans="3:8" ht="15.95" customHeight="1">
      <c r="C1039" s="787" t="s">
        <v>2036</v>
      </c>
      <c r="D1039" s="792">
        <v>8.0000000000000002E-3</v>
      </c>
      <c r="H1039" s="16"/>
    </row>
    <row r="1040" spans="3:8" ht="15.95" customHeight="1">
      <c r="C1040" s="787" t="s">
        <v>2037</v>
      </c>
      <c r="D1040" s="792">
        <v>5.0000000000000001E-3</v>
      </c>
      <c r="H1040" s="16"/>
    </row>
    <row r="1041" spans="3:8" ht="15.95" customHeight="1">
      <c r="C1041" s="787" t="s">
        <v>2038</v>
      </c>
      <c r="D1041" s="792">
        <v>5.0000000000000001E-3</v>
      </c>
      <c r="H1041" s="16"/>
    </row>
    <row r="1042" spans="3:8" ht="15.95" customHeight="1">
      <c r="C1042" s="787" t="s">
        <v>2039</v>
      </c>
      <c r="D1042" s="792">
        <v>5.0000000000000001E-3</v>
      </c>
      <c r="H1042" s="16"/>
    </row>
    <row r="1043" spans="3:8" ht="15.95" customHeight="1">
      <c r="C1043" s="787" t="s">
        <v>2040</v>
      </c>
      <c r="D1043" s="792">
        <v>5.0000000000000001E-3</v>
      </c>
      <c r="H1043" s="16"/>
    </row>
    <row r="1044" spans="3:8" ht="15.95" customHeight="1">
      <c r="C1044" s="787" t="s">
        <v>2041</v>
      </c>
      <c r="D1044" s="792">
        <v>6.0000000000000001E-3</v>
      </c>
      <c r="H1044" s="16"/>
    </row>
    <row r="1045" spans="3:8" ht="15.95" customHeight="1">
      <c r="C1045" s="787" t="s">
        <v>2042</v>
      </c>
      <c r="D1045" s="792">
        <v>5.0000000000000001E-3</v>
      </c>
      <c r="H1045" s="16"/>
    </row>
    <row r="1046" spans="3:8" ht="15.95" customHeight="1">
      <c r="C1046" s="787" t="s">
        <v>2043</v>
      </c>
      <c r="D1046" s="792">
        <v>6.0000000000000001E-3</v>
      </c>
      <c r="H1046" s="16"/>
    </row>
    <row r="1047" spans="3:8" ht="15.95" customHeight="1">
      <c r="C1047" s="787" t="s">
        <v>2044</v>
      </c>
      <c r="D1047" s="792">
        <v>5.0000000000000001E-3</v>
      </c>
      <c r="H1047" s="16"/>
    </row>
    <row r="1048" spans="3:8" ht="15.95" customHeight="1">
      <c r="C1048" s="794" t="s">
        <v>2045</v>
      </c>
      <c r="D1048" s="792">
        <v>5.0000000000000001E-3</v>
      </c>
      <c r="H1048" s="16"/>
    </row>
    <row r="1049" spans="3:8" ht="15.95" customHeight="1">
      <c r="C1049" s="794" t="s">
        <v>2046</v>
      </c>
      <c r="D1049" s="792">
        <v>5.0000000000000001E-3</v>
      </c>
      <c r="H1049" s="16"/>
    </row>
    <row r="1050" spans="3:8" ht="15.95" customHeight="1">
      <c r="C1050" s="794" t="s">
        <v>2047</v>
      </c>
      <c r="D1050" s="792">
        <v>6.0000000000000001E-3</v>
      </c>
      <c r="H1050" s="16"/>
    </row>
    <row r="1051" spans="3:8" ht="15.95" customHeight="1">
      <c r="C1051" s="794" t="s">
        <v>2048</v>
      </c>
      <c r="D1051" s="792">
        <v>6.0000000000000001E-3</v>
      </c>
      <c r="H1051" s="16"/>
    </row>
    <row r="1052" spans="3:8" ht="15.95" customHeight="1">
      <c r="C1052" s="794" t="s">
        <v>2049</v>
      </c>
      <c r="D1052" s="793">
        <v>5.0000000000000001E-3</v>
      </c>
      <c r="H1052" s="16"/>
    </row>
    <row r="1053" spans="3:8" ht="15.95" customHeight="1">
      <c r="C1053" t="s">
        <v>2156</v>
      </c>
      <c r="H1053" s="16"/>
    </row>
    <row r="1054" spans="3:8" ht="15.95" customHeight="1">
      <c r="C1054" t="s">
        <v>2157</v>
      </c>
      <c r="H1054" s="16"/>
    </row>
    <row r="1055" spans="3:8" ht="15.95" customHeight="1">
      <c r="C1055" t="s">
        <v>2122</v>
      </c>
      <c r="H1055" s="16"/>
    </row>
    <row r="1056" spans="3:8" ht="15.95" customHeight="1">
      <c r="C1056" t="s">
        <v>2158</v>
      </c>
      <c r="H1056" s="16"/>
    </row>
    <row r="1057" spans="1:12" ht="16.5">
      <c r="B1057" s="37"/>
      <c r="H1057" s="650"/>
    </row>
    <row r="1058" spans="1:12" ht="16.5">
      <c r="B1058" s="37"/>
      <c r="H1058" s="650"/>
    </row>
    <row r="1059" spans="1:12">
      <c r="B1059" s="37" t="s">
        <v>2099</v>
      </c>
    </row>
    <row r="1060" spans="1:12" ht="18" customHeight="1">
      <c r="B1060" s="303" t="s">
        <v>2159</v>
      </c>
      <c r="D1060" s="1"/>
      <c r="E1060" s="1"/>
      <c r="F1060" s="1"/>
      <c r="G1060" s="1"/>
      <c r="H1060" s="1"/>
      <c r="I1060" s="1"/>
      <c r="J1060" s="1"/>
      <c r="K1060" s="1"/>
    </row>
    <row r="1061" spans="1:12" ht="18" customHeight="1"/>
    <row r="1062" spans="1:12" ht="18" customHeight="1">
      <c r="D1062" s="1538" t="s">
        <v>2100</v>
      </c>
      <c r="E1062" s="1538" t="s">
        <v>2101</v>
      </c>
      <c r="F1062" s="1538" t="s">
        <v>2102</v>
      </c>
      <c r="G1062" s="1538" t="s">
        <v>2103</v>
      </c>
    </row>
    <row r="1063" spans="1:12" ht="18" customHeight="1">
      <c r="A1063" s="452">
        <v>5</v>
      </c>
      <c r="B1063" s="330" t="s">
        <v>2092</v>
      </c>
      <c r="C1063" s="1539" t="str">
        <f>B1060</f>
        <v>Emisiones indirectas N2O</v>
      </c>
      <c r="D1063" s="1575" t="s">
        <v>546</v>
      </c>
      <c r="E1063" s="1575" t="s">
        <v>546</v>
      </c>
      <c r="F1063" s="1540">
        <f>ROUND(G1068*1000,2)</f>
        <v>0</v>
      </c>
      <c r="G1063" s="1540">
        <f>ROUND(H1068,2)</f>
        <v>0</v>
      </c>
    </row>
    <row r="1064" spans="1:12" ht="18" customHeight="1">
      <c r="B1064" s="1"/>
      <c r="C1064" s="1"/>
      <c r="D1064" s="1"/>
      <c r="E1064" s="1"/>
      <c r="F1064" s="1"/>
      <c r="G1064" s="1"/>
      <c r="H1064" s="1"/>
      <c r="I1064" s="1"/>
    </row>
    <row r="1065" spans="1:12" ht="27" customHeight="1">
      <c r="B1065" s="1"/>
      <c r="C1065" s="1516" t="s">
        <v>244</v>
      </c>
      <c r="D1065" s="1516" t="s">
        <v>245</v>
      </c>
      <c r="E1065" s="1516" t="s">
        <v>2104</v>
      </c>
      <c r="F1065" s="1541" t="s">
        <v>2105</v>
      </c>
      <c r="G1065" s="1516" t="s">
        <v>2110</v>
      </c>
      <c r="H1065" s="1516" t="s">
        <v>2107</v>
      </c>
      <c r="I1065" s="1576" t="s">
        <v>2160</v>
      </c>
    </row>
    <row r="1066" spans="1:12">
      <c r="B1066" s="1"/>
      <c r="C1066" s="1557" t="s">
        <v>770</v>
      </c>
      <c r="D1066" s="1577" t="str">
        <f>IFERROR(IF((SUM(H708+I734+I760+I781)*$D$982)&gt;0,(SUM(H708+I734+I760+I781)*$D$982),""),"")</f>
        <v/>
      </c>
      <c r="E1066" s="1578" t="str">
        <f>IF(ISNUMBER(F1066),"-",IF(ISNUMBER(D1066),E996,""))</f>
        <v/>
      </c>
      <c r="F1066" s="1579" t="str">
        <f>IF(ISNUMBER('4. Emisiones cultivos'!H117),'4. Emisiones cultivos'!H117,"")</f>
        <v/>
      </c>
      <c r="G1066" s="1580" t="str">
        <f>IFERROR(IF(ISBLANK(D1066),"", IF(F1066="", D1066*E1066*44/28,D1066*F1066*44/28)),"")</f>
        <v/>
      </c>
      <c r="H1066" s="1551" t="str">
        <f>IFERROR(IF(G1066="", "", G1066*$H$10),"")</f>
        <v/>
      </c>
      <c r="I1066" s="1552">
        <f>SUM(H1066:H1067)</f>
        <v>0</v>
      </c>
    </row>
    <row r="1067" spans="1:12">
      <c r="B1067" s="1"/>
      <c r="C1067" s="1557" t="s">
        <v>2161</v>
      </c>
      <c r="D1067" s="1577" t="str">
        <f>IFERROR(IF(($H$708*$D$983+$I$734*$D$984+$I$763*$D$985+$I$764*$D$986+$I$765*$D$987)&gt;0,($H$708*$D$983+$I$734*$D$984+$I$763*$D$985+$I$764*$D$986+$I$765*$D$987),""),"")</f>
        <v/>
      </c>
      <c r="E1067" s="1578" t="str">
        <f>IF(ISNUMBER(F1067),"-",IF(ISNUMBER(D1067),VLOOKUP($H$6,$C$1001:$D$1052,2,FALSE),""))</f>
        <v/>
      </c>
      <c r="F1067" s="1579" t="str">
        <f>IF(ISNUMBER('4. Emisiones cultivos'!H118),'4. Emisiones cultivos'!H118,"")</f>
        <v/>
      </c>
      <c r="G1067" s="1580" t="str">
        <f>IFERROR(IF(ISBLANK(D1067),"", IF(F1067="", D1067*E1067*44/28,D1067*F1067*44/28)),"")</f>
        <v/>
      </c>
      <c r="H1067" s="1551" t="str">
        <f>IFERROR(IF(G1067="", "", G1067*$H$10),"")</f>
        <v/>
      </c>
    </row>
    <row r="1068" spans="1:12">
      <c r="B1068" s="1"/>
      <c r="C1068" s="286"/>
      <c r="D1068" s="285"/>
      <c r="G1068" s="1551">
        <f>SUM(G1066:G1067)</f>
        <v>0</v>
      </c>
      <c r="H1068" s="1551">
        <f>SUM(H1066:H1067)</f>
        <v>0</v>
      </c>
    </row>
    <row r="1069" spans="1:12">
      <c r="C1069" s="286"/>
      <c r="D1069" s="285"/>
      <c r="L1069" s="287"/>
    </row>
    <row r="1070" spans="1:12" ht="18" customHeight="1">
      <c r="B1070" s="288" t="s">
        <v>2162</v>
      </c>
      <c r="C1070" s="288"/>
      <c r="D1070" s="288"/>
      <c r="E1070" s="288"/>
      <c r="F1070" s="288"/>
      <c r="G1070" s="288"/>
      <c r="H1070" s="288"/>
      <c r="I1070" s="288"/>
      <c r="J1070" s="288"/>
      <c r="K1070" s="288"/>
    </row>
    <row r="1071" spans="1:12">
      <c r="C1071" s="286"/>
      <c r="D1071" s="285"/>
      <c r="L1071" s="287"/>
    </row>
    <row r="1072" spans="1:12">
      <c r="B1072" s="37" t="s">
        <v>29</v>
      </c>
      <c r="C1072" s="286"/>
      <c r="D1072" s="285"/>
      <c r="L1072" s="287"/>
    </row>
    <row r="1073" spans="1:12">
      <c r="C1073" s="286"/>
      <c r="D1073" s="285"/>
      <c r="L1073" s="287"/>
    </row>
    <row r="1074" spans="1:12">
      <c r="C1074" s="1581" t="s">
        <v>2163</v>
      </c>
      <c r="D1074" s="1582"/>
      <c r="E1074" s="1583">
        <v>0.2</v>
      </c>
      <c r="F1074" s="1584" t="s">
        <v>2164</v>
      </c>
    </row>
    <row r="1075" spans="1:12">
      <c r="C1075" s="1581" t="s">
        <v>2165</v>
      </c>
      <c r="D1075" s="1582"/>
      <c r="E1075" s="793">
        <v>60.06</v>
      </c>
      <c r="F1075" s="1585" t="s">
        <v>800</v>
      </c>
    </row>
    <row r="1076" spans="1:12" ht="15" customHeight="1">
      <c r="C1076" s="1581" t="s">
        <v>2166</v>
      </c>
      <c r="D1076" s="1582"/>
      <c r="E1076" s="793">
        <v>28.013400000000001</v>
      </c>
      <c r="F1076" s="1585" t="s">
        <v>800</v>
      </c>
    </row>
    <row r="1077" spans="1:12" ht="16.5" customHeight="1">
      <c r="C1077" s="1581" t="s">
        <v>2167</v>
      </c>
      <c r="D1077" s="1582"/>
      <c r="E1077" s="793">
        <f>E1075/E1076</f>
        <v>2.1439739553213819</v>
      </c>
      <c r="F1077" s="787"/>
    </row>
    <row r="1078" spans="1:12">
      <c r="C1078" s="269" t="s">
        <v>2168</v>
      </c>
    </row>
    <row r="1079" spans="1:12">
      <c r="C1079" s="652" t="s">
        <v>2169</v>
      </c>
    </row>
    <row r="1080" spans="1:12">
      <c r="C1080" s="286"/>
      <c r="D1080" s="285"/>
      <c r="L1080" s="287"/>
    </row>
    <row r="1081" spans="1:12">
      <c r="B1081" s="37" t="s">
        <v>2099</v>
      </c>
      <c r="C1081" s="286"/>
      <c r="D1081" s="285"/>
      <c r="L1081" s="287"/>
    </row>
    <row r="1082" spans="1:12">
      <c r="C1082" s="286"/>
      <c r="D1082" s="285"/>
      <c r="L1082" s="287"/>
    </row>
    <row r="1083" spans="1:12" ht="18" customHeight="1">
      <c r="B1083" s="303" t="s">
        <v>212</v>
      </c>
      <c r="D1083" s="1"/>
      <c r="E1083" s="1"/>
      <c r="F1083" s="1"/>
      <c r="G1083" s="1"/>
      <c r="H1083" s="1"/>
      <c r="J1083" s="1"/>
      <c r="K1083" s="1"/>
    </row>
    <row r="1084" spans="1:12" ht="18" customHeight="1"/>
    <row r="1085" spans="1:12" ht="18" customHeight="1">
      <c r="D1085" s="1538" t="s">
        <v>2100</v>
      </c>
      <c r="E1085" s="1538" t="s">
        <v>2101</v>
      </c>
      <c r="F1085" s="1538" t="s">
        <v>2102</v>
      </c>
      <c r="G1085" s="1538" t="s">
        <v>2103</v>
      </c>
    </row>
    <row r="1086" spans="1:12" ht="18" customHeight="1">
      <c r="A1086" s="452">
        <v>6</v>
      </c>
      <c r="B1086" s="330" t="s">
        <v>2093</v>
      </c>
      <c r="C1086" s="1539" t="str">
        <f>B1083</f>
        <v>Consumo de urea</v>
      </c>
      <c r="D1086" s="1575" t="s">
        <v>546</v>
      </c>
      <c r="E1086" s="1575" t="s">
        <v>546</v>
      </c>
      <c r="F1086" s="1575" t="s">
        <v>546</v>
      </c>
      <c r="G1086" s="1540">
        <f>ROUND(H1109,2)</f>
        <v>0</v>
      </c>
    </row>
    <row r="1087" spans="1:12">
      <c r="C1087" s="286"/>
      <c r="D1087" s="285"/>
      <c r="L1087" s="287"/>
    </row>
    <row r="1088" spans="1:12">
      <c r="C1088" s="286"/>
      <c r="L1088" s="287"/>
    </row>
    <row r="1089" spans="3:9" ht="15" customHeight="1">
      <c r="C1089" s="1516" t="s">
        <v>158</v>
      </c>
      <c r="D1089" s="1516" t="s">
        <v>159</v>
      </c>
      <c r="E1089" s="1516" t="s">
        <v>189</v>
      </c>
      <c r="F1089" s="1516" t="s">
        <v>2104</v>
      </c>
      <c r="G1089" s="1541" t="s">
        <v>2105</v>
      </c>
      <c r="H1089" s="1516" t="s">
        <v>2170</v>
      </c>
      <c r="I1089" s="1516" t="s">
        <v>2171</v>
      </c>
    </row>
    <row r="1090" spans="3:9">
      <c r="C1090" s="1542" t="s">
        <v>158</v>
      </c>
      <c r="D1090" s="1561"/>
      <c r="E1090" s="1561"/>
      <c r="F1090" s="1561"/>
      <c r="G1090" s="1561"/>
      <c r="H1090" s="1561"/>
      <c r="I1090" s="1555" t="s">
        <v>2109</v>
      </c>
    </row>
    <row r="1091" spans="3:9">
      <c r="C1091" s="1557" t="str">
        <f t="shared" ref="C1091:C1108" si="55">IF(OR(D690="Urea",D690="Urea cristalina"),C690,"")</f>
        <v/>
      </c>
      <c r="D1091" s="1557" t="str">
        <f t="shared" ref="D1091:D1108" si="56">IF(OR(D690="Urea",D690="Urea cristalina"),D690,"")</f>
        <v/>
      </c>
      <c r="E1091" s="1557" t="str">
        <f t="shared" ref="E1091:E1108" si="57">IFERROR(IF(D1091="", "", IF(ISNUMBER(F690),F690,H690*$E$1077)),"")</f>
        <v/>
      </c>
      <c r="F1091" s="1586" t="str">
        <f>IF(ISNUMBER(G1091),"-",IF(ISNUMBER(E1091),$E$1074,""))</f>
        <v/>
      </c>
      <c r="G1091" s="1579" t="str">
        <f>IF(ISNUMBER('4. Emisiones cultivos'!I130),'4. Emisiones cultivos'!I130,"")</f>
        <v/>
      </c>
      <c r="H1091" s="1580" t="str">
        <f>IF(E1091="","",IF(G1091="",E1091*F1091*44/12,E1091*G1091*44/12))</f>
        <v/>
      </c>
      <c r="I1091" s="1580">
        <f>SUM(H1091:H1108)</f>
        <v>0</v>
      </c>
    </row>
    <row r="1092" spans="3:9">
      <c r="C1092" s="1557" t="str">
        <f t="shared" si="55"/>
        <v/>
      </c>
      <c r="D1092" s="1557" t="str">
        <f t="shared" si="56"/>
        <v/>
      </c>
      <c r="E1092" s="1557" t="str">
        <f t="shared" si="57"/>
        <v/>
      </c>
      <c r="F1092" s="1586" t="str">
        <f t="shared" ref="F1092:F1095" si="58">IF(ISNUMBER(G1092),"-",IF(ISNUMBER(E1092),$E$1074,""))</f>
        <v/>
      </c>
      <c r="G1092" s="1579" t="str">
        <f>IF(ISNUMBER('4. Emisiones cultivos'!I131),'4. Emisiones cultivos'!I131,"")</f>
        <v/>
      </c>
      <c r="H1092" s="1580" t="str">
        <f t="shared" ref="H1092:H1095" si="59">IF(E1092="","",IF(G1092="",E1092*F1092*44/12,E1092*G1092*44/12))</f>
        <v/>
      </c>
      <c r="I1092" s="41"/>
    </row>
    <row r="1093" spans="3:9">
      <c r="C1093" s="1557" t="str">
        <f t="shared" si="55"/>
        <v/>
      </c>
      <c r="D1093" s="1557" t="str">
        <f t="shared" si="56"/>
        <v/>
      </c>
      <c r="E1093" s="1557" t="str">
        <f t="shared" si="57"/>
        <v/>
      </c>
      <c r="F1093" s="1586" t="str">
        <f t="shared" si="58"/>
        <v/>
      </c>
      <c r="G1093" s="1579" t="str">
        <f>IF(ISNUMBER('4. Emisiones cultivos'!I132),'4. Emisiones cultivos'!I132,"")</f>
        <v/>
      </c>
      <c r="H1093" s="1580" t="str">
        <f t="shared" si="59"/>
        <v/>
      </c>
      <c r="I1093" s="41"/>
    </row>
    <row r="1094" spans="3:9">
      <c r="C1094" s="1557" t="str">
        <f t="shared" si="55"/>
        <v/>
      </c>
      <c r="D1094" s="1557" t="str">
        <f t="shared" si="56"/>
        <v/>
      </c>
      <c r="E1094" s="1557" t="str">
        <f t="shared" si="57"/>
        <v/>
      </c>
      <c r="F1094" s="1586" t="str">
        <f t="shared" si="58"/>
        <v/>
      </c>
      <c r="G1094" s="1579" t="str">
        <f>IF(ISNUMBER('4. Emisiones cultivos'!I133),'4. Emisiones cultivos'!I133,"")</f>
        <v/>
      </c>
      <c r="H1094" s="1580" t="str">
        <f>IF(E1094="","",IF(G1094="",E1094*F1094*44/12,E1094*G1094*44/12))</f>
        <v/>
      </c>
      <c r="I1094" s="41"/>
    </row>
    <row r="1095" spans="3:9">
      <c r="C1095" s="1557" t="str">
        <f t="shared" si="55"/>
        <v/>
      </c>
      <c r="D1095" s="1557" t="str">
        <f t="shared" si="56"/>
        <v/>
      </c>
      <c r="E1095" s="1557" t="str">
        <f t="shared" si="57"/>
        <v/>
      </c>
      <c r="F1095" s="1586" t="str">
        <f t="shared" si="58"/>
        <v/>
      </c>
      <c r="G1095" s="1579" t="str">
        <f>IF(ISNUMBER('4. Emisiones cultivos'!I134),'4. Emisiones cultivos'!I134,"")</f>
        <v/>
      </c>
      <c r="H1095" s="1580" t="str">
        <f t="shared" si="59"/>
        <v/>
      </c>
      <c r="I1095" s="41"/>
    </row>
    <row r="1096" spans="3:9">
      <c r="C1096" s="1557" t="str">
        <f t="shared" si="55"/>
        <v/>
      </c>
      <c r="D1096" s="1557" t="str">
        <f t="shared" si="56"/>
        <v/>
      </c>
      <c r="E1096" s="1557" t="str">
        <f t="shared" si="57"/>
        <v/>
      </c>
      <c r="F1096" s="1586" t="str">
        <f t="shared" ref="F1096:F1108" si="60">IF(ISNUMBER(G1096),"-",IF(ISNUMBER(E1096),$E$1074,""))</f>
        <v/>
      </c>
      <c r="G1096" s="1579" t="str">
        <f>IF(ISNUMBER('4. Emisiones cultivos'!I135),'4. Emisiones cultivos'!I135,"")</f>
        <v/>
      </c>
      <c r="H1096" s="1580" t="str">
        <f t="shared" ref="H1096:H1108" si="61">IF(E1096="","",IF(G1096="",E1096*F1096*44/12,E1096*G1096*44/12))</f>
        <v/>
      </c>
      <c r="I1096" s="41"/>
    </row>
    <row r="1097" spans="3:9">
      <c r="C1097" s="1557" t="str">
        <f t="shared" si="55"/>
        <v/>
      </c>
      <c r="D1097" s="1557" t="str">
        <f t="shared" si="56"/>
        <v/>
      </c>
      <c r="E1097" s="1557" t="str">
        <f t="shared" si="57"/>
        <v/>
      </c>
      <c r="F1097" s="1586" t="str">
        <f t="shared" si="60"/>
        <v/>
      </c>
      <c r="G1097" s="1579" t="str">
        <f>IF(ISNUMBER('4. Emisiones cultivos'!I136),'4. Emisiones cultivos'!I136,"")</f>
        <v/>
      </c>
      <c r="H1097" s="1580" t="str">
        <f t="shared" si="61"/>
        <v/>
      </c>
      <c r="I1097" s="41"/>
    </row>
    <row r="1098" spans="3:9">
      <c r="C1098" s="1557" t="str">
        <f t="shared" si="55"/>
        <v/>
      </c>
      <c r="D1098" s="1557" t="str">
        <f t="shared" si="56"/>
        <v/>
      </c>
      <c r="E1098" s="1557" t="str">
        <f t="shared" si="57"/>
        <v/>
      </c>
      <c r="F1098" s="1586" t="str">
        <f t="shared" si="60"/>
        <v/>
      </c>
      <c r="G1098" s="1579" t="str">
        <f>IF(ISNUMBER('4. Emisiones cultivos'!I137),'4. Emisiones cultivos'!I137,"")</f>
        <v/>
      </c>
      <c r="H1098" s="1580" t="str">
        <f t="shared" si="61"/>
        <v/>
      </c>
      <c r="I1098" s="41"/>
    </row>
    <row r="1099" spans="3:9">
      <c r="C1099" s="1557" t="str">
        <f t="shared" si="55"/>
        <v/>
      </c>
      <c r="D1099" s="1557" t="str">
        <f t="shared" si="56"/>
        <v/>
      </c>
      <c r="E1099" s="1557" t="str">
        <f t="shared" si="57"/>
        <v/>
      </c>
      <c r="F1099" s="1586" t="str">
        <f t="shared" si="60"/>
        <v/>
      </c>
      <c r="G1099" s="1579" t="str">
        <f>IF(ISNUMBER('4. Emisiones cultivos'!I138),'4. Emisiones cultivos'!I138,"")</f>
        <v/>
      </c>
      <c r="H1099" s="1580" t="str">
        <f t="shared" si="61"/>
        <v/>
      </c>
      <c r="I1099" s="41"/>
    </row>
    <row r="1100" spans="3:9">
      <c r="C1100" s="1557" t="str">
        <f t="shared" si="55"/>
        <v/>
      </c>
      <c r="D1100" s="1557" t="str">
        <f t="shared" si="56"/>
        <v/>
      </c>
      <c r="E1100" s="1557" t="str">
        <f t="shared" si="57"/>
        <v/>
      </c>
      <c r="F1100" s="1586" t="str">
        <f t="shared" si="60"/>
        <v/>
      </c>
      <c r="G1100" s="1579" t="str">
        <f>IF(ISNUMBER('4. Emisiones cultivos'!I139),'4. Emisiones cultivos'!I139,"")</f>
        <v/>
      </c>
      <c r="H1100" s="1580" t="str">
        <f t="shared" si="61"/>
        <v/>
      </c>
      <c r="I1100" s="41"/>
    </row>
    <row r="1101" spans="3:9">
      <c r="C1101" s="1557" t="str">
        <f t="shared" si="55"/>
        <v/>
      </c>
      <c r="D1101" s="1557" t="str">
        <f t="shared" si="56"/>
        <v/>
      </c>
      <c r="E1101" s="1557" t="str">
        <f t="shared" si="57"/>
        <v/>
      </c>
      <c r="F1101" s="1586" t="str">
        <f t="shared" si="60"/>
        <v/>
      </c>
      <c r="G1101" s="1579" t="str">
        <f>IF(ISNUMBER('4. Emisiones cultivos'!I140),'4. Emisiones cultivos'!I140,"")</f>
        <v/>
      </c>
      <c r="H1101" s="1580" t="str">
        <f t="shared" si="61"/>
        <v/>
      </c>
      <c r="I1101" s="41"/>
    </row>
    <row r="1102" spans="3:9">
      <c r="C1102" s="1557" t="str">
        <f t="shared" si="55"/>
        <v/>
      </c>
      <c r="D1102" s="1557" t="str">
        <f t="shared" si="56"/>
        <v/>
      </c>
      <c r="E1102" s="1557" t="str">
        <f t="shared" si="57"/>
        <v/>
      </c>
      <c r="F1102" s="1586" t="str">
        <f t="shared" si="60"/>
        <v/>
      </c>
      <c r="G1102" s="1579" t="str">
        <f>IF(ISNUMBER('4. Emisiones cultivos'!I141),'4. Emisiones cultivos'!I141,"")</f>
        <v/>
      </c>
      <c r="H1102" s="1580" t="str">
        <f t="shared" si="61"/>
        <v/>
      </c>
      <c r="I1102" s="41"/>
    </row>
    <row r="1103" spans="3:9">
      <c r="C1103" s="1557" t="str">
        <f t="shared" si="55"/>
        <v/>
      </c>
      <c r="D1103" s="1557" t="str">
        <f t="shared" si="56"/>
        <v/>
      </c>
      <c r="E1103" s="1557" t="str">
        <f t="shared" si="57"/>
        <v/>
      </c>
      <c r="F1103" s="1586" t="str">
        <f t="shared" si="60"/>
        <v/>
      </c>
      <c r="G1103" s="1579" t="str">
        <f>IF(ISNUMBER('4. Emisiones cultivos'!I142),'4. Emisiones cultivos'!I142,"")</f>
        <v/>
      </c>
      <c r="H1103" s="1580" t="str">
        <f t="shared" si="61"/>
        <v/>
      </c>
      <c r="I1103" s="41"/>
    </row>
    <row r="1104" spans="3:9">
      <c r="C1104" s="1557" t="str">
        <f t="shared" si="55"/>
        <v/>
      </c>
      <c r="D1104" s="1557" t="str">
        <f t="shared" si="56"/>
        <v/>
      </c>
      <c r="E1104" s="1557" t="str">
        <f t="shared" si="57"/>
        <v/>
      </c>
      <c r="F1104" s="1586" t="str">
        <f t="shared" si="60"/>
        <v/>
      </c>
      <c r="G1104" s="1579" t="str">
        <f>IF(ISNUMBER('4. Emisiones cultivos'!I143),'4. Emisiones cultivos'!I143,"")</f>
        <v/>
      </c>
      <c r="H1104" s="1580" t="str">
        <f t="shared" si="61"/>
        <v/>
      </c>
      <c r="I1104" s="41"/>
    </row>
    <row r="1105" spans="2:21">
      <c r="C1105" s="1557" t="str">
        <f t="shared" si="55"/>
        <v/>
      </c>
      <c r="D1105" s="1557" t="str">
        <f t="shared" si="56"/>
        <v/>
      </c>
      <c r="E1105" s="1557" t="str">
        <f t="shared" si="57"/>
        <v/>
      </c>
      <c r="F1105" s="1586" t="str">
        <f t="shared" si="60"/>
        <v/>
      </c>
      <c r="G1105" s="1579" t="str">
        <f>IF(ISNUMBER('4. Emisiones cultivos'!I144),'4. Emisiones cultivos'!I144,"")</f>
        <v/>
      </c>
      <c r="H1105" s="1580" t="str">
        <f t="shared" si="61"/>
        <v/>
      </c>
      <c r="I1105" s="41"/>
    </row>
    <row r="1106" spans="2:21">
      <c r="C1106" s="1557" t="str">
        <f t="shared" si="55"/>
        <v/>
      </c>
      <c r="D1106" s="1557" t="str">
        <f t="shared" si="56"/>
        <v/>
      </c>
      <c r="E1106" s="1557" t="str">
        <f t="shared" si="57"/>
        <v/>
      </c>
      <c r="F1106" s="1586" t="str">
        <f t="shared" si="60"/>
        <v/>
      </c>
      <c r="G1106" s="1579" t="str">
        <f>IF(ISNUMBER('4. Emisiones cultivos'!I145),'4. Emisiones cultivos'!I145,"")</f>
        <v/>
      </c>
      <c r="H1106" s="1580" t="str">
        <f t="shared" si="61"/>
        <v/>
      </c>
      <c r="I1106" s="41"/>
    </row>
    <row r="1107" spans="2:21">
      <c r="C1107" s="1557" t="str">
        <f t="shared" si="55"/>
        <v/>
      </c>
      <c r="D1107" s="1557" t="str">
        <f t="shared" si="56"/>
        <v/>
      </c>
      <c r="E1107" s="1557" t="str">
        <f t="shared" si="57"/>
        <v/>
      </c>
      <c r="F1107" s="1586" t="str">
        <f t="shared" si="60"/>
        <v/>
      </c>
      <c r="G1107" s="1579" t="str">
        <f>IF(ISNUMBER('4. Emisiones cultivos'!I146),'4. Emisiones cultivos'!I146,"")</f>
        <v/>
      </c>
      <c r="H1107" s="1580" t="str">
        <f t="shared" si="61"/>
        <v/>
      </c>
      <c r="I1107" s="41"/>
    </row>
    <row r="1108" spans="2:21">
      <c r="C1108" s="1557" t="str">
        <f t="shared" si="55"/>
        <v/>
      </c>
      <c r="D1108" s="1557" t="str">
        <f t="shared" si="56"/>
        <v/>
      </c>
      <c r="E1108" s="1557" t="str">
        <f t="shared" si="57"/>
        <v/>
      </c>
      <c r="F1108" s="1586" t="str">
        <f t="shared" si="60"/>
        <v/>
      </c>
      <c r="G1108" s="1579" t="str">
        <f>IF(ISNUMBER('4. Emisiones cultivos'!I147),'4. Emisiones cultivos'!I147,"")</f>
        <v/>
      </c>
      <c r="H1108" s="1580" t="str">
        <f t="shared" si="61"/>
        <v/>
      </c>
      <c r="I1108" s="41"/>
    </row>
    <row r="1109" spans="2:21">
      <c r="D1109" s="286"/>
      <c r="E1109" s="285"/>
      <c r="H1109" s="1551">
        <f>SUM(H1091:H1108)</f>
        <v>0</v>
      </c>
    </row>
    <row r="1110" spans="2:21">
      <c r="C1110" s="286"/>
      <c r="D1110" s="285"/>
      <c r="L1110" s="287"/>
    </row>
    <row r="1111" spans="2:21" ht="18" customHeight="1">
      <c r="B1111" s="288" t="s">
        <v>2172</v>
      </c>
      <c r="C1111" s="288"/>
      <c r="D1111" s="288"/>
      <c r="E1111" s="288"/>
      <c r="F1111" s="288"/>
      <c r="G1111" s="288"/>
      <c r="H1111" s="288"/>
      <c r="I1111" s="288"/>
      <c r="J1111" s="288"/>
      <c r="K1111" s="288"/>
    </row>
    <row r="1112" spans="2:21">
      <c r="C1112" s="286"/>
      <c r="D1112" s="285"/>
      <c r="L1112" s="287"/>
    </row>
    <row r="1113" spans="2:21">
      <c r="B1113" s="37" t="s">
        <v>29</v>
      </c>
      <c r="C1113" s="287"/>
      <c r="D1113" s="285"/>
      <c r="F1113" s="16"/>
      <c r="L1113" s="287"/>
    </row>
    <row r="1114" spans="2:21">
      <c r="B1114" s="37"/>
      <c r="C1114" s="287"/>
      <c r="D1114" s="285"/>
      <c r="L1114" s="287"/>
    </row>
    <row r="1115" spans="2:21">
      <c r="C1115" s="1475" t="s">
        <v>2173</v>
      </c>
      <c r="D1115" s="1489">
        <v>2007</v>
      </c>
      <c r="E1115" s="1489">
        <v>2008</v>
      </c>
      <c r="F1115" s="1489">
        <v>2009</v>
      </c>
      <c r="G1115" s="1489">
        <v>2010</v>
      </c>
      <c r="H1115" s="1489">
        <v>2011</v>
      </c>
      <c r="I1115" s="1489">
        <v>2012</v>
      </c>
      <c r="J1115" s="1489">
        <v>2013</v>
      </c>
      <c r="K1115" s="1489">
        <v>2014</v>
      </c>
      <c r="L1115" s="1489">
        <v>2015</v>
      </c>
      <c r="M1115" s="1489">
        <v>2016</v>
      </c>
      <c r="N1115" s="1489">
        <v>2017</v>
      </c>
      <c r="O1115" s="1489">
        <v>2018</v>
      </c>
      <c r="P1115" s="1489">
        <v>2019</v>
      </c>
      <c r="Q1115" s="1489">
        <v>2020</v>
      </c>
      <c r="R1115" s="1489">
        <v>2021</v>
      </c>
      <c r="S1115" s="1489">
        <v>2022</v>
      </c>
      <c r="T1115" s="1489">
        <v>2023</v>
      </c>
      <c r="U1115" s="1489">
        <v>2024</v>
      </c>
    </row>
    <row r="1116" spans="2:21" ht="18">
      <c r="C1116" s="1475" t="s">
        <v>2174</v>
      </c>
      <c r="D1116" s="1587">
        <v>192.66</v>
      </c>
      <c r="E1116" s="1587">
        <v>195.56</v>
      </c>
      <c r="F1116" s="1587">
        <v>191.5</v>
      </c>
      <c r="G1116" s="1587">
        <v>198.41</v>
      </c>
      <c r="H1116" s="1587">
        <v>197.66</v>
      </c>
      <c r="I1116" s="1587">
        <v>196.75</v>
      </c>
      <c r="J1116" s="1587">
        <v>199.49</v>
      </c>
      <c r="K1116" s="1587">
        <v>198.39</v>
      </c>
      <c r="L1116" s="1587">
        <v>197.53</v>
      </c>
      <c r="M1116" s="1587">
        <v>198.02</v>
      </c>
      <c r="N1116" s="1587">
        <v>200.91</v>
      </c>
      <c r="O1116" s="1587">
        <v>197.84</v>
      </c>
      <c r="P1116" s="1587">
        <v>197.98</v>
      </c>
      <c r="Q1116" s="1587">
        <v>197.85</v>
      </c>
      <c r="R1116" s="1587">
        <v>195.23</v>
      </c>
      <c r="S1116" s="788">
        <v>197.61</v>
      </c>
      <c r="T1116" s="788">
        <v>201.79</v>
      </c>
      <c r="U1116" s="788">
        <v>201.79</v>
      </c>
    </row>
    <row r="1117" spans="2:21" ht="16.5">
      <c r="C1117" s="648" t="s">
        <v>2175</v>
      </c>
    </row>
    <row r="1118" spans="2:21" ht="16.5">
      <c r="C1118" s="650" t="s">
        <v>870</v>
      </c>
    </row>
    <row r="1119" spans="2:21">
      <c r="B1119" s="37" t="s">
        <v>2099</v>
      </c>
      <c r="C1119" s="286"/>
      <c r="D1119" s="285"/>
      <c r="L1119" s="287"/>
    </row>
    <row r="1120" spans="2:21">
      <c r="C1120" s="286"/>
      <c r="D1120" s="285"/>
      <c r="L1120" s="287"/>
    </row>
    <row r="1121" spans="1:12" ht="18" customHeight="1">
      <c r="B1121" s="303" t="s">
        <v>213</v>
      </c>
      <c r="D1121" s="1"/>
      <c r="E1121" s="1"/>
      <c r="F1121" s="1"/>
      <c r="G1121" s="1"/>
      <c r="H1121" s="1"/>
      <c r="I1121" s="1"/>
      <c r="J1121" s="1"/>
      <c r="K1121" s="1"/>
    </row>
    <row r="1122" spans="1:12" ht="18" customHeight="1"/>
    <row r="1123" spans="1:12" ht="18" customHeight="1">
      <c r="D1123" s="1538" t="s">
        <v>2100</v>
      </c>
      <c r="E1123" s="1538" t="s">
        <v>2101</v>
      </c>
      <c r="F1123" s="1538" t="s">
        <v>2102</v>
      </c>
      <c r="G1123" s="1538" t="s">
        <v>2103</v>
      </c>
    </row>
    <row r="1124" spans="1:12" ht="18" customHeight="1">
      <c r="A1124" s="452">
        <v>7</v>
      </c>
      <c r="B1124" s="330" t="s">
        <v>2094</v>
      </c>
      <c r="C1124" s="1539" t="str">
        <f>B1121</f>
        <v>Cultivo de arroz</v>
      </c>
      <c r="D1124" s="1575" t="s">
        <v>546</v>
      </c>
      <c r="E1124" s="1540">
        <f>ROUND(H1135*1000,2)</f>
        <v>0</v>
      </c>
      <c r="F1124" s="1575" t="s">
        <v>546</v>
      </c>
      <c r="G1124" s="1540">
        <f>ROUND(I1135,2)</f>
        <v>0</v>
      </c>
      <c r="I1124" s="2"/>
    </row>
    <row r="1125" spans="1:12">
      <c r="C1125" s="287"/>
      <c r="D1125" s="285"/>
      <c r="I1125" s="2"/>
      <c r="L1125" s="287"/>
    </row>
    <row r="1126" spans="1:12">
      <c r="C1126" s="287"/>
      <c r="D1126" s="285"/>
      <c r="L1126" s="287"/>
    </row>
    <row r="1127" spans="1:12" ht="35.25" customHeight="1">
      <c r="C1127" s="1516" t="s">
        <v>158</v>
      </c>
      <c r="D1127" s="1588" t="s">
        <v>197</v>
      </c>
      <c r="E1127" s="1588" t="s">
        <v>149</v>
      </c>
      <c r="F1127" s="1588" t="s">
        <v>2176</v>
      </c>
      <c r="G1127" s="1588" t="s">
        <v>2105</v>
      </c>
      <c r="H1127" s="1516" t="s">
        <v>2177</v>
      </c>
      <c r="I1127" s="1589" t="s">
        <v>2178</v>
      </c>
      <c r="J1127" s="1589" t="s">
        <v>2178</v>
      </c>
    </row>
    <row r="1128" spans="1:12" ht="15" customHeight="1">
      <c r="C1128" s="1542" t="s">
        <v>158</v>
      </c>
      <c r="D1128" s="1590"/>
      <c r="E1128" s="1590"/>
      <c r="F1128" s="1590"/>
      <c r="G1128" s="1590"/>
      <c r="H1128" s="1591"/>
      <c r="I1128" s="1592"/>
      <c r="J1128" s="1555" t="s">
        <v>2109</v>
      </c>
    </row>
    <row r="1129" spans="1:12">
      <c r="C1129" s="787" t="str">
        <f t="shared" ref="C1129:C1134" si="62">IF(D1129="Arroz",C469,"")</f>
        <v/>
      </c>
      <c r="D1129" s="787" t="str">
        <f t="shared" ref="D1129:D1134" si="63">IF(D469="Arroz",D469,"")</f>
        <v/>
      </c>
      <c r="E1129" s="1480" t="str">
        <f t="shared" ref="E1129:E1134" si="64">IF(D1129="Arroz",E469,"")</f>
        <v/>
      </c>
      <c r="F1129" s="1593" t="str">
        <f t="shared" ref="F1129:F1134" si="65">IF(ISNUMBER(G1129),"-",IF(D1129="Arroz",INDEX($D$1116:$U$1116,MATCH($D$6,$D$1115:$U$1115,0)),""))</f>
        <v/>
      </c>
      <c r="G1129" s="787" t="str">
        <f>IF(ISNUMBER('4. Emisiones cultivos'!I155),'4. Emisiones cultivos'!I155,"")</f>
        <v/>
      </c>
      <c r="H1129" s="1552" t="str">
        <f>IFERROR(IF(E1129="","",IF(G1129="",E1129*F1129,E1129*G1129)),"")</f>
        <v/>
      </c>
      <c r="I1129" s="1552">
        <f>IFERROR(IF(E1129="",0,IF(G1129="",E1129*F1129*$J$632,E1129*G1129*$J$632)),"")</f>
        <v>0</v>
      </c>
      <c r="J1129" s="1552">
        <f>I1135</f>
        <v>0</v>
      </c>
    </row>
    <row r="1130" spans="1:12">
      <c r="C1130" s="787" t="str">
        <f t="shared" si="62"/>
        <v/>
      </c>
      <c r="D1130" s="787" t="str">
        <f t="shared" si="63"/>
        <v/>
      </c>
      <c r="E1130" s="1480" t="str">
        <f t="shared" si="64"/>
        <v/>
      </c>
      <c r="F1130" s="1593" t="str">
        <f t="shared" si="65"/>
        <v/>
      </c>
      <c r="G1130" s="787" t="str">
        <f>IF(ISNUMBER('4. Emisiones cultivos'!I156),'4. Emisiones cultivos'!I156,"")</f>
        <v/>
      </c>
      <c r="H1130" s="1552" t="str">
        <f t="shared" ref="H1130:H1134" si="66">IFERROR(IF(E1130="","",IF(G1130="",E1130*F1130,E1130*G1130)),"")</f>
        <v/>
      </c>
      <c r="I1130" s="1552">
        <f t="shared" ref="I1130:I1134" si="67">IFERROR(IF(E1130="",0,IF(G1130="",E1130*F1130*$J$632,E1130*G1130*$J$632)),"")</f>
        <v>0</v>
      </c>
    </row>
    <row r="1131" spans="1:12">
      <c r="C1131" s="787" t="str">
        <f t="shared" si="62"/>
        <v/>
      </c>
      <c r="D1131" s="787" t="str">
        <f t="shared" si="63"/>
        <v/>
      </c>
      <c r="E1131" s="1480" t="str">
        <f t="shared" si="64"/>
        <v/>
      </c>
      <c r="F1131" s="1593" t="str">
        <f t="shared" si="65"/>
        <v/>
      </c>
      <c r="G1131" s="787" t="str">
        <f>IF(ISNUMBER('4. Emisiones cultivos'!I157),'4. Emisiones cultivos'!I157,"")</f>
        <v/>
      </c>
      <c r="H1131" s="1552" t="str">
        <f t="shared" si="66"/>
        <v/>
      </c>
      <c r="I1131" s="1552">
        <f t="shared" si="67"/>
        <v>0</v>
      </c>
    </row>
    <row r="1132" spans="1:12">
      <c r="C1132" s="787" t="str">
        <f t="shared" si="62"/>
        <v/>
      </c>
      <c r="D1132" s="787" t="str">
        <f t="shared" si="63"/>
        <v/>
      </c>
      <c r="E1132" s="1480" t="str">
        <f t="shared" si="64"/>
        <v/>
      </c>
      <c r="F1132" s="1593" t="str">
        <f t="shared" si="65"/>
        <v/>
      </c>
      <c r="G1132" s="787" t="str">
        <f>IF(ISNUMBER('4. Emisiones cultivos'!I158),'4. Emisiones cultivos'!I158,"")</f>
        <v/>
      </c>
      <c r="H1132" s="1552" t="str">
        <f t="shared" si="66"/>
        <v/>
      </c>
      <c r="I1132" s="1552">
        <f t="shared" si="67"/>
        <v>0</v>
      </c>
    </row>
    <row r="1133" spans="1:12">
      <c r="C1133" s="787" t="str">
        <f t="shared" si="62"/>
        <v/>
      </c>
      <c r="D1133" s="787" t="str">
        <f t="shared" si="63"/>
        <v/>
      </c>
      <c r="E1133" s="1480" t="str">
        <f t="shared" si="64"/>
        <v/>
      </c>
      <c r="F1133" s="1593" t="str">
        <f t="shared" si="65"/>
        <v/>
      </c>
      <c r="G1133" s="787" t="str">
        <f>IF(ISNUMBER('4. Emisiones cultivos'!I159),'4. Emisiones cultivos'!I159,"")</f>
        <v/>
      </c>
      <c r="H1133" s="1552" t="str">
        <f t="shared" si="66"/>
        <v/>
      </c>
      <c r="I1133" s="1552">
        <f t="shared" si="67"/>
        <v>0</v>
      </c>
    </row>
    <row r="1134" spans="1:12">
      <c r="C1134" s="787" t="str">
        <f t="shared" si="62"/>
        <v/>
      </c>
      <c r="D1134" s="787" t="str">
        <f t="shared" si="63"/>
        <v/>
      </c>
      <c r="E1134" s="1480" t="str">
        <f t="shared" si="64"/>
        <v/>
      </c>
      <c r="F1134" s="1593" t="str">
        <f t="shared" si="65"/>
        <v/>
      </c>
      <c r="G1134" s="787" t="str">
        <f>IF(ISNUMBER('4. Emisiones cultivos'!I160),'4. Emisiones cultivos'!I160,"")</f>
        <v/>
      </c>
      <c r="H1134" s="1552" t="str">
        <f t="shared" si="66"/>
        <v/>
      </c>
      <c r="I1134" s="1552">
        <f t="shared" si="67"/>
        <v>0</v>
      </c>
      <c r="L1134" s="287"/>
    </row>
    <row r="1135" spans="1:12">
      <c r="H1135" s="1552">
        <f>SUM(H1129:H1134)</f>
        <v>0</v>
      </c>
      <c r="I1135" s="1552">
        <f>SUM(I1129:I1134)</f>
        <v>0</v>
      </c>
      <c r="L1135" s="287"/>
    </row>
    <row r="1136" spans="1:12">
      <c r="D1136" s="287"/>
      <c r="E1136" s="285"/>
      <c r="L1136" s="287"/>
    </row>
    <row r="1137" spans="1:65">
      <c r="B1137" s="1"/>
      <c r="C1137" s="1"/>
      <c r="D1137" s="1"/>
      <c r="E1137" s="1"/>
      <c r="F1137" s="1"/>
      <c r="G1137" s="1"/>
      <c r="H1137" s="1"/>
      <c r="I1137" s="1"/>
      <c r="J1137" s="1"/>
      <c r="L1137" s="287"/>
    </row>
    <row r="1138" spans="1:65" ht="18" customHeight="1">
      <c r="B1138" s="288" t="s">
        <v>2179</v>
      </c>
      <c r="C1138" s="288"/>
      <c r="D1138" s="288"/>
      <c r="E1138" s="288"/>
      <c r="F1138" s="288"/>
      <c r="G1138" s="288"/>
      <c r="H1138" s="288"/>
      <c r="I1138" s="288"/>
      <c r="J1138" s="288"/>
      <c r="K1138" s="288"/>
    </row>
    <row r="1139" spans="1:65">
      <c r="C1139" s="287"/>
      <c r="D1139" s="285"/>
    </row>
    <row r="1140" spans="1:65">
      <c r="B1140" s="37" t="s">
        <v>29</v>
      </c>
    </row>
    <row r="1142" spans="1:65" s="268" customFormat="1">
      <c r="A1142" s="452"/>
      <c r="B1142"/>
      <c r="C1142" s="1477" t="s">
        <v>2180</v>
      </c>
      <c r="D1142" s="793">
        <v>0.12</v>
      </c>
      <c r="E1142" s="1574" t="s">
        <v>2164</v>
      </c>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row>
    <row r="1143" spans="1:65" s="268" customFormat="1">
      <c r="A1143" s="452"/>
      <c r="B1143"/>
      <c r="C1143" s="1477" t="s">
        <v>2181</v>
      </c>
      <c r="D1143" s="793">
        <v>0.13</v>
      </c>
      <c r="E1143" s="1574" t="s">
        <v>2164</v>
      </c>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row>
    <row r="1144" spans="1:65">
      <c r="C1144" s="652" t="s">
        <v>2182</v>
      </c>
    </row>
    <row r="1146" spans="1:65">
      <c r="B1146" s="37" t="s">
        <v>2099</v>
      </c>
      <c r="C1146" s="286"/>
      <c r="D1146" s="285"/>
    </row>
    <row r="1147" spans="1:65">
      <c r="C1147" s="286"/>
      <c r="D1147" s="285"/>
    </row>
    <row r="1148" spans="1:65" ht="18" customHeight="1">
      <c r="B1148" s="303" t="s">
        <v>214</v>
      </c>
      <c r="D1148" s="1"/>
      <c r="E1148" s="1"/>
      <c r="F1148" s="1"/>
      <c r="G1148" s="1"/>
      <c r="H1148" s="1"/>
      <c r="I1148" s="1"/>
      <c r="J1148" s="1"/>
    </row>
    <row r="1149" spans="1:65" ht="18" customHeight="1"/>
    <row r="1150" spans="1:65" ht="18" customHeight="1">
      <c r="D1150" s="1538" t="s">
        <v>2100</v>
      </c>
      <c r="E1150" s="1538" t="s">
        <v>2101</v>
      </c>
      <c r="F1150" s="1538" t="s">
        <v>2102</v>
      </c>
      <c r="G1150" s="1538" t="s">
        <v>2103</v>
      </c>
    </row>
    <row r="1151" spans="1:65" ht="18" customHeight="1">
      <c r="A1151" s="452">
        <v>8</v>
      </c>
      <c r="B1151" s="330" t="s">
        <v>2095</v>
      </c>
      <c r="C1151" s="1539" t="str">
        <f>B1148</f>
        <v>Aplicación de enmiendas calizas</v>
      </c>
      <c r="D1151" s="1540">
        <f>I1156</f>
        <v>0</v>
      </c>
      <c r="E1151" s="1575" t="s">
        <v>546</v>
      </c>
      <c r="F1151" s="1575" t="s">
        <v>546</v>
      </c>
      <c r="G1151" s="1540">
        <f>ROUND(I1156,2)</f>
        <v>0</v>
      </c>
    </row>
    <row r="1152" spans="1:65">
      <c r="C1152" s="287"/>
      <c r="D1152" s="285"/>
    </row>
    <row r="1153" spans="2:15">
      <c r="C1153" s="287"/>
      <c r="D1153" s="285"/>
    </row>
    <row r="1154" spans="2:15" ht="18.75" customHeight="1">
      <c r="C1154" s="1516" t="s">
        <v>158</v>
      </c>
      <c r="D1154" s="1594" t="s">
        <v>188</v>
      </c>
      <c r="E1154" s="1594" t="s">
        <v>189</v>
      </c>
      <c r="F1154" s="1594" t="s">
        <v>2183</v>
      </c>
      <c r="G1154" s="1595" t="s">
        <v>2105</v>
      </c>
      <c r="H1154" s="1594" t="s">
        <v>2184</v>
      </c>
      <c r="I1154" s="1594" t="s">
        <v>2185</v>
      </c>
    </row>
    <row r="1155" spans="2:15" ht="18.75" customHeight="1">
      <c r="C1155" s="1542" t="s">
        <v>158</v>
      </c>
      <c r="D1155" s="1543"/>
      <c r="E1155" s="1543"/>
      <c r="F1155" s="1543"/>
      <c r="G1155" s="1543"/>
      <c r="H1155" s="1543"/>
      <c r="I1155" s="1547" t="s">
        <v>2109</v>
      </c>
    </row>
    <row r="1156" spans="2:15">
      <c r="C1156" s="1553" t="str">
        <f>C551</f>
        <v/>
      </c>
      <c r="D1156" s="895" t="s">
        <v>2067</v>
      </c>
      <c r="E1156" s="1553" t="str">
        <f>IF(ISNUMBER(E551),E551,"")</f>
        <v/>
      </c>
      <c r="F1156" s="793" t="str">
        <f>IF(ISNUMBER(G1156),"-",IF(ISNUMBER(E1156),D1142,""))</f>
        <v/>
      </c>
      <c r="G1156" s="787" t="str">
        <f>IF(ISNUMBER('4. Emisiones cultivos'!I167),'4. Emisiones cultivos'!I167,"")</f>
        <v/>
      </c>
      <c r="H1156" s="1553" t="str">
        <f>IF(E1156="","", IF(G1156="", E1156*F1156*44/12,E1156*G1156*44/12))</f>
        <v/>
      </c>
      <c r="I1156" s="788">
        <f>SUM(H1156:H1157)</f>
        <v>0</v>
      </c>
    </row>
    <row r="1157" spans="2:15">
      <c r="C1157" s="1553" t="str">
        <f>C552</f>
        <v/>
      </c>
      <c r="D1157" s="895" t="s">
        <v>2068</v>
      </c>
      <c r="E1157" s="1553" t="str">
        <f>IF(ISNUMBER(E552),E552,"")</f>
        <v/>
      </c>
      <c r="F1157" s="793" t="str">
        <f>IF(ISNUMBER(G1157),"-",IF(ISNUMBER(E1157),D1143,""))</f>
        <v/>
      </c>
      <c r="G1157" s="787" t="str">
        <f>IF(ISNUMBER('4. Emisiones cultivos'!I168),'4. Emisiones cultivos'!I168,"")</f>
        <v/>
      </c>
      <c r="H1157" s="1553" t="str">
        <f>IF(E1157="","", IF(G1157="", E1157*F1157*44/12,E1157*G1157*44/12))</f>
        <v/>
      </c>
    </row>
    <row r="1158" spans="2:15">
      <c r="C1158" s="269" t="s">
        <v>2168</v>
      </c>
    </row>
    <row r="1160" spans="2:15" ht="18" customHeight="1">
      <c r="B1160" s="288" t="s">
        <v>2186</v>
      </c>
      <c r="C1160" s="288"/>
      <c r="D1160" s="288"/>
      <c r="E1160" s="288"/>
      <c r="F1160" s="288"/>
      <c r="G1160" s="288"/>
      <c r="H1160" s="288"/>
      <c r="I1160" s="288"/>
      <c r="J1160" s="288"/>
      <c r="K1160" s="288"/>
    </row>
    <row r="1161" spans="2:15" ht="18" customHeight="1">
      <c r="B1161" s="1"/>
      <c r="C1161" s="1"/>
      <c r="D1161" s="1"/>
      <c r="E1161" s="1"/>
      <c r="F1161" s="1"/>
      <c r="G1161" s="1"/>
      <c r="H1161" s="1"/>
      <c r="I1161" s="1"/>
      <c r="J1161" s="1"/>
      <c r="K1161" s="1"/>
      <c r="L1161" s="1"/>
      <c r="M1161" s="1"/>
      <c r="N1161" s="1"/>
      <c r="O1161" s="1"/>
    </row>
    <row r="1162" spans="2:15">
      <c r="D1162" s="285"/>
      <c r="L1162" s="287"/>
    </row>
    <row r="1163" spans="2:15">
      <c r="B1163" s="37" t="s">
        <v>2187</v>
      </c>
    </row>
    <row r="1164" spans="2:15">
      <c r="C1164" s="14" t="s">
        <v>2188</v>
      </c>
    </row>
    <row r="1165" spans="2:15">
      <c r="C1165" s="345" t="s">
        <v>2189</v>
      </c>
    </row>
    <row r="1166" spans="2:15">
      <c r="C1166" s="345" t="s">
        <v>2190</v>
      </c>
    </row>
    <row r="1167" spans="2:15">
      <c r="C1167" s="345" t="s">
        <v>2191</v>
      </c>
    </row>
    <row r="1168" spans="2:15">
      <c r="C1168" s="345"/>
    </row>
    <row r="1169" spans="1:11" ht="18" customHeight="1">
      <c r="B1169" s="303" t="s">
        <v>215</v>
      </c>
      <c r="D1169" s="1"/>
      <c r="E1169" s="1"/>
      <c r="F1169" s="1"/>
      <c r="G1169" s="1"/>
      <c r="H1169" s="1"/>
      <c r="I1169" s="1"/>
      <c r="J1169" s="1"/>
      <c r="K1169" s="1"/>
    </row>
    <row r="1170" spans="1:11" ht="18" customHeight="1"/>
    <row r="1171" spans="1:11" ht="18" customHeight="1">
      <c r="D1171" s="1538" t="s">
        <v>2100</v>
      </c>
      <c r="E1171" s="1538" t="s">
        <v>2101</v>
      </c>
      <c r="F1171" s="1538" t="s">
        <v>2102</v>
      </c>
      <c r="G1171" s="1538" t="s">
        <v>2103</v>
      </c>
    </row>
    <row r="1172" spans="1:11" ht="18" customHeight="1">
      <c r="A1172" s="452">
        <v>9</v>
      </c>
      <c r="B1172" s="330" t="s">
        <v>2096</v>
      </c>
      <c r="C1172" s="1539" t="str">
        <f>B1169</f>
        <v>Aplicación de otros fertilizantes con carbono</v>
      </c>
      <c r="D1172" s="1540">
        <f>J1196</f>
        <v>0</v>
      </c>
      <c r="E1172" s="1575" t="s">
        <v>546</v>
      </c>
      <c r="F1172" s="1575" t="s">
        <v>546</v>
      </c>
      <c r="G1172" s="1540">
        <f>ROUND(J1196,2)</f>
        <v>0</v>
      </c>
    </row>
    <row r="1173" spans="1:11" ht="15.75" customHeight="1">
      <c r="B1173" s="1"/>
      <c r="C1173" s="1"/>
      <c r="D1173" s="1"/>
      <c r="E1173" s="1"/>
      <c r="F1173" s="1"/>
      <c r="G1173" s="1"/>
      <c r="H1173" s="1"/>
      <c r="I1173" s="1"/>
    </row>
    <row r="1175" spans="1:11">
      <c r="F1175" s="346">
        <v>0.27</v>
      </c>
      <c r="G1175" s="346">
        <v>0.23</v>
      </c>
      <c r="H1175" s="347">
        <v>0.12</v>
      </c>
    </row>
    <row r="1176" spans="1:11" ht="18" customHeight="1">
      <c r="C1176" s="1516" t="s">
        <v>158</v>
      </c>
      <c r="D1176" s="1594" t="s">
        <v>159</v>
      </c>
      <c r="E1176" s="1594" t="s">
        <v>2192</v>
      </c>
      <c r="F1176" s="1594" t="s">
        <v>270</v>
      </c>
      <c r="G1176" s="1594" t="s">
        <v>2193</v>
      </c>
      <c r="H1176" s="1594" t="s">
        <v>2194</v>
      </c>
      <c r="I1176" s="1595" t="s">
        <v>2105</v>
      </c>
      <c r="J1176" s="1596" t="s">
        <v>2195</v>
      </c>
    </row>
    <row r="1177" spans="1:11" ht="18" customHeight="1">
      <c r="C1177" s="1542" t="s">
        <v>158</v>
      </c>
      <c r="D1177" s="1543"/>
      <c r="E1177" s="1543"/>
      <c r="F1177" s="1543"/>
      <c r="G1177" s="1543"/>
      <c r="H1177" s="1543"/>
      <c r="I1177" s="1543"/>
      <c r="J1177" s="1547" t="s">
        <v>2109</v>
      </c>
    </row>
    <row r="1178" spans="1:11">
      <c r="C1178" s="1553" t="str">
        <f t="shared" ref="C1178:C1195" si="68">IF(D1178="Nitrato amónico cálcico",C690,"")</f>
        <v/>
      </c>
      <c r="D1178" s="787" t="str">
        <f t="shared" ref="D1178:D1195" si="69">IF(D690="Nitrato amónico cálcico",D690,"")</f>
        <v/>
      </c>
      <c r="E1178" s="787" t="str">
        <f t="shared" ref="E1178:E1195" si="70">IF(D1178="Nitrato amónico cálcico",H690,"")</f>
        <v/>
      </c>
      <c r="F1178" s="1553" t="str">
        <f>IF(ISNUMBER(E1178),E1178/0.27,"")</f>
        <v/>
      </c>
      <c r="G1178" s="1553" t="str">
        <f>IF(ISNUMBER(F1178),F1178*0.23,"")</f>
        <v/>
      </c>
      <c r="H1178" s="793" t="str">
        <f>IF(D1178="Nitrato amónico cálcico",IF(ISNUMBER(I1178),"-",$D$1142),"")</f>
        <v/>
      </c>
      <c r="I1178" s="787" t="str">
        <f>IF(ISNUMBER('4. Emisiones cultivos'!J178),'4. Emisiones cultivos'!J178,"")</f>
        <v/>
      </c>
      <c r="J1178" s="1553" t="str">
        <f>IF(G1178="","", IF(I1178="", G1178*H1178,G1178*I1178)*(44/12))</f>
        <v/>
      </c>
    </row>
    <row r="1179" spans="1:11">
      <c r="C1179" s="1553" t="str">
        <f t="shared" si="68"/>
        <v/>
      </c>
      <c r="D1179" s="787" t="str">
        <f t="shared" si="69"/>
        <v/>
      </c>
      <c r="E1179" s="787" t="str">
        <f t="shared" si="70"/>
        <v/>
      </c>
      <c r="F1179" s="1553" t="str">
        <f t="shared" ref="F1179:F1195" si="71">IF(ISNUMBER(E1179),E1179/0.27,"")</f>
        <v/>
      </c>
      <c r="G1179" s="1553" t="str">
        <f t="shared" ref="G1179:G1195" si="72">IF(ISNUMBER(F1179),F1179*0.23,"")</f>
        <v/>
      </c>
      <c r="H1179" s="793" t="str">
        <f t="shared" ref="H1179:H1195" si="73">IF(D1179="Nitrato amónico cálcico",IF(ISNUMBER(I1179),"-",$D$1142),"")</f>
        <v/>
      </c>
      <c r="I1179" s="787" t="str">
        <f>IF(ISNUMBER('4. Emisiones cultivos'!J179),'4. Emisiones cultivos'!J179,"")</f>
        <v/>
      </c>
      <c r="J1179" s="1553" t="str">
        <f t="shared" ref="J1179:J1195" si="74">IF(G1179="","", IF(I1179="", G1179*H1179,G1179*I1179)*(44/12))</f>
        <v/>
      </c>
    </row>
    <row r="1180" spans="1:11">
      <c r="C1180" s="1553" t="str">
        <f t="shared" si="68"/>
        <v/>
      </c>
      <c r="D1180" s="787" t="str">
        <f t="shared" si="69"/>
        <v/>
      </c>
      <c r="E1180" s="787" t="str">
        <f t="shared" si="70"/>
        <v/>
      </c>
      <c r="F1180" s="1553" t="str">
        <f t="shared" si="71"/>
        <v/>
      </c>
      <c r="G1180" s="1553" t="str">
        <f t="shared" si="72"/>
        <v/>
      </c>
      <c r="H1180" s="793" t="str">
        <f t="shared" si="73"/>
        <v/>
      </c>
      <c r="I1180" s="787" t="str">
        <f>IF(ISNUMBER('4. Emisiones cultivos'!J180),'4. Emisiones cultivos'!J180,"")</f>
        <v/>
      </c>
      <c r="J1180" s="1553" t="str">
        <f t="shared" si="74"/>
        <v/>
      </c>
    </row>
    <row r="1181" spans="1:11">
      <c r="C1181" s="1553" t="str">
        <f t="shared" si="68"/>
        <v/>
      </c>
      <c r="D1181" s="787" t="str">
        <f t="shared" si="69"/>
        <v/>
      </c>
      <c r="E1181" s="787" t="str">
        <f t="shared" si="70"/>
        <v/>
      </c>
      <c r="F1181" s="1553" t="str">
        <f t="shared" si="71"/>
        <v/>
      </c>
      <c r="G1181" s="1553" t="str">
        <f t="shared" si="72"/>
        <v/>
      </c>
      <c r="H1181" s="793" t="str">
        <f t="shared" si="73"/>
        <v/>
      </c>
      <c r="I1181" s="787" t="str">
        <f>IF(ISNUMBER('4. Emisiones cultivos'!J181),'4. Emisiones cultivos'!J181,"")</f>
        <v/>
      </c>
      <c r="J1181" s="1553" t="str">
        <f t="shared" si="74"/>
        <v/>
      </c>
    </row>
    <row r="1182" spans="1:11">
      <c r="C1182" s="1553" t="str">
        <f t="shared" si="68"/>
        <v/>
      </c>
      <c r="D1182" s="787" t="str">
        <f t="shared" si="69"/>
        <v/>
      </c>
      <c r="E1182" s="787" t="str">
        <f t="shared" si="70"/>
        <v/>
      </c>
      <c r="F1182" s="1553" t="str">
        <f t="shared" si="71"/>
        <v/>
      </c>
      <c r="G1182" s="1553" t="str">
        <f t="shared" si="72"/>
        <v/>
      </c>
      <c r="H1182" s="793" t="str">
        <f t="shared" si="73"/>
        <v/>
      </c>
      <c r="I1182" s="787" t="str">
        <f>IF(ISNUMBER('4. Emisiones cultivos'!J182),'4. Emisiones cultivos'!J182,"")</f>
        <v/>
      </c>
      <c r="J1182" s="1553" t="str">
        <f t="shared" si="74"/>
        <v/>
      </c>
    </row>
    <row r="1183" spans="1:11">
      <c r="C1183" s="1553" t="str">
        <f t="shared" si="68"/>
        <v/>
      </c>
      <c r="D1183" s="787" t="str">
        <f t="shared" si="69"/>
        <v/>
      </c>
      <c r="E1183" s="787" t="str">
        <f t="shared" si="70"/>
        <v/>
      </c>
      <c r="F1183" s="1553" t="str">
        <f t="shared" si="71"/>
        <v/>
      </c>
      <c r="G1183" s="1553" t="str">
        <f t="shared" si="72"/>
        <v/>
      </c>
      <c r="H1183" s="793" t="str">
        <f t="shared" si="73"/>
        <v/>
      </c>
      <c r="I1183" s="787" t="str">
        <f>IF(ISNUMBER('4. Emisiones cultivos'!J183),'4. Emisiones cultivos'!J183,"")</f>
        <v/>
      </c>
      <c r="J1183" s="1553" t="str">
        <f t="shared" si="74"/>
        <v/>
      </c>
    </row>
    <row r="1184" spans="1:11">
      <c r="C1184" s="1553" t="str">
        <f t="shared" si="68"/>
        <v/>
      </c>
      <c r="D1184" s="787" t="str">
        <f t="shared" si="69"/>
        <v/>
      </c>
      <c r="E1184" s="787" t="str">
        <f t="shared" si="70"/>
        <v/>
      </c>
      <c r="F1184" s="1553" t="str">
        <f t="shared" si="71"/>
        <v/>
      </c>
      <c r="G1184" s="1553" t="str">
        <f t="shared" si="72"/>
        <v/>
      </c>
      <c r="H1184" s="793" t="str">
        <f t="shared" si="73"/>
        <v/>
      </c>
      <c r="I1184" s="787" t="str">
        <f>IF(ISNUMBER('4. Emisiones cultivos'!J184),'4. Emisiones cultivos'!J184,"")</f>
        <v/>
      </c>
      <c r="J1184" s="1553" t="str">
        <f t="shared" si="74"/>
        <v/>
      </c>
    </row>
    <row r="1185" spans="2:12">
      <c r="C1185" s="1553" t="str">
        <f t="shared" si="68"/>
        <v/>
      </c>
      <c r="D1185" s="787" t="str">
        <f t="shared" si="69"/>
        <v/>
      </c>
      <c r="E1185" s="787" t="str">
        <f t="shared" si="70"/>
        <v/>
      </c>
      <c r="F1185" s="1553" t="str">
        <f t="shared" si="71"/>
        <v/>
      </c>
      <c r="G1185" s="1553" t="str">
        <f t="shared" si="72"/>
        <v/>
      </c>
      <c r="H1185" s="793" t="str">
        <f t="shared" si="73"/>
        <v/>
      </c>
      <c r="I1185" s="787" t="str">
        <f>IF(ISNUMBER('4. Emisiones cultivos'!J185),'4. Emisiones cultivos'!J185,"")</f>
        <v/>
      </c>
      <c r="J1185" s="1553" t="str">
        <f t="shared" si="74"/>
        <v/>
      </c>
    </row>
    <row r="1186" spans="2:12">
      <c r="C1186" s="1553" t="str">
        <f t="shared" si="68"/>
        <v/>
      </c>
      <c r="D1186" s="787" t="str">
        <f t="shared" si="69"/>
        <v/>
      </c>
      <c r="E1186" s="787" t="str">
        <f t="shared" si="70"/>
        <v/>
      </c>
      <c r="F1186" s="1553" t="str">
        <f t="shared" si="71"/>
        <v/>
      </c>
      <c r="G1186" s="1553" t="str">
        <f t="shared" si="72"/>
        <v/>
      </c>
      <c r="H1186" s="793" t="str">
        <f t="shared" si="73"/>
        <v/>
      </c>
      <c r="I1186" s="787" t="str">
        <f>IF(ISNUMBER('4. Emisiones cultivos'!J186),'4. Emisiones cultivos'!J186,"")</f>
        <v/>
      </c>
      <c r="J1186" s="1553" t="str">
        <f t="shared" si="74"/>
        <v/>
      </c>
    </row>
    <row r="1187" spans="2:12">
      <c r="C1187" s="1553" t="str">
        <f t="shared" si="68"/>
        <v/>
      </c>
      <c r="D1187" s="787" t="str">
        <f t="shared" si="69"/>
        <v/>
      </c>
      <c r="E1187" s="787" t="str">
        <f t="shared" si="70"/>
        <v/>
      </c>
      <c r="F1187" s="1553" t="str">
        <f t="shared" si="71"/>
        <v/>
      </c>
      <c r="G1187" s="1553" t="str">
        <f t="shared" si="72"/>
        <v/>
      </c>
      <c r="H1187" s="793" t="str">
        <f t="shared" si="73"/>
        <v/>
      </c>
      <c r="I1187" s="787" t="str">
        <f>IF(ISNUMBER('4. Emisiones cultivos'!J187),'4. Emisiones cultivos'!J187,"")</f>
        <v/>
      </c>
      <c r="J1187" s="1553" t="str">
        <f t="shared" si="74"/>
        <v/>
      </c>
    </row>
    <row r="1188" spans="2:12">
      <c r="C1188" s="1553" t="str">
        <f t="shared" si="68"/>
        <v/>
      </c>
      <c r="D1188" s="787" t="str">
        <f t="shared" si="69"/>
        <v/>
      </c>
      <c r="E1188" s="787" t="str">
        <f t="shared" si="70"/>
        <v/>
      </c>
      <c r="F1188" s="1553" t="str">
        <f t="shared" si="71"/>
        <v/>
      </c>
      <c r="G1188" s="1553" t="str">
        <f t="shared" si="72"/>
        <v/>
      </c>
      <c r="H1188" s="793" t="str">
        <f t="shared" si="73"/>
        <v/>
      </c>
      <c r="I1188" s="787" t="str">
        <f>IF(ISNUMBER('4. Emisiones cultivos'!J188),'4. Emisiones cultivos'!J188,"")</f>
        <v/>
      </c>
      <c r="J1188" s="1553" t="str">
        <f t="shared" si="74"/>
        <v/>
      </c>
    </row>
    <row r="1189" spans="2:12">
      <c r="C1189" s="1553" t="str">
        <f t="shared" si="68"/>
        <v/>
      </c>
      <c r="D1189" s="787" t="str">
        <f t="shared" si="69"/>
        <v/>
      </c>
      <c r="E1189" s="787" t="str">
        <f t="shared" si="70"/>
        <v/>
      </c>
      <c r="F1189" s="1553" t="str">
        <f t="shared" si="71"/>
        <v/>
      </c>
      <c r="G1189" s="1553" t="str">
        <f t="shared" si="72"/>
        <v/>
      </c>
      <c r="H1189" s="793" t="str">
        <f t="shared" si="73"/>
        <v/>
      </c>
      <c r="I1189" s="787" t="str">
        <f>IF(ISNUMBER('4. Emisiones cultivos'!J189),'4. Emisiones cultivos'!J189,"")</f>
        <v/>
      </c>
      <c r="J1189" s="1553" t="str">
        <f t="shared" si="74"/>
        <v/>
      </c>
    </row>
    <row r="1190" spans="2:12">
      <c r="C1190" s="1553" t="str">
        <f t="shared" si="68"/>
        <v/>
      </c>
      <c r="D1190" s="787" t="str">
        <f t="shared" si="69"/>
        <v/>
      </c>
      <c r="E1190" s="787" t="str">
        <f t="shared" si="70"/>
        <v/>
      </c>
      <c r="F1190" s="1553" t="str">
        <f t="shared" si="71"/>
        <v/>
      </c>
      <c r="G1190" s="1553" t="str">
        <f t="shared" si="72"/>
        <v/>
      </c>
      <c r="H1190" s="793" t="str">
        <f t="shared" si="73"/>
        <v/>
      </c>
      <c r="I1190" s="787" t="str">
        <f>IF(ISNUMBER('4. Emisiones cultivos'!J190),'4. Emisiones cultivos'!J190,"")</f>
        <v/>
      </c>
      <c r="J1190" s="1553" t="str">
        <f t="shared" si="74"/>
        <v/>
      </c>
    </row>
    <row r="1191" spans="2:12">
      <c r="C1191" s="1553" t="str">
        <f t="shared" si="68"/>
        <v/>
      </c>
      <c r="D1191" s="787" t="str">
        <f t="shared" si="69"/>
        <v/>
      </c>
      <c r="E1191" s="787" t="str">
        <f t="shared" si="70"/>
        <v/>
      </c>
      <c r="F1191" s="1553" t="str">
        <f t="shared" si="71"/>
        <v/>
      </c>
      <c r="G1191" s="1553" t="str">
        <f t="shared" si="72"/>
        <v/>
      </c>
      <c r="H1191" s="793" t="str">
        <f t="shared" si="73"/>
        <v/>
      </c>
      <c r="I1191" s="787" t="str">
        <f>IF(ISNUMBER('4. Emisiones cultivos'!J191),'4. Emisiones cultivos'!J191,"")</f>
        <v/>
      </c>
      <c r="J1191" s="1553" t="str">
        <f t="shared" si="74"/>
        <v/>
      </c>
    </row>
    <row r="1192" spans="2:12">
      <c r="C1192" s="1553" t="str">
        <f t="shared" si="68"/>
        <v/>
      </c>
      <c r="D1192" s="787" t="str">
        <f t="shared" si="69"/>
        <v/>
      </c>
      <c r="E1192" s="787" t="str">
        <f t="shared" si="70"/>
        <v/>
      </c>
      <c r="F1192" s="1553" t="str">
        <f t="shared" si="71"/>
        <v/>
      </c>
      <c r="G1192" s="1553" t="str">
        <f t="shared" si="72"/>
        <v/>
      </c>
      <c r="H1192" s="793" t="str">
        <f t="shared" si="73"/>
        <v/>
      </c>
      <c r="I1192" s="787" t="str">
        <f>IF(ISNUMBER('4. Emisiones cultivos'!J192),'4. Emisiones cultivos'!J192,"")</f>
        <v/>
      </c>
      <c r="J1192" s="1553" t="str">
        <f t="shared" si="74"/>
        <v/>
      </c>
    </row>
    <row r="1193" spans="2:12">
      <c r="C1193" s="1553" t="str">
        <f t="shared" si="68"/>
        <v/>
      </c>
      <c r="D1193" s="787" t="str">
        <f t="shared" si="69"/>
        <v/>
      </c>
      <c r="E1193" s="787" t="str">
        <f t="shared" si="70"/>
        <v/>
      </c>
      <c r="F1193" s="1553" t="str">
        <f t="shared" si="71"/>
        <v/>
      </c>
      <c r="G1193" s="1553" t="str">
        <f t="shared" si="72"/>
        <v/>
      </c>
      <c r="H1193" s="793" t="str">
        <f t="shared" si="73"/>
        <v/>
      </c>
      <c r="I1193" s="787" t="str">
        <f>IF(ISNUMBER('4. Emisiones cultivos'!J193),'4. Emisiones cultivos'!J193,"")</f>
        <v/>
      </c>
      <c r="J1193" s="1553" t="str">
        <f t="shared" si="74"/>
        <v/>
      </c>
    </row>
    <row r="1194" spans="2:12">
      <c r="C1194" s="1553" t="str">
        <f t="shared" si="68"/>
        <v/>
      </c>
      <c r="D1194" s="787" t="str">
        <f t="shared" si="69"/>
        <v/>
      </c>
      <c r="E1194" s="787" t="str">
        <f t="shared" si="70"/>
        <v/>
      </c>
      <c r="F1194" s="1553" t="str">
        <f t="shared" si="71"/>
        <v/>
      </c>
      <c r="G1194" s="1553" t="str">
        <f t="shared" si="72"/>
        <v/>
      </c>
      <c r="H1194" s="793" t="str">
        <f t="shared" si="73"/>
        <v/>
      </c>
      <c r="I1194" s="787" t="str">
        <f>IF(ISNUMBER('4. Emisiones cultivos'!J194),'4. Emisiones cultivos'!J194,"")</f>
        <v/>
      </c>
      <c r="J1194" s="1553" t="str">
        <f t="shared" si="74"/>
        <v/>
      </c>
    </row>
    <row r="1195" spans="2:12">
      <c r="C1195" s="1553" t="str">
        <f t="shared" si="68"/>
        <v/>
      </c>
      <c r="D1195" s="787" t="str">
        <f t="shared" si="69"/>
        <v/>
      </c>
      <c r="E1195" s="787" t="str">
        <f t="shared" si="70"/>
        <v/>
      </c>
      <c r="F1195" s="1553" t="str">
        <f t="shared" si="71"/>
        <v/>
      </c>
      <c r="G1195" s="1553" t="str">
        <f t="shared" si="72"/>
        <v/>
      </c>
      <c r="H1195" s="793" t="str">
        <f t="shared" si="73"/>
        <v/>
      </c>
      <c r="I1195" s="787" t="str">
        <f>IF(ISNUMBER('4. Emisiones cultivos'!J195),'4. Emisiones cultivos'!J195,"")</f>
        <v/>
      </c>
      <c r="J1195" s="1553" t="str">
        <f t="shared" si="74"/>
        <v/>
      </c>
    </row>
    <row r="1196" spans="2:12">
      <c r="C1196" s="349"/>
      <c r="F1196" s="349"/>
      <c r="G1196" s="349"/>
      <c r="H1196" s="39"/>
      <c r="J1196" s="1553">
        <f>SUM(J1178:J1195)</f>
        <v>0</v>
      </c>
    </row>
    <row r="1197" spans="2:12">
      <c r="C1197" s="652" t="s">
        <v>2196</v>
      </c>
    </row>
    <row r="1199" spans="2:12" ht="18" customHeight="1">
      <c r="B1199" s="288" t="s">
        <v>2197</v>
      </c>
      <c r="C1199" s="288"/>
      <c r="D1199" s="288"/>
      <c r="E1199" s="288"/>
      <c r="F1199" s="288"/>
      <c r="G1199" s="288"/>
      <c r="H1199" s="288"/>
      <c r="I1199" s="288"/>
      <c r="J1199" s="288"/>
      <c r="K1199" s="288"/>
    </row>
    <row r="1200" spans="2:12">
      <c r="C1200" s="332"/>
      <c r="D1200" s="285"/>
      <c r="L1200" s="287"/>
    </row>
    <row r="1201" spans="2:7">
      <c r="B1201" s="37" t="s">
        <v>29</v>
      </c>
    </row>
    <row r="1203" spans="2:7">
      <c r="C1203" t="s">
        <v>2198</v>
      </c>
    </row>
    <row r="1204" spans="2:7">
      <c r="C1204" t="s">
        <v>2199</v>
      </c>
    </row>
    <row r="1205" spans="2:7">
      <c r="C1205" t="s">
        <v>2200</v>
      </c>
    </row>
    <row r="1206" spans="2:7">
      <c r="C1206" s="270"/>
    </row>
    <row r="1207" spans="2:7" ht="17.25" customHeight="1">
      <c r="G1207" s="36" t="s">
        <v>2201</v>
      </c>
    </row>
    <row r="1208" spans="2:7" ht="17.25" customHeight="1">
      <c r="C1208" s="1483" t="s">
        <v>197</v>
      </c>
      <c r="D1208" s="1483" t="s">
        <v>2202</v>
      </c>
      <c r="E1208" s="1483" t="s">
        <v>2203</v>
      </c>
      <c r="G1208" s="876" t="s">
        <v>2204</v>
      </c>
    </row>
    <row r="1209" spans="2:7">
      <c r="C1209" s="262" t="s">
        <v>739</v>
      </c>
      <c r="D1209" s="1553">
        <v>2.7</v>
      </c>
      <c r="E1209" s="1553">
        <v>7.0000000000000007E-2</v>
      </c>
    </row>
    <row r="1210" spans="2:7">
      <c r="C1210" s="262" t="s">
        <v>740</v>
      </c>
      <c r="D1210" s="788">
        <v>2.7</v>
      </c>
      <c r="E1210" s="788">
        <v>7.0000000000000007E-2</v>
      </c>
    </row>
    <row r="1211" spans="2:7">
      <c r="C1211" s="262" t="s">
        <v>741</v>
      </c>
      <c r="D1211" s="788">
        <v>2.7</v>
      </c>
      <c r="E1211" s="788">
        <v>7.0000000000000007E-2</v>
      </c>
    </row>
    <row r="1212" spans="2:7">
      <c r="C1212" s="262" t="s">
        <v>742</v>
      </c>
      <c r="D1212" s="788">
        <v>2.7</v>
      </c>
      <c r="E1212" s="788">
        <v>7.0000000000000007E-2</v>
      </c>
    </row>
    <row r="1213" spans="2:7">
      <c r="C1213" s="262" t="s">
        <v>743</v>
      </c>
      <c r="D1213" s="788">
        <v>2.7</v>
      </c>
      <c r="E1213" s="788">
        <v>7.0000000000000007E-2</v>
      </c>
    </row>
    <row r="1214" spans="2:7">
      <c r="C1214" s="262" t="s">
        <v>744</v>
      </c>
      <c r="D1214" s="788">
        <v>2.7</v>
      </c>
      <c r="E1214" s="788">
        <v>7.0000000000000007E-2</v>
      </c>
    </row>
    <row r="1215" spans="2:7">
      <c r="C1215" s="262" t="s">
        <v>746</v>
      </c>
      <c r="D1215" s="788">
        <v>2.7</v>
      </c>
      <c r="E1215" s="788">
        <v>7.0000000000000007E-2</v>
      </c>
    </row>
    <row r="1216" spans="2:7">
      <c r="C1216" s="262" t="s">
        <v>747</v>
      </c>
      <c r="D1216" s="788">
        <v>2.7</v>
      </c>
      <c r="E1216" s="788">
        <v>7.0000000000000007E-2</v>
      </c>
    </row>
    <row r="1217" spans="2:5">
      <c r="C1217" s="262" t="s">
        <v>749</v>
      </c>
      <c r="D1217" s="788">
        <v>2.7</v>
      </c>
      <c r="E1217" s="788">
        <v>7.0000000000000007E-2</v>
      </c>
    </row>
    <row r="1218" spans="2:5">
      <c r="C1218" s="262" t="s">
        <v>751</v>
      </c>
      <c r="D1218" s="788">
        <v>2.7</v>
      </c>
      <c r="E1218" s="788">
        <v>7.0000000000000007E-2</v>
      </c>
    </row>
    <row r="1219" spans="2:5">
      <c r="C1219" s="262" t="s">
        <v>753</v>
      </c>
      <c r="D1219" s="788">
        <v>2.7</v>
      </c>
      <c r="E1219" s="788">
        <v>7.0000000000000007E-2</v>
      </c>
    </row>
    <row r="1220" spans="2:5">
      <c r="C1220" s="262" t="s">
        <v>755</v>
      </c>
      <c r="D1220" s="788">
        <v>2.7</v>
      </c>
      <c r="E1220" s="788">
        <v>7.0000000000000007E-2</v>
      </c>
    </row>
    <row r="1221" spans="2:5">
      <c r="C1221" s="262" t="s">
        <v>756</v>
      </c>
      <c r="D1221" s="788">
        <v>2.7</v>
      </c>
      <c r="E1221" s="788">
        <v>7.0000000000000007E-2</v>
      </c>
    </row>
    <row r="1222" spans="2:5">
      <c r="C1222" s="262" t="s">
        <v>758</v>
      </c>
      <c r="D1222" s="788">
        <v>2.7</v>
      </c>
      <c r="E1222" s="788">
        <v>7.0000000000000007E-2</v>
      </c>
    </row>
    <row r="1223" spans="2:5">
      <c r="C1223" s="262" t="s">
        <v>759</v>
      </c>
      <c r="D1223" s="788">
        <v>2</v>
      </c>
      <c r="E1223" s="788">
        <v>0.15</v>
      </c>
    </row>
    <row r="1224" spans="2:5">
      <c r="C1224" s="262" t="s">
        <v>760</v>
      </c>
      <c r="D1224" s="788">
        <v>0.8</v>
      </c>
      <c r="E1224" s="788">
        <v>0.15</v>
      </c>
    </row>
    <row r="1225" spans="2:5">
      <c r="C1225" s="262" t="s">
        <v>761</v>
      </c>
      <c r="D1225" s="788">
        <v>1</v>
      </c>
      <c r="E1225" s="788">
        <v>0.15</v>
      </c>
    </row>
    <row r="1226" spans="2:5">
      <c r="C1226" s="262" t="s">
        <v>762</v>
      </c>
      <c r="D1226" s="788">
        <v>1.5</v>
      </c>
      <c r="E1226" s="788">
        <v>0.15</v>
      </c>
    </row>
    <row r="1227" spans="2:5">
      <c r="C1227" s="262" t="s">
        <v>763</v>
      </c>
      <c r="D1227" s="788">
        <v>1.2</v>
      </c>
      <c r="E1227" s="788">
        <v>0.15</v>
      </c>
    </row>
    <row r="1228" spans="2:5">
      <c r="C1228" s="280" t="s">
        <v>765</v>
      </c>
      <c r="D1228" s="1553">
        <v>2.7</v>
      </c>
      <c r="E1228" s="1553">
        <v>7.0000000000000007E-2</v>
      </c>
    </row>
    <row r="1229" spans="2:5">
      <c r="C1229" s="647" t="s">
        <v>2205</v>
      </c>
    </row>
    <row r="1230" spans="2:5">
      <c r="C1230" t="s">
        <v>2206</v>
      </c>
    </row>
    <row r="1231" spans="2:5">
      <c r="B1231" s="37" t="s">
        <v>2099</v>
      </c>
    </row>
    <row r="1233" spans="1:15" ht="18" customHeight="1">
      <c r="B1233" s="303" t="s">
        <v>2207</v>
      </c>
      <c r="D1233" s="1"/>
      <c r="E1233" s="1"/>
      <c r="F1233" s="1"/>
      <c r="G1233" s="1"/>
      <c r="H1233" s="1"/>
      <c r="I1233" s="1"/>
      <c r="J1233" s="1"/>
      <c r="K1233" s="1"/>
    </row>
    <row r="1234" spans="1:15" ht="18" customHeight="1"/>
    <row r="1235" spans="1:15" ht="18" customHeight="1">
      <c r="D1235" s="1538" t="s">
        <v>2100</v>
      </c>
      <c r="E1235" s="1538" t="s">
        <v>2101</v>
      </c>
      <c r="F1235" s="1538" t="s">
        <v>2102</v>
      </c>
      <c r="G1235" s="1538" t="s">
        <v>2103</v>
      </c>
    </row>
    <row r="1236" spans="1:15" ht="18" customHeight="1">
      <c r="A1236" s="452">
        <v>10</v>
      </c>
      <c r="B1236" s="330" t="s">
        <v>2097</v>
      </c>
      <c r="C1236" s="1539" t="str">
        <f>B1233</f>
        <v>Quema de residuos en campo abierto y quema de restos de poda</v>
      </c>
      <c r="D1236" s="1575" t="s">
        <v>546</v>
      </c>
      <c r="E1236" s="1540">
        <f>ROUND(L1247*1000,2)</f>
        <v>0</v>
      </c>
      <c r="F1236" s="1540">
        <f>ROUND(M1247*1000,2)</f>
        <v>0</v>
      </c>
      <c r="G1236" s="1540">
        <f>ROUND(N1247,2)</f>
        <v>0</v>
      </c>
    </row>
    <row r="1237" spans="1:15" ht="15.75" customHeight="1">
      <c r="B1237" s="1"/>
      <c r="C1237" s="1"/>
      <c r="D1237" s="1"/>
      <c r="E1237" s="1"/>
      <c r="F1237" s="1"/>
    </row>
    <row r="1239" spans="1:15" ht="15.75" customHeight="1">
      <c r="C1239" s="1516" t="s">
        <v>158</v>
      </c>
      <c r="D1239" s="1594" t="s">
        <v>197</v>
      </c>
      <c r="E1239" s="1594" t="s">
        <v>236</v>
      </c>
      <c r="F1239" s="1594" t="s">
        <v>277</v>
      </c>
      <c r="G1239" s="1594" t="s">
        <v>2208</v>
      </c>
      <c r="H1239" s="1594" t="s">
        <v>2209</v>
      </c>
      <c r="I1239" s="1594" t="s">
        <v>2210</v>
      </c>
      <c r="J1239" s="1594" t="s">
        <v>2211</v>
      </c>
      <c r="K1239" s="1594" t="s">
        <v>2212</v>
      </c>
      <c r="L1239" s="1594" t="s">
        <v>2213</v>
      </c>
      <c r="M1239" s="1594" t="s">
        <v>2214</v>
      </c>
      <c r="N1239" s="1594" t="s">
        <v>2215</v>
      </c>
      <c r="O1239" s="1594" t="s">
        <v>2216</v>
      </c>
    </row>
    <row r="1240" spans="1:15" ht="15.75" customHeight="1">
      <c r="C1240" s="1542" t="s">
        <v>158</v>
      </c>
      <c r="D1240" s="1543"/>
      <c r="E1240" s="1543"/>
      <c r="F1240" s="1543"/>
      <c r="G1240" s="1543"/>
      <c r="H1240" s="1543"/>
      <c r="I1240" s="1543"/>
      <c r="J1240" s="1543"/>
      <c r="K1240" s="1543"/>
      <c r="L1240" s="1543"/>
      <c r="M1240" s="1543"/>
      <c r="N1240" s="1543"/>
      <c r="O1240" s="1547" t="s">
        <v>2109</v>
      </c>
    </row>
    <row r="1241" spans="1:15">
      <c r="C1241" s="1597" t="str">
        <f t="shared" ref="C1241:C1246" si="75">C775</f>
        <v/>
      </c>
      <c r="D1241" s="787" t="str">
        <f t="shared" ref="D1241:F1246" si="76">IF(D775="", "",D775)</f>
        <v/>
      </c>
      <c r="E1241" s="787" t="str">
        <f t="shared" si="76"/>
        <v/>
      </c>
      <c r="F1241" s="1495">
        <f t="shared" si="76"/>
        <v>0</v>
      </c>
      <c r="G1241" s="787" t="str">
        <f>IFERROR(IF(D1241="","",E1241*F1241*VLOOKUP(D1241,$C$641:$J$661,6,FALSE)*VLOOKUP(D1241,$C$641:$J$661,2,FALSE)*VLOOKUP(D1241,$C$641:$J$661,3,FALSE)),"")</f>
        <v/>
      </c>
      <c r="H1241" s="895" t="str">
        <f>IF(ISNUMBER(J1241),"-",IF(D1241="","",VLOOKUP(D1241,$C$1209:$E$1228,2,FALSE)))</f>
        <v/>
      </c>
      <c r="I1241" s="787" t="str">
        <f>IF(ISNUMBER(K1241),"-",IF(D1241="","",VLOOKUP(D1241,$C$1209:$E$1228,3,FALSE)))</f>
        <v/>
      </c>
      <c r="J1241" s="787" t="str">
        <f>IF(ISNUMBER('4. Emisiones cultivos'!L203),'4. Emisiones cultivos'!L203,"")</f>
        <v/>
      </c>
      <c r="K1241" s="787" t="str">
        <f>IF(ISNUMBER('4. Emisiones cultivos'!M203),'4. Emisiones cultivos'!M203,"")</f>
        <v/>
      </c>
      <c r="L1241" s="1598" t="str">
        <f>IF(G1241="","",IF(J1241="",G1241*H1241/1000,G1241*J1241/1000))</f>
        <v/>
      </c>
      <c r="M1241" s="1598" t="str">
        <f>IF(G1241="","",IF(K1241="",G1241*I1241/1000,G1241*K1241/1000))</f>
        <v/>
      </c>
      <c r="N1241" s="1598" t="str">
        <f>IFERROR(IF(D1241="", "", L1241*$H$9+M1241*$H$10),"")</f>
        <v/>
      </c>
      <c r="O1241" s="1553">
        <f>SUMIF(N1241:N1246,"&gt;0",N1241:N1246)</f>
        <v>0</v>
      </c>
    </row>
    <row r="1242" spans="1:15">
      <c r="C1242" s="1597" t="str">
        <f t="shared" si="75"/>
        <v/>
      </c>
      <c r="D1242" s="787" t="str">
        <f t="shared" si="76"/>
        <v/>
      </c>
      <c r="E1242" s="787" t="str">
        <f t="shared" si="76"/>
        <v/>
      </c>
      <c r="F1242" s="1495">
        <f t="shared" si="76"/>
        <v>0</v>
      </c>
      <c r="G1242" s="787" t="str">
        <f t="shared" ref="G1242:G1246" si="77">IFERROR(IF(D1242="","",E1242*F1242*VLOOKUP(D1242,$C$641:$J$661,6,FALSE)*VLOOKUP(D1242,$C$641:$J$661,2,FALSE)*VLOOKUP(D1242,$C$641:$J$661,3,FALSE)),"")</f>
        <v/>
      </c>
      <c r="H1242" s="895" t="str">
        <f t="shared" ref="H1242:H1246" si="78">IF(ISNUMBER(J1242),"-",IF(D1242="","",VLOOKUP(D1242,$C$1209:$E$1228,2,FALSE)))</f>
        <v/>
      </c>
      <c r="I1242" s="787" t="str">
        <f t="shared" ref="I1242:I1246" si="79">IF(ISNUMBER(K1242),"-",IF(D1242="","",VLOOKUP(D1242,$C$1209:$E$1228,3,FALSE)))</f>
        <v/>
      </c>
      <c r="J1242" s="787" t="str">
        <f>IF(ISNUMBER('4. Emisiones cultivos'!L204),'4. Emisiones cultivos'!L204,"")</f>
        <v/>
      </c>
      <c r="K1242" s="787" t="str">
        <f>IF(ISNUMBER('4. Emisiones cultivos'!M204),'4. Emisiones cultivos'!M204,"")</f>
        <v/>
      </c>
      <c r="L1242" s="1598" t="str">
        <f t="shared" ref="L1242:L1246" si="80">IF(G1242="","",IF(J1242="",G1242*H1242/1000,G1242*J1242/1000))</f>
        <v/>
      </c>
      <c r="M1242" s="1598" t="str">
        <f t="shared" ref="M1242:M1246" si="81">IF(G1242="","",IF(K1242="",G1242*I1242/1000,G1242*K1242/1000))</f>
        <v/>
      </c>
      <c r="N1242" s="1598" t="str">
        <f t="shared" ref="N1242:N1246" si="82">IFERROR(IF(D1242="", "", L1242*$H$9+M1242*$H$10),"")</f>
        <v/>
      </c>
      <c r="O1242" s="1487"/>
    </row>
    <row r="1243" spans="1:15">
      <c r="C1243" s="1597" t="str">
        <f t="shared" si="75"/>
        <v/>
      </c>
      <c r="D1243" s="787" t="str">
        <f t="shared" si="76"/>
        <v/>
      </c>
      <c r="E1243" s="787" t="str">
        <f t="shared" si="76"/>
        <v/>
      </c>
      <c r="F1243" s="1495">
        <f t="shared" si="76"/>
        <v>0</v>
      </c>
      <c r="G1243" s="787" t="str">
        <f t="shared" si="77"/>
        <v/>
      </c>
      <c r="H1243" s="895" t="str">
        <f t="shared" si="78"/>
        <v/>
      </c>
      <c r="I1243" s="787" t="str">
        <f t="shared" si="79"/>
        <v/>
      </c>
      <c r="J1243" s="787" t="str">
        <f>IF(ISNUMBER('4. Emisiones cultivos'!L205),'4. Emisiones cultivos'!L205,"")</f>
        <v/>
      </c>
      <c r="K1243" s="787" t="str">
        <f>IF(ISNUMBER('4. Emisiones cultivos'!M205),'4. Emisiones cultivos'!M205,"")</f>
        <v/>
      </c>
      <c r="L1243" s="1598" t="str">
        <f t="shared" si="80"/>
        <v/>
      </c>
      <c r="M1243" s="1598" t="str">
        <f t="shared" si="81"/>
        <v/>
      </c>
      <c r="N1243" s="1598" t="str">
        <f t="shared" si="82"/>
        <v/>
      </c>
      <c r="O1243" s="266"/>
    </row>
    <row r="1244" spans="1:15">
      <c r="C1244" s="1597" t="str">
        <f t="shared" si="75"/>
        <v/>
      </c>
      <c r="D1244" s="787" t="str">
        <f t="shared" si="76"/>
        <v/>
      </c>
      <c r="E1244" s="787" t="str">
        <f t="shared" si="76"/>
        <v/>
      </c>
      <c r="F1244" s="1495">
        <f t="shared" si="76"/>
        <v>0</v>
      </c>
      <c r="G1244" s="787" t="str">
        <f t="shared" si="77"/>
        <v/>
      </c>
      <c r="H1244" s="895" t="str">
        <f t="shared" si="78"/>
        <v/>
      </c>
      <c r="I1244" s="787" t="str">
        <f t="shared" si="79"/>
        <v/>
      </c>
      <c r="J1244" s="787" t="str">
        <f>IF(ISNUMBER('4. Emisiones cultivos'!L206),'4. Emisiones cultivos'!L206,"")</f>
        <v/>
      </c>
      <c r="K1244" s="787" t="str">
        <f>IF(ISNUMBER('4. Emisiones cultivos'!M206),'4. Emisiones cultivos'!M206,"")</f>
        <v/>
      </c>
      <c r="L1244" s="1598" t="str">
        <f t="shared" si="80"/>
        <v/>
      </c>
      <c r="M1244" s="1598" t="str">
        <f t="shared" si="81"/>
        <v/>
      </c>
      <c r="N1244" s="1598" t="str">
        <f t="shared" si="82"/>
        <v/>
      </c>
      <c r="O1244" s="266"/>
    </row>
    <row r="1245" spans="1:15">
      <c r="C1245" s="1597" t="str">
        <f t="shared" si="75"/>
        <v/>
      </c>
      <c r="D1245" s="787" t="str">
        <f t="shared" si="76"/>
        <v/>
      </c>
      <c r="E1245" s="787" t="str">
        <f t="shared" si="76"/>
        <v/>
      </c>
      <c r="F1245" s="1495">
        <f t="shared" si="76"/>
        <v>0</v>
      </c>
      <c r="G1245" s="787" t="str">
        <f t="shared" si="77"/>
        <v/>
      </c>
      <c r="H1245" s="895" t="str">
        <f t="shared" si="78"/>
        <v/>
      </c>
      <c r="I1245" s="787" t="str">
        <f t="shared" si="79"/>
        <v/>
      </c>
      <c r="J1245" s="787" t="str">
        <f>IF(ISNUMBER('4. Emisiones cultivos'!L207),'4. Emisiones cultivos'!L207,"")</f>
        <v/>
      </c>
      <c r="K1245" s="787" t="str">
        <f>IF(ISNUMBER('4. Emisiones cultivos'!M207),'4. Emisiones cultivos'!M207,"")</f>
        <v/>
      </c>
      <c r="L1245" s="1598" t="str">
        <f t="shared" si="80"/>
        <v/>
      </c>
      <c r="M1245" s="1598" t="str">
        <f t="shared" si="81"/>
        <v/>
      </c>
      <c r="N1245" s="1598" t="str">
        <f t="shared" si="82"/>
        <v/>
      </c>
      <c r="O1245" s="266"/>
    </row>
    <row r="1246" spans="1:15">
      <c r="C1246" s="1597" t="str">
        <f t="shared" si="75"/>
        <v/>
      </c>
      <c r="D1246" s="787" t="str">
        <f t="shared" si="76"/>
        <v/>
      </c>
      <c r="E1246" s="787" t="str">
        <f t="shared" si="76"/>
        <v/>
      </c>
      <c r="F1246" s="1495">
        <f t="shared" si="76"/>
        <v>0</v>
      </c>
      <c r="G1246" s="787" t="str">
        <f t="shared" si="77"/>
        <v/>
      </c>
      <c r="H1246" s="895" t="str">
        <f t="shared" si="78"/>
        <v/>
      </c>
      <c r="I1246" s="787" t="str">
        <f t="shared" si="79"/>
        <v/>
      </c>
      <c r="J1246" s="787" t="str">
        <f>IF(ISNUMBER('4. Emisiones cultivos'!L208),'4. Emisiones cultivos'!L208,"")</f>
        <v/>
      </c>
      <c r="K1246" s="787" t="str">
        <f>IF(ISNUMBER('4. Emisiones cultivos'!M208),'4. Emisiones cultivos'!M208,"")</f>
        <v/>
      </c>
      <c r="L1246" s="1598" t="str">
        <f t="shared" si="80"/>
        <v/>
      </c>
      <c r="M1246" s="1598" t="str">
        <f t="shared" si="81"/>
        <v/>
      </c>
      <c r="N1246" s="1598" t="str">
        <f t="shared" si="82"/>
        <v/>
      </c>
      <c r="O1246" s="266"/>
    </row>
    <row r="1247" spans="1:15">
      <c r="D1247" s="286"/>
      <c r="E1247" s="285"/>
      <c r="L1247" s="1598">
        <f>SUM(L1241:L1246)</f>
        <v>0</v>
      </c>
      <c r="M1247" s="1598">
        <f>SUM(M1241:M1246)</f>
        <v>0</v>
      </c>
      <c r="N1247" s="1598">
        <f t="shared" ref="N1247" si="83">SUM(N1241:N1246)</f>
        <v>0</v>
      </c>
    </row>
    <row r="1248" spans="1:15">
      <c r="C1248" s="286"/>
      <c r="D1248" s="285"/>
      <c r="L1248" s="287"/>
    </row>
    <row r="1250" spans="1:63" ht="18" customHeight="1"/>
    <row r="1251" spans="1:63" ht="18" customHeight="1">
      <c r="A1251" s="462" t="s">
        <v>11</v>
      </c>
      <c r="B1251" s="283" t="s">
        <v>2217</v>
      </c>
      <c r="C1251" s="284"/>
      <c r="D1251" s="284"/>
      <c r="E1251" s="284"/>
      <c r="F1251" s="284"/>
      <c r="G1251" s="284"/>
      <c r="H1251" s="284"/>
      <c r="I1251" s="284"/>
      <c r="J1251" s="284"/>
      <c r="K1251" s="284"/>
      <c r="L1251" s="284"/>
      <c r="M1251" s="284"/>
    </row>
    <row r="1252" spans="1:63" ht="18" customHeight="1"/>
    <row r="1253" spans="1:63" ht="18" customHeight="1">
      <c r="B1253" s="288" t="s">
        <v>2218</v>
      </c>
      <c r="C1253" s="288"/>
      <c r="D1253" s="288"/>
      <c r="E1253" s="288"/>
      <c r="F1253" s="288"/>
      <c r="G1253" s="288"/>
      <c r="H1253" s="288"/>
      <c r="I1253" s="288"/>
      <c r="J1253" s="288"/>
      <c r="K1253" s="288"/>
    </row>
    <row r="1254" spans="1:63" ht="18" customHeight="1">
      <c r="B1254" s="1"/>
      <c r="C1254" s="1"/>
      <c r="D1254" s="1"/>
      <c r="E1254" s="1"/>
      <c r="F1254" s="1"/>
      <c r="G1254" s="1"/>
      <c r="H1254" s="1"/>
      <c r="I1254" s="1"/>
      <c r="J1254" s="1"/>
      <c r="K1254" s="1"/>
      <c r="L1254" s="1"/>
      <c r="M1254" s="1"/>
    </row>
    <row r="1255" spans="1:63" ht="18" customHeight="1">
      <c r="D1255" s="1538" t="s">
        <v>2100</v>
      </c>
      <c r="E1255" s="1538" t="s">
        <v>2101</v>
      </c>
      <c r="F1255" s="1538" t="s">
        <v>2102</v>
      </c>
      <c r="G1255" s="1538" t="s">
        <v>2103</v>
      </c>
    </row>
    <row r="1256" spans="1:63" ht="18" customHeight="1">
      <c r="A1256" s="452">
        <v>11</v>
      </c>
      <c r="B1256">
        <v>1</v>
      </c>
      <c r="C1256" s="1539" t="s">
        <v>2219</v>
      </c>
      <c r="D1256" s="1540">
        <f>L1365</f>
        <v>0</v>
      </c>
      <c r="E1256" s="1540">
        <f>M1365</f>
        <v>0</v>
      </c>
      <c r="F1256" s="1540">
        <f>N1365</f>
        <v>0</v>
      </c>
      <c r="G1256" s="1540">
        <f>O1365</f>
        <v>0</v>
      </c>
    </row>
    <row r="1257" spans="1:63" s="19" customFormat="1" ht="18" customHeight="1">
      <c r="A1257" s="452"/>
      <c r="B1257"/>
      <c r="C1257"/>
      <c r="D1257"/>
      <c r="E1257"/>
      <c r="F1257"/>
      <c r="G1257" s="47">
        <f>D1256+E1256*$H$9/1000+F1256*$H$10/1000</f>
        <v>0</v>
      </c>
      <c r="H1257"/>
      <c r="I1257"/>
      <c r="J1257"/>
      <c r="K1257"/>
      <c r="L1257"/>
      <c r="M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row>
    <row r="1258" spans="1:63" ht="18" customHeight="1">
      <c r="B1258" s="37" t="s">
        <v>29</v>
      </c>
      <c r="C1258" s="20"/>
      <c r="D1258" s="19"/>
      <c r="F1258" s="19"/>
      <c r="G1258" s="19"/>
      <c r="H1258" s="19"/>
      <c r="L1258" s="21"/>
      <c r="M1258" s="21"/>
      <c r="W1258" s="21"/>
      <c r="X1258" s="21"/>
      <c r="Y1258" s="21"/>
      <c r="Z1258" s="21"/>
      <c r="AA1258" s="21"/>
      <c r="AB1258" s="21"/>
      <c r="AC1258" s="19"/>
      <c r="AD1258" s="19"/>
      <c r="AE1258" s="19"/>
      <c r="AF1258" s="19"/>
      <c r="AG1258" s="19"/>
      <c r="AH1258" s="19"/>
      <c r="AI1258" s="21"/>
      <c r="AJ1258" s="21"/>
      <c r="AK1258" s="21"/>
      <c r="AL1258" s="21"/>
      <c r="AM1258" s="21"/>
      <c r="AN1258" s="21"/>
      <c r="AP1258" s="19"/>
      <c r="AQ1258" s="19"/>
      <c r="AR1258" s="19"/>
      <c r="AS1258" s="19"/>
      <c r="AT1258" s="19"/>
      <c r="AU1258" s="21"/>
      <c r="AV1258" s="21"/>
      <c r="AW1258" s="21"/>
      <c r="AX1258" s="21"/>
      <c r="AY1258" s="21"/>
      <c r="AZ1258" s="21"/>
      <c r="BA1258" s="19"/>
    </row>
    <row r="1259" spans="1:63" ht="18" customHeight="1">
      <c r="B1259" s="37"/>
      <c r="C1259" s="20"/>
      <c r="D1259" s="19"/>
      <c r="F1259" s="19"/>
      <c r="G1259" s="19"/>
      <c r="H1259" s="19"/>
      <c r="J1259" s="19"/>
      <c r="K1259" s="21"/>
      <c r="L1259" s="21"/>
      <c r="M1259" s="21"/>
      <c r="W1259" s="21"/>
      <c r="X1259" s="21"/>
      <c r="Y1259" s="21"/>
      <c r="Z1259" s="21"/>
      <c r="AA1259" s="21"/>
      <c r="AB1259" s="21"/>
      <c r="AC1259" s="19"/>
      <c r="AD1259" s="19"/>
      <c r="AE1259" s="19"/>
      <c r="AF1259" s="19"/>
      <c r="AG1259" s="19"/>
      <c r="AH1259" s="19"/>
      <c r="AI1259" s="21"/>
      <c r="AJ1259" s="21"/>
      <c r="AK1259" s="21"/>
      <c r="AL1259" s="21"/>
      <c r="AM1259" s="21"/>
      <c r="AN1259" s="21"/>
      <c r="AP1259" s="19"/>
      <c r="AQ1259" s="19"/>
      <c r="AR1259" s="19"/>
      <c r="AS1259" s="19"/>
      <c r="AT1259" s="19"/>
      <c r="AU1259" s="21"/>
      <c r="AV1259" s="21"/>
      <c r="AW1259" s="21"/>
      <c r="AX1259" s="21"/>
      <c r="AY1259" s="21"/>
      <c r="AZ1259" s="21"/>
      <c r="BA1259" s="19"/>
      <c r="BF1259" s="819" t="s">
        <v>2220</v>
      </c>
    </row>
    <row r="1260" spans="1:63" ht="18" customHeight="1">
      <c r="B1260" s="37"/>
      <c r="D1260" s="19"/>
      <c r="F1260" s="19"/>
      <c r="G1260" s="19"/>
      <c r="H1260" s="19"/>
      <c r="J1260" s="19"/>
      <c r="K1260" s="21"/>
      <c r="L1260" s="21"/>
      <c r="M1260" s="21"/>
      <c r="W1260" s="21"/>
      <c r="X1260" s="21"/>
      <c r="Y1260" s="21"/>
      <c r="Z1260" s="21"/>
      <c r="AA1260" s="21"/>
      <c r="AB1260" s="21"/>
      <c r="AC1260" s="19"/>
      <c r="AD1260" s="19"/>
      <c r="AE1260" s="19"/>
      <c r="AF1260" s="19"/>
      <c r="AG1260" s="19"/>
      <c r="AH1260" s="19"/>
      <c r="AI1260" s="21"/>
      <c r="AJ1260" s="21"/>
      <c r="AK1260" s="21"/>
      <c r="AL1260" s="21"/>
      <c r="AM1260" s="21"/>
      <c r="AN1260" s="21"/>
      <c r="AP1260" s="19"/>
      <c r="AQ1260" s="19"/>
      <c r="AR1260" s="19"/>
      <c r="AS1260" s="19"/>
      <c r="AT1260" s="19"/>
      <c r="AU1260" s="21"/>
      <c r="AV1260" s="21"/>
      <c r="AW1260" s="21"/>
      <c r="AX1260" s="21"/>
      <c r="AY1260" s="21"/>
      <c r="AZ1260" s="21"/>
      <c r="BA1260" s="19"/>
    </row>
    <row r="1261" spans="1:63" ht="18" customHeight="1">
      <c r="B1261" s="19"/>
      <c r="D1261" s="1599">
        <v>2007</v>
      </c>
      <c r="E1261" s="1599">
        <v>2007</v>
      </c>
      <c r="F1261" s="1599">
        <v>2007</v>
      </c>
      <c r="G1261" s="1599">
        <v>2008</v>
      </c>
      <c r="H1261" s="1599">
        <v>2008</v>
      </c>
      <c r="I1261" s="1599">
        <v>2008</v>
      </c>
      <c r="J1261" s="1599">
        <v>2009</v>
      </c>
      <c r="K1261" s="1599">
        <v>2009</v>
      </c>
      <c r="L1261" s="1599">
        <v>2009</v>
      </c>
      <c r="M1261" s="1599">
        <v>2010</v>
      </c>
      <c r="N1261" s="1599">
        <v>2010</v>
      </c>
      <c r="O1261" s="1599">
        <v>2010</v>
      </c>
      <c r="P1261" s="1599">
        <v>2011</v>
      </c>
      <c r="Q1261" s="1599">
        <v>2011</v>
      </c>
      <c r="R1261" s="1599">
        <v>2011</v>
      </c>
      <c r="S1261" s="1599">
        <v>2012</v>
      </c>
      <c r="T1261" s="1599">
        <v>2012</v>
      </c>
      <c r="U1261" s="1599">
        <v>2012</v>
      </c>
      <c r="V1261" s="1599">
        <v>2013</v>
      </c>
      <c r="W1261" s="1599">
        <v>2013</v>
      </c>
      <c r="X1261" s="1599">
        <v>2013</v>
      </c>
      <c r="Y1261" s="1599">
        <v>2014</v>
      </c>
      <c r="Z1261" s="1599">
        <v>2014</v>
      </c>
      <c r="AA1261" s="1599">
        <v>2014</v>
      </c>
      <c r="AB1261" s="1599">
        <v>2015</v>
      </c>
      <c r="AC1261" s="1599">
        <v>2015</v>
      </c>
      <c r="AD1261" s="1599">
        <v>2015</v>
      </c>
      <c r="AE1261" s="1599">
        <v>2016</v>
      </c>
      <c r="AF1261" s="1599">
        <v>2016</v>
      </c>
      <c r="AG1261" s="1599">
        <v>2016</v>
      </c>
      <c r="AH1261" s="1599">
        <v>2017</v>
      </c>
      <c r="AI1261" s="1599">
        <v>2017</v>
      </c>
      <c r="AJ1261" s="1599">
        <v>2017</v>
      </c>
      <c r="AK1261" s="1599">
        <v>2018</v>
      </c>
      <c r="AL1261" s="1599">
        <v>2018</v>
      </c>
      <c r="AM1261" s="1599">
        <v>2018</v>
      </c>
      <c r="AN1261" s="1599">
        <v>2019</v>
      </c>
      <c r="AO1261" s="1599">
        <v>2019</v>
      </c>
      <c r="AP1261" s="1599">
        <v>2019</v>
      </c>
      <c r="AQ1261" s="1599">
        <v>2020</v>
      </c>
      <c r="AR1261" s="1599">
        <v>2020</v>
      </c>
      <c r="AS1261" s="1599">
        <v>2020</v>
      </c>
      <c r="AT1261" s="1599">
        <v>2021</v>
      </c>
      <c r="AU1261" s="1599">
        <v>2021</v>
      </c>
      <c r="AV1261" s="1599">
        <v>2021</v>
      </c>
      <c r="AW1261" s="1599">
        <v>2022</v>
      </c>
      <c r="AX1261" s="1599">
        <v>2022</v>
      </c>
      <c r="AY1261" s="1599">
        <v>2022</v>
      </c>
      <c r="AZ1261" s="1599">
        <v>2023</v>
      </c>
      <c r="BA1261" s="1599">
        <v>2023</v>
      </c>
      <c r="BB1261" s="1599">
        <v>2023</v>
      </c>
      <c r="BC1261" s="1599">
        <v>2024</v>
      </c>
      <c r="BD1261" s="1599">
        <v>2024</v>
      </c>
      <c r="BE1261" s="1599">
        <v>2024</v>
      </c>
      <c r="BF1261" s="816">
        <v>2025</v>
      </c>
      <c r="BG1261" s="816">
        <v>2025</v>
      </c>
      <c r="BH1261" s="816">
        <v>2025</v>
      </c>
      <c r="BI1261" s="816">
        <v>2026</v>
      </c>
      <c r="BJ1261" s="816">
        <v>2026</v>
      </c>
      <c r="BK1261" s="816">
        <v>2026</v>
      </c>
    </row>
    <row r="1262" spans="1:63" ht="18" customHeight="1">
      <c r="B1262" s="19"/>
      <c r="D1262" s="1599" t="s">
        <v>2221</v>
      </c>
      <c r="E1262" s="1599" t="s">
        <v>2222</v>
      </c>
      <c r="F1262" s="1599" t="s">
        <v>2223</v>
      </c>
      <c r="G1262" s="1599" t="s">
        <v>2221</v>
      </c>
      <c r="H1262" s="1599" t="s">
        <v>2222</v>
      </c>
      <c r="I1262" s="1599" t="s">
        <v>2223</v>
      </c>
      <c r="J1262" s="1599" t="s">
        <v>2221</v>
      </c>
      <c r="K1262" s="1599" t="s">
        <v>2222</v>
      </c>
      <c r="L1262" s="1599" t="s">
        <v>2223</v>
      </c>
      <c r="M1262" s="1599" t="s">
        <v>2221</v>
      </c>
      <c r="N1262" s="1599" t="s">
        <v>2222</v>
      </c>
      <c r="O1262" s="1599" t="s">
        <v>2223</v>
      </c>
      <c r="P1262" s="1599" t="s">
        <v>2221</v>
      </c>
      <c r="Q1262" s="1599" t="s">
        <v>2222</v>
      </c>
      <c r="R1262" s="1599" t="s">
        <v>2223</v>
      </c>
      <c r="S1262" s="1599" t="s">
        <v>2221</v>
      </c>
      <c r="T1262" s="1599" t="s">
        <v>2222</v>
      </c>
      <c r="U1262" s="1599" t="s">
        <v>2223</v>
      </c>
      <c r="V1262" s="1599" t="s">
        <v>2221</v>
      </c>
      <c r="W1262" s="1599" t="s">
        <v>2222</v>
      </c>
      <c r="X1262" s="1599" t="s">
        <v>2223</v>
      </c>
      <c r="Y1262" s="1599" t="s">
        <v>2221</v>
      </c>
      <c r="Z1262" s="1599" t="s">
        <v>2222</v>
      </c>
      <c r="AA1262" s="1599" t="s">
        <v>2223</v>
      </c>
      <c r="AB1262" s="1599" t="s">
        <v>2221</v>
      </c>
      <c r="AC1262" s="1599" t="s">
        <v>2222</v>
      </c>
      <c r="AD1262" s="1599" t="s">
        <v>2223</v>
      </c>
      <c r="AE1262" s="1599" t="s">
        <v>2221</v>
      </c>
      <c r="AF1262" s="1599" t="s">
        <v>2222</v>
      </c>
      <c r="AG1262" s="1599" t="s">
        <v>2223</v>
      </c>
      <c r="AH1262" s="1599" t="s">
        <v>2221</v>
      </c>
      <c r="AI1262" s="1599" t="s">
        <v>2222</v>
      </c>
      <c r="AJ1262" s="1599" t="s">
        <v>2223</v>
      </c>
      <c r="AK1262" s="1599" t="s">
        <v>2221</v>
      </c>
      <c r="AL1262" s="1599" t="s">
        <v>2222</v>
      </c>
      <c r="AM1262" s="1599" t="s">
        <v>2223</v>
      </c>
      <c r="AN1262" s="1599" t="s">
        <v>2221</v>
      </c>
      <c r="AO1262" s="1599" t="s">
        <v>2222</v>
      </c>
      <c r="AP1262" s="1599" t="s">
        <v>2223</v>
      </c>
      <c r="AQ1262" s="1599" t="s">
        <v>2221</v>
      </c>
      <c r="AR1262" s="1599" t="s">
        <v>2222</v>
      </c>
      <c r="AS1262" s="1599" t="s">
        <v>2223</v>
      </c>
      <c r="AT1262" s="1599" t="s">
        <v>2221</v>
      </c>
      <c r="AU1262" s="1599" t="s">
        <v>2222</v>
      </c>
      <c r="AV1262" s="1599" t="s">
        <v>2223</v>
      </c>
      <c r="AW1262" s="1599" t="s">
        <v>2221</v>
      </c>
      <c r="AX1262" s="1599" t="s">
        <v>2222</v>
      </c>
      <c r="AY1262" s="1599" t="s">
        <v>2223</v>
      </c>
      <c r="AZ1262" s="1599" t="s">
        <v>2221</v>
      </c>
      <c r="BA1262" s="1599" t="s">
        <v>2222</v>
      </c>
      <c r="BB1262" s="1599" t="s">
        <v>2223</v>
      </c>
      <c r="BC1262" s="1599" t="s">
        <v>2221</v>
      </c>
      <c r="BD1262" s="1599" t="s">
        <v>2222</v>
      </c>
      <c r="BE1262" s="1599" t="s">
        <v>2223</v>
      </c>
      <c r="BF1262" s="816" t="s">
        <v>2221</v>
      </c>
      <c r="BG1262" s="816" t="s">
        <v>2222</v>
      </c>
      <c r="BH1262" s="816" t="s">
        <v>2223</v>
      </c>
      <c r="BI1262" s="816" t="s">
        <v>2221</v>
      </c>
      <c r="BJ1262" s="816" t="s">
        <v>2222</v>
      </c>
      <c r="BK1262" s="816" t="s">
        <v>2223</v>
      </c>
    </row>
    <row r="1263" spans="1:63" ht="18" customHeight="1">
      <c r="B1263" s="19"/>
      <c r="D1263" s="1600" t="str">
        <f>D1261&amp;D1262</f>
        <v>2007CO2 (kg/ud)</v>
      </c>
      <c r="E1263" s="1600" t="str">
        <f t="shared" ref="E1263:F1263" si="84">E1261&amp;E1262</f>
        <v>2007CH4 (g/ud)</v>
      </c>
      <c r="F1263" s="1600" t="str">
        <f t="shared" si="84"/>
        <v>2007N2O (g/ud)</v>
      </c>
      <c r="G1263" s="1600" t="str">
        <f>G1261&amp;G1262</f>
        <v>2008CO2 (kg/ud)</v>
      </c>
      <c r="H1263" s="1600" t="str">
        <f t="shared" ref="H1263:I1263" si="85">H1261&amp;H1262</f>
        <v>2008CH4 (g/ud)</v>
      </c>
      <c r="I1263" s="1600" t="str">
        <f t="shared" si="85"/>
        <v>2008N2O (g/ud)</v>
      </c>
      <c r="J1263" s="1600" t="str">
        <f>J1261&amp;J1262</f>
        <v>2009CO2 (kg/ud)</v>
      </c>
      <c r="K1263" s="1600" t="str">
        <f t="shared" ref="K1263:L1263" si="86">K1261&amp;K1262</f>
        <v>2009CH4 (g/ud)</v>
      </c>
      <c r="L1263" s="1600" t="str">
        <f t="shared" si="86"/>
        <v>2009N2O (g/ud)</v>
      </c>
      <c r="M1263" s="1600" t="str">
        <f>M1261&amp;M1262</f>
        <v>2010CO2 (kg/ud)</v>
      </c>
      <c r="N1263" s="1600" t="str">
        <f t="shared" ref="N1263:BK1263" si="87">N1261&amp;N1262</f>
        <v>2010CH4 (g/ud)</v>
      </c>
      <c r="O1263" s="1600" t="str">
        <f t="shared" si="87"/>
        <v>2010N2O (g/ud)</v>
      </c>
      <c r="P1263" s="1600" t="str">
        <f t="shared" si="87"/>
        <v>2011CO2 (kg/ud)</v>
      </c>
      <c r="Q1263" s="1600" t="str">
        <f t="shared" si="87"/>
        <v>2011CH4 (g/ud)</v>
      </c>
      <c r="R1263" s="1600" t="str">
        <f t="shared" si="87"/>
        <v>2011N2O (g/ud)</v>
      </c>
      <c r="S1263" s="1600" t="str">
        <f t="shared" si="87"/>
        <v>2012CO2 (kg/ud)</v>
      </c>
      <c r="T1263" s="1600" t="str">
        <f t="shared" si="87"/>
        <v>2012CH4 (g/ud)</v>
      </c>
      <c r="U1263" s="1600" t="str">
        <f t="shared" si="87"/>
        <v>2012N2O (g/ud)</v>
      </c>
      <c r="V1263" s="1600" t="str">
        <f t="shared" si="87"/>
        <v>2013CO2 (kg/ud)</v>
      </c>
      <c r="W1263" s="1600" t="str">
        <f t="shared" si="87"/>
        <v>2013CH4 (g/ud)</v>
      </c>
      <c r="X1263" s="1600" t="str">
        <f t="shared" si="87"/>
        <v>2013N2O (g/ud)</v>
      </c>
      <c r="Y1263" s="1600" t="str">
        <f t="shared" si="87"/>
        <v>2014CO2 (kg/ud)</v>
      </c>
      <c r="Z1263" s="1600" t="str">
        <f t="shared" si="87"/>
        <v>2014CH4 (g/ud)</v>
      </c>
      <c r="AA1263" s="1600" t="str">
        <f t="shared" si="87"/>
        <v>2014N2O (g/ud)</v>
      </c>
      <c r="AB1263" s="1600" t="str">
        <f t="shared" si="87"/>
        <v>2015CO2 (kg/ud)</v>
      </c>
      <c r="AC1263" s="1600" t="str">
        <f t="shared" si="87"/>
        <v>2015CH4 (g/ud)</v>
      </c>
      <c r="AD1263" s="1600" t="str">
        <f t="shared" si="87"/>
        <v>2015N2O (g/ud)</v>
      </c>
      <c r="AE1263" s="1600" t="str">
        <f t="shared" si="87"/>
        <v>2016CO2 (kg/ud)</v>
      </c>
      <c r="AF1263" s="1600" t="str">
        <f t="shared" si="87"/>
        <v>2016CH4 (g/ud)</v>
      </c>
      <c r="AG1263" s="1600" t="str">
        <f t="shared" si="87"/>
        <v>2016N2O (g/ud)</v>
      </c>
      <c r="AH1263" s="1600" t="str">
        <f t="shared" si="87"/>
        <v>2017CO2 (kg/ud)</v>
      </c>
      <c r="AI1263" s="1600" t="str">
        <f t="shared" si="87"/>
        <v>2017CH4 (g/ud)</v>
      </c>
      <c r="AJ1263" s="1600" t="str">
        <f t="shared" si="87"/>
        <v>2017N2O (g/ud)</v>
      </c>
      <c r="AK1263" s="1600" t="str">
        <f t="shared" si="87"/>
        <v>2018CO2 (kg/ud)</v>
      </c>
      <c r="AL1263" s="1600" t="str">
        <f t="shared" si="87"/>
        <v>2018CH4 (g/ud)</v>
      </c>
      <c r="AM1263" s="1600" t="str">
        <f t="shared" si="87"/>
        <v>2018N2O (g/ud)</v>
      </c>
      <c r="AN1263" s="1600" t="str">
        <f t="shared" si="87"/>
        <v>2019CO2 (kg/ud)</v>
      </c>
      <c r="AO1263" s="1600" t="str">
        <f t="shared" si="87"/>
        <v>2019CH4 (g/ud)</v>
      </c>
      <c r="AP1263" s="1600" t="str">
        <f t="shared" si="87"/>
        <v>2019N2O (g/ud)</v>
      </c>
      <c r="AQ1263" s="1600" t="str">
        <f t="shared" si="87"/>
        <v>2020CO2 (kg/ud)</v>
      </c>
      <c r="AR1263" s="1600" t="str">
        <f t="shared" si="87"/>
        <v>2020CH4 (g/ud)</v>
      </c>
      <c r="AS1263" s="1600" t="str">
        <f t="shared" si="87"/>
        <v>2020N2O (g/ud)</v>
      </c>
      <c r="AT1263" s="1600" t="str">
        <f t="shared" si="87"/>
        <v>2021CO2 (kg/ud)</v>
      </c>
      <c r="AU1263" s="1600" t="str">
        <f t="shared" si="87"/>
        <v>2021CH4 (g/ud)</v>
      </c>
      <c r="AV1263" s="1600" t="str">
        <f t="shared" si="87"/>
        <v>2021N2O (g/ud)</v>
      </c>
      <c r="AW1263" s="1600" t="str">
        <f t="shared" si="87"/>
        <v>2022CO2 (kg/ud)</v>
      </c>
      <c r="AX1263" s="1600" t="str">
        <f t="shared" si="87"/>
        <v>2022CH4 (g/ud)</v>
      </c>
      <c r="AY1263" s="1600" t="str">
        <f t="shared" si="87"/>
        <v>2022N2O (g/ud)</v>
      </c>
      <c r="AZ1263" s="1600" t="str">
        <f t="shared" si="87"/>
        <v>2023CO2 (kg/ud)</v>
      </c>
      <c r="BA1263" s="1600" t="str">
        <f t="shared" si="87"/>
        <v>2023CH4 (g/ud)</v>
      </c>
      <c r="BB1263" s="1600" t="str">
        <f t="shared" si="87"/>
        <v>2023N2O (g/ud)</v>
      </c>
      <c r="BC1263" s="1600" t="str">
        <f t="shared" si="87"/>
        <v>2024CO2 (kg/ud)</v>
      </c>
      <c r="BD1263" s="1600" t="str">
        <f t="shared" si="87"/>
        <v>2024CH4 (g/ud)</v>
      </c>
      <c r="BE1263" s="1600" t="str">
        <f t="shared" si="87"/>
        <v>2024N2O (g/ud)</v>
      </c>
      <c r="BF1263" s="1601" t="str">
        <f t="shared" si="87"/>
        <v>2025CO2 (kg/ud)</v>
      </c>
      <c r="BG1263" s="1601" t="str">
        <f t="shared" si="87"/>
        <v>2025CH4 (g/ud)</v>
      </c>
      <c r="BH1263" s="1601" t="str">
        <f t="shared" si="87"/>
        <v>2025N2O (g/ud)</v>
      </c>
      <c r="BI1263" s="1601" t="str">
        <f t="shared" si="87"/>
        <v>2026CO2 (kg/ud)</v>
      </c>
      <c r="BJ1263" s="1601" t="str">
        <f t="shared" si="87"/>
        <v>2026CH4 (g/ud)</v>
      </c>
      <c r="BK1263" s="1601" t="str">
        <f t="shared" si="87"/>
        <v>2026N2O (g/ud)</v>
      </c>
    </row>
    <row r="1264" spans="1:63" ht="18" customHeight="1">
      <c r="B1264" s="9"/>
      <c r="C1264" s="1602" t="s">
        <v>830</v>
      </c>
      <c r="D1264" s="1603">
        <v>2.8809999999999998</v>
      </c>
      <c r="E1264" s="1603">
        <v>0.38900000000000001</v>
      </c>
      <c r="F1264" s="1603">
        <v>2.3E-2</v>
      </c>
      <c r="G1264" s="1603">
        <v>2.8809999999999998</v>
      </c>
      <c r="H1264" s="1603">
        <v>0.38900000000000001</v>
      </c>
      <c r="I1264" s="1603">
        <v>2.3E-2</v>
      </c>
      <c r="J1264" s="1603">
        <v>2.8809999999999998</v>
      </c>
      <c r="K1264" s="1603">
        <v>0.38900000000000001</v>
      </c>
      <c r="L1264" s="1603">
        <v>2.3E-2</v>
      </c>
      <c r="M1264" s="1603">
        <v>2.8809999999999998</v>
      </c>
      <c r="N1264" s="1603">
        <v>0.38900000000000001</v>
      </c>
      <c r="O1264" s="1603">
        <v>2.3E-2</v>
      </c>
      <c r="P1264" s="1603">
        <v>2.8809999999999998</v>
      </c>
      <c r="Q1264" s="1603">
        <v>0.38900000000000001</v>
      </c>
      <c r="R1264" s="1603">
        <v>2.3E-2</v>
      </c>
      <c r="S1264" s="1603">
        <v>2.8809999999999998</v>
      </c>
      <c r="T1264" s="1603">
        <v>0.38900000000000001</v>
      </c>
      <c r="U1264" s="1603">
        <v>2.3E-2</v>
      </c>
      <c r="V1264" s="1603">
        <v>2.8809999999999998</v>
      </c>
      <c r="W1264" s="1603">
        <v>0.38900000000000001</v>
      </c>
      <c r="X1264" s="1603">
        <v>2.3E-2</v>
      </c>
      <c r="Y1264" s="1603">
        <v>2.8809999999999998</v>
      </c>
      <c r="Z1264" s="1603">
        <v>0.38900000000000001</v>
      </c>
      <c r="AA1264" s="1603">
        <v>2.3E-2</v>
      </c>
      <c r="AB1264" s="1603">
        <v>2.8809999999999998</v>
      </c>
      <c r="AC1264" s="1603">
        <v>0.38900000000000001</v>
      </c>
      <c r="AD1264" s="1603">
        <v>2.3E-2</v>
      </c>
      <c r="AE1264" s="1603">
        <v>2.8809999999999998</v>
      </c>
      <c r="AF1264" s="1603">
        <v>0.38900000000000001</v>
      </c>
      <c r="AG1264" s="1603">
        <v>2.3E-2</v>
      </c>
      <c r="AH1264" s="1603">
        <v>2.8809999999999998</v>
      </c>
      <c r="AI1264" s="1603">
        <v>0.38900000000000001</v>
      </c>
      <c r="AJ1264" s="1603">
        <v>2.3E-2</v>
      </c>
      <c r="AK1264" s="1603">
        <v>2.8809999999999998</v>
      </c>
      <c r="AL1264" s="1603">
        <v>0.38900000000000001</v>
      </c>
      <c r="AM1264" s="1603">
        <v>2.3E-2</v>
      </c>
      <c r="AN1264" s="1603">
        <v>2.8809999999999998</v>
      </c>
      <c r="AO1264" s="1603">
        <v>0.38900000000000001</v>
      </c>
      <c r="AP1264" s="1603">
        <v>2.3E-2</v>
      </c>
      <c r="AQ1264" s="1603">
        <v>2.8809999999999998</v>
      </c>
      <c r="AR1264" s="1603">
        <v>0.38900000000000001</v>
      </c>
      <c r="AS1264" s="1603">
        <v>2.3E-2</v>
      </c>
      <c r="AT1264" s="1603">
        <v>2.8809999999999998</v>
      </c>
      <c r="AU1264" s="1603">
        <v>0.38900000000000001</v>
      </c>
      <c r="AV1264" s="1603">
        <v>2.3E-2</v>
      </c>
      <c r="AW1264" s="1603">
        <v>2.8809999999999998</v>
      </c>
      <c r="AX1264" s="1603">
        <v>0.38900000000000001</v>
      </c>
      <c r="AY1264" s="1603">
        <v>2.3E-2</v>
      </c>
      <c r="AZ1264" s="787">
        <v>2.8809999999999998</v>
      </c>
      <c r="BA1264" s="787">
        <v>0.38900000000000001</v>
      </c>
      <c r="BB1264" s="787">
        <v>2.3E-2</v>
      </c>
      <c r="BC1264" s="787">
        <v>2.8809999999999998</v>
      </c>
      <c r="BD1264" s="787">
        <v>0.38900000000000001</v>
      </c>
      <c r="BE1264" s="787">
        <v>2.3E-2</v>
      </c>
      <c r="BF1264" s="881"/>
      <c r="BG1264" s="881"/>
      <c r="BH1264" s="881"/>
      <c r="BI1264" s="881"/>
      <c r="BJ1264" s="881"/>
      <c r="BK1264" s="881"/>
    </row>
    <row r="1265" spans="2:63" ht="18" customHeight="1">
      <c r="B1265" s="9"/>
      <c r="C1265" s="1602" t="s">
        <v>831</v>
      </c>
      <c r="D1265" s="1603">
        <v>2.7210000000000001</v>
      </c>
      <c r="E1265" s="1603">
        <v>0.36699999999999999</v>
      </c>
      <c r="F1265" s="1603">
        <v>2.1999999999999999E-2</v>
      </c>
      <c r="G1265" s="1603">
        <v>2.7210000000000001</v>
      </c>
      <c r="H1265" s="1603">
        <v>0.36699999999999999</v>
      </c>
      <c r="I1265" s="1603">
        <v>2.1999999999999999E-2</v>
      </c>
      <c r="J1265" s="1603">
        <v>2.7210000000000001</v>
      </c>
      <c r="K1265" s="1603">
        <v>0.36699999999999999</v>
      </c>
      <c r="L1265" s="1603">
        <v>2.1999999999999999E-2</v>
      </c>
      <c r="M1265" s="1603">
        <v>2.7210000000000001</v>
      </c>
      <c r="N1265" s="1603">
        <v>0.36699999999999999</v>
      </c>
      <c r="O1265" s="1603">
        <v>2.1999999999999999E-2</v>
      </c>
      <c r="P1265" s="1603">
        <v>2.7210000000000001</v>
      </c>
      <c r="Q1265" s="1603">
        <v>0.36699999999999999</v>
      </c>
      <c r="R1265" s="1603">
        <v>2.1999999999999999E-2</v>
      </c>
      <c r="S1265" s="1603">
        <v>2.7210000000000001</v>
      </c>
      <c r="T1265" s="1603">
        <v>0.36699999999999999</v>
      </c>
      <c r="U1265" s="1603">
        <v>2.1999999999999999E-2</v>
      </c>
      <c r="V1265" s="1603">
        <v>2.7210000000000001</v>
      </c>
      <c r="W1265" s="1603">
        <v>0.36699999999999999</v>
      </c>
      <c r="X1265" s="1603">
        <v>2.1999999999999999E-2</v>
      </c>
      <c r="Y1265" s="1603">
        <v>2.7210000000000001</v>
      </c>
      <c r="Z1265" s="1603">
        <v>0.36699999999999999</v>
      </c>
      <c r="AA1265" s="1603">
        <v>2.1999999999999999E-2</v>
      </c>
      <c r="AB1265" s="1603">
        <v>2.7210000000000001</v>
      </c>
      <c r="AC1265" s="1603">
        <v>0.36699999999999999</v>
      </c>
      <c r="AD1265" s="1603">
        <v>2.1999999999999999E-2</v>
      </c>
      <c r="AE1265" s="1603">
        <v>2.7210000000000001</v>
      </c>
      <c r="AF1265" s="1603">
        <v>0.36699999999999999</v>
      </c>
      <c r="AG1265" s="1603">
        <v>2.1999999999999999E-2</v>
      </c>
      <c r="AH1265" s="1603">
        <v>2.7210000000000001</v>
      </c>
      <c r="AI1265" s="1603">
        <v>0.36699999999999999</v>
      </c>
      <c r="AJ1265" s="1603">
        <v>2.1999999999999999E-2</v>
      </c>
      <c r="AK1265" s="1603">
        <v>2.7210000000000001</v>
      </c>
      <c r="AL1265" s="1603">
        <v>0.36699999999999999</v>
      </c>
      <c r="AM1265" s="1603">
        <v>2.1999999999999999E-2</v>
      </c>
      <c r="AN1265" s="1603">
        <v>2.7210000000000001</v>
      </c>
      <c r="AO1265" s="1603">
        <v>0.36699999999999999</v>
      </c>
      <c r="AP1265" s="1603">
        <v>2.1999999999999999E-2</v>
      </c>
      <c r="AQ1265" s="1603">
        <v>2.7210000000000001</v>
      </c>
      <c r="AR1265" s="1603">
        <v>0.36699999999999999</v>
      </c>
      <c r="AS1265" s="1603">
        <v>2.1999999999999999E-2</v>
      </c>
      <c r="AT1265" s="1603">
        <v>2.7210000000000001</v>
      </c>
      <c r="AU1265" s="1603">
        <v>0.36699999999999999</v>
      </c>
      <c r="AV1265" s="1603">
        <v>2.1999999999999999E-2</v>
      </c>
      <c r="AW1265" s="1603">
        <v>2.7210000000000001</v>
      </c>
      <c r="AX1265" s="1603">
        <v>0.36699999999999999</v>
      </c>
      <c r="AY1265" s="1603">
        <v>2.1999999999999999E-2</v>
      </c>
      <c r="AZ1265" s="787">
        <v>2.7210000000000001</v>
      </c>
      <c r="BA1265" s="787">
        <v>0.36699999999999999</v>
      </c>
      <c r="BB1265" s="787">
        <v>2.1999999999999999E-2</v>
      </c>
      <c r="BC1265" s="787">
        <v>2.7210000000000001</v>
      </c>
      <c r="BD1265" s="787">
        <v>0.36699999999999999</v>
      </c>
      <c r="BE1265" s="787">
        <v>2.1999999999999999E-2</v>
      </c>
      <c r="BF1265" s="881"/>
      <c r="BG1265" s="881"/>
      <c r="BH1265" s="881"/>
      <c r="BI1265" s="881"/>
      <c r="BJ1265" s="881"/>
      <c r="BK1265" s="881"/>
    </row>
    <row r="1266" spans="2:63" ht="18" customHeight="1">
      <c r="B1266" s="9"/>
      <c r="C1266" s="1602" t="s">
        <v>2224</v>
      </c>
      <c r="D1266" s="1603">
        <v>0.182</v>
      </c>
      <c r="E1266" s="1603">
        <v>1.6E-2</v>
      </c>
      <c r="F1266" s="1603">
        <v>0</v>
      </c>
      <c r="G1266" s="1603">
        <v>0.183</v>
      </c>
      <c r="H1266" s="1603">
        <v>1.6E-2</v>
      </c>
      <c r="I1266" s="1603">
        <v>0</v>
      </c>
      <c r="J1266" s="1603">
        <v>0.184</v>
      </c>
      <c r="K1266" s="1603">
        <v>1.6E-2</v>
      </c>
      <c r="L1266" s="1603">
        <v>0</v>
      </c>
      <c r="M1266" s="1603">
        <v>0.183</v>
      </c>
      <c r="N1266" s="1603">
        <v>1.6E-2</v>
      </c>
      <c r="O1266" s="1603">
        <v>0</v>
      </c>
      <c r="P1266" s="1603">
        <v>0.183</v>
      </c>
      <c r="Q1266" s="1603">
        <v>1.6E-2</v>
      </c>
      <c r="R1266" s="1603">
        <v>0</v>
      </c>
      <c r="S1266" s="1603">
        <v>0.183</v>
      </c>
      <c r="T1266" s="1603">
        <v>1.6E-2</v>
      </c>
      <c r="U1266" s="1603">
        <v>0</v>
      </c>
      <c r="V1266" s="1603">
        <v>0.182</v>
      </c>
      <c r="W1266" s="1603">
        <v>1.6E-2</v>
      </c>
      <c r="X1266" s="1603">
        <v>0</v>
      </c>
      <c r="Y1266" s="1603">
        <v>0.183</v>
      </c>
      <c r="Z1266" s="1603">
        <v>1.6E-2</v>
      </c>
      <c r="AA1266" s="1603">
        <v>0</v>
      </c>
      <c r="AB1266" s="1603">
        <v>0.184</v>
      </c>
      <c r="AC1266" s="1603">
        <v>1.6E-2</v>
      </c>
      <c r="AD1266" s="1603">
        <v>0</v>
      </c>
      <c r="AE1266" s="1603">
        <v>0.183</v>
      </c>
      <c r="AF1266" s="1603">
        <v>1.6E-2</v>
      </c>
      <c r="AG1266" s="1603">
        <v>0</v>
      </c>
      <c r="AH1266" s="1603">
        <v>0.183</v>
      </c>
      <c r="AI1266" s="1603">
        <v>1.6E-2</v>
      </c>
      <c r="AJ1266" s="1603">
        <v>0</v>
      </c>
      <c r="AK1266" s="1603">
        <v>0.182</v>
      </c>
      <c r="AL1266" s="1603">
        <v>1.6E-2</v>
      </c>
      <c r="AM1266" s="1603">
        <v>0</v>
      </c>
      <c r="AN1266" s="1603">
        <v>0.182</v>
      </c>
      <c r="AO1266" s="1603">
        <v>1.6E-2</v>
      </c>
      <c r="AP1266" s="1603">
        <v>0</v>
      </c>
      <c r="AQ1266" s="1603">
        <v>0.182</v>
      </c>
      <c r="AR1266" s="1603">
        <v>1.6E-2</v>
      </c>
      <c r="AS1266" s="1603">
        <v>0</v>
      </c>
      <c r="AT1266" s="1603">
        <v>0.182</v>
      </c>
      <c r="AU1266" s="1603">
        <v>1.6E-2</v>
      </c>
      <c r="AV1266" s="1603">
        <v>0</v>
      </c>
      <c r="AW1266" s="1603">
        <v>0.182</v>
      </c>
      <c r="AX1266" s="1603">
        <v>1.6E-2</v>
      </c>
      <c r="AY1266" s="1603">
        <v>0</v>
      </c>
      <c r="AZ1266" s="787">
        <v>0.182</v>
      </c>
      <c r="BA1266" s="787">
        <v>1.6E-2</v>
      </c>
      <c r="BB1266" s="787">
        <v>0</v>
      </c>
      <c r="BC1266" s="787">
        <v>0.182</v>
      </c>
      <c r="BD1266" s="787">
        <v>1.6E-2</v>
      </c>
      <c r="BE1266" s="787">
        <v>0</v>
      </c>
      <c r="BF1266" s="881"/>
      <c r="BG1266" s="881"/>
      <c r="BH1266" s="881"/>
      <c r="BI1266" s="881"/>
      <c r="BJ1266" s="881"/>
      <c r="BK1266" s="881"/>
    </row>
    <row r="1267" spans="2:63" ht="18" customHeight="1">
      <c r="B1267" s="9"/>
      <c r="C1267" s="1602" t="s">
        <v>833</v>
      </c>
      <c r="D1267" s="1603">
        <v>3.0169999999999999</v>
      </c>
      <c r="E1267" s="1603">
        <v>0.39</v>
      </c>
      <c r="F1267" s="1603">
        <v>1.2E-2</v>
      </c>
      <c r="G1267" s="1603">
        <v>3.0169999999999999</v>
      </c>
      <c r="H1267" s="1603">
        <v>0.39</v>
      </c>
      <c r="I1267" s="1603">
        <v>1.2E-2</v>
      </c>
      <c r="J1267" s="1603">
        <v>3.0169999999999999</v>
      </c>
      <c r="K1267" s="1603">
        <v>0.39</v>
      </c>
      <c r="L1267" s="1603">
        <v>1.2E-2</v>
      </c>
      <c r="M1267" s="1603">
        <v>3.0169999999999999</v>
      </c>
      <c r="N1267" s="1603">
        <v>0.39</v>
      </c>
      <c r="O1267" s="1603">
        <v>1.2E-2</v>
      </c>
      <c r="P1267" s="1603">
        <v>3.0169999999999999</v>
      </c>
      <c r="Q1267" s="1603">
        <v>0.39</v>
      </c>
      <c r="R1267" s="1603">
        <v>1.2E-2</v>
      </c>
      <c r="S1267" s="1603">
        <v>3.0169999999999999</v>
      </c>
      <c r="T1267" s="1603">
        <v>0.39</v>
      </c>
      <c r="U1267" s="1603">
        <v>1.2E-2</v>
      </c>
      <c r="V1267" s="1603">
        <v>3.0169999999999999</v>
      </c>
      <c r="W1267" s="1603">
        <v>0.39</v>
      </c>
      <c r="X1267" s="1603">
        <v>1.2E-2</v>
      </c>
      <c r="Y1267" s="1603">
        <v>3.0169999999999999</v>
      </c>
      <c r="Z1267" s="1603">
        <v>0.39</v>
      </c>
      <c r="AA1267" s="1603">
        <v>1.2E-2</v>
      </c>
      <c r="AB1267" s="1603">
        <v>3.0169999999999999</v>
      </c>
      <c r="AC1267" s="1603">
        <v>0.39</v>
      </c>
      <c r="AD1267" s="1603">
        <v>1.2E-2</v>
      </c>
      <c r="AE1267" s="1603">
        <v>3.0169999999999999</v>
      </c>
      <c r="AF1267" s="1603">
        <v>0.39</v>
      </c>
      <c r="AG1267" s="1603">
        <v>1.2E-2</v>
      </c>
      <c r="AH1267" s="1603">
        <v>3.0169999999999999</v>
      </c>
      <c r="AI1267" s="1603">
        <v>0.39</v>
      </c>
      <c r="AJ1267" s="1603">
        <v>1.2E-2</v>
      </c>
      <c r="AK1267" s="1603">
        <v>3.0169999999999999</v>
      </c>
      <c r="AL1267" s="1603">
        <v>0.39</v>
      </c>
      <c r="AM1267" s="1603">
        <v>1.2E-2</v>
      </c>
      <c r="AN1267" s="1603">
        <v>3.0169999999999999</v>
      </c>
      <c r="AO1267" s="1603">
        <v>0.39</v>
      </c>
      <c r="AP1267" s="1603">
        <v>1.2E-2</v>
      </c>
      <c r="AQ1267" s="1603">
        <v>3.0169999999999999</v>
      </c>
      <c r="AR1267" s="1603">
        <v>0.39</v>
      </c>
      <c r="AS1267" s="1603">
        <v>1.2E-2</v>
      </c>
      <c r="AT1267" s="1603">
        <v>3.0169999999999999</v>
      </c>
      <c r="AU1267" s="1603">
        <v>0.39</v>
      </c>
      <c r="AV1267" s="1603">
        <v>1.2E-2</v>
      </c>
      <c r="AW1267" s="1603">
        <v>3.0169999999999999</v>
      </c>
      <c r="AX1267" s="1603">
        <v>0.39</v>
      </c>
      <c r="AY1267" s="1603">
        <v>1.2E-2</v>
      </c>
      <c r="AZ1267" s="787">
        <v>3.0169999999999999</v>
      </c>
      <c r="BA1267" s="787">
        <v>0.39</v>
      </c>
      <c r="BB1267" s="787">
        <v>1.2E-2</v>
      </c>
      <c r="BC1267" s="787">
        <v>3.0169999999999999</v>
      </c>
      <c r="BD1267" s="787">
        <v>0.39</v>
      </c>
      <c r="BE1267" s="787">
        <v>1.2E-2</v>
      </c>
      <c r="BF1267" s="881"/>
      <c r="BG1267" s="881"/>
      <c r="BH1267" s="881"/>
      <c r="BI1267" s="881"/>
      <c r="BJ1267" s="881"/>
      <c r="BK1267" s="881"/>
    </row>
    <row r="1268" spans="2:63" ht="18" customHeight="1">
      <c r="B1268" s="9"/>
      <c r="C1268" s="1602" t="s">
        <v>834</v>
      </c>
      <c r="D1268" s="1603">
        <v>1.5409999999999999</v>
      </c>
      <c r="E1268" s="1603">
        <v>0.122</v>
      </c>
      <c r="F1268" s="1603">
        <v>2E-3</v>
      </c>
      <c r="G1268" s="1603">
        <v>1.5409999999999999</v>
      </c>
      <c r="H1268" s="1603">
        <v>0.122</v>
      </c>
      <c r="I1268" s="1603">
        <v>2E-3</v>
      </c>
      <c r="J1268" s="1603">
        <v>1.5409999999999999</v>
      </c>
      <c r="K1268" s="1603">
        <v>0.122</v>
      </c>
      <c r="L1268" s="1603">
        <v>2E-3</v>
      </c>
      <c r="M1268" s="1603">
        <v>1.5409999999999999</v>
      </c>
      <c r="N1268" s="1603">
        <v>0.122</v>
      </c>
      <c r="O1268" s="1603">
        <v>2E-3</v>
      </c>
      <c r="P1268" s="1603">
        <v>1.5409999999999999</v>
      </c>
      <c r="Q1268" s="1603">
        <v>0.122</v>
      </c>
      <c r="R1268" s="1603">
        <v>2E-3</v>
      </c>
      <c r="S1268" s="1603">
        <v>1.5409999999999999</v>
      </c>
      <c r="T1268" s="1603">
        <v>0.122</v>
      </c>
      <c r="U1268" s="1603">
        <v>2E-3</v>
      </c>
      <c r="V1268" s="1603">
        <v>1.5409999999999999</v>
      </c>
      <c r="W1268" s="1603">
        <v>0.122</v>
      </c>
      <c r="X1268" s="1603">
        <v>2E-3</v>
      </c>
      <c r="Y1268" s="1603">
        <v>1.5409999999999999</v>
      </c>
      <c r="Z1268" s="1603">
        <v>0.122</v>
      </c>
      <c r="AA1268" s="1603">
        <v>2E-3</v>
      </c>
      <c r="AB1268" s="1603">
        <v>1.5409999999999999</v>
      </c>
      <c r="AC1268" s="1603">
        <v>0.122</v>
      </c>
      <c r="AD1268" s="1603">
        <v>2E-3</v>
      </c>
      <c r="AE1268" s="1603">
        <v>1.5409999999999999</v>
      </c>
      <c r="AF1268" s="1603">
        <v>0.122</v>
      </c>
      <c r="AG1268" s="1603">
        <v>2E-3</v>
      </c>
      <c r="AH1268" s="1603">
        <v>1.5409999999999999</v>
      </c>
      <c r="AI1268" s="1603">
        <v>0.122</v>
      </c>
      <c r="AJ1268" s="1603">
        <v>2E-3</v>
      </c>
      <c r="AK1268" s="1603">
        <v>1.5409999999999999</v>
      </c>
      <c r="AL1268" s="1603">
        <v>0.122</v>
      </c>
      <c r="AM1268" s="1603">
        <v>2E-3</v>
      </c>
      <c r="AN1268" s="1603">
        <v>1.5409999999999999</v>
      </c>
      <c r="AO1268" s="1603">
        <v>0.122</v>
      </c>
      <c r="AP1268" s="1603">
        <v>2E-3</v>
      </c>
      <c r="AQ1268" s="1603">
        <v>1.5409999999999999</v>
      </c>
      <c r="AR1268" s="1603">
        <v>0.122</v>
      </c>
      <c r="AS1268" s="1603">
        <v>2E-3</v>
      </c>
      <c r="AT1268" s="1603">
        <v>1.5409999999999999</v>
      </c>
      <c r="AU1268" s="1603">
        <v>0.122</v>
      </c>
      <c r="AV1268" s="1603">
        <v>2E-3</v>
      </c>
      <c r="AW1268" s="1603">
        <v>1.5409999999999999</v>
      </c>
      <c r="AX1268" s="1603">
        <v>0.122</v>
      </c>
      <c r="AY1268" s="1603">
        <v>2E-3</v>
      </c>
      <c r="AZ1268" s="787">
        <v>1.5409999999999999</v>
      </c>
      <c r="BA1268" s="787">
        <v>0.122</v>
      </c>
      <c r="BB1268" s="787">
        <v>2E-3</v>
      </c>
      <c r="BC1268" s="787">
        <v>1.5409999999999999</v>
      </c>
      <c r="BD1268" s="787">
        <v>0.122</v>
      </c>
      <c r="BE1268" s="787">
        <v>2E-3</v>
      </c>
      <c r="BF1268" s="881"/>
      <c r="BG1268" s="881"/>
      <c r="BH1268" s="881"/>
      <c r="BI1268" s="881"/>
      <c r="BJ1268" s="881"/>
      <c r="BK1268" s="881"/>
    </row>
    <row r="1269" spans="2:63" ht="18" customHeight="1">
      <c r="B1269" s="9"/>
      <c r="C1269" s="1602" t="s">
        <v>835</v>
      </c>
      <c r="D1269" s="1603">
        <v>2.4849999999999999</v>
      </c>
      <c r="E1269" s="1603">
        <v>0.34599999999999997</v>
      </c>
      <c r="F1269" s="1603">
        <v>2.1000000000000001E-2</v>
      </c>
      <c r="G1269" s="1603">
        <v>2.4849999999999999</v>
      </c>
      <c r="H1269" s="1603">
        <v>0.34599999999999997</v>
      </c>
      <c r="I1269" s="1603">
        <v>2.1000000000000001E-2</v>
      </c>
      <c r="J1269" s="1603">
        <v>2.4849999999999999</v>
      </c>
      <c r="K1269" s="1603">
        <v>0.34599999999999997</v>
      </c>
      <c r="L1269" s="1603">
        <v>2.1000000000000001E-2</v>
      </c>
      <c r="M1269" s="1603">
        <v>2.4849999999999999</v>
      </c>
      <c r="N1269" s="1603">
        <v>0.34599999999999997</v>
      </c>
      <c r="O1269" s="1603">
        <v>2.1000000000000001E-2</v>
      </c>
      <c r="P1269" s="1603">
        <v>2.4849999999999999</v>
      </c>
      <c r="Q1269" s="1603">
        <v>0.34599999999999997</v>
      </c>
      <c r="R1269" s="1603">
        <v>2.1000000000000001E-2</v>
      </c>
      <c r="S1269" s="1603">
        <v>2.4849999999999999</v>
      </c>
      <c r="T1269" s="1603">
        <v>0.34599999999999997</v>
      </c>
      <c r="U1269" s="1603">
        <v>2.1000000000000001E-2</v>
      </c>
      <c r="V1269" s="1603">
        <v>2.4849999999999999</v>
      </c>
      <c r="W1269" s="1603">
        <v>0.34599999999999997</v>
      </c>
      <c r="X1269" s="1603">
        <v>2.1000000000000001E-2</v>
      </c>
      <c r="Y1269" s="1603">
        <v>2.4849999999999999</v>
      </c>
      <c r="Z1269" s="1603">
        <v>0.34599999999999997</v>
      </c>
      <c r="AA1269" s="1603">
        <v>2.1000000000000001E-2</v>
      </c>
      <c r="AB1269" s="1603">
        <v>2.4849999999999999</v>
      </c>
      <c r="AC1269" s="1603">
        <v>0.34599999999999997</v>
      </c>
      <c r="AD1269" s="1603">
        <v>2.1000000000000001E-2</v>
      </c>
      <c r="AE1269" s="1603">
        <v>2.4849999999999999</v>
      </c>
      <c r="AF1269" s="1603">
        <v>0.34599999999999997</v>
      </c>
      <c r="AG1269" s="1603">
        <v>2.1000000000000001E-2</v>
      </c>
      <c r="AH1269" s="1603">
        <v>2.4849999999999999</v>
      </c>
      <c r="AI1269" s="1603">
        <v>0.34599999999999997</v>
      </c>
      <c r="AJ1269" s="1603">
        <v>2.1000000000000001E-2</v>
      </c>
      <c r="AK1269" s="1603">
        <v>2.4849999999999999</v>
      </c>
      <c r="AL1269" s="1603">
        <v>0.34599999999999997</v>
      </c>
      <c r="AM1269" s="1603">
        <v>2.1000000000000001E-2</v>
      </c>
      <c r="AN1269" s="1603">
        <v>2.4849999999999999</v>
      </c>
      <c r="AO1269" s="1603">
        <v>0.34599999999999997</v>
      </c>
      <c r="AP1269" s="1603">
        <v>2.1000000000000001E-2</v>
      </c>
      <c r="AQ1269" s="1603">
        <v>2.4849999999999999</v>
      </c>
      <c r="AR1269" s="1603">
        <v>0.34599999999999997</v>
      </c>
      <c r="AS1269" s="1603">
        <v>2.1000000000000001E-2</v>
      </c>
      <c r="AT1269" s="1603">
        <v>2.4849999999999999</v>
      </c>
      <c r="AU1269" s="1603">
        <v>0.34599999999999997</v>
      </c>
      <c r="AV1269" s="1603">
        <v>2.1000000000000001E-2</v>
      </c>
      <c r="AW1269" s="1603">
        <v>2.4849999999999999</v>
      </c>
      <c r="AX1269" s="1603">
        <v>0.34599999999999997</v>
      </c>
      <c r="AY1269" s="1603">
        <v>2.1000000000000001E-2</v>
      </c>
      <c r="AZ1269" s="787">
        <v>2.4849999999999999</v>
      </c>
      <c r="BA1269" s="787">
        <v>0.34599999999999997</v>
      </c>
      <c r="BB1269" s="787">
        <v>2.1000000000000001E-2</v>
      </c>
      <c r="BC1269" s="787">
        <v>2.4849999999999999</v>
      </c>
      <c r="BD1269" s="787">
        <v>0.34599999999999997</v>
      </c>
      <c r="BE1269" s="787">
        <v>2.1000000000000001E-2</v>
      </c>
      <c r="BF1269" s="881"/>
      <c r="BG1269" s="881"/>
      <c r="BH1269" s="881"/>
      <c r="BI1269" s="881"/>
      <c r="BJ1269" s="881"/>
      <c r="BK1269" s="881"/>
    </row>
    <row r="1270" spans="2:63" ht="18" customHeight="1">
      <c r="B1270" s="9"/>
      <c r="C1270" s="1602" t="s">
        <v>836</v>
      </c>
      <c r="D1270" s="1603">
        <v>2.9660000000000002</v>
      </c>
      <c r="E1270" s="1603" t="s">
        <v>546</v>
      </c>
      <c r="F1270" s="1603" t="s">
        <v>546</v>
      </c>
      <c r="G1270" s="1603">
        <v>2.9660000000000002</v>
      </c>
      <c r="H1270" s="1603" t="s">
        <v>546</v>
      </c>
      <c r="I1270" s="1603" t="s">
        <v>546</v>
      </c>
      <c r="J1270" s="1603">
        <v>2.9660000000000002</v>
      </c>
      <c r="K1270" s="1603" t="s">
        <v>546</v>
      </c>
      <c r="L1270" s="1603" t="s">
        <v>546</v>
      </c>
      <c r="M1270" s="1603">
        <v>2.9660000000000002</v>
      </c>
      <c r="N1270" s="1603" t="s">
        <v>546</v>
      </c>
      <c r="O1270" s="1603" t="s">
        <v>546</v>
      </c>
      <c r="P1270" s="1603">
        <v>2.9660000000000002</v>
      </c>
      <c r="Q1270" s="1603" t="s">
        <v>546</v>
      </c>
      <c r="R1270" s="1603" t="s">
        <v>546</v>
      </c>
      <c r="S1270" s="1603">
        <v>2.9660000000000002</v>
      </c>
      <c r="T1270" s="1603" t="s">
        <v>546</v>
      </c>
      <c r="U1270" s="1603" t="s">
        <v>546</v>
      </c>
      <c r="V1270" s="1603">
        <v>2.9660000000000002</v>
      </c>
      <c r="W1270" s="1603" t="s">
        <v>546</v>
      </c>
      <c r="X1270" s="1603" t="s">
        <v>546</v>
      </c>
      <c r="Y1270" s="1603">
        <v>2.9660000000000002</v>
      </c>
      <c r="Z1270" s="1603" t="s">
        <v>546</v>
      </c>
      <c r="AA1270" s="1603" t="s">
        <v>546</v>
      </c>
      <c r="AB1270" s="1603">
        <v>2.9660000000000002</v>
      </c>
      <c r="AC1270" s="1603" t="s">
        <v>546</v>
      </c>
      <c r="AD1270" s="1603" t="s">
        <v>546</v>
      </c>
      <c r="AE1270" s="1603">
        <v>2.9660000000000002</v>
      </c>
      <c r="AF1270" s="1603" t="s">
        <v>546</v>
      </c>
      <c r="AG1270" s="1603" t="s">
        <v>546</v>
      </c>
      <c r="AH1270" s="1603">
        <v>2.9660000000000002</v>
      </c>
      <c r="AI1270" s="1603" t="s">
        <v>546</v>
      </c>
      <c r="AJ1270" s="1603" t="s">
        <v>546</v>
      </c>
      <c r="AK1270" s="1603">
        <v>2.9660000000000002</v>
      </c>
      <c r="AL1270" s="1603" t="s">
        <v>546</v>
      </c>
      <c r="AM1270" s="1603" t="s">
        <v>546</v>
      </c>
      <c r="AN1270" s="1603">
        <v>2.9660000000000002</v>
      </c>
      <c r="AO1270" s="1603" t="s">
        <v>546</v>
      </c>
      <c r="AP1270" s="1603" t="s">
        <v>546</v>
      </c>
      <c r="AQ1270" s="1603">
        <v>2.9660000000000002</v>
      </c>
      <c r="AR1270" s="1603" t="s">
        <v>546</v>
      </c>
      <c r="AS1270" s="1603" t="s">
        <v>546</v>
      </c>
      <c r="AT1270" s="1603">
        <v>2.9660000000000002</v>
      </c>
      <c r="AU1270" s="1603" t="s">
        <v>546</v>
      </c>
      <c r="AV1270" s="1603" t="s">
        <v>546</v>
      </c>
      <c r="AW1270" s="1603">
        <v>2.9660000000000002</v>
      </c>
      <c r="AX1270" s="1603" t="s">
        <v>546</v>
      </c>
      <c r="AY1270" s="1603" t="s">
        <v>546</v>
      </c>
      <c r="AZ1270" s="787">
        <v>2.9660000000000002</v>
      </c>
      <c r="BA1270" s="787" t="s">
        <v>546</v>
      </c>
      <c r="BB1270" s="787" t="s">
        <v>546</v>
      </c>
      <c r="BC1270" s="787">
        <v>2.9660000000000002</v>
      </c>
      <c r="BD1270" s="787" t="s">
        <v>546</v>
      </c>
      <c r="BE1270" s="787" t="s">
        <v>546</v>
      </c>
      <c r="BF1270" s="881"/>
      <c r="BG1270" s="881"/>
      <c r="BH1270" s="881"/>
      <c r="BI1270" s="881"/>
      <c r="BJ1270" s="881"/>
      <c r="BK1270" s="881"/>
    </row>
    <row r="1271" spans="2:63" ht="18" customHeight="1">
      <c r="B1271" s="9"/>
      <c r="C1271" s="1602" t="s">
        <v>837</v>
      </c>
      <c r="D1271" s="1603">
        <v>2.996</v>
      </c>
      <c r="E1271" s="1603" t="s">
        <v>546</v>
      </c>
      <c r="F1271" s="1603" t="s">
        <v>546</v>
      </c>
      <c r="G1271" s="1603">
        <v>2.996</v>
      </c>
      <c r="H1271" s="1603" t="s">
        <v>546</v>
      </c>
      <c r="I1271" s="1603" t="s">
        <v>546</v>
      </c>
      <c r="J1271" s="1603">
        <v>2.996</v>
      </c>
      <c r="K1271" s="1603" t="s">
        <v>546</v>
      </c>
      <c r="L1271" s="1603" t="s">
        <v>546</v>
      </c>
      <c r="M1271" s="1603">
        <v>2.996</v>
      </c>
      <c r="N1271" s="1603" t="s">
        <v>546</v>
      </c>
      <c r="O1271" s="1603" t="s">
        <v>546</v>
      </c>
      <c r="P1271" s="1603">
        <v>2.996</v>
      </c>
      <c r="Q1271" s="1603" t="s">
        <v>546</v>
      </c>
      <c r="R1271" s="1603" t="s">
        <v>546</v>
      </c>
      <c r="S1271" s="1603">
        <v>2.996</v>
      </c>
      <c r="T1271" s="1603" t="s">
        <v>546</v>
      </c>
      <c r="U1271" s="1603" t="s">
        <v>546</v>
      </c>
      <c r="V1271" s="1603">
        <v>2.996</v>
      </c>
      <c r="W1271" s="1603" t="s">
        <v>546</v>
      </c>
      <c r="X1271" s="1603" t="s">
        <v>546</v>
      </c>
      <c r="Y1271" s="1603">
        <v>2.996</v>
      </c>
      <c r="Z1271" s="1603" t="s">
        <v>546</v>
      </c>
      <c r="AA1271" s="1603" t="s">
        <v>546</v>
      </c>
      <c r="AB1271" s="1603">
        <v>2.996</v>
      </c>
      <c r="AC1271" s="1603" t="s">
        <v>546</v>
      </c>
      <c r="AD1271" s="1603" t="s">
        <v>546</v>
      </c>
      <c r="AE1271" s="1603">
        <v>2.996</v>
      </c>
      <c r="AF1271" s="1603" t="s">
        <v>546</v>
      </c>
      <c r="AG1271" s="1603" t="s">
        <v>546</v>
      </c>
      <c r="AH1271" s="1603">
        <v>2.996</v>
      </c>
      <c r="AI1271" s="1603" t="s">
        <v>546</v>
      </c>
      <c r="AJ1271" s="1603" t="s">
        <v>546</v>
      </c>
      <c r="AK1271" s="1603">
        <v>2.996</v>
      </c>
      <c r="AL1271" s="1603" t="s">
        <v>546</v>
      </c>
      <c r="AM1271" s="1603" t="s">
        <v>546</v>
      </c>
      <c r="AN1271" s="1603">
        <v>2.996</v>
      </c>
      <c r="AO1271" s="1603" t="s">
        <v>546</v>
      </c>
      <c r="AP1271" s="1603" t="s">
        <v>546</v>
      </c>
      <c r="AQ1271" s="1603">
        <v>2.996</v>
      </c>
      <c r="AR1271" s="1603" t="s">
        <v>546</v>
      </c>
      <c r="AS1271" s="1603" t="s">
        <v>546</v>
      </c>
      <c r="AT1271" s="1603">
        <v>2.996</v>
      </c>
      <c r="AU1271" s="1603" t="s">
        <v>546</v>
      </c>
      <c r="AV1271" s="1603" t="s">
        <v>546</v>
      </c>
      <c r="AW1271" s="1603">
        <v>2.996</v>
      </c>
      <c r="AX1271" s="1603" t="s">
        <v>546</v>
      </c>
      <c r="AY1271" s="1603" t="s">
        <v>546</v>
      </c>
      <c r="AZ1271" s="787">
        <v>2.996</v>
      </c>
      <c r="BA1271" s="787" t="s">
        <v>546</v>
      </c>
      <c r="BB1271" s="787" t="s">
        <v>546</v>
      </c>
      <c r="BC1271" s="787">
        <v>2.996</v>
      </c>
      <c r="BD1271" s="787" t="s">
        <v>546</v>
      </c>
      <c r="BE1271" s="787" t="s">
        <v>546</v>
      </c>
      <c r="BF1271" s="881"/>
      <c r="BG1271" s="881"/>
      <c r="BH1271" s="881"/>
      <c r="BI1271" s="881"/>
      <c r="BJ1271" s="881"/>
      <c r="BK1271" s="881"/>
    </row>
    <row r="1272" spans="2:63" ht="18" customHeight="1">
      <c r="B1272" s="9"/>
      <c r="C1272" s="1602" t="s">
        <v>838</v>
      </c>
      <c r="D1272" s="1603">
        <v>0.878</v>
      </c>
      <c r="E1272" s="1603">
        <v>9.9000000000000005E-2</v>
      </c>
      <c r="F1272" s="1603">
        <v>2E-3</v>
      </c>
      <c r="G1272" s="1603">
        <v>0.878</v>
      </c>
      <c r="H1272" s="1603">
        <v>9.9000000000000005E-2</v>
      </c>
      <c r="I1272" s="1603">
        <v>2E-3</v>
      </c>
      <c r="J1272" s="1603">
        <v>0.878</v>
      </c>
      <c r="K1272" s="1603">
        <v>9.9000000000000005E-2</v>
      </c>
      <c r="L1272" s="1603">
        <v>2E-3</v>
      </c>
      <c r="M1272" s="1603">
        <v>0.878</v>
      </c>
      <c r="N1272" s="1603">
        <v>9.9000000000000005E-2</v>
      </c>
      <c r="O1272" s="1603">
        <v>2E-3</v>
      </c>
      <c r="P1272" s="1603">
        <v>0.878</v>
      </c>
      <c r="Q1272" s="1603">
        <v>9.9000000000000005E-2</v>
      </c>
      <c r="R1272" s="1603">
        <v>2E-3</v>
      </c>
      <c r="S1272" s="1603">
        <v>0.878</v>
      </c>
      <c r="T1272" s="1603">
        <v>9.9000000000000005E-2</v>
      </c>
      <c r="U1272" s="1603">
        <v>2E-3</v>
      </c>
      <c r="V1272" s="1603">
        <v>0.878</v>
      </c>
      <c r="W1272" s="1603">
        <v>9.9000000000000005E-2</v>
      </c>
      <c r="X1272" s="1603">
        <v>2E-3</v>
      </c>
      <c r="Y1272" s="1603">
        <v>0.878</v>
      </c>
      <c r="Z1272" s="1603">
        <v>9.9000000000000005E-2</v>
      </c>
      <c r="AA1272" s="1603">
        <v>2E-3</v>
      </c>
      <c r="AB1272" s="1603">
        <v>0.878</v>
      </c>
      <c r="AC1272" s="1603">
        <v>9.9000000000000005E-2</v>
      </c>
      <c r="AD1272" s="1603">
        <v>2E-3</v>
      </c>
      <c r="AE1272" s="1603">
        <v>0.878</v>
      </c>
      <c r="AF1272" s="1603">
        <v>9.9000000000000005E-2</v>
      </c>
      <c r="AG1272" s="1603">
        <v>2E-3</v>
      </c>
      <c r="AH1272" s="1603">
        <v>0.878</v>
      </c>
      <c r="AI1272" s="1603">
        <v>9.9000000000000005E-2</v>
      </c>
      <c r="AJ1272" s="1603">
        <v>2E-3</v>
      </c>
      <c r="AK1272" s="1603">
        <v>0.878</v>
      </c>
      <c r="AL1272" s="1603">
        <v>9.9000000000000005E-2</v>
      </c>
      <c r="AM1272" s="1603">
        <v>2E-3</v>
      </c>
      <c r="AN1272" s="1603">
        <v>0.878</v>
      </c>
      <c r="AO1272" s="1603">
        <v>9.9000000000000005E-2</v>
      </c>
      <c r="AP1272" s="1603">
        <v>2E-3</v>
      </c>
      <c r="AQ1272" s="1603">
        <v>0.878</v>
      </c>
      <c r="AR1272" s="1603">
        <v>9.9000000000000005E-2</v>
      </c>
      <c r="AS1272" s="1603">
        <v>2E-3</v>
      </c>
      <c r="AT1272" s="1603">
        <v>0.878</v>
      </c>
      <c r="AU1272" s="1603">
        <v>9.9000000000000005E-2</v>
      </c>
      <c r="AV1272" s="1603">
        <v>2E-3</v>
      </c>
      <c r="AW1272" s="1603">
        <v>0.878</v>
      </c>
      <c r="AX1272" s="1603">
        <v>9.9000000000000005E-2</v>
      </c>
      <c r="AY1272" s="1603">
        <v>2E-3</v>
      </c>
      <c r="AZ1272" s="787">
        <v>0.878</v>
      </c>
      <c r="BA1272" s="787">
        <v>9.9000000000000005E-2</v>
      </c>
      <c r="BB1272" s="787">
        <v>2E-3</v>
      </c>
      <c r="BC1272" s="787">
        <v>0.878</v>
      </c>
      <c r="BD1272" s="787">
        <v>9.9000000000000005E-2</v>
      </c>
      <c r="BE1272" s="787">
        <v>2E-3</v>
      </c>
      <c r="BF1272" s="881"/>
      <c r="BG1272" s="881"/>
      <c r="BH1272" s="881"/>
      <c r="BI1272" s="881"/>
      <c r="BJ1272" s="881"/>
      <c r="BK1272" s="881"/>
    </row>
    <row r="1273" spans="2:63" ht="18" customHeight="1">
      <c r="B1273" s="9"/>
      <c r="C1273" s="1602" t="s">
        <v>839</v>
      </c>
      <c r="D1273" s="1603">
        <v>0</v>
      </c>
      <c r="E1273" s="1603">
        <v>2.5000000000000001E-2</v>
      </c>
      <c r="F1273" s="1603">
        <v>3.0000000000000001E-3</v>
      </c>
      <c r="G1273" s="1603">
        <v>0</v>
      </c>
      <c r="H1273" s="1603">
        <v>2.5000000000000001E-2</v>
      </c>
      <c r="I1273" s="1603">
        <v>3.0000000000000001E-3</v>
      </c>
      <c r="J1273" s="1603">
        <v>0</v>
      </c>
      <c r="K1273" s="1603">
        <v>2.5000000000000001E-2</v>
      </c>
      <c r="L1273" s="1603">
        <v>3.0000000000000001E-3</v>
      </c>
      <c r="M1273" s="1603">
        <v>0</v>
      </c>
      <c r="N1273" s="1603">
        <v>2.5000000000000001E-2</v>
      </c>
      <c r="O1273" s="1603">
        <v>3.0000000000000001E-3</v>
      </c>
      <c r="P1273" s="1603">
        <v>0</v>
      </c>
      <c r="Q1273" s="1603">
        <v>2.5000000000000001E-2</v>
      </c>
      <c r="R1273" s="1603">
        <v>3.0000000000000001E-3</v>
      </c>
      <c r="S1273" s="1603">
        <v>0</v>
      </c>
      <c r="T1273" s="1603">
        <v>2.5000000000000001E-2</v>
      </c>
      <c r="U1273" s="1603">
        <v>3.0000000000000001E-3</v>
      </c>
      <c r="V1273" s="1603">
        <v>0</v>
      </c>
      <c r="W1273" s="1603">
        <v>2.5000000000000001E-2</v>
      </c>
      <c r="X1273" s="1603">
        <v>3.0000000000000001E-3</v>
      </c>
      <c r="Y1273" s="1603">
        <v>0</v>
      </c>
      <c r="Z1273" s="1603">
        <v>2.5000000000000001E-2</v>
      </c>
      <c r="AA1273" s="1603">
        <v>3.0000000000000001E-3</v>
      </c>
      <c r="AB1273" s="1603">
        <v>0</v>
      </c>
      <c r="AC1273" s="1603">
        <v>2.5000000000000001E-2</v>
      </c>
      <c r="AD1273" s="1603">
        <v>3.0000000000000001E-3</v>
      </c>
      <c r="AE1273" s="1603">
        <v>0</v>
      </c>
      <c r="AF1273" s="1603">
        <v>2.5000000000000001E-2</v>
      </c>
      <c r="AG1273" s="1603">
        <v>3.0000000000000001E-3</v>
      </c>
      <c r="AH1273" s="1603">
        <v>0</v>
      </c>
      <c r="AI1273" s="1603">
        <v>2.5000000000000001E-2</v>
      </c>
      <c r="AJ1273" s="1603">
        <v>3.0000000000000001E-3</v>
      </c>
      <c r="AK1273" s="1603">
        <v>0</v>
      </c>
      <c r="AL1273" s="1603">
        <v>2.5000000000000001E-2</v>
      </c>
      <c r="AM1273" s="1603">
        <v>3.0000000000000001E-3</v>
      </c>
      <c r="AN1273" s="1603">
        <v>0</v>
      </c>
      <c r="AO1273" s="1603">
        <v>2.5000000000000001E-2</v>
      </c>
      <c r="AP1273" s="1603">
        <v>3.0000000000000001E-3</v>
      </c>
      <c r="AQ1273" s="1603">
        <v>0</v>
      </c>
      <c r="AR1273" s="1603">
        <v>2.5000000000000001E-2</v>
      </c>
      <c r="AS1273" s="1603">
        <v>3.0000000000000001E-3</v>
      </c>
      <c r="AT1273" s="1603">
        <v>0</v>
      </c>
      <c r="AU1273" s="1603">
        <v>2.5000000000000001E-2</v>
      </c>
      <c r="AV1273" s="1603">
        <v>3.0000000000000001E-3</v>
      </c>
      <c r="AW1273" s="1603">
        <v>0</v>
      </c>
      <c r="AX1273" s="1603">
        <v>2.5000000000000001E-2</v>
      </c>
      <c r="AY1273" s="1603">
        <v>3.0000000000000001E-3</v>
      </c>
      <c r="AZ1273" s="787">
        <v>0</v>
      </c>
      <c r="BA1273" s="787">
        <v>2.5000000000000001E-2</v>
      </c>
      <c r="BB1273" s="787">
        <v>3.0000000000000001E-3</v>
      </c>
      <c r="BC1273" s="787">
        <v>0</v>
      </c>
      <c r="BD1273" s="787">
        <v>2.5000000000000001E-2</v>
      </c>
      <c r="BE1273" s="787">
        <v>3.0000000000000001E-3</v>
      </c>
      <c r="BF1273" s="881"/>
      <c r="BG1273" s="881"/>
      <c r="BH1273" s="881"/>
      <c r="BI1273" s="881"/>
      <c r="BJ1273" s="881"/>
      <c r="BK1273" s="881"/>
    </row>
    <row r="1274" spans="2:63" ht="18" customHeight="1">
      <c r="B1274" s="9"/>
      <c r="C1274" s="1602" t="s">
        <v>840</v>
      </c>
      <c r="D1274" s="1603">
        <v>0</v>
      </c>
      <c r="E1274" s="1603">
        <v>4.3319999999999999</v>
      </c>
      <c r="F1274" s="1603">
        <v>5.8000000000000003E-2</v>
      </c>
      <c r="G1274" s="1603">
        <v>0</v>
      </c>
      <c r="H1274" s="1603">
        <v>4.3319999999999999</v>
      </c>
      <c r="I1274" s="1603">
        <v>5.8000000000000003E-2</v>
      </c>
      <c r="J1274" s="1603">
        <v>0</v>
      </c>
      <c r="K1274" s="1603">
        <v>4.3319999999999999</v>
      </c>
      <c r="L1274" s="1603">
        <v>5.8000000000000003E-2</v>
      </c>
      <c r="M1274" s="1603">
        <v>0</v>
      </c>
      <c r="N1274" s="1603">
        <v>4.3319999999999999</v>
      </c>
      <c r="O1274" s="1603">
        <v>5.8000000000000003E-2</v>
      </c>
      <c r="P1274" s="1603">
        <v>0</v>
      </c>
      <c r="Q1274" s="1603">
        <v>4.3319999999999999</v>
      </c>
      <c r="R1274" s="1603">
        <v>5.8000000000000003E-2</v>
      </c>
      <c r="S1274" s="1603">
        <v>0</v>
      </c>
      <c r="T1274" s="1603">
        <v>4.3319999999999999</v>
      </c>
      <c r="U1274" s="1603">
        <v>5.8000000000000003E-2</v>
      </c>
      <c r="V1274" s="1603">
        <v>0</v>
      </c>
      <c r="W1274" s="1603">
        <v>4.3319999999999999</v>
      </c>
      <c r="X1274" s="1603">
        <v>5.8000000000000003E-2</v>
      </c>
      <c r="Y1274" s="1603">
        <v>0</v>
      </c>
      <c r="Z1274" s="1603">
        <v>4.3319999999999999</v>
      </c>
      <c r="AA1274" s="1603">
        <v>5.8000000000000003E-2</v>
      </c>
      <c r="AB1274" s="1603">
        <v>0</v>
      </c>
      <c r="AC1274" s="1603">
        <v>4.3319999999999999</v>
      </c>
      <c r="AD1274" s="1603">
        <v>5.8000000000000003E-2</v>
      </c>
      <c r="AE1274" s="1603">
        <v>0</v>
      </c>
      <c r="AF1274" s="1603">
        <v>4.3319999999999999</v>
      </c>
      <c r="AG1274" s="1603">
        <v>5.8000000000000003E-2</v>
      </c>
      <c r="AH1274" s="1603">
        <v>0</v>
      </c>
      <c r="AI1274" s="1603">
        <v>4.3319999999999999</v>
      </c>
      <c r="AJ1274" s="1603">
        <v>5.8000000000000003E-2</v>
      </c>
      <c r="AK1274" s="1603">
        <v>0</v>
      </c>
      <c r="AL1274" s="1603">
        <v>4.3319999999999999</v>
      </c>
      <c r="AM1274" s="1603">
        <v>5.8000000000000003E-2</v>
      </c>
      <c r="AN1274" s="1603">
        <v>0</v>
      </c>
      <c r="AO1274" s="1603">
        <v>4.3319999999999999</v>
      </c>
      <c r="AP1274" s="1603">
        <v>5.8000000000000003E-2</v>
      </c>
      <c r="AQ1274" s="1603">
        <v>0</v>
      </c>
      <c r="AR1274" s="1603">
        <v>4.3319999999999999</v>
      </c>
      <c r="AS1274" s="1603">
        <v>5.8000000000000003E-2</v>
      </c>
      <c r="AT1274" s="1603">
        <v>0</v>
      </c>
      <c r="AU1274" s="1603">
        <v>4.3319999999999999</v>
      </c>
      <c r="AV1274" s="1603">
        <v>5.8000000000000003E-2</v>
      </c>
      <c r="AW1274" s="1603">
        <v>0</v>
      </c>
      <c r="AX1274" s="1603">
        <v>4.3319999999999999</v>
      </c>
      <c r="AY1274" s="1603">
        <v>5.8000000000000003E-2</v>
      </c>
      <c r="AZ1274" s="787">
        <v>0</v>
      </c>
      <c r="BA1274" s="787">
        <v>4.3319999999999999</v>
      </c>
      <c r="BB1274" s="787">
        <v>5.8000000000000003E-2</v>
      </c>
      <c r="BC1274" s="787">
        <v>0</v>
      </c>
      <c r="BD1274" s="787">
        <v>4.3319999999999999</v>
      </c>
      <c r="BE1274" s="787">
        <v>5.8000000000000003E-2</v>
      </c>
      <c r="BF1274" s="881"/>
      <c r="BG1274" s="881"/>
      <c r="BH1274" s="881"/>
      <c r="BI1274" s="881"/>
      <c r="BJ1274" s="881"/>
      <c r="BK1274" s="881"/>
    </row>
    <row r="1275" spans="2:63" ht="18" customHeight="1">
      <c r="B1275" s="9"/>
      <c r="C1275" s="1602" t="s">
        <v>841</v>
      </c>
      <c r="D1275" s="1603">
        <v>0</v>
      </c>
      <c r="E1275" s="1603">
        <v>5.4240000000000004</v>
      </c>
      <c r="F1275" s="1603">
        <v>7.1999999999999995E-2</v>
      </c>
      <c r="G1275" s="1603">
        <v>0</v>
      </c>
      <c r="H1275" s="1603">
        <v>5.4240000000000004</v>
      </c>
      <c r="I1275" s="1603">
        <v>7.1999999999999995E-2</v>
      </c>
      <c r="J1275" s="1603">
        <v>0</v>
      </c>
      <c r="K1275" s="1603">
        <v>5.4240000000000004</v>
      </c>
      <c r="L1275" s="1603">
        <v>7.1999999999999995E-2</v>
      </c>
      <c r="M1275" s="1603">
        <v>0</v>
      </c>
      <c r="N1275" s="1603">
        <v>5.4240000000000004</v>
      </c>
      <c r="O1275" s="1603">
        <v>7.1999999999999995E-2</v>
      </c>
      <c r="P1275" s="1603">
        <v>0</v>
      </c>
      <c r="Q1275" s="1603">
        <v>5.4240000000000004</v>
      </c>
      <c r="R1275" s="1603">
        <v>7.1999999999999995E-2</v>
      </c>
      <c r="S1275" s="1603">
        <v>0</v>
      </c>
      <c r="T1275" s="1603">
        <v>5.4240000000000004</v>
      </c>
      <c r="U1275" s="1603">
        <v>7.1999999999999995E-2</v>
      </c>
      <c r="V1275" s="1603">
        <v>0</v>
      </c>
      <c r="W1275" s="1603">
        <v>5.4240000000000004</v>
      </c>
      <c r="X1275" s="1603">
        <v>7.1999999999999995E-2</v>
      </c>
      <c r="Y1275" s="1603">
        <v>0</v>
      </c>
      <c r="Z1275" s="1603">
        <v>5.4240000000000004</v>
      </c>
      <c r="AA1275" s="1603">
        <v>7.1999999999999995E-2</v>
      </c>
      <c r="AB1275" s="1603">
        <v>0</v>
      </c>
      <c r="AC1275" s="1603">
        <v>5.4240000000000004</v>
      </c>
      <c r="AD1275" s="1603">
        <v>7.1999999999999995E-2</v>
      </c>
      <c r="AE1275" s="1603">
        <v>0</v>
      </c>
      <c r="AF1275" s="1603">
        <v>5.4240000000000004</v>
      </c>
      <c r="AG1275" s="1603">
        <v>7.1999999999999995E-2</v>
      </c>
      <c r="AH1275" s="1603">
        <v>0</v>
      </c>
      <c r="AI1275" s="1603">
        <v>5.4240000000000004</v>
      </c>
      <c r="AJ1275" s="1603">
        <v>7.1999999999999995E-2</v>
      </c>
      <c r="AK1275" s="1603">
        <v>0</v>
      </c>
      <c r="AL1275" s="1603">
        <v>5.4240000000000004</v>
      </c>
      <c r="AM1275" s="1603">
        <v>7.1999999999999995E-2</v>
      </c>
      <c r="AN1275" s="1603">
        <v>0</v>
      </c>
      <c r="AO1275" s="1603">
        <v>5.4240000000000004</v>
      </c>
      <c r="AP1275" s="1603">
        <v>7.1999999999999995E-2</v>
      </c>
      <c r="AQ1275" s="1603">
        <v>0</v>
      </c>
      <c r="AR1275" s="1603">
        <v>5.4240000000000004</v>
      </c>
      <c r="AS1275" s="1603">
        <v>7.1999999999999995E-2</v>
      </c>
      <c r="AT1275" s="1603">
        <v>0</v>
      </c>
      <c r="AU1275" s="1603">
        <v>5.4240000000000004</v>
      </c>
      <c r="AV1275" s="1603">
        <v>7.1999999999999995E-2</v>
      </c>
      <c r="AW1275" s="1603">
        <v>0</v>
      </c>
      <c r="AX1275" s="1603">
        <v>5.4240000000000004</v>
      </c>
      <c r="AY1275" s="1603">
        <v>7.1999999999999995E-2</v>
      </c>
      <c r="AZ1275" s="787">
        <v>0</v>
      </c>
      <c r="BA1275" s="787">
        <v>5.4240000000000004</v>
      </c>
      <c r="BB1275" s="787">
        <v>7.1999999999999995E-2</v>
      </c>
      <c r="BC1275" s="787">
        <v>0</v>
      </c>
      <c r="BD1275" s="787">
        <v>5.4240000000000004</v>
      </c>
      <c r="BE1275" s="787">
        <v>7.1999999999999995E-2</v>
      </c>
      <c r="BF1275" s="881"/>
      <c r="BG1275" s="881"/>
      <c r="BH1275" s="881"/>
      <c r="BI1275" s="881"/>
      <c r="BJ1275" s="881"/>
      <c r="BK1275" s="881"/>
    </row>
    <row r="1276" spans="2:63" ht="18" customHeight="1">
      <c r="B1276" s="9"/>
      <c r="C1276" s="1602" t="s">
        <v>842</v>
      </c>
      <c r="D1276" s="1603">
        <v>0</v>
      </c>
      <c r="E1276" s="1603">
        <v>4.5330000000000004</v>
      </c>
      <c r="F1276" s="1603">
        <v>0.06</v>
      </c>
      <c r="G1276" s="1603">
        <v>0</v>
      </c>
      <c r="H1276" s="1603">
        <v>4.5330000000000004</v>
      </c>
      <c r="I1276" s="1603">
        <v>0.06</v>
      </c>
      <c r="J1276" s="1603">
        <v>0</v>
      </c>
      <c r="K1276" s="1603">
        <v>4.5330000000000004</v>
      </c>
      <c r="L1276" s="1603">
        <v>0.06</v>
      </c>
      <c r="M1276" s="1603">
        <v>0</v>
      </c>
      <c r="N1276" s="1603">
        <v>4.5330000000000004</v>
      </c>
      <c r="O1276" s="1603">
        <v>0.06</v>
      </c>
      <c r="P1276" s="1603">
        <v>0</v>
      </c>
      <c r="Q1276" s="1603">
        <v>4.5330000000000004</v>
      </c>
      <c r="R1276" s="1603">
        <v>0.06</v>
      </c>
      <c r="S1276" s="1603">
        <v>0</v>
      </c>
      <c r="T1276" s="1603">
        <v>4.5330000000000004</v>
      </c>
      <c r="U1276" s="1603">
        <v>0.06</v>
      </c>
      <c r="V1276" s="1603">
        <v>0</v>
      </c>
      <c r="W1276" s="1603">
        <v>4.5330000000000004</v>
      </c>
      <c r="X1276" s="1603">
        <v>0.06</v>
      </c>
      <c r="Y1276" s="1603">
        <v>0</v>
      </c>
      <c r="Z1276" s="1603">
        <v>4.5330000000000004</v>
      </c>
      <c r="AA1276" s="1603">
        <v>0.06</v>
      </c>
      <c r="AB1276" s="1603">
        <v>0</v>
      </c>
      <c r="AC1276" s="1603">
        <v>4.5330000000000004</v>
      </c>
      <c r="AD1276" s="1603">
        <v>0.06</v>
      </c>
      <c r="AE1276" s="1603">
        <v>0</v>
      </c>
      <c r="AF1276" s="1603">
        <v>4.5330000000000004</v>
      </c>
      <c r="AG1276" s="1603">
        <v>0.06</v>
      </c>
      <c r="AH1276" s="1603">
        <v>0</v>
      </c>
      <c r="AI1276" s="1603">
        <v>4.5330000000000004</v>
      </c>
      <c r="AJ1276" s="1603">
        <v>0.06</v>
      </c>
      <c r="AK1276" s="1603">
        <v>0</v>
      </c>
      <c r="AL1276" s="1603">
        <v>4.5330000000000004</v>
      </c>
      <c r="AM1276" s="1603">
        <v>0.06</v>
      </c>
      <c r="AN1276" s="1603">
        <v>0</v>
      </c>
      <c r="AO1276" s="1603">
        <v>4.5330000000000004</v>
      </c>
      <c r="AP1276" s="1603">
        <v>0.06</v>
      </c>
      <c r="AQ1276" s="1603">
        <v>0</v>
      </c>
      <c r="AR1276" s="1603">
        <v>4.5330000000000004</v>
      </c>
      <c r="AS1276" s="1603">
        <v>0.06</v>
      </c>
      <c r="AT1276" s="1603">
        <v>0</v>
      </c>
      <c r="AU1276" s="1603">
        <v>4.5330000000000004</v>
      </c>
      <c r="AV1276" s="1603">
        <v>0.06</v>
      </c>
      <c r="AW1276" s="1603">
        <v>0</v>
      </c>
      <c r="AX1276" s="1603">
        <v>4.5330000000000004</v>
      </c>
      <c r="AY1276" s="1603">
        <v>0.06</v>
      </c>
      <c r="AZ1276" s="787">
        <v>0</v>
      </c>
      <c r="BA1276" s="787">
        <v>4.5330000000000004</v>
      </c>
      <c r="BB1276" s="787">
        <v>0.06</v>
      </c>
      <c r="BC1276" s="787">
        <v>0</v>
      </c>
      <c r="BD1276" s="787">
        <v>4.5330000000000004</v>
      </c>
      <c r="BE1276" s="787">
        <v>0.06</v>
      </c>
      <c r="BF1276" s="881"/>
      <c r="BG1276" s="881"/>
      <c r="BH1276" s="881"/>
      <c r="BI1276" s="881"/>
      <c r="BJ1276" s="881"/>
      <c r="BK1276" s="881"/>
    </row>
    <row r="1277" spans="2:63" ht="18" customHeight="1">
      <c r="B1277" s="9"/>
      <c r="C1277" s="1602" t="s">
        <v>843</v>
      </c>
      <c r="D1277" s="1603">
        <v>0</v>
      </c>
      <c r="E1277" s="1603">
        <v>4.7489999999999997</v>
      </c>
      <c r="F1277" s="1603">
        <v>6.3E-2</v>
      </c>
      <c r="G1277" s="1603">
        <v>0</v>
      </c>
      <c r="H1277" s="1603">
        <v>4.7489999999999997</v>
      </c>
      <c r="I1277" s="1603">
        <v>6.3E-2</v>
      </c>
      <c r="J1277" s="1603">
        <v>0</v>
      </c>
      <c r="K1277" s="1603">
        <v>4.7489999999999997</v>
      </c>
      <c r="L1277" s="1603">
        <v>6.3E-2</v>
      </c>
      <c r="M1277" s="1603">
        <v>0</v>
      </c>
      <c r="N1277" s="1603">
        <v>4.7489999999999997</v>
      </c>
      <c r="O1277" s="1603">
        <v>6.3E-2</v>
      </c>
      <c r="P1277" s="1603">
        <v>0</v>
      </c>
      <c r="Q1277" s="1603">
        <v>4.7489999999999997</v>
      </c>
      <c r="R1277" s="1603">
        <v>6.3E-2</v>
      </c>
      <c r="S1277" s="1603">
        <v>0</v>
      </c>
      <c r="T1277" s="1603">
        <v>4.7489999999999997</v>
      </c>
      <c r="U1277" s="1603">
        <v>6.3E-2</v>
      </c>
      <c r="V1277" s="1603">
        <v>0</v>
      </c>
      <c r="W1277" s="1603">
        <v>4.7489999999999997</v>
      </c>
      <c r="X1277" s="1603">
        <v>6.3E-2</v>
      </c>
      <c r="Y1277" s="1603">
        <v>0</v>
      </c>
      <c r="Z1277" s="1603">
        <v>4.7489999999999997</v>
      </c>
      <c r="AA1277" s="1603">
        <v>6.3E-2</v>
      </c>
      <c r="AB1277" s="1603">
        <v>0</v>
      </c>
      <c r="AC1277" s="1603">
        <v>4.7489999999999997</v>
      </c>
      <c r="AD1277" s="1603">
        <v>6.3E-2</v>
      </c>
      <c r="AE1277" s="1603">
        <v>0</v>
      </c>
      <c r="AF1277" s="1603">
        <v>4.7489999999999997</v>
      </c>
      <c r="AG1277" s="1603">
        <v>6.3E-2</v>
      </c>
      <c r="AH1277" s="1603">
        <v>0</v>
      </c>
      <c r="AI1277" s="1603">
        <v>4.7489999999999997</v>
      </c>
      <c r="AJ1277" s="1603">
        <v>6.3E-2</v>
      </c>
      <c r="AK1277" s="1603">
        <v>0</v>
      </c>
      <c r="AL1277" s="1603">
        <v>4.7489999999999997</v>
      </c>
      <c r="AM1277" s="1603">
        <v>6.3E-2</v>
      </c>
      <c r="AN1277" s="1603">
        <v>0</v>
      </c>
      <c r="AO1277" s="1603">
        <v>4.7489999999999997</v>
      </c>
      <c r="AP1277" s="1603">
        <v>6.3E-2</v>
      </c>
      <c r="AQ1277" s="1603">
        <v>0</v>
      </c>
      <c r="AR1277" s="1603">
        <v>4.7489999999999997</v>
      </c>
      <c r="AS1277" s="1603">
        <v>6.3E-2</v>
      </c>
      <c r="AT1277" s="1603">
        <v>0</v>
      </c>
      <c r="AU1277" s="1603">
        <v>4.7489999999999997</v>
      </c>
      <c r="AV1277" s="1603">
        <v>6.3E-2</v>
      </c>
      <c r="AW1277" s="1603">
        <v>0</v>
      </c>
      <c r="AX1277" s="1603">
        <v>4.7489999999999997</v>
      </c>
      <c r="AY1277" s="1603">
        <v>6.3E-2</v>
      </c>
      <c r="AZ1277" s="787">
        <v>0</v>
      </c>
      <c r="BA1277" s="787">
        <v>4.7489999999999997</v>
      </c>
      <c r="BB1277" s="787">
        <v>6.3E-2</v>
      </c>
      <c r="BC1277" s="787">
        <v>0</v>
      </c>
      <c r="BD1277" s="787">
        <v>4.7489999999999997</v>
      </c>
      <c r="BE1277" s="787">
        <v>6.3E-2</v>
      </c>
      <c r="BF1277" s="881"/>
      <c r="BG1277" s="881"/>
      <c r="BH1277" s="881"/>
      <c r="BI1277" s="881"/>
      <c r="BJ1277" s="881"/>
      <c r="BK1277" s="881"/>
    </row>
    <row r="1278" spans="2:63" ht="18" customHeight="1">
      <c r="B1278" s="9"/>
      <c r="C1278" s="1602" t="s">
        <v>844</v>
      </c>
      <c r="D1278" s="1603">
        <v>0</v>
      </c>
      <c r="E1278" s="1603">
        <v>4.665</v>
      </c>
      <c r="F1278" s="1603">
        <v>6.2E-2</v>
      </c>
      <c r="G1278" s="1603">
        <v>0</v>
      </c>
      <c r="H1278" s="1603">
        <v>4.665</v>
      </c>
      <c r="I1278" s="1603">
        <v>6.2E-2</v>
      </c>
      <c r="J1278" s="1603">
        <v>0</v>
      </c>
      <c r="K1278" s="1603">
        <v>4.665</v>
      </c>
      <c r="L1278" s="1603">
        <v>6.2E-2</v>
      </c>
      <c r="M1278" s="1603">
        <v>0</v>
      </c>
      <c r="N1278" s="1603">
        <v>4.665</v>
      </c>
      <c r="O1278" s="1603">
        <v>6.2E-2</v>
      </c>
      <c r="P1278" s="1603">
        <v>0</v>
      </c>
      <c r="Q1278" s="1603">
        <v>4.665</v>
      </c>
      <c r="R1278" s="1603">
        <v>6.2E-2</v>
      </c>
      <c r="S1278" s="1603">
        <v>0</v>
      </c>
      <c r="T1278" s="1603">
        <v>4.665</v>
      </c>
      <c r="U1278" s="1603">
        <v>6.2E-2</v>
      </c>
      <c r="V1278" s="1603">
        <v>0</v>
      </c>
      <c r="W1278" s="1603">
        <v>4.665</v>
      </c>
      <c r="X1278" s="1603">
        <v>6.2E-2</v>
      </c>
      <c r="Y1278" s="1603">
        <v>0</v>
      </c>
      <c r="Z1278" s="1603">
        <v>4.665</v>
      </c>
      <c r="AA1278" s="1603">
        <v>6.2E-2</v>
      </c>
      <c r="AB1278" s="1603">
        <v>0</v>
      </c>
      <c r="AC1278" s="1603">
        <v>4.665</v>
      </c>
      <c r="AD1278" s="1603">
        <v>6.2E-2</v>
      </c>
      <c r="AE1278" s="1603">
        <v>0</v>
      </c>
      <c r="AF1278" s="1603">
        <v>4.665</v>
      </c>
      <c r="AG1278" s="1603">
        <v>6.2E-2</v>
      </c>
      <c r="AH1278" s="1603">
        <v>0</v>
      </c>
      <c r="AI1278" s="1603">
        <v>4.665</v>
      </c>
      <c r="AJ1278" s="1603">
        <v>6.2E-2</v>
      </c>
      <c r="AK1278" s="1603">
        <v>0</v>
      </c>
      <c r="AL1278" s="1603">
        <v>4.665</v>
      </c>
      <c r="AM1278" s="1603">
        <v>6.2E-2</v>
      </c>
      <c r="AN1278" s="1603">
        <v>0</v>
      </c>
      <c r="AO1278" s="1603">
        <v>4.665</v>
      </c>
      <c r="AP1278" s="1603">
        <v>6.2E-2</v>
      </c>
      <c r="AQ1278" s="1603">
        <v>0</v>
      </c>
      <c r="AR1278" s="1603">
        <v>4.665</v>
      </c>
      <c r="AS1278" s="1603">
        <v>6.2E-2</v>
      </c>
      <c r="AT1278" s="1603">
        <v>0</v>
      </c>
      <c r="AU1278" s="1603">
        <v>4.665</v>
      </c>
      <c r="AV1278" s="1603">
        <v>6.2E-2</v>
      </c>
      <c r="AW1278" s="1603">
        <v>0</v>
      </c>
      <c r="AX1278" s="1603">
        <v>4.665</v>
      </c>
      <c r="AY1278" s="1603">
        <v>6.2E-2</v>
      </c>
      <c r="AZ1278" s="787">
        <v>0</v>
      </c>
      <c r="BA1278" s="787">
        <v>4.665</v>
      </c>
      <c r="BB1278" s="787">
        <v>6.2E-2</v>
      </c>
      <c r="BC1278" s="787">
        <v>0</v>
      </c>
      <c r="BD1278" s="787">
        <v>4.665</v>
      </c>
      <c r="BE1278" s="787">
        <v>6.2E-2</v>
      </c>
      <c r="BF1278" s="881"/>
      <c r="BG1278" s="881"/>
      <c r="BH1278" s="881"/>
      <c r="BI1278" s="881"/>
      <c r="BJ1278" s="881"/>
      <c r="BK1278" s="881"/>
    </row>
    <row r="1279" spans="2:63" ht="18" customHeight="1">
      <c r="B1279" s="9"/>
      <c r="C1279" s="1602" t="s">
        <v>845</v>
      </c>
      <c r="D1279" s="1603">
        <v>0</v>
      </c>
      <c r="E1279" s="1603">
        <v>4.8479999999999999</v>
      </c>
      <c r="F1279" s="1603">
        <v>6.5000000000000002E-2</v>
      </c>
      <c r="G1279" s="1603">
        <v>0</v>
      </c>
      <c r="H1279" s="1603">
        <v>4.8479999999999999</v>
      </c>
      <c r="I1279" s="1603">
        <v>6.5000000000000002E-2</v>
      </c>
      <c r="J1279" s="1603">
        <v>0</v>
      </c>
      <c r="K1279" s="1603">
        <v>4.8479999999999999</v>
      </c>
      <c r="L1279" s="1603">
        <v>6.5000000000000002E-2</v>
      </c>
      <c r="M1279" s="1603">
        <v>0</v>
      </c>
      <c r="N1279" s="1603">
        <v>4.8479999999999999</v>
      </c>
      <c r="O1279" s="1603">
        <v>6.5000000000000002E-2</v>
      </c>
      <c r="P1279" s="1603">
        <v>0</v>
      </c>
      <c r="Q1279" s="1603">
        <v>4.8479999999999999</v>
      </c>
      <c r="R1279" s="1603">
        <v>6.5000000000000002E-2</v>
      </c>
      <c r="S1279" s="1603">
        <v>0</v>
      </c>
      <c r="T1279" s="1603">
        <v>4.8479999999999999</v>
      </c>
      <c r="U1279" s="1603">
        <v>6.5000000000000002E-2</v>
      </c>
      <c r="V1279" s="1603">
        <v>0</v>
      </c>
      <c r="W1279" s="1603">
        <v>4.8479999999999999</v>
      </c>
      <c r="X1279" s="1603">
        <v>6.5000000000000002E-2</v>
      </c>
      <c r="Y1279" s="1603">
        <v>0</v>
      </c>
      <c r="Z1279" s="1603">
        <v>4.8479999999999999</v>
      </c>
      <c r="AA1279" s="1603">
        <v>6.5000000000000002E-2</v>
      </c>
      <c r="AB1279" s="1603">
        <v>0</v>
      </c>
      <c r="AC1279" s="1603">
        <v>4.8479999999999999</v>
      </c>
      <c r="AD1279" s="1603">
        <v>6.5000000000000002E-2</v>
      </c>
      <c r="AE1279" s="1603">
        <v>0</v>
      </c>
      <c r="AF1279" s="1603">
        <v>4.8479999999999999</v>
      </c>
      <c r="AG1279" s="1603">
        <v>6.5000000000000002E-2</v>
      </c>
      <c r="AH1279" s="1603">
        <v>0</v>
      </c>
      <c r="AI1279" s="1603">
        <v>4.8479999999999999</v>
      </c>
      <c r="AJ1279" s="1603">
        <v>6.5000000000000002E-2</v>
      </c>
      <c r="AK1279" s="1603">
        <v>0</v>
      </c>
      <c r="AL1279" s="1603">
        <v>4.8479999999999999</v>
      </c>
      <c r="AM1279" s="1603">
        <v>6.5000000000000002E-2</v>
      </c>
      <c r="AN1279" s="1603">
        <v>0</v>
      </c>
      <c r="AO1279" s="1603">
        <v>4.8479999999999999</v>
      </c>
      <c r="AP1279" s="1603">
        <v>6.5000000000000002E-2</v>
      </c>
      <c r="AQ1279" s="1603">
        <v>0</v>
      </c>
      <c r="AR1279" s="1603">
        <v>4.8479999999999999</v>
      </c>
      <c r="AS1279" s="1603">
        <v>6.5000000000000002E-2</v>
      </c>
      <c r="AT1279" s="1603">
        <v>0</v>
      </c>
      <c r="AU1279" s="1603">
        <v>4.8479999999999999</v>
      </c>
      <c r="AV1279" s="1603">
        <v>6.5000000000000002E-2</v>
      </c>
      <c r="AW1279" s="1603">
        <v>0</v>
      </c>
      <c r="AX1279" s="1603">
        <v>4.8479999999999999</v>
      </c>
      <c r="AY1279" s="1603">
        <v>6.5000000000000002E-2</v>
      </c>
      <c r="AZ1279" s="787">
        <v>0</v>
      </c>
      <c r="BA1279" s="787">
        <v>4.8479999999999999</v>
      </c>
      <c r="BB1279" s="787">
        <v>6.5000000000000002E-2</v>
      </c>
      <c r="BC1279" s="787">
        <v>0</v>
      </c>
      <c r="BD1279" s="787">
        <v>4.8479999999999999</v>
      </c>
      <c r="BE1279" s="787">
        <v>6.5000000000000002E-2</v>
      </c>
      <c r="BF1279" s="881"/>
      <c r="BG1279" s="881"/>
      <c r="BH1279" s="881"/>
      <c r="BI1279" s="881"/>
      <c r="BJ1279" s="881"/>
      <c r="BK1279" s="881"/>
    </row>
    <row r="1280" spans="2:63" ht="18" customHeight="1">
      <c r="B1280" s="9"/>
      <c r="C1280" s="1602" t="s">
        <v>846</v>
      </c>
      <c r="D1280" s="1603">
        <v>0</v>
      </c>
      <c r="E1280" s="1603">
        <v>6.2779999999999996</v>
      </c>
      <c r="F1280" s="1603">
        <v>3.1E-2</v>
      </c>
      <c r="G1280" s="1603">
        <v>0</v>
      </c>
      <c r="H1280" s="1603">
        <v>6.2779999999999996</v>
      </c>
      <c r="I1280" s="1603">
        <v>3.1E-2</v>
      </c>
      <c r="J1280" s="1603">
        <v>0</v>
      </c>
      <c r="K1280" s="1603">
        <v>6.2779999999999996</v>
      </c>
      <c r="L1280" s="1603">
        <v>3.1E-2</v>
      </c>
      <c r="M1280" s="1603">
        <v>0</v>
      </c>
      <c r="N1280" s="1603">
        <v>6.2779999999999996</v>
      </c>
      <c r="O1280" s="1603">
        <v>3.1E-2</v>
      </c>
      <c r="P1280" s="1603">
        <v>0</v>
      </c>
      <c r="Q1280" s="1603">
        <v>6.2779999999999996</v>
      </c>
      <c r="R1280" s="1603">
        <v>3.1E-2</v>
      </c>
      <c r="S1280" s="1603">
        <v>0</v>
      </c>
      <c r="T1280" s="1603">
        <v>6.2779999999999996</v>
      </c>
      <c r="U1280" s="1603">
        <v>3.1E-2</v>
      </c>
      <c r="V1280" s="1603">
        <v>0</v>
      </c>
      <c r="W1280" s="1603">
        <v>6.2779999999999996</v>
      </c>
      <c r="X1280" s="1603">
        <v>3.1E-2</v>
      </c>
      <c r="Y1280" s="1603">
        <v>0</v>
      </c>
      <c r="Z1280" s="1603">
        <v>6.2779999999999996</v>
      </c>
      <c r="AA1280" s="1603">
        <v>3.1E-2</v>
      </c>
      <c r="AB1280" s="1603">
        <v>0</v>
      </c>
      <c r="AC1280" s="1603">
        <v>6.2779999999999996</v>
      </c>
      <c r="AD1280" s="1603">
        <v>3.1E-2</v>
      </c>
      <c r="AE1280" s="1603">
        <v>0</v>
      </c>
      <c r="AF1280" s="1603">
        <v>6.2779999999999996</v>
      </c>
      <c r="AG1280" s="1603">
        <v>3.1E-2</v>
      </c>
      <c r="AH1280" s="1603">
        <v>0</v>
      </c>
      <c r="AI1280" s="1603">
        <v>6.2779999999999996</v>
      </c>
      <c r="AJ1280" s="1603">
        <v>3.1E-2</v>
      </c>
      <c r="AK1280" s="1603">
        <v>0</v>
      </c>
      <c r="AL1280" s="1603">
        <v>6.2779999999999996</v>
      </c>
      <c r="AM1280" s="1603">
        <v>3.1E-2</v>
      </c>
      <c r="AN1280" s="1603">
        <v>0</v>
      </c>
      <c r="AO1280" s="1603">
        <v>6.2779999999999996</v>
      </c>
      <c r="AP1280" s="1603">
        <v>3.1E-2</v>
      </c>
      <c r="AQ1280" s="1603">
        <v>0</v>
      </c>
      <c r="AR1280" s="1603">
        <v>6.2779999999999996</v>
      </c>
      <c r="AS1280" s="1603">
        <v>3.1E-2</v>
      </c>
      <c r="AT1280" s="1603">
        <v>0</v>
      </c>
      <c r="AU1280" s="1603">
        <v>6.2779999999999996</v>
      </c>
      <c r="AV1280" s="1603">
        <v>3.1E-2</v>
      </c>
      <c r="AW1280" s="1603">
        <v>0</v>
      </c>
      <c r="AX1280" s="1603">
        <v>6.2779999999999996</v>
      </c>
      <c r="AY1280" s="1603">
        <v>3.1E-2</v>
      </c>
      <c r="AZ1280" s="787">
        <v>0</v>
      </c>
      <c r="BA1280" s="787">
        <v>6.2779999999999996</v>
      </c>
      <c r="BB1280" s="1604">
        <v>3.1E-2</v>
      </c>
      <c r="BC1280" s="1604">
        <v>0</v>
      </c>
      <c r="BD1280" s="1604">
        <v>6.2779999999999996</v>
      </c>
      <c r="BE1280" s="1604">
        <v>3.1E-2</v>
      </c>
      <c r="BF1280" s="882"/>
      <c r="BG1280" s="882"/>
      <c r="BH1280" s="881"/>
      <c r="BI1280" s="881"/>
      <c r="BJ1280" s="881"/>
      <c r="BK1280" s="881"/>
    </row>
    <row r="1281" spans="1:63" ht="18" customHeight="1">
      <c r="B1281" s="9"/>
      <c r="C1281" s="1602" t="s">
        <v>847</v>
      </c>
      <c r="D1281" s="1603">
        <v>3.169</v>
      </c>
      <c r="E1281" s="1603">
        <v>0.32500000000000001</v>
      </c>
      <c r="F1281" s="1603">
        <v>0.02</v>
      </c>
      <c r="G1281" s="1603">
        <v>3.169</v>
      </c>
      <c r="H1281" s="1603">
        <v>0.32500000000000001</v>
      </c>
      <c r="I1281" s="1603">
        <v>0.02</v>
      </c>
      <c r="J1281" s="1603">
        <v>3.169</v>
      </c>
      <c r="K1281" s="1603">
        <v>0.32500000000000001</v>
      </c>
      <c r="L1281" s="1603">
        <v>0.02</v>
      </c>
      <c r="M1281" s="1603">
        <v>3.169</v>
      </c>
      <c r="N1281" s="1603">
        <v>0.32500000000000001</v>
      </c>
      <c r="O1281" s="1603">
        <v>0.02</v>
      </c>
      <c r="P1281" s="1603">
        <v>3.169</v>
      </c>
      <c r="Q1281" s="1603">
        <v>0.32500000000000001</v>
      </c>
      <c r="R1281" s="1603">
        <v>0.02</v>
      </c>
      <c r="S1281" s="1603">
        <v>3.169</v>
      </c>
      <c r="T1281" s="1603">
        <v>0.32500000000000001</v>
      </c>
      <c r="U1281" s="1603">
        <v>0.02</v>
      </c>
      <c r="V1281" s="1603">
        <v>3.169</v>
      </c>
      <c r="W1281" s="1603">
        <v>0.32500000000000001</v>
      </c>
      <c r="X1281" s="1603">
        <v>0.02</v>
      </c>
      <c r="Y1281" s="1603">
        <v>3.169</v>
      </c>
      <c r="Z1281" s="1603">
        <v>0.32500000000000001</v>
      </c>
      <c r="AA1281" s="1603">
        <v>0.02</v>
      </c>
      <c r="AB1281" s="1603">
        <v>3.169</v>
      </c>
      <c r="AC1281" s="1603">
        <v>0.32500000000000001</v>
      </c>
      <c r="AD1281" s="1603">
        <v>0.02</v>
      </c>
      <c r="AE1281" s="1603">
        <v>3.169</v>
      </c>
      <c r="AF1281" s="1603">
        <v>0.32500000000000001</v>
      </c>
      <c r="AG1281" s="1603">
        <v>0.02</v>
      </c>
      <c r="AH1281" s="1603">
        <v>3.169</v>
      </c>
      <c r="AI1281" s="1603">
        <v>0.32500000000000001</v>
      </c>
      <c r="AJ1281" s="1603">
        <v>0.02</v>
      </c>
      <c r="AK1281" s="1603">
        <v>3.169</v>
      </c>
      <c r="AL1281" s="1603">
        <v>0.32500000000000001</v>
      </c>
      <c r="AM1281" s="1603">
        <v>0.02</v>
      </c>
      <c r="AN1281" s="1603">
        <v>3.169</v>
      </c>
      <c r="AO1281" s="1603">
        <v>0.32500000000000001</v>
      </c>
      <c r="AP1281" s="1603">
        <v>0.02</v>
      </c>
      <c r="AQ1281" s="1603">
        <v>3.169</v>
      </c>
      <c r="AR1281" s="1603">
        <v>0.32500000000000001</v>
      </c>
      <c r="AS1281" s="1603">
        <v>0.02</v>
      </c>
      <c r="AT1281" s="1603">
        <v>3.169</v>
      </c>
      <c r="AU1281" s="1603">
        <v>0.32500000000000001</v>
      </c>
      <c r="AV1281" s="1603">
        <v>0.02</v>
      </c>
      <c r="AW1281" s="1603">
        <v>3.169</v>
      </c>
      <c r="AX1281" s="1603">
        <v>0.32500000000000001</v>
      </c>
      <c r="AY1281" s="1603">
        <v>0.02</v>
      </c>
      <c r="AZ1281" s="787">
        <v>3.169</v>
      </c>
      <c r="BA1281" s="787">
        <v>0.32500000000000001</v>
      </c>
      <c r="BB1281" s="1604">
        <v>0.02</v>
      </c>
      <c r="BC1281" s="1604">
        <v>3.169</v>
      </c>
      <c r="BD1281" s="1604">
        <v>0.32500000000000001</v>
      </c>
      <c r="BE1281" s="1604">
        <v>0.02</v>
      </c>
      <c r="BF1281" s="882"/>
      <c r="BG1281" s="882"/>
      <c r="BH1281" s="881"/>
      <c r="BI1281" s="881"/>
      <c r="BJ1281" s="881"/>
      <c r="BK1281" s="881"/>
    </row>
    <row r="1282" spans="1:63" ht="18" customHeight="1">
      <c r="B1282" s="9"/>
      <c r="C1282" s="1602" t="s">
        <v>848</v>
      </c>
      <c r="D1282" s="1603">
        <v>3.0169999999999999</v>
      </c>
      <c r="E1282" s="1603">
        <v>0.28199999999999997</v>
      </c>
      <c r="F1282" s="1603">
        <v>4.2000000000000003E-2</v>
      </c>
      <c r="G1282" s="1603">
        <v>3.0169999999999999</v>
      </c>
      <c r="H1282" s="1603">
        <v>0.28199999999999997</v>
      </c>
      <c r="I1282" s="1603">
        <v>4.2000000000000003E-2</v>
      </c>
      <c r="J1282" s="1603">
        <v>3.0169999999999999</v>
      </c>
      <c r="K1282" s="1603">
        <v>0.28199999999999997</v>
      </c>
      <c r="L1282" s="1603">
        <v>4.2000000000000003E-2</v>
      </c>
      <c r="M1282" s="1603">
        <v>3.0169999999999999</v>
      </c>
      <c r="N1282" s="1603">
        <v>0.28199999999999997</v>
      </c>
      <c r="O1282" s="1603">
        <v>4.2000000000000003E-2</v>
      </c>
      <c r="P1282" s="1603">
        <v>3.0169999999999999</v>
      </c>
      <c r="Q1282" s="1603">
        <v>0.28199999999999997</v>
      </c>
      <c r="R1282" s="1603">
        <v>4.2000000000000003E-2</v>
      </c>
      <c r="S1282" s="1603">
        <v>3.0169999999999999</v>
      </c>
      <c r="T1282" s="1603">
        <v>0.28199999999999997</v>
      </c>
      <c r="U1282" s="1603">
        <v>4.2000000000000003E-2</v>
      </c>
      <c r="V1282" s="1603">
        <v>3.0169999999999999</v>
      </c>
      <c r="W1282" s="1603">
        <v>0.28199999999999997</v>
      </c>
      <c r="X1282" s="1603">
        <v>4.2000000000000003E-2</v>
      </c>
      <c r="Y1282" s="1603">
        <v>3.0169999999999999</v>
      </c>
      <c r="Z1282" s="1603">
        <v>0.28199999999999997</v>
      </c>
      <c r="AA1282" s="1603">
        <v>4.2000000000000003E-2</v>
      </c>
      <c r="AB1282" s="1603">
        <v>3.0169999999999999</v>
      </c>
      <c r="AC1282" s="1603">
        <v>0.28199999999999997</v>
      </c>
      <c r="AD1282" s="1603">
        <v>4.2000000000000003E-2</v>
      </c>
      <c r="AE1282" s="1603">
        <v>3.0169999999999999</v>
      </c>
      <c r="AF1282" s="1603">
        <v>0.28199999999999997</v>
      </c>
      <c r="AG1282" s="1603">
        <v>4.2000000000000003E-2</v>
      </c>
      <c r="AH1282" s="1603">
        <v>3.0169999999999999</v>
      </c>
      <c r="AI1282" s="1603">
        <v>0.28199999999999997</v>
      </c>
      <c r="AJ1282" s="1603">
        <v>4.2000000000000003E-2</v>
      </c>
      <c r="AK1282" s="1603">
        <v>3.0169999999999999</v>
      </c>
      <c r="AL1282" s="1603">
        <v>0.28199999999999997</v>
      </c>
      <c r="AM1282" s="1603">
        <v>4.2000000000000003E-2</v>
      </c>
      <c r="AN1282" s="1603">
        <v>3.0169999999999999</v>
      </c>
      <c r="AO1282" s="1603">
        <v>0.28199999999999997</v>
      </c>
      <c r="AP1282" s="1603">
        <v>4.2000000000000003E-2</v>
      </c>
      <c r="AQ1282" s="1603">
        <v>3.0169999999999999</v>
      </c>
      <c r="AR1282" s="1603">
        <v>0.28199999999999997</v>
      </c>
      <c r="AS1282" s="1603">
        <v>4.2000000000000003E-2</v>
      </c>
      <c r="AT1282" s="1603">
        <v>3.0169999999999999</v>
      </c>
      <c r="AU1282" s="1603">
        <v>0.28199999999999997</v>
      </c>
      <c r="AV1282" s="1603">
        <v>4.2000000000000003E-2</v>
      </c>
      <c r="AW1282" s="1603">
        <v>3.0169999999999999</v>
      </c>
      <c r="AX1282" s="1603">
        <v>0.28199999999999997</v>
      </c>
      <c r="AY1282" s="1603">
        <v>4.2000000000000003E-2</v>
      </c>
      <c r="AZ1282" s="787">
        <v>3.0169999999999999</v>
      </c>
      <c r="BA1282" s="787">
        <v>0.28199999999999997</v>
      </c>
      <c r="BB1282" s="1604">
        <v>4.2000000000000003E-2</v>
      </c>
      <c r="BC1282" s="1604">
        <v>3.0169999999999999</v>
      </c>
      <c r="BD1282" s="1604">
        <v>0.28199999999999997</v>
      </c>
      <c r="BE1282" s="1604">
        <v>4.2000000000000003E-2</v>
      </c>
      <c r="BF1282" s="882"/>
      <c r="BG1282" s="882"/>
      <c r="BH1282" s="881"/>
      <c r="BI1282" s="881"/>
      <c r="BJ1282" s="881"/>
      <c r="BK1282" s="881"/>
    </row>
    <row r="1283" spans="1:63" ht="18" customHeight="1">
      <c r="B1283" s="9"/>
      <c r="C1283" s="1605" t="s">
        <v>849</v>
      </c>
      <c r="D1283" s="1603">
        <v>3.117</v>
      </c>
      <c r="E1283" s="1603">
        <v>0.30299999999999999</v>
      </c>
      <c r="F1283" s="1603">
        <v>4.5999999999999999E-2</v>
      </c>
      <c r="G1283" s="1603">
        <v>3.117</v>
      </c>
      <c r="H1283" s="1603">
        <v>0.30299999999999999</v>
      </c>
      <c r="I1283" s="1603">
        <v>4.5999999999999999E-2</v>
      </c>
      <c r="J1283" s="1603">
        <v>3.117</v>
      </c>
      <c r="K1283" s="1603">
        <v>0.30299999999999999</v>
      </c>
      <c r="L1283" s="1603">
        <v>4.5999999999999999E-2</v>
      </c>
      <c r="M1283" s="1603">
        <v>3.117</v>
      </c>
      <c r="N1283" s="1603">
        <v>0.30299999999999999</v>
      </c>
      <c r="O1283" s="1603">
        <v>4.5999999999999999E-2</v>
      </c>
      <c r="P1283" s="1603">
        <v>3.117</v>
      </c>
      <c r="Q1283" s="1603">
        <v>0.30299999999999999</v>
      </c>
      <c r="R1283" s="1603">
        <v>4.5999999999999999E-2</v>
      </c>
      <c r="S1283" s="1603">
        <v>3.117</v>
      </c>
      <c r="T1283" s="1603">
        <v>0.30299999999999999</v>
      </c>
      <c r="U1283" s="1603">
        <v>4.5999999999999999E-2</v>
      </c>
      <c r="V1283" s="1603">
        <v>3.117</v>
      </c>
      <c r="W1283" s="1603">
        <v>0.30299999999999999</v>
      </c>
      <c r="X1283" s="1603">
        <v>4.5999999999999999E-2</v>
      </c>
      <c r="Y1283" s="1603">
        <v>3.117</v>
      </c>
      <c r="Z1283" s="1603">
        <v>0.30299999999999999</v>
      </c>
      <c r="AA1283" s="1603">
        <v>4.5999999999999999E-2</v>
      </c>
      <c r="AB1283" s="1603">
        <v>3.117</v>
      </c>
      <c r="AC1283" s="1603">
        <v>0.30299999999999999</v>
      </c>
      <c r="AD1283" s="1603">
        <v>4.5999999999999999E-2</v>
      </c>
      <c r="AE1283" s="1603">
        <v>3.117</v>
      </c>
      <c r="AF1283" s="1603">
        <v>0.30299999999999999</v>
      </c>
      <c r="AG1283" s="1603">
        <v>4.5999999999999999E-2</v>
      </c>
      <c r="AH1283" s="1603">
        <v>3.117</v>
      </c>
      <c r="AI1283" s="1603">
        <v>0.30299999999999999</v>
      </c>
      <c r="AJ1283" s="1603">
        <v>4.5999999999999999E-2</v>
      </c>
      <c r="AK1283" s="1603">
        <v>3.117</v>
      </c>
      <c r="AL1283" s="1603">
        <v>0.30299999999999999</v>
      </c>
      <c r="AM1283" s="1603">
        <v>4.5999999999999999E-2</v>
      </c>
      <c r="AN1283" s="1603">
        <v>3.117</v>
      </c>
      <c r="AO1283" s="1603">
        <v>0.30299999999999999</v>
      </c>
      <c r="AP1283" s="1603">
        <v>4.5999999999999999E-2</v>
      </c>
      <c r="AQ1283" s="1603">
        <v>3.117</v>
      </c>
      <c r="AR1283" s="1603">
        <v>0.30299999999999999</v>
      </c>
      <c r="AS1283" s="1603">
        <v>4.5999999999999999E-2</v>
      </c>
      <c r="AT1283" s="1603">
        <v>3.117</v>
      </c>
      <c r="AU1283" s="1603">
        <v>0.30299999999999999</v>
      </c>
      <c r="AV1283" s="1603">
        <v>4.5999999999999999E-2</v>
      </c>
      <c r="AW1283" s="1603">
        <v>3.117</v>
      </c>
      <c r="AX1283" s="1603">
        <v>0.30299999999999999</v>
      </c>
      <c r="AY1283" s="1603">
        <v>4.5999999999999999E-2</v>
      </c>
      <c r="AZ1283" s="787">
        <v>3.117</v>
      </c>
      <c r="BA1283" s="787">
        <v>0.30299999999999999</v>
      </c>
      <c r="BB1283" s="1604">
        <v>4.5999999999999999E-2</v>
      </c>
      <c r="BC1283" s="1604">
        <v>3.117</v>
      </c>
      <c r="BD1283" s="1604">
        <v>0.30299999999999999</v>
      </c>
      <c r="BE1283" s="1604">
        <v>4.5999999999999999E-2</v>
      </c>
      <c r="BF1283" s="882"/>
      <c r="BG1283" s="882"/>
      <c r="BH1283" s="881"/>
      <c r="BI1283" s="881"/>
      <c r="BJ1283" s="881"/>
      <c r="BK1283" s="881"/>
    </row>
    <row r="1284" spans="1:63" ht="18" customHeight="1">
      <c r="B1284" s="1"/>
      <c r="C1284" s="1605" t="s">
        <v>850</v>
      </c>
      <c r="D1284" s="1603">
        <v>1.331</v>
      </c>
      <c r="E1284" s="1603">
        <v>0.13400000000000001</v>
      </c>
      <c r="F1284" s="1603">
        <v>0.02</v>
      </c>
      <c r="G1284" s="1603">
        <v>1.331</v>
      </c>
      <c r="H1284" s="1603">
        <v>0.13400000000000001</v>
      </c>
      <c r="I1284" s="1603">
        <v>0.02</v>
      </c>
      <c r="J1284" s="1603">
        <v>1.331</v>
      </c>
      <c r="K1284" s="1603">
        <v>0.13400000000000001</v>
      </c>
      <c r="L1284" s="1603">
        <v>0.02</v>
      </c>
      <c r="M1284" s="1603">
        <v>1.331</v>
      </c>
      <c r="N1284" s="1603">
        <v>0.13400000000000001</v>
      </c>
      <c r="O1284" s="1603">
        <v>0.02</v>
      </c>
      <c r="P1284" s="1603">
        <v>1.331</v>
      </c>
      <c r="Q1284" s="1603">
        <v>0.13400000000000001</v>
      </c>
      <c r="R1284" s="1603">
        <v>0.02</v>
      </c>
      <c r="S1284" s="1603">
        <v>1.331</v>
      </c>
      <c r="T1284" s="1603">
        <v>0.13400000000000001</v>
      </c>
      <c r="U1284" s="1603">
        <v>0.02</v>
      </c>
      <c r="V1284" s="1603">
        <v>1.331</v>
      </c>
      <c r="W1284" s="1603">
        <v>0.13400000000000001</v>
      </c>
      <c r="X1284" s="1603">
        <v>0.02</v>
      </c>
      <c r="Y1284" s="1603">
        <v>1.331</v>
      </c>
      <c r="Z1284" s="1603">
        <v>0.13400000000000001</v>
      </c>
      <c r="AA1284" s="1603">
        <v>0.02</v>
      </c>
      <c r="AB1284" s="1603">
        <v>1.331</v>
      </c>
      <c r="AC1284" s="1603">
        <v>0.13400000000000001</v>
      </c>
      <c r="AD1284" s="1603">
        <v>0.02</v>
      </c>
      <c r="AE1284" s="1603">
        <v>1.331</v>
      </c>
      <c r="AF1284" s="1603">
        <v>0.13400000000000001</v>
      </c>
      <c r="AG1284" s="1603">
        <v>0.02</v>
      </c>
      <c r="AH1284" s="1603">
        <v>1.331</v>
      </c>
      <c r="AI1284" s="1603">
        <v>0.13400000000000001</v>
      </c>
      <c r="AJ1284" s="1603">
        <v>0.02</v>
      </c>
      <c r="AK1284" s="1603">
        <v>1.331</v>
      </c>
      <c r="AL1284" s="1603">
        <v>0.13400000000000001</v>
      </c>
      <c r="AM1284" s="1603">
        <v>0.02</v>
      </c>
      <c r="AN1284" s="1603">
        <v>1.331</v>
      </c>
      <c r="AO1284" s="1603">
        <v>0.13400000000000001</v>
      </c>
      <c r="AP1284" s="1603">
        <v>0.02</v>
      </c>
      <c r="AQ1284" s="1603">
        <v>1.331</v>
      </c>
      <c r="AR1284" s="1603">
        <v>0.13400000000000001</v>
      </c>
      <c r="AS1284" s="1603">
        <v>0.02</v>
      </c>
      <c r="AT1284" s="1603">
        <v>1.331</v>
      </c>
      <c r="AU1284" s="1603">
        <v>0.13400000000000001</v>
      </c>
      <c r="AV1284" s="1603">
        <v>0.02</v>
      </c>
      <c r="AW1284" s="1603">
        <v>1.331</v>
      </c>
      <c r="AX1284" s="1603">
        <v>0.13400000000000001</v>
      </c>
      <c r="AY1284" s="1603">
        <v>0.02</v>
      </c>
      <c r="AZ1284" s="787">
        <v>1.331</v>
      </c>
      <c r="BA1284" s="787">
        <v>0.13400000000000001</v>
      </c>
      <c r="BB1284" s="787">
        <v>0.02</v>
      </c>
      <c r="BC1284" s="787">
        <v>1.331</v>
      </c>
      <c r="BD1284" s="787">
        <v>0.13400000000000001</v>
      </c>
      <c r="BE1284" s="787">
        <v>0.02</v>
      </c>
      <c r="BF1284" s="881"/>
      <c r="BG1284" s="881"/>
      <c r="BH1284" s="881"/>
      <c r="BI1284" s="881"/>
      <c r="BJ1284" s="881"/>
      <c r="BK1284" s="881"/>
    </row>
    <row r="1285" spans="1:63" ht="18" customHeight="1">
      <c r="A1285" s="454"/>
      <c r="C1285" s="1605" t="s">
        <v>851</v>
      </c>
      <c r="D1285" s="1606">
        <v>2.6789999999999998</v>
      </c>
      <c r="E1285" s="1606">
        <v>0.36199999999999999</v>
      </c>
      <c r="F1285" s="1606">
        <v>2.1999999999999999E-2</v>
      </c>
      <c r="G1285" s="1606">
        <v>2.6789999999999998</v>
      </c>
      <c r="H1285" s="1606">
        <v>0.36199999999999999</v>
      </c>
      <c r="I1285" s="1606">
        <v>2.1999999999999999E-2</v>
      </c>
      <c r="J1285" s="1606">
        <v>2.6789999999999998</v>
      </c>
      <c r="K1285" s="1606">
        <v>0.36199999999999999</v>
      </c>
      <c r="L1285" s="1606">
        <v>2.1999999999999999E-2</v>
      </c>
      <c r="M1285" s="1606">
        <v>2.6789999999999998</v>
      </c>
      <c r="N1285" s="1606">
        <v>0.36199999999999999</v>
      </c>
      <c r="O1285" s="1606">
        <v>2.1999999999999999E-2</v>
      </c>
      <c r="P1285" s="1606">
        <v>2.5270000000000001</v>
      </c>
      <c r="Q1285" s="1606">
        <v>0.36199999999999999</v>
      </c>
      <c r="R1285" s="1606">
        <v>2.1999999999999999E-2</v>
      </c>
      <c r="S1285" s="1606">
        <v>2.5009999999999999</v>
      </c>
      <c r="T1285" s="1606">
        <v>0.36199999999999999</v>
      </c>
      <c r="U1285" s="1606">
        <v>2.1999999999999999E-2</v>
      </c>
      <c r="V1285" s="1606">
        <v>2.5750000000000002</v>
      </c>
      <c r="W1285" s="1606">
        <v>0.36199999999999999</v>
      </c>
      <c r="X1285" s="1606">
        <v>2.1999999999999999E-2</v>
      </c>
      <c r="Y1285" s="1606">
        <v>2.5750000000000002</v>
      </c>
      <c r="Z1285" s="1606">
        <v>0.36199999999999999</v>
      </c>
      <c r="AA1285" s="1606">
        <v>2.1999999999999999E-2</v>
      </c>
      <c r="AB1285" s="1606">
        <v>2.5750000000000002</v>
      </c>
      <c r="AC1285" s="1606">
        <v>0.36199999999999999</v>
      </c>
      <c r="AD1285" s="1606">
        <v>2.1999999999999999E-2</v>
      </c>
      <c r="AE1285" s="1606">
        <v>2.57</v>
      </c>
      <c r="AF1285" s="1606">
        <v>0.36199999999999999</v>
      </c>
      <c r="AG1285" s="1606">
        <v>2.1999999999999999E-2</v>
      </c>
      <c r="AH1285" s="1606">
        <v>2.552</v>
      </c>
      <c r="AI1285" s="1606">
        <v>0.36199999999999999</v>
      </c>
      <c r="AJ1285" s="1606">
        <v>2.1999999999999999E-2</v>
      </c>
      <c r="AK1285" s="1606">
        <v>2.5270000000000001</v>
      </c>
      <c r="AL1285" s="1606">
        <v>0.36199999999999999</v>
      </c>
      <c r="AM1285" s="1606">
        <v>2.1999999999999999E-2</v>
      </c>
      <c r="AN1285" s="1606" t="s">
        <v>546</v>
      </c>
      <c r="AO1285" s="1606" t="s">
        <v>546</v>
      </c>
      <c r="AP1285" s="1606" t="s">
        <v>546</v>
      </c>
      <c r="AQ1285" s="1606" t="s">
        <v>546</v>
      </c>
      <c r="AR1285" s="1606" t="s">
        <v>546</v>
      </c>
      <c r="AS1285" s="1606" t="s">
        <v>546</v>
      </c>
      <c r="AT1285" s="1606" t="s">
        <v>546</v>
      </c>
      <c r="AU1285" s="1606" t="s">
        <v>546</v>
      </c>
      <c r="AV1285" s="1606" t="s">
        <v>546</v>
      </c>
      <c r="AW1285" s="1606" t="s">
        <v>546</v>
      </c>
      <c r="AX1285" s="1606" t="s">
        <v>546</v>
      </c>
      <c r="AY1285" s="1606" t="s">
        <v>546</v>
      </c>
      <c r="AZ1285" s="787" t="s">
        <v>546</v>
      </c>
      <c r="BA1285" s="787" t="s">
        <v>546</v>
      </c>
      <c r="BB1285" s="787" t="s">
        <v>546</v>
      </c>
      <c r="BC1285" s="787" t="s">
        <v>546</v>
      </c>
      <c r="BD1285" s="787" t="s">
        <v>546</v>
      </c>
      <c r="BE1285" s="787" t="s">
        <v>546</v>
      </c>
      <c r="BF1285" s="881"/>
      <c r="BG1285" s="881"/>
      <c r="BH1285" s="881"/>
      <c r="BI1285" s="881"/>
      <c r="BJ1285" s="881"/>
      <c r="BK1285" s="881"/>
    </row>
    <row r="1286" spans="1:63" ht="18" customHeight="1">
      <c r="A1286" s="454"/>
      <c r="C1286" s="1605" t="s">
        <v>852</v>
      </c>
      <c r="D1286" s="1606" t="s">
        <v>546</v>
      </c>
      <c r="E1286" s="1606" t="s">
        <v>546</v>
      </c>
      <c r="F1286" s="1606" t="s">
        <v>546</v>
      </c>
      <c r="G1286" s="1606" t="s">
        <v>546</v>
      </c>
      <c r="H1286" s="1606" t="s">
        <v>546</v>
      </c>
      <c r="I1286" s="1606" t="s">
        <v>546</v>
      </c>
      <c r="J1286" s="1606" t="s">
        <v>546</v>
      </c>
      <c r="K1286" s="1606" t="s">
        <v>546</v>
      </c>
      <c r="L1286" s="1606" t="s">
        <v>546</v>
      </c>
      <c r="M1286" s="1606" t="s">
        <v>546</v>
      </c>
      <c r="N1286" s="1606" t="s">
        <v>546</v>
      </c>
      <c r="O1286" s="1606" t="s">
        <v>546</v>
      </c>
      <c r="P1286" s="1606" t="s">
        <v>546</v>
      </c>
      <c r="Q1286" s="1606" t="s">
        <v>546</v>
      </c>
      <c r="R1286" s="1606" t="s">
        <v>546</v>
      </c>
      <c r="S1286" s="1606" t="s">
        <v>546</v>
      </c>
      <c r="T1286" s="1606" t="s">
        <v>546</v>
      </c>
      <c r="U1286" s="1606" t="s">
        <v>546</v>
      </c>
      <c r="V1286" s="1606" t="s">
        <v>546</v>
      </c>
      <c r="W1286" s="1606" t="s">
        <v>546</v>
      </c>
      <c r="X1286" s="1606" t="s">
        <v>546</v>
      </c>
      <c r="Y1286" s="1606" t="s">
        <v>546</v>
      </c>
      <c r="Z1286" s="1606" t="s">
        <v>546</v>
      </c>
      <c r="AA1286" s="1606" t="s">
        <v>546</v>
      </c>
      <c r="AB1286" s="1606" t="s">
        <v>546</v>
      </c>
      <c r="AC1286" s="1606" t="s">
        <v>546</v>
      </c>
      <c r="AD1286" s="1606" t="s">
        <v>546</v>
      </c>
      <c r="AE1286" s="1606" t="s">
        <v>546</v>
      </c>
      <c r="AF1286" s="1606" t="s">
        <v>546</v>
      </c>
      <c r="AG1286" s="1606" t="s">
        <v>546</v>
      </c>
      <c r="AH1286" s="1606" t="s">
        <v>546</v>
      </c>
      <c r="AI1286" s="1606" t="s">
        <v>546</v>
      </c>
      <c r="AJ1286" s="1606" t="s">
        <v>546</v>
      </c>
      <c r="AK1286" s="1606" t="s">
        <v>546</v>
      </c>
      <c r="AL1286" s="1606" t="s">
        <v>546</v>
      </c>
      <c r="AM1286" s="1606" t="s">
        <v>546</v>
      </c>
      <c r="AN1286" s="1606">
        <v>2.5009999999999999</v>
      </c>
      <c r="AO1286" s="1606">
        <v>0.36199999999999999</v>
      </c>
      <c r="AP1286" s="1606">
        <v>2.1999999999999999E-2</v>
      </c>
      <c r="AQ1286" s="1606">
        <v>2.5009999999999999</v>
      </c>
      <c r="AR1286" s="1606">
        <v>0.36199999999999999</v>
      </c>
      <c r="AS1286" s="1606">
        <v>2.1999999999999999E-2</v>
      </c>
      <c r="AT1286" s="1606">
        <v>2.5</v>
      </c>
      <c r="AU1286" s="1606">
        <v>0.36199999999999999</v>
      </c>
      <c r="AV1286" s="1606">
        <v>2.1999999999999999E-2</v>
      </c>
      <c r="AW1286" s="1606">
        <v>2.5</v>
      </c>
      <c r="AX1286" s="1606">
        <v>0.36199999999999999</v>
      </c>
      <c r="AY1286" s="1606">
        <v>2.1999999999999999E-2</v>
      </c>
      <c r="AZ1286" s="787">
        <v>2.5009999999999999</v>
      </c>
      <c r="BA1286" s="787">
        <v>0.36199999999999999</v>
      </c>
      <c r="BB1286" s="787">
        <v>2.1999999999999999E-2</v>
      </c>
      <c r="BC1286" s="787">
        <v>2.5009999999999999</v>
      </c>
      <c r="BD1286" s="787">
        <v>0.36199999999999999</v>
      </c>
      <c r="BE1286" s="787">
        <v>2.1999999999999999E-2</v>
      </c>
      <c r="BF1286" s="881"/>
      <c r="BG1286" s="881"/>
      <c r="BH1286" s="881"/>
      <c r="BI1286" s="881"/>
      <c r="BJ1286" s="881"/>
      <c r="BK1286" s="881"/>
    </row>
    <row r="1287" spans="1:63" ht="18" customHeight="1">
      <c r="A1287" s="454"/>
      <c r="C1287" s="1605" t="s">
        <v>853</v>
      </c>
      <c r="D1287" s="1606" t="s">
        <v>546</v>
      </c>
      <c r="E1287" s="1606" t="s">
        <v>546</v>
      </c>
      <c r="F1287" s="1606" t="s">
        <v>546</v>
      </c>
      <c r="G1287" s="1606" t="s">
        <v>546</v>
      </c>
      <c r="H1287" s="1606" t="s">
        <v>546</v>
      </c>
      <c r="I1287" s="1606" t="s">
        <v>546</v>
      </c>
      <c r="J1287" s="1606" t="s">
        <v>546</v>
      </c>
      <c r="K1287" s="1606" t="s">
        <v>546</v>
      </c>
      <c r="L1287" s="1606" t="s">
        <v>546</v>
      </c>
      <c r="M1287" s="1606" t="s">
        <v>546</v>
      </c>
      <c r="N1287" s="1606" t="s">
        <v>546</v>
      </c>
      <c r="O1287" s="1606" t="s">
        <v>546</v>
      </c>
      <c r="P1287" s="1606" t="s">
        <v>546</v>
      </c>
      <c r="Q1287" s="1606" t="s">
        <v>546</v>
      </c>
      <c r="R1287" s="1606" t="s">
        <v>546</v>
      </c>
      <c r="S1287" s="1606" t="s">
        <v>546</v>
      </c>
      <c r="T1287" s="1606" t="s">
        <v>546</v>
      </c>
      <c r="U1287" s="1606" t="s">
        <v>546</v>
      </c>
      <c r="V1287" s="1606" t="s">
        <v>546</v>
      </c>
      <c r="W1287" s="1606" t="s">
        <v>546</v>
      </c>
      <c r="X1287" s="1606" t="s">
        <v>546</v>
      </c>
      <c r="Y1287" s="1606" t="s">
        <v>546</v>
      </c>
      <c r="Z1287" s="1606" t="s">
        <v>546</v>
      </c>
      <c r="AA1287" s="1606" t="s">
        <v>546</v>
      </c>
      <c r="AB1287" s="1606" t="s">
        <v>546</v>
      </c>
      <c r="AC1287" s="1606" t="s">
        <v>546</v>
      </c>
      <c r="AD1287" s="1606" t="s">
        <v>546</v>
      </c>
      <c r="AE1287" s="1606" t="s">
        <v>546</v>
      </c>
      <c r="AF1287" s="1606" t="s">
        <v>546</v>
      </c>
      <c r="AG1287" s="1606" t="s">
        <v>546</v>
      </c>
      <c r="AH1287" s="1606" t="s">
        <v>546</v>
      </c>
      <c r="AI1287" s="1606" t="s">
        <v>546</v>
      </c>
      <c r="AJ1287" s="1606" t="s">
        <v>546</v>
      </c>
      <c r="AK1287" s="1606" t="s">
        <v>546</v>
      </c>
      <c r="AL1287" s="1606" t="s">
        <v>546</v>
      </c>
      <c r="AM1287" s="1606" t="s">
        <v>546</v>
      </c>
      <c r="AN1287" s="1606">
        <v>2.4249999999999998</v>
      </c>
      <c r="AO1287" s="1606">
        <v>0.36199999999999999</v>
      </c>
      <c r="AP1287" s="1606">
        <v>2.1999999999999999E-2</v>
      </c>
      <c r="AQ1287" s="1606">
        <v>2.4249999999999998</v>
      </c>
      <c r="AR1287" s="1606">
        <v>0.36199999999999999</v>
      </c>
      <c r="AS1287" s="1606">
        <v>2.1999999999999999E-2</v>
      </c>
      <c r="AT1287" s="1606">
        <v>2.423</v>
      </c>
      <c r="AU1287" s="1606">
        <v>0.36199999999999999</v>
      </c>
      <c r="AV1287" s="1606">
        <v>2.1999999999999999E-2</v>
      </c>
      <c r="AW1287" s="1606">
        <v>2.423</v>
      </c>
      <c r="AX1287" s="1606">
        <v>0.36199999999999999</v>
      </c>
      <c r="AY1287" s="1606">
        <v>2.1999999999999999E-2</v>
      </c>
      <c r="AZ1287" s="787">
        <v>2.4249999999999998</v>
      </c>
      <c r="BA1287" s="787">
        <v>0.36199999999999999</v>
      </c>
      <c r="BB1287" s="787">
        <v>2.1999999999999999E-2</v>
      </c>
      <c r="BC1287" s="787">
        <v>2.4249999999999998</v>
      </c>
      <c r="BD1287" s="787">
        <v>0.36199999999999999</v>
      </c>
      <c r="BE1287" s="787">
        <v>2.1999999999999999E-2</v>
      </c>
      <c r="BF1287" s="881"/>
      <c r="BG1287" s="881"/>
      <c r="BH1287" s="881"/>
      <c r="BI1287" s="881"/>
      <c r="BJ1287" s="881"/>
      <c r="BK1287" s="881"/>
    </row>
    <row r="1288" spans="1:63" ht="18" customHeight="1">
      <c r="A1288" s="454"/>
      <c r="C1288" s="1605" t="s">
        <v>854</v>
      </c>
      <c r="D1288" s="1606" t="s">
        <v>546</v>
      </c>
      <c r="E1288" s="1606" t="s">
        <v>546</v>
      </c>
      <c r="F1288" s="1606" t="s">
        <v>546</v>
      </c>
      <c r="G1288" s="1606" t="s">
        <v>546</v>
      </c>
      <c r="H1288" s="1606" t="s">
        <v>546</v>
      </c>
      <c r="I1288" s="1606" t="s">
        <v>546</v>
      </c>
      <c r="J1288" s="1606" t="s">
        <v>546</v>
      </c>
      <c r="K1288" s="1606" t="s">
        <v>546</v>
      </c>
      <c r="L1288" s="1606" t="s">
        <v>546</v>
      </c>
      <c r="M1288" s="1606" t="s">
        <v>546</v>
      </c>
      <c r="N1288" s="1606" t="s">
        <v>546</v>
      </c>
      <c r="O1288" s="1606" t="s">
        <v>546</v>
      </c>
      <c r="P1288" s="1606" t="s">
        <v>546</v>
      </c>
      <c r="Q1288" s="1606" t="s">
        <v>546</v>
      </c>
      <c r="R1288" s="1606" t="s">
        <v>546</v>
      </c>
      <c r="S1288" s="1606" t="s">
        <v>546</v>
      </c>
      <c r="T1288" s="1606" t="s">
        <v>546</v>
      </c>
      <c r="U1288" s="1606" t="s">
        <v>546</v>
      </c>
      <c r="V1288" s="1606" t="s">
        <v>546</v>
      </c>
      <c r="W1288" s="1606" t="s">
        <v>546</v>
      </c>
      <c r="X1288" s="1606" t="s">
        <v>546</v>
      </c>
      <c r="Y1288" s="1606" t="s">
        <v>546</v>
      </c>
      <c r="Z1288" s="1606" t="s">
        <v>546</v>
      </c>
      <c r="AA1288" s="1606" t="s">
        <v>546</v>
      </c>
      <c r="AB1288" s="1606" t="s">
        <v>546</v>
      </c>
      <c r="AC1288" s="1606" t="s">
        <v>546</v>
      </c>
      <c r="AD1288" s="1606" t="s">
        <v>546</v>
      </c>
      <c r="AE1288" s="1606" t="s">
        <v>546</v>
      </c>
      <c r="AF1288" s="1606" t="s">
        <v>546</v>
      </c>
      <c r="AG1288" s="1606" t="s">
        <v>546</v>
      </c>
      <c r="AH1288" s="1606" t="s">
        <v>546</v>
      </c>
      <c r="AI1288" s="1606" t="s">
        <v>546</v>
      </c>
      <c r="AJ1288" s="1606" t="s">
        <v>546</v>
      </c>
      <c r="AK1288" s="1606" t="s">
        <v>546</v>
      </c>
      <c r="AL1288" s="1606" t="s">
        <v>546</v>
      </c>
      <c r="AM1288" s="1606" t="s">
        <v>546</v>
      </c>
      <c r="AN1288" s="1606">
        <v>2.1709999999999998</v>
      </c>
      <c r="AO1288" s="1606">
        <v>0.36199999999999999</v>
      </c>
      <c r="AP1288" s="1606">
        <v>2.1999999999999999E-2</v>
      </c>
      <c r="AQ1288" s="1606">
        <v>2.1709999999999998</v>
      </c>
      <c r="AR1288" s="1606">
        <v>0.36199999999999999</v>
      </c>
      <c r="AS1288" s="1606">
        <v>2.1999999999999999E-2</v>
      </c>
      <c r="AT1288" s="1606">
        <v>2.1669999999999998</v>
      </c>
      <c r="AU1288" s="1606">
        <v>0.36199999999999999</v>
      </c>
      <c r="AV1288" s="1606">
        <v>2.1999999999999999E-2</v>
      </c>
      <c r="AW1288" s="1606">
        <v>2.1669999999999998</v>
      </c>
      <c r="AX1288" s="1606">
        <v>0.36199999999999999</v>
      </c>
      <c r="AY1288" s="1606">
        <v>2.1999999999999999E-2</v>
      </c>
      <c r="AZ1288" s="787">
        <v>2.1709999999999998</v>
      </c>
      <c r="BA1288" s="787">
        <v>0.36199999999999999</v>
      </c>
      <c r="BB1288" s="787">
        <v>2.1999999999999999E-2</v>
      </c>
      <c r="BC1288" s="787">
        <v>2.1709999999999998</v>
      </c>
      <c r="BD1288" s="787">
        <v>0.36199999999999999</v>
      </c>
      <c r="BE1288" s="787">
        <v>2.1999999999999999E-2</v>
      </c>
      <c r="BF1288" s="881"/>
      <c r="BG1288" s="881"/>
      <c r="BH1288" s="881"/>
      <c r="BI1288" s="881"/>
      <c r="BJ1288" s="881"/>
      <c r="BK1288" s="881"/>
    </row>
    <row r="1289" spans="1:63" ht="18" customHeight="1">
      <c r="A1289" s="454"/>
      <c r="C1289" s="1605" t="s">
        <v>855</v>
      </c>
      <c r="D1289" s="1606" t="s">
        <v>546</v>
      </c>
      <c r="E1289" s="1606" t="s">
        <v>546</v>
      </c>
      <c r="F1289" s="1606" t="s">
        <v>546</v>
      </c>
      <c r="G1289" s="1606" t="s">
        <v>546</v>
      </c>
      <c r="H1289" s="1606" t="s">
        <v>546</v>
      </c>
      <c r="I1289" s="1606" t="s">
        <v>546</v>
      </c>
      <c r="J1289" s="1606" t="s">
        <v>546</v>
      </c>
      <c r="K1289" s="1606" t="s">
        <v>546</v>
      </c>
      <c r="L1289" s="1606" t="s">
        <v>546</v>
      </c>
      <c r="M1289" s="1606" t="s">
        <v>546</v>
      </c>
      <c r="N1289" s="1606" t="s">
        <v>546</v>
      </c>
      <c r="O1289" s="1606" t="s">
        <v>546</v>
      </c>
      <c r="P1289" s="1606" t="s">
        <v>546</v>
      </c>
      <c r="Q1289" s="1606" t="s">
        <v>546</v>
      </c>
      <c r="R1289" s="1606" t="s">
        <v>546</v>
      </c>
      <c r="S1289" s="1606" t="s">
        <v>546</v>
      </c>
      <c r="T1289" s="1606" t="s">
        <v>546</v>
      </c>
      <c r="U1289" s="1606" t="s">
        <v>546</v>
      </c>
      <c r="V1289" s="1606" t="s">
        <v>546</v>
      </c>
      <c r="W1289" s="1606" t="s">
        <v>546</v>
      </c>
      <c r="X1289" s="1606" t="s">
        <v>546</v>
      </c>
      <c r="Y1289" s="1606" t="s">
        <v>546</v>
      </c>
      <c r="Z1289" s="1606" t="s">
        <v>546</v>
      </c>
      <c r="AA1289" s="1606" t="s">
        <v>546</v>
      </c>
      <c r="AB1289" s="1606" t="s">
        <v>546</v>
      </c>
      <c r="AC1289" s="1606" t="s">
        <v>546</v>
      </c>
      <c r="AD1289" s="1606" t="s">
        <v>546</v>
      </c>
      <c r="AE1289" s="1606" t="s">
        <v>546</v>
      </c>
      <c r="AF1289" s="1606" t="s">
        <v>546</v>
      </c>
      <c r="AG1289" s="1606" t="s">
        <v>546</v>
      </c>
      <c r="AH1289" s="1606" t="s">
        <v>546</v>
      </c>
      <c r="AI1289" s="1606" t="s">
        <v>546</v>
      </c>
      <c r="AJ1289" s="1606" t="s">
        <v>546</v>
      </c>
      <c r="AK1289" s="1606" t="s">
        <v>546</v>
      </c>
      <c r="AL1289" s="1606" t="s">
        <v>546</v>
      </c>
      <c r="AM1289" s="1606" t="s">
        <v>546</v>
      </c>
      <c r="AN1289" s="1606">
        <v>1.917</v>
      </c>
      <c r="AO1289" s="1606">
        <v>0.36199999999999999</v>
      </c>
      <c r="AP1289" s="1606">
        <v>2.1999999999999999E-2</v>
      </c>
      <c r="AQ1289" s="1606">
        <v>1.9159999999999999</v>
      </c>
      <c r="AR1289" s="1606">
        <v>0.36199999999999999</v>
      </c>
      <c r="AS1289" s="1606">
        <v>2.1999999999999999E-2</v>
      </c>
      <c r="AT1289" s="1606">
        <v>1.911</v>
      </c>
      <c r="AU1289" s="1606">
        <v>0.36199999999999999</v>
      </c>
      <c r="AV1289" s="1606">
        <v>2.1999999999999999E-2</v>
      </c>
      <c r="AW1289" s="1606">
        <v>1.911</v>
      </c>
      <c r="AX1289" s="1606">
        <v>0.36199999999999999</v>
      </c>
      <c r="AY1289" s="1606">
        <v>2.1999999999999999E-2</v>
      </c>
      <c r="AZ1289" s="787">
        <v>1.9159999999999999</v>
      </c>
      <c r="BA1289" s="787">
        <v>0.36199999999999999</v>
      </c>
      <c r="BB1289" s="787">
        <v>2.1999999999999999E-2</v>
      </c>
      <c r="BC1289" s="787">
        <v>1.9159999999999999</v>
      </c>
      <c r="BD1289" s="787">
        <v>0.36199999999999999</v>
      </c>
      <c r="BE1289" s="787">
        <v>2.1999999999999999E-2</v>
      </c>
      <c r="BF1289" s="881"/>
      <c r="BG1289" s="881"/>
      <c r="BH1289" s="881"/>
      <c r="BI1289" s="881"/>
      <c r="BJ1289" s="881"/>
      <c r="BK1289" s="881"/>
    </row>
    <row r="1290" spans="1:63" ht="18" customHeight="1">
      <c r="A1290" s="454"/>
      <c r="C1290" s="1605" t="s">
        <v>856</v>
      </c>
      <c r="D1290" s="1606" t="s">
        <v>546</v>
      </c>
      <c r="E1290" s="1606" t="s">
        <v>546</v>
      </c>
      <c r="F1290" s="1606" t="s">
        <v>546</v>
      </c>
      <c r="G1290" s="1606" t="s">
        <v>546</v>
      </c>
      <c r="H1290" s="1606" t="s">
        <v>546</v>
      </c>
      <c r="I1290" s="1606" t="s">
        <v>546</v>
      </c>
      <c r="J1290" s="1606" t="s">
        <v>546</v>
      </c>
      <c r="K1290" s="1606" t="s">
        <v>546</v>
      </c>
      <c r="L1290" s="1606" t="s">
        <v>546</v>
      </c>
      <c r="M1290" s="1606" t="s">
        <v>546</v>
      </c>
      <c r="N1290" s="1606" t="s">
        <v>546</v>
      </c>
      <c r="O1290" s="1606" t="s">
        <v>546</v>
      </c>
      <c r="P1290" s="1606" t="s">
        <v>546</v>
      </c>
      <c r="Q1290" s="1606" t="s">
        <v>546</v>
      </c>
      <c r="R1290" s="1606" t="s">
        <v>546</v>
      </c>
      <c r="S1290" s="1606" t="s">
        <v>546</v>
      </c>
      <c r="T1290" s="1606" t="s">
        <v>546</v>
      </c>
      <c r="U1290" s="1606" t="s">
        <v>546</v>
      </c>
      <c r="V1290" s="1606" t="s">
        <v>546</v>
      </c>
      <c r="W1290" s="1606" t="s">
        <v>546</v>
      </c>
      <c r="X1290" s="1606" t="s">
        <v>546</v>
      </c>
      <c r="Y1290" s="1606" t="s">
        <v>546</v>
      </c>
      <c r="Z1290" s="1606" t="s">
        <v>546</v>
      </c>
      <c r="AA1290" s="1606" t="s">
        <v>546</v>
      </c>
      <c r="AB1290" s="1606" t="s">
        <v>546</v>
      </c>
      <c r="AC1290" s="1606" t="s">
        <v>546</v>
      </c>
      <c r="AD1290" s="1606" t="s">
        <v>546</v>
      </c>
      <c r="AE1290" s="1606" t="s">
        <v>546</v>
      </c>
      <c r="AF1290" s="1606" t="s">
        <v>546</v>
      </c>
      <c r="AG1290" s="1606" t="s">
        <v>546</v>
      </c>
      <c r="AH1290" s="1606" t="s">
        <v>546</v>
      </c>
      <c r="AI1290" s="1606" t="s">
        <v>546</v>
      </c>
      <c r="AJ1290" s="1606" t="s">
        <v>546</v>
      </c>
      <c r="AK1290" s="1606" t="s">
        <v>546</v>
      </c>
      <c r="AL1290" s="1606" t="s">
        <v>546</v>
      </c>
      <c r="AM1290" s="1606" t="s">
        <v>546</v>
      </c>
      <c r="AN1290" s="1606">
        <v>0.13700000000000001</v>
      </c>
      <c r="AO1290" s="1606">
        <v>0.36199999999999999</v>
      </c>
      <c r="AP1290" s="1606">
        <v>2.1999999999999999E-2</v>
      </c>
      <c r="AQ1290" s="1606">
        <v>0.13600000000000001</v>
      </c>
      <c r="AR1290" s="1606">
        <v>0.36199999999999999</v>
      </c>
      <c r="AS1290" s="1606">
        <v>2.1999999999999999E-2</v>
      </c>
      <c r="AT1290" s="1606">
        <v>0.12</v>
      </c>
      <c r="AU1290" s="1606">
        <v>0.36199999999999999</v>
      </c>
      <c r="AV1290" s="1606">
        <v>2.1999999999999999E-2</v>
      </c>
      <c r="AW1290" s="1606">
        <v>0.11700000000000001</v>
      </c>
      <c r="AX1290" s="1606">
        <v>0.36199999999999999</v>
      </c>
      <c r="AY1290" s="1606">
        <v>2.1999999999999999E-2</v>
      </c>
      <c r="AZ1290" s="787">
        <v>0.13600000000000001</v>
      </c>
      <c r="BA1290" s="787">
        <v>0.36199999999999999</v>
      </c>
      <c r="BB1290" s="787">
        <v>2.1999999999999999E-2</v>
      </c>
      <c r="BC1290" s="787">
        <v>0.13600000000000001</v>
      </c>
      <c r="BD1290" s="787">
        <v>0.36199999999999999</v>
      </c>
      <c r="BE1290" s="787">
        <v>2.1999999999999999E-2</v>
      </c>
      <c r="BF1290" s="881"/>
      <c r="BG1290" s="881"/>
      <c r="BH1290" s="881"/>
      <c r="BI1290" s="881"/>
      <c r="BJ1290" s="881"/>
      <c r="BK1290" s="881"/>
    </row>
    <row r="1291" spans="1:63" ht="18" customHeight="1">
      <c r="A1291" s="454"/>
      <c r="C1291" s="1605" t="s">
        <v>857</v>
      </c>
      <c r="D1291" s="1606">
        <v>2.1739999999999999</v>
      </c>
      <c r="E1291" s="1606">
        <v>0.314</v>
      </c>
      <c r="F1291" s="1606">
        <v>1.9E-2</v>
      </c>
      <c r="G1291" s="1606">
        <v>2.1739999999999999</v>
      </c>
      <c r="H1291" s="1606">
        <v>0.314</v>
      </c>
      <c r="I1291" s="1606">
        <v>1.9E-2</v>
      </c>
      <c r="J1291" s="1606">
        <v>2.1739999999999999</v>
      </c>
      <c r="K1291" s="1606">
        <v>0.314</v>
      </c>
      <c r="L1291" s="1606">
        <v>1.9E-2</v>
      </c>
      <c r="M1291" s="1606">
        <v>2.1739999999999999</v>
      </c>
      <c r="N1291" s="1606">
        <v>0.314</v>
      </c>
      <c r="O1291" s="1606">
        <v>1.9E-2</v>
      </c>
      <c r="P1291" s="1606">
        <v>2.089</v>
      </c>
      <c r="Q1291" s="1606">
        <v>0.314</v>
      </c>
      <c r="R1291" s="1606">
        <v>1.9E-2</v>
      </c>
      <c r="S1291" s="1606">
        <v>2.085</v>
      </c>
      <c r="T1291" s="1606">
        <v>0.314</v>
      </c>
      <c r="U1291" s="1606">
        <v>1.9E-2</v>
      </c>
      <c r="V1291" s="1606">
        <v>2.089</v>
      </c>
      <c r="W1291" s="1606">
        <v>0.314</v>
      </c>
      <c r="X1291" s="1606">
        <v>1.9E-2</v>
      </c>
      <c r="Y1291" s="1606">
        <v>2.089</v>
      </c>
      <c r="Z1291" s="1606">
        <v>0.314</v>
      </c>
      <c r="AA1291" s="1606">
        <v>1.9E-2</v>
      </c>
      <c r="AB1291" s="1606">
        <v>2.089</v>
      </c>
      <c r="AC1291" s="1606">
        <v>0.314</v>
      </c>
      <c r="AD1291" s="1606">
        <v>1.9E-2</v>
      </c>
      <c r="AE1291" s="1606">
        <v>2.081</v>
      </c>
      <c r="AF1291" s="1606">
        <v>0.314</v>
      </c>
      <c r="AG1291" s="1606">
        <v>1.9E-2</v>
      </c>
      <c r="AH1291" s="1606">
        <v>2.0649999999999999</v>
      </c>
      <c r="AI1291" s="1606">
        <v>0.314</v>
      </c>
      <c r="AJ1291" s="1606">
        <v>1.9E-2</v>
      </c>
      <c r="AK1291" s="1606">
        <v>2.044</v>
      </c>
      <c r="AL1291" s="1606">
        <v>0.314</v>
      </c>
      <c r="AM1291" s="1606">
        <v>1.9E-2</v>
      </c>
      <c r="AN1291" s="1606" t="s">
        <v>546</v>
      </c>
      <c r="AO1291" s="1606" t="s">
        <v>546</v>
      </c>
      <c r="AP1291" s="1606" t="s">
        <v>546</v>
      </c>
      <c r="AQ1291" s="1606" t="s">
        <v>546</v>
      </c>
      <c r="AR1291" s="1606" t="s">
        <v>546</v>
      </c>
      <c r="AS1291" s="1606" t="s">
        <v>546</v>
      </c>
      <c r="AT1291" s="1606" t="s">
        <v>546</v>
      </c>
      <c r="AU1291" s="1606" t="s">
        <v>546</v>
      </c>
      <c r="AV1291" s="1606" t="s">
        <v>546</v>
      </c>
      <c r="AW1291" s="1606" t="s">
        <v>546</v>
      </c>
      <c r="AX1291" s="1606" t="s">
        <v>546</v>
      </c>
      <c r="AY1291" s="1606" t="s">
        <v>546</v>
      </c>
      <c r="AZ1291" s="787" t="s">
        <v>546</v>
      </c>
      <c r="BA1291" s="787" t="s">
        <v>546</v>
      </c>
      <c r="BB1291" s="787" t="s">
        <v>546</v>
      </c>
      <c r="BC1291" s="787" t="s">
        <v>546</v>
      </c>
      <c r="BD1291" s="787" t="s">
        <v>546</v>
      </c>
      <c r="BE1291" s="787" t="s">
        <v>546</v>
      </c>
      <c r="BF1291" s="881"/>
      <c r="BG1291" s="881"/>
      <c r="BH1291" s="881"/>
      <c r="BI1291" s="881"/>
      <c r="BJ1291" s="881"/>
      <c r="BK1291" s="881"/>
    </row>
    <row r="1292" spans="1:63" ht="18" customHeight="1">
      <c r="A1292" s="454"/>
      <c r="C1292" s="1605" t="s">
        <v>858</v>
      </c>
      <c r="D1292" s="1606" t="s">
        <v>546</v>
      </c>
      <c r="E1292" s="1606" t="s">
        <v>546</v>
      </c>
      <c r="F1292" s="1606" t="s">
        <v>546</v>
      </c>
      <c r="G1292" s="1606" t="s">
        <v>546</v>
      </c>
      <c r="H1292" s="1606" t="s">
        <v>546</v>
      </c>
      <c r="I1292" s="1606" t="s">
        <v>546</v>
      </c>
      <c r="J1292" s="1606" t="s">
        <v>546</v>
      </c>
      <c r="K1292" s="1606" t="s">
        <v>546</v>
      </c>
      <c r="L1292" s="1606" t="s">
        <v>546</v>
      </c>
      <c r="M1292" s="1606" t="s">
        <v>546</v>
      </c>
      <c r="N1292" s="1606" t="s">
        <v>546</v>
      </c>
      <c r="O1292" s="1606" t="s">
        <v>546</v>
      </c>
      <c r="P1292" s="1606" t="s">
        <v>546</v>
      </c>
      <c r="Q1292" s="1606" t="s">
        <v>546</v>
      </c>
      <c r="R1292" s="1606" t="s">
        <v>546</v>
      </c>
      <c r="S1292" s="1606" t="s">
        <v>546</v>
      </c>
      <c r="T1292" s="1606" t="s">
        <v>546</v>
      </c>
      <c r="U1292" s="1606" t="s">
        <v>546</v>
      </c>
      <c r="V1292" s="1606" t="s">
        <v>546</v>
      </c>
      <c r="W1292" s="1606" t="s">
        <v>546</v>
      </c>
      <c r="X1292" s="1606" t="s">
        <v>546</v>
      </c>
      <c r="Y1292" s="1606" t="s">
        <v>546</v>
      </c>
      <c r="Z1292" s="1606" t="s">
        <v>546</v>
      </c>
      <c r="AA1292" s="1606" t="s">
        <v>546</v>
      </c>
      <c r="AB1292" s="1606" t="s">
        <v>546</v>
      </c>
      <c r="AC1292" s="1606" t="s">
        <v>546</v>
      </c>
      <c r="AD1292" s="1606" t="s">
        <v>546</v>
      </c>
      <c r="AE1292" s="1606" t="s">
        <v>546</v>
      </c>
      <c r="AF1292" s="1606" t="s">
        <v>546</v>
      </c>
      <c r="AG1292" s="1606" t="s">
        <v>546</v>
      </c>
      <c r="AH1292" s="1606" t="s">
        <v>546</v>
      </c>
      <c r="AI1292" s="1606" t="s">
        <v>546</v>
      </c>
      <c r="AJ1292" s="1606" t="s">
        <v>546</v>
      </c>
      <c r="AK1292" s="1606" t="s">
        <v>546</v>
      </c>
      <c r="AL1292" s="1606" t="s">
        <v>546</v>
      </c>
      <c r="AM1292" s="1606" t="s">
        <v>546</v>
      </c>
      <c r="AN1292" s="1606">
        <v>2.0649999999999999</v>
      </c>
      <c r="AO1292" s="1606">
        <v>0.314</v>
      </c>
      <c r="AP1292" s="1606">
        <v>1.9E-2</v>
      </c>
      <c r="AQ1292" s="1606">
        <v>2.0649999999999999</v>
      </c>
      <c r="AR1292" s="1606">
        <v>0.314</v>
      </c>
      <c r="AS1292" s="1606">
        <v>1.9E-2</v>
      </c>
      <c r="AT1292" s="1606">
        <v>2.0649999999999999</v>
      </c>
      <c r="AU1292" s="1606">
        <v>0.314</v>
      </c>
      <c r="AV1292" s="1606">
        <v>1.9E-2</v>
      </c>
      <c r="AW1292" s="1606">
        <v>2.0649999999999999</v>
      </c>
      <c r="AX1292" s="1606">
        <v>0.314</v>
      </c>
      <c r="AY1292" s="1606">
        <v>1.9E-2</v>
      </c>
      <c r="AZ1292" s="787">
        <v>2.0649999999999999</v>
      </c>
      <c r="BA1292" s="787">
        <v>0.314</v>
      </c>
      <c r="BB1292" s="787">
        <v>1.9E-2</v>
      </c>
      <c r="BC1292" s="787">
        <v>2.0649999999999999</v>
      </c>
      <c r="BD1292" s="787">
        <v>0.314</v>
      </c>
      <c r="BE1292" s="787">
        <v>1.9E-2</v>
      </c>
      <c r="BF1292" s="881"/>
      <c r="BG1292" s="881"/>
      <c r="BH1292" s="881"/>
      <c r="BI1292" s="881"/>
      <c r="BJ1292" s="881"/>
      <c r="BK1292" s="881"/>
    </row>
    <row r="1293" spans="1:63" ht="18" customHeight="1">
      <c r="A1293" s="454"/>
      <c r="C1293" s="1605" t="s">
        <v>859</v>
      </c>
      <c r="D1293" s="1606" t="s">
        <v>546</v>
      </c>
      <c r="E1293" s="1606" t="s">
        <v>546</v>
      </c>
      <c r="F1293" s="1606" t="s">
        <v>546</v>
      </c>
      <c r="G1293" s="1606" t="s">
        <v>546</v>
      </c>
      <c r="H1293" s="1606" t="s">
        <v>546</v>
      </c>
      <c r="I1293" s="1606" t="s">
        <v>546</v>
      </c>
      <c r="J1293" s="1606" t="s">
        <v>546</v>
      </c>
      <c r="K1293" s="1606" t="s">
        <v>546</v>
      </c>
      <c r="L1293" s="1606" t="s">
        <v>546</v>
      </c>
      <c r="M1293" s="1606" t="s">
        <v>546</v>
      </c>
      <c r="N1293" s="1606" t="s">
        <v>546</v>
      </c>
      <c r="O1293" s="1606" t="s">
        <v>546</v>
      </c>
      <c r="P1293" s="1606" t="s">
        <v>546</v>
      </c>
      <c r="Q1293" s="1606" t="s">
        <v>546</v>
      </c>
      <c r="R1293" s="1606" t="s">
        <v>546</v>
      </c>
      <c r="S1293" s="1606" t="s">
        <v>546</v>
      </c>
      <c r="T1293" s="1606" t="s">
        <v>546</v>
      </c>
      <c r="U1293" s="1606" t="s">
        <v>546</v>
      </c>
      <c r="V1293" s="1606" t="s">
        <v>546</v>
      </c>
      <c r="W1293" s="1606" t="s">
        <v>546</v>
      </c>
      <c r="X1293" s="1606" t="s">
        <v>546</v>
      </c>
      <c r="Y1293" s="1606" t="s">
        <v>546</v>
      </c>
      <c r="Z1293" s="1606" t="s">
        <v>546</v>
      </c>
      <c r="AA1293" s="1606" t="s">
        <v>546</v>
      </c>
      <c r="AB1293" s="1606" t="s">
        <v>546</v>
      </c>
      <c r="AC1293" s="1606" t="s">
        <v>546</v>
      </c>
      <c r="AD1293" s="1606" t="s">
        <v>546</v>
      </c>
      <c r="AE1293" s="1606" t="s">
        <v>546</v>
      </c>
      <c r="AF1293" s="1606" t="s">
        <v>546</v>
      </c>
      <c r="AG1293" s="1606" t="s">
        <v>546</v>
      </c>
      <c r="AH1293" s="1606" t="s">
        <v>546</v>
      </c>
      <c r="AI1293" s="1606" t="s">
        <v>546</v>
      </c>
      <c r="AJ1293" s="1606" t="s">
        <v>546</v>
      </c>
      <c r="AK1293" s="1606" t="s">
        <v>546</v>
      </c>
      <c r="AL1293" s="1606" t="s">
        <v>546</v>
      </c>
      <c r="AM1293" s="1606" t="s">
        <v>546</v>
      </c>
      <c r="AN1293" s="1606">
        <v>1.9570000000000001</v>
      </c>
      <c r="AO1293" s="1606">
        <v>0.314</v>
      </c>
      <c r="AP1293" s="1606">
        <v>1.9E-2</v>
      </c>
      <c r="AQ1293" s="1606">
        <v>1.9570000000000001</v>
      </c>
      <c r="AR1293" s="1606">
        <v>0.314</v>
      </c>
      <c r="AS1293" s="1606">
        <v>1.9E-2</v>
      </c>
      <c r="AT1293" s="1606">
        <v>1.9570000000000001</v>
      </c>
      <c r="AU1293" s="1606">
        <v>0.314</v>
      </c>
      <c r="AV1293" s="1606">
        <v>1.9E-2</v>
      </c>
      <c r="AW1293" s="1606">
        <v>1.9570000000000001</v>
      </c>
      <c r="AX1293" s="1606">
        <v>0.314</v>
      </c>
      <c r="AY1293" s="1606">
        <v>1.9E-2</v>
      </c>
      <c r="AZ1293" s="787">
        <v>1.9570000000000001</v>
      </c>
      <c r="BA1293" s="787">
        <v>0.314</v>
      </c>
      <c r="BB1293" s="787">
        <v>1.9E-2</v>
      </c>
      <c r="BC1293" s="787">
        <v>1.9570000000000001</v>
      </c>
      <c r="BD1293" s="787">
        <v>0.314</v>
      </c>
      <c r="BE1293" s="787">
        <v>1.9E-2</v>
      </c>
      <c r="BF1293" s="881"/>
      <c r="BG1293" s="881"/>
      <c r="BH1293" s="881"/>
      <c r="BI1293" s="881"/>
      <c r="BJ1293" s="881"/>
      <c r="BK1293" s="881"/>
    </row>
    <row r="1294" spans="1:63" ht="18" customHeight="1">
      <c r="A1294" s="454"/>
      <c r="C1294" s="1605" t="s">
        <v>860</v>
      </c>
      <c r="D1294" s="1606" t="s">
        <v>546</v>
      </c>
      <c r="E1294" s="1606" t="s">
        <v>546</v>
      </c>
      <c r="F1294" s="1606" t="s">
        <v>546</v>
      </c>
      <c r="G1294" s="1606" t="s">
        <v>546</v>
      </c>
      <c r="H1294" s="1606" t="s">
        <v>546</v>
      </c>
      <c r="I1294" s="1606" t="s">
        <v>546</v>
      </c>
      <c r="J1294" s="1606" t="s">
        <v>546</v>
      </c>
      <c r="K1294" s="1606" t="s">
        <v>546</v>
      </c>
      <c r="L1294" s="1606" t="s">
        <v>546</v>
      </c>
      <c r="M1294" s="1606" t="s">
        <v>546</v>
      </c>
      <c r="N1294" s="1606" t="s">
        <v>546</v>
      </c>
      <c r="O1294" s="1606" t="s">
        <v>546</v>
      </c>
      <c r="P1294" s="1606" t="s">
        <v>546</v>
      </c>
      <c r="Q1294" s="1606" t="s">
        <v>546</v>
      </c>
      <c r="R1294" s="1606" t="s">
        <v>546</v>
      </c>
      <c r="S1294" s="1606" t="s">
        <v>546</v>
      </c>
      <c r="T1294" s="1606" t="s">
        <v>546</v>
      </c>
      <c r="U1294" s="1606" t="s">
        <v>546</v>
      </c>
      <c r="V1294" s="1606" t="s">
        <v>546</v>
      </c>
      <c r="W1294" s="1606" t="s">
        <v>546</v>
      </c>
      <c r="X1294" s="1606" t="s">
        <v>546</v>
      </c>
      <c r="Y1294" s="1606" t="s">
        <v>546</v>
      </c>
      <c r="Z1294" s="1606" t="s">
        <v>546</v>
      </c>
      <c r="AA1294" s="1606" t="s">
        <v>546</v>
      </c>
      <c r="AB1294" s="1606" t="s">
        <v>546</v>
      </c>
      <c r="AC1294" s="1606" t="s">
        <v>546</v>
      </c>
      <c r="AD1294" s="1606" t="s">
        <v>546</v>
      </c>
      <c r="AE1294" s="1606" t="s">
        <v>546</v>
      </c>
      <c r="AF1294" s="1606" t="s">
        <v>546</v>
      </c>
      <c r="AG1294" s="1606" t="s">
        <v>546</v>
      </c>
      <c r="AH1294" s="1606" t="s">
        <v>546</v>
      </c>
      <c r="AI1294" s="1606" t="s">
        <v>546</v>
      </c>
      <c r="AJ1294" s="1606" t="s">
        <v>546</v>
      </c>
      <c r="AK1294" s="1606" t="s">
        <v>546</v>
      </c>
      <c r="AL1294" s="1606" t="s">
        <v>546</v>
      </c>
      <c r="AM1294" s="1606" t="s">
        <v>546</v>
      </c>
      <c r="AN1294" s="1606">
        <v>0.32600000000000001</v>
      </c>
      <c r="AO1294" s="1606">
        <v>0.314</v>
      </c>
      <c r="AP1294" s="1606">
        <v>1.9E-2</v>
      </c>
      <c r="AQ1294" s="1606">
        <v>0.32600000000000001</v>
      </c>
      <c r="AR1294" s="1606">
        <v>0.314</v>
      </c>
      <c r="AS1294" s="1606">
        <v>1.9E-2</v>
      </c>
      <c r="AT1294" s="1606">
        <v>0.32600000000000001</v>
      </c>
      <c r="AU1294" s="1606">
        <v>0.314</v>
      </c>
      <c r="AV1294" s="1606">
        <v>1.9E-2</v>
      </c>
      <c r="AW1294" s="1606">
        <v>0.32600000000000001</v>
      </c>
      <c r="AX1294" s="1606">
        <v>0.314</v>
      </c>
      <c r="AY1294" s="1606">
        <v>1.9E-2</v>
      </c>
      <c r="AZ1294" s="787">
        <v>0.32600000000000001</v>
      </c>
      <c r="BA1294" s="787">
        <v>0.314</v>
      </c>
      <c r="BB1294" s="787">
        <v>1.9E-2</v>
      </c>
      <c r="BC1294" s="787">
        <v>0.32600000000000001</v>
      </c>
      <c r="BD1294" s="787">
        <v>0.314</v>
      </c>
      <c r="BE1294" s="787">
        <v>1.9E-2</v>
      </c>
      <c r="BF1294" s="881"/>
      <c r="BG1294" s="881"/>
      <c r="BH1294" s="881"/>
      <c r="BI1294" s="881"/>
      <c r="BJ1294" s="881"/>
      <c r="BK1294" s="881"/>
    </row>
    <row r="1295" spans="1:63" ht="18" customHeight="1">
      <c r="A1295" s="454"/>
      <c r="C1295" s="1605" t="s">
        <v>861</v>
      </c>
      <c r="D1295" s="1606" t="s">
        <v>546</v>
      </c>
      <c r="E1295" s="1606" t="s">
        <v>546</v>
      </c>
      <c r="F1295" s="1606" t="s">
        <v>546</v>
      </c>
      <c r="G1295" s="1606" t="s">
        <v>546</v>
      </c>
      <c r="H1295" s="1606" t="s">
        <v>546</v>
      </c>
      <c r="I1295" s="1606" t="s">
        <v>546</v>
      </c>
      <c r="J1295" s="1606" t="s">
        <v>546</v>
      </c>
      <c r="K1295" s="1606" t="s">
        <v>546</v>
      </c>
      <c r="L1295" s="1606" t="s">
        <v>546</v>
      </c>
      <c r="M1295" s="1606" t="s">
        <v>546</v>
      </c>
      <c r="N1295" s="1606" t="s">
        <v>546</v>
      </c>
      <c r="O1295" s="1606" t="s">
        <v>546</v>
      </c>
      <c r="P1295" s="1606" t="s">
        <v>546</v>
      </c>
      <c r="Q1295" s="1606" t="s">
        <v>546</v>
      </c>
      <c r="R1295" s="1606" t="s">
        <v>546</v>
      </c>
      <c r="S1295" s="1606" t="s">
        <v>546</v>
      </c>
      <c r="T1295" s="1606" t="s">
        <v>546</v>
      </c>
      <c r="U1295" s="1606" t="s">
        <v>546</v>
      </c>
      <c r="V1295" s="1606" t="s">
        <v>546</v>
      </c>
      <c r="W1295" s="1606" t="s">
        <v>546</v>
      </c>
      <c r="X1295" s="1606" t="s">
        <v>546</v>
      </c>
      <c r="Y1295" s="1606" t="s">
        <v>546</v>
      </c>
      <c r="Z1295" s="1606" t="s">
        <v>546</v>
      </c>
      <c r="AA1295" s="1606" t="s">
        <v>546</v>
      </c>
      <c r="AB1295" s="1606" t="s">
        <v>546</v>
      </c>
      <c r="AC1295" s="1606" t="s">
        <v>546</v>
      </c>
      <c r="AD1295" s="1606" t="s">
        <v>546</v>
      </c>
      <c r="AE1295" s="1606" t="s">
        <v>546</v>
      </c>
      <c r="AF1295" s="1606" t="s">
        <v>546</v>
      </c>
      <c r="AG1295" s="1606" t="s">
        <v>546</v>
      </c>
      <c r="AH1295" s="1606" t="s">
        <v>546</v>
      </c>
      <c r="AI1295" s="1606" t="s">
        <v>546</v>
      </c>
      <c r="AJ1295" s="1606" t="s">
        <v>546</v>
      </c>
      <c r="AK1295" s="1606" t="s">
        <v>546</v>
      </c>
      <c r="AL1295" s="1606" t="s">
        <v>546</v>
      </c>
      <c r="AM1295" s="1606" t="s">
        <v>546</v>
      </c>
      <c r="AN1295" s="1606">
        <v>0</v>
      </c>
      <c r="AO1295" s="1606">
        <v>0.314</v>
      </c>
      <c r="AP1295" s="1606">
        <v>1.9E-2</v>
      </c>
      <c r="AQ1295" s="1606">
        <v>0</v>
      </c>
      <c r="AR1295" s="1606">
        <v>0.314</v>
      </c>
      <c r="AS1295" s="1606">
        <v>1.9E-2</v>
      </c>
      <c r="AT1295" s="1606">
        <v>0</v>
      </c>
      <c r="AU1295" s="1606">
        <v>0.314</v>
      </c>
      <c r="AV1295" s="1606">
        <v>1.9E-2</v>
      </c>
      <c r="AW1295" s="1606">
        <v>0</v>
      </c>
      <c r="AX1295" s="1606">
        <v>0.314</v>
      </c>
      <c r="AY1295" s="1606">
        <v>1.9E-2</v>
      </c>
      <c r="AZ1295" s="787">
        <v>0</v>
      </c>
      <c r="BA1295" s="787">
        <v>0.314</v>
      </c>
      <c r="BB1295" s="787">
        <v>1.9E-2</v>
      </c>
      <c r="BC1295" s="787">
        <v>0</v>
      </c>
      <c r="BD1295" s="787">
        <v>0.314</v>
      </c>
      <c r="BE1295" s="787">
        <v>1.9E-2</v>
      </c>
      <c r="BF1295" s="881"/>
      <c r="BG1295" s="881"/>
      <c r="BH1295" s="881"/>
      <c r="BI1295" s="881"/>
      <c r="BJ1295" s="881"/>
      <c r="BK1295" s="881"/>
    </row>
    <row r="1296" spans="1:63" ht="18" customHeight="1">
      <c r="A1296" s="454"/>
      <c r="C1296" s="1605" t="s">
        <v>2225</v>
      </c>
      <c r="D1296" s="1606" t="s">
        <v>546</v>
      </c>
      <c r="E1296" s="1606" t="s">
        <v>546</v>
      </c>
      <c r="F1296" s="1606" t="s">
        <v>546</v>
      </c>
      <c r="G1296" s="1606" t="s">
        <v>546</v>
      </c>
      <c r="H1296" s="1606" t="s">
        <v>546</v>
      </c>
      <c r="I1296" s="1606" t="s">
        <v>546</v>
      </c>
      <c r="J1296" s="1606" t="s">
        <v>546</v>
      </c>
      <c r="K1296" s="1606" t="s">
        <v>546</v>
      </c>
      <c r="L1296" s="1606" t="s">
        <v>546</v>
      </c>
      <c r="M1296" s="1606" t="s">
        <v>546</v>
      </c>
      <c r="N1296" s="1606" t="s">
        <v>546</v>
      </c>
      <c r="O1296" s="1606" t="s">
        <v>546</v>
      </c>
      <c r="P1296" s="1606" t="s">
        <v>546</v>
      </c>
      <c r="Q1296" s="1606" t="s">
        <v>546</v>
      </c>
      <c r="R1296" s="1606" t="s">
        <v>546</v>
      </c>
      <c r="S1296" s="1606" t="s">
        <v>546</v>
      </c>
      <c r="T1296" s="1606" t="s">
        <v>546</v>
      </c>
      <c r="U1296" s="1606" t="s">
        <v>546</v>
      </c>
      <c r="V1296" s="1606" t="s">
        <v>546</v>
      </c>
      <c r="W1296" s="1606" t="s">
        <v>546</v>
      </c>
      <c r="X1296" s="1606" t="s">
        <v>546</v>
      </c>
      <c r="Y1296" s="1606" t="s">
        <v>546</v>
      </c>
      <c r="Z1296" s="1606" t="s">
        <v>546</v>
      </c>
      <c r="AA1296" s="1606" t="s">
        <v>546</v>
      </c>
      <c r="AB1296" s="1606" t="s">
        <v>546</v>
      </c>
      <c r="AC1296" s="1606" t="s">
        <v>546</v>
      </c>
      <c r="AD1296" s="1606" t="s">
        <v>546</v>
      </c>
      <c r="AE1296" s="1606" t="s">
        <v>546</v>
      </c>
      <c r="AF1296" s="1606" t="s">
        <v>546</v>
      </c>
      <c r="AG1296" s="1606" t="s">
        <v>546</v>
      </c>
      <c r="AH1296" s="1606" t="s">
        <v>546</v>
      </c>
      <c r="AI1296" s="1606" t="s">
        <v>546</v>
      </c>
      <c r="AJ1296" s="1606" t="s">
        <v>546</v>
      </c>
      <c r="AK1296" s="1606" t="s">
        <v>546</v>
      </c>
      <c r="AL1296" s="1606" t="s">
        <v>546</v>
      </c>
      <c r="AM1296" s="1606" t="s">
        <v>546</v>
      </c>
      <c r="AN1296" s="1606" t="s">
        <v>546</v>
      </c>
      <c r="AO1296" s="1606" t="s">
        <v>546</v>
      </c>
      <c r="AP1296" s="1606" t="s">
        <v>546</v>
      </c>
      <c r="AQ1296" s="1606" t="s">
        <v>546</v>
      </c>
      <c r="AR1296" s="1606" t="s">
        <v>546</v>
      </c>
      <c r="AS1296" s="1606" t="s">
        <v>546</v>
      </c>
      <c r="AT1296" s="1606" t="s">
        <v>546</v>
      </c>
      <c r="AU1296" s="1606" t="s">
        <v>546</v>
      </c>
      <c r="AV1296" s="1606" t="s">
        <v>546</v>
      </c>
      <c r="AW1296" s="1606" t="s">
        <v>546</v>
      </c>
      <c r="AX1296" s="1606" t="s">
        <v>546</v>
      </c>
      <c r="AY1296" s="1606" t="s">
        <v>546</v>
      </c>
      <c r="AZ1296" s="787" t="s">
        <v>546</v>
      </c>
      <c r="BA1296" s="787" t="s">
        <v>546</v>
      </c>
      <c r="BB1296" s="787" t="s">
        <v>546</v>
      </c>
      <c r="BC1296" s="787" t="s">
        <v>546</v>
      </c>
      <c r="BD1296" s="787" t="s">
        <v>546</v>
      </c>
      <c r="BE1296" s="787" t="s">
        <v>546</v>
      </c>
      <c r="BF1296" s="881"/>
      <c r="BG1296" s="881"/>
      <c r="BH1296" s="881"/>
      <c r="BI1296" s="881"/>
      <c r="BJ1296" s="881"/>
      <c r="BK1296" s="881"/>
    </row>
    <row r="1297" spans="1:53" ht="18" customHeight="1">
      <c r="A1297" s="454"/>
      <c r="D1297" s="728"/>
      <c r="E1297" s="728"/>
      <c r="F1297" s="728"/>
      <c r="G1297" s="728"/>
      <c r="H1297" s="728"/>
      <c r="I1297" s="728"/>
      <c r="J1297" s="728"/>
      <c r="K1297" s="728"/>
      <c r="L1297" s="728"/>
      <c r="M1297" s="728"/>
      <c r="N1297" s="728"/>
      <c r="O1297" s="728"/>
      <c r="P1297" s="728"/>
      <c r="Q1297" s="728"/>
      <c r="R1297" s="728"/>
      <c r="S1297" s="728"/>
      <c r="T1297" s="728"/>
      <c r="U1297" s="728"/>
      <c r="V1297" s="728"/>
      <c r="W1297" s="728"/>
      <c r="X1297" s="728"/>
      <c r="Y1297" s="728"/>
      <c r="Z1297" s="728"/>
      <c r="AA1297" s="728"/>
      <c r="AB1297" s="728"/>
      <c r="AC1297" s="728"/>
      <c r="AD1297" s="728"/>
      <c r="AE1297" s="728"/>
      <c r="AF1297" s="728"/>
      <c r="AG1297" s="728"/>
      <c r="AH1297" s="728"/>
      <c r="AI1297" s="728"/>
      <c r="AJ1297" s="728"/>
      <c r="AK1297" s="728"/>
      <c r="AL1297" s="728"/>
      <c r="AM1297" s="728"/>
      <c r="AN1297" s="728"/>
      <c r="AO1297" s="728"/>
      <c r="AP1297" s="728"/>
      <c r="AQ1297" s="728"/>
      <c r="AR1297" s="728"/>
      <c r="AS1297" s="728"/>
      <c r="AT1297" s="728"/>
      <c r="AU1297" s="728"/>
      <c r="AV1297" s="728"/>
      <c r="AW1297" s="728"/>
      <c r="AX1297" s="728"/>
      <c r="AY1297" s="728"/>
    </row>
    <row r="1298" spans="1:53">
      <c r="C1298" s="19"/>
      <c r="D1298" s="19"/>
      <c r="I1298" s="41"/>
      <c r="J1298" s="41"/>
      <c r="K1298" s="41"/>
      <c r="L1298" s="41"/>
      <c r="M1298" s="41"/>
      <c r="N1298" s="41"/>
      <c r="O1298" s="41"/>
      <c r="P1298" s="41"/>
      <c r="Q1298" s="41"/>
      <c r="R1298" s="41"/>
      <c r="S1298" s="41"/>
      <c r="T1298" s="41"/>
      <c r="U1298" s="41"/>
      <c r="V1298" s="41"/>
      <c r="W1298" s="41"/>
      <c r="X1298" s="41"/>
      <c r="Y1298" s="41"/>
      <c r="Z1298" s="41"/>
      <c r="AA1298" s="41"/>
      <c r="AB1298" s="41"/>
      <c r="AC1298" s="41"/>
      <c r="AD1298" s="41"/>
      <c r="AE1298" s="41"/>
      <c r="AF1298" s="41"/>
      <c r="AG1298" s="41"/>
      <c r="AH1298" s="41"/>
      <c r="AI1298" s="41"/>
      <c r="AJ1298" s="41"/>
      <c r="AK1298" s="41"/>
      <c r="AL1298" s="41"/>
      <c r="AM1298" s="41"/>
      <c r="AN1298" s="41"/>
      <c r="AO1298" s="41"/>
      <c r="AP1298" s="41"/>
      <c r="AQ1298" s="41"/>
      <c r="AR1298" s="41"/>
      <c r="AS1298" s="41"/>
      <c r="AT1298" s="41"/>
      <c r="AU1298" s="41"/>
      <c r="AV1298" s="41"/>
      <c r="AW1298" s="41"/>
      <c r="AX1298" s="41"/>
      <c r="AY1298" s="41"/>
      <c r="AZ1298" s="41"/>
      <c r="BA1298" s="41"/>
    </row>
    <row r="1299" spans="1:53">
      <c r="C1299" s="19"/>
      <c r="D1299" s="19"/>
      <c r="I1299" s="41"/>
      <c r="J1299" s="41"/>
      <c r="K1299" s="41"/>
      <c r="L1299" s="41"/>
      <c r="M1299" s="41"/>
      <c r="N1299" s="41"/>
      <c r="O1299" s="41"/>
      <c r="P1299" s="41"/>
      <c r="Q1299" s="41"/>
      <c r="R1299" s="41"/>
      <c r="S1299" s="41"/>
      <c r="T1299" s="41"/>
      <c r="U1299" s="41"/>
      <c r="V1299" s="41"/>
      <c r="W1299" s="41"/>
      <c r="X1299" s="41"/>
      <c r="Y1299" s="41"/>
      <c r="Z1299" s="41"/>
      <c r="AA1299" s="41"/>
      <c r="AB1299" s="41"/>
      <c r="AC1299" s="41"/>
      <c r="AD1299" s="41"/>
      <c r="AE1299" s="41"/>
      <c r="AF1299" s="41"/>
      <c r="AG1299" s="41"/>
      <c r="AH1299" s="41"/>
      <c r="AI1299" s="41"/>
      <c r="AJ1299" s="41"/>
      <c r="AK1299" s="41"/>
      <c r="AL1299" s="41"/>
      <c r="AM1299" s="41"/>
      <c r="AN1299" s="41"/>
      <c r="AO1299" s="41"/>
      <c r="AP1299" s="41"/>
      <c r="AQ1299" s="41"/>
      <c r="AR1299" s="41"/>
      <c r="AS1299" s="41"/>
      <c r="AT1299" s="41"/>
      <c r="AU1299" s="41"/>
      <c r="AV1299" s="41"/>
      <c r="AW1299" s="41"/>
      <c r="AX1299" s="41"/>
      <c r="AY1299" s="41"/>
      <c r="AZ1299" s="41"/>
      <c r="BA1299" s="41"/>
    </row>
    <row r="1300" spans="1:53">
      <c r="I1300" s="41"/>
      <c r="J1300" s="41"/>
      <c r="K1300" s="41"/>
      <c r="L1300" s="41"/>
      <c r="M1300" s="41"/>
      <c r="N1300" s="41"/>
      <c r="O1300" s="41"/>
      <c r="P1300" s="41"/>
      <c r="Q1300" s="41"/>
      <c r="R1300" s="41"/>
      <c r="S1300" s="41"/>
      <c r="T1300" s="41"/>
      <c r="U1300" s="41"/>
      <c r="V1300" s="41"/>
      <c r="W1300" s="41"/>
      <c r="X1300" s="41"/>
      <c r="Y1300" s="41"/>
      <c r="Z1300" s="41"/>
      <c r="AA1300" s="41"/>
      <c r="AB1300" s="41"/>
      <c r="AC1300" s="41"/>
      <c r="AD1300" s="41"/>
      <c r="AE1300" s="41"/>
      <c r="AF1300" s="41"/>
      <c r="AG1300" s="41"/>
      <c r="AH1300" s="41"/>
      <c r="AI1300" s="41"/>
      <c r="AJ1300" s="41"/>
      <c r="AK1300" s="41"/>
      <c r="AL1300" s="41"/>
      <c r="AM1300" s="41"/>
      <c r="AN1300" s="41"/>
      <c r="AO1300" s="41"/>
      <c r="AP1300" s="41"/>
      <c r="AQ1300" s="41"/>
      <c r="AR1300" s="41"/>
      <c r="AS1300" s="41"/>
      <c r="AT1300" s="41"/>
      <c r="AU1300" s="41"/>
      <c r="AV1300" s="41"/>
      <c r="AW1300" s="41"/>
      <c r="AX1300" s="41"/>
      <c r="AY1300" s="41"/>
      <c r="AZ1300" s="41"/>
      <c r="BA1300" s="41"/>
    </row>
    <row r="1301" spans="1:53">
      <c r="I1301" s="41"/>
      <c r="J1301" s="41"/>
      <c r="K1301" s="41"/>
      <c r="L1301" s="41"/>
      <c r="M1301" s="41"/>
      <c r="N1301" s="41"/>
      <c r="O1301" s="41"/>
      <c r="P1301" s="41"/>
      <c r="Q1301" s="41"/>
      <c r="R1301" s="41"/>
      <c r="S1301" s="41"/>
      <c r="T1301" s="41"/>
      <c r="U1301" s="41"/>
      <c r="V1301" s="41"/>
      <c r="W1301" s="41"/>
      <c r="X1301" s="41"/>
      <c r="Y1301" s="41"/>
      <c r="Z1301" s="41"/>
      <c r="AA1301" s="41"/>
      <c r="AB1301" s="41"/>
      <c r="AC1301" s="41"/>
      <c r="AD1301" s="41"/>
      <c r="AE1301" s="41"/>
      <c r="AF1301" s="41"/>
      <c r="AG1301" s="41"/>
      <c r="AH1301" s="41"/>
      <c r="AI1301" s="41"/>
      <c r="AJ1301" s="41"/>
      <c r="AK1301" s="41"/>
      <c r="AL1301" s="41"/>
      <c r="AM1301" s="41"/>
      <c r="AN1301" s="41"/>
      <c r="AO1301" s="41"/>
      <c r="AP1301" s="41"/>
      <c r="AQ1301" s="41"/>
      <c r="AR1301" s="41"/>
      <c r="AS1301" s="41"/>
      <c r="AT1301" s="41"/>
      <c r="AU1301" s="41"/>
      <c r="AV1301" s="41"/>
      <c r="AW1301" s="41"/>
      <c r="AX1301" s="41"/>
      <c r="AY1301" s="41"/>
      <c r="AZ1301" s="41"/>
      <c r="BA1301" s="41"/>
    </row>
    <row r="1302" spans="1:53">
      <c r="B1302" s="37" t="s">
        <v>2226</v>
      </c>
      <c r="U1302" s="819" t="s">
        <v>2220</v>
      </c>
    </row>
    <row r="1303" spans="1:53">
      <c r="B1303" s="37"/>
      <c r="C1303" s="36" t="s">
        <v>2227</v>
      </c>
      <c r="G1303" s="36" t="s">
        <v>2228</v>
      </c>
      <c r="O1303" s="36" t="s">
        <v>2229</v>
      </c>
    </row>
    <row r="1304" spans="1:53">
      <c r="C1304" s="664">
        <v>2007</v>
      </c>
      <c r="D1304" s="664">
        <v>2008</v>
      </c>
      <c r="E1304" s="664">
        <v>2009</v>
      </c>
      <c r="F1304" s="664">
        <v>2010</v>
      </c>
      <c r="G1304" s="25">
        <v>2011</v>
      </c>
      <c r="H1304" s="25">
        <v>2012</v>
      </c>
      <c r="I1304" s="25">
        <v>2013</v>
      </c>
      <c r="J1304" s="25">
        <v>2014</v>
      </c>
      <c r="K1304" s="25">
        <v>2015</v>
      </c>
      <c r="L1304" s="25">
        <v>2016</v>
      </c>
      <c r="M1304" s="25">
        <v>2017</v>
      </c>
      <c r="N1304" s="25">
        <v>2018</v>
      </c>
      <c r="O1304" s="666">
        <v>2019</v>
      </c>
      <c r="P1304" s="666">
        <v>2020</v>
      </c>
      <c r="Q1304" s="666">
        <v>2021</v>
      </c>
      <c r="R1304" s="666">
        <v>2022</v>
      </c>
      <c r="S1304" s="666">
        <v>2023</v>
      </c>
      <c r="T1304" s="666">
        <v>2024</v>
      </c>
      <c r="U1304" s="821">
        <v>2025</v>
      </c>
      <c r="V1304" s="821">
        <v>2026</v>
      </c>
      <c r="AA1304" s="820" t="s">
        <v>2230</v>
      </c>
    </row>
    <row r="1305" spans="1:53">
      <c r="C1305" s="1607" t="str">
        <f>"Comb_fijas_"&amp;C1304</f>
        <v>Comb_fijas_2007</v>
      </c>
      <c r="D1305" s="1607" t="str">
        <f t="shared" ref="D1305:T1305" si="88">"Comb_fijas_"&amp;D1304</f>
        <v>Comb_fijas_2008</v>
      </c>
      <c r="E1305" s="1607" t="str">
        <f t="shared" si="88"/>
        <v>Comb_fijas_2009</v>
      </c>
      <c r="F1305" s="1607" t="str">
        <f t="shared" si="88"/>
        <v>Comb_fijas_2010</v>
      </c>
      <c r="G1305" s="1607" t="str">
        <f t="shared" si="88"/>
        <v>Comb_fijas_2011</v>
      </c>
      <c r="H1305" s="1607" t="str">
        <f t="shared" si="88"/>
        <v>Comb_fijas_2012</v>
      </c>
      <c r="I1305" s="1607" t="str">
        <f t="shared" si="88"/>
        <v>Comb_fijas_2013</v>
      </c>
      <c r="J1305" s="1607" t="str">
        <f t="shared" si="88"/>
        <v>Comb_fijas_2014</v>
      </c>
      <c r="K1305" s="1607" t="str">
        <f t="shared" si="88"/>
        <v>Comb_fijas_2015</v>
      </c>
      <c r="L1305" s="1607" t="str">
        <f t="shared" si="88"/>
        <v>Comb_fijas_2016</v>
      </c>
      <c r="M1305" s="1607" t="str">
        <f t="shared" si="88"/>
        <v>Comb_fijas_2017</v>
      </c>
      <c r="N1305" s="1607" t="str">
        <f t="shared" si="88"/>
        <v>Comb_fijas_2018</v>
      </c>
      <c r="O1305" s="1607" t="str">
        <f t="shared" si="88"/>
        <v>Comb_fijas_2019</v>
      </c>
      <c r="P1305" s="1607" t="str">
        <f t="shared" si="88"/>
        <v>Comb_fijas_2020</v>
      </c>
      <c r="Q1305" s="1607" t="str">
        <f t="shared" si="88"/>
        <v>Comb_fijas_2021</v>
      </c>
      <c r="R1305" s="1607" t="str">
        <f t="shared" si="88"/>
        <v>Comb_fijas_2022</v>
      </c>
      <c r="S1305" s="1607" t="str">
        <f t="shared" si="88"/>
        <v>Comb_fijas_2023</v>
      </c>
      <c r="T1305" s="1607" t="str">
        <f t="shared" si="88"/>
        <v>Comb_fijas_2024</v>
      </c>
      <c r="U1305" s="1608" t="str">
        <f>"Comb_fijas_"&amp;U1304</f>
        <v>Comb_fijas_2025</v>
      </c>
      <c r="V1305" s="1608" t="str">
        <f>"Comb_fijas_"&amp;V1304</f>
        <v>Comb_fijas_2026</v>
      </c>
      <c r="AA1305" s="817" t="s">
        <v>2231</v>
      </c>
    </row>
    <row r="1306" spans="1:53">
      <c r="C1306" s="787" t="s">
        <v>830</v>
      </c>
      <c r="D1306" s="787" t="s">
        <v>830</v>
      </c>
      <c r="E1306" s="787" t="s">
        <v>830</v>
      </c>
      <c r="F1306" s="787" t="s">
        <v>830</v>
      </c>
      <c r="G1306" s="787" t="s">
        <v>830</v>
      </c>
      <c r="H1306" s="787" t="s">
        <v>830</v>
      </c>
      <c r="I1306" s="787" t="s">
        <v>830</v>
      </c>
      <c r="J1306" s="787" t="s">
        <v>830</v>
      </c>
      <c r="K1306" s="787" t="s">
        <v>830</v>
      </c>
      <c r="L1306" s="787" t="s">
        <v>830</v>
      </c>
      <c r="M1306" s="787" t="s">
        <v>830</v>
      </c>
      <c r="N1306" s="787" t="s">
        <v>830</v>
      </c>
      <c r="O1306" s="1609" t="s">
        <v>830</v>
      </c>
      <c r="P1306" s="1609" t="s">
        <v>830</v>
      </c>
      <c r="Q1306" s="1609" t="s">
        <v>830</v>
      </c>
      <c r="R1306" s="1609" t="s">
        <v>830</v>
      </c>
      <c r="S1306" s="1609" t="s">
        <v>830</v>
      </c>
      <c r="T1306" s="1609" t="s">
        <v>830</v>
      </c>
      <c r="U1306" s="1610" t="s">
        <v>830</v>
      </c>
      <c r="V1306" s="822" t="s">
        <v>830</v>
      </c>
      <c r="AA1306" s="818" t="s">
        <v>830</v>
      </c>
    </row>
    <row r="1307" spans="1:53">
      <c r="C1307" s="787" t="s">
        <v>831</v>
      </c>
      <c r="D1307" s="787" t="s">
        <v>831</v>
      </c>
      <c r="E1307" s="787" t="s">
        <v>831</v>
      </c>
      <c r="F1307" s="787" t="s">
        <v>831</v>
      </c>
      <c r="G1307" s="787" t="s">
        <v>831</v>
      </c>
      <c r="H1307" s="787" t="s">
        <v>831</v>
      </c>
      <c r="I1307" s="787" t="s">
        <v>831</v>
      </c>
      <c r="J1307" s="787" t="s">
        <v>831</v>
      </c>
      <c r="K1307" s="787" t="s">
        <v>831</v>
      </c>
      <c r="L1307" s="787" t="s">
        <v>831</v>
      </c>
      <c r="M1307" s="787" t="s">
        <v>831</v>
      </c>
      <c r="N1307" s="787" t="s">
        <v>831</v>
      </c>
      <c r="O1307" s="1609" t="s">
        <v>831</v>
      </c>
      <c r="P1307" s="1609" t="s">
        <v>831</v>
      </c>
      <c r="Q1307" s="1609" t="s">
        <v>831</v>
      </c>
      <c r="R1307" s="1609" t="s">
        <v>831</v>
      </c>
      <c r="S1307" s="1609" t="s">
        <v>831</v>
      </c>
      <c r="T1307" s="1609" t="s">
        <v>831</v>
      </c>
      <c r="U1307" s="1610" t="s">
        <v>831</v>
      </c>
      <c r="V1307" s="822" t="s">
        <v>831</v>
      </c>
      <c r="AA1307" s="818" t="s">
        <v>831</v>
      </c>
    </row>
    <row r="1308" spans="1:53">
      <c r="C1308" s="787" t="s">
        <v>2224</v>
      </c>
      <c r="D1308" s="787" t="s">
        <v>2224</v>
      </c>
      <c r="E1308" s="787" t="s">
        <v>2224</v>
      </c>
      <c r="F1308" s="787" t="s">
        <v>2224</v>
      </c>
      <c r="G1308" s="787" t="s">
        <v>2224</v>
      </c>
      <c r="H1308" s="787" t="s">
        <v>2224</v>
      </c>
      <c r="I1308" s="787" t="s">
        <v>2224</v>
      </c>
      <c r="J1308" s="787" t="s">
        <v>2224</v>
      </c>
      <c r="K1308" s="787" t="s">
        <v>2224</v>
      </c>
      <c r="L1308" s="787" t="s">
        <v>2224</v>
      </c>
      <c r="M1308" s="787" t="s">
        <v>2224</v>
      </c>
      <c r="N1308" s="787" t="s">
        <v>2224</v>
      </c>
      <c r="O1308" s="1609" t="s">
        <v>2224</v>
      </c>
      <c r="P1308" s="1609" t="s">
        <v>2224</v>
      </c>
      <c r="Q1308" s="1609" t="s">
        <v>2224</v>
      </c>
      <c r="R1308" s="1609" t="s">
        <v>2224</v>
      </c>
      <c r="S1308" s="1609" t="s">
        <v>2224</v>
      </c>
      <c r="T1308" s="1609" t="s">
        <v>2224</v>
      </c>
      <c r="U1308" s="1610" t="s">
        <v>2224</v>
      </c>
      <c r="V1308" s="822" t="s">
        <v>2224</v>
      </c>
      <c r="AA1308" s="818" t="s">
        <v>2224</v>
      </c>
    </row>
    <row r="1309" spans="1:53">
      <c r="C1309" s="787" t="s">
        <v>833</v>
      </c>
      <c r="D1309" s="787" t="s">
        <v>833</v>
      </c>
      <c r="E1309" s="787" t="s">
        <v>833</v>
      </c>
      <c r="F1309" s="787" t="s">
        <v>833</v>
      </c>
      <c r="G1309" s="787" t="s">
        <v>833</v>
      </c>
      <c r="H1309" s="787" t="s">
        <v>833</v>
      </c>
      <c r="I1309" s="787" t="s">
        <v>833</v>
      </c>
      <c r="J1309" s="787" t="s">
        <v>833</v>
      </c>
      <c r="K1309" s="787" t="s">
        <v>833</v>
      </c>
      <c r="L1309" s="787" t="s">
        <v>833</v>
      </c>
      <c r="M1309" s="787" t="s">
        <v>833</v>
      </c>
      <c r="N1309" s="787" t="s">
        <v>833</v>
      </c>
      <c r="O1309" s="1609" t="s">
        <v>833</v>
      </c>
      <c r="P1309" s="1609" t="s">
        <v>833</v>
      </c>
      <c r="Q1309" s="1609" t="s">
        <v>833</v>
      </c>
      <c r="R1309" s="1609" t="s">
        <v>833</v>
      </c>
      <c r="S1309" s="1609" t="s">
        <v>833</v>
      </c>
      <c r="T1309" s="1609" t="s">
        <v>833</v>
      </c>
      <c r="U1309" s="1610" t="s">
        <v>833</v>
      </c>
      <c r="V1309" s="822" t="s">
        <v>833</v>
      </c>
      <c r="AA1309" s="818" t="s">
        <v>833</v>
      </c>
    </row>
    <row r="1310" spans="1:53">
      <c r="C1310" s="787" t="s">
        <v>834</v>
      </c>
      <c r="D1310" s="787" t="s">
        <v>834</v>
      </c>
      <c r="E1310" s="787" t="s">
        <v>834</v>
      </c>
      <c r="F1310" s="787" t="s">
        <v>834</v>
      </c>
      <c r="G1310" s="787" t="s">
        <v>834</v>
      </c>
      <c r="H1310" s="787" t="s">
        <v>834</v>
      </c>
      <c r="I1310" s="787" t="s">
        <v>834</v>
      </c>
      <c r="J1310" s="787" t="s">
        <v>834</v>
      </c>
      <c r="K1310" s="787" t="s">
        <v>834</v>
      </c>
      <c r="L1310" s="787" t="s">
        <v>834</v>
      </c>
      <c r="M1310" s="787" t="s">
        <v>834</v>
      </c>
      <c r="N1310" s="787" t="s">
        <v>834</v>
      </c>
      <c r="O1310" s="1609" t="s">
        <v>834</v>
      </c>
      <c r="P1310" s="1609" t="s">
        <v>834</v>
      </c>
      <c r="Q1310" s="1609" t="s">
        <v>834</v>
      </c>
      <c r="R1310" s="1609" t="s">
        <v>834</v>
      </c>
      <c r="S1310" s="1609" t="s">
        <v>834</v>
      </c>
      <c r="T1310" s="1609" t="s">
        <v>834</v>
      </c>
      <c r="U1310" s="1610" t="s">
        <v>834</v>
      </c>
      <c r="V1310" s="822" t="s">
        <v>834</v>
      </c>
      <c r="AA1310" s="818" t="s">
        <v>834</v>
      </c>
    </row>
    <row r="1311" spans="1:53">
      <c r="C1311" s="787" t="s">
        <v>835</v>
      </c>
      <c r="D1311" s="787" t="s">
        <v>835</v>
      </c>
      <c r="E1311" s="787" t="s">
        <v>835</v>
      </c>
      <c r="F1311" s="787" t="s">
        <v>835</v>
      </c>
      <c r="G1311" s="787" t="s">
        <v>835</v>
      </c>
      <c r="H1311" s="787" t="s">
        <v>835</v>
      </c>
      <c r="I1311" s="787" t="s">
        <v>835</v>
      </c>
      <c r="J1311" s="787" t="s">
        <v>835</v>
      </c>
      <c r="K1311" s="787" t="s">
        <v>835</v>
      </c>
      <c r="L1311" s="787" t="s">
        <v>835</v>
      </c>
      <c r="M1311" s="787" t="s">
        <v>835</v>
      </c>
      <c r="N1311" s="787" t="s">
        <v>835</v>
      </c>
      <c r="O1311" s="1609" t="s">
        <v>835</v>
      </c>
      <c r="P1311" s="1609" t="s">
        <v>835</v>
      </c>
      <c r="Q1311" s="1609" t="s">
        <v>835</v>
      </c>
      <c r="R1311" s="1609" t="s">
        <v>835</v>
      </c>
      <c r="S1311" s="1609" t="s">
        <v>835</v>
      </c>
      <c r="T1311" s="1609" t="s">
        <v>835</v>
      </c>
      <c r="U1311" s="1610" t="s">
        <v>835</v>
      </c>
      <c r="V1311" s="822" t="s">
        <v>835</v>
      </c>
      <c r="AA1311" s="818" t="s">
        <v>835</v>
      </c>
    </row>
    <row r="1312" spans="1:53">
      <c r="C1312" s="787" t="s">
        <v>836</v>
      </c>
      <c r="D1312" s="787" t="s">
        <v>836</v>
      </c>
      <c r="E1312" s="787" t="s">
        <v>836</v>
      </c>
      <c r="F1312" s="787" t="s">
        <v>836</v>
      </c>
      <c r="G1312" s="787" t="s">
        <v>836</v>
      </c>
      <c r="H1312" s="787" t="s">
        <v>836</v>
      </c>
      <c r="I1312" s="787" t="s">
        <v>836</v>
      </c>
      <c r="J1312" s="787" t="s">
        <v>836</v>
      </c>
      <c r="K1312" s="787" t="s">
        <v>836</v>
      </c>
      <c r="L1312" s="787" t="s">
        <v>836</v>
      </c>
      <c r="M1312" s="787" t="s">
        <v>836</v>
      </c>
      <c r="N1312" s="787" t="s">
        <v>836</v>
      </c>
      <c r="O1312" s="1609" t="s">
        <v>836</v>
      </c>
      <c r="P1312" s="1609" t="s">
        <v>836</v>
      </c>
      <c r="Q1312" s="1609" t="s">
        <v>836</v>
      </c>
      <c r="R1312" s="1609" t="s">
        <v>836</v>
      </c>
      <c r="S1312" s="1609" t="s">
        <v>836</v>
      </c>
      <c r="T1312" s="1609" t="s">
        <v>836</v>
      </c>
      <c r="U1312" s="1610" t="s">
        <v>836</v>
      </c>
      <c r="V1312" s="822" t="s">
        <v>836</v>
      </c>
      <c r="AA1312" s="818" t="s">
        <v>836</v>
      </c>
    </row>
    <row r="1313" spans="3:27">
      <c r="C1313" s="787" t="s">
        <v>837</v>
      </c>
      <c r="D1313" s="787" t="s">
        <v>837</v>
      </c>
      <c r="E1313" s="787" t="s">
        <v>837</v>
      </c>
      <c r="F1313" s="787" t="s">
        <v>837</v>
      </c>
      <c r="G1313" s="787" t="s">
        <v>837</v>
      </c>
      <c r="H1313" s="787" t="s">
        <v>837</v>
      </c>
      <c r="I1313" s="787" t="s">
        <v>837</v>
      </c>
      <c r="J1313" s="787" t="s">
        <v>837</v>
      </c>
      <c r="K1313" s="787" t="s">
        <v>837</v>
      </c>
      <c r="L1313" s="787" t="s">
        <v>837</v>
      </c>
      <c r="M1313" s="787" t="s">
        <v>837</v>
      </c>
      <c r="N1313" s="787" t="s">
        <v>837</v>
      </c>
      <c r="O1313" s="1609" t="s">
        <v>837</v>
      </c>
      <c r="P1313" s="1609" t="s">
        <v>837</v>
      </c>
      <c r="Q1313" s="1609" t="s">
        <v>837</v>
      </c>
      <c r="R1313" s="1609" t="s">
        <v>837</v>
      </c>
      <c r="S1313" s="1609" t="s">
        <v>837</v>
      </c>
      <c r="T1313" s="1609" t="s">
        <v>837</v>
      </c>
      <c r="U1313" s="1610" t="s">
        <v>837</v>
      </c>
      <c r="V1313" s="822" t="s">
        <v>837</v>
      </c>
      <c r="AA1313" s="818" t="s">
        <v>837</v>
      </c>
    </row>
    <row r="1314" spans="3:27">
      <c r="C1314" s="787" t="s">
        <v>838</v>
      </c>
      <c r="D1314" s="787" t="s">
        <v>838</v>
      </c>
      <c r="E1314" s="787" t="s">
        <v>838</v>
      </c>
      <c r="F1314" s="787" t="s">
        <v>838</v>
      </c>
      <c r="G1314" s="787" t="s">
        <v>838</v>
      </c>
      <c r="H1314" s="787" t="s">
        <v>838</v>
      </c>
      <c r="I1314" s="787" t="s">
        <v>838</v>
      </c>
      <c r="J1314" s="787" t="s">
        <v>838</v>
      </c>
      <c r="K1314" s="787" t="s">
        <v>838</v>
      </c>
      <c r="L1314" s="787" t="s">
        <v>838</v>
      </c>
      <c r="M1314" s="787" t="s">
        <v>838</v>
      </c>
      <c r="N1314" s="787" t="s">
        <v>838</v>
      </c>
      <c r="O1314" s="1609" t="s">
        <v>838</v>
      </c>
      <c r="P1314" s="1609" t="s">
        <v>838</v>
      </c>
      <c r="Q1314" s="1609" t="s">
        <v>838</v>
      </c>
      <c r="R1314" s="1609" t="s">
        <v>838</v>
      </c>
      <c r="S1314" s="1609" t="s">
        <v>838</v>
      </c>
      <c r="T1314" s="1609" t="s">
        <v>838</v>
      </c>
      <c r="U1314" s="1610" t="s">
        <v>838</v>
      </c>
      <c r="V1314" s="822" t="s">
        <v>838</v>
      </c>
      <c r="AA1314" s="818" t="s">
        <v>838</v>
      </c>
    </row>
    <row r="1315" spans="3:27">
      <c r="C1315" s="787" t="s">
        <v>839</v>
      </c>
      <c r="D1315" s="787" t="s">
        <v>839</v>
      </c>
      <c r="E1315" s="787" t="s">
        <v>839</v>
      </c>
      <c r="F1315" s="787" t="s">
        <v>839</v>
      </c>
      <c r="G1315" s="787" t="s">
        <v>839</v>
      </c>
      <c r="H1315" s="787" t="s">
        <v>839</v>
      </c>
      <c r="I1315" s="787" t="s">
        <v>839</v>
      </c>
      <c r="J1315" s="787" t="s">
        <v>839</v>
      </c>
      <c r="K1315" s="787" t="s">
        <v>839</v>
      </c>
      <c r="L1315" s="787" t="s">
        <v>839</v>
      </c>
      <c r="M1315" s="787" t="s">
        <v>839</v>
      </c>
      <c r="N1315" s="787" t="s">
        <v>839</v>
      </c>
      <c r="O1315" s="1609" t="s">
        <v>839</v>
      </c>
      <c r="P1315" s="1609" t="s">
        <v>839</v>
      </c>
      <c r="Q1315" s="1609" t="s">
        <v>839</v>
      </c>
      <c r="R1315" s="1609" t="s">
        <v>839</v>
      </c>
      <c r="S1315" s="1609" t="s">
        <v>839</v>
      </c>
      <c r="T1315" s="1609" t="s">
        <v>839</v>
      </c>
      <c r="U1315" s="1610" t="s">
        <v>839</v>
      </c>
      <c r="V1315" s="822" t="s">
        <v>839</v>
      </c>
      <c r="AA1315" s="818" t="s">
        <v>839</v>
      </c>
    </row>
    <row r="1316" spans="3:27">
      <c r="C1316" s="787" t="s">
        <v>840</v>
      </c>
      <c r="D1316" s="787" t="s">
        <v>840</v>
      </c>
      <c r="E1316" s="787" t="s">
        <v>840</v>
      </c>
      <c r="F1316" s="787" t="s">
        <v>840</v>
      </c>
      <c r="G1316" s="787" t="s">
        <v>840</v>
      </c>
      <c r="H1316" s="787" t="s">
        <v>840</v>
      </c>
      <c r="I1316" s="787" t="s">
        <v>840</v>
      </c>
      <c r="J1316" s="787" t="s">
        <v>840</v>
      </c>
      <c r="K1316" s="787" t="s">
        <v>840</v>
      </c>
      <c r="L1316" s="787" t="s">
        <v>840</v>
      </c>
      <c r="M1316" s="787" t="s">
        <v>840</v>
      </c>
      <c r="N1316" s="787" t="s">
        <v>840</v>
      </c>
      <c r="O1316" s="1609" t="s">
        <v>840</v>
      </c>
      <c r="P1316" s="1609" t="s">
        <v>840</v>
      </c>
      <c r="Q1316" s="1609" t="s">
        <v>840</v>
      </c>
      <c r="R1316" s="1609" t="s">
        <v>840</v>
      </c>
      <c r="S1316" s="1609" t="s">
        <v>840</v>
      </c>
      <c r="T1316" s="1609" t="s">
        <v>840</v>
      </c>
      <c r="U1316" s="1610" t="s">
        <v>840</v>
      </c>
      <c r="V1316" s="822" t="s">
        <v>840</v>
      </c>
      <c r="AA1316" s="818" t="s">
        <v>840</v>
      </c>
    </row>
    <row r="1317" spans="3:27">
      <c r="C1317" s="787" t="s">
        <v>841</v>
      </c>
      <c r="D1317" s="787" t="s">
        <v>841</v>
      </c>
      <c r="E1317" s="787" t="s">
        <v>841</v>
      </c>
      <c r="F1317" s="787" t="s">
        <v>841</v>
      </c>
      <c r="G1317" s="787" t="s">
        <v>841</v>
      </c>
      <c r="H1317" s="787" t="s">
        <v>841</v>
      </c>
      <c r="I1317" s="787" t="s">
        <v>841</v>
      </c>
      <c r="J1317" s="787" t="s">
        <v>841</v>
      </c>
      <c r="K1317" s="787" t="s">
        <v>841</v>
      </c>
      <c r="L1317" s="787" t="s">
        <v>841</v>
      </c>
      <c r="M1317" s="787" t="s">
        <v>841</v>
      </c>
      <c r="N1317" s="787" t="s">
        <v>841</v>
      </c>
      <c r="O1317" s="1609" t="s">
        <v>841</v>
      </c>
      <c r="P1317" s="1609" t="s">
        <v>841</v>
      </c>
      <c r="Q1317" s="1609" t="s">
        <v>841</v>
      </c>
      <c r="R1317" s="1609" t="s">
        <v>841</v>
      </c>
      <c r="S1317" s="1609" t="s">
        <v>841</v>
      </c>
      <c r="T1317" s="1609" t="s">
        <v>841</v>
      </c>
      <c r="U1317" s="1610" t="s">
        <v>841</v>
      </c>
      <c r="V1317" s="822" t="s">
        <v>841</v>
      </c>
      <c r="AA1317" s="818" t="s">
        <v>841</v>
      </c>
    </row>
    <row r="1318" spans="3:27">
      <c r="C1318" s="787" t="s">
        <v>842</v>
      </c>
      <c r="D1318" s="787" t="s">
        <v>842</v>
      </c>
      <c r="E1318" s="787" t="s">
        <v>842</v>
      </c>
      <c r="F1318" s="787" t="s">
        <v>842</v>
      </c>
      <c r="G1318" s="787" t="s">
        <v>842</v>
      </c>
      <c r="H1318" s="787" t="s">
        <v>842</v>
      </c>
      <c r="I1318" s="787" t="s">
        <v>842</v>
      </c>
      <c r="J1318" s="787" t="s">
        <v>842</v>
      </c>
      <c r="K1318" s="787" t="s">
        <v>842</v>
      </c>
      <c r="L1318" s="787" t="s">
        <v>842</v>
      </c>
      <c r="M1318" s="787" t="s">
        <v>842</v>
      </c>
      <c r="N1318" s="787" t="s">
        <v>842</v>
      </c>
      <c r="O1318" s="1609" t="s">
        <v>842</v>
      </c>
      <c r="P1318" s="1609" t="s">
        <v>842</v>
      </c>
      <c r="Q1318" s="1609" t="s">
        <v>842</v>
      </c>
      <c r="R1318" s="1609" t="s">
        <v>842</v>
      </c>
      <c r="S1318" s="1609" t="s">
        <v>842</v>
      </c>
      <c r="T1318" s="1609" t="s">
        <v>842</v>
      </c>
      <c r="U1318" s="1610" t="s">
        <v>842</v>
      </c>
      <c r="V1318" s="822" t="s">
        <v>842</v>
      </c>
      <c r="AA1318" s="818" t="s">
        <v>842</v>
      </c>
    </row>
    <row r="1319" spans="3:27">
      <c r="C1319" s="787" t="s">
        <v>843</v>
      </c>
      <c r="D1319" s="787" t="s">
        <v>843</v>
      </c>
      <c r="E1319" s="787" t="s">
        <v>843</v>
      </c>
      <c r="F1319" s="787" t="s">
        <v>843</v>
      </c>
      <c r="G1319" s="787" t="s">
        <v>843</v>
      </c>
      <c r="H1319" s="787" t="s">
        <v>843</v>
      </c>
      <c r="I1319" s="787" t="s">
        <v>843</v>
      </c>
      <c r="J1319" s="787" t="s">
        <v>843</v>
      </c>
      <c r="K1319" s="787" t="s">
        <v>843</v>
      </c>
      <c r="L1319" s="787" t="s">
        <v>843</v>
      </c>
      <c r="M1319" s="787" t="s">
        <v>843</v>
      </c>
      <c r="N1319" s="787" t="s">
        <v>843</v>
      </c>
      <c r="O1319" s="1609" t="s">
        <v>843</v>
      </c>
      <c r="P1319" s="1609" t="s">
        <v>843</v>
      </c>
      <c r="Q1319" s="1609" t="s">
        <v>843</v>
      </c>
      <c r="R1319" s="1609" t="s">
        <v>843</v>
      </c>
      <c r="S1319" s="1609" t="s">
        <v>843</v>
      </c>
      <c r="T1319" s="1609" t="s">
        <v>843</v>
      </c>
      <c r="U1319" s="1610" t="s">
        <v>843</v>
      </c>
      <c r="V1319" s="822" t="s">
        <v>843</v>
      </c>
      <c r="AA1319" s="818" t="s">
        <v>843</v>
      </c>
    </row>
    <row r="1320" spans="3:27">
      <c r="C1320" s="787" t="s">
        <v>844</v>
      </c>
      <c r="D1320" s="787" t="s">
        <v>844</v>
      </c>
      <c r="E1320" s="787" t="s">
        <v>844</v>
      </c>
      <c r="F1320" s="787" t="s">
        <v>844</v>
      </c>
      <c r="G1320" s="787" t="s">
        <v>844</v>
      </c>
      <c r="H1320" s="787" t="s">
        <v>844</v>
      </c>
      <c r="I1320" s="787" t="s">
        <v>844</v>
      </c>
      <c r="J1320" s="787" t="s">
        <v>844</v>
      </c>
      <c r="K1320" s="787" t="s">
        <v>844</v>
      </c>
      <c r="L1320" s="787" t="s">
        <v>844</v>
      </c>
      <c r="M1320" s="787" t="s">
        <v>844</v>
      </c>
      <c r="N1320" s="787" t="s">
        <v>844</v>
      </c>
      <c r="O1320" s="1609" t="s">
        <v>844</v>
      </c>
      <c r="P1320" s="1609" t="s">
        <v>844</v>
      </c>
      <c r="Q1320" s="1609" t="s">
        <v>844</v>
      </c>
      <c r="R1320" s="1609" t="s">
        <v>844</v>
      </c>
      <c r="S1320" s="1609" t="s">
        <v>844</v>
      </c>
      <c r="T1320" s="1609" t="s">
        <v>844</v>
      </c>
      <c r="U1320" s="1610" t="s">
        <v>844</v>
      </c>
      <c r="V1320" s="822" t="s">
        <v>844</v>
      </c>
      <c r="AA1320" s="818" t="s">
        <v>844</v>
      </c>
    </row>
    <row r="1321" spans="3:27">
      <c r="C1321" s="787" t="s">
        <v>845</v>
      </c>
      <c r="D1321" s="787" t="s">
        <v>845</v>
      </c>
      <c r="E1321" s="787" t="s">
        <v>845</v>
      </c>
      <c r="F1321" s="787" t="s">
        <v>845</v>
      </c>
      <c r="G1321" s="787" t="s">
        <v>845</v>
      </c>
      <c r="H1321" s="787" t="s">
        <v>845</v>
      </c>
      <c r="I1321" s="787" t="s">
        <v>845</v>
      </c>
      <c r="J1321" s="787" t="s">
        <v>845</v>
      </c>
      <c r="K1321" s="787" t="s">
        <v>845</v>
      </c>
      <c r="L1321" s="787" t="s">
        <v>845</v>
      </c>
      <c r="M1321" s="787" t="s">
        <v>845</v>
      </c>
      <c r="N1321" s="787" t="s">
        <v>845</v>
      </c>
      <c r="O1321" s="1609" t="s">
        <v>845</v>
      </c>
      <c r="P1321" s="1609" t="s">
        <v>845</v>
      </c>
      <c r="Q1321" s="1609" t="s">
        <v>845</v>
      </c>
      <c r="R1321" s="1609" t="s">
        <v>845</v>
      </c>
      <c r="S1321" s="1609" t="s">
        <v>845</v>
      </c>
      <c r="T1321" s="1609" t="s">
        <v>845</v>
      </c>
      <c r="U1321" s="1610" t="s">
        <v>845</v>
      </c>
      <c r="V1321" s="822" t="s">
        <v>845</v>
      </c>
      <c r="AA1321" s="818" t="s">
        <v>845</v>
      </c>
    </row>
    <row r="1322" spans="3:27">
      <c r="C1322" s="787" t="s">
        <v>846</v>
      </c>
      <c r="D1322" s="787" t="s">
        <v>846</v>
      </c>
      <c r="E1322" s="787" t="s">
        <v>846</v>
      </c>
      <c r="F1322" s="787" t="s">
        <v>846</v>
      </c>
      <c r="G1322" s="787" t="s">
        <v>846</v>
      </c>
      <c r="H1322" s="787" t="s">
        <v>846</v>
      </c>
      <c r="I1322" s="787" t="s">
        <v>846</v>
      </c>
      <c r="J1322" s="787" t="s">
        <v>846</v>
      </c>
      <c r="K1322" s="787" t="s">
        <v>846</v>
      </c>
      <c r="L1322" s="787" t="s">
        <v>846</v>
      </c>
      <c r="M1322" s="787" t="s">
        <v>846</v>
      </c>
      <c r="N1322" s="787" t="s">
        <v>846</v>
      </c>
      <c r="O1322" s="1609" t="s">
        <v>846</v>
      </c>
      <c r="P1322" s="1609" t="s">
        <v>846</v>
      </c>
      <c r="Q1322" s="1609" t="s">
        <v>846</v>
      </c>
      <c r="R1322" s="1609" t="s">
        <v>846</v>
      </c>
      <c r="S1322" s="1609" t="s">
        <v>846</v>
      </c>
      <c r="T1322" s="1609" t="s">
        <v>846</v>
      </c>
      <c r="U1322" s="1610" t="s">
        <v>846</v>
      </c>
      <c r="V1322" s="822" t="s">
        <v>846</v>
      </c>
      <c r="AA1322" s="818" t="s">
        <v>846</v>
      </c>
    </row>
    <row r="1323" spans="3:27">
      <c r="C1323" s="787" t="s">
        <v>847</v>
      </c>
      <c r="D1323" s="787" t="s">
        <v>847</v>
      </c>
      <c r="E1323" s="787" t="s">
        <v>847</v>
      </c>
      <c r="F1323" s="787" t="s">
        <v>847</v>
      </c>
      <c r="G1323" s="787" t="s">
        <v>847</v>
      </c>
      <c r="H1323" s="787" t="s">
        <v>847</v>
      </c>
      <c r="I1323" s="787" t="s">
        <v>847</v>
      </c>
      <c r="J1323" s="787" t="s">
        <v>847</v>
      </c>
      <c r="K1323" s="787" t="s">
        <v>847</v>
      </c>
      <c r="L1323" s="787" t="s">
        <v>847</v>
      </c>
      <c r="M1323" s="787" t="s">
        <v>847</v>
      </c>
      <c r="N1323" s="787" t="s">
        <v>847</v>
      </c>
      <c r="O1323" s="1609" t="s">
        <v>847</v>
      </c>
      <c r="P1323" s="1609" t="s">
        <v>847</v>
      </c>
      <c r="Q1323" s="1609" t="s">
        <v>847</v>
      </c>
      <c r="R1323" s="1609" t="s">
        <v>847</v>
      </c>
      <c r="S1323" s="1609" t="s">
        <v>847</v>
      </c>
      <c r="T1323" s="1609" t="s">
        <v>847</v>
      </c>
      <c r="U1323" s="1610" t="s">
        <v>847</v>
      </c>
      <c r="V1323" s="822" t="s">
        <v>847</v>
      </c>
      <c r="AA1323" s="818" t="s">
        <v>847</v>
      </c>
    </row>
    <row r="1324" spans="3:27">
      <c r="C1324" s="787" t="s">
        <v>848</v>
      </c>
      <c r="D1324" s="787" t="s">
        <v>848</v>
      </c>
      <c r="E1324" s="787" t="s">
        <v>848</v>
      </c>
      <c r="F1324" s="787" t="s">
        <v>848</v>
      </c>
      <c r="G1324" s="787" t="s">
        <v>848</v>
      </c>
      <c r="H1324" s="787" t="s">
        <v>848</v>
      </c>
      <c r="I1324" s="787" t="s">
        <v>848</v>
      </c>
      <c r="J1324" s="787" t="s">
        <v>848</v>
      </c>
      <c r="K1324" s="787" t="s">
        <v>848</v>
      </c>
      <c r="L1324" s="787" t="s">
        <v>848</v>
      </c>
      <c r="M1324" s="787" t="s">
        <v>848</v>
      </c>
      <c r="N1324" s="787" t="s">
        <v>848</v>
      </c>
      <c r="O1324" s="1609" t="s">
        <v>848</v>
      </c>
      <c r="P1324" s="1609" t="s">
        <v>848</v>
      </c>
      <c r="Q1324" s="1609" t="s">
        <v>848</v>
      </c>
      <c r="R1324" s="1609" t="s">
        <v>848</v>
      </c>
      <c r="S1324" s="1609" t="s">
        <v>848</v>
      </c>
      <c r="T1324" s="1609" t="s">
        <v>848</v>
      </c>
      <c r="U1324" s="1610" t="s">
        <v>848</v>
      </c>
      <c r="V1324" s="822" t="s">
        <v>848</v>
      </c>
      <c r="AA1324" s="818" t="s">
        <v>848</v>
      </c>
    </row>
    <row r="1325" spans="3:27">
      <c r="C1325" s="787" t="s">
        <v>849</v>
      </c>
      <c r="D1325" s="787" t="s">
        <v>849</v>
      </c>
      <c r="E1325" s="787" t="s">
        <v>849</v>
      </c>
      <c r="F1325" s="787" t="s">
        <v>849</v>
      </c>
      <c r="G1325" s="787" t="s">
        <v>849</v>
      </c>
      <c r="H1325" s="787" t="s">
        <v>849</v>
      </c>
      <c r="I1325" s="787" t="s">
        <v>849</v>
      </c>
      <c r="J1325" s="787" t="s">
        <v>849</v>
      </c>
      <c r="K1325" s="787" t="s">
        <v>849</v>
      </c>
      <c r="L1325" s="787" t="s">
        <v>849</v>
      </c>
      <c r="M1325" s="787" t="s">
        <v>849</v>
      </c>
      <c r="N1325" s="787" t="s">
        <v>849</v>
      </c>
      <c r="O1325" s="1609" t="s">
        <v>849</v>
      </c>
      <c r="P1325" s="1609" t="s">
        <v>849</v>
      </c>
      <c r="Q1325" s="1609" t="s">
        <v>849</v>
      </c>
      <c r="R1325" s="1609" t="s">
        <v>849</v>
      </c>
      <c r="S1325" s="1609" t="s">
        <v>849</v>
      </c>
      <c r="T1325" s="1609" t="s">
        <v>849</v>
      </c>
      <c r="U1325" s="1610" t="s">
        <v>849</v>
      </c>
      <c r="V1325" s="822" t="s">
        <v>849</v>
      </c>
      <c r="AA1325" s="818" t="s">
        <v>849</v>
      </c>
    </row>
    <row r="1326" spans="3:27">
      <c r="C1326" s="787" t="s">
        <v>850</v>
      </c>
      <c r="D1326" s="787" t="s">
        <v>850</v>
      </c>
      <c r="E1326" s="787" t="s">
        <v>850</v>
      </c>
      <c r="F1326" s="787" t="s">
        <v>850</v>
      </c>
      <c r="G1326" s="787" t="s">
        <v>850</v>
      </c>
      <c r="H1326" s="787" t="s">
        <v>850</v>
      </c>
      <c r="I1326" s="787" t="s">
        <v>850</v>
      </c>
      <c r="J1326" s="787" t="s">
        <v>850</v>
      </c>
      <c r="K1326" s="787" t="s">
        <v>850</v>
      </c>
      <c r="L1326" s="787" t="s">
        <v>850</v>
      </c>
      <c r="M1326" s="787" t="s">
        <v>850</v>
      </c>
      <c r="N1326" s="787" t="s">
        <v>850</v>
      </c>
      <c r="O1326" s="1609" t="s">
        <v>850</v>
      </c>
      <c r="P1326" s="1609" t="s">
        <v>850</v>
      </c>
      <c r="Q1326" s="1609" t="s">
        <v>850</v>
      </c>
      <c r="R1326" s="1609" t="s">
        <v>850</v>
      </c>
      <c r="S1326" s="1609" t="s">
        <v>850</v>
      </c>
      <c r="T1326" s="1609" t="s">
        <v>850</v>
      </c>
      <c r="U1326" s="1610" t="s">
        <v>850</v>
      </c>
      <c r="V1326" s="822" t="s">
        <v>850</v>
      </c>
      <c r="AA1326" s="818" t="s">
        <v>850</v>
      </c>
    </row>
    <row r="1327" spans="3:27">
      <c r="C1327" s="787" t="s">
        <v>851</v>
      </c>
      <c r="D1327" s="787" t="s">
        <v>851</v>
      </c>
      <c r="E1327" s="787" t="s">
        <v>851</v>
      </c>
      <c r="F1327" s="787" t="s">
        <v>851</v>
      </c>
      <c r="G1327" s="787" t="s">
        <v>851</v>
      </c>
      <c r="H1327" s="787" t="s">
        <v>851</v>
      </c>
      <c r="I1327" s="787" t="s">
        <v>851</v>
      </c>
      <c r="J1327" s="787" t="s">
        <v>851</v>
      </c>
      <c r="K1327" s="787" t="s">
        <v>851</v>
      </c>
      <c r="L1327" s="787" t="s">
        <v>851</v>
      </c>
      <c r="M1327" s="787" t="s">
        <v>851</v>
      </c>
      <c r="N1327" s="787" t="s">
        <v>851</v>
      </c>
      <c r="O1327" s="1609" t="s">
        <v>852</v>
      </c>
      <c r="P1327" s="1609" t="s">
        <v>852</v>
      </c>
      <c r="Q1327" s="1609" t="s">
        <v>852</v>
      </c>
      <c r="R1327" s="1609" t="s">
        <v>852</v>
      </c>
      <c r="S1327" s="1609" t="s">
        <v>852</v>
      </c>
      <c r="T1327" s="1609" t="s">
        <v>852</v>
      </c>
      <c r="U1327" s="1610" t="s">
        <v>852</v>
      </c>
      <c r="V1327" s="822" t="s">
        <v>852</v>
      </c>
      <c r="AA1327" s="818" t="s">
        <v>852</v>
      </c>
    </row>
    <row r="1328" spans="3:27">
      <c r="C1328" s="787" t="s">
        <v>857</v>
      </c>
      <c r="D1328" s="787" t="s">
        <v>857</v>
      </c>
      <c r="E1328" s="787" t="s">
        <v>857</v>
      </c>
      <c r="F1328" s="787" t="s">
        <v>857</v>
      </c>
      <c r="G1328" s="787" t="s">
        <v>857</v>
      </c>
      <c r="H1328" s="787" t="s">
        <v>857</v>
      </c>
      <c r="I1328" s="787" t="s">
        <v>857</v>
      </c>
      <c r="J1328" s="787" t="s">
        <v>857</v>
      </c>
      <c r="K1328" s="787" t="s">
        <v>857</v>
      </c>
      <c r="L1328" s="787" t="s">
        <v>857</v>
      </c>
      <c r="M1328" s="787" t="s">
        <v>857</v>
      </c>
      <c r="N1328" s="787" t="s">
        <v>857</v>
      </c>
      <c r="O1328" s="1609" t="s">
        <v>853</v>
      </c>
      <c r="P1328" s="1609" t="s">
        <v>853</v>
      </c>
      <c r="Q1328" s="1609" t="s">
        <v>853</v>
      </c>
      <c r="R1328" s="1609" t="s">
        <v>853</v>
      </c>
      <c r="S1328" s="1609" t="s">
        <v>853</v>
      </c>
      <c r="T1328" s="1609" t="s">
        <v>853</v>
      </c>
      <c r="U1328" s="1610" t="s">
        <v>853</v>
      </c>
      <c r="V1328" s="822" t="s">
        <v>853</v>
      </c>
      <c r="AA1328" s="818" t="s">
        <v>853</v>
      </c>
    </row>
    <row r="1329" spans="1:27">
      <c r="C1329" s="787" t="s">
        <v>2225</v>
      </c>
      <c r="D1329" s="787" t="s">
        <v>2225</v>
      </c>
      <c r="E1329" s="787" t="s">
        <v>2225</v>
      </c>
      <c r="F1329" s="787" t="s">
        <v>2225</v>
      </c>
      <c r="G1329" s="787" t="s">
        <v>2225</v>
      </c>
      <c r="H1329" s="787" t="s">
        <v>2225</v>
      </c>
      <c r="I1329" s="787" t="s">
        <v>2225</v>
      </c>
      <c r="J1329" s="787" t="s">
        <v>2225</v>
      </c>
      <c r="K1329" s="787" t="s">
        <v>2225</v>
      </c>
      <c r="L1329" s="787" t="s">
        <v>2225</v>
      </c>
      <c r="M1329" s="787" t="s">
        <v>2225</v>
      </c>
      <c r="N1329" s="787" t="s">
        <v>2225</v>
      </c>
      <c r="O1329" s="1609" t="s">
        <v>854</v>
      </c>
      <c r="P1329" s="1609" t="s">
        <v>854</v>
      </c>
      <c r="Q1329" s="1609" t="s">
        <v>854</v>
      </c>
      <c r="R1329" s="1609" t="s">
        <v>854</v>
      </c>
      <c r="S1329" s="1609" t="s">
        <v>854</v>
      </c>
      <c r="T1329" s="1609" t="s">
        <v>854</v>
      </c>
      <c r="U1329" s="1610" t="s">
        <v>854</v>
      </c>
      <c r="V1329" s="822" t="s">
        <v>854</v>
      </c>
      <c r="AA1329" s="818" t="s">
        <v>854</v>
      </c>
    </row>
    <row r="1330" spans="1:27">
      <c r="O1330" s="1609" t="s">
        <v>855</v>
      </c>
      <c r="P1330" s="1609" t="s">
        <v>855</v>
      </c>
      <c r="Q1330" s="1609" t="s">
        <v>855</v>
      </c>
      <c r="R1330" s="1609" t="s">
        <v>855</v>
      </c>
      <c r="S1330" s="1609" t="s">
        <v>855</v>
      </c>
      <c r="T1330" s="1609" t="s">
        <v>855</v>
      </c>
      <c r="U1330" s="1610" t="s">
        <v>855</v>
      </c>
      <c r="V1330" s="822" t="s">
        <v>855</v>
      </c>
      <c r="AA1330" s="818" t="s">
        <v>855</v>
      </c>
    </row>
    <row r="1331" spans="1:27">
      <c r="O1331" s="1609" t="s">
        <v>856</v>
      </c>
      <c r="P1331" s="1609" t="s">
        <v>856</v>
      </c>
      <c r="Q1331" s="1609" t="s">
        <v>856</v>
      </c>
      <c r="R1331" s="1609" t="s">
        <v>856</v>
      </c>
      <c r="S1331" s="1609" t="s">
        <v>856</v>
      </c>
      <c r="T1331" s="1609" t="s">
        <v>856</v>
      </c>
      <c r="U1331" s="1610" t="s">
        <v>856</v>
      </c>
      <c r="V1331" s="822" t="s">
        <v>856</v>
      </c>
      <c r="AA1331" s="818" t="s">
        <v>856</v>
      </c>
    </row>
    <row r="1332" spans="1:27">
      <c r="O1332" s="1609" t="s">
        <v>858</v>
      </c>
      <c r="P1332" s="1609" t="s">
        <v>858</v>
      </c>
      <c r="Q1332" s="1609" t="s">
        <v>858</v>
      </c>
      <c r="R1332" s="1609" t="s">
        <v>858</v>
      </c>
      <c r="S1332" s="1609" t="s">
        <v>858</v>
      </c>
      <c r="T1332" s="1609" t="s">
        <v>858</v>
      </c>
      <c r="U1332" s="1610" t="s">
        <v>858</v>
      </c>
      <c r="V1332" s="822" t="s">
        <v>858</v>
      </c>
      <c r="AA1332" s="818" t="s">
        <v>858</v>
      </c>
    </row>
    <row r="1333" spans="1:27">
      <c r="O1333" s="1609" t="s">
        <v>859</v>
      </c>
      <c r="P1333" s="1609" t="s">
        <v>859</v>
      </c>
      <c r="Q1333" s="1609" t="s">
        <v>859</v>
      </c>
      <c r="R1333" s="1609" t="s">
        <v>859</v>
      </c>
      <c r="S1333" s="1609" t="s">
        <v>859</v>
      </c>
      <c r="T1333" s="1609" t="s">
        <v>859</v>
      </c>
      <c r="U1333" s="1610" t="s">
        <v>859</v>
      </c>
      <c r="V1333" s="822" t="s">
        <v>859</v>
      </c>
      <c r="AA1333" s="818" t="s">
        <v>859</v>
      </c>
    </row>
    <row r="1334" spans="1:27">
      <c r="O1334" s="1609" t="s">
        <v>860</v>
      </c>
      <c r="P1334" s="1609" t="s">
        <v>860</v>
      </c>
      <c r="Q1334" s="1609" t="s">
        <v>860</v>
      </c>
      <c r="R1334" s="1609" t="s">
        <v>860</v>
      </c>
      <c r="S1334" s="1609" t="s">
        <v>860</v>
      </c>
      <c r="T1334" s="1609" t="s">
        <v>860</v>
      </c>
      <c r="U1334" s="1610" t="s">
        <v>860</v>
      </c>
      <c r="V1334" s="822" t="s">
        <v>860</v>
      </c>
      <c r="AA1334" s="818" t="s">
        <v>860</v>
      </c>
    </row>
    <row r="1335" spans="1:27">
      <c r="O1335" s="1609" t="s">
        <v>861</v>
      </c>
      <c r="P1335" s="1609" t="s">
        <v>861</v>
      </c>
      <c r="Q1335" s="1609" t="s">
        <v>861</v>
      </c>
      <c r="R1335" s="1609" t="s">
        <v>861</v>
      </c>
      <c r="S1335" s="1609" t="s">
        <v>861</v>
      </c>
      <c r="T1335" s="1609" t="s">
        <v>861</v>
      </c>
      <c r="U1335" s="1610" t="s">
        <v>861</v>
      </c>
      <c r="V1335" s="822" t="s">
        <v>861</v>
      </c>
      <c r="AA1335" s="818" t="s">
        <v>861</v>
      </c>
    </row>
    <row r="1336" spans="1:27">
      <c r="O1336" s="1609" t="s">
        <v>2225</v>
      </c>
      <c r="P1336" s="1609" t="s">
        <v>2225</v>
      </c>
      <c r="Q1336" s="1609" t="s">
        <v>2225</v>
      </c>
      <c r="R1336" s="1609" t="s">
        <v>2225</v>
      </c>
      <c r="S1336" s="1609" t="s">
        <v>2225</v>
      </c>
      <c r="T1336" s="1609" t="s">
        <v>2225</v>
      </c>
      <c r="U1336" s="1610" t="s">
        <v>2225</v>
      </c>
      <c r="V1336" s="822" t="s">
        <v>2225</v>
      </c>
      <c r="AA1336" s="818" t="s">
        <v>2225</v>
      </c>
    </row>
    <row r="1338" spans="1:27" ht="18" customHeight="1">
      <c r="A1338" s="454"/>
      <c r="B1338" s="37" t="s">
        <v>2099</v>
      </c>
    </row>
    <row r="1339" spans="1:27" ht="18" customHeight="1">
      <c r="A1339" s="454"/>
      <c r="B1339" s="37"/>
      <c r="L1339" t="s">
        <v>2232</v>
      </c>
    </row>
    <row r="1340" spans="1:27" ht="18" customHeight="1">
      <c r="C1340" s="1496" t="s">
        <v>341</v>
      </c>
      <c r="D1340" s="1611" t="s">
        <v>2233</v>
      </c>
      <c r="E1340" s="1611" t="s">
        <v>2234</v>
      </c>
      <c r="F1340" s="1612" t="s">
        <v>2235</v>
      </c>
      <c r="G1340" s="1613"/>
      <c r="H1340" s="1614"/>
      <c r="I1340" s="1612" t="s">
        <v>2236</v>
      </c>
      <c r="J1340" s="1613"/>
      <c r="K1340" s="1614"/>
      <c r="L1340" s="1612" t="s">
        <v>2109</v>
      </c>
      <c r="M1340" s="1613"/>
      <c r="N1340" s="1613"/>
      <c r="O1340" s="1614"/>
    </row>
    <row r="1341" spans="1:27" ht="18" customHeight="1">
      <c r="C1341" s="1296"/>
      <c r="D1341" s="1615"/>
      <c r="E1341" s="1615"/>
      <c r="F1341" s="1616" t="s">
        <v>2221</v>
      </c>
      <c r="G1341" s="1616" t="s">
        <v>2222</v>
      </c>
      <c r="H1341" s="1616" t="s">
        <v>2223</v>
      </c>
      <c r="I1341" s="1616" t="s">
        <v>2221</v>
      </c>
      <c r="J1341" s="1616" t="s">
        <v>2222</v>
      </c>
      <c r="K1341" s="1616" t="s">
        <v>2223</v>
      </c>
      <c r="L1341" s="1616" t="s">
        <v>2237</v>
      </c>
      <c r="M1341" s="1616" t="s">
        <v>2238</v>
      </c>
      <c r="N1341" s="1616" t="s">
        <v>2239</v>
      </c>
      <c r="O1341" s="1616" t="s">
        <v>2240</v>
      </c>
    </row>
    <row r="1342" spans="1:27" ht="18" customHeight="1">
      <c r="C1342" s="1617" t="s">
        <v>583</v>
      </c>
      <c r="D1342" s="1618"/>
      <c r="E1342" s="1619"/>
      <c r="F1342" s="1620"/>
      <c r="G1342" s="1620"/>
      <c r="H1342" s="1620"/>
      <c r="I1342" s="1620"/>
      <c r="J1342" s="1620"/>
      <c r="K1342" s="1620"/>
      <c r="L1342" s="1620"/>
      <c r="M1342" s="1620"/>
      <c r="N1342" s="1620"/>
      <c r="O1342" s="1617" t="s">
        <v>2241</v>
      </c>
    </row>
    <row r="1343" spans="1:27" ht="18" customHeight="1">
      <c r="C1343" s="787" t="str">
        <f>IF(ISTEXT('5. Instalaciones fijas'!E27),'5. Instalaciones fijas'!E27,"")</f>
        <v/>
      </c>
      <c r="D1343" s="787">
        <f>'5. Instalaciones fijas'!F27</f>
        <v>0</v>
      </c>
      <c r="E1343" s="787">
        <f>'5. Instalaciones fijas'!G27</f>
        <v>0</v>
      </c>
      <c r="F1343" s="1621" t="str">
        <f t="shared" ref="F1343:H1364" si="89">IF($D1343="Otro (ud)","",IFERROR(INDEX($D$1264:$BK$1296,MATCH($D1343,$C$1264:$C$1296,0),MATCH($D$6&amp;F$1341,$D$1263:$BK$1263,0)),""))</f>
        <v/>
      </c>
      <c r="G1343" s="1621" t="str">
        <f t="shared" si="89"/>
        <v/>
      </c>
      <c r="H1343" s="1621" t="str">
        <f t="shared" si="89"/>
        <v/>
      </c>
      <c r="I1343" s="1598">
        <f>'5. Instalaciones fijas'!K27</f>
        <v>0</v>
      </c>
      <c r="J1343" s="1598">
        <f>'5. Instalaciones fijas'!L27</f>
        <v>0</v>
      </c>
      <c r="K1343" s="1598">
        <f>'5. Instalaciones fijas'!M27</f>
        <v>0</v>
      </c>
      <c r="L1343" s="1622" t="str">
        <f>IFERROR(IF($D1343="Otro (ud)",$E1343*$I1343,$E1343*$F1343),"")</f>
        <v/>
      </c>
      <c r="M1343" s="1622" t="str">
        <f>IFERROR(IF($D1343="Otro (ud)",$E1343*$J1343,IF($G1343="-",0,$E1343*$G1343)),"")</f>
        <v/>
      </c>
      <c r="N1343" s="1622" t="str">
        <f>IFERROR(IF($D1343="Otro (ud)",$E1343*$K1343,IF($H1343="-",0,$E1343*$H1343)),"")</f>
        <v/>
      </c>
      <c r="O1343" s="1623" t="str">
        <f>IF(ISNUMBER(L1343+M1343*$H$9/1000+N1343*$H$10/1000),L1343+M1343*$H$9/1000+N1343*$H$10/1000,"")</f>
        <v/>
      </c>
    </row>
    <row r="1344" spans="1:27" ht="18" customHeight="1">
      <c r="C1344" s="787" t="str">
        <f>IF(ISTEXT('5. Instalaciones fijas'!E28),'5. Instalaciones fijas'!E28,"")</f>
        <v/>
      </c>
      <c r="D1344" s="787">
        <f>'5. Instalaciones fijas'!F28</f>
        <v>0</v>
      </c>
      <c r="E1344" s="787">
        <f>'5. Instalaciones fijas'!G28</f>
        <v>0</v>
      </c>
      <c r="F1344" s="1621" t="str">
        <f t="shared" si="89"/>
        <v/>
      </c>
      <c r="G1344" s="1621" t="str">
        <f t="shared" si="89"/>
        <v/>
      </c>
      <c r="H1344" s="1621" t="str">
        <f t="shared" si="89"/>
        <v/>
      </c>
      <c r="I1344" s="1598">
        <f>'5. Instalaciones fijas'!K28</f>
        <v>0</v>
      </c>
      <c r="J1344" s="1598">
        <f>'5. Instalaciones fijas'!L28</f>
        <v>0</v>
      </c>
      <c r="K1344" s="1598">
        <f>'5. Instalaciones fijas'!M28</f>
        <v>0</v>
      </c>
      <c r="L1344" s="1622" t="str">
        <f t="shared" ref="L1344:L1364" si="90">IFERROR(IF($D1344="Otro (ud)",$E1344*$I1344,$E1344*$F1344),"")</f>
        <v/>
      </c>
      <c r="M1344" s="1622" t="str">
        <f t="shared" ref="M1344:M1364" si="91">IFERROR(IF($D1344="Otro (ud)",$E1344*$J1344,IF($G1344="-",0,$E1344*$G1344)),"")</f>
        <v/>
      </c>
      <c r="N1344" s="1622" t="str">
        <f t="shared" ref="N1344:N1364" si="92">IFERROR(IF($D1344="Otro (ud)",$E1344*$K1344,IF($H1344="-",0,$E1344*$H1344)),"")</f>
        <v/>
      </c>
      <c r="O1344" s="1623" t="str">
        <f t="shared" ref="O1344:O1364" si="93">IF(ISNUMBER(L1344+M1344*$H$9/1000+N1344*$H$10/1000),L1344+M1344*$H$9/1000+N1344*$H$10/1000,"")</f>
        <v/>
      </c>
    </row>
    <row r="1345" spans="3:15" ht="18" customHeight="1">
      <c r="C1345" s="787" t="str">
        <f>IF(ISTEXT('5. Instalaciones fijas'!E29),'5. Instalaciones fijas'!E29,"")</f>
        <v/>
      </c>
      <c r="D1345" s="787">
        <f>'5. Instalaciones fijas'!F29</f>
        <v>0</v>
      </c>
      <c r="E1345" s="787">
        <f>'5. Instalaciones fijas'!G29</f>
        <v>0</v>
      </c>
      <c r="F1345" s="1621" t="str">
        <f t="shared" si="89"/>
        <v/>
      </c>
      <c r="G1345" s="1621" t="str">
        <f t="shared" si="89"/>
        <v/>
      </c>
      <c r="H1345" s="1621" t="str">
        <f t="shared" si="89"/>
        <v/>
      </c>
      <c r="I1345" s="1598">
        <f>'5. Instalaciones fijas'!K29</f>
        <v>0</v>
      </c>
      <c r="J1345" s="1598">
        <f>'5. Instalaciones fijas'!L29</f>
        <v>0</v>
      </c>
      <c r="K1345" s="1598">
        <f>'5. Instalaciones fijas'!M29</f>
        <v>0</v>
      </c>
      <c r="L1345" s="1622" t="str">
        <f t="shared" si="90"/>
        <v/>
      </c>
      <c r="M1345" s="1622" t="str">
        <f t="shared" si="91"/>
        <v/>
      </c>
      <c r="N1345" s="1622" t="str">
        <f t="shared" si="92"/>
        <v/>
      </c>
      <c r="O1345" s="1623" t="str">
        <f t="shared" si="93"/>
        <v/>
      </c>
    </row>
    <row r="1346" spans="3:15" ht="18" customHeight="1">
      <c r="C1346" s="787" t="str">
        <f>IF(ISTEXT('5. Instalaciones fijas'!E30),'5. Instalaciones fijas'!E30,"")</f>
        <v/>
      </c>
      <c r="D1346" s="787">
        <f>'5. Instalaciones fijas'!F30</f>
        <v>0</v>
      </c>
      <c r="E1346" s="787">
        <f>'5. Instalaciones fijas'!G30</f>
        <v>0</v>
      </c>
      <c r="F1346" s="1621" t="str">
        <f t="shared" si="89"/>
        <v/>
      </c>
      <c r="G1346" s="1621" t="str">
        <f t="shared" si="89"/>
        <v/>
      </c>
      <c r="H1346" s="1621" t="str">
        <f t="shared" si="89"/>
        <v/>
      </c>
      <c r="I1346" s="1598">
        <f>'5. Instalaciones fijas'!K30</f>
        <v>0</v>
      </c>
      <c r="J1346" s="1598">
        <f>'5. Instalaciones fijas'!L30</f>
        <v>0</v>
      </c>
      <c r="K1346" s="1598">
        <f>'5. Instalaciones fijas'!M30</f>
        <v>0</v>
      </c>
      <c r="L1346" s="1622" t="str">
        <f t="shared" si="90"/>
        <v/>
      </c>
      <c r="M1346" s="1622" t="str">
        <f t="shared" si="91"/>
        <v/>
      </c>
      <c r="N1346" s="1622" t="str">
        <f t="shared" si="92"/>
        <v/>
      </c>
      <c r="O1346" s="1623" t="str">
        <f t="shared" si="93"/>
        <v/>
      </c>
    </row>
    <row r="1347" spans="3:15" ht="18" customHeight="1">
      <c r="C1347" s="787" t="str">
        <f>IF(ISTEXT('5. Instalaciones fijas'!E31),'5. Instalaciones fijas'!E31,"")</f>
        <v/>
      </c>
      <c r="D1347" s="787">
        <f>'5. Instalaciones fijas'!F31</f>
        <v>0</v>
      </c>
      <c r="E1347" s="787">
        <f>'5. Instalaciones fijas'!G31</f>
        <v>0</v>
      </c>
      <c r="F1347" s="1621" t="str">
        <f t="shared" si="89"/>
        <v/>
      </c>
      <c r="G1347" s="1621" t="str">
        <f t="shared" si="89"/>
        <v/>
      </c>
      <c r="H1347" s="1621" t="str">
        <f t="shared" si="89"/>
        <v/>
      </c>
      <c r="I1347" s="1598">
        <f>'5. Instalaciones fijas'!K31</f>
        <v>0</v>
      </c>
      <c r="J1347" s="1598">
        <f>'5. Instalaciones fijas'!L31</f>
        <v>0</v>
      </c>
      <c r="K1347" s="1598">
        <f>'5. Instalaciones fijas'!M31</f>
        <v>0</v>
      </c>
      <c r="L1347" s="1622" t="str">
        <f t="shared" si="90"/>
        <v/>
      </c>
      <c r="M1347" s="1622" t="str">
        <f t="shared" si="91"/>
        <v/>
      </c>
      <c r="N1347" s="1622" t="str">
        <f t="shared" si="92"/>
        <v/>
      </c>
      <c r="O1347" s="1623" t="str">
        <f t="shared" si="93"/>
        <v/>
      </c>
    </row>
    <row r="1348" spans="3:15" ht="18" customHeight="1">
      <c r="C1348" s="787" t="str">
        <f>IF(ISTEXT('5. Instalaciones fijas'!E32),'5. Instalaciones fijas'!E32,"")</f>
        <v/>
      </c>
      <c r="D1348" s="787">
        <f>'5. Instalaciones fijas'!F32</f>
        <v>0</v>
      </c>
      <c r="E1348" s="787">
        <f>'5. Instalaciones fijas'!G32</f>
        <v>0</v>
      </c>
      <c r="F1348" s="1621" t="str">
        <f t="shared" si="89"/>
        <v/>
      </c>
      <c r="G1348" s="1621" t="str">
        <f t="shared" si="89"/>
        <v/>
      </c>
      <c r="H1348" s="1621" t="str">
        <f t="shared" si="89"/>
        <v/>
      </c>
      <c r="I1348" s="1598">
        <f>'5. Instalaciones fijas'!K32</f>
        <v>0</v>
      </c>
      <c r="J1348" s="1598">
        <f>'5. Instalaciones fijas'!L32</f>
        <v>0</v>
      </c>
      <c r="K1348" s="1598">
        <f>'5. Instalaciones fijas'!M32</f>
        <v>0</v>
      </c>
      <c r="L1348" s="1622" t="str">
        <f t="shared" si="90"/>
        <v/>
      </c>
      <c r="M1348" s="1622" t="str">
        <f t="shared" si="91"/>
        <v/>
      </c>
      <c r="N1348" s="1622" t="str">
        <f t="shared" si="92"/>
        <v/>
      </c>
      <c r="O1348" s="1623" t="str">
        <f t="shared" si="93"/>
        <v/>
      </c>
    </row>
    <row r="1349" spans="3:15" ht="18" customHeight="1">
      <c r="C1349" s="787" t="str">
        <f>IF(ISTEXT('5. Instalaciones fijas'!E33),'5. Instalaciones fijas'!E33,"")</f>
        <v/>
      </c>
      <c r="D1349" s="787">
        <f>'5. Instalaciones fijas'!F33</f>
        <v>0</v>
      </c>
      <c r="E1349" s="787">
        <f>'5. Instalaciones fijas'!G33</f>
        <v>0</v>
      </c>
      <c r="F1349" s="1621" t="str">
        <f t="shared" si="89"/>
        <v/>
      </c>
      <c r="G1349" s="1621" t="str">
        <f t="shared" si="89"/>
        <v/>
      </c>
      <c r="H1349" s="1621" t="str">
        <f t="shared" si="89"/>
        <v/>
      </c>
      <c r="I1349" s="1598">
        <f>'5. Instalaciones fijas'!K33</f>
        <v>0</v>
      </c>
      <c r="J1349" s="1598">
        <f>'5. Instalaciones fijas'!L33</f>
        <v>0</v>
      </c>
      <c r="K1349" s="1598">
        <f>'5. Instalaciones fijas'!M33</f>
        <v>0</v>
      </c>
      <c r="L1349" s="1622" t="str">
        <f t="shared" si="90"/>
        <v/>
      </c>
      <c r="M1349" s="1622" t="str">
        <f t="shared" si="91"/>
        <v/>
      </c>
      <c r="N1349" s="1622" t="str">
        <f t="shared" si="92"/>
        <v/>
      </c>
      <c r="O1349" s="1623" t="str">
        <f t="shared" si="93"/>
        <v/>
      </c>
    </row>
    <row r="1350" spans="3:15" ht="18" customHeight="1">
      <c r="C1350" s="787" t="str">
        <f>IF(ISTEXT('5. Instalaciones fijas'!E34),'5. Instalaciones fijas'!E34,"")</f>
        <v/>
      </c>
      <c r="D1350" s="787">
        <f>'5. Instalaciones fijas'!F34</f>
        <v>0</v>
      </c>
      <c r="E1350" s="787">
        <f>'5. Instalaciones fijas'!G34</f>
        <v>0</v>
      </c>
      <c r="F1350" s="1621" t="str">
        <f t="shared" si="89"/>
        <v/>
      </c>
      <c r="G1350" s="1621" t="str">
        <f t="shared" si="89"/>
        <v/>
      </c>
      <c r="H1350" s="1621" t="str">
        <f t="shared" si="89"/>
        <v/>
      </c>
      <c r="I1350" s="1598">
        <f>'5. Instalaciones fijas'!K34</f>
        <v>0</v>
      </c>
      <c r="J1350" s="1598">
        <f>'5. Instalaciones fijas'!L34</f>
        <v>0</v>
      </c>
      <c r="K1350" s="1598">
        <f>'5. Instalaciones fijas'!M34</f>
        <v>0</v>
      </c>
      <c r="L1350" s="1622" t="str">
        <f t="shared" si="90"/>
        <v/>
      </c>
      <c r="M1350" s="1622" t="str">
        <f t="shared" si="91"/>
        <v/>
      </c>
      <c r="N1350" s="1622" t="str">
        <f t="shared" si="92"/>
        <v/>
      </c>
      <c r="O1350" s="1623" t="str">
        <f t="shared" si="93"/>
        <v/>
      </c>
    </row>
    <row r="1351" spans="3:15" ht="18" customHeight="1">
      <c r="C1351" s="787" t="str">
        <f>IF(ISTEXT('5. Instalaciones fijas'!E35),'5. Instalaciones fijas'!E35,"")</f>
        <v/>
      </c>
      <c r="D1351" s="787">
        <f>'5. Instalaciones fijas'!F35</f>
        <v>0</v>
      </c>
      <c r="E1351" s="787">
        <f>'5. Instalaciones fijas'!G35</f>
        <v>0</v>
      </c>
      <c r="F1351" s="1621" t="str">
        <f t="shared" si="89"/>
        <v/>
      </c>
      <c r="G1351" s="1621" t="str">
        <f t="shared" si="89"/>
        <v/>
      </c>
      <c r="H1351" s="1621" t="str">
        <f t="shared" si="89"/>
        <v/>
      </c>
      <c r="I1351" s="1598">
        <f>'5. Instalaciones fijas'!K35</f>
        <v>0</v>
      </c>
      <c r="J1351" s="1598">
        <f>'5. Instalaciones fijas'!L35</f>
        <v>0</v>
      </c>
      <c r="K1351" s="1598">
        <f>'5. Instalaciones fijas'!M35</f>
        <v>0</v>
      </c>
      <c r="L1351" s="1622" t="str">
        <f t="shared" si="90"/>
        <v/>
      </c>
      <c r="M1351" s="1622" t="str">
        <f t="shared" si="91"/>
        <v/>
      </c>
      <c r="N1351" s="1622" t="str">
        <f t="shared" si="92"/>
        <v/>
      </c>
      <c r="O1351" s="1623" t="str">
        <f t="shared" si="93"/>
        <v/>
      </c>
    </row>
    <row r="1352" spans="3:15" ht="18" customHeight="1">
      <c r="C1352" s="787" t="str">
        <f>IF(ISTEXT('5. Instalaciones fijas'!E36),'5. Instalaciones fijas'!E36,"")</f>
        <v/>
      </c>
      <c r="D1352" s="787">
        <f>'5. Instalaciones fijas'!F36</f>
        <v>0</v>
      </c>
      <c r="E1352" s="787">
        <f>'5. Instalaciones fijas'!G36</f>
        <v>0</v>
      </c>
      <c r="F1352" s="1621" t="str">
        <f t="shared" si="89"/>
        <v/>
      </c>
      <c r="G1352" s="1621" t="str">
        <f t="shared" si="89"/>
        <v/>
      </c>
      <c r="H1352" s="1621" t="str">
        <f t="shared" si="89"/>
        <v/>
      </c>
      <c r="I1352" s="1598">
        <f>'5. Instalaciones fijas'!K36</f>
        <v>0</v>
      </c>
      <c r="J1352" s="1598">
        <f>'5. Instalaciones fijas'!L36</f>
        <v>0</v>
      </c>
      <c r="K1352" s="1598">
        <f>'5. Instalaciones fijas'!M36</f>
        <v>0</v>
      </c>
      <c r="L1352" s="1622" t="str">
        <f t="shared" si="90"/>
        <v/>
      </c>
      <c r="M1352" s="1622" t="str">
        <f t="shared" si="91"/>
        <v/>
      </c>
      <c r="N1352" s="1622" t="str">
        <f t="shared" si="92"/>
        <v/>
      </c>
      <c r="O1352" s="1623" t="str">
        <f t="shared" si="93"/>
        <v/>
      </c>
    </row>
    <row r="1353" spans="3:15" ht="18" customHeight="1">
      <c r="C1353" s="787" t="str">
        <f>IF(ISTEXT('5. Instalaciones fijas'!E37),'5. Instalaciones fijas'!E37,"")</f>
        <v/>
      </c>
      <c r="D1353" s="787">
        <f>'5. Instalaciones fijas'!F37</f>
        <v>0</v>
      </c>
      <c r="E1353" s="787">
        <f>'5. Instalaciones fijas'!G37</f>
        <v>0</v>
      </c>
      <c r="F1353" s="1621" t="str">
        <f t="shared" si="89"/>
        <v/>
      </c>
      <c r="G1353" s="1621" t="str">
        <f t="shared" si="89"/>
        <v/>
      </c>
      <c r="H1353" s="1621" t="str">
        <f t="shared" si="89"/>
        <v/>
      </c>
      <c r="I1353" s="1598">
        <f>'5. Instalaciones fijas'!K37</f>
        <v>0</v>
      </c>
      <c r="J1353" s="1598">
        <f>'5. Instalaciones fijas'!L37</f>
        <v>0</v>
      </c>
      <c r="K1353" s="1598">
        <f>'5. Instalaciones fijas'!M37</f>
        <v>0</v>
      </c>
      <c r="L1353" s="1622" t="str">
        <f t="shared" si="90"/>
        <v/>
      </c>
      <c r="M1353" s="1622" t="str">
        <f t="shared" si="91"/>
        <v/>
      </c>
      <c r="N1353" s="1622" t="str">
        <f t="shared" si="92"/>
        <v/>
      </c>
      <c r="O1353" s="1623" t="str">
        <f t="shared" si="93"/>
        <v/>
      </c>
    </row>
    <row r="1354" spans="3:15" ht="18" customHeight="1">
      <c r="C1354" s="787" t="str">
        <f>IF(ISTEXT('5. Instalaciones fijas'!E38),'5. Instalaciones fijas'!E38,"")</f>
        <v/>
      </c>
      <c r="D1354" s="787">
        <f>'5. Instalaciones fijas'!F38</f>
        <v>0</v>
      </c>
      <c r="E1354" s="787">
        <f>'5. Instalaciones fijas'!G38</f>
        <v>0</v>
      </c>
      <c r="F1354" s="1621" t="str">
        <f t="shared" si="89"/>
        <v/>
      </c>
      <c r="G1354" s="1621" t="str">
        <f t="shared" si="89"/>
        <v/>
      </c>
      <c r="H1354" s="1621" t="str">
        <f t="shared" si="89"/>
        <v/>
      </c>
      <c r="I1354" s="1598">
        <f>'5. Instalaciones fijas'!K38</f>
        <v>0</v>
      </c>
      <c r="J1354" s="1598">
        <f>'5. Instalaciones fijas'!L38</f>
        <v>0</v>
      </c>
      <c r="K1354" s="1598">
        <f>'5. Instalaciones fijas'!M38</f>
        <v>0</v>
      </c>
      <c r="L1354" s="1622" t="str">
        <f t="shared" si="90"/>
        <v/>
      </c>
      <c r="M1354" s="1622" t="str">
        <f t="shared" si="91"/>
        <v/>
      </c>
      <c r="N1354" s="1622" t="str">
        <f t="shared" si="92"/>
        <v/>
      </c>
      <c r="O1354" s="1623" t="str">
        <f t="shared" si="93"/>
        <v/>
      </c>
    </row>
    <row r="1355" spans="3:15" ht="18" customHeight="1">
      <c r="C1355" s="787" t="str">
        <f>IF(ISTEXT('5. Instalaciones fijas'!E39),'5. Instalaciones fijas'!E39,"")</f>
        <v/>
      </c>
      <c r="D1355" s="787">
        <f>'5. Instalaciones fijas'!F39</f>
        <v>0</v>
      </c>
      <c r="E1355" s="787">
        <f>'5. Instalaciones fijas'!G39</f>
        <v>0</v>
      </c>
      <c r="F1355" s="1621" t="str">
        <f t="shared" si="89"/>
        <v/>
      </c>
      <c r="G1355" s="1621" t="str">
        <f t="shared" si="89"/>
        <v/>
      </c>
      <c r="H1355" s="1621" t="str">
        <f t="shared" si="89"/>
        <v/>
      </c>
      <c r="I1355" s="1598">
        <f>'5. Instalaciones fijas'!K39</f>
        <v>0</v>
      </c>
      <c r="J1355" s="1598">
        <f>'5. Instalaciones fijas'!L39</f>
        <v>0</v>
      </c>
      <c r="K1355" s="1598">
        <f>'5. Instalaciones fijas'!M39</f>
        <v>0</v>
      </c>
      <c r="L1355" s="1622" t="str">
        <f t="shared" si="90"/>
        <v/>
      </c>
      <c r="M1355" s="1622" t="str">
        <f t="shared" si="91"/>
        <v/>
      </c>
      <c r="N1355" s="1622" t="str">
        <f t="shared" si="92"/>
        <v/>
      </c>
      <c r="O1355" s="1623" t="str">
        <f t="shared" si="93"/>
        <v/>
      </c>
    </row>
    <row r="1356" spans="3:15" ht="18" customHeight="1">
      <c r="C1356" s="787" t="str">
        <f>IF(ISTEXT('5. Instalaciones fijas'!E40),'5. Instalaciones fijas'!E40,"")</f>
        <v/>
      </c>
      <c r="D1356" s="787">
        <f>'5. Instalaciones fijas'!F40</f>
        <v>0</v>
      </c>
      <c r="E1356" s="787">
        <f>'5. Instalaciones fijas'!G40</f>
        <v>0</v>
      </c>
      <c r="F1356" s="1621" t="str">
        <f t="shared" si="89"/>
        <v/>
      </c>
      <c r="G1356" s="1621" t="str">
        <f t="shared" si="89"/>
        <v/>
      </c>
      <c r="H1356" s="1621" t="str">
        <f t="shared" si="89"/>
        <v/>
      </c>
      <c r="I1356" s="1598">
        <f>'5. Instalaciones fijas'!K40</f>
        <v>0</v>
      </c>
      <c r="J1356" s="1598">
        <f>'5. Instalaciones fijas'!L40</f>
        <v>0</v>
      </c>
      <c r="K1356" s="1598">
        <f>'5. Instalaciones fijas'!M40</f>
        <v>0</v>
      </c>
      <c r="L1356" s="1622" t="str">
        <f t="shared" si="90"/>
        <v/>
      </c>
      <c r="M1356" s="1622" t="str">
        <f t="shared" si="91"/>
        <v/>
      </c>
      <c r="N1356" s="1622" t="str">
        <f t="shared" si="92"/>
        <v/>
      </c>
      <c r="O1356" s="1623" t="str">
        <f t="shared" si="93"/>
        <v/>
      </c>
    </row>
    <row r="1357" spans="3:15" ht="18" customHeight="1">
      <c r="C1357" s="787" t="str">
        <f>IF(ISTEXT('5. Instalaciones fijas'!E41),'5. Instalaciones fijas'!E41,"")</f>
        <v/>
      </c>
      <c r="D1357" s="787">
        <f>'5. Instalaciones fijas'!F41</f>
        <v>0</v>
      </c>
      <c r="E1357" s="787">
        <f>'5. Instalaciones fijas'!G41</f>
        <v>0</v>
      </c>
      <c r="F1357" s="1621" t="str">
        <f t="shared" si="89"/>
        <v/>
      </c>
      <c r="G1357" s="1621" t="str">
        <f t="shared" si="89"/>
        <v/>
      </c>
      <c r="H1357" s="1621" t="str">
        <f t="shared" si="89"/>
        <v/>
      </c>
      <c r="I1357" s="1598">
        <f>'5. Instalaciones fijas'!K41</f>
        <v>0</v>
      </c>
      <c r="J1357" s="1598">
        <f>'5. Instalaciones fijas'!L41</f>
        <v>0</v>
      </c>
      <c r="K1357" s="1598">
        <f>'5. Instalaciones fijas'!M41</f>
        <v>0</v>
      </c>
      <c r="L1357" s="1622" t="str">
        <f t="shared" si="90"/>
        <v/>
      </c>
      <c r="M1357" s="1622" t="str">
        <f t="shared" si="91"/>
        <v/>
      </c>
      <c r="N1357" s="1622" t="str">
        <f t="shared" si="92"/>
        <v/>
      </c>
      <c r="O1357" s="1623" t="str">
        <f t="shared" si="93"/>
        <v/>
      </c>
    </row>
    <row r="1358" spans="3:15" ht="18" customHeight="1">
      <c r="C1358" s="787" t="str">
        <f>IF(ISTEXT('5. Instalaciones fijas'!E42),'5. Instalaciones fijas'!E42,"")</f>
        <v/>
      </c>
      <c r="D1358" s="787">
        <f>'5. Instalaciones fijas'!F42</f>
        <v>0</v>
      </c>
      <c r="E1358" s="787">
        <f>'5. Instalaciones fijas'!G42</f>
        <v>0</v>
      </c>
      <c r="F1358" s="1621" t="str">
        <f t="shared" si="89"/>
        <v/>
      </c>
      <c r="G1358" s="1621" t="str">
        <f t="shared" si="89"/>
        <v/>
      </c>
      <c r="H1358" s="1621" t="str">
        <f t="shared" si="89"/>
        <v/>
      </c>
      <c r="I1358" s="1598">
        <f>'5. Instalaciones fijas'!K42</f>
        <v>0</v>
      </c>
      <c r="J1358" s="1598">
        <f>'5. Instalaciones fijas'!L42</f>
        <v>0</v>
      </c>
      <c r="K1358" s="1598">
        <f>'5. Instalaciones fijas'!M42</f>
        <v>0</v>
      </c>
      <c r="L1358" s="1622" t="str">
        <f t="shared" si="90"/>
        <v/>
      </c>
      <c r="M1358" s="1622" t="str">
        <f t="shared" si="91"/>
        <v/>
      </c>
      <c r="N1358" s="1622" t="str">
        <f t="shared" si="92"/>
        <v/>
      </c>
      <c r="O1358" s="1623" t="str">
        <f t="shared" si="93"/>
        <v/>
      </c>
    </row>
    <row r="1359" spans="3:15" ht="18" customHeight="1">
      <c r="C1359" s="787" t="str">
        <f>IF(ISTEXT('5. Instalaciones fijas'!E43),'5. Instalaciones fijas'!E43,"")</f>
        <v/>
      </c>
      <c r="D1359" s="787">
        <f>'5. Instalaciones fijas'!F43</f>
        <v>0</v>
      </c>
      <c r="E1359" s="787">
        <f>'5. Instalaciones fijas'!G43</f>
        <v>0</v>
      </c>
      <c r="F1359" s="1621" t="str">
        <f t="shared" si="89"/>
        <v/>
      </c>
      <c r="G1359" s="1621" t="str">
        <f t="shared" si="89"/>
        <v/>
      </c>
      <c r="H1359" s="1621" t="str">
        <f t="shared" si="89"/>
        <v/>
      </c>
      <c r="I1359" s="1598">
        <f>'5. Instalaciones fijas'!K43</f>
        <v>0</v>
      </c>
      <c r="J1359" s="1598">
        <f>'5. Instalaciones fijas'!L43</f>
        <v>0</v>
      </c>
      <c r="K1359" s="1598">
        <f>'5. Instalaciones fijas'!M43</f>
        <v>0</v>
      </c>
      <c r="L1359" s="1622" t="str">
        <f t="shared" si="90"/>
        <v/>
      </c>
      <c r="M1359" s="1622" t="str">
        <f t="shared" si="91"/>
        <v/>
      </c>
      <c r="N1359" s="1622" t="str">
        <f t="shared" si="92"/>
        <v/>
      </c>
      <c r="O1359" s="1623" t="str">
        <f t="shared" si="93"/>
        <v/>
      </c>
    </row>
    <row r="1360" spans="3:15" ht="18" customHeight="1">
      <c r="C1360" s="787" t="str">
        <f>IF(ISTEXT('5. Instalaciones fijas'!E44),'5. Instalaciones fijas'!E44,"")</f>
        <v/>
      </c>
      <c r="D1360" s="787">
        <f>'5. Instalaciones fijas'!F44</f>
        <v>0</v>
      </c>
      <c r="E1360" s="787">
        <f>'5. Instalaciones fijas'!G44</f>
        <v>0</v>
      </c>
      <c r="F1360" s="1621" t="str">
        <f t="shared" si="89"/>
        <v/>
      </c>
      <c r="G1360" s="1621" t="str">
        <f t="shared" si="89"/>
        <v/>
      </c>
      <c r="H1360" s="1621" t="str">
        <f t="shared" si="89"/>
        <v/>
      </c>
      <c r="I1360" s="1598">
        <f>'5. Instalaciones fijas'!K44</f>
        <v>0</v>
      </c>
      <c r="J1360" s="1598">
        <f>'5. Instalaciones fijas'!L44</f>
        <v>0</v>
      </c>
      <c r="K1360" s="1598">
        <f>'5. Instalaciones fijas'!M44</f>
        <v>0</v>
      </c>
      <c r="L1360" s="1622" t="str">
        <f t="shared" si="90"/>
        <v/>
      </c>
      <c r="M1360" s="1622" t="str">
        <f t="shared" si="91"/>
        <v/>
      </c>
      <c r="N1360" s="1622" t="str">
        <f t="shared" si="92"/>
        <v/>
      </c>
      <c r="O1360" s="1623" t="str">
        <f t="shared" si="93"/>
        <v/>
      </c>
    </row>
    <row r="1361" spans="1:53" ht="18" customHeight="1">
      <c r="C1361" s="787" t="str">
        <f>IF(ISTEXT('5. Instalaciones fijas'!E45),'5. Instalaciones fijas'!E45,"")</f>
        <v/>
      </c>
      <c r="D1361" s="787">
        <f>'5. Instalaciones fijas'!F45</f>
        <v>0</v>
      </c>
      <c r="E1361" s="787">
        <f>'5. Instalaciones fijas'!G45</f>
        <v>0</v>
      </c>
      <c r="F1361" s="1621" t="str">
        <f t="shared" si="89"/>
        <v/>
      </c>
      <c r="G1361" s="1621" t="str">
        <f t="shared" si="89"/>
        <v/>
      </c>
      <c r="H1361" s="1621" t="str">
        <f t="shared" si="89"/>
        <v/>
      </c>
      <c r="I1361" s="1598">
        <f>'5. Instalaciones fijas'!K45</f>
        <v>0</v>
      </c>
      <c r="J1361" s="1598">
        <f>'5. Instalaciones fijas'!L45</f>
        <v>0</v>
      </c>
      <c r="K1361" s="1598">
        <f>'5. Instalaciones fijas'!M45</f>
        <v>0</v>
      </c>
      <c r="L1361" s="1622" t="str">
        <f t="shared" si="90"/>
        <v/>
      </c>
      <c r="M1361" s="1622" t="str">
        <f t="shared" si="91"/>
        <v/>
      </c>
      <c r="N1361" s="1622" t="str">
        <f t="shared" si="92"/>
        <v/>
      </c>
      <c r="O1361" s="1623" t="str">
        <f t="shared" si="93"/>
        <v/>
      </c>
    </row>
    <row r="1362" spans="1:53" ht="18" customHeight="1">
      <c r="C1362" s="787" t="str">
        <f>IF(ISTEXT('5. Instalaciones fijas'!E46),'5. Instalaciones fijas'!E46,"")</f>
        <v/>
      </c>
      <c r="D1362" s="787">
        <f>'5. Instalaciones fijas'!F46</f>
        <v>0</v>
      </c>
      <c r="E1362" s="787">
        <f>'5. Instalaciones fijas'!G46</f>
        <v>0</v>
      </c>
      <c r="F1362" s="1621" t="str">
        <f t="shared" si="89"/>
        <v/>
      </c>
      <c r="G1362" s="1621" t="str">
        <f t="shared" si="89"/>
        <v/>
      </c>
      <c r="H1362" s="1621" t="str">
        <f t="shared" si="89"/>
        <v/>
      </c>
      <c r="I1362" s="1598">
        <f>'5. Instalaciones fijas'!K46</f>
        <v>0</v>
      </c>
      <c r="J1362" s="1598">
        <f>'5. Instalaciones fijas'!L46</f>
        <v>0</v>
      </c>
      <c r="K1362" s="1598">
        <f>'5. Instalaciones fijas'!M46</f>
        <v>0</v>
      </c>
      <c r="L1362" s="1622" t="str">
        <f t="shared" si="90"/>
        <v/>
      </c>
      <c r="M1362" s="1622" t="str">
        <f t="shared" si="91"/>
        <v/>
      </c>
      <c r="N1362" s="1622" t="str">
        <f t="shared" si="92"/>
        <v/>
      </c>
      <c r="O1362" s="1623" t="str">
        <f t="shared" si="93"/>
        <v/>
      </c>
    </row>
    <row r="1363" spans="1:53" ht="18" customHeight="1">
      <c r="C1363" s="787" t="str">
        <f>IF(ISTEXT('5. Instalaciones fijas'!E47),'5. Instalaciones fijas'!E47,"")</f>
        <v/>
      </c>
      <c r="D1363" s="787">
        <f>'5. Instalaciones fijas'!F47</f>
        <v>0</v>
      </c>
      <c r="E1363" s="787">
        <f>'5. Instalaciones fijas'!G47</f>
        <v>0</v>
      </c>
      <c r="F1363" s="1621" t="str">
        <f t="shared" si="89"/>
        <v/>
      </c>
      <c r="G1363" s="1621" t="str">
        <f t="shared" si="89"/>
        <v/>
      </c>
      <c r="H1363" s="1621" t="str">
        <f t="shared" si="89"/>
        <v/>
      </c>
      <c r="I1363" s="1598">
        <f>'5. Instalaciones fijas'!K47</f>
        <v>0</v>
      </c>
      <c r="J1363" s="1598">
        <f>'5. Instalaciones fijas'!L47</f>
        <v>0</v>
      </c>
      <c r="K1363" s="1598">
        <f>'5. Instalaciones fijas'!M47</f>
        <v>0</v>
      </c>
      <c r="L1363" s="1622" t="str">
        <f t="shared" si="90"/>
        <v/>
      </c>
      <c r="M1363" s="1622" t="str">
        <f t="shared" si="91"/>
        <v/>
      </c>
      <c r="N1363" s="1622" t="str">
        <f t="shared" si="92"/>
        <v/>
      </c>
      <c r="O1363" s="1623" t="str">
        <f t="shared" si="93"/>
        <v/>
      </c>
    </row>
    <row r="1364" spans="1:53" ht="18" customHeight="1">
      <c r="C1364" s="787" t="str">
        <f>IF(ISTEXT('5. Instalaciones fijas'!E48),'5. Instalaciones fijas'!E48,"")</f>
        <v/>
      </c>
      <c r="D1364" s="787">
        <f>'5. Instalaciones fijas'!F48</f>
        <v>0</v>
      </c>
      <c r="E1364" s="787">
        <f>'5. Instalaciones fijas'!G48</f>
        <v>0</v>
      </c>
      <c r="F1364" s="1621" t="str">
        <f t="shared" si="89"/>
        <v/>
      </c>
      <c r="G1364" s="1621" t="str">
        <f t="shared" si="89"/>
        <v/>
      </c>
      <c r="H1364" s="1621" t="str">
        <f t="shared" si="89"/>
        <v/>
      </c>
      <c r="I1364" s="1598">
        <f>'5. Instalaciones fijas'!K48</f>
        <v>0</v>
      </c>
      <c r="J1364" s="1598">
        <f>'5. Instalaciones fijas'!L48</f>
        <v>0</v>
      </c>
      <c r="K1364" s="1598">
        <f>'5. Instalaciones fijas'!M48</f>
        <v>0</v>
      </c>
      <c r="L1364" s="1622" t="str">
        <f t="shared" si="90"/>
        <v/>
      </c>
      <c r="M1364" s="1622" t="str">
        <f t="shared" si="91"/>
        <v/>
      </c>
      <c r="N1364" s="1622" t="str">
        <f t="shared" si="92"/>
        <v/>
      </c>
      <c r="O1364" s="1623" t="str">
        <f t="shared" si="93"/>
        <v/>
      </c>
    </row>
    <row r="1365" spans="1:53" ht="18" customHeight="1">
      <c r="L1365" s="1624">
        <f>SUM(L1343:L1364)</f>
        <v>0</v>
      </c>
      <c r="M1365" s="1624">
        <f>SUM(M1343:M1364)</f>
        <v>0</v>
      </c>
      <c r="N1365" s="1624">
        <f>SUM(N1343:N1364)</f>
        <v>0</v>
      </c>
      <c r="O1365" s="1624">
        <f>SUM(O1343:O1364)</f>
        <v>0</v>
      </c>
    </row>
    <row r="1366" spans="1:53" s="19" customFormat="1" ht="18" customHeight="1">
      <c r="A1366" s="452"/>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row>
    <row r="1367" spans="1:53" ht="18" customHeight="1">
      <c r="B1367" s="288" t="s">
        <v>2242</v>
      </c>
      <c r="C1367" s="288"/>
      <c r="D1367" s="288"/>
      <c r="E1367" s="288"/>
      <c r="F1367" s="288"/>
      <c r="G1367" s="288"/>
      <c r="H1367" s="288"/>
      <c r="I1367" s="288"/>
      <c r="J1367" s="288"/>
      <c r="K1367" s="288"/>
    </row>
    <row r="1368" spans="1:53" ht="18" customHeight="1">
      <c r="B1368" s="1"/>
      <c r="C1368" s="1"/>
      <c r="D1368" s="1"/>
      <c r="E1368" s="1"/>
      <c r="F1368" s="1"/>
      <c r="G1368" s="1"/>
      <c r="H1368" s="1"/>
      <c r="I1368" s="1"/>
      <c r="J1368" s="1"/>
      <c r="K1368" s="1"/>
      <c r="L1368" s="1"/>
      <c r="M1368" s="1"/>
      <c r="N1368" s="1"/>
    </row>
    <row r="1369" spans="1:53" ht="18" customHeight="1">
      <c r="D1369" s="1538" t="s">
        <v>2100</v>
      </c>
      <c r="E1369" s="1538" t="s">
        <v>2101</v>
      </c>
      <c r="F1369" s="1538" t="s">
        <v>2102</v>
      </c>
      <c r="G1369" s="1538" t="s">
        <v>2103</v>
      </c>
    </row>
    <row r="1370" spans="1:53" ht="18" customHeight="1">
      <c r="A1370" s="452">
        <v>12</v>
      </c>
      <c r="B1370">
        <v>2</v>
      </c>
      <c r="C1370" s="1539" t="s">
        <v>2243</v>
      </c>
      <c r="D1370" s="1540">
        <f>F1443</f>
        <v>0</v>
      </c>
      <c r="E1370" s="1540">
        <f t="shared" ref="E1370:G1370" si="94">G1443</f>
        <v>0</v>
      </c>
      <c r="F1370" s="1540">
        <f t="shared" si="94"/>
        <v>0</v>
      </c>
      <c r="G1370" s="1540">
        <f t="shared" si="94"/>
        <v>0</v>
      </c>
    </row>
    <row r="1371" spans="1:53" s="19" customFormat="1" ht="18" customHeight="1">
      <c r="A1371" s="452"/>
      <c r="B1371"/>
      <c r="C1371"/>
      <c r="D1371"/>
      <c r="E1371"/>
      <c r="F1371"/>
      <c r="G1371" s="47">
        <f>D1370+E1370*$H$9/1000+F1370*$H$10/1000</f>
        <v>0</v>
      </c>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row>
    <row r="1372" spans="1:53" s="19" customFormat="1" ht="18" customHeight="1">
      <c r="A1372" s="452"/>
      <c r="B1372"/>
      <c r="C1372"/>
      <c r="D1372"/>
      <c r="E1372"/>
      <c r="F1372"/>
      <c r="G1372" s="47"/>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row>
    <row r="1373" spans="1:53" s="19" customFormat="1" ht="18" customHeight="1">
      <c r="A1373" s="452"/>
      <c r="B1373" s="37" t="s">
        <v>2226</v>
      </c>
      <c r="C1373"/>
      <c r="D1373"/>
      <c r="E1373"/>
      <c r="F1373"/>
      <c r="G1373" s="47"/>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row>
    <row r="1374" spans="1:53" s="19" customFormat="1" ht="18" customHeight="1">
      <c r="A1374" s="452"/>
      <c r="B1374" s="37"/>
      <c r="C1374"/>
      <c r="D1374"/>
      <c r="E1374"/>
      <c r="F1374"/>
      <c r="G1374" s="47"/>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row>
    <row r="1375" spans="1:53" s="19" customFormat="1" ht="18" customHeight="1">
      <c r="A1375" s="452"/>
      <c r="B1375" s="37"/>
      <c r="C1375" s="1607" t="s">
        <v>2244</v>
      </c>
      <c r="D1375"/>
      <c r="E1375"/>
      <c r="F1375"/>
      <c r="G1375" s="47"/>
      <c r="H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row>
    <row r="1376" spans="1:53">
      <c r="C1376" s="1625" t="s">
        <v>2245</v>
      </c>
    </row>
    <row r="1377" spans="3:3">
      <c r="C1377" s="1626" t="s">
        <v>2246</v>
      </c>
    </row>
    <row r="1378" spans="3:3">
      <c r="C1378" s="1626" t="s">
        <v>2247</v>
      </c>
    </row>
    <row r="1379" spans="3:3">
      <c r="C1379" s="1626" t="s">
        <v>2248</v>
      </c>
    </row>
    <row r="1380" spans="3:3">
      <c r="C1380" s="1626" t="s">
        <v>2249</v>
      </c>
    </row>
    <row r="1381" spans="3:3">
      <c r="C1381" s="1626" t="s">
        <v>2250</v>
      </c>
    </row>
    <row r="1382" spans="3:3">
      <c r="C1382" s="1626" t="s">
        <v>2251</v>
      </c>
    </row>
    <row r="1383" spans="3:3">
      <c r="C1383" s="1626" t="s">
        <v>2252</v>
      </c>
    </row>
    <row r="1384" spans="3:3">
      <c r="C1384" s="1626" t="s">
        <v>2253</v>
      </c>
    </row>
    <row r="1385" spans="3:3">
      <c r="C1385" s="1626" t="s">
        <v>2254</v>
      </c>
    </row>
    <row r="1386" spans="3:3">
      <c r="C1386" s="1626" t="s">
        <v>2255</v>
      </c>
    </row>
    <row r="1387" spans="3:3">
      <c r="C1387" s="1626" t="s">
        <v>2256</v>
      </c>
    </row>
    <row r="1388" spans="3:3">
      <c r="C1388" s="1626" t="s">
        <v>2257</v>
      </c>
    </row>
    <row r="1389" spans="3:3">
      <c r="C1389" s="1626" t="s">
        <v>2258</v>
      </c>
    </row>
    <row r="1390" spans="3:3">
      <c r="C1390" s="1626" t="s">
        <v>2259</v>
      </c>
    </row>
    <row r="1391" spans="3:3">
      <c r="C1391" s="1626" t="s">
        <v>2260</v>
      </c>
    </row>
    <row r="1392" spans="3:3">
      <c r="C1392" s="1626" t="s">
        <v>2261</v>
      </c>
    </row>
    <row r="1393" spans="1:53">
      <c r="C1393" s="1626" t="s">
        <v>2262</v>
      </c>
    </row>
    <row r="1394" spans="1:53">
      <c r="C1394" s="1626" t="s">
        <v>2263</v>
      </c>
    </row>
    <row r="1395" spans="1:53">
      <c r="C1395" s="1626" t="s">
        <v>2264</v>
      </c>
    </row>
    <row r="1396" spans="1:53">
      <c r="C1396" s="1626" t="s">
        <v>2265</v>
      </c>
    </row>
    <row r="1397" spans="1:53">
      <c r="C1397" s="1626" t="s">
        <v>2266</v>
      </c>
    </row>
    <row r="1398" spans="1:53">
      <c r="C1398" s="1626" t="s">
        <v>2267</v>
      </c>
    </row>
    <row r="1399" spans="1:53">
      <c r="C1399" s="1626" t="s">
        <v>2268</v>
      </c>
    </row>
    <row r="1400" spans="1:53">
      <c r="C1400" s="1626" t="s">
        <v>2269</v>
      </c>
    </row>
    <row r="1401" spans="1:53">
      <c r="C1401" s="1626" t="s">
        <v>2270</v>
      </c>
    </row>
    <row r="1402" spans="1:53">
      <c r="C1402" s="1626" t="s">
        <v>2271</v>
      </c>
    </row>
    <row r="1403" spans="1:53">
      <c r="C1403" s="1626" t="s">
        <v>2272</v>
      </c>
    </row>
    <row r="1404" spans="1:53">
      <c r="C1404" s="1627" t="s">
        <v>2273</v>
      </c>
    </row>
    <row r="1405" spans="1:53" s="19" customFormat="1" ht="18" customHeight="1">
      <c r="A1405" s="452"/>
      <c r="B1405"/>
      <c r="C1405"/>
      <c r="D1405"/>
      <c r="E1405"/>
      <c r="F1405"/>
      <c r="G1405" s="47"/>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row>
    <row r="1406" spans="1:53" s="19" customFormat="1" ht="18" customHeight="1">
      <c r="A1406" s="452"/>
      <c r="B1406" s="37" t="s">
        <v>2099</v>
      </c>
      <c r="C1406"/>
      <c r="D1406"/>
      <c r="E1406"/>
      <c r="F1406"/>
      <c r="G1406" s="47"/>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row>
    <row r="1407" spans="1:53" s="19" customFormat="1" ht="18" customHeight="1">
      <c r="A1407" s="452"/>
      <c r="B1407" s="37"/>
      <c r="C1407"/>
      <c r="D1407"/>
      <c r="E1407"/>
      <c r="F1407"/>
      <c r="G1407" s="4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row>
    <row r="1408" spans="1:53" s="19" customFormat="1" ht="18" customHeight="1">
      <c r="A1408" s="452"/>
      <c r="B1408"/>
      <c r="C1408" s="1496" t="s">
        <v>1943</v>
      </c>
      <c r="D1408" s="1496" t="s">
        <v>2274</v>
      </c>
      <c r="E1408" s="1496" t="s">
        <v>319</v>
      </c>
      <c r="F1408" s="1628" t="s">
        <v>2109</v>
      </c>
      <c r="G1408" s="1629"/>
      <c r="H1408" s="1629"/>
      <c r="I1408" s="1630"/>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row>
    <row r="1409" spans="1:53" s="19" customFormat="1" ht="18" customHeight="1">
      <c r="A1409" s="452"/>
      <c r="B1409"/>
      <c r="C1409" s="1296"/>
      <c r="D1409" s="1296"/>
      <c r="E1409" s="1296"/>
      <c r="F1409" s="1616" t="s">
        <v>2237</v>
      </c>
      <c r="G1409" s="1616" t="s">
        <v>2238</v>
      </c>
      <c r="H1409" s="1616" t="s">
        <v>2239</v>
      </c>
      <c r="I1409" s="1616" t="s">
        <v>2240</v>
      </c>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row>
    <row r="1410" spans="1:53" s="19" customFormat="1" ht="18" customHeight="1">
      <c r="A1410" s="452"/>
      <c r="B1410"/>
      <c r="C1410" s="1617"/>
      <c r="D1410" s="1617" t="s">
        <v>583</v>
      </c>
      <c r="E1410" s="1617"/>
      <c r="F1410" s="1617"/>
      <c r="G1410" s="1617"/>
      <c r="H1410" s="1617"/>
      <c r="I1410" s="1617" t="s">
        <v>2241</v>
      </c>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row>
    <row r="1411" spans="1:53" s="19" customFormat="1" ht="18" customHeight="1">
      <c r="A1411" s="452"/>
      <c r="B1411"/>
      <c r="C1411" s="1623">
        <f>'5. Instalaciones fijas'!E67</f>
        <v>0</v>
      </c>
      <c r="D1411" s="1623" t="str">
        <f>IF(ISTEXT('5. Instalaciones fijas'!H67),'5. Instalaciones fijas'!H67,"")</f>
        <v/>
      </c>
      <c r="E1411" s="1623">
        <f>'5. Instalaciones fijas'!K67</f>
        <v>0</v>
      </c>
      <c r="F1411" s="1623">
        <f>'5. Instalaciones fijas'!N67</f>
        <v>0</v>
      </c>
      <c r="G1411" s="1623">
        <f>'5. Instalaciones fijas'!O67</f>
        <v>0</v>
      </c>
      <c r="H1411" s="1623">
        <f>'5. Instalaciones fijas'!P67</f>
        <v>0</v>
      </c>
      <c r="I1411" s="1623" t="str">
        <f>IF((F1411+G1411*$H$9/1000+H1411*$H$10/1000)&lt;&gt;0,F1411+G1411*$H$9/1000+H1411*$H$10/1000,"")</f>
        <v/>
      </c>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row>
    <row r="1412" spans="1:53" s="19" customFormat="1" ht="18" customHeight="1">
      <c r="A1412" s="452"/>
      <c r="B1412"/>
      <c r="C1412" s="1623">
        <f>'5. Instalaciones fijas'!E68</f>
        <v>0</v>
      </c>
      <c r="D1412" s="1623" t="str">
        <f>IF(ISTEXT('5. Instalaciones fijas'!H68),'5. Instalaciones fijas'!H68,"")</f>
        <v/>
      </c>
      <c r="E1412" s="1623">
        <f>'5. Instalaciones fijas'!K68</f>
        <v>0</v>
      </c>
      <c r="F1412" s="1623">
        <f>'5. Instalaciones fijas'!N68</f>
        <v>0</v>
      </c>
      <c r="G1412" s="1623">
        <f>'5. Instalaciones fijas'!O68</f>
        <v>0</v>
      </c>
      <c r="H1412" s="1623">
        <f>'5. Instalaciones fijas'!P68</f>
        <v>0</v>
      </c>
      <c r="I1412" s="1623" t="str">
        <f t="shared" ref="I1412:I1442" si="95">IF((F1412+G1412*$H$9/1000+H1412*$H$10/1000)&lt;&gt;0,F1412+G1412*$H$9/1000+H1412*$H$10/1000,"")</f>
        <v/>
      </c>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row>
    <row r="1413" spans="1:53" s="19" customFormat="1" ht="18" customHeight="1">
      <c r="A1413" s="452"/>
      <c r="B1413"/>
      <c r="C1413" s="1623">
        <f>'5. Instalaciones fijas'!E69</f>
        <v>0</v>
      </c>
      <c r="D1413" s="1623" t="str">
        <f>IF(ISTEXT('5. Instalaciones fijas'!H69),'5. Instalaciones fijas'!H69,"")</f>
        <v/>
      </c>
      <c r="E1413" s="1623">
        <f>'5. Instalaciones fijas'!K69</f>
        <v>0</v>
      </c>
      <c r="F1413" s="1623">
        <f>'5. Instalaciones fijas'!N69</f>
        <v>0</v>
      </c>
      <c r="G1413" s="1623">
        <f>'5. Instalaciones fijas'!O69</f>
        <v>0</v>
      </c>
      <c r="H1413" s="1623">
        <f>'5. Instalaciones fijas'!P69</f>
        <v>0</v>
      </c>
      <c r="I1413" s="1623" t="str">
        <f t="shared" si="95"/>
        <v/>
      </c>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row>
    <row r="1414" spans="1:53" s="19" customFormat="1" ht="18" customHeight="1">
      <c r="A1414" s="452"/>
      <c r="B1414"/>
      <c r="C1414" s="1623">
        <f>'5. Instalaciones fijas'!E70</f>
        <v>0</v>
      </c>
      <c r="D1414" s="1623" t="str">
        <f>IF(ISTEXT('5. Instalaciones fijas'!H70),'5. Instalaciones fijas'!H70,"")</f>
        <v/>
      </c>
      <c r="E1414" s="1623">
        <f>'5. Instalaciones fijas'!K70</f>
        <v>0</v>
      </c>
      <c r="F1414" s="1623">
        <f>'5. Instalaciones fijas'!N70</f>
        <v>0</v>
      </c>
      <c r="G1414" s="1623">
        <f>'5. Instalaciones fijas'!O70</f>
        <v>0</v>
      </c>
      <c r="H1414" s="1623">
        <f>'5. Instalaciones fijas'!P70</f>
        <v>0</v>
      </c>
      <c r="I1414" s="1623" t="str">
        <f>IF((F1414+G1414*$H$9/1000+H1414*$H$10/1000)&lt;&gt;0,F1414+G1414*$H$9/1000+H1414*$H$10/1000,"")</f>
        <v/>
      </c>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row>
    <row r="1415" spans="1:53" s="19" customFormat="1" ht="18" customHeight="1">
      <c r="A1415" s="452"/>
      <c r="B1415"/>
      <c r="C1415" s="1623">
        <f>'5. Instalaciones fijas'!E71</f>
        <v>0</v>
      </c>
      <c r="D1415" s="1623" t="str">
        <f>IF(ISTEXT('5. Instalaciones fijas'!H71),'5. Instalaciones fijas'!H71,"")</f>
        <v/>
      </c>
      <c r="E1415" s="1623">
        <f>'5. Instalaciones fijas'!K71</f>
        <v>0</v>
      </c>
      <c r="F1415" s="1623">
        <f>'5. Instalaciones fijas'!N71</f>
        <v>0</v>
      </c>
      <c r="G1415" s="1623">
        <f>'5. Instalaciones fijas'!O71</f>
        <v>0</v>
      </c>
      <c r="H1415" s="1623">
        <f>'5. Instalaciones fijas'!P71</f>
        <v>0</v>
      </c>
      <c r="I1415" s="1623" t="str">
        <f t="shared" si="95"/>
        <v/>
      </c>
      <c r="J1415"/>
      <c r="K1415"/>
      <c r="L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row>
    <row r="1416" spans="1:53" s="19" customFormat="1" ht="18" customHeight="1">
      <c r="A1416" s="452"/>
      <c r="B1416"/>
      <c r="C1416" s="1623">
        <f>'5. Instalaciones fijas'!E72</f>
        <v>0</v>
      </c>
      <c r="D1416" s="1623" t="str">
        <f>IF(ISTEXT('5. Instalaciones fijas'!H72),'5. Instalaciones fijas'!H72,"")</f>
        <v/>
      </c>
      <c r="E1416" s="1623">
        <f>'5. Instalaciones fijas'!K72</f>
        <v>0</v>
      </c>
      <c r="F1416" s="1623">
        <f>'5. Instalaciones fijas'!N72</f>
        <v>0</v>
      </c>
      <c r="G1416" s="1623">
        <f>'5. Instalaciones fijas'!O72</f>
        <v>0</v>
      </c>
      <c r="H1416" s="1623">
        <f>'5. Instalaciones fijas'!P72</f>
        <v>0</v>
      </c>
      <c r="I1416" s="1623" t="str">
        <f t="shared" si="95"/>
        <v/>
      </c>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row>
    <row r="1417" spans="1:53" s="19" customFormat="1" ht="18" customHeight="1">
      <c r="A1417" s="452"/>
      <c r="B1417"/>
      <c r="C1417" s="1623">
        <f>'5. Instalaciones fijas'!E73</f>
        <v>0</v>
      </c>
      <c r="D1417" s="1623" t="str">
        <f>IF(ISTEXT('5. Instalaciones fijas'!H73),'5. Instalaciones fijas'!H73,"")</f>
        <v/>
      </c>
      <c r="E1417" s="1623">
        <f>'5. Instalaciones fijas'!K73</f>
        <v>0</v>
      </c>
      <c r="F1417" s="1623">
        <f>'5. Instalaciones fijas'!N73</f>
        <v>0</v>
      </c>
      <c r="G1417" s="1623">
        <f>'5. Instalaciones fijas'!O73</f>
        <v>0</v>
      </c>
      <c r="H1417" s="1623">
        <f>'5. Instalaciones fijas'!P73</f>
        <v>0</v>
      </c>
      <c r="I1417" s="1623" t="str">
        <f t="shared" si="95"/>
        <v/>
      </c>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row>
    <row r="1418" spans="1:53" s="19" customFormat="1" ht="18" customHeight="1">
      <c r="A1418" s="452"/>
      <c r="B1418"/>
      <c r="C1418" s="1623">
        <f>'5. Instalaciones fijas'!E74</f>
        <v>0</v>
      </c>
      <c r="D1418" s="1623" t="str">
        <f>IF(ISTEXT('5. Instalaciones fijas'!H74),'5. Instalaciones fijas'!H74,"")</f>
        <v/>
      </c>
      <c r="E1418" s="1623">
        <f>'5. Instalaciones fijas'!K74</f>
        <v>0</v>
      </c>
      <c r="F1418" s="1623">
        <f>'5. Instalaciones fijas'!N74</f>
        <v>0</v>
      </c>
      <c r="G1418" s="1623">
        <f>'5. Instalaciones fijas'!O74</f>
        <v>0</v>
      </c>
      <c r="H1418" s="1623">
        <f>'5. Instalaciones fijas'!P74</f>
        <v>0</v>
      </c>
      <c r="I1418" s="1623" t="str">
        <f t="shared" si="95"/>
        <v/>
      </c>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row>
    <row r="1419" spans="1:53" s="19" customFormat="1" ht="18" customHeight="1">
      <c r="A1419" s="452"/>
      <c r="B1419"/>
      <c r="C1419" s="1623">
        <f>'5. Instalaciones fijas'!E75</f>
        <v>0</v>
      </c>
      <c r="D1419" s="1623" t="str">
        <f>IF(ISTEXT('5. Instalaciones fijas'!H75),'5. Instalaciones fijas'!H75,"")</f>
        <v/>
      </c>
      <c r="E1419" s="1623">
        <f>'5. Instalaciones fijas'!K75</f>
        <v>0</v>
      </c>
      <c r="F1419" s="1623">
        <f>'5. Instalaciones fijas'!N75</f>
        <v>0</v>
      </c>
      <c r="G1419" s="1623">
        <f>'5. Instalaciones fijas'!O75</f>
        <v>0</v>
      </c>
      <c r="H1419" s="1623">
        <f>'5. Instalaciones fijas'!P75</f>
        <v>0</v>
      </c>
      <c r="I1419" s="1623" t="str">
        <f t="shared" si="95"/>
        <v/>
      </c>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row>
    <row r="1420" spans="1:53" s="19" customFormat="1" ht="18" customHeight="1">
      <c r="A1420" s="452"/>
      <c r="B1420"/>
      <c r="C1420" s="1623">
        <f>'5. Instalaciones fijas'!E76</f>
        <v>0</v>
      </c>
      <c r="D1420" s="1623" t="str">
        <f>IF(ISTEXT('5. Instalaciones fijas'!H76),'5. Instalaciones fijas'!H76,"")</f>
        <v/>
      </c>
      <c r="E1420" s="1623">
        <f>'5. Instalaciones fijas'!K76</f>
        <v>0</v>
      </c>
      <c r="F1420" s="1623">
        <f>'5. Instalaciones fijas'!N76</f>
        <v>0</v>
      </c>
      <c r="G1420" s="1623">
        <f>'5. Instalaciones fijas'!O76</f>
        <v>0</v>
      </c>
      <c r="H1420" s="1623">
        <f>'5. Instalaciones fijas'!P76</f>
        <v>0</v>
      </c>
      <c r="I1420" s="1623" t="str">
        <f t="shared" si="95"/>
        <v/>
      </c>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row>
    <row r="1421" spans="1:53" s="19" customFormat="1" ht="18" customHeight="1">
      <c r="A1421" s="452"/>
      <c r="B1421"/>
      <c r="C1421" s="1623">
        <f>'5. Instalaciones fijas'!E77</f>
        <v>0</v>
      </c>
      <c r="D1421" s="1623" t="str">
        <f>IF(ISTEXT('5. Instalaciones fijas'!H77),'5. Instalaciones fijas'!H77,"")</f>
        <v/>
      </c>
      <c r="E1421" s="1623">
        <f>'5. Instalaciones fijas'!K77</f>
        <v>0</v>
      </c>
      <c r="F1421" s="1623">
        <f>'5. Instalaciones fijas'!N77</f>
        <v>0</v>
      </c>
      <c r="G1421" s="1623">
        <f>'5. Instalaciones fijas'!O77</f>
        <v>0</v>
      </c>
      <c r="H1421" s="1623">
        <f>'5. Instalaciones fijas'!P77</f>
        <v>0</v>
      </c>
      <c r="I1421" s="1623" t="str">
        <f t="shared" si="95"/>
        <v/>
      </c>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row>
    <row r="1422" spans="1:53" s="19" customFormat="1" ht="18" customHeight="1">
      <c r="A1422" s="452"/>
      <c r="B1422"/>
      <c r="C1422" s="1623">
        <f>'5. Instalaciones fijas'!E78</f>
        <v>0</v>
      </c>
      <c r="D1422" s="1623" t="str">
        <f>IF(ISTEXT('5. Instalaciones fijas'!H78),'5. Instalaciones fijas'!H78,"")</f>
        <v/>
      </c>
      <c r="E1422" s="1623">
        <f>'5. Instalaciones fijas'!K78</f>
        <v>0</v>
      </c>
      <c r="F1422" s="1623">
        <f>'5. Instalaciones fijas'!N78</f>
        <v>0</v>
      </c>
      <c r="G1422" s="1623">
        <f>'5. Instalaciones fijas'!O78</f>
        <v>0</v>
      </c>
      <c r="H1422" s="1623">
        <f>'5. Instalaciones fijas'!P78</f>
        <v>0</v>
      </c>
      <c r="I1422" s="1623" t="str">
        <f t="shared" si="95"/>
        <v/>
      </c>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row>
    <row r="1423" spans="1:53" s="19" customFormat="1" ht="18" customHeight="1">
      <c r="A1423" s="452"/>
      <c r="B1423"/>
      <c r="C1423" s="1623">
        <f>'5. Instalaciones fijas'!E79</f>
        <v>0</v>
      </c>
      <c r="D1423" s="1623" t="str">
        <f>IF(ISTEXT('5. Instalaciones fijas'!H79),'5. Instalaciones fijas'!H79,"")</f>
        <v/>
      </c>
      <c r="E1423" s="1623">
        <f>'5. Instalaciones fijas'!K79</f>
        <v>0</v>
      </c>
      <c r="F1423" s="1623">
        <f>'5. Instalaciones fijas'!N79</f>
        <v>0</v>
      </c>
      <c r="G1423" s="1623">
        <f>'5. Instalaciones fijas'!O79</f>
        <v>0</v>
      </c>
      <c r="H1423" s="1623">
        <f>'5. Instalaciones fijas'!P79</f>
        <v>0</v>
      </c>
      <c r="I1423" s="1623" t="str">
        <f t="shared" si="95"/>
        <v/>
      </c>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row>
    <row r="1424" spans="1:53" s="19" customFormat="1" ht="18" customHeight="1">
      <c r="A1424" s="452"/>
      <c r="B1424"/>
      <c r="C1424" s="1623">
        <f>'5. Instalaciones fijas'!E80</f>
        <v>0</v>
      </c>
      <c r="D1424" s="1623" t="str">
        <f>IF(ISTEXT('5. Instalaciones fijas'!H80),'5. Instalaciones fijas'!H80,"")</f>
        <v/>
      </c>
      <c r="E1424" s="1623">
        <f>'5. Instalaciones fijas'!K80</f>
        <v>0</v>
      </c>
      <c r="F1424" s="1623">
        <f>'5. Instalaciones fijas'!N80</f>
        <v>0</v>
      </c>
      <c r="G1424" s="1623">
        <f>'5. Instalaciones fijas'!O80</f>
        <v>0</v>
      </c>
      <c r="H1424" s="1623">
        <f>'5. Instalaciones fijas'!P80</f>
        <v>0</v>
      </c>
      <c r="I1424" s="1623" t="str">
        <f t="shared" si="95"/>
        <v/>
      </c>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row>
    <row r="1425" spans="1:53" s="19" customFormat="1" ht="18" customHeight="1">
      <c r="A1425" s="452"/>
      <c r="B1425"/>
      <c r="C1425" s="1623">
        <f>'5. Instalaciones fijas'!E81</f>
        <v>0</v>
      </c>
      <c r="D1425" s="1623" t="str">
        <f>IF(ISTEXT('5. Instalaciones fijas'!H81),'5. Instalaciones fijas'!H81,"")</f>
        <v/>
      </c>
      <c r="E1425" s="1623">
        <f>'5. Instalaciones fijas'!K81</f>
        <v>0</v>
      </c>
      <c r="F1425" s="1623">
        <f>'5. Instalaciones fijas'!N81</f>
        <v>0</v>
      </c>
      <c r="G1425" s="1623">
        <f>'5. Instalaciones fijas'!O81</f>
        <v>0</v>
      </c>
      <c r="H1425" s="1623">
        <f>'5. Instalaciones fijas'!P81</f>
        <v>0</v>
      </c>
      <c r="I1425" s="1623" t="str">
        <f t="shared" si="95"/>
        <v/>
      </c>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row>
    <row r="1426" spans="1:53" s="19" customFormat="1" ht="18" customHeight="1">
      <c r="A1426" s="452"/>
      <c r="B1426"/>
      <c r="C1426" s="1623">
        <f>'5. Instalaciones fijas'!E82</f>
        <v>0</v>
      </c>
      <c r="D1426" s="1623" t="str">
        <f>IF(ISTEXT('5. Instalaciones fijas'!H82),'5. Instalaciones fijas'!H82,"")</f>
        <v/>
      </c>
      <c r="E1426" s="1623">
        <f>'5. Instalaciones fijas'!K82</f>
        <v>0</v>
      </c>
      <c r="F1426" s="1623">
        <f>'5. Instalaciones fijas'!N82</f>
        <v>0</v>
      </c>
      <c r="G1426" s="1623">
        <f>'5. Instalaciones fijas'!O82</f>
        <v>0</v>
      </c>
      <c r="H1426" s="1623">
        <f>'5. Instalaciones fijas'!P82</f>
        <v>0</v>
      </c>
      <c r="I1426" s="1623" t="str">
        <f t="shared" si="95"/>
        <v/>
      </c>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row>
    <row r="1427" spans="1:53" s="19" customFormat="1" ht="18" customHeight="1">
      <c r="A1427" s="452"/>
      <c r="B1427"/>
      <c r="C1427" s="1623">
        <f>'5. Instalaciones fijas'!E83</f>
        <v>0</v>
      </c>
      <c r="D1427" s="1623" t="str">
        <f>IF(ISTEXT('5. Instalaciones fijas'!H83),'5. Instalaciones fijas'!H83,"")</f>
        <v/>
      </c>
      <c r="E1427" s="1623">
        <f>'5. Instalaciones fijas'!K83</f>
        <v>0</v>
      </c>
      <c r="F1427" s="1623">
        <f>'5. Instalaciones fijas'!N83</f>
        <v>0</v>
      </c>
      <c r="G1427" s="1623">
        <f>'5. Instalaciones fijas'!O83</f>
        <v>0</v>
      </c>
      <c r="H1427" s="1623">
        <f>'5. Instalaciones fijas'!P83</f>
        <v>0</v>
      </c>
      <c r="I1427" s="1623" t="str">
        <f t="shared" si="95"/>
        <v/>
      </c>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row>
    <row r="1428" spans="1:53" s="19" customFormat="1" ht="18" customHeight="1">
      <c r="A1428" s="452"/>
      <c r="B1428"/>
      <c r="C1428" s="1623">
        <f>'5. Instalaciones fijas'!E84</f>
        <v>0</v>
      </c>
      <c r="D1428" s="1623" t="str">
        <f>IF(ISTEXT('5. Instalaciones fijas'!H84),'5. Instalaciones fijas'!H84,"")</f>
        <v/>
      </c>
      <c r="E1428" s="1623">
        <f>'5. Instalaciones fijas'!K84</f>
        <v>0</v>
      </c>
      <c r="F1428" s="1623">
        <f>'5. Instalaciones fijas'!N84</f>
        <v>0</v>
      </c>
      <c r="G1428" s="1623">
        <f>'5. Instalaciones fijas'!O84</f>
        <v>0</v>
      </c>
      <c r="H1428" s="1623">
        <f>'5. Instalaciones fijas'!P84</f>
        <v>0</v>
      </c>
      <c r="I1428" s="1623" t="str">
        <f t="shared" si="95"/>
        <v/>
      </c>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row>
    <row r="1429" spans="1:53" s="19" customFormat="1" ht="18" customHeight="1">
      <c r="A1429" s="452"/>
      <c r="B1429"/>
      <c r="C1429" s="1623">
        <f>'5. Instalaciones fijas'!E85</f>
        <v>0</v>
      </c>
      <c r="D1429" s="1623" t="str">
        <f>IF(ISTEXT('5. Instalaciones fijas'!H85),'5. Instalaciones fijas'!H85,"")</f>
        <v/>
      </c>
      <c r="E1429" s="1623">
        <f>'5. Instalaciones fijas'!K85</f>
        <v>0</v>
      </c>
      <c r="F1429" s="1623">
        <f>'5. Instalaciones fijas'!N85</f>
        <v>0</v>
      </c>
      <c r="G1429" s="1623">
        <f>'5. Instalaciones fijas'!O85</f>
        <v>0</v>
      </c>
      <c r="H1429" s="1623">
        <f>'5. Instalaciones fijas'!P85</f>
        <v>0</v>
      </c>
      <c r="I1429" s="1623" t="str">
        <f t="shared" si="95"/>
        <v/>
      </c>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row>
    <row r="1430" spans="1:53" s="19" customFormat="1" ht="18" customHeight="1">
      <c r="A1430" s="452"/>
      <c r="B1430"/>
      <c r="C1430" s="1623">
        <f>'5. Instalaciones fijas'!E86</f>
        <v>0</v>
      </c>
      <c r="D1430" s="1623" t="str">
        <f>IF(ISTEXT('5. Instalaciones fijas'!H86),'5. Instalaciones fijas'!H86,"")</f>
        <v/>
      </c>
      <c r="E1430" s="1623">
        <f>'5. Instalaciones fijas'!K86</f>
        <v>0</v>
      </c>
      <c r="F1430" s="1623">
        <f>'5. Instalaciones fijas'!N86</f>
        <v>0</v>
      </c>
      <c r="G1430" s="1623">
        <f>'5. Instalaciones fijas'!O86</f>
        <v>0</v>
      </c>
      <c r="H1430" s="1623">
        <f>'5. Instalaciones fijas'!P86</f>
        <v>0</v>
      </c>
      <c r="I1430" s="1623" t="str">
        <f t="shared" si="95"/>
        <v/>
      </c>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row>
    <row r="1431" spans="1:53" s="19" customFormat="1" ht="18" customHeight="1">
      <c r="A1431" s="452"/>
      <c r="B1431"/>
      <c r="C1431" s="1623">
        <f>'5. Instalaciones fijas'!E87</f>
        <v>0</v>
      </c>
      <c r="D1431" s="1623" t="str">
        <f>IF(ISTEXT('5. Instalaciones fijas'!H87),'5. Instalaciones fijas'!H87,"")</f>
        <v/>
      </c>
      <c r="E1431" s="1623">
        <f>'5. Instalaciones fijas'!K87</f>
        <v>0</v>
      </c>
      <c r="F1431" s="1623">
        <f>'5. Instalaciones fijas'!N87</f>
        <v>0</v>
      </c>
      <c r="G1431" s="1623">
        <f>'5. Instalaciones fijas'!O87</f>
        <v>0</v>
      </c>
      <c r="H1431" s="1623">
        <f>'5. Instalaciones fijas'!P87</f>
        <v>0</v>
      </c>
      <c r="I1431" s="1623" t="str">
        <f t="shared" si="95"/>
        <v/>
      </c>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row>
    <row r="1432" spans="1:53" s="19" customFormat="1" ht="18" customHeight="1">
      <c r="A1432" s="452"/>
      <c r="B1432"/>
      <c r="C1432" s="1623">
        <f>'5. Instalaciones fijas'!E88</f>
        <v>0</v>
      </c>
      <c r="D1432" s="1623" t="str">
        <f>IF(ISTEXT('5. Instalaciones fijas'!H88),'5. Instalaciones fijas'!H88,"")</f>
        <v/>
      </c>
      <c r="E1432" s="1623">
        <f>'5. Instalaciones fijas'!K88</f>
        <v>0</v>
      </c>
      <c r="F1432" s="1623">
        <f>'5. Instalaciones fijas'!N88</f>
        <v>0</v>
      </c>
      <c r="G1432" s="1623">
        <f>'5. Instalaciones fijas'!O88</f>
        <v>0</v>
      </c>
      <c r="H1432" s="1623">
        <f>'5. Instalaciones fijas'!P88</f>
        <v>0</v>
      </c>
      <c r="I1432" s="1623" t="str">
        <f t="shared" si="95"/>
        <v/>
      </c>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row>
    <row r="1433" spans="1:53" s="19" customFormat="1" ht="18" customHeight="1">
      <c r="A1433" s="452"/>
      <c r="B1433"/>
      <c r="C1433" s="1623">
        <f>'5. Instalaciones fijas'!E89</f>
        <v>0</v>
      </c>
      <c r="D1433" s="1623" t="str">
        <f>IF(ISTEXT('5. Instalaciones fijas'!H89),'5. Instalaciones fijas'!H89,"")</f>
        <v/>
      </c>
      <c r="E1433" s="1623">
        <f>'5. Instalaciones fijas'!K89</f>
        <v>0</v>
      </c>
      <c r="F1433" s="1623">
        <f>'5. Instalaciones fijas'!N89</f>
        <v>0</v>
      </c>
      <c r="G1433" s="1623">
        <f>'5. Instalaciones fijas'!O89</f>
        <v>0</v>
      </c>
      <c r="H1433" s="1623">
        <f>'5. Instalaciones fijas'!P89</f>
        <v>0</v>
      </c>
      <c r="I1433" s="1623" t="str">
        <f t="shared" si="95"/>
        <v/>
      </c>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row>
    <row r="1434" spans="1:53" s="19" customFormat="1" ht="18" customHeight="1">
      <c r="A1434" s="452"/>
      <c r="B1434"/>
      <c r="C1434" s="1623">
        <f>'5. Instalaciones fijas'!E90</f>
        <v>0</v>
      </c>
      <c r="D1434" s="1623" t="str">
        <f>IF(ISTEXT('5. Instalaciones fijas'!H90),'5. Instalaciones fijas'!H90,"")</f>
        <v/>
      </c>
      <c r="E1434" s="1623">
        <f>'5. Instalaciones fijas'!K90</f>
        <v>0</v>
      </c>
      <c r="F1434" s="1623">
        <f>'5. Instalaciones fijas'!N90</f>
        <v>0</v>
      </c>
      <c r="G1434" s="1623">
        <f>'5. Instalaciones fijas'!O90</f>
        <v>0</v>
      </c>
      <c r="H1434" s="1623">
        <f>'5. Instalaciones fijas'!P90</f>
        <v>0</v>
      </c>
      <c r="I1434" s="1623" t="str">
        <f>IF((F1434+G1434*$H$9/1000+H1434*$H$10/1000)&lt;&gt;0,F1434+G1434*$H$9/1000+H1434*$H$10/1000,"")</f>
        <v/>
      </c>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row>
    <row r="1435" spans="1:53" s="19" customFormat="1" ht="18" customHeight="1">
      <c r="A1435" s="452"/>
      <c r="B1435"/>
      <c r="C1435" s="1623">
        <f>'5. Instalaciones fijas'!E91</f>
        <v>0</v>
      </c>
      <c r="D1435" s="1623" t="str">
        <f>IF(ISTEXT('5. Instalaciones fijas'!H91),'5. Instalaciones fijas'!H91,"")</f>
        <v/>
      </c>
      <c r="E1435" s="1623">
        <f>'5. Instalaciones fijas'!K91</f>
        <v>0</v>
      </c>
      <c r="F1435" s="1623">
        <f>'5. Instalaciones fijas'!N91</f>
        <v>0</v>
      </c>
      <c r="G1435" s="1623">
        <f>'5. Instalaciones fijas'!O91</f>
        <v>0</v>
      </c>
      <c r="H1435" s="1623">
        <f>'5. Instalaciones fijas'!P91</f>
        <v>0</v>
      </c>
      <c r="I1435" s="1623" t="str">
        <f t="shared" si="95"/>
        <v/>
      </c>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row>
    <row r="1436" spans="1:53" s="19" customFormat="1" ht="18" customHeight="1">
      <c r="A1436" s="452"/>
      <c r="B1436"/>
      <c r="C1436" s="1623">
        <f>'5. Instalaciones fijas'!E92</f>
        <v>0</v>
      </c>
      <c r="D1436" s="1623" t="str">
        <f>IF(ISTEXT('5. Instalaciones fijas'!H92),'5. Instalaciones fijas'!H92,"")</f>
        <v/>
      </c>
      <c r="E1436" s="1623">
        <f>'5. Instalaciones fijas'!K92</f>
        <v>0</v>
      </c>
      <c r="F1436" s="1623">
        <f>'5. Instalaciones fijas'!N92</f>
        <v>0</v>
      </c>
      <c r="G1436" s="1623">
        <f>'5. Instalaciones fijas'!O92</f>
        <v>0</v>
      </c>
      <c r="H1436" s="1623">
        <f>'5. Instalaciones fijas'!P92</f>
        <v>0</v>
      </c>
      <c r="I1436" s="1623" t="str">
        <f t="shared" si="95"/>
        <v/>
      </c>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row>
    <row r="1437" spans="1:53" s="19" customFormat="1" ht="18" customHeight="1">
      <c r="A1437" s="452"/>
      <c r="B1437"/>
      <c r="C1437" s="1623">
        <f>'5. Instalaciones fijas'!E93</f>
        <v>0</v>
      </c>
      <c r="D1437" s="1623" t="str">
        <f>IF(ISTEXT('5. Instalaciones fijas'!H93),'5. Instalaciones fijas'!H93,"")</f>
        <v/>
      </c>
      <c r="E1437" s="1623">
        <f>'5. Instalaciones fijas'!K93</f>
        <v>0</v>
      </c>
      <c r="F1437" s="1623">
        <f>'5. Instalaciones fijas'!N93</f>
        <v>0</v>
      </c>
      <c r="G1437" s="1623">
        <f>'5. Instalaciones fijas'!O93</f>
        <v>0</v>
      </c>
      <c r="H1437" s="1623">
        <f>'5. Instalaciones fijas'!P93</f>
        <v>0</v>
      </c>
      <c r="I1437" s="1623" t="str">
        <f t="shared" si="95"/>
        <v/>
      </c>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row>
    <row r="1438" spans="1:53" s="19" customFormat="1" ht="18" customHeight="1">
      <c r="A1438" s="452"/>
      <c r="B1438"/>
      <c r="C1438" s="1623">
        <f>'5. Instalaciones fijas'!E94</f>
        <v>0</v>
      </c>
      <c r="D1438" s="1623" t="str">
        <f>IF(ISTEXT('5. Instalaciones fijas'!H94),'5. Instalaciones fijas'!H94,"")</f>
        <v/>
      </c>
      <c r="E1438" s="1623">
        <f>'5. Instalaciones fijas'!K94</f>
        <v>0</v>
      </c>
      <c r="F1438" s="1623">
        <f>'5. Instalaciones fijas'!N94</f>
        <v>0</v>
      </c>
      <c r="G1438" s="1623">
        <f>'5. Instalaciones fijas'!O94</f>
        <v>0</v>
      </c>
      <c r="H1438" s="1623">
        <f>'5. Instalaciones fijas'!P94</f>
        <v>0</v>
      </c>
      <c r="I1438" s="1623" t="str">
        <f t="shared" si="95"/>
        <v/>
      </c>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row>
    <row r="1439" spans="1:53" s="19" customFormat="1" ht="18" customHeight="1">
      <c r="A1439" s="452"/>
      <c r="B1439"/>
      <c r="C1439" s="1623">
        <f>'5. Instalaciones fijas'!E95</f>
        <v>0</v>
      </c>
      <c r="D1439" s="1623" t="str">
        <f>IF(ISTEXT('5. Instalaciones fijas'!H95),'5. Instalaciones fijas'!H95,"")</f>
        <v/>
      </c>
      <c r="E1439" s="1623">
        <f>'5. Instalaciones fijas'!K95</f>
        <v>0</v>
      </c>
      <c r="F1439" s="1623">
        <f>'5. Instalaciones fijas'!N95</f>
        <v>0</v>
      </c>
      <c r="G1439" s="1623">
        <f>'5. Instalaciones fijas'!O95</f>
        <v>0</v>
      </c>
      <c r="H1439" s="1623">
        <f>'5. Instalaciones fijas'!P95</f>
        <v>0</v>
      </c>
      <c r="I1439" s="1623" t="str">
        <f t="shared" si="95"/>
        <v/>
      </c>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row>
    <row r="1440" spans="1:53" s="19" customFormat="1" ht="18" customHeight="1">
      <c r="A1440" s="452"/>
      <c r="B1440"/>
      <c r="C1440" s="1623">
        <f>'5. Instalaciones fijas'!E96</f>
        <v>0</v>
      </c>
      <c r="D1440" s="1623" t="str">
        <f>IF(ISTEXT('5. Instalaciones fijas'!H96),'5. Instalaciones fijas'!H96,"")</f>
        <v/>
      </c>
      <c r="E1440" s="1623">
        <f>'5. Instalaciones fijas'!K96</f>
        <v>0</v>
      </c>
      <c r="F1440" s="1623">
        <f>'5. Instalaciones fijas'!N96</f>
        <v>0</v>
      </c>
      <c r="G1440" s="1623">
        <f>'5. Instalaciones fijas'!O96</f>
        <v>0</v>
      </c>
      <c r="H1440" s="1623">
        <f>'5. Instalaciones fijas'!P96</f>
        <v>0</v>
      </c>
      <c r="I1440" s="1623" t="str">
        <f t="shared" si="95"/>
        <v/>
      </c>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row>
    <row r="1441" spans="1:53" s="19" customFormat="1" ht="18" customHeight="1">
      <c r="A1441" s="452"/>
      <c r="B1441"/>
      <c r="C1441" s="1623">
        <f>'5. Instalaciones fijas'!E97</f>
        <v>0</v>
      </c>
      <c r="D1441" s="1623" t="str">
        <f>IF(ISTEXT('5. Instalaciones fijas'!H97),'5. Instalaciones fijas'!H97,"")</f>
        <v/>
      </c>
      <c r="E1441" s="1623">
        <f>'5. Instalaciones fijas'!K97</f>
        <v>0</v>
      </c>
      <c r="F1441" s="1623">
        <f>'5. Instalaciones fijas'!N97</f>
        <v>0</v>
      </c>
      <c r="G1441" s="1623">
        <f>'5. Instalaciones fijas'!O97</f>
        <v>0</v>
      </c>
      <c r="H1441" s="1623">
        <f>'5. Instalaciones fijas'!P97</f>
        <v>0</v>
      </c>
      <c r="I1441" s="1623" t="str">
        <f t="shared" si="95"/>
        <v/>
      </c>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row>
    <row r="1442" spans="1:53" s="19" customFormat="1" ht="18" customHeight="1">
      <c r="A1442" s="452"/>
      <c r="B1442"/>
      <c r="C1442" s="1623">
        <f>'5. Instalaciones fijas'!E98</f>
        <v>0</v>
      </c>
      <c r="D1442" s="1623" t="str">
        <f>IF(ISTEXT('5. Instalaciones fijas'!H98),'5. Instalaciones fijas'!H98,"")</f>
        <v/>
      </c>
      <c r="E1442" s="1623">
        <f>'5. Instalaciones fijas'!K98</f>
        <v>0</v>
      </c>
      <c r="F1442" s="1623">
        <f>'5. Instalaciones fijas'!N98</f>
        <v>0</v>
      </c>
      <c r="G1442" s="1623">
        <f>'5. Instalaciones fijas'!O98</f>
        <v>0</v>
      </c>
      <c r="H1442" s="1623">
        <f>'5. Instalaciones fijas'!P98</f>
        <v>0</v>
      </c>
      <c r="I1442" s="1623" t="str">
        <f t="shared" si="95"/>
        <v/>
      </c>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row>
    <row r="1443" spans="1:53" s="19" customFormat="1" ht="18" customHeight="1">
      <c r="A1443" s="452"/>
      <c r="B1443"/>
      <c r="C1443"/>
      <c r="D1443"/>
      <c r="E1443"/>
      <c r="F1443" s="1631">
        <f>SUM(F1411:F1442)</f>
        <v>0</v>
      </c>
      <c r="G1443" s="1631">
        <f>SUM(G1411:G1442)</f>
        <v>0</v>
      </c>
      <c r="H1443" s="1631">
        <f>SUM(H1411:H1442)</f>
        <v>0</v>
      </c>
      <c r="I1443" s="1631">
        <f>SUM(I1411:I1442)</f>
        <v>0</v>
      </c>
      <c r="J1443"/>
      <c r="K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row>
    <row r="1444" spans="1:53" s="19" customFormat="1" ht="18" customHeight="1">
      <c r="A1444" s="452"/>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row>
    <row r="1445" spans="1:53" s="19" customFormat="1" ht="18" customHeight="1">
      <c r="A1445" s="462" t="s">
        <v>13</v>
      </c>
      <c r="B1445" s="283" t="s">
        <v>2275</v>
      </c>
      <c r="C1445" s="284"/>
      <c r="D1445" s="284"/>
      <c r="E1445" s="284"/>
      <c r="F1445" s="284"/>
      <c r="G1445" s="284"/>
      <c r="H1445" s="284"/>
      <c r="I1445" s="284"/>
      <c r="J1445" s="284"/>
      <c r="K1445" s="284"/>
      <c r="L1445" s="284"/>
      <c r="M1445" s="284"/>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row>
    <row r="1446" spans="1:53" s="19" customFormat="1" ht="18" customHeight="1">
      <c r="A1446" s="452"/>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row>
    <row r="1447" spans="1:53" ht="18" customHeight="1"/>
    <row r="1448" spans="1:53" ht="18" customHeight="1">
      <c r="B1448" s="288" t="s">
        <v>2276</v>
      </c>
      <c r="C1448" s="288"/>
      <c r="D1448" s="288"/>
      <c r="E1448" s="288"/>
      <c r="F1448" s="288"/>
      <c r="G1448" s="288"/>
      <c r="H1448" s="288"/>
      <c r="I1448" s="288"/>
      <c r="J1448" s="288"/>
      <c r="K1448" s="288"/>
    </row>
    <row r="1449" spans="1:53" ht="18" customHeight="1"/>
    <row r="1450" spans="1:53" ht="18" customHeight="1">
      <c r="C1450" s="289" t="s">
        <v>2277</v>
      </c>
    </row>
    <row r="1451" spans="1:53" ht="18" customHeight="1"/>
    <row r="1452" spans="1:53" ht="18" customHeight="1">
      <c r="D1452" s="1538" t="s">
        <v>2100</v>
      </c>
      <c r="E1452" s="1538" t="s">
        <v>2101</v>
      </c>
      <c r="F1452" s="1538" t="s">
        <v>2102</v>
      </c>
      <c r="G1452" s="1538" t="s">
        <v>2103</v>
      </c>
    </row>
    <row r="1453" spans="1:53" ht="18" customHeight="1">
      <c r="A1453" s="452">
        <v>13</v>
      </c>
      <c r="B1453" t="s">
        <v>2278</v>
      </c>
      <c r="C1453" s="1539" t="s">
        <v>2279</v>
      </c>
      <c r="D1453" s="1632">
        <f>M1593</f>
        <v>0</v>
      </c>
      <c r="E1453" s="1632">
        <f>N1593</f>
        <v>0</v>
      </c>
      <c r="F1453" s="1632">
        <f>O1593</f>
        <v>0</v>
      </c>
      <c r="G1453" s="1632">
        <f>P1593</f>
        <v>0</v>
      </c>
    </row>
    <row r="1454" spans="1:53" ht="18" customHeight="1">
      <c r="A1454" s="454"/>
      <c r="B1454" s="22"/>
      <c r="C1454" s="19"/>
      <c r="D1454" s="19"/>
      <c r="E1454" s="19"/>
      <c r="F1454" s="19"/>
      <c r="G1454" s="47">
        <f>D1453+E1453*$H$9/1000+F1453*$H$10/1000</f>
        <v>0</v>
      </c>
      <c r="H1454" s="19"/>
      <c r="J1454" s="21"/>
      <c r="K1454" s="21"/>
      <c r="L1454" s="21"/>
      <c r="M1454" s="21"/>
      <c r="N1454" s="21"/>
      <c r="O1454" s="21"/>
      <c r="P1454" s="19"/>
      <c r="Q1454" s="19"/>
      <c r="R1454" s="19"/>
      <c r="S1454" s="19"/>
      <c r="T1454" s="19"/>
      <c r="U1454" s="19"/>
      <c r="V1454" s="21"/>
      <c r="W1454" s="21"/>
      <c r="X1454" s="21"/>
      <c r="Y1454" s="21"/>
      <c r="Z1454" s="21"/>
      <c r="AA1454" s="21"/>
      <c r="AB1454" s="19"/>
      <c r="AC1454" s="19"/>
      <c r="AD1454" s="19"/>
      <c r="AE1454" s="19"/>
      <c r="AF1454" s="19"/>
      <c r="AG1454" s="19"/>
      <c r="AH1454" s="21"/>
      <c r="AI1454" s="21"/>
      <c r="AJ1454" s="21"/>
      <c r="AK1454" s="21"/>
      <c r="AL1454" s="21"/>
      <c r="AM1454" s="21"/>
      <c r="AN1454" s="19"/>
      <c r="AO1454" s="19"/>
      <c r="AP1454" s="19"/>
      <c r="AQ1454" s="19"/>
      <c r="AR1454" s="19"/>
      <c r="AS1454" s="19"/>
      <c r="AT1454" s="21"/>
      <c r="AU1454" s="21"/>
      <c r="AV1454" s="21"/>
      <c r="AW1454" s="21"/>
      <c r="AX1454" s="21"/>
      <c r="AY1454" s="21"/>
      <c r="AZ1454" s="19"/>
      <c r="BA1454" s="19"/>
    </row>
    <row r="1455" spans="1:53" ht="18" customHeight="1">
      <c r="B1455" s="37" t="s">
        <v>29</v>
      </c>
      <c r="C1455" s="20"/>
      <c r="D1455" s="19"/>
      <c r="F1455" s="19"/>
      <c r="G1455" s="19"/>
      <c r="H1455" s="19"/>
      <c r="J1455" s="19"/>
      <c r="K1455" s="21"/>
      <c r="L1455" s="21"/>
      <c r="M1455" s="21"/>
      <c r="N1455" s="21"/>
      <c r="O1455" s="21"/>
      <c r="P1455" s="21"/>
      <c r="R1455" s="19"/>
      <c r="S1455" s="19"/>
      <c r="T1455" s="19"/>
      <c r="U1455" s="19"/>
      <c r="V1455" s="19"/>
      <c r="W1455" s="21"/>
      <c r="X1455" s="21"/>
      <c r="Y1455" s="21"/>
      <c r="Z1455" s="21"/>
      <c r="AA1455" s="21"/>
      <c r="AB1455" s="21"/>
      <c r="AC1455" s="19"/>
      <c r="AD1455" s="19"/>
      <c r="AE1455" s="19"/>
      <c r="AF1455" s="19"/>
      <c r="AG1455" s="19"/>
      <c r="AH1455" s="19"/>
      <c r="AI1455" s="21"/>
      <c r="AJ1455" s="21"/>
      <c r="AK1455" s="21"/>
      <c r="AL1455" s="21"/>
      <c r="AM1455" s="21"/>
      <c r="AN1455" s="21"/>
      <c r="AP1455" s="19"/>
      <c r="AQ1455" s="19"/>
      <c r="AR1455" s="19"/>
      <c r="AS1455" s="19"/>
      <c r="AT1455" s="19"/>
      <c r="AU1455" s="21"/>
      <c r="AV1455" s="21"/>
      <c r="AW1455" s="21"/>
      <c r="AX1455" s="21"/>
      <c r="AY1455" s="21"/>
      <c r="AZ1455" s="21"/>
      <c r="BA1455" s="19"/>
    </row>
    <row r="1456" spans="1:53" ht="18" customHeight="1">
      <c r="A1456" s="454"/>
      <c r="C1456" s="19" t="s">
        <v>2280</v>
      </c>
      <c r="D1456" s="19"/>
      <c r="E1456" s="19"/>
      <c r="F1456" s="19"/>
      <c r="K1456" s="21"/>
      <c r="L1456" s="21"/>
      <c r="M1456" s="21"/>
      <c r="N1456" s="21"/>
      <c r="O1456" s="21"/>
      <c r="P1456" s="19"/>
      <c r="Q1456" s="19"/>
      <c r="R1456" s="19"/>
      <c r="S1456" s="19"/>
      <c r="T1456" s="19"/>
      <c r="U1456" s="19"/>
      <c r="V1456" s="21"/>
      <c r="W1456" s="21"/>
      <c r="X1456" s="21"/>
      <c r="Y1456" s="21"/>
      <c r="Z1456" s="21"/>
      <c r="AA1456" s="21"/>
      <c r="AB1456" s="19"/>
      <c r="AC1456" s="19"/>
      <c r="AD1456" s="19"/>
      <c r="AE1456" s="19"/>
      <c r="AF1456" s="19"/>
      <c r="AG1456" s="19"/>
      <c r="AH1456" s="21"/>
      <c r="AI1456" s="21"/>
      <c r="AJ1456" s="21"/>
      <c r="AK1456" s="21"/>
      <c r="AL1456" s="21"/>
      <c r="AM1456" s="21"/>
      <c r="AN1456" s="19"/>
      <c r="AO1456" s="19"/>
      <c r="AP1456" s="19"/>
      <c r="AQ1456" s="19"/>
      <c r="AR1456" s="19"/>
      <c r="AS1456" s="19"/>
      <c r="AT1456" s="21"/>
      <c r="AU1456" s="21"/>
      <c r="AV1456" s="21"/>
      <c r="AW1456" s="21"/>
      <c r="AX1456" s="21"/>
      <c r="AY1456" s="21"/>
      <c r="AZ1456" s="19"/>
      <c r="BA1456" s="19"/>
    </row>
    <row r="1457" spans="1:59" ht="18" customHeight="1">
      <c r="A1457" s="454"/>
      <c r="C1457" s="19" t="s">
        <v>2281</v>
      </c>
      <c r="D1457" s="19"/>
      <c r="E1457" s="19"/>
      <c r="F1457" s="19"/>
      <c r="K1457" s="21"/>
      <c r="L1457" s="21"/>
      <c r="M1457" s="21"/>
      <c r="N1457" s="21"/>
      <c r="O1457" s="21"/>
      <c r="P1457" s="19"/>
      <c r="Q1457" s="19"/>
      <c r="R1457" s="19"/>
      <c r="S1457" s="19"/>
      <c r="T1457" s="19"/>
      <c r="U1457" s="19"/>
      <c r="V1457" s="21"/>
      <c r="W1457" s="21"/>
      <c r="X1457" s="21"/>
      <c r="Y1457" s="21"/>
      <c r="Z1457" s="21"/>
      <c r="AA1457" s="21"/>
      <c r="AB1457" s="19"/>
      <c r="AC1457" s="19"/>
      <c r="AD1457" s="19"/>
      <c r="AE1457" s="19"/>
      <c r="AF1457" s="19"/>
      <c r="AG1457" s="19"/>
      <c r="AH1457" s="21"/>
      <c r="AI1457" s="21"/>
      <c r="AJ1457" s="21"/>
      <c r="AK1457" s="21"/>
      <c r="AL1457" s="21"/>
      <c r="AM1457" s="21"/>
      <c r="AN1457" s="19"/>
      <c r="AO1457" s="19"/>
      <c r="AP1457" s="19"/>
      <c r="AQ1457" s="19"/>
      <c r="AR1457" s="19"/>
      <c r="AS1457" s="19"/>
      <c r="AT1457" s="21"/>
      <c r="AU1457" s="21"/>
      <c r="AV1457" s="21"/>
      <c r="AW1457" s="21"/>
      <c r="AX1457" s="21"/>
      <c r="AY1457" s="21"/>
      <c r="AZ1457" s="19"/>
      <c r="BA1457" s="19"/>
    </row>
    <row r="1458" spans="1:59" ht="18" customHeight="1">
      <c r="A1458" s="454"/>
      <c r="C1458" s="18" t="s">
        <v>2282</v>
      </c>
      <c r="D1458" s="19"/>
      <c r="E1458" s="19"/>
      <c r="F1458" s="19"/>
      <c r="H1458" s="19"/>
      <c r="K1458" s="21"/>
      <c r="L1458" s="21"/>
      <c r="M1458" s="21"/>
      <c r="N1458" s="21"/>
      <c r="O1458" s="21"/>
      <c r="P1458" s="19"/>
      <c r="Q1458" s="19"/>
      <c r="R1458" s="19"/>
      <c r="S1458" s="19"/>
      <c r="T1458" s="19"/>
      <c r="U1458" s="19"/>
      <c r="V1458" s="21"/>
      <c r="W1458" s="21"/>
      <c r="X1458" s="21"/>
      <c r="Y1458" s="21"/>
      <c r="Z1458" s="21"/>
      <c r="AA1458" s="21"/>
      <c r="AB1458" s="19"/>
      <c r="AC1458" s="19"/>
      <c r="AD1458" s="19"/>
      <c r="AE1458" s="19"/>
      <c r="AF1458" s="19"/>
      <c r="AG1458" s="19"/>
      <c r="AH1458" s="21"/>
      <c r="AI1458" s="21"/>
      <c r="AJ1458" s="21"/>
      <c r="AK1458" s="21"/>
      <c r="AL1458" s="21"/>
      <c r="AM1458" s="21"/>
      <c r="AN1458" s="19"/>
      <c r="AO1458" s="19"/>
      <c r="AP1458" s="19"/>
      <c r="AQ1458" s="19"/>
      <c r="AR1458" s="19"/>
      <c r="AS1458" s="19"/>
      <c r="AT1458" s="21"/>
      <c r="AU1458" s="21"/>
      <c r="AV1458" s="21"/>
      <c r="AW1458" s="21"/>
      <c r="AX1458" s="21"/>
      <c r="AY1458" s="21"/>
      <c r="AZ1458" s="19"/>
      <c r="BA1458" s="19"/>
    </row>
    <row r="1459" spans="1:59" ht="18" customHeight="1">
      <c r="A1459" s="454"/>
      <c r="C1459" s="22" t="s">
        <v>2283</v>
      </c>
      <c r="D1459" s="19"/>
      <c r="E1459" s="19"/>
      <c r="F1459" s="19"/>
      <c r="H1459" s="19"/>
      <c r="K1459" s="21"/>
      <c r="L1459" s="21"/>
      <c r="M1459" s="21"/>
      <c r="N1459" s="21"/>
      <c r="O1459" s="21"/>
      <c r="P1459" s="19"/>
      <c r="Q1459" s="19"/>
      <c r="R1459" s="19"/>
      <c r="S1459" s="19"/>
      <c r="T1459" s="19"/>
      <c r="U1459" s="19"/>
      <c r="V1459" s="21"/>
      <c r="W1459" s="21"/>
      <c r="X1459" s="21"/>
      <c r="Y1459" s="21"/>
      <c r="Z1459" s="21"/>
      <c r="AA1459" s="21"/>
      <c r="AB1459" s="19"/>
      <c r="AC1459" s="19"/>
      <c r="AD1459" s="19"/>
      <c r="AE1459" s="19"/>
      <c r="AF1459" s="19"/>
      <c r="AG1459" s="19"/>
      <c r="AH1459" s="21"/>
      <c r="AI1459" s="21"/>
      <c r="AJ1459" s="21"/>
      <c r="AK1459" s="21"/>
      <c r="AL1459" s="21"/>
      <c r="AM1459" s="21"/>
      <c r="AN1459" s="19"/>
      <c r="AO1459" s="19"/>
      <c r="AP1459" s="19"/>
      <c r="AQ1459" s="19"/>
      <c r="AR1459" s="19"/>
      <c r="AS1459" s="19"/>
      <c r="AT1459" s="21"/>
      <c r="AU1459" s="21"/>
      <c r="AV1459" s="21"/>
      <c r="AW1459" s="21"/>
      <c r="AX1459" s="21"/>
      <c r="AY1459" s="21"/>
      <c r="AZ1459" s="19"/>
      <c r="BA1459" s="19"/>
    </row>
    <row r="1460" spans="1:59" ht="18" customHeight="1">
      <c r="A1460" s="454"/>
      <c r="C1460" s="22" t="s">
        <v>2284</v>
      </c>
      <c r="D1460" s="19"/>
      <c r="E1460" s="19"/>
      <c r="F1460" s="19"/>
      <c r="H1460" s="19"/>
      <c r="K1460" s="21"/>
      <c r="L1460" s="21"/>
      <c r="M1460" s="21"/>
      <c r="N1460" s="21"/>
      <c r="O1460" s="21"/>
      <c r="P1460" s="19"/>
      <c r="Q1460" s="19"/>
      <c r="R1460" s="19"/>
      <c r="S1460" s="19"/>
      <c r="T1460" s="19"/>
      <c r="U1460" s="19"/>
      <c r="V1460" s="21"/>
      <c r="W1460" s="21"/>
      <c r="X1460" s="21"/>
      <c r="Y1460" s="21"/>
      <c r="Z1460" s="21"/>
      <c r="AA1460" s="21"/>
      <c r="AB1460" s="19"/>
      <c r="AC1460" s="19"/>
      <c r="AD1460" s="19"/>
      <c r="AE1460" s="19"/>
      <c r="AF1460" s="19"/>
      <c r="AG1460" s="19"/>
      <c r="AH1460" s="21"/>
      <c r="AI1460" s="21"/>
      <c r="AJ1460" s="21"/>
      <c r="AK1460" s="21"/>
      <c r="AL1460" s="21"/>
      <c r="AM1460" s="21"/>
      <c r="AN1460" s="19"/>
      <c r="AO1460" s="19"/>
      <c r="AP1460" s="19"/>
      <c r="AQ1460" s="19"/>
      <c r="AR1460" s="19"/>
      <c r="AS1460" s="19"/>
      <c r="AT1460" s="21"/>
      <c r="AU1460" s="21"/>
      <c r="AV1460" s="21"/>
      <c r="AW1460" s="21"/>
      <c r="AX1460" s="21"/>
      <c r="AY1460" s="21"/>
      <c r="AZ1460" s="19"/>
      <c r="BA1460" s="19"/>
    </row>
    <row r="1461" spans="1:59" ht="18" customHeight="1">
      <c r="A1461" s="454"/>
      <c r="C1461" s="22" t="s">
        <v>2285</v>
      </c>
      <c r="D1461" s="19"/>
      <c r="E1461" s="19"/>
      <c r="F1461" s="19"/>
      <c r="H1461" s="19"/>
      <c r="J1461" s="21"/>
      <c r="K1461" s="21"/>
      <c r="L1461" s="21"/>
      <c r="M1461" s="21"/>
      <c r="N1461" s="21"/>
      <c r="O1461" s="21"/>
      <c r="P1461" s="19"/>
      <c r="Q1461" s="19"/>
      <c r="R1461" s="19"/>
      <c r="S1461" s="19"/>
      <c r="T1461" s="19"/>
      <c r="U1461" s="19"/>
      <c r="V1461" s="21"/>
      <c r="W1461" s="21"/>
      <c r="X1461" s="21"/>
      <c r="Y1461" s="21"/>
      <c r="Z1461" s="21"/>
      <c r="AA1461" s="21"/>
      <c r="AB1461" s="19"/>
      <c r="AC1461" s="19"/>
      <c r="AD1461" s="19"/>
      <c r="AE1461" s="19"/>
      <c r="AF1461" s="19"/>
      <c r="AG1461" s="19"/>
      <c r="AH1461" s="21"/>
      <c r="AI1461" s="21"/>
      <c r="AJ1461" s="21"/>
      <c r="AK1461" s="21"/>
      <c r="AL1461" s="21"/>
      <c r="AM1461" s="21"/>
      <c r="AN1461" s="19"/>
      <c r="AO1461" s="19"/>
      <c r="AP1461" s="19"/>
      <c r="AQ1461" s="19"/>
      <c r="AR1461" s="19"/>
      <c r="AS1461" s="19"/>
      <c r="AT1461" s="21"/>
      <c r="AU1461" s="21"/>
      <c r="AV1461" s="21"/>
      <c r="AW1461" s="21"/>
      <c r="AX1461" s="21"/>
      <c r="AY1461" s="21"/>
      <c r="AZ1461" s="19"/>
      <c r="BA1461" s="19"/>
    </row>
    <row r="1462" spans="1:59" ht="18" customHeight="1">
      <c r="D1462" s="19"/>
      <c r="F1462" s="28" t="s">
        <v>2286</v>
      </c>
      <c r="G1462" s="29"/>
      <c r="H1462" s="29"/>
      <c r="I1462" s="29"/>
      <c r="J1462" s="29"/>
      <c r="K1462" s="29"/>
      <c r="L1462" s="30"/>
      <c r="M1462" s="30"/>
      <c r="N1462" s="30"/>
      <c r="O1462" s="30"/>
      <c r="P1462" s="30"/>
      <c r="Q1462" s="30"/>
      <c r="R1462" s="25" t="s">
        <v>2228</v>
      </c>
      <c r="S1462" s="23"/>
      <c r="T1462" s="23"/>
      <c r="U1462" s="23"/>
      <c r="V1462" s="23"/>
      <c r="W1462" s="23"/>
      <c r="X1462" s="24"/>
      <c r="Y1462" s="24"/>
      <c r="Z1462" s="24"/>
      <c r="AA1462" s="24"/>
      <c r="AB1462" s="24"/>
      <c r="AC1462" s="24"/>
      <c r="AD1462" s="23"/>
      <c r="AE1462" s="23"/>
      <c r="AF1462" s="23"/>
      <c r="AG1462" s="23"/>
      <c r="AH1462" s="23"/>
      <c r="AI1462" s="23"/>
      <c r="AJ1462" s="24"/>
      <c r="AK1462" s="24"/>
      <c r="AL1462" s="24"/>
      <c r="AM1462" s="24"/>
      <c r="AN1462" s="24"/>
      <c r="AO1462" s="24"/>
      <c r="AP1462" s="31" t="s">
        <v>2229</v>
      </c>
      <c r="AQ1462" s="32"/>
      <c r="AR1462" s="32"/>
      <c r="AS1462" s="32"/>
      <c r="AT1462" s="32"/>
      <c r="AU1462" s="32"/>
      <c r="AV1462" s="33"/>
      <c r="AW1462" s="33"/>
      <c r="AX1462" s="33"/>
      <c r="AY1462" s="33"/>
      <c r="AZ1462" s="33"/>
      <c r="BA1462" s="33"/>
      <c r="BB1462" s="33"/>
      <c r="BC1462" s="33"/>
      <c r="BD1462" s="33"/>
      <c r="BE1462" s="33"/>
      <c r="BF1462" s="33"/>
      <c r="BG1462" s="33"/>
    </row>
    <row r="1463" spans="1:59" ht="18" customHeight="1">
      <c r="B1463" s="19"/>
      <c r="C1463" s="20"/>
      <c r="D1463" s="19"/>
      <c r="F1463" s="19"/>
      <c r="G1463" s="19"/>
      <c r="H1463" s="19"/>
      <c r="I1463" s="19"/>
      <c r="J1463" s="19"/>
      <c r="K1463" s="19"/>
      <c r="L1463" s="19"/>
      <c r="M1463" s="19"/>
      <c r="N1463" s="19"/>
      <c r="O1463" s="19"/>
      <c r="P1463" s="19"/>
      <c r="Q1463" s="19"/>
      <c r="R1463" s="19"/>
      <c r="S1463" s="19"/>
      <c r="T1463" s="19"/>
      <c r="U1463" s="19"/>
      <c r="V1463" s="19"/>
      <c r="W1463" s="19"/>
      <c r="X1463" s="19"/>
      <c r="Y1463" s="19"/>
      <c r="Z1463" s="19"/>
      <c r="AA1463" s="19"/>
      <c r="AB1463" s="19"/>
      <c r="AC1463" s="19"/>
      <c r="AD1463" s="19"/>
      <c r="AE1463" s="19"/>
      <c r="AF1463" s="19"/>
      <c r="AG1463" s="19"/>
      <c r="AH1463" s="19"/>
      <c r="AI1463" s="19"/>
      <c r="AJ1463" s="19"/>
      <c r="AK1463" s="19"/>
      <c r="AL1463" s="19"/>
      <c r="AM1463" s="19"/>
      <c r="AN1463" s="19"/>
      <c r="AO1463" s="19"/>
      <c r="AP1463" s="19"/>
      <c r="AQ1463" s="19"/>
      <c r="AR1463" s="19"/>
      <c r="AS1463" s="19"/>
      <c r="AT1463" s="19"/>
      <c r="AU1463" s="19"/>
      <c r="AV1463" s="19"/>
      <c r="AW1463" s="19"/>
      <c r="AX1463" s="19"/>
      <c r="AY1463" s="19"/>
      <c r="AZ1463" s="19"/>
      <c r="BA1463" s="19"/>
    </row>
    <row r="1464" spans="1:59" ht="18" customHeight="1">
      <c r="B1464" s="19"/>
      <c r="C1464" s="20"/>
      <c r="D1464" s="19"/>
      <c r="F1464" s="1633">
        <v>2007</v>
      </c>
      <c r="G1464" s="1633">
        <v>2007</v>
      </c>
      <c r="H1464" s="1633">
        <v>2007</v>
      </c>
      <c r="I1464" s="1633">
        <v>2008</v>
      </c>
      <c r="J1464" s="1633">
        <v>2008</v>
      </c>
      <c r="K1464" s="1633">
        <v>2008</v>
      </c>
      <c r="L1464" s="1633">
        <v>2009</v>
      </c>
      <c r="M1464" s="1633">
        <v>2009</v>
      </c>
      <c r="N1464" s="1633">
        <v>2009</v>
      </c>
      <c r="O1464" s="1633">
        <v>2010</v>
      </c>
      <c r="P1464" s="1633">
        <v>2010</v>
      </c>
      <c r="Q1464" s="1633">
        <v>2010</v>
      </c>
      <c r="R1464" s="1633">
        <v>2011</v>
      </c>
      <c r="S1464" s="1633">
        <v>2011</v>
      </c>
      <c r="T1464" s="1633">
        <v>2011</v>
      </c>
      <c r="U1464" s="1633">
        <v>2012</v>
      </c>
      <c r="V1464" s="1633">
        <v>2012</v>
      </c>
      <c r="W1464" s="1633">
        <v>2012</v>
      </c>
      <c r="X1464" s="1633">
        <v>2013</v>
      </c>
      <c r="Y1464" s="1633">
        <v>2013</v>
      </c>
      <c r="Z1464" s="1633">
        <v>2013</v>
      </c>
      <c r="AA1464" s="1633">
        <v>2014</v>
      </c>
      <c r="AB1464" s="1633">
        <v>2014</v>
      </c>
      <c r="AC1464" s="1633">
        <v>2014</v>
      </c>
      <c r="AD1464" s="1633">
        <v>2015</v>
      </c>
      <c r="AE1464" s="1633">
        <v>2015</v>
      </c>
      <c r="AF1464" s="1633">
        <v>2015</v>
      </c>
      <c r="AG1464" s="1633">
        <v>2016</v>
      </c>
      <c r="AH1464" s="1633">
        <v>2016</v>
      </c>
      <c r="AI1464" s="1633">
        <v>2016</v>
      </c>
      <c r="AJ1464" s="1633">
        <v>2017</v>
      </c>
      <c r="AK1464" s="1633">
        <v>2017</v>
      </c>
      <c r="AL1464" s="1633">
        <v>2017</v>
      </c>
      <c r="AM1464" s="1633">
        <v>2018</v>
      </c>
      <c r="AN1464" s="1633">
        <v>2018</v>
      </c>
      <c r="AO1464" s="1633">
        <v>2018</v>
      </c>
      <c r="AP1464" s="1633">
        <v>2019</v>
      </c>
      <c r="AQ1464" s="1633">
        <v>2019</v>
      </c>
      <c r="AR1464" s="1633">
        <v>2019</v>
      </c>
      <c r="AS1464" s="1633">
        <v>2020</v>
      </c>
      <c r="AT1464" s="1633">
        <v>2020</v>
      </c>
      <c r="AU1464" s="1633">
        <v>2020</v>
      </c>
      <c r="AV1464" s="1633">
        <v>2021</v>
      </c>
      <c r="AW1464" s="1633">
        <v>2021</v>
      </c>
      <c r="AX1464" s="1633">
        <v>2021</v>
      </c>
      <c r="AY1464" s="1633">
        <v>2022</v>
      </c>
      <c r="AZ1464" s="1633">
        <v>2022</v>
      </c>
      <c r="BA1464" s="1633">
        <v>2022</v>
      </c>
      <c r="BB1464" s="1633">
        <v>2023</v>
      </c>
      <c r="BC1464" s="1633">
        <v>2023</v>
      </c>
      <c r="BD1464" s="1633">
        <v>2023</v>
      </c>
      <c r="BE1464" s="1633">
        <v>2024</v>
      </c>
      <c r="BF1464" s="1633">
        <v>2024</v>
      </c>
      <c r="BG1464" s="1633">
        <v>2024</v>
      </c>
    </row>
    <row r="1465" spans="1:59" ht="18" customHeight="1">
      <c r="B1465" s="19"/>
      <c r="C1465" s="20"/>
      <c r="D1465" s="19"/>
      <c r="F1465" s="1633" t="s">
        <v>2221</v>
      </c>
      <c r="G1465" s="1633" t="s">
        <v>2222</v>
      </c>
      <c r="H1465" s="1633" t="s">
        <v>2223</v>
      </c>
      <c r="I1465" s="1633" t="s">
        <v>2221</v>
      </c>
      <c r="J1465" s="1633" t="s">
        <v>2222</v>
      </c>
      <c r="K1465" s="1633" t="s">
        <v>2223</v>
      </c>
      <c r="L1465" s="1633" t="s">
        <v>2221</v>
      </c>
      <c r="M1465" s="1633" t="s">
        <v>2222</v>
      </c>
      <c r="N1465" s="1633" t="s">
        <v>2223</v>
      </c>
      <c r="O1465" s="1633" t="s">
        <v>2221</v>
      </c>
      <c r="P1465" s="1633" t="s">
        <v>2222</v>
      </c>
      <c r="Q1465" s="1633" t="s">
        <v>2223</v>
      </c>
      <c r="R1465" s="1633" t="s">
        <v>2221</v>
      </c>
      <c r="S1465" s="1633" t="s">
        <v>2222</v>
      </c>
      <c r="T1465" s="1633" t="s">
        <v>2223</v>
      </c>
      <c r="U1465" s="1633" t="s">
        <v>2221</v>
      </c>
      <c r="V1465" s="1633" t="s">
        <v>2222</v>
      </c>
      <c r="W1465" s="1633" t="s">
        <v>2223</v>
      </c>
      <c r="X1465" s="1633" t="s">
        <v>2221</v>
      </c>
      <c r="Y1465" s="1633" t="s">
        <v>2222</v>
      </c>
      <c r="Z1465" s="1633" t="s">
        <v>2223</v>
      </c>
      <c r="AA1465" s="1633" t="s">
        <v>2221</v>
      </c>
      <c r="AB1465" s="1633" t="s">
        <v>2222</v>
      </c>
      <c r="AC1465" s="1633" t="s">
        <v>2223</v>
      </c>
      <c r="AD1465" s="1633" t="s">
        <v>2221</v>
      </c>
      <c r="AE1465" s="1633" t="s">
        <v>2222</v>
      </c>
      <c r="AF1465" s="1633" t="s">
        <v>2223</v>
      </c>
      <c r="AG1465" s="1633" t="s">
        <v>2221</v>
      </c>
      <c r="AH1465" s="1633" t="s">
        <v>2222</v>
      </c>
      <c r="AI1465" s="1633" t="s">
        <v>2223</v>
      </c>
      <c r="AJ1465" s="1633" t="s">
        <v>2221</v>
      </c>
      <c r="AK1465" s="1633" t="s">
        <v>2222</v>
      </c>
      <c r="AL1465" s="1633" t="s">
        <v>2223</v>
      </c>
      <c r="AM1465" s="1633" t="s">
        <v>2221</v>
      </c>
      <c r="AN1465" s="1633" t="s">
        <v>2222</v>
      </c>
      <c r="AO1465" s="1633" t="s">
        <v>2223</v>
      </c>
      <c r="AP1465" s="1633" t="s">
        <v>2221</v>
      </c>
      <c r="AQ1465" s="1633" t="s">
        <v>2222</v>
      </c>
      <c r="AR1465" s="1633" t="s">
        <v>2223</v>
      </c>
      <c r="AS1465" s="1633" t="s">
        <v>2221</v>
      </c>
      <c r="AT1465" s="1633" t="s">
        <v>2222</v>
      </c>
      <c r="AU1465" s="1633" t="s">
        <v>2223</v>
      </c>
      <c r="AV1465" s="1633" t="s">
        <v>2221</v>
      </c>
      <c r="AW1465" s="1633" t="s">
        <v>2222</v>
      </c>
      <c r="AX1465" s="1633" t="s">
        <v>2223</v>
      </c>
      <c r="AY1465" s="1633" t="s">
        <v>2221</v>
      </c>
      <c r="AZ1465" s="1633" t="s">
        <v>2222</v>
      </c>
      <c r="BA1465" s="1633" t="s">
        <v>2223</v>
      </c>
      <c r="BB1465" s="1599" t="s">
        <v>2221</v>
      </c>
      <c r="BC1465" s="1599" t="s">
        <v>2222</v>
      </c>
      <c r="BD1465" s="1599" t="s">
        <v>2223</v>
      </c>
      <c r="BE1465" s="1599" t="s">
        <v>2221</v>
      </c>
      <c r="BF1465" s="1599" t="s">
        <v>2222</v>
      </c>
      <c r="BG1465" s="1599" t="s">
        <v>2223</v>
      </c>
    </row>
    <row r="1466" spans="1:59" ht="18" customHeight="1">
      <c r="B1466" s="19"/>
      <c r="C1466" s="20"/>
      <c r="D1466" s="19"/>
      <c r="F1466" s="1634" t="str">
        <f>F1464&amp;F1465</f>
        <v>2007CO2 (kg/ud)</v>
      </c>
      <c r="G1466" s="1634" t="str">
        <f t="shared" ref="G1466:BG1466" si="96">G1464&amp;G1465</f>
        <v>2007CH4 (g/ud)</v>
      </c>
      <c r="H1466" s="1634" t="str">
        <f t="shared" si="96"/>
        <v>2007N2O (g/ud)</v>
      </c>
      <c r="I1466" s="1634" t="str">
        <f t="shared" si="96"/>
        <v>2008CO2 (kg/ud)</v>
      </c>
      <c r="J1466" s="1634" t="str">
        <f t="shared" si="96"/>
        <v>2008CH4 (g/ud)</v>
      </c>
      <c r="K1466" s="1634" t="str">
        <f t="shared" si="96"/>
        <v>2008N2O (g/ud)</v>
      </c>
      <c r="L1466" s="1634" t="str">
        <f t="shared" si="96"/>
        <v>2009CO2 (kg/ud)</v>
      </c>
      <c r="M1466" s="1634" t="str">
        <f t="shared" si="96"/>
        <v>2009CH4 (g/ud)</v>
      </c>
      <c r="N1466" s="1634" t="str">
        <f t="shared" si="96"/>
        <v>2009N2O (g/ud)</v>
      </c>
      <c r="O1466" s="1634" t="str">
        <f t="shared" si="96"/>
        <v>2010CO2 (kg/ud)</v>
      </c>
      <c r="P1466" s="1634" t="str">
        <f t="shared" si="96"/>
        <v>2010CH4 (g/ud)</v>
      </c>
      <c r="Q1466" s="1634" t="str">
        <f t="shared" si="96"/>
        <v>2010N2O (g/ud)</v>
      </c>
      <c r="R1466" s="1634" t="str">
        <f t="shared" si="96"/>
        <v>2011CO2 (kg/ud)</v>
      </c>
      <c r="S1466" s="1634" t="str">
        <f t="shared" si="96"/>
        <v>2011CH4 (g/ud)</v>
      </c>
      <c r="T1466" s="1634" t="str">
        <f t="shared" si="96"/>
        <v>2011N2O (g/ud)</v>
      </c>
      <c r="U1466" s="1634" t="str">
        <f t="shared" si="96"/>
        <v>2012CO2 (kg/ud)</v>
      </c>
      <c r="V1466" s="1634" t="str">
        <f t="shared" si="96"/>
        <v>2012CH4 (g/ud)</v>
      </c>
      <c r="W1466" s="1634" t="str">
        <f t="shared" si="96"/>
        <v>2012N2O (g/ud)</v>
      </c>
      <c r="X1466" s="1634" t="str">
        <f t="shared" si="96"/>
        <v>2013CO2 (kg/ud)</v>
      </c>
      <c r="Y1466" s="1634" t="str">
        <f t="shared" si="96"/>
        <v>2013CH4 (g/ud)</v>
      </c>
      <c r="Z1466" s="1634" t="str">
        <f t="shared" si="96"/>
        <v>2013N2O (g/ud)</v>
      </c>
      <c r="AA1466" s="1634" t="str">
        <f t="shared" si="96"/>
        <v>2014CO2 (kg/ud)</v>
      </c>
      <c r="AB1466" s="1634" t="str">
        <f t="shared" si="96"/>
        <v>2014CH4 (g/ud)</v>
      </c>
      <c r="AC1466" s="1634" t="str">
        <f t="shared" si="96"/>
        <v>2014N2O (g/ud)</v>
      </c>
      <c r="AD1466" s="1634" t="str">
        <f t="shared" si="96"/>
        <v>2015CO2 (kg/ud)</v>
      </c>
      <c r="AE1466" s="1634" t="str">
        <f t="shared" si="96"/>
        <v>2015CH4 (g/ud)</v>
      </c>
      <c r="AF1466" s="1634" t="str">
        <f t="shared" si="96"/>
        <v>2015N2O (g/ud)</v>
      </c>
      <c r="AG1466" s="1634" t="str">
        <f t="shared" si="96"/>
        <v>2016CO2 (kg/ud)</v>
      </c>
      <c r="AH1466" s="1634" t="str">
        <f t="shared" si="96"/>
        <v>2016CH4 (g/ud)</v>
      </c>
      <c r="AI1466" s="1634" t="str">
        <f t="shared" si="96"/>
        <v>2016N2O (g/ud)</v>
      </c>
      <c r="AJ1466" s="1634" t="str">
        <f t="shared" si="96"/>
        <v>2017CO2 (kg/ud)</v>
      </c>
      <c r="AK1466" s="1634" t="str">
        <f t="shared" si="96"/>
        <v>2017CH4 (g/ud)</v>
      </c>
      <c r="AL1466" s="1634" t="str">
        <f t="shared" si="96"/>
        <v>2017N2O (g/ud)</v>
      </c>
      <c r="AM1466" s="1634" t="str">
        <f t="shared" si="96"/>
        <v>2018CO2 (kg/ud)</v>
      </c>
      <c r="AN1466" s="1634" t="str">
        <f t="shared" si="96"/>
        <v>2018CH4 (g/ud)</v>
      </c>
      <c r="AO1466" s="1634" t="str">
        <f t="shared" si="96"/>
        <v>2018N2O (g/ud)</v>
      </c>
      <c r="AP1466" s="1634" t="str">
        <f t="shared" si="96"/>
        <v>2019CO2 (kg/ud)</v>
      </c>
      <c r="AQ1466" s="1634" t="str">
        <f t="shared" si="96"/>
        <v>2019CH4 (g/ud)</v>
      </c>
      <c r="AR1466" s="1634" t="str">
        <f t="shared" si="96"/>
        <v>2019N2O (g/ud)</v>
      </c>
      <c r="AS1466" s="1634" t="str">
        <f t="shared" si="96"/>
        <v>2020CO2 (kg/ud)</v>
      </c>
      <c r="AT1466" s="1634" t="str">
        <f t="shared" si="96"/>
        <v>2020CH4 (g/ud)</v>
      </c>
      <c r="AU1466" s="1634" t="str">
        <f t="shared" si="96"/>
        <v>2020N2O (g/ud)</v>
      </c>
      <c r="AV1466" s="1634" t="str">
        <f t="shared" si="96"/>
        <v>2021CO2 (kg/ud)</v>
      </c>
      <c r="AW1466" s="1634" t="str">
        <f t="shared" si="96"/>
        <v>2021CH4 (g/ud)</v>
      </c>
      <c r="AX1466" s="1634" t="str">
        <f t="shared" si="96"/>
        <v>2021N2O (g/ud)</v>
      </c>
      <c r="AY1466" s="1634" t="str">
        <f t="shared" si="96"/>
        <v>2022CO2 (kg/ud)</v>
      </c>
      <c r="AZ1466" s="1634" t="str">
        <f t="shared" si="96"/>
        <v>2022CH4 (g/ud)</v>
      </c>
      <c r="BA1466" s="1634" t="str">
        <f t="shared" si="96"/>
        <v>2022N2O (g/ud)</v>
      </c>
      <c r="BB1466" s="1634" t="str">
        <f t="shared" si="96"/>
        <v>2023CO2 (kg/ud)</v>
      </c>
      <c r="BC1466" s="1634" t="str">
        <f t="shared" si="96"/>
        <v>2023CH4 (g/ud)</v>
      </c>
      <c r="BD1466" s="1634" t="str">
        <f t="shared" si="96"/>
        <v>2023N2O (g/ud)</v>
      </c>
      <c r="BE1466" s="1634" t="str">
        <f t="shared" si="96"/>
        <v>2024CO2 (kg/ud)</v>
      </c>
      <c r="BF1466" s="1634" t="str">
        <f t="shared" si="96"/>
        <v>2024CH4 (g/ud)</v>
      </c>
      <c r="BG1466" s="1634" t="str">
        <f t="shared" si="96"/>
        <v>2024N2O (g/ud)</v>
      </c>
    </row>
    <row r="1467" spans="1:59" ht="18" customHeight="1">
      <c r="B1467" s="9"/>
      <c r="C1467" s="824" t="s">
        <v>969</v>
      </c>
      <c r="D1467" s="1635" t="s">
        <v>895</v>
      </c>
      <c r="E1467" s="1636" t="str">
        <f>C1467&amp;D1467</f>
        <v>Gasolina (l)Turismos (M1)</v>
      </c>
      <c r="F1467" s="1637">
        <v>2.3540000000000001</v>
      </c>
      <c r="G1467" s="1637">
        <v>0.32900000000000001</v>
      </c>
      <c r="H1467" s="1637">
        <v>7.6999999999999999E-2</v>
      </c>
      <c r="I1467" s="1637">
        <v>2.3540000000000001</v>
      </c>
      <c r="J1467" s="1637">
        <v>0.318</v>
      </c>
      <c r="K1467" s="1637">
        <v>7.3999999999999996E-2</v>
      </c>
      <c r="L1467" s="1637">
        <v>2.3540000000000001</v>
      </c>
      <c r="M1467" s="1637">
        <v>0.308</v>
      </c>
      <c r="N1467" s="1637">
        <v>7.0000000000000007E-2</v>
      </c>
      <c r="O1467" s="1637">
        <v>2.3540000000000001</v>
      </c>
      <c r="P1467" s="1637">
        <v>0.29499999999999998</v>
      </c>
      <c r="Q1467" s="1637">
        <v>4.2000000000000003E-2</v>
      </c>
      <c r="R1467" s="1637">
        <v>2.2629999999999999</v>
      </c>
      <c r="S1467" s="1637">
        <v>0.28699999999999998</v>
      </c>
      <c r="T1467" s="1637">
        <v>0.04</v>
      </c>
      <c r="U1467" s="1637">
        <v>2.258</v>
      </c>
      <c r="V1467" s="1637">
        <v>0.28100000000000003</v>
      </c>
      <c r="W1467" s="1637">
        <v>3.7999999999999999E-2</v>
      </c>
      <c r="X1467" s="1637">
        <v>2.2629999999999999</v>
      </c>
      <c r="Y1467" s="1637">
        <v>0.27600000000000002</v>
      </c>
      <c r="Z1467" s="1637">
        <v>3.6999999999999998E-2</v>
      </c>
      <c r="AA1467" s="1637">
        <v>2.2629999999999999</v>
      </c>
      <c r="AB1467" s="1637">
        <v>0.27300000000000002</v>
      </c>
      <c r="AC1467" s="1637">
        <v>3.5000000000000003E-2</v>
      </c>
      <c r="AD1467" s="1637">
        <v>2.2629999999999999</v>
      </c>
      <c r="AE1467" s="1637">
        <v>0.255</v>
      </c>
      <c r="AF1467" s="1637">
        <v>3.2000000000000001E-2</v>
      </c>
      <c r="AG1467" s="1637">
        <v>2.2530000000000001</v>
      </c>
      <c r="AH1467" s="1637">
        <v>0.248</v>
      </c>
      <c r="AI1467" s="1637">
        <v>2.9000000000000001E-2</v>
      </c>
      <c r="AJ1467" s="1637">
        <v>2.2370000000000001</v>
      </c>
      <c r="AK1467" s="1637">
        <v>0.24399999999999999</v>
      </c>
      <c r="AL1467" s="1637">
        <v>2.7E-2</v>
      </c>
      <c r="AM1467" s="1637">
        <v>2.2130000000000001</v>
      </c>
      <c r="AN1467" s="1637">
        <v>0.24099999999999999</v>
      </c>
      <c r="AO1467" s="1637">
        <v>2.7E-2</v>
      </c>
      <c r="AP1467" s="1637" t="s">
        <v>546</v>
      </c>
      <c r="AQ1467" s="1637" t="s">
        <v>546</v>
      </c>
      <c r="AR1467" s="1637" t="s">
        <v>546</v>
      </c>
      <c r="AS1467" s="1637" t="s">
        <v>546</v>
      </c>
      <c r="AT1467" s="1637" t="s">
        <v>546</v>
      </c>
      <c r="AU1467" s="1637" t="s">
        <v>546</v>
      </c>
      <c r="AV1467" s="1637" t="s">
        <v>546</v>
      </c>
      <c r="AW1467" s="1637" t="s">
        <v>546</v>
      </c>
      <c r="AX1467" s="1637" t="s">
        <v>546</v>
      </c>
      <c r="AY1467" s="1637" t="s">
        <v>546</v>
      </c>
      <c r="AZ1467" s="1637" t="s">
        <v>546</v>
      </c>
      <c r="BA1467" s="1637" t="s">
        <v>546</v>
      </c>
      <c r="BB1467" s="1637" t="s">
        <v>546</v>
      </c>
      <c r="BC1467" s="1637" t="s">
        <v>546</v>
      </c>
      <c r="BD1467" s="1637" t="s">
        <v>546</v>
      </c>
      <c r="BE1467" s="883" t="s">
        <v>546</v>
      </c>
      <c r="BF1467" s="883" t="s">
        <v>546</v>
      </c>
      <c r="BG1467" s="883" t="s">
        <v>546</v>
      </c>
    </row>
    <row r="1468" spans="1:59" ht="18" customHeight="1">
      <c r="B1468" s="9"/>
      <c r="C1468" s="824" t="s">
        <v>969</v>
      </c>
      <c r="D1468" s="747" t="s">
        <v>896</v>
      </c>
      <c r="E1468" s="1636" t="str">
        <f t="shared" ref="E1468:E1524" si="97">C1468&amp;D1468</f>
        <v>Gasolina (l)Furgonetas y furgones (N1)</v>
      </c>
      <c r="F1468" s="1637">
        <v>2.3519999999999999</v>
      </c>
      <c r="G1468" s="1637">
        <v>0.68400000000000005</v>
      </c>
      <c r="H1468" s="1637">
        <v>6.7000000000000004E-2</v>
      </c>
      <c r="I1468" s="1637">
        <v>2.3519999999999999</v>
      </c>
      <c r="J1468" s="1637">
        <v>0.67900000000000005</v>
      </c>
      <c r="K1468" s="1637">
        <v>6.7000000000000004E-2</v>
      </c>
      <c r="L1468" s="1637">
        <v>2.3519999999999999</v>
      </c>
      <c r="M1468" s="1637">
        <v>0.67200000000000004</v>
      </c>
      <c r="N1468" s="1637">
        <v>6.7000000000000004E-2</v>
      </c>
      <c r="O1468" s="1637">
        <v>2.3519999999999999</v>
      </c>
      <c r="P1468" s="1637">
        <v>0.65400000000000003</v>
      </c>
      <c r="Q1468" s="1637">
        <v>6.2E-2</v>
      </c>
      <c r="R1468" s="1637">
        <v>2.2599999999999998</v>
      </c>
      <c r="S1468" s="1637">
        <v>0.65100000000000002</v>
      </c>
      <c r="T1468" s="1637">
        <v>6.0999999999999999E-2</v>
      </c>
      <c r="U1468" s="1637">
        <v>2.2559999999999998</v>
      </c>
      <c r="V1468" s="1637">
        <v>0.64800000000000002</v>
      </c>
      <c r="W1468" s="1637">
        <v>6.0999999999999999E-2</v>
      </c>
      <c r="X1468" s="1637">
        <v>2.2599999999999998</v>
      </c>
      <c r="Y1468" s="1637">
        <v>0.64600000000000002</v>
      </c>
      <c r="Z1468" s="1637">
        <v>6.0999999999999999E-2</v>
      </c>
      <c r="AA1468" s="1637">
        <v>2.2599999999999998</v>
      </c>
      <c r="AB1468" s="1637">
        <v>0.64400000000000002</v>
      </c>
      <c r="AC1468" s="1637">
        <v>6.0999999999999999E-2</v>
      </c>
      <c r="AD1468" s="1637">
        <v>2.2599999999999998</v>
      </c>
      <c r="AE1468" s="1637">
        <v>0.63</v>
      </c>
      <c r="AF1468" s="1637">
        <v>6.2E-2</v>
      </c>
      <c r="AG1468" s="1637">
        <v>2.2509999999999999</v>
      </c>
      <c r="AH1468" s="1637">
        <v>0.63300000000000001</v>
      </c>
      <c r="AI1468" s="1637">
        <v>6.2E-2</v>
      </c>
      <c r="AJ1468" s="1637">
        <v>2.2349999999999999</v>
      </c>
      <c r="AK1468" s="1637">
        <v>0.63600000000000001</v>
      </c>
      <c r="AL1468" s="1637">
        <v>6.0999999999999999E-2</v>
      </c>
      <c r="AM1468" s="1637">
        <v>2.2109999999999999</v>
      </c>
      <c r="AN1468" s="1637">
        <v>0.64600000000000002</v>
      </c>
      <c r="AO1468" s="1637">
        <v>6.2E-2</v>
      </c>
      <c r="AP1468" s="1637" t="s">
        <v>546</v>
      </c>
      <c r="AQ1468" s="1637" t="s">
        <v>546</v>
      </c>
      <c r="AR1468" s="1637" t="s">
        <v>546</v>
      </c>
      <c r="AS1468" s="1637" t="s">
        <v>546</v>
      </c>
      <c r="AT1468" s="1637" t="s">
        <v>546</v>
      </c>
      <c r="AU1468" s="1637" t="s">
        <v>546</v>
      </c>
      <c r="AV1468" s="1637" t="s">
        <v>546</v>
      </c>
      <c r="AW1468" s="1637" t="s">
        <v>546</v>
      </c>
      <c r="AX1468" s="1637" t="s">
        <v>546</v>
      </c>
      <c r="AY1468" s="1637" t="s">
        <v>546</v>
      </c>
      <c r="AZ1468" s="1637" t="s">
        <v>546</v>
      </c>
      <c r="BA1468" s="1637" t="s">
        <v>546</v>
      </c>
      <c r="BB1468" s="1637" t="s">
        <v>546</v>
      </c>
      <c r="BC1468" s="1637" t="s">
        <v>546</v>
      </c>
      <c r="BD1468" s="1637" t="s">
        <v>546</v>
      </c>
      <c r="BE1468" s="883" t="s">
        <v>546</v>
      </c>
      <c r="BF1468" s="883" t="s">
        <v>546</v>
      </c>
      <c r="BG1468" s="883" t="s">
        <v>546</v>
      </c>
    </row>
    <row r="1469" spans="1:59" ht="18" customHeight="1">
      <c r="B1469" s="9"/>
      <c r="C1469" s="824" t="s">
        <v>969</v>
      </c>
      <c r="D1469" s="747" t="s">
        <v>897</v>
      </c>
      <c r="E1469" s="1636" t="str">
        <f t="shared" si="97"/>
        <v>Gasolina (l)Camiones (N2, N3)</v>
      </c>
      <c r="F1469" s="1637">
        <v>2.3519999999999999</v>
      </c>
      <c r="G1469" s="1637">
        <v>0.47299999999999998</v>
      </c>
      <c r="H1469" s="1637">
        <v>0.02</v>
      </c>
      <c r="I1469" s="1637">
        <v>2.3519999999999999</v>
      </c>
      <c r="J1469" s="1637">
        <v>0.47299999999999998</v>
      </c>
      <c r="K1469" s="1637">
        <v>0.02</v>
      </c>
      <c r="L1469" s="1637">
        <v>2.3519999999999999</v>
      </c>
      <c r="M1469" s="1637">
        <v>0.47299999999999998</v>
      </c>
      <c r="N1469" s="1637">
        <v>0.02</v>
      </c>
      <c r="O1469" s="1637">
        <v>2.3519999999999999</v>
      </c>
      <c r="P1469" s="1637">
        <v>0.47</v>
      </c>
      <c r="Q1469" s="1637">
        <v>0.02</v>
      </c>
      <c r="R1469" s="1637">
        <v>2.2599999999999998</v>
      </c>
      <c r="S1469" s="1637">
        <v>0.46600000000000003</v>
      </c>
      <c r="T1469" s="1637">
        <v>0.02</v>
      </c>
      <c r="U1469" s="1637">
        <v>2.2559999999999998</v>
      </c>
      <c r="V1469" s="1637">
        <v>0.46600000000000003</v>
      </c>
      <c r="W1469" s="1637">
        <v>0.02</v>
      </c>
      <c r="X1469" s="1637">
        <v>2.2599999999999998</v>
      </c>
      <c r="Y1469" s="1637">
        <v>0.46600000000000003</v>
      </c>
      <c r="Z1469" s="1637">
        <v>0.02</v>
      </c>
      <c r="AA1469" s="1637">
        <v>2.2599999999999998</v>
      </c>
      <c r="AB1469" s="1637">
        <v>0.46700000000000003</v>
      </c>
      <c r="AC1469" s="1637">
        <v>0.02</v>
      </c>
      <c r="AD1469" s="1637">
        <v>2.2599999999999998</v>
      </c>
      <c r="AE1469" s="1637">
        <v>0.46600000000000003</v>
      </c>
      <c r="AF1469" s="1637">
        <v>0.02</v>
      </c>
      <c r="AG1469" s="1637">
        <v>2.2509999999999999</v>
      </c>
      <c r="AH1469" s="1637">
        <v>0.46600000000000003</v>
      </c>
      <c r="AI1469" s="1637">
        <v>0.02</v>
      </c>
      <c r="AJ1469" s="1637">
        <v>2.2349999999999999</v>
      </c>
      <c r="AK1469" s="1637">
        <v>0.47</v>
      </c>
      <c r="AL1469" s="1637">
        <v>0.02</v>
      </c>
      <c r="AM1469" s="1637">
        <v>2.2109999999999999</v>
      </c>
      <c r="AN1469" s="1637">
        <v>0.47</v>
      </c>
      <c r="AO1469" s="1637">
        <v>0.02</v>
      </c>
      <c r="AP1469" s="1637" t="s">
        <v>546</v>
      </c>
      <c r="AQ1469" s="1637" t="s">
        <v>546</v>
      </c>
      <c r="AR1469" s="1637" t="s">
        <v>546</v>
      </c>
      <c r="AS1469" s="1637" t="s">
        <v>546</v>
      </c>
      <c r="AT1469" s="1637" t="s">
        <v>546</v>
      </c>
      <c r="AU1469" s="1637" t="s">
        <v>546</v>
      </c>
      <c r="AV1469" s="1637" t="s">
        <v>546</v>
      </c>
      <c r="AW1469" s="1637" t="s">
        <v>546</v>
      </c>
      <c r="AX1469" s="1637" t="s">
        <v>546</v>
      </c>
      <c r="AY1469" s="1637" t="s">
        <v>546</v>
      </c>
      <c r="AZ1469" s="1637" t="s">
        <v>546</v>
      </c>
      <c r="BA1469" s="1637" t="s">
        <v>546</v>
      </c>
      <c r="BB1469" s="1637" t="s">
        <v>546</v>
      </c>
      <c r="BC1469" s="1637" t="s">
        <v>546</v>
      </c>
      <c r="BD1469" s="1637" t="s">
        <v>546</v>
      </c>
      <c r="BE1469" s="883" t="s">
        <v>546</v>
      </c>
      <c r="BF1469" s="883" t="s">
        <v>546</v>
      </c>
      <c r="BG1469" s="883" t="s">
        <v>546</v>
      </c>
    </row>
    <row r="1470" spans="1:59" ht="18" customHeight="1">
      <c r="B1470" s="9"/>
      <c r="C1470" s="824" t="s">
        <v>969</v>
      </c>
      <c r="D1470" s="747" t="s">
        <v>898</v>
      </c>
      <c r="E1470" s="1636" t="str">
        <f t="shared" si="97"/>
        <v>Gasolina (l)Ciclomotores (L1e, L2e)</v>
      </c>
      <c r="F1470" s="1637">
        <v>2.3879999999999999</v>
      </c>
      <c r="G1470" s="1637">
        <v>1.054</v>
      </c>
      <c r="H1470" s="1637">
        <v>3.7999999999999999E-2</v>
      </c>
      <c r="I1470" s="1637">
        <v>2.3879999999999999</v>
      </c>
      <c r="J1470" s="1637">
        <v>1.0029999999999999</v>
      </c>
      <c r="K1470" s="1637">
        <v>3.9E-2</v>
      </c>
      <c r="L1470" s="1637">
        <v>2.3879999999999999</v>
      </c>
      <c r="M1470" s="1637">
        <v>0.98099999999999998</v>
      </c>
      <c r="N1470" s="1637">
        <v>3.9E-2</v>
      </c>
      <c r="O1470" s="1637">
        <v>2.3879999999999999</v>
      </c>
      <c r="P1470" s="1637">
        <v>0.96599999999999997</v>
      </c>
      <c r="Q1470" s="1637">
        <v>3.9E-2</v>
      </c>
      <c r="R1470" s="1637">
        <v>2.2959999999999998</v>
      </c>
      <c r="S1470" s="1637">
        <v>0.95299999999999996</v>
      </c>
      <c r="T1470" s="1637">
        <v>3.9E-2</v>
      </c>
      <c r="U1470" s="1637">
        <v>2.2909999999999999</v>
      </c>
      <c r="V1470" s="1637">
        <v>0.94799999999999995</v>
      </c>
      <c r="W1470" s="1637">
        <v>3.9E-2</v>
      </c>
      <c r="X1470" s="1637">
        <v>2.2959999999999998</v>
      </c>
      <c r="Y1470" s="1637">
        <v>0.94699999999999995</v>
      </c>
      <c r="Z1470" s="1637">
        <v>3.9E-2</v>
      </c>
      <c r="AA1470" s="1637">
        <v>2.2959999999999998</v>
      </c>
      <c r="AB1470" s="1637">
        <v>0.94899999999999995</v>
      </c>
      <c r="AC1470" s="1637">
        <v>3.9E-2</v>
      </c>
      <c r="AD1470" s="1637">
        <v>2.2959999999999998</v>
      </c>
      <c r="AE1470" s="1637">
        <v>0.97</v>
      </c>
      <c r="AF1470" s="1637">
        <v>3.9E-2</v>
      </c>
      <c r="AG1470" s="1637">
        <v>2.2869999999999999</v>
      </c>
      <c r="AH1470" s="1637">
        <v>0.97</v>
      </c>
      <c r="AI1470" s="1637">
        <v>3.9E-2</v>
      </c>
      <c r="AJ1470" s="1637">
        <v>2.27</v>
      </c>
      <c r="AK1470" s="1637">
        <v>0.97799999999999998</v>
      </c>
      <c r="AL1470" s="1637">
        <v>3.9E-2</v>
      </c>
      <c r="AM1470" s="1637">
        <v>2.2469999999999999</v>
      </c>
      <c r="AN1470" s="1637">
        <v>0.97799999999999998</v>
      </c>
      <c r="AO1470" s="1637">
        <v>3.9E-2</v>
      </c>
      <c r="AP1470" s="1637" t="s">
        <v>546</v>
      </c>
      <c r="AQ1470" s="1637" t="s">
        <v>546</v>
      </c>
      <c r="AR1470" s="1637" t="s">
        <v>546</v>
      </c>
      <c r="AS1470" s="1637" t="s">
        <v>546</v>
      </c>
      <c r="AT1470" s="1637" t="s">
        <v>546</v>
      </c>
      <c r="AU1470" s="1637" t="s">
        <v>546</v>
      </c>
      <c r="AV1470" s="1637" t="s">
        <v>546</v>
      </c>
      <c r="AW1470" s="1637" t="s">
        <v>546</v>
      </c>
      <c r="AX1470" s="1637" t="s">
        <v>546</v>
      </c>
      <c r="AY1470" s="1637" t="s">
        <v>546</v>
      </c>
      <c r="AZ1470" s="1637" t="s">
        <v>546</v>
      </c>
      <c r="BA1470" s="1637" t="s">
        <v>546</v>
      </c>
      <c r="BB1470" s="1637" t="s">
        <v>546</v>
      </c>
      <c r="BC1470" s="1637" t="s">
        <v>546</v>
      </c>
      <c r="BD1470" s="1637" t="s">
        <v>546</v>
      </c>
      <c r="BE1470" s="883" t="s">
        <v>546</v>
      </c>
      <c r="BF1470" s="883" t="s">
        <v>546</v>
      </c>
      <c r="BG1470" s="883" t="s">
        <v>546</v>
      </c>
    </row>
    <row r="1471" spans="1:59" ht="18" customHeight="1">
      <c r="B1471" s="9"/>
      <c r="C1471" s="824" t="s">
        <v>969</v>
      </c>
      <c r="D1471" s="747" t="s">
        <v>899</v>
      </c>
      <c r="E1471" s="1636" t="str">
        <f t="shared" si="97"/>
        <v>Gasolina (l)Motocicletas (L3e, L4e, L5e, L6e, L7e)</v>
      </c>
      <c r="F1471" s="1637">
        <v>2.3879999999999999</v>
      </c>
      <c r="G1471" s="1637">
        <v>3.238</v>
      </c>
      <c r="H1471" s="1637">
        <v>4.4999999999999998E-2</v>
      </c>
      <c r="I1471" s="1637">
        <v>2.3879999999999999</v>
      </c>
      <c r="J1471" s="1637">
        <v>2.8889999999999998</v>
      </c>
      <c r="K1471" s="1637">
        <v>4.4999999999999998E-2</v>
      </c>
      <c r="L1471" s="1637">
        <v>2.3879999999999999</v>
      </c>
      <c r="M1471" s="1637">
        <v>2.69</v>
      </c>
      <c r="N1471" s="1637">
        <v>4.3999999999999997E-2</v>
      </c>
      <c r="O1471" s="1637">
        <v>2.3879999999999999</v>
      </c>
      <c r="P1471" s="1637">
        <v>2.496</v>
      </c>
      <c r="Q1471" s="1637">
        <v>4.3999999999999997E-2</v>
      </c>
      <c r="R1471" s="1637">
        <v>2.2959999999999998</v>
      </c>
      <c r="S1471" s="1637">
        <v>2.4169999999999998</v>
      </c>
      <c r="T1471" s="1637">
        <v>4.2999999999999997E-2</v>
      </c>
      <c r="U1471" s="1637">
        <v>2.2909999999999999</v>
      </c>
      <c r="V1471" s="1637">
        <v>2.367</v>
      </c>
      <c r="W1471" s="1637">
        <v>4.2999999999999997E-2</v>
      </c>
      <c r="X1471" s="1637">
        <v>2.2959999999999998</v>
      </c>
      <c r="Y1471" s="1637">
        <v>2.3450000000000002</v>
      </c>
      <c r="Z1471" s="1637">
        <v>4.3999999999999997E-2</v>
      </c>
      <c r="AA1471" s="1637">
        <v>2.2959999999999998</v>
      </c>
      <c r="AB1471" s="1637">
        <v>2.319</v>
      </c>
      <c r="AC1471" s="1637">
        <v>4.3999999999999997E-2</v>
      </c>
      <c r="AD1471" s="1637">
        <v>2.2959999999999998</v>
      </c>
      <c r="AE1471" s="1637">
        <v>2.335</v>
      </c>
      <c r="AF1471" s="1637">
        <v>4.2999999999999997E-2</v>
      </c>
      <c r="AG1471" s="1637">
        <v>2.2869999999999999</v>
      </c>
      <c r="AH1471" s="1637">
        <v>2.29</v>
      </c>
      <c r="AI1471" s="1637">
        <v>4.2999999999999997E-2</v>
      </c>
      <c r="AJ1471" s="1637">
        <v>2.27</v>
      </c>
      <c r="AK1471" s="1637">
        <v>2.29</v>
      </c>
      <c r="AL1471" s="1637">
        <v>4.3999999999999997E-2</v>
      </c>
      <c r="AM1471" s="1637">
        <v>2.2469999999999999</v>
      </c>
      <c r="AN1471" s="1637">
        <v>2.2559999999999998</v>
      </c>
      <c r="AO1471" s="1637">
        <v>4.3999999999999997E-2</v>
      </c>
      <c r="AP1471" s="1637" t="s">
        <v>546</v>
      </c>
      <c r="AQ1471" s="1637" t="s">
        <v>546</v>
      </c>
      <c r="AR1471" s="1637" t="s">
        <v>546</v>
      </c>
      <c r="AS1471" s="1637" t="s">
        <v>546</v>
      </c>
      <c r="AT1471" s="1637" t="s">
        <v>546</v>
      </c>
      <c r="AU1471" s="1637" t="s">
        <v>546</v>
      </c>
      <c r="AV1471" s="1637" t="s">
        <v>546</v>
      </c>
      <c r="AW1471" s="1637" t="s">
        <v>546</v>
      </c>
      <c r="AX1471" s="1637" t="s">
        <v>546</v>
      </c>
      <c r="AY1471" s="1637" t="s">
        <v>546</v>
      </c>
      <c r="AZ1471" s="1637" t="s">
        <v>546</v>
      </c>
      <c r="BA1471" s="1637" t="s">
        <v>546</v>
      </c>
      <c r="BB1471" s="1637" t="s">
        <v>546</v>
      </c>
      <c r="BC1471" s="1637" t="s">
        <v>546</v>
      </c>
      <c r="BD1471" s="1637" t="s">
        <v>546</v>
      </c>
      <c r="BE1471" s="883" t="s">
        <v>546</v>
      </c>
      <c r="BF1471" s="883" t="s">
        <v>546</v>
      </c>
      <c r="BG1471" s="883" t="s">
        <v>546</v>
      </c>
    </row>
    <row r="1472" spans="1:59" ht="18" customHeight="1">
      <c r="B1472" s="9"/>
      <c r="C1472" s="824" t="s">
        <v>2287</v>
      </c>
      <c r="D1472" s="747" t="s">
        <v>895</v>
      </c>
      <c r="E1472" s="1636" t="str">
        <f t="shared" si="97"/>
        <v>E5 (l)Turismos (M1)</v>
      </c>
      <c r="F1472" s="1637" t="s">
        <v>546</v>
      </c>
      <c r="G1472" s="1637" t="s">
        <v>546</v>
      </c>
      <c r="H1472" s="1637" t="s">
        <v>546</v>
      </c>
      <c r="I1472" s="1637" t="s">
        <v>546</v>
      </c>
      <c r="J1472" s="1637" t="s">
        <v>546</v>
      </c>
      <c r="K1472" s="1637" t="s">
        <v>546</v>
      </c>
      <c r="L1472" s="1637" t="s">
        <v>546</v>
      </c>
      <c r="M1472" s="1637" t="s">
        <v>546</v>
      </c>
      <c r="N1472" s="1637" t="s">
        <v>546</v>
      </c>
      <c r="O1472" s="1637" t="s">
        <v>546</v>
      </c>
      <c r="P1472" s="1637" t="s">
        <v>546</v>
      </c>
      <c r="Q1472" s="1637" t="s">
        <v>546</v>
      </c>
      <c r="R1472" s="1637" t="s">
        <v>546</v>
      </c>
      <c r="S1472" s="1637" t="s">
        <v>546</v>
      </c>
      <c r="T1472" s="1637" t="s">
        <v>546</v>
      </c>
      <c r="U1472" s="1637" t="s">
        <v>546</v>
      </c>
      <c r="V1472" s="1637" t="s">
        <v>546</v>
      </c>
      <c r="W1472" s="1637" t="s">
        <v>546</v>
      </c>
      <c r="X1472" s="1637" t="s">
        <v>546</v>
      </c>
      <c r="Y1472" s="1637" t="s">
        <v>546</v>
      </c>
      <c r="Z1472" s="1637" t="s">
        <v>546</v>
      </c>
      <c r="AA1472" s="1637" t="s">
        <v>546</v>
      </c>
      <c r="AB1472" s="1637" t="s">
        <v>546</v>
      </c>
      <c r="AC1472" s="1637" t="s">
        <v>546</v>
      </c>
      <c r="AD1472" s="1637" t="s">
        <v>546</v>
      </c>
      <c r="AE1472" s="1637" t="s">
        <v>546</v>
      </c>
      <c r="AF1472" s="1637" t="s">
        <v>546</v>
      </c>
      <c r="AG1472" s="1637" t="s">
        <v>546</v>
      </c>
      <c r="AH1472" s="1637" t="s">
        <v>546</v>
      </c>
      <c r="AI1472" s="1637" t="s">
        <v>546</v>
      </c>
      <c r="AJ1472" s="1637" t="s">
        <v>546</v>
      </c>
      <c r="AK1472" s="1637" t="s">
        <v>546</v>
      </c>
      <c r="AL1472" s="1637" t="s">
        <v>546</v>
      </c>
      <c r="AM1472" s="1637" t="s">
        <v>546</v>
      </c>
      <c r="AN1472" s="1637" t="s">
        <v>546</v>
      </c>
      <c r="AO1472" s="1637" t="s">
        <v>546</v>
      </c>
      <c r="AP1472" s="1637">
        <v>2.2370000000000001</v>
      </c>
      <c r="AQ1472" s="1637">
        <v>0.23799999999999999</v>
      </c>
      <c r="AR1472" s="1637">
        <v>2.5999999999999999E-2</v>
      </c>
      <c r="AS1472" s="1637">
        <v>2.2370000000000001</v>
      </c>
      <c r="AT1472" s="1637">
        <v>0.23200000000000001</v>
      </c>
      <c r="AU1472" s="1637">
        <v>2.4E-2</v>
      </c>
      <c r="AV1472" s="1637">
        <v>2.2370000000000001</v>
      </c>
      <c r="AW1472" s="1637">
        <v>0.22800000000000001</v>
      </c>
      <c r="AX1472" s="1637">
        <v>2.3E-2</v>
      </c>
      <c r="AY1472" s="1623">
        <v>2.2370000000000001</v>
      </c>
      <c r="AZ1472" s="1623">
        <v>0.22700000000000001</v>
      </c>
      <c r="BA1472" s="1623">
        <v>2.1999999999999999E-2</v>
      </c>
      <c r="BB1472" s="1623">
        <v>2.2370000000000001</v>
      </c>
      <c r="BC1472" s="1623">
        <v>0.22500000000000001</v>
      </c>
      <c r="BD1472" s="1623">
        <v>2.1000000000000001E-2</v>
      </c>
      <c r="BE1472" s="883">
        <v>2.2370000000000001</v>
      </c>
      <c r="BF1472" s="883">
        <v>0.22600000000000001</v>
      </c>
      <c r="BG1472" s="883">
        <v>2.1999999999999999E-2</v>
      </c>
    </row>
    <row r="1473" spans="1:59" ht="18" customHeight="1">
      <c r="B1473" s="9"/>
      <c r="C1473" s="824" t="s">
        <v>858</v>
      </c>
      <c r="D1473" s="747" t="s">
        <v>896</v>
      </c>
      <c r="E1473" s="1636" t="str">
        <f t="shared" si="97"/>
        <v>E5 (l)Furgonetas y furgones (N1)</v>
      </c>
      <c r="F1473" s="1637" t="s">
        <v>546</v>
      </c>
      <c r="G1473" s="1637" t="s">
        <v>546</v>
      </c>
      <c r="H1473" s="1637" t="s">
        <v>546</v>
      </c>
      <c r="I1473" s="1637" t="s">
        <v>546</v>
      </c>
      <c r="J1473" s="1637" t="s">
        <v>546</v>
      </c>
      <c r="K1473" s="1637" t="s">
        <v>546</v>
      </c>
      <c r="L1473" s="1637" t="s">
        <v>546</v>
      </c>
      <c r="M1473" s="1637" t="s">
        <v>546</v>
      </c>
      <c r="N1473" s="1637" t="s">
        <v>546</v>
      </c>
      <c r="O1473" s="1637" t="s">
        <v>546</v>
      </c>
      <c r="P1473" s="1637" t="s">
        <v>546</v>
      </c>
      <c r="Q1473" s="1637" t="s">
        <v>546</v>
      </c>
      <c r="R1473" s="1637" t="s">
        <v>546</v>
      </c>
      <c r="S1473" s="1637" t="s">
        <v>546</v>
      </c>
      <c r="T1473" s="1637" t="s">
        <v>546</v>
      </c>
      <c r="U1473" s="1637" t="s">
        <v>546</v>
      </c>
      <c r="V1473" s="1637" t="s">
        <v>546</v>
      </c>
      <c r="W1473" s="1637" t="s">
        <v>546</v>
      </c>
      <c r="X1473" s="1637" t="s">
        <v>546</v>
      </c>
      <c r="Y1473" s="1637" t="s">
        <v>546</v>
      </c>
      <c r="Z1473" s="1637" t="s">
        <v>546</v>
      </c>
      <c r="AA1473" s="1637" t="s">
        <v>546</v>
      </c>
      <c r="AB1473" s="1637" t="s">
        <v>546</v>
      </c>
      <c r="AC1473" s="1637" t="s">
        <v>546</v>
      </c>
      <c r="AD1473" s="1637" t="s">
        <v>546</v>
      </c>
      <c r="AE1473" s="1637" t="s">
        <v>546</v>
      </c>
      <c r="AF1473" s="1637" t="s">
        <v>546</v>
      </c>
      <c r="AG1473" s="1637" t="s">
        <v>546</v>
      </c>
      <c r="AH1473" s="1637" t="s">
        <v>546</v>
      </c>
      <c r="AI1473" s="1637" t="s">
        <v>546</v>
      </c>
      <c r="AJ1473" s="1637" t="s">
        <v>546</v>
      </c>
      <c r="AK1473" s="1637" t="s">
        <v>546</v>
      </c>
      <c r="AL1473" s="1637" t="s">
        <v>546</v>
      </c>
      <c r="AM1473" s="1637" t="s">
        <v>546</v>
      </c>
      <c r="AN1473" s="1637" t="s">
        <v>546</v>
      </c>
      <c r="AO1473" s="1637" t="s">
        <v>546</v>
      </c>
      <c r="AP1473" s="1637">
        <v>2.2349999999999999</v>
      </c>
      <c r="AQ1473" s="1637">
        <v>0.60799999999999998</v>
      </c>
      <c r="AR1473" s="1637">
        <v>5.8000000000000003E-2</v>
      </c>
      <c r="AS1473" s="1637">
        <v>2.2349999999999999</v>
      </c>
      <c r="AT1473" s="1637">
        <v>0.54900000000000004</v>
      </c>
      <c r="AU1473" s="1637">
        <v>5.2999999999999999E-2</v>
      </c>
      <c r="AV1473" s="1637">
        <v>2.2349999999999999</v>
      </c>
      <c r="AW1473" s="1637">
        <v>0.44800000000000001</v>
      </c>
      <c r="AX1473" s="1637">
        <v>4.3999999999999997E-2</v>
      </c>
      <c r="AY1473" s="1623">
        <v>2.2349999999999999</v>
      </c>
      <c r="AZ1473" s="1623">
        <v>0.36599999999999999</v>
      </c>
      <c r="BA1473" s="1623">
        <v>3.6999999999999998E-2</v>
      </c>
      <c r="BB1473" s="1623">
        <v>2.2349999999999999</v>
      </c>
      <c r="BC1473" s="1623">
        <v>0.182</v>
      </c>
      <c r="BD1473" s="1623">
        <v>2.1000000000000001E-2</v>
      </c>
      <c r="BE1473" s="883">
        <v>2.2349999999999999</v>
      </c>
      <c r="BF1473" s="883">
        <v>0.18099999999999999</v>
      </c>
      <c r="BG1473" s="883">
        <v>2.1000000000000001E-2</v>
      </c>
    </row>
    <row r="1474" spans="1:59" ht="18" customHeight="1">
      <c r="B1474" s="9"/>
      <c r="C1474" s="824" t="s">
        <v>858</v>
      </c>
      <c r="D1474" s="747" t="s">
        <v>897</v>
      </c>
      <c r="E1474" s="1636" t="str">
        <f t="shared" si="97"/>
        <v>E5 (l)Camiones (N2, N3)</v>
      </c>
      <c r="F1474" s="1637" t="s">
        <v>546</v>
      </c>
      <c r="G1474" s="1637" t="s">
        <v>546</v>
      </c>
      <c r="H1474" s="1637" t="s">
        <v>546</v>
      </c>
      <c r="I1474" s="1637" t="s">
        <v>546</v>
      </c>
      <c r="J1474" s="1637" t="s">
        <v>546</v>
      </c>
      <c r="K1474" s="1637" t="s">
        <v>546</v>
      </c>
      <c r="L1474" s="1637" t="s">
        <v>546</v>
      </c>
      <c r="M1474" s="1637" t="s">
        <v>546</v>
      </c>
      <c r="N1474" s="1637" t="s">
        <v>546</v>
      </c>
      <c r="O1474" s="1637" t="s">
        <v>546</v>
      </c>
      <c r="P1474" s="1637" t="s">
        <v>546</v>
      </c>
      <c r="Q1474" s="1637" t="s">
        <v>546</v>
      </c>
      <c r="R1474" s="1637" t="s">
        <v>546</v>
      </c>
      <c r="S1474" s="1637" t="s">
        <v>546</v>
      </c>
      <c r="T1474" s="1637" t="s">
        <v>546</v>
      </c>
      <c r="U1474" s="1637" t="s">
        <v>546</v>
      </c>
      <c r="V1474" s="1637" t="s">
        <v>546</v>
      </c>
      <c r="W1474" s="1637" t="s">
        <v>546</v>
      </c>
      <c r="X1474" s="1637" t="s">
        <v>546</v>
      </c>
      <c r="Y1474" s="1637" t="s">
        <v>546</v>
      </c>
      <c r="Z1474" s="1637" t="s">
        <v>546</v>
      </c>
      <c r="AA1474" s="1637" t="s">
        <v>546</v>
      </c>
      <c r="AB1474" s="1637" t="s">
        <v>546</v>
      </c>
      <c r="AC1474" s="1637" t="s">
        <v>546</v>
      </c>
      <c r="AD1474" s="1637" t="s">
        <v>546</v>
      </c>
      <c r="AE1474" s="1637" t="s">
        <v>546</v>
      </c>
      <c r="AF1474" s="1637" t="s">
        <v>546</v>
      </c>
      <c r="AG1474" s="1637" t="s">
        <v>546</v>
      </c>
      <c r="AH1474" s="1637" t="s">
        <v>546</v>
      </c>
      <c r="AI1474" s="1637" t="s">
        <v>546</v>
      </c>
      <c r="AJ1474" s="1637" t="s">
        <v>546</v>
      </c>
      <c r="AK1474" s="1637" t="s">
        <v>546</v>
      </c>
      <c r="AL1474" s="1637" t="s">
        <v>546</v>
      </c>
      <c r="AM1474" s="1637" t="s">
        <v>546</v>
      </c>
      <c r="AN1474" s="1637" t="s">
        <v>546</v>
      </c>
      <c r="AO1474" s="1637" t="s">
        <v>546</v>
      </c>
      <c r="AP1474" s="1637">
        <v>2.2349999999999999</v>
      </c>
      <c r="AQ1474" s="1637">
        <v>0.46899999999999997</v>
      </c>
      <c r="AR1474" s="1637">
        <v>0.02</v>
      </c>
      <c r="AS1474" s="1637">
        <v>2.2349999999999999</v>
      </c>
      <c r="AT1474" s="1637">
        <v>0.47099999999999997</v>
      </c>
      <c r="AU1474" s="1637">
        <v>0.02</v>
      </c>
      <c r="AV1474" s="1637">
        <v>2.2349999999999999</v>
      </c>
      <c r="AW1474" s="1637">
        <v>0.47199999999999998</v>
      </c>
      <c r="AX1474" s="1637">
        <v>0.02</v>
      </c>
      <c r="AY1474" s="1623">
        <v>2.2349999999999999</v>
      </c>
      <c r="AZ1474" s="1623">
        <v>0.47099999999999997</v>
      </c>
      <c r="BA1474" s="1623">
        <v>0.02</v>
      </c>
      <c r="BB1474" s="1623">
        <v>2.2349999999999999</v>
      </c>
      <c r="BC1474" s="1623">
        <v>0.47199999999999998</v>
      </c>
      <c r="BD1474" s="1623">
        <v>0.02</v>
      </c>
      <c r="BE1474" s="883">
        <v>2.2349999999999999</v>
      </c>
      <c r="BF1474" s="883">
        <v>0.47</v>
      </c>
      <c r="BG1474" s="883">
        <v>0.02</v>
      </c>
    </row>
    <row r="1475" spans="1:59" ht="18" customHeight="1">
      <c r="B1475" s="9"/>
      <c r="C1475" s="824" t="s">
        <v>858</v>
      </c>
      <c r="D1475" s="747" t="s">
        <v>898</v>
      </c>
      <c r="E1475" s="1636" t="str">
        <f t="shared" si="97"/>
        <v>E5 (l)Ciclomotores (L1e, L2e)</v>
      </c>
      <c r="F1475" s="1637" t="s">
        <v>546</v>
      </c>
      <c r="G1475" s="1637" t="s">
        <v>546</v>
      </c>
      <c r="H1475" s="1637" t="s">
        <v>546</v>
      </c>
      <c r="I1475" s="1637" t="s">
        <v>546</v>
      </c>
      <c r="J1475" s="1637" t="s">
        <v>546</v>
      </c>
      <c r="K1475" s="1637" t="s">
        <v>546</v>
      </c>
      <c r="L1475" s="1637" t="s">
        <v>546</v>
      </c>
      <c r="M1475" s="1637" t="s">
        <v>546</v>
      </c>
      <c r="N1475" s="1637" t="s">
        <v>546</v>
      </c>
      <c r="O1475" s="1637" t="s">
        <v>546</v>
      </c>
      <c r="P1475" s="1637" t="s">
        <v>546</v>
      </c>
      <c r="Q1475" s="1637" t="s">
        <v>546</v>
      </c>
      <c r="R1475" s="1637" t="s">
        <v>546</v>
      </c>
      <c r="S1475" s="1637" t="s">
        <v>546</v>
      </c>
      <c r="T1475" s="1637" t="s">
        <v>546</v>
      </c>
      <c r="U1475" s="1637" t="s">
        <v>546</v>
      </c>
      <c r="V1475" s="1637" t="s">
        <v>546</v>
      </c>
      <c r="W1475" s="1637" t="s">
        <v>546</v>
      </c>
      <c r="X1475" s="1637" t="s">
        <v>546</v>
      </c>
      <c r="Y1475" s="1637" t="s">
        <v>546</v>
      </c>
      <c r="Z1475" s="1637" t="s">
        <v>546</v>
      </c>
      <c r="AA1475" s="1637" t="s">
        <v>546</v>
      </c>
      <c r="AB1475" s="1637" t="s">
        <v>546</v>
      </c>
      <c r="AC1475" s="1637" t="s">
        <v>546</v>
      </c>
      <c r="AD1475" s="1637" t="s">
        <v>546</v>
      </c>
      <c r="AE1475" s="1637" t="s">
        <v>546</v>
      </c>
      <c r="AF1475" s="1637" t="s">
        <v>546</v>
      </c>
      <c r="AG1475" s="1637" t="s">
        <v>546</v>
      </c>
      <c r="AH1475" s="1637" t="s">
        <v>546</v>
      </c>
      <c r="AI1475" s="1637" t="s">
        <v>546</v>
      </c>
      <c r="AJ1475" s="1637" t="s">
        <v>546</v>
      </c>
      <c r="AK1475" s="1637" t="s">
        <v>546</v>
      </c>
      <c r="AL1475" s="1637" t="s">
        <v>546</v>
      </c>
      <c r="AM1475" s="1637" t="s">
        <v>546</v>
      </c>
      <c r="AN1475" s="1637" t="s">
        <v>546</v>
      </c>
      <c r="AO1475" s="1637" t="s">
        <v>546</v>
      </c>
      <c r="AP1475" s="1637">
        <v>2.27</v>
      </c>
      <c r="AQ1475" s="1637">
        <v>0.97699999999999998</v>
      </c>
      <c r="AR1475" s="1637">
        <v>3.9E-2</v>
      </c>
      <c r="AS1475" s="1637">
        <v>2.27</v>
      </c>
      <c r="AT1475" s="1637">
        <v>0.98099999999999998</v>
      </c>
      <c r="AU1475" s="1637">
        <v>0.04</v>
      </c>
      <c r="AV1475" s="1637">
        <v>2.27</v>
      </c>
      <c r="AW1475" s="1637">
        <v>0.98399999999999999</v>
      </c>
      <c r="AX1475" s="1637">
        <v>0.04</v>
      </c>
      <c r="AY1475" s="1623">
        <v>2.27</v>
      </c>
      <c r="AZ1475" s="1623">
        <v>0.98199999999999998</v>
      </c>
      <c r="BA1475" s="1623">
        <v>0.04</v>
      </c>
      <c r="BB1475" s="1623">
        <v>2.27</v>
      </c>
      <c r="BC1475" s="1623">
        <v>0.98399999999999999</v>
      </c>
      <c r="BD1475" s="1623">
        <v>0.04</v>
      </c>
      <c r="BE1475" s="883">
        <v>2.27</v>
      </c>
      <c r="BF1475" s="883">
        <v>0.98099999999999998</v>
      </c>
      <c r="BG1475" s="883">
        <v>0.04</v>
      </c>
    </row>
    <row r="1476" spans="1:59" ht="18" customHeight="1">
      <c r="B1476" s="9"/>
      <c r="C1476" s="824" t="s">
        <v>858</v>
      </c>
      <c r="D1476" s="747" t="s">
        <v>899</v>
      </c>
      <c r="E1476" s="1636" t="str">
        <f t="shared" si="97"/>
        <v>E5 (l)Motocicletas (L3e, L4e, L5e, L6e, L7e)</v>
      </c>
      <c r="F1476" s="1637" t="s">
        <v>546</v>
      </c>
      <c r="G1476" s="1637" t="s">
        <v>546</v>
      </c>
      <c r="H1476" s="1637" t="s">
        <v>546</v>
      </c>
      <c r="I1476" s="1637" t="s">
        <v>546</v>
      </c>
      <c r="J1476" s="1637" t="s">
        <v>546</v>
      </c>
      <c r="K1476" s="1637" t="s">
        <v>546</v>
      </c>
      <c r="L1476" s="1637" t="s">
        <v>546</v>
      </c>
      <c r="M1476" s="1637" t="s">
        <v>546</v>
      </c>
      <c r="N1476" s="1637" t="s">
        <v>546</v>
      </c>
      <c r="O1476" s="1637" t="s">
        <v>546</v>
      </c>
      <c r="P1476" s="1637" t="s">
        <v>546</v>
      </c>
      <c r="Q1476" s="1637" t="s">
        <v>546</v>
      </c>
      <c r="R1476" s="1637" t="s">
        <v>546</v>
      </c>
      <c r="S1476" s="1637" t="s">
        <v>546</v>
      </c>
      <c r="T1476" s="1637" t="s">
        <v>546</v>
      </c>
      <c r="U1476" s="1637" t="s">
        <v>546</v>
      </c>
      <c r="V1476" s="1637" t="s">
        <v>546</v>
      </c>
      <c r="W1476" s="1637" t="s">
        <v>546</v>
      </c>
      <c r="X1476" s="1637" t="s">
        <v>546</v>
      </c>
      <c r="Y1476" s="1637" t="s">
        <v>546</v>
      </c>
      <c r="Z1476" s="1637" t="s">
        <v>546</v>
      </c>
      <c r="AA1476" s="1637" t="s">
        <v>546</v>
      </c>
      <c r="AB1476" s="1637" t="s">
        <v>546</v>
      </c>
      <c r="AC1476" s="1637" t="s">
        <v>546</v>
      </c>
      <c r="AD1476" s="1637" t="s">
        <v>546</v>
      </c>
      <c r="AE1476" s="1637" t="s">
        <v>546</v>
      </c>
      <c r="AF1476" s="1637" t="s">
        <v>546</v>
      </c>
      <c r="AG1476" s="1637" t="s">
        <v>546</v>
      </c>
      <c r="AH1476" s="1637" t="s">
        <v>546</v>
      </c>
      <c r="AI1476" s="1637" t="s">
        <v>546</v>
      </c>
      <c r="AJ1476" s="1637" t="s">
        <v>546</v>
      </c>
      <c r="AK1476" s="1637" t="s">
        <v>546</v>
      </c>
      <c r="AL1476" s="1637" t="s">
        <v>546</v>
      </c>
      <c r="AM1476" s="1637" t="s">
        <v>546</v>
      </c>
      <c r="AN1476" s="1637" t="s">
        <v>546</v>
      </c>
      <c r="AO1476" s="1637" t="s">
        <v>546</v>
      </c>
      <c r="AP1476" s="1637">
        <v>2.27</v>
      </c>
      <c r="AQ1476" s="1637">
        <v>2.226</v>
      </c>
      <c r="AR1476" s="1637">
        <v>4.3999999999999997E-2</v>
      </c>
      <c r="AS1476" s="1637">
        <v>2.27</v>
      </c>
      <c r="AT1476" s="1637">
        <v>2.181</v>
      </c>
      <c r="AU1476" s="1637">
        <v>4.3999999999999997E-2</v>
      </c>
      <c r="AV1476" s="1637">
        <v>2.27</v>
      </c>
      <c r="AW1476" s="1637">
        <v>2.1349999999999998</v>
      </c>
      <c r="AX1476" s="1637">
        <v>4.4999999999999998E-2</v>
      </c>
      <c r="AY1476" s="1623">
        <v>2.27</v>
      </c>
      <c r="AZ1476" s="1623">
        <v>2.0289999999999999</v>
      </c>
      <c r="BA1476" s="1623">
        <v>4.5999999999999999E-2</v>
      </c>
      <c r="BB1476" s="1623">
        <v>2.27</v>
      </c>
      <c r="BC1476" s="1623">
        <v>1.9390000000000001</v>
      </c>
      <c r="BD1476" s="1623">
        <v>4.7E-2</v>
      </c>
      <c r="BE1476" s="883">
        <v>2.27</v>
      </c>
      <c r="BF1476" s="883">
        <v>1.911</v>
      </c>
      <c r="BG1476" s="883">
        <v>4.7E-2</v>
      </c>
    </row>
    <row r="1477" spans="1:59" ht="18" customHeight="1">
      <c r="B1477" s="9"/>
      <c r="C1477" s="824" t="s">
        <v>2288</v>
      </c>
      <c r="D1477" s="747" t="s">
        <v>895</v>
      </c>
      <c r="E1477" s="1636" t="str">
        <f t="shared" si="97"/>
        <v>E10 (l)Turismos (M1)</v>
      </c>
      <c r="F1477" s="1637" t="s">
        <v>546</v>
      </c>
      <c r="G1477" s="1637" t="s">
        <v>546</v>
      </c>
      <c r="H1477" s="1637" t="s">
        <v>546</v>
      </c>
      <c r="I1477" s="1637" t="s">
        <v>546</v>
      </c>
      <c r="J1477" s="1637" t="s">
        <v>546</v>
      </c>
      <c r="K1477" s="1637" t="s">
        <v>546</v>
      </c>
      <c r="L1477" s="1637" t="s">
        <v>546</v>
      </c>
      <c r="M1477" s="1637" t="s">
        <v>546</v>
      </c>
      <c r="N1477" s="1637" t="s">
        <v>546</v>
      </c>
      <c r="O1477" s="1637" t="s">
        <v>546</v>
      </c>
      <c r="P1477" s="1637" t="s">
        <v>546</v>
      </c>
      <c r="Q1477" s="1637" t="s">
        <v>546</v>
      </c>
      <c r="R1477" s="1637" t="s">
        <v>546</v>
      </c>
      <c r="S1477" s="1637" t="s">
        <v>546</v>
      </c>
      <c r="T1477" s="1637" t="s">
        <v>546</v>
      </c>
      <c r="U1477" s="1637" t="s">
        <v>546</v>
      </c>
      <c r="V1477" s="1637" t="s">
        <v>546</v>
      </c>
      <c r="W1477" s="1637" t="s">
        <v>546</v>
      </c>
      <c r="X1477" s="1637" t="s">
        <v>546</v>
      </c>
      <c r="Y1477" s="1637" t="s">
        <v>546</v>
      </c>
      <c r="Z1477" s="1637" t="s">
        <v>546</v>
      </c>
      <c r="AA1477" s="1637" t="s">
        <v>546</v>
      </c>
      <c r="AB1477" s="1637" t="s">
        <v>546</v>
      </c>
      <c r="AC1477" s="1637" t="s">
        <v>546</v>
      </c>
      <c r="AD1477" s="1637" t="s">
        <v>546</v>
      </c>
      <c r="AE1477" s="1637" t="s">
        <v>546</v>
      </c>
      <c r="AF1477" s="1637" t="s">
        <v>546</v>
      </c>
      <c r="AG1477" s="1637" t="s">
        <v>546</v>
      </c>
      <c r="AH1477" s="1637" t="s">
        <v>546</v>
      </c>
      <c r="AI1477" s="1637" t="s">
        <v>546</v>
      </c>
      <c r="AJ1477" s="1637" t="s">
        <v>546</v>
      </c>
      <c r="AK1477" s="1637" t="s">
        <v>546</v>
      </c>
      <c r="AL1477" s="1637" t="s">
        <v>546</v>
      </c>
      <c r="AM1477" s="1637" t="s">
        <v>546</v>
      </c>
      <c r="AN1477" s="1637" t="s">
        <v>546</v>
      </c>
      <c r="AO1477" s="1637" t="s">
        <v>546</v>
      </c>
      <c r="AP1477" s="1637">
        <v>2.1190000000000002</v>
      </c>
      <c r="AQ1477" s="1637">
        <v>0.23799999999999999</v>
      </c>
      <c r="AR1477" s="1637">
        <v>2.5999999999999999E-2</v>
      </c>
      <c r="AS1477" s="1637">
        <v>2.1190000000000002</v>
      </c>
      <c r="AT1477" s="1637">
        <v>0.23200000000000001</v>
      </c>
      <c r="AU1477" s="1637">
        <v>2.4E-2</v>
      </c>
      <c r="AV1477" s="1637">
        <v>2.1190000000000002</v>
      </c>
      <c r="AW1477" s="1637">
        <v>0.22800000000000001</v>
      </c>
      <c r="AX1477" s="1637">
        <v>2.3E-2</v>
      </c>
      <c r="AY1477" s="1623">
        <v>2.1190000000000002</v>
      </c>
      <c r="AZ1477" s="1623">
        <v>0.22700000000000001</v>
      </c>
      <c r="BA1477" s="1623">
        <v>2.1999999999999999E-2</v>
      </c>
      <c r="BB1477" s="1623">
        <v>2.1190000000000002</v>
      </c>
      <c r="BC1477" s="1623">
        <v>0.22500000000000001</v>
      </c>
      <c r="BD1477" s="1623">
        <v>2.1000000000000001E-2</v>
      </c>
      <c r="BE1477" s="883">
        <v>2.1190000000000002</v>
      </c>
      <c r="BF1477" s="883">
        <v>0.22600000000000001</v>
      </c>
      <c r="BG1477" s="883">
        <v>2.1999999999999999E-2</v>
      </c>
    </row>
    <row r="1478" spans="1:59" ht="18" customHeight="1">
      <c r="B1478" s="9"/>
      <c r="C1478" s="824" t="s">
        <v>859</v>
      </c>
      <c r="D1478" s="747" t="s">
        <v>896</v>
      </c>
      <c r="E1478" s="1636" t="str">
        <f t="shared" si="97"/>
        <v>E10 (l)Furgonetas y furgones (N1)</v>
      </c>
      <c r="F1478" s="1637" t="s">
        <v>546</v>
      </c>
      <c r="G1478" s="1637" t="s">
        <v>546</v>
      </c>
      <c r="H1478" s="1637" t="s">
        <v>546</v>
      </c>
      <c r="I1478" s="1637" t="s">
        <v>546</v>
      </c>
      <c r="J1478" s="1637" t="s">
        <v>546</v>
      </c>
      <c r="K1478" s="1637" t="s">
        <v>546</v>
      </c>
      <c r="L1478" s="1637" t="s">
        <v>546</v>
      </c>
      <c r="M1478" s="1637" t="s">
        <v>546</v>
      </c>
      <c r="N1478" s="1637" t="s">
        <v>546</v>
      </c>
      <c r="O1478" s="1637" t="s">
        <v>546</v>
      </c>
      <c r="P1478" s="1637" t="s">
        <v>546</v>
      </c>
      <c r="Q1478" s="1637" t="s">
        <v>546</v>
      </c>
      <c r="R1478" s="1637" t="s">
        <v>546</v>
      </c>
      <c r="S1478" s="1637" t="s">
        <v>546</v>
      </c>
      <c r="T1478" s="1637" t="s">
        <v>546</v>
      </c>
      <c r="U1478" s="1637" t="s">
        <v>546</v>
      </c>
      <c r="V1478" s="1637" t="s">
        <v>546</v>
      </c>
      <c r="W1478" s="1637" t="s">
        <v>546</v>
      </c>
      <c r="X1478" s="1637" t="s">
        <v>546</v>
      </c>
      <c r="Y1478" s="1637" t="s">
        <v>546</v>
      </c>
      <c r="Z1478" s="1637" t="s">
        <v>546</v>
      </c>
      <c r="AA1478" s="1637" t="s">
        <v>546</v>
      </c>
      <c r="AB1478" s="1637" t="s">
        <v>546</v>
      </c>
      <c r="AC1478" s="1637" t="s">
        <v>546</v>
      </c>
      <c r="AD1478" s="1637" t="s">
        <v>546</v>
      </c>
      <c r="AE1478" s="1637" t="s">
        <v>546</v>
      </c>
      <c r="AF1478" s="1637" t="s">
        <v>546</v>
      </c>
      <c r="AG1478" s="1637" t="s">
        <v>546</v>
      </c>
      <c r="AH1478" s="1637" t="s">
        <v>546</v>
      </c>
      <c r="AI1478" s="1637" t="s">
        <v>546</v>
      </c>
      <c r="AJ1478" s="1637" t="s">
        <v>546</v>
      </c>
      <c r="AK1478" s="1637" t="s">
        <v>546</v>
      </c>
      <c r="AL1478" s="1637" t="s">
        <v>546</v>
      </c>
      <c r="AM1478" s="1637" t="s">
        <v>546</v>
      </c>
      <c r="AN1478" s="1637" t="s">
        <v>546</v>
      </c>
      <c r="AO1478" s="1637" t="s">
        <v>546</v>
      </c>
      <c r="AP1478" s="1637">
        <v>2.117</v>
      </c>
      <c r="AQ1478" s="1637">
        <v>0.60799999999999998</v>
      </c>
      <c r="AR1478" s="1637">
        <v>5.8000000000000003E-2</v>
      </c>
      <c r="AS1478" s="1637">
        <v>2.117</v>
      </c>
      <c r="AT1478" s="1637">
        <v>0.54900000000000004</v>
      </c>
      <c r="AU1478" s="1637">
        <v>5.2999999999999999E-2</v>
      </c>
      <c r="AV1478" s="1637">
        <v>2.117</v>
      </c>
      <c r="AW1478" s="1637">
        <v>0.44800000000000001</v>
      </c>
      <c r="AX1478" s="1637">
        <v>4.3999999999999997E-2</v>
      </c>
      <c r="AY1478" s="1623">
        <v>2.117</v>
      </c>
      <c r="AZ1478" s="1623">
        <v>0.36599999999999999</v>
      </c>
      <c r="BA1478" s="1623">
        <v>3.6999999999999998E-2</v>
      </c>
      <c r="BB1478" s="1623">
        <v>2.117</v>
      </c>
      <c r="BC1478" s="1623">
        <v>0.182</v>
      </c>
      <c r="BD1478" s="1623">
        <v>2.1000000000000001E-2</v>
      </c>
      <c r="BE1478" s="883">
        <v>2.117</v>
      </c>
      <c r="BF1478" s="883">
        <v>0.18099999999999999</v>
      </c>
      <c r="BG1478" s="883">
        <v>2.1000000000000001E-2</v>
      </c>
    </row>
    <row r="1479" spans="1:59" s="1" customFormat="1" ht="18" customHeight="1">
      <c r="A1479" s="452"/>
      <c r="B1479" s="9"/>
      <c r="C1479" s="824" t="s">
        <v>859</v>
      </c>
      <c r="D1479" s="747" t="s">
        <v>897</v>
      </c>
      <c r="E1479" s="1636" t="str">
        <f t="shared" si="97"/>
        <v>E10 (l)Camiones (N2, N3)</v>
      </c>
      <c r="F1479" s="1637" t="s">
        <v>546</v>
      </c>
      <c r="G1479" s="1637" t="s">
        <v>546</v>
      </c>
      <c r="H1479" s="1637" t="s">
        <v>546</v>
      </c>
      <c r="I1479" s="1637" t="s">
        <v>546</v>
      </c>
      <c r="J1479" s="1637" t="s">
        <v>546</v>
      </c>
      <c r="K1479" s="1637" t="s">
        <v>546</v>
      </c>
      <c r="L1479" s="1637" t="s">
        <v>546</v>
      </c>
      <c r="M1479" s="1637" t="s">
        <v>546</v>
      </c>
      <c r="N1479" s="1637" t="s">
        <v>546</v>
      </c>
      <c r="O1479" s="1637" t="s">
        <v>546</v>
      </c>
      <c r="P1479" s="1637" t="s">
        <v>546</v>
      </c>
      <c r="Q1479" s="1637" t="s">
        <v>546</v>
      </c>
      <c r="R1479" s="1637" t="s">
        <v>546</v>
      </c>
      <c r="S1479" s="1637" t="s">
        <v>546</v>
      </c>
      <c r="T1479" s="1637" t="s">
        <v>546</v>
      </c>
      <c r="U1479" s="1637" t="s">
        <v>546</v>
      </c>
      <c r="V1479" s="1637" t="s">
        <v>546</v>
      </c>
      <c r="W1479" s="1637" t="s">
        <v>546</v>
      </c>
      <c r="X1479" s="1637" t="s">
        <v>546</v>
      </c>
      <c r="Y1479" s="1637" t="s">
        <v>546</v>
      </c>
      <c r="Z1479" s="1637" t="s">
        <v>546</v>
      </c>
      <c r="AA1479" s="1637" t="s">
        <v>546</v>
      </c>
      <c r="AB1479" s="1637" t="s">
        <v>546</v>
      </c>
      <c r="AC1479" s="1637" t="s">
        <v>546</v>
      </c>
      <c r="AD1479" s="1637" t="s">
        <v>546</v>
      </c>
      <c r="AE1479" s="1637" t="s">
        <v>546</v>
      </c>
      <c r="AF1479" s="1637" t="s">
        <v>546</v>
      </c>
      <c r="AG1479" s="1637" t="s">
        <v>546</v>
      </c>
      <c r="AH1479" s="1637" t="s">
        <v>546</v>
      </c>
      <c r="AI1479" s="1637" t="s">
        <v>546</v>
      </c>
      <c r="AJ1479" s="1637" t="s">
        <v>546</v>
      </c>
      <c r="AK1479" s="1637" t="s">
        <v>546</v>
      </c>
      <c r="AL1479" s="1637" t="s">
        <v>546</v>
      </c>
      <c r="AM1479" s="1637" t="s">
        <v>546</v>
      </c>
      <c r="AN1479" s="1637" t="s">
        <v>546</v>
      </c>
      <c r="AO1479" s="1637" t="s">
        <v>546</v>
      </c>
      <c r="AP1479" s="1637">
        <v>2.117</v>
      </c>
      <c r="AQ1479" s="1637">
        <v>0.46899999999999997</v>
      </c>
      <c r="AR1479" s="1637">
        <v>0.02</v>
      </c>
      <c r="AS1479" s="1637">
        <v>2.117</v>
      </c>
      <c r="AT1479" s="1637">
        <v>0.47099999999999997</v>
      </c>
      <c r="AU1479" s="1637">
        <v>0.02</v>
      </c>
      <c r="AV1479" s="1637">
        <v>2.117</v>
      </c>
      <c r="AW1479" s="1637">
        <v>0.47199999999999998</v>
      </c>
      <c r="AX1479" s="1637">
        <v>0.02</v>
      </c>
      <c r="AY1479" s="1623">
        <v>2.117</v>
      </c>
      <c r="AZ1479" s="1623">
        <v>0.47099999999999997</v>
      </c>
      <c r="BA1479" s="1623">
        <v>0.02</v>
      </c>
      <c r="BB1479" s="1623">
        <v>2.117</v>
      </c>
      <c r="BC1479" s="1623">
        <v>0.47199999999999998</v>
      </c>
      <c r="BD1479" s="1623">
        <v>0.02</v>
      </c>
      <c r="BE1479" s="883">
        <v>2.117</v>
      </c>
      <c r="BF1479" s="883">
        <v>0.47</v>
      </c>
      <c r="BG1479" s="883">
        <v>0.02</v>
      </c>
    </row>
    <row r="1480" spans="1:59" s="1" customFormat="1" ht="18" customHeight="1">
      <c r="A1480" s="452"/>
      <c r="B1480" s="9"/>
      <c r="C1480" s="824" t="s">
        <v>859</v>
      </c>
      <c r="D1480" s="747" t="s">
        <v>898</v>
      </c>
      <c r="E1480" s="1636" t="str">
        <f t="shared" si="97"/>
        <v>E10 (l)Ciclomotores (L1e, L2e)</v>
      </c>
      <c r="F1480" s="1637" t="s">
        <v>546</v>
      </c>
      <c r="G1480" s="1637" t="s">
        <v>546</v>
      </c>
      <c r="H1480" s="1637" t="s">
        <v>546</v>
      </c>
      <c r="I1480" s="1637" t="s">
        <v>546</v>
      </c>
      <c r="J1480" s="1637" t="s">
        <v>546</v>
      </c>
      <c r="K1480" s="1637" t="s">
        <v>546</v>
      </c>
      <c r="L1480" s="1637" t="s">
        <v>546</v>
      </c>
      <c r="M1480" s="1637" t="s">
        <v>546</v>
      </c>
      <c r="N1480" s="1637" t="s">
        <v>546</v>
      </c>
      <c r="O1480" s="1637" t="s">
        <v>546</v>
      </c>
      <c r="P1480" s="1637" t="s">
        <v>546</v>
      </c>
      <c r="Q1480" s="1637" t="s">
        <v>546</v>
      </c>
      <c r="R1480" s="1637" t="s">
        <v>546</v>
      </c>
      <c r="S1480" s="1637" t="s">
        <v>546</v>
      </c>
      <c r="T1480" s="1637" t="s">
        <v>546</v>
      </c>
      <c r="U1480" s="1637" t="s">
        <v>546</v>
      </c>
      <c r="V1480" s="1637" t="s">
        <v>546</v>
      </c>
      <c r="W1480" s="1637" t="s">
        <v>546</v>
      </c>
      <c r="X1480" s="1637" t="s">
        <v>546</v>
      </c>
      <c r="Y1480" s="1637" t="s">
        <v>546</v>
      </c>
      <c r="Z1480" s="1637" t="s">
        <v>546</v>
      </c>
      <c r="AA1480" s="1637" t="s">
        <v>546</v>
      </c>
      <c r="AB1480" s="1637" t="s">
        <v>546</v>
      </c>
      <c r="AC1480" s="1637" t="s">
        <v>546</v>
      </c>
      <c r="AD1480" s="1637" t="s">
        <v>546</v>
      </c>
      <c r="AE1480" s="1637" t="s">
        <v>546</v>
      </c>
      <c r="AF1480" s="1637" t="s">
        <v>546</v>
      </c>
      <c r="AG1480" s="1637" t="s">
        <v>546</v>
      </c>
      <c r="AH1480" s="1637" t="s">
        <v>546</v>
      </c>
      <c r="AI1480" s="1637" t="s">
        <v>546</v>
      </c>
      <c r="AJ1480" s="1637" t="s">
        <v>546</v>
      </c>
      <c r="AK1480" s="1637" t="s">
        <v>546</v>
      </c>
      <c r="AL1480" s="1637" t="s">
        <v>546</v>
      </c>
      <c r="AM1480" s="1637" t="s">
        <v>546</v>
      </c>
      <c r="AN1480" s="1637" t="s">
        <v>546</v>
      </c>
      <c r="AO1480" s="1637" t="s">
        <v>546</v>
      </c>
      <c r="AP1480" s="1637">
        <v>2.153</v>
      </c>
      <c r="AQ1480" s="1637">
        <v>0.97699999999999998</v>
      </c>
      <c r="AR1480" s="1637">
        <v>3.9E-2</v>
      </c>
      <c r="AS1480" s="1637">
        <v>2.153</v>
      </c>
      <c r="AT1480" s="1637">
        <v>0.98099999999999998</v>
      </c>
      <c r="AU1480" s="1637">
        <v>0.04</v>
      </c>
      <c r="AV1480" s="1637">
        <v>2.153</v>
      </c>
      <c r="AW1480" s="1637">
        <v>0.98399999999999999</v>
      </c>
      <c r="AX1480" s="1637">
        <v>0.04</v>
      </c>
      <c r="AY1480" s="1623">
        <v>2.153</v>
      </c>
      <c r="AZ1480" s="1623">
        <v>0.98199999999999998</v>
      </c>
      <c r="BA1480" s="1623">
        <v>0.04</v>
      </c>
      <c r="BB1480" s="1623">
        <v>2.153</v>
      </c>
      <c r="BC1480" s="1623">
        <v>0.98399999999999999</v>
      </c>
      <c r="BD1480" s="1623">
        <v>0.04</v>
      </c>
      <c r="BE1480" s="883">
        <v>2.153</v>
      </c>
      <c r="BF1480" s="883">
        <v>0.98099999999999998</v>
      </c>
      <c r="BG1480" s="883">
        <v>0.04</v>
      </c>
    </row>
    <row r="1481" spans="1:59" s="1" customFormat="1" ht="18" customHeight="1">
      <c r="A1481" s="452"/>
      <c r="B1481" s="9"/>
      <c r="C1481" s="824" t="s">
        <v>859</v>
      </c>
      <c r="D1481" s="747" t="s">
        <v>899</v>
      </c>
      <c r="E1481" s="1636" t="str">
        <f t="shared" si="97"/>
        <v>E10 (l)Motocicletas (L3e, L4e, L5e, L6e, L7e)</v>
      </c>
      <c r="F1481" s="1637" t="s">
        <v>546</v>
      </c>
      <c r="G1481" s="1637" t="s">
        <v>546</v>
      </c>
      <c r="H1481" s="1637" t="s">
        <v>546</v>
      </c>
      <c r="I1481" s="1637" t="s">
        <v>546</v>
      </c>
      <c r="J1481" s="1637" t="s">
        <v>546</v>
      </c>
      <c r="K1481" s="1637" t="s">
        <v>546</v>
      </c>
      <c r="L1481" s="1637" t="s">
        <v>546</v>
      </c>
      <c r="M1481" s="1637" t="s">
        <v>546</v>
      </c>
      <c r="N1481" s="1637" t="s">
        <v>546</v>
      </c>
      <c r="O1481" s="1637" t="s">
        <v>546</v>
      </c>
      <c r="P1481" s="1637" t="s">
        <v>546</v>
      </c>
      <c r="Q1481" s="1637" t="s">
        <v>546</v>
      </c>
      <c r="R1481" s="1637" t="s">
        <v>546</v>
      </c>
      <c r="S1481" s="1637" t="s">
        <v>546</v>
      </c>
      <c r="T1481" s="1637" t="s">
        <v>546</v>
      </c>
      <c r="U1481" s="1637" t="s">
        <v>546</v>
      </c>
      <c r="V1481" s="1637" t="s">
        <v>546</v>
      </c>
      <c r="W1481" s="1637" t="s">
        <v>546</v>
      </c>
      <c r="X1481" s="1637" t="s">
        <v>546</v>
      </c>
      <c r="Y1481" s="1637" t="s">
        <v>546</v>
      </c>
      <c r="Z1481" s="1637" t="s">
        <v>546</v>
      </c>
      <c r="AA1481" s="1637" t="s">
        <v>546</v>
      </c>
      <c r="AB1481" s="1637" t="s">
        <v>546</v>
      </c>
      <c r="AC1481" s="1637" t="s">
        <v>546</v>
      </c>
      <c r="AD1481" s="1637" t="s">
        <v>546</v>
      </c>
      <c r="AE1481" s="1637" t="s">
        <v>546</v>
      </c>
      <c r="AF1481" s="1637" t="s">
        <v>546</v>
      </c>
      <c r="AG1481" s="1637" t="s">
        <v>546</v>
      </c>
      <c r="AH1481" s="1637" t="s">
        <v>546</v>
      </c>
      <c r="AI1481" s="1637" t="s">
        <v>546</v>
      </c>
      <c r="AJ1481" s="1637" t="s">
        <v>546</v>
      </c>
      <c r="AK1481" s="1637" t="s">
        <v>546</v>
      </c>
      <c r="AL1481" s="1637" t="s">
        <v>546</v>
      </c>
      <c r="AM1481" s="1637" t="s">
        <v>546</v>
      </c>
      <c r="AN1481" s="1637" t="s">
        <v>546</v>
      </c>
      <c r="AO1481" s="1637" t="s">
        <v>546</v>
      </c>
      <c r="AP1481" s="1637">
        <v>2.153</v>
      </c>
      <c r="AQ1481" s="1637">
        <v>2.226</v>
      </c>
      <c r="AR1481" s="1637">
        <v>4.3999999999999997E-2</v>
      </c>
      <c r="AS1481" s="1637">
        <v>2.153</v>
      </c>
      <c r="AT1481" s="1637">
        <v>2.181</v>
      </c>
      <c r="AU1481" s="1637">
        <v>4.3999999999999997E-2</v>
      </c>
      <c r="AV1481" s="1637">
        <v>2.153</v>
      </c>
      <c r="AW1481" s="1637">
        <v>2.1349999999999998</v>
      </c>
      <c r="AX1481" s="1637">
        <v>4.4999999999999998E-2</v>
      </c>
      <c r="AY1481" s="1623">
        <v>2.153</v>
      </c>
      <c r="AZ1481" s="1623">
        <v>2.0289999999999999</v>
      </c>
      <c r="BA1481" s="1623">
        <v>4.5999999999999999E-2</v>
      </c>
      <c r="BB1481" s="1623">
        <v>2.153</v>
      </c>
      <c r="BC1481" s="1623">
        <v>1.9390000000000001</v>
      </c>
      <c r="BD1481" s="1623">
        <v>4.7E-2</v>
      </c>
      <c r="BE1481" s="883">
        <v>2.153</v>
      </c>
      <c r="BF1481" s="883">
        <v>1.911</v>
      </c>
      <c r="BG1481" s="883">
        <v>4.7E-2</v>
      </c>
    </row>
    <row r="1482" spans="1:59" s="1" customFormat="1" ht="18" customHeight="1">
      <c r="A1482" s="452"/>
      <c r="B1482" s="9"/>
      <c r="C1482" s="824" t="s">
        <v>2289</v>
      </c>
      <c r="D1482" s="747" t="s">
        <v>895</v>
      </c>
      <c r="E1482" s="1636" t="str">
        <f t="shared" si="97"/>
        <v>E85 (l)Turismos (M1)</v>
      </c>
      <c r="F1482" s="1637" t="s">
        <v>546</v>
      </c>
      <c r="G1482" s="1637" t="s">
        <v>546</v>
      </c>
      <c r="H1482" s="1637" t="s">
        <v>546</v>
      </c>
      <c r="I1482" s="1637" t="s">
        <v>546</v>
      </c>
      <c r="J1482" s="1637" t="s">
        <v>546</v>
      </c>
      <c r="K1482" s="1637" t="s">
        <v>546</v>
      </c>
      <c r="L1482" s="1637" t="s">
        <v>546</v>
      </c>
      <c r="M1482" s="1637" t="s">
        <v>546</v>
      </c>
      <c r="N1482" s="1637" t="s">
        <v>546</v>
      </c>
      <c r="O1482" s="1637" t="s">
        <v>546</v>
      </c>
      <c r="P1482" s="1637" t="s">
        <v>546</v>
      </c>
      <c r="Q1482" s="1637" t="s">
        <v>546</v>
      </c>
      <c r="R1482" s="1637" t="s">
        <v>546</v>
      </c>
      <c r="S1482" s="1637" t="s">
        <v>546</v>
      </c>
      <c r="T1482" s="1637" t="s">
        <v>546</v>
      </c>
      <c r="U1482" s="1637" t="s">
        <v>546</v>
      </c>
      <c r="V1482" s="1637" t="s">
        <v>546</v>
      </c>
      <c r="W1482" s="1637" t="s">
        <v>546</v>
      </c>
      <c r="X1482" s="1637" t="s">
        <v>546</v>
      </c>
      <c r="Y1482" s="1637" t="s">
        <v>546</v>
      </c>
      <c r="Z1482" s="1637" t="s">
        <v>546</v>
      </c>
      <c r="AA1482" s="1637" t="s">
        <v>546</v>
      </c>
      <c r="AB1482" s="1637" t="s">
        <v>546</v>
      </c>
      <c r="AC1482" s="1637" t="s">
        <v>546</v>
      </c>
      <c r="AD1482" s="1637" t="s">
        <v>546</v>
      </c>
      <c r="AE1482" s="1637" t="s">
        <v>546</v>
      </c>
      <c r="AF1482" s="1637" t="s">
        <v>546</v>
      </c>
      <c r="AG1482" s="1637" t="s">
        <v>546</v>
      </c>
      <c r="AH1482" s="1637" t="s">
        <v>546</v>
      </c>
      <c r="AI1482" s="1637" t="s">
        <v>546</v>
      </c>
      <c r="AJ1482" s="1637" t="s">
        <v>546</v>
      </c>
      <c r="AK1482" s="1637" t="s">
        <v>546</v>
      </c>
      <c r="AL1482" s="1637" t="s">
        <v>546</v>
      </c>
      <c r="AM1482" s="1637" t="s">
        <v>546</v>
      </c>
      <c r="AN1482" s="1637" t="s">
        <v>546</v>
      </c>
      <c r="AO1482" s="1637" t="s">
        <v>546</v>
      </c>
      <c r="AP1482" s="1637">
        <v>0.35899999999999999</v>
      </c>
      <c r="AQ1482" s="1637">
        <v>0.23799999999999999</v>
      </c>
      <c r="AR1482" s="1637">
        <v>2.5999999999999999E-2</v>
      </c>
      <c r="AS1482" s="1637">
        <v>0.35899999999999999</v>
      </c>
      <c r="AT1482" s="1637">
        <v>0.23200000000000001</v>
      </c>
      <c r="AU1482" s="1637">
        <v>2.4E-2</v>
      </c>
      <c r="AV1482" s="1637">
        <v>0.35899999999999999</v>
      </c>
      <c r="AW1482" s="1637">
        <v>0.22800000000000001</v>
      </c>
      <c r="AX1482" s="1637">
        <v>2.3E-2</v>
      </c>
      <c r="AY1482" s="1623">
        <v>0.35899999999999999</v>
      </c>
      <c r="AZ1482" s="1623">
        <v>0.22700000000000001</v>
      </c>
      <c r="BA1482" s="1623">
        <v>2.1999999999999999E-2</v>
      </c>
      <c r="BB1482" s="1623">
        <v>0.35899999999999999</v>
      </c>
      <c r="BC1482" s="1623">
        <v>0.22500000000000001</v>
      </c>
      <c r="BD1482" s="1623">
        <v>2.1000000000000001E-2</v>
      </c>
      <c r="BE1482" s="883">
        <v>0.35899999999999999</v>
      </c>
      <c r="BF1482" s="883">
        <v>0.22600000000000001</v>
      </c>
      <c r="BG1482" s="883">
        <v>2.1999999999999999E-2</v>
      </c>
    </row>
    <row r="1483" spans="1:59" ht="18" customHeight="1">
      <c r="B1483" s="9"/>
      <c r="C1483" s="824" t="s">
        <v>860</v>
      </c>
      <c r="D1483" s="747" t="s">
        <v>896</v>
      </c>
      <c r="E1483" s="1636" t="str">
        <f t="shared" si="97"/>
        <v>E85 (l)Furgonetas y furgones (N1)</v>
      </c>
      <c r="F1483" s="1637" t="s">
        <v>546</v>
      </c>
      <c r="G1483" s="1637" t="s">
        <v>546</v>
      </c>
      <c r="H1483" s="1637" t="s">
        <v>546</v>
      </c>
      <c r="I1483" s="1637" t="s">
        <v>546</v>
      </c>
      <c r="J1483" s="1637" t="s">
        <v>546</v>
      </c>
      <c r="K1483" s="1637" t="s">
        <v>546</v>
      </c>
      <c r="L1483" s="1637" t="s">
        <v>546</v>
      </c>
      <c r="M1483" s="1637" t="s">
        <v>546</v>
      </c>
      <c r="N1483" s="1637" t="s">
        <v>546</v>
      </c>
      <c r="O1483" s="1637" t="s">
        <v>546</v>
      </c>
      <c r="P1483" s="1637" t="s">
        <v>546</v>
      </c>
      <c r="Q1483" s="1637" t="s">
        <v>546</v>
      </c>
      <c r="R1483" s="1637" t="s">
        <v>546</v>
      </c>
      <c r="S1483" s="1637" t="s">
        <v>546</v>
      </c>
      <c r="T1483" s="1637" t="s">
        <v>546</v>
      </c>
      <c r="U1483" s="1637" t="s">
        <v>546</v>
      </c>
      <c r="V1483" s="1637" t="s">
        <v>546</v>
      </c>
      <c r="W1483" s="1637" t="s">
        <v>546</v>
      </c>
      <c r="X1483" s="1637" t="s">
        <v>546</v>
      </c>
      <c r="Y1483" s="1637" t="s">
        <v>546</v>
      </c>
      <c r="Z1483" s="1637" t="s">
        <v>546</v>
      </c>
      <c r="AA1483" s="1637" t="s">
        <v>546</v>
      </c>
      <c r="AB1483" s="1637" t="s">
        <v>546</v>
      </c>
      <c r="AC1483" s="1637" t="s">
        <v>546</v>
      </c>
      <c r="AD1483" s="1637" t="s">
        <v>546</v>
      </c>
      <c r="AE1483" s="1637" t="s">
        <v>546</v>
      </c>
      <c r="AF1483" s="1637" t="s">
        <v>546</v>
      </c>
      <c r="AG1483" s="1637" t="s">
        <v>546</v>
      </c>
      <c r="AH1483" s="1637" t="s">
        <v>546</v>
      </c>
      <c r="AI1483" s="1637" t="s">
        <v>546</v>
      </c>
      <c r="AJ1483" s="1637" t="s">
        <v>546</v>
      </c>
      <c r="AK1483" s="1637" t="s">
        <v>546</v>
      </c>
      <c r="AL1483" s="1637" t="s">
        <v>546</v>
      </c>
      <c r="AM1483" s="1637" t="s">
        <v>546</v>
      </c>
      <c r="AN1483" s="1637" t="s">
        <v>546</v>
      </c>
      <c r="AO1483" s="1637" t="s">
        <v>546</v>
      </c>
      <c r="AP1483" s="1637">
        <v>0.35699999999999998</v>
      </c>
      <c r="AQ1483" s="1637">
        <v>0.60799999999999998</v>
      </c>
      <c r="AR1483" s="1637">
        <v>5.8000000000000003E-2</v>
      </c>
      <c r="AS1483" s="1637">
        <v>0.35699999999999998</v>
      </c>
      <c r="AT1483" s="1637">
        <v>0.54900000000000004</v>
      </c>
      <c r="AU1483" s="1637">
        <v>5.2999999999999999E-2</v>
      </c>
      <c r="AV1483" s="1637">
        <v>0.35699999999999998</v>
      </c>
      <c r="AW1483" s="1637">
        <v>0.44800000000000001</v>
      </c>
      <c r="AX1483" s="1637">
        <v>4.3999999999999997E-2</v>
      </c>
      <c r="AY1483" s="1623">
        <v>0.35699999999999998</v>
      </c>
      <c r="AZ1483" s="1623">
        <v>0.36599999999999999</v>
      </c>
      <c r="BA1483" s="1623">
        <v>3.6999999999999998E-2</v>
      </c>
      <c r="BB1483" s="1623">
        <v>0.35699999999999998</v>
      </c>
      <c r="BC1483" s="1623">
        <v>0.182</v>
      </c>
      <c r="BD1483" s="1623">
        <v>2.1000000000000001E-2</v>
      </c>
      <c r="BE1483" s="883">
        <v>0.35699999999999998</v>
      </c>
      <c r="BF1483" s="883">
        <v>0.18099999999999999</v>
      </c>
      <c r="BG1483" s="883">
        <v>2.1000000000000001E-2</v>
      </c>
    </row>
    <row r="1484" spans="1:59" ht="18" customHeight="1">
      <c r="B1484" s="9"/>
      <c r="C1484" s="824" t="s">
        <v>860</v>
      </c>
      <c r="D1484" s="747" t="s">
        <v>897</v>
      </c>
      <c r="E1484" s="1636" t="str">
        <f t="shared" si="97"/>
        <v>E85 (l)Camiones (N2, N3)</v>
      </c>
      <c r="F1484" s="1637" t="s">
        <v>546</v>
      </c>
      <c r="G1484" s="1637" t="s">
        <v>546</v>
      </c>
      <c r="H1484" s="1637" t="s">
        <v>546</v>
      </c>
      <c r="I1484" s="1637" t="s">
        <v>546</v>
      </c>
      <c r="J1484" s="1637" t="s">
        <v>546</v>
      </c>
      <c r="K1484" s="1637" t="s">
        <v>546</v>
      </c>
      <c r="L1484" s="1637" t="s">
        <v>546</v>
      </c>
      <c r="M1484" s="1637" t="s">
        <v>546</v>
      </c>
      <c r="N1484" s="1637" t="s">
        <v>546</v>
      </c>
      <c r="O1484" s="1637" t="s">
        <v>546</v>
      </c>
      <c r="P1484" s="1637" t="s">
        <v>546</v>
      </c>
      <c r="Q1484" s="1637" t="s">
        <v>546</v>
      </c>
      <c r="R1484" s="1637" t="s">
        <v>546</v>
      </c>
      <c r="S1484" s="1637" t="s">
        <v>546</v>
      </c>
      <c r="T1484" s="1637" t="s">
        <v>546</v>
      </c>
      <c r="U1484" s="1637" t="s">
        <v>546</v>
      </c>
      <c r="V1484" s="1637" t="s">
        <v>546</v>
      </c>
      <c r="W1484" s="1637" t="s">
        <v>546</v>
      </c>
      <c r="X1484" s="1637" t="s">
        <v>546</v>
      </c>
      <c r="Y1484" s="1637" t="s">
        <v>546</v>
      </c>
      <c r="Z1484" s="1637" t="s">
        <v>546</v>
      </c>
      <c r="AA1484" s="1637" t="s">
        <v>546</v>
      </c>
      <c r="AB1484" s="1637" t="s">
        <v>546</v>
      </c>
      <c r="AC1484" s="1637" t="s">
        <v>546</v>
      </c>
      <c r="AD1484" s="1637" t="s">
        <v>546</v>
      </c>
      <c r="AE1484" s="1637" t="s">
        <v>546</v>
      </c>
      <c r="AF1484" s="1637" t="s">
        <v>546</v>
      </c>
      <c r="AG1484" s="1637" t="s">
        <v>546</v>
      </c>
      <c r="AH1484" s="1637" t="s">
        <v>546</v>
      </c>
      <c r="AI1484" s="1637" t="s">
        <v>546</v>
      </c>
      <c r="AJ1484" s="1637" t="s">
        <v>546</v>
      </c>
      <c r="AK1484" s="1637" t="s">
        <v>546</v>
      </c>
      <c r="AL1484" s="1637" t="s">
        <v>546</v>
      </c>
      <c r="AM1484" s="1637" t="s">
        <v>546</v>
      </c>
      <c r="AN1484" s="1637" t="s">
        <v>546</v>
      </c>
      <c r="AO1484" s="1637" t="s">
        <v>546</v>
      </c>
      <c r="AP1484" s="1637">
        <v>0.35699999999999998</v>
      </c>
      <c r="AQ1484" s="1637">
        <v>0.46899999999999997</v>
      </c>
      <c r="AR1484" s="1637">
        <v>0.02</v>
      </c>
      <c r="AS1484" s="1637">
        <v>0.35699999999999998</v>
      </c>
      <c r="AT1484" s="1637">
        <v>0.47099999999999997</v>
      </c>
      <c r="AU1484" s="1637">
        <v>0.02</v>
      </c>
      <c r="AV1484" s="1637">
        <v>0.35699999999999998</v>
      </c>
      <c r="AW1484" s="1637">
        <v>0.47199999999999998</v>
      </c>
      <c r="AX1484" s="1637">
        <v>0.02</v>
      </c>
      <c r="AY1484" s="1623">
        <v>0.35699999999999998</v>
      </c>
      <c r="AZ1484" s="1623">
        <v>0.47099999999999997</v>
      </c>
      <c r="BA1484" s="1623">
        <v>0.02</v>
      </c>
      <c r="BB1484" s="1623">
        <v>0.35699999999999998</v>
      </c>
      <c r="BC1484" s="1623">
        <v>0.47199999999999998</v>
      </c>
      <c r="BD1484" s="1623">
        <v>0.02</v>
      </c>
      <c r="BE1484" s="883">
        <v>0.35699999999999998</v>
      </c>
      <c r="BF1484" s="883">
        <v>0.47</v>
      </c>
      <c r="BG1484" s="883">
        <v>0.02</v>
      </c>
    </row>
    <row r="1485" spans="1:59" ht="18" customHeight="1">
      <c r="B1485" s="9"/>
      <c r="C1485" s="824" t="s">
        <v>860</v>
      </c>
      <c r="D1485" s="747" t="s">
        <v>898</v>
      </c>
      <c r="E1485" s="1636" t="str">
        <f t="shared" si="97"/>
        <v>E85 (l)Ciclomotores (L1e, L2e)</v>
      </c>
      <c r="F1485" s="1637" t="s">
        <v>546</v>
      </c>
      <c r="G1485" s="1637" t="s">
        <v>546</v>
      </c>
      <c r="H1485" s="1637" t="s">
        <v>546</v>
      </c>
      <c r="I1485" s="1637" t="s">
        <v>546</v>
      </c>
      <c r="J1485" s="1637" t="s">
        <v>546</v>
      </c>
      <c r="K1485" s="1637" t="s">
        <v>546</v>
      </c>
      <c r="L1485" s="1637" t="s">
        <v>546</v>
      </c>
      <c r="M1485" s="1637" t="s">
        <v>546</v>
      </c>
      <c r="N1485" s="1637" t="s">
        <v>546</v>
      </c>
      <c r="O1485" s="1637" t="s">
        <v>546</v>
      </c>
      <c r="P1485" s="1637" t="s">
        <v>546</v>
      </c>
      <c r="Q1485" s="1637" t="s">
        <v>546</v>
      </c>
      <c r="R1485" s="1637" t="s">
        <v>546</v>
      </c>
      <c r="S1485" s="1637" t="s">
        <v>546</v>
      </c>
      <c r="T1485" s="1637" t="s">
        <v>546</v>
      </c>
      <c r="U1485" s="1637" t="s">
        <v>546</v>
      </c>
      <c r="V1485" s="1637" t="s">
        <v>546</v>
      </c>
      <c r="W1485" s="1637" t="s">
        <v>546</v>
      </c>
      <c r="X1485" s="1637" t="s">
        <v>546</v>
      </c>
      <c r="Y1485" s="1637" t="s">
        <v>546</v>
      </c>
      <c r="Z1485" s="1637" t="s">
        <v>546</v>
      </c>
      <c r="AA1485" s="1637" t="s">
        <v>546</v>
      </c>
      <c r="AB1485" s="1637" t="s">
        <v>546</v>
      </c>
      <c r="AC1485" s="1637" t="s">
        <v>546</v>
      </c>
      <c r="AD1485" s="1637" t="s">
        <v>546</v>
      </c>
      <c r="AE1485" s="1637" t="s">
        <v>546</v>
      </c>
      <c r="AF1485" s="1637" t="s">
        <v>546</v>
      </c>
      <c r="AG1485" s="1637" t="s">
        <v>546</v>
      </c>
      <c r="AH1485" s="1637" t="s">
        <v>546</v>
      </c>
      <c r="AI1485" s="1637" t="s">
        <v>546</v>
      </c>
      <c r="AJ1485" s="1637" t="s">
        <v>546</v>
      </c>
      <c r="AK1485" s="1637" t="s">
        <v>546</v>
      </c>
      <c r="AL1485" s="1637" t="s">
        <v>546</v>
      </c>
      <c r="AM1485" s="1637" t="s">
        <v>546</v>
      </c>
      <c r="AN1485" s="1637" t="s">
        <v>546</v>
      </c>
      <c r="AO1485" s="1637" t="s">
        <v>546</v>
      </c>
      <c r="AP1485" s="1637">
        <v>0.39200000000000002</v>
      </c>
      <c r="AQ1485" s="1637">
        <v>0.97699999999999998</v>
      </c>
      <c r="AR1485" s="1637">
        <v>3.9E-2</v>
      </c>
      <c r="AS1485" s="1637">
        <v>0.39200000000000002</v>
      </c>
      <c r="AT1485" s="1637">
        <v>0.98099999999999998</v>
      </c>
      <c r="AU1485" s="1637">
        <v>0.04</v>
      </c>
      <c r="AV1485" s="1637">
        <v>0.39200000000000002</v>
      </c>
      <c r="AW1485" s="1637">
        <v>0.98399999999999999</v>
      </c>
      <c r="AX1485" s="1637">
        <v>0.04</v>
      </c>
      <c r="AY1485" s="1623">
        <v>0.39200000000000002</v>
      </c>
      <c r="AZ1485" s="1623">
        <v>0.98199999999999998</v>
      </c>
      <c r="BA1485" s="1623">
        <v>0.04</v>
      </c>
      <c r="BB1485" s="1623">
        <v>0.39200000000000002</v>
      </c>
      <c r="BC1485" s="1623">
        <v>0.98399999999999999</v>
      </c>
      <c r="BD1485" s="1623">
        <v>0.04</v>
      </c>
      <c r="BE1485" s="883">
        <v>0.39200000000000002</v>
      </c>
      <c r="BF1485" s="883">
        <v>0.98099999999999998</v>
      </c>
      <c r="BG1485" s="883">
        <v>0.04</v>
      </c>
    </row>
    <row r="1486" spans="1:59" ht="18" customHeight="1">
      <c r="B1486" s="9"/>
      <c r="C1486" s="824" t="s">
        <v>860</v>
      </c>
      <c r="D1486" s="747" t="s">
        <v>899</v>
      </c>
      <c r="E1486" s="1636" t="str">
        <f t="shared" si="97"/>
        <v>E85 (l)Motocicletas (L3e, L4e, L5e, L6e, L7e)</v>
      </c>
      <c r="F1486" s="1637" t="s">
        <v>546</v>
      </c>
      <c r="G1486" s="1637" t="s">
        <v>546</v>
      </c>
      <c r="H1486" s="1637" t="s">
        <v>546</v>
      </c>
      <c r="I1486" s="1637" t="s">
        <v>546</v>
      </c>
      <c r="J1486" s="1637" t="s">
        <v>546</v>
      </c>
      <c r="K1486" s="1637" t="s">
        <v>546</v>
      </c>
      <c r="L1486" s="1637" t="s">
        <v>546</v>
      </c>
      <c r="M1486" s="1637" t="s">
        <v>546</v>
      </c>
      <c r="N1486" s="1637" t="s">
        <v>546</v>
      </c>
      <c r="O1486" s="1637" t="s">
        <v>546</v>
      </c>
      <c r="P1486" s="1637" t="s">
        <v>546</v>
      </c>
      <c r="Q1486" s="1637" t="s">
        <v>546</v>
      </c>
      <c r="R1486" s="1637" t="s">
        <v>546</v>
      </c>
      <c r="S1486" s="1637" t="s">
        <v>546</v>
      </c>
      <c r="T1486" s="1637" t="s">
        <v>546</v>
      </c>
      <c r="U1486" s="1637" t="s">
        <v>546</v>
      </c>
      <c r="V1486" s="1637" t="s">
        <v>546</v>
      </c>
      <c r="W1486" s="1637" t="s">
        <v>546</v>
      </c>
      <c r="X1486" s="1637" t="s">
        <v>546</v>
      </c>
      <c r="Y1486" s="1637" t="s">
        <v>546</v>
      </c>
      <c r="Z1486" s="1637" t="s">
        <v>546</v>
      </c>
      <c r="AA1486" s="1637" t="s">
        <v>546</v>
      </c>
      <c r="AB1486" s="1637" t="s">
        <v>546</v>
      </c>
      <c r="AC1486" s="1637" t="s">
        <v>546</v>
      </c>
      <c r="AD1486" s="1637" t="s">
        <v>546</v>
      </c>
      <c r="AE1486" s="1637" t="s">
        <v>546</v>
      </c>
      <c r="AF1486" s="1637" t="s">
        <v>546</v>
      </c>
      <c r="AG1486" s="1637" t="s">
        <v>546</v>
      </c>
      <c r="AH1486" s="1637" t="s">
        <v>546</v>
      </c>
      <c r="AI1486" s="1637" t="s">
        <v>546</v>
      </c>
      <c r="AJ1486" s="1637" t="s">
        <v>546</v>
      </c>
      <c r="AK1486" s="1637" t="s">
        <v>546</v>
      </c>
      <c r="AL1486" s="1637" t="s">
        <v>546</v>
      </c>
      <c r="AM1486" s="1637" t="s">
        <v>546</v>
      </c>
      <c r="AN1486" s="1637" t="s">
        <v>546</v>
      </c>
      <c r="AO1486" s="1637" t="s">
        <v>546</v>
      </c>
      <c r="AP1486" s="1637">
        <v>0.39200000000000002</v>
      </c>
      <c r="AQ1486" s="1637">
        <v>2.226</v>
      </c>
      <c r="AR1486" s="1637">
        <v>4.3999999999999997E-2</v>
      </c>
      <c r="AS1486" s="1637">
        <v>0.39200000000000002</v>
      </c>
      <c r="AT1486" s="1637">
        <v>2.181</v>
      </c>
      <c r="AU1486" s="1637">
        <v>4.3999999999999997E-2</v>
      </c>
      <c r="AV1486" s="1637">
        <v>0.39200000000000002</v>
      </c>
      <c r="AW1486" s="1637">
        <v>2.1349999999999998</v>
      </c>
      <c r="AX1486" s="1637">
        <v>4.4999999999999998E-2</v>
      </c>
      <c r="AY1486" s="1623">
        <v>0.39200000000000002</v>
      </c>
      <c r="AZ1486" s="1623">
        <v>2.0289999999999999</v>
      </c>
      <c r="BA1486" s="1623">
        <v>4.5999999999999999E-2</v>
      </c>
      <c r="BB1486" s="1623">
        <v>0.39200000000000002</v>
      </c>
      <c r="BC1486" s="1623">
        <v>1.9390000000000001</v>
      </c>
      <c r="BD1486" s="1623">
        <v>4.7E-2</v>
      </c>
      <c r="BE1486" s="883">
        <v>0.39200000000000002</v>
      </c>
      <c r="BF1486" s="883">
        <v>1.911</v>
      </c>
      <c r="BG1486" s="884">
        <v>4.7E-2</v>
      </c>
    </row>
    <row r="1487" spans="1:59" ht="18" customHeight="1">
      <c r="B1487" s="9"/>
      <c r="C1487" s="824" t="s">
        <v>2290</v>
      </c>
      <c r="D1487" s="747" t="s">
        <v>895</v>
      </c>
      <c r="E1487" s="1636" t="str">
        <f t="shared" si="97"/>
        <v>E100 (l)Turismos (M1)</v>
      </c>
      <c r="F1487" s="1637" t="s">
        <v>546</v>
      </c>
      <c r="G1487" s="1637" t="s">
        <v>546</v>
      </c>
      <c r="H1487" s="1637" t="s">
        <v>546</v>
      </c>
      <c r="I1487" s="1637" t="s">
        <v>546</v>
      </c>
      <c r="J1487" s="1637" t="s">
        <v>546</v>
      </c>
      <c r="K1487" s="1637" t="s">
        <v>546</v>
      </c>
      <c r="L1487" s="1637" t="s">
        <v>546</v>
      </c>
      <c r="M1487" s="1637" t="s">
        <v>546</v>
      </c>
      <c r="N1487" s="1637" t="s">
        <v>546</v>
      </c>
      <c r="O1487" s="1637" t="s">
        <v>546</v>
      </c>
      <c r="P1487" s="1637" t="s">
        <v>546</v>
      </c>
      <c r="Q1487" s="1637" t="s">
        <v>546</v>
      </c>
      <c r="R1487" s="1637" t="s">
        <v>546</v>
      </c>
      <c r="S1487" s="1637" t="s">
        <v>546</v>
      </c>
      <c r="T1487" s="1637" t="s">
        <v>546</v>
      </c>
      <c r="U1487" s="1637" t="s">
        <v>546</v>
      </c>
      <c r="V1487" s="1637" t="s">
        <v>546</v>
      </c>
      <c r="W1487" s="1637" t="s">
        <v>546</v>
      </c>
      <c r="X1487" s="1637" t="s">
        <v>546</v>
      </c>
      <c r="Y1487" s="1637" t="s">
        <v>546</v>
      </c>
      <c r="Z1487" s="1637" t="s">
        <v>546</v>
      </c>
      <c r="AA1487" s="1637" t="s">
        <v>546</v>
      </c>
      <c r="AB1487" s="1637" t="s">
        <v>546</v>
      </c>
      <c r="AC1487" s="1637" t="s">
        <v>546</v>
      </c>
      <c r="AD1487" s="1637" t="s">
        <v>546</v>
      </c>
      <c r="AE1487" s="1637" t="s">
        <v>546</v>
      </c>
      <c r="AF1487" s="1637" t="s">
        <v>546</v>
      </c>
      <c r="AG1487" s="1637" t="s">
        <v>546</v>
      </c>
      <c r="AH1487" s="1637" t="s">
        <v>546</v>
      </c>
      <c r="AI1487" s="1637" t="s">
        <v>546</v>
      </c>
      <c r="AJ1487" s="1637" t="s">
        <v>546</v>
      </c>
      <c r="AK1487" s="1637" t="s">
        <v>546</v>
      </c>
      <c r="AL1487" s="1637" t="s">
        <v>546</v>
      </c>
      <c r="AM1487" s="1637" t="s">
        <v>546</v>
      </c>
      <c r="AN1487" s="1637" t="s">
        <v>546</v>
      </c>
      <c r="AO1487" s="1637" t="s">
        <v>546</v>
      </c>
      <c r="AP1487" s="1637">
        <v>7.0000000000000001E-3</v>
      </c>
      <c r="AQ1487" s="1637">
        <v>0.23799999999999999</v>
      </c>
      <c r="AR1487" s="1637">
        <v>2.5999999999999999E-2</v>
      </c>
      <c r="AS1487" s="1637">
        <v>7.0000000000000001E-3</v>
      </c>
      <c r="AT1487" s="1637">
        <v>0.23200000000000001</v>
      </c>
      <c r="AU1487" s="1637">
        <v>2.4E-2</v>
      </c>
      <c r="AV1487" s="1637">
        <v>7.0000000000000001E-3</v>
      </c>
      <c r="AW1487" s="1637">
        <v>0.22800000000000001</v>
      </c>
      <c r="AX1487" s="1637">
        <v>2.3E-2</v>
      </c>
      <c r="AY1487" s="1623">
        <v>7.0000000000000001E-3</v>
      </c>
      <c r="AZ1487" s="1623">
        <v>0.22700000000000001</v>
      </c>
      <c r="BA1487" s="1623">
        <v>2.1999999999999999E-2</v>
      </c>
      <c r="BB1487" s="1623">
        <v>7.0000000000000001E-3</v>
      </c>
      <c r="BC1487" s="1623">
        <v>0.22500000000000001</v>
      </c>
      <c r="BD1487" s="1623">
        <v>2.1000000000000001E-2</v>
      </c>
      <c r="BE1487" s="883">
        <v>7.0000000000000001E-3</v>
      </c>
      <c r="BF1487" s="883">
        <v>0.22600000000000001</v>
      </c>
      <c r="BG1487" s="883">
        <v>2.1999999999999999E-2</v>
      </c>
    </row>
    <row r="1488" spans="1:59" ht="18" customHeight="1">
      <c r="B1488" s="9"/>
      <c r="C1488" s="824" t="s">
        <v>861</v>
      </c>
      <c r="D1488" s="747" t="s">
        <v>896</v>
      </c>
      <c r="E1488" s="1636" t="str">
        <f t="shared" si="97"/>
        <v>E100 (l)Furgonetas y furgones (N1)</v>
      </c>
      <c r="F1488" s="1637" t="s">
        <v>546</v>
      </c>
      <c r="G1488" s="1637" t="s">
        <v>546</v>
      </c>
      <c r="H1488" s="1637" t="s">
        <v>546</v>
      </c>
      <c r="I1488" s="1637" t="s">
        <v>546</v>
      </c>
      <c r="J1488" s="1637" t="s">
        <v>546</v>
      </c>
      <c r="K1488" s="1637" t="s">
        <v>546</v>
      </c>
      <c r="L1488" s="1637" t="s">
        <v>546</v>
      </c>
      <c r="M1488" s="1637" t="s">
        <v>546</v>
      </c>
      <c r="N1488" s="1637" t="s">
        <v>546</v>
      </c>
      <c r="O1488" s="1637" t="s">
        <v>546</v>
      </c>
      <c r="P1488" s="1637" t="s">
        <v>546</v>
      </c>
      <c r="Q1488" s="1637" t="s">
        <v>546</v>
      </c>
      <c r="R1488" s="1637" t="s">
        <v>546</v>
      </c>
      <c r="S1488" s="1637" t="s">
        <v>546</v>
      </c>
      <c r="T1488" s="1637" t="s">
        <v>546</v>
      </c>
      <c r="U1488" s="1637" t="s">
        <v>546</v>
      </c>
      <c r="V1488" s="1637" t="s">
        <v>546</v>
      </c>
      <c r="W1488" s="1637" t="s">
        <v>546</v>
      </c>
      <c r="X1488" s="1637" t="s">
        <v>546</v>
      </c>
      <c r="Y1488" s="1637" t="s">
        <v>546</v>
      </c>
      <c r="Z1488" s="1637" t="s">
        <v>546</v>
      </c>
      <c r="AA1488" s="1637" t="s">
        <v>546</v>
      </c>
      <c r="AB1488" s="1637" t="s">
        <v>546</v>
      </c>
      <c r="AC1488" s="1637" t="s">
        <v>546</v>
      </c>
      <c r="AD1488" s="1637" t="s">
        <v>546</v>
      </c>
      <c r="AE1488" s="1637" t="s">
        <v>546</v>
      </c>
      <c r="AF1488" s="1637" t="s">
        <v>546</v>
      </c>
      <c r="AG1488" s="1637" t="s">
        <v>546</v>
      </c>
      <c r="AH1488" s="1637" t="s">
        <v>546</v>
      </c>
      <c r="AI1488" s="1637" t="s">
        <v>546</v>
      </c>
      <c r="AJ1488" s="1637" t="s">
        <v>546</v>
      </c>
      <c r="AK1488" s="1637" t="s">
        <v>546</v>
      </c>
      <c r="AL1488" s="1637" t="s">
        <v>546</v>
      </c>
      <c r="AM1488" s="1637" t="s">
        <v>546</v>
      </c>
      <c r="AN1488" s="1637" t="s">
        <v>546</v>
      </c>
      <c r="AO1488" s="1637" t="s">
        <v>546</v>
      </c>
      <c r="AP1488" s="1637">
        <v>5.0000000000000001E-3</v>
      </c>
      <c r="AQ1488" s="1637">
        <v>0.60799999999999998</v>
      </c>
      <c r="AR1488" s="1637">
        <v>5.8000000000000003E-2</v>
      </c>
      <c r="AS1488" s="1637">
        <v>5.0000000000000001E-3</v>
      </c>
      <c r="AT1488" s="1637">
        <v>0.54900000000000004</v>
      </c>
      <c r="AU1488" s="1637">
        <v>5.2999999999999999E-2</v>
      </c>
      <c r="AV1488" s="1637">
        <v>5.0000000000000001E-3</v>
      </c>
      <c r="AW1488" s="1637">
        <v>0.44800000000000001</v>
      </c>
      <c r="AX1488" s="1637">
        <v>4.3999999999999997E-2</v>
      </c>
      <c r="AY1488" s="1623">
        <v>5.0000000000000001E-3</v>
      </c>
      <c r="AZ1488" s="1623">
        <v>0.36599999999999999</v>
      </c>
      <c r="BA1488" s="1623">
        <v>3.6999999999999998E-2</v>
      </c>
      <c r="BB1488" s="1623">
        <v>5.0000000000000001E-3</v>
      </c>
      <c r="BC1488" s="1623">
        <v>0.182</v>
      </c>
      <c r="BD1488" s="1623">
        <v>2.1000000000000001E-2</v>
      </c>
      <c r="BE1488" s="883">
        <v>5.0000000000000001E-3</v>
      </c>
      <c r="BF1488" s="883">
        <v>0.18099999999999999</v>
      </c>
      <c r="BG1488" s="883">
        <v>2.1000000000000001E-2</v>
      </c>
    </row>
    <row r="1489" spans="2:59" ht="18" customHeight="1">
      <c r="B1489" s="9"/>
      <c r="C1489" s="824" t="s">
        <v>861</v>
      </c>
      <c r="D1489" s="747" t="s">
        <v>897</v>
      </c>
      <c r="E1489" s="1636" t="str">
        <f t="shared" si="97"/>
        <v>E100 (l)Camiones (N2, N3)</v>
      </c>
      <c r="F1489" s="1637" t="s">
        <v>546</v>
      </c>
      <c r="G1489" s="1637" t="s">
        <v>546</v>
      </c>
      <c r="H1489" s="1637" t="s">
        <v>546</v>
      </c>
      <c r="I1489" s="1637" t="s">
        <v>546</v>
      </c>
      <c r="J1489" s="1637" t="s">
        <v>546</v>
      </c>
      <c r="K1489" s="1637" t="s">
        <v>546</v>
      </c>
      <c r="L1489" s="1637" t="s">
        <v>546</v>
      </c>
      <c r="M1489" s="1637" t="s">
        <v>546</v>
      </c>
      <c r="N1489" s="1637" t="s">
        <v>546</v>
      </c>
      <c r="O1489" s="1637" t="s">
        <v>546</v>
      </c>
      <c r="P1489" s="1637" t="s">
        <v>546</v>
      </c>
      <c r="Q1489" s="1637" t="s">
        <v>546</v>
      </c>
      <c r="R1489" s="1637" t="s">
        <v>546</v>
      </c>
      <c r="S1489" s="1637" t="s">
        <v>546</v>
      </c>
      <c r="T1489" s="1637" t="s">
        <v>546</v>
      </c>
      <c r="U1489" s="1637" t="s">
        <v>546</v>
      </c>
      <c r="V1489" s="1637" t="s">
        <v>546</v>
      </c>
      <c r="W1489" s="1637" t="s">
        <v>546</v>
      </c>
      <c r="X1489" s="1637" t="s">
        <v>546</v>
      </c>
      <c r="Y1489" s="1637" t="s">
        <v>546</v>
      </c>
      <c r="Z1489" s="1637" t="s">
        <v>546</v>
      </c>
      <c r="AA1489" s="1637" t="s">
        <v>546</v>
      </c>
      <c r="AB1489" s="1637" t="s">
        <v>546</v>
      </c>
      <c r="AC1489" s="1637" t="s">
        <v>546</v>
      </c>
      <c r="AD1489" s="1637" t="s">
        <v>546</v>
      </c>
      <c r="AE1489" s="1637" t="s">
        <v>546</v>
      </c>
      <c r="AF1489" s="1637" t="s">
        <v>546</v>
      </c>
      <c r="AG1489" s="1637" t="s">
        <v>546</v>
      </c>
      <c r="AH1489" s="1637" t="s">
        <v>546</v>
      </c>
      <c r="AI1489" s="1637" t="s">
        <v>546</v>
      </c>
      <c r="AJ1489" s="1637" t="s">
        <v>546</v>
      </c>
      <c r="AK1489" s="1637" t="s">
        <v>546</v>
      </c>
      <c r="AL1489" s="1637" t="s">
        <v>546</v>
      </c>
      <c r="AM1489" s="1637" t="s">
        <v>546</v>
      </c>
      <c r="AN1489" s="1637" t="s">
        <v>546</v>
      </c>
      <c r="AO1489" s="1637" t="s">
        <v>546</v>
      </c>
      <c r="AP1489" s="1637">
        <v>5.0000000000000001E-3</v>
      </c>
      <c r="AQ1489" s="1637">
        <v>0.46899999999999997</v>
      </c>
      <c r="AR1489" s="1637">
        <v>0.02</v>
      </c>
      <c r="AS1489" s="1637">
        <v>5.0000000000000001E-3</v>
      </c>
      <c r="AT1489" s="1637">
        <v>0.47099999999999997</v>
      </c>
      <c r="AU1489" s="1637">
        <v>0.02</v>
      </c>
      <c r="AV1489" s="1637">
        <v>5.0000000000000001E-3</v>
      </c>
      <c r="AW1489" s="1637">
        <v>0.47199999999999998</v>
      </c>
      <c r="AX1489" s="1637">
        <v>0.02</v>
      </c>
      <c r="AY1489" s="1623">
        <v>5.0000000000000001E-3</v>
      </c>
      <c r="AZ1489" s="1623">
        <v>0.47099999999999997</v>
      </c>
      <c r="BA1489" s="1623">
        <v>0.02</v>
      </c>
      <c r="BB1489" s="1623">
        <v>5.0000000000000001E-3</v>
      </c>
      <c r="BC1489" s="1623">
        <v>0.47199999999999998</v>
      </c>
      <c r="BD1489" s="1623">
        <v>0.02</v>
      </c>
      <c r="BE1489" s="883">
        <v>5.0000000000000001E-3</v>
      </c>
      <c r="BF1489" s="883">
        <v>0.47</v>
      </c>
      <c r="BG1489" s="883">
        <v>0.02</v>
      </c>
    </row>
    <row r="1490" spans="2:59" ht="18" customHeight="1">
      <c r="B1490" s="9"/>
      <c r="C1490" s="824" t="s">
        <v>861</v>
      </c>
      <c r="D1490" s="748" t="s">
        <v>898</v>
      </c>
      <c r="E1490" s="1636" t="str">
        <f t="shared" si="97"/>
        <v>E100 (l)Ciclomotores (L1e, L2e)</v>
      </c>
      <c r="F1490" s="1637" t="s">
        <v>546</v>
      </c>
      <c r="G1490" s="1637" t="s">
        <v>546</v>
      </c>
      <c r="H1490" s="1637" t="s">
        <v>546</v>
      </c>
      <c r="I1490" s="1637" t="s">
        <v>546</v>
      </c>
      <c r="J1490" s="1637" t="s">
        <v>546</v>
      </c>
      <c r="K1490" s="1637" t="s">
        <v>546</v>
      </c>
      <c r="L1490" s="1637" t="s">
        <v>546</v>
      </c>
      <c r="M1490" s="1637" t="s">
        <v>546</v>
      </c>
      <c r="N1490" s="1637" t="s">
        <v>546</v>
      </c>
      <c r="O1490" s="1637" t="s">
        <v>546</v>
      </c>
      <c r="P1490" s="1637" t="s">
        <v>546</v>
      </c>
      <c r="Q1490" s="1637" t="s">
        <v>546</v>
      </c>
      <c r="R1490" s="1637" t="s">
        <v>546</v>
      </c>
      <c r="S1490" s="1637" t="s">
        <v>546</v>
      </c>
      <c r="T1490" s="1637" t="s">
        <v>546</v>
      </c>
      <c r="U1490" s="1637" t="s">
        <v>546</v>
      </c>
      <c r="V1490" s="1637" t="s">
        <v>546</v>
      </c>
      <c r="W1490" s="1637" t="s">
        <v>546</v>
      </c>
      <c r="X1490" s="1637" t="s">
        <v>546</v>
      </c>
      <c r="Y1490" s="1637" t="s">
        <v>546</v>
      </c>
      <c r="Z1490" s="1637" t="s">
        <v>546</v>
      </c>
      <c r="AA1490" s="1637" t="s">
        <v>546</v>
      </c>
      <c r="AB1490" s="1637" t="s">
        <v>546</v>
      </c>
      <c r="AC1490" s="1637" t="s">
        <v>546</v>
      </c>
      <c r="AD1490" s="1637" t="s">
        <v>546</v>
      </c>
      <c r="AE1490" s="1637" t="s">
        <v>546</v>
      </c>
      <c r="AF1490" s="1637" t="s">
        <v>546</v>
      </c>
      <c r="AG1490" s="1637" t="s">
        <v>546</v>
      </c>
      <c r="AH1490" s="1637" t="s">
        <v>546</v>
      </c>
      <c r="AI1490" s="1637" t="s">
        <v>546</v>
      </c>
      <c r="AJ1490" s="1637" t="s">
        <v>546</v>
      </c>
      <c r="AK1490" s="1637" t="s">
        <v>546</v>
      </c>
      <c r="AL1490" s="1637" t="s">
        <v>546</v>
      </c>
      <c r="AM1490" s="1637" t="s">
        <v>546</v>
      </c>
      <c r="AN1490" s="1637" t="s">
        <v>546</v>
      </c>
      <c r="AO1490" s="1637" t="s">
        <v>546</v>
      </c>
      <c r="AP1490" s="1637">
        <v>0.04</v>
      </c>
      <c r="AQ1490" s="1637">
        <v>0.97699999999999998</v>
      </c>
      <c r="AR1490" s="1637">
        <v>3.9E-2</v>
      </c>
      <c r="AS1490" s="1637">
        <v>0.04</v>
      </c>
      <c r="AT1490" s="1637">
        <v>0.98099999999999998</v>
      </c>
      <c r="AU1490" s="1637">
        <v>0.04</v>
      </c>
      <c r="AV1490" s="1637">
        <v>0.04</v>
      </c>
      <c r="AW1490" s="1637">
        <v>0.98399999999999999</v>
      </c>
      <c r="AX1490" s="1637">
        <v>0.04</v>
      </c>
      <c r="AY1490" s="1623">
        <v>0.04</v>
      </c>
      <c r="AZ1490" s="1623">
        <v>0.98199999999999998</v>
      </c>
      <c r="BA1490" s="1623">
        <v>0.04</v>
      </c>
      <c r="BB1490" s="1623">
        <v>0.04</v>
      </c>
      <c r="BC1490" s="1623">
        <v>0.98399999999999999</v>
      </c>
      <c r="BD1490" s="1623">
        <v>0.04</v>
      </c>
      <c r="BE1490" s="883">
        <v>0.04</v>
      </c>
      <c r="BF1490" s="883">
        <v>0.98099999999999998</v>
      </c>
      <c r="BG1490" s="883">
        <v>0.04</v>
      </c>
    </row>
    <row r="1491" spans="2:59" ht="18" customHeight="1">
      <c r="B1491" s="9"/>
      <c r="C1491" s="824" t="s">
        <v>861</v>
      </c>
      <c r="D1491" s="748" t="s">
        <v>899</v>
      </c>
      <c r="E1491" s="1636" t="str">
        <f t="shared" si="97"/>
        <v>E100 (l)Motocicletas (L3e, L4e, L5e, L6e, L7e)</v>
      </c>
      <c r="F1491" s="1637" t="s">
        <v>546</v>
      </c>
      <c r="G1491" s="1637" t="s">
        <v>546</v>
      </c>
      <c r="H1491" s="1637" t="s">
        <v>546</v>
      </c>
      <c r="I1491" s="1637" t="s">
        <v>546</v>
      </c>
      <c r="J1491" s="1637" t="s">
        <v>546</v>
      </c>
      <c r="K1491" s="1637" t="s">
        <v>546</v>
      </c>
      <c r="L1491" s="1637" t="s">
        <v>546</v>
      </c>
      <c r="M1491" s="1637" t="s">
        <v>546</v>
      </c>
      <c r="N1491" s="1637" t="s">
        <v>546</v>
      </c>
      <c r="O1491" s="1637" t="s">
        <v>546</v>
      </c>
      <c r="P1491" s="1637" t="s">
        <v>546</v>
      </c>
      <c r="Q1491" s="1637" t="s">
        <v>546</v>
      </c>
      <c r="R1491" s="1637" t="s">
        <v>546</v>
      </c>
      <c r="S1491" s="1637" t="s">
        <v>546</v>
      </c>
      <c r="T1491" s="1637" t="s">
        <v>546</v>
      </c>
      <c r="U1491" s="1637" t="s">
        <v>546</v>
      </c>
      <c r="V1491" s="1637" t="s">
        <v>546</v>
      </c>
      <c r="W1491" s="1637" t="s">
        <v>546</v>
      </c>
      <c r="X1491" s="1637" t="s">
        <v>546</v>
      </c>
      <c r="Y1491" s="1637" t="s">
        <v>546</v>
      </c>
      <c r="Z1491" s="1637" t="s">
        <v>546</v>
      </c>
      <c r="AA1491" s="1637" t="s">
        <v>546</v>
      </c>
      <c r="AB1491" s="1637" t="s">
        <v>546</v>
      </c>
      <c r="AC1491" s="1637" t="s">
        <v>546</v>
      </c>
      <c r="AD1491" s="1637" t="s">
        <v>546</v>
      </c>
      <c r="AE1491" s="1637" t="s">
        <v>546</v>
      </c>
      <c r="AF1491" s="1637" t="s">
        <v>546</v>
      </c>
      <c r="AG1491" s="1637" t="s">
        <v>546</v>
      </c>
      <c r="AH1491" s="1637" t="s">
        <v>546</v>
      </c>
      <c r="AI1491" s="1637" t="s">
        <v>546</v>
      </c>
      <c r="AJ1491" s="1637" t="s">
        <v>546</v>
      </c>
      <c r="AK1491" s="1637" t="s">
        <v>546</v>
      </c>
      <c r="AL1491" s="1637" t="s">
        <v>546</v>
      </c>
      <c r="AM1491" s="1637" t="s">
        <v>546</v>
      </c>
      <c r="AN1491" s="1637" t="s">
        <v>546</v>
      </c>
      <c r="AO1491" s="1637" t="s">
        <v>546</v>
      </c>
      <c r="AP1491" s="1637">
        <v>0.04</v>
      </c>
      <c r="AQ1491" s="1637">
        <v>2.226</v>
      </c>
      <c r="AR1491" s="1637">
        <v>4.3999999999999997E-2</v>
      </c>
      <c r="AS1491" s="1637">
        <v>0.04</v>
      </c>
      <c r="AT1491" s="1637">
        <v>2.181</v>
      </c>
      <c r="AU1491" s="1637">
        <v>4.3999999999999997E-2</v>
      </c>
      <c r="AV1491" s="1637">
        <v>0.04</v>
      </c>
      <c r="AW1491" s="1637">
        <v>2.1349999999999998</v>
      </c>
      <c r="AX1491" s="1637">
        <v>4.4999999999999998E-2</v>
      </c>
      <c r="AY1491" s="1623">
        <v>0.04</v>
      </c>
      <c r="AZ1491" s="1623">
        <v>2.0289999999999999</v>
      </c>
      <c r="BA1491" s="1623">
        <v>4.5999999999999999E-2</v>
      </c>
      <c r="BB1491" s="1623">
        <v>0.04</v>
      </c>
      <c r="BC1491" s="1623">
        <v>1.9390000000000001</v>
      </c>
      <c r="BD1491" s="1623">
        <v>4.7E-2</v>
      </c>
      <c r="BE1491" s="883">
        <v>0.04</v>
      </c>
      <c r="BF1491" s="883">
        <v>1.911</v>
      </c>
      <c r="BG1491" s="883">
        <v>4.7E-2</v>
      </c>
    </row>
    <row r="1492" spans="2:59" ht="18" customHeight="1">
      <c r="B1492" s="9"/>
      <c r="C1492" s="824" t="s">
        <v>2291</v>
      </c>
      <c r="D1492" s="1635" t="s">
        <v>895</v>
      </c>
      <c r="E1492" s="1636" t="str">
        <f t="shared" si="97"/>
        <v>Gasóleo (l)Turismos (M1)</v>
      </c>
      <c r="F1492" s="1637">
        <v>2.6640000000000001</v>
      </c>
      <c r="G1492" s="1637">
        <v>2.1000000000000001E-2</v>
      </c>
      <c r="H1492" s="1637">
        <v>0.111</v>
      </c>
      <c r="I1492" s="1637">
        <v>2.6640000000000001</v>
      </c>
      <c r="J1492" s="1637">
        <v>1.9E-2</v>
      </c>
      <c r="K1492" s="1637">
        <v>0.112</v>
      </c>
      <c r="L1492" s="1637">
        <v>2.6640000000000001</v>
      </c>
      <c r="M1492" s="1637">
        <v>1.7000000000000001E-2</v>
      </c>
      <c r="N1492" s="1637">
        <v>0.112</v>
      </c>
      <c r="O1492" s="1637">
        <v>2.6640000000000001</v>
      </c>
      <c r="P1492" s="1637">
        <v>1.4E-2</v>
      </c>
      <c r="Q1492" s="1637">
        <v>0.112</v>
      </c>
      <c r="R1492" s="1637">
        <v>2.5129999999999999</v>
      </c>
      <c r="S1492" s="1637">
        <v>1.4E-2</v>
      </c>
      <c r="T1492" s="1637">
        <v>0.112</v>
      </c>
      <c r="U1492" s="1637">
        <v>2.488</v>
      </c>
      <c r="V1492" s="1637">
        <v>1.2999999999999999E-2</v>
      </c>
      <c r="W1492" s="1637">
        <v>0.112</v>
      </c>
      <c r="X1492" s="1637">
        <v>2.5609999999999999</v>
      </c>
      <c r="Y1492" s="1637">
        <v>1.2E-2</v>
      </c>
      <c r="Z1492" s="1637">
        <v>0.112</v>
      </c>
      <c r="AA1492" s="1637">
        <v>2.5609999999999999</v>
      </c>
      <c r="AB1492" s="1637">
        <v>1.2E-2</v>
      </c>
      <c r="AC1492" s="1637">
        <v>0.113</v>
      </c>
      <c r="AD1492" s="1637">
        <v>2.5609999999999999</v>
      </c>
      <c r="AE1492" s="1637">
        <v>8.9999999999999993E-3</v>
      </c>
      <c r="AF1492" s="1637">
        <v>0.114</v>
      </c>
      <c r="AG1492" s="1637">
        <v>2.556</v>
      </c>
      <c r="AH1492" s="1637">
        <v>8.0000000000000002E-3</v>
      </c>
      <c r="AI1492" s="1637">
        <v>0.113</v>
      </c>
      <c r="AJ1492" s="1637">
        <v>2.5379999999999998</v>
      </c>
      <c r="AK1492" s="1637">
        <v>7.0000000000000001E-3</v>
      </c>
      <c r="AL1492" s="1637">
        <v>0.111</v>
      </c>
      <c r="AM1492" s="1637">
        <v>2.5129999999999999</v>
      </c>
      <c r="AN1492" s="1637">
        <v>7.0000000000000001E-3</v>
      </c>
      <c r="AO1492" s="1637">
        <v>0.111</v>
      </c>
      <c r="AP1492" s="1637" t="s">
        <v>546</v>
      </c>
      <c r="AQ1492" s="1637" t="s">
        <v>546</v>
      </c>
      <c r="AR1492" s="1637" t="s">
        <v>546</v>
      </c>
      <c r="AS1492" s="1637" t="s">
        <v>546</v>
      </c>
      <c r="AT1492" s="1637" t="s">
        <v>546</v>
      </c>
      <c r="AU1492" s="1637" t="s">
        <v>546</v>
      </c>
      <c r="AV1492" s="1637" t="s">
        <v>546</v>
      </c>
      <c r="AW1492" s="1637" t="s">
        <v>546</v>
      </c>
      <c r="AX1492" s="1637" t="s">
        <v>546</v>
      </c>
      <c r="AY1492" s="1637" t="s">
        <v>546</v>
      </c>
      <c r="AZ1492" s="1637" t="s">
        <v>546</v>
      </c>
      <c r="BA1492" s="1637" t="s">
        <v>546</v>
      </c>
      <c r="BB1492" s="1637" t="s">
        <v>546</v>
      </c>
      <c r="BC1492" s="1637" t="s">
        <v>546</v>
      </c>
      <c r="BD1492" s="1637" t="s">
        <v>546</v>
      </c>
      <c r="BE1492" s="883" t="s">
        <v>546</v>
      </c>
      <c r="BF1492" s="883" t="s">
        <v>546</v>
      </c>
      <c r="BG1492" s="883" t="s">
        <v>546</v>
      </c>
    </row>
    <row r="1493" spans="2:59" ht="18" customHeight="1">
      <c r="B1493" s="9"/>
      <c r="C1493" s="824" t="s">
        <v>968</v>
      </c>
      <c r="D1493" s="747" t="s">
        <v>896</v>
      </c>
      <c r="E1493" s="1636" t="str">
        <f t="shared" si="97"/>
        <v>Gasóleo (l)Furgonetas y furgones (N1)</v>
      </c>
      <c r="F1493" s="1637">
        <v>2.6619999999999999</v>
      </c>
      <c r="G1493" s="1637">
        <v>2.3E-2</v>
      </c>
      <c r="H1493" s="1637">
        <v>6.3E-2</v>
      </c>
      <c r="I1493" s="1637">
        <v>2.6619999999999999</v>
      </c>
      <c r="J1493" s="1637">
        <v>1.7999999999999999E-2</v>
      </c>
      <c r="K1493" s="1637">
        <v>6.2E-2</v>
      </c>
      <c r="L1493" s="1637">
        <v>2.6619999999999999</v>
      </c>
      <c r="M1493" s="1637">
        <v>1.7000000000000001E-2</v>
      </c>
      <c r="N1493" s="1637">
        <v>6.2E-2</v>
      </c>
      <c r="O1493" s="1637">
        <v>2.6619999999999999</v>
      </c>
      <c r="P1493" s="1637">
        <v>1.2999999999999999E-2</v>
      </c>
      <c r="Q1493" s="1637">
        <v>6.6000000000000003E-2</v>
      </c>
      <c r="R1493" s="1637">
        <v>2.5110000000000001</v>
      </c>
      <c r="S1493" s="1637">
        <v>1.2999999999999999E-2</v>
      </c>
      <c r="T1493" s="1637">
        <v>6.7000000000000004E-2</v>
      </c>
      <c r="U1493" s="1637">
        <v>2.4860000000000002</v>
      </c>
      <c r="V1493" s="1637">
        <v>1.2999999999999999E-2</v>
      </c>
      <c r="W1493" s="1637">
        <v>6.7000000000000004E-2</v>
      </c>
      <c r="X1493" s="1637">
        <v>2.5590000000000002</v>
      </c>
      <c r="Y1493" s="1637">
        <v>1.2999999999999999E-2</v>
      </c>
      <c r="Z1493" s="1637">
        <v>6.8000000000000005E-2</v>
      </c>
      <c r="AA1493" s="1637">
        <v>2.5590000000000002</v>
      </c>
      <c r="AB1493" s="1637">
        <v>1.2999999999999999E-2</v>
      </c>
      <c r="AC1493" s="1637">
        <v>7.0000000000000007E-2</v>
      </c>
      <c r="AD1493" s="1637">
        <v>2.5590000000000002</v>
      </c>
      <c r="AE1493" s="1637">
        <v>0.01</v>
      </c>
      <c r="AF1493" s="1637">
        <v>7.1999999999999995E-2</v>
      </c>
      <c r="AG1493" s="1637">
        <v>2.5539999999999998</v>
      </c>
      <c r="AH1493" s="1637">
        <v>8.9999999999999993E-3</v>
      </c>
      <c r="AI1493" s="1637">
        <v>7.0999999999999994E-2</v>
      </c>
      <c r="AJ1493" s="1637">
        <v>2.536</v>
      </c>
      <c r="AK1493" s="1637">
        <v>8.9999999999999993E-3</v>
      </c>
      <c r="AL1493" s="1637">
        <v>7.0999999999999994E-2</v>
      </c>
      <c r="AM1493" s="1637">
        <v>2.5110000000000001</v>
      </c>
      <c r="AN1493" s="1637">
        <v>8.9999999999999993E-3</v>
      </c>
      <c r="AO1493" s="1637">
        <v>6.9000000000000006E-2</v>
      </c>
      <c r="AP1493" s="1637" t="s">
        <v>546</v>
      </c>
      <c r="AQ1493" s="1637" t="s">
        <v>546</v>
      </c>
      <c r="AR1493" s="1637" t="s">
        <v>546</v>
      </c>
      <c r="AS1493" s="1637" t="s">
        <v>546</v>
      </c>
      <c r="AT1493" s="1637" t="s">
        <v>546</v>
      </c>
      <c r="AU1493" s="1637" t="s">
        <v>546</v>
      </c>
      <c r="AV1493" s="1637" t="s">
        <v>546</v>
      </c>
      <c r="AW1493" s="1637" t="s">
        <v>546</v>
      </c>
      <c r="AX1493" s="1637" t="s">
        <v>546</v>
      </c>
      <c r="AY1493" s="1637" t="s">
        <v>546</v>
      </c>
      <c r="AZ1493" s="1637" t="s">
        <v>546</v>
      </c>
      <c r="BA1493" s="1637" t="s">
        <v>546</v>
      </c>
      <c r="BB1493" s="1637" t="s">
        <v>546</v>
      </c>
      <c r="BC1493" s="1637" t="s">
        <v>546</v>
      </c>
      <c r="BD1493" s="1637" t="s">
        <v>546</v>
      </c>
      <c r="BE1493" s="883" t="s">
        <v>546</v>
      </c>
      <c r="BF1493" s="883" t="s">
        <v>546</v>
      </c>
      <c r="BG1493" s="883" t="s">
        <v>546</v>
      </c>
    </row>
    <row r="1494" spans="2:59" ht="18" customHeight="1">
      <c r="B1494" s="9"/>
      <c r="C1494" s="824" t="s">
        <v>968</v>
      </c>
      <c r="D1494" s="747" t="s">
        <v>897</v>
      </c>
      <c r="E1494" s="1636" t="str">
        <f t="shared" si="97"/>
        <v>Gasóleo (l)Camiones (N2, N3)</v>
      </c>
      <c r="F1494" s="1637">
        <v>2.6589999999999998</v>
      </c>
      <c r="G1494" s="1637">
        <v>0.219</v>
      </c>
      <c r="H1494" s="1637">
        <v>4.2000000000000003E-2</v>
      </c>
      <c r="I1494" s="1637">
        <v>2.6589999999999998</v>
      </c>
      <c r="J1494" s="1637">
        <v>0.19</v>
      </c>
      <c r="K1494" s="1637">
        <v>4.4999999999999998E-2</v>
      </c>
      <c r="L1494" s="1637">
        <v>2.6589999999999998</v>
      </c>
      <c r="M1494" s="1637">
        <v>0.159</v>
      </c>
      <c r="N1494" s="1637">
        <v>5.0999999999999997E-2</v>
      </c>
      <c r="O1494" s="1637">
        <v>2.6589999999999998</v>
      </c>
      <c r="P1494" s="1637">
        <v>0.14299999999999999</v>
      </c>
      <c r="Q1494" s="1637">
        <v>0.06</v>
      </c>
      <c r="R1494" s="1637">
        <v>2.508</v>
      </c>
      <c r="S1494" s="1637">
        <v>0.13200000000000001</v>
      </c>
      <c r="T1494" s="1637">
        <v>6.4000000000000001E-2</v>
      </c>
      <c r="U1494" s="1637">
        <v>2.4820000000000002</v>
      </c>
      <c r="V1494" s="1637">
        <v>0.127</v>
      </c>
      <c r="W1494" s="1637">
        <v>6.9000000000000006E-2</v>
      </c>
      <c r="X1494" s="1637">
        <v>2.5550000000000002</v>
      </c>
      <c r="Y1494" s="1637">
        <v>0.122</v>
      </c>
      <c r="Z1494" s="1637">
        <v>7.3999999999999996E-2</v>
      </c>
      <c r="AA1494" s="1637">
        <v>2.5550000000000002</v>
      </c>
      <c r="AB1494" s="1637">
        <v>0.11700000000000001</v>
      </c>
      <c r="AC1494" s="1637">
        <v>7.5999999999999998E-2</v>
      </c>
      <c r="AD1494" s="1637">
        <v>2.5550000000000002</v>
      </c>
      <c r="AE1494" s="1637">
        <v>0.107</v>
      </c>
      <c r="AF1494" s="1637">
        <v>0.08</v>
      </c>
      <c r="AG1494" s="1637">
        <v>2.5499999999999998</v>
      </c>
      <c r="AH1494" s="1637">
        <v>0.1</v>
      </c>
      <c r="AI1494" s="1637">
        <v>8.5999999999999993E-2</v>
      </c>
      <c r="AJ1494" s="1637">
        <v>2.5329999999999999</v>
      </c>
      <c r="AK1494" s="1637">
        <v>0.09</v>
      </c>
      <c r="AL1494" s="1637">
        <v>9.4E-2</v>
      </c>
      <c r="AM1494" s="1637">
        <v>2.508</v>
      </c>
      <c r="AN1494" s="1637">
        <v>0.08</v>
      </c>
      <c r="AO1494" s="1637">
        <v>0.104</v>
      </c>
      <c r="AP1494" s="1637" t="s">
        <v>546</v>
      </c>
      <c r="AQ1494" s="1637" t="s">
        <v>546</v>
      </c>
      <c r="AR1494" s="1637" t="s">
        <v>546</v>
      </c>
      <c r="AS1494" s="1637" t="s">
        <v>546</v>
      </c>
      <c r="AT1494" s="1637" t="s">
        <v>546</v>
      </c>
      <c r="AU1494" s="1637" t="s">
        <v>546</v>
      </c>
      <c r="AV1494" s="1637" t="s">
        <v>546</v>
      </c>
      <c r="AW1494" s="1637" t="s">
        <v>546</v>
      </c>
      <c r="AX1494" s="1637" t="s">
        <v>546</v>
      </c>
      <c r="AY1494" s="1637" t="s">
        <v>546</v>
      </c>
      <c r="AZ1494" s="1637" t="s">
        <v>546</v>
      </c>
      <c r="BA1494" s="1637" t="s">
        <v>546</v>
      </c>
      <c r="BB1494" s="1637" t="s">
        <v>546</v>
      </c>
      <c r="BC1494" s="1637" t="s">
        <v>546</v>
      </c>
      <c r="BD1494" s="1637" t="s">
        <v>546</v>
      </c>
      <c r="BE1494" s="883" t="s">
        <v>546</v>
      </c>
      <c r="BF1494" s="883" t="s">
        <v>546</v>
      </c>
      <c r="BG1494" s="883" t="s">
        <v>546</v>
      </c>
    </row>
    <row r="1495" spans="2:59" ht="18" customHeight="1">
      <c r="B1495" s="9"/>
      <c r="C1495" s="824" t="s">
        <v>968</v>
      </c>
      <c r="D1495" s="747" t="s">
        <v>905</v>
      </c>
      <c r="E1495" s="1636" t="str">
        <f t="shared" si="97"/>
        <v>Gasóleo (l)Autobuses (M2, M3)</v>
      </c>
      <c r="F1495" s="1637">
        <v>2.6589999999999998</v>
      </c>
      <c r="G1495" s="1637">
        <v>0.18</v>
      </c>
      <c r="H1495" s="1637">
        <v>2.1999999999999999E-2</v>
      </c>
      <c r="I1495" s="1637">
        <v>2.6589999999999998</v>
      </c>
      <c r="J1495" s="1637">
        <v>0.16500000000000001</v>
      </c>
      <c r="K1495" s="1637">
        <v>2.3E-2</v>
      </c>
      <c r="L1495" s="1637">
        <v>2.6589999999999998</v>
      </c>
      <c r="M1495" s="1637">
        <v>0.155</v>
      </c>
      <c r="N1495" s="1637">
        <v>2.5999999999999999E-2</v>
      </c>
      <c r="O1495" s="1637">
        <v>2.6589999999999998</v>
      </c>
      <c r="P1495" s="1637">
        <v>0.12</v>
      </c>
      <c r="Q1495" s="1637">
        <v>3.7999999999999999E-2</v>
      </c>
      <c r="R1495" s="1637">
        <v>2.508</v>
      </c>
      <c r="S1495" s="1637">
        <v>0.109</v>
      </c>
      <c r="T1495" s="1637">
        <v>4.2999999999999997E-2</v>
      </c>
      <c r="U1495" s="1637">
        <v>2.4820000000000002</v>
      </c>
      <c r="V1495" s="1637">
        <v>0.09</v>
      </c>
      <c r="W1495" s="1637">
        <v>5.2999999999999999E-2</v>
      </c>
      <c r="X1495" s="1637">
        <v>2.5550000000000002</v>
      </c>
      <c r="Y1495" s="1637">
        <v>7.9000000000000001E-2</v>
      </c>
      <c r="Z1495" s="1637">
        <v>5.8999999999999997E-2</v>
      </c>
      <c r="AA1495" s="1637">
        <v>2.5550000000000002</v>
      </c>
      <c r="AB1495" s="1637">
        <v>7.0000000000000007E-2</v>
      </c>
      <c r="AC1495" s="1637">
        <v>6.4000000000000001E-2</v>
      </c>
      <c r="AD1495" s="1637">
        <v>2.5550000000000002</v>
      </c>
      <c r="AE1495" s="1637">
        <v>0.05</v>
      </c>
      <c r="AF1495" s="1637">
        <v>6.7000000000000004E-2</v>
      </c>
      <c r="AG1495" s="1637">
        <v>2.5499999999999998</v>
      </c>
      <c r="AH1495" s="1637">
        <v>4.3999999999999997E-2</v>
      </c>
      <c r="AI1495" s="1637">
        <v>7.0999999999999994E-2</v>
      </c>
      <c r="AJ1495" s="1637">
        <v>2.5329999999999999</v>
      </c>
      <c r="AK1495" s="1637">
        <v>3.9E-2</v>
      </c>
      <c r="AL1495" s="1637">
        <v>7.3999999999999996E-2</v>
      </c>
      <c r="AM1495" s="1637">
        <v>2.508</v>
      </c>
      <c r="AN1495" s="1637">
        <v>3.5999999999999997E-2</v>
      </c>
      <c r="AO1495" s="1637">
        <v>6.9000000000000006E-2</v>
      </c>
      <c r="AP1495" s="1637" t="s">
        <v>546</v>
      </c>
      <c r="AQ1495" s="1637" t="s">
        <v>546</v>
      </c>
      <c r="AR1495" s="1637" t="s">
        <v>546</v>
      </c>
      <c r="AS1495" s="1637" t="s">
        <v>546</v>
      </c>
      <c r="AT1495" s="1637" t="s">
        <v>546</v>
      </c>
      <c r="AU1495" s="1637" t="s">
        <v>546</v>
      </c>
      <c r="AV1495" s="1637" t="s">
        <v>546</v>
      </c>
      <c r="AW1495" s="1637" t="s">
        <v>546</v>
      </c>
      <c r="AX1495" s="1637" t="s">
        <v>546</v>
      </c>
      <c r="AY1495" s="1637" t="s">
        <v>546</v>
      </c>
      <c r="AZ1495" s="1637" t="s">
        <v>546</v>
      </c>
      <c r="BA1495" s="1637" t="s">
        <v>546</v>
      </c>
      <c r="BB1495" s="1637" t="s">
        <v>546</v>
      </c>
      <c r="BC1495" s="1637" t="s">
        <v>546</v>
      </c>
      <c r="BD1495" s="1637" t="s">
        <v>546</v>
      </c>
      <c r="BE1495" s="883" t="s">
        <v>546</v>
      </c>
      <c r="BF1495" s="883" t="s">
        <v>546</v>
      </c>
      <c r="BG1495" s="883" t="s">
        <v>546</v>
      </c>
    </row>
    <row r="1496" spans="2:59" ht="18" customHeight="1">
      <c r="B1496" s="9"/>
      <c r="C1496" s="824" t="s">
        <v>2292</v>
      </c>
      <c r="D1496" s="747" t="s">
        <v>895</v>
      </c>
      <c r="E1496" s="1636" t="str">
        <f t="shared" si="97"/>
        <v>B7 (l)Turismos (M1)</v>
      </c>
      <c r="F1496" s="1637" t="s">
        <v>546</v>
      </c>
      <c r="G1496" s="1637" t="s">
        <v>546</v>
      </c>
      <c r="H1496" s="1637" t="s">
        <v>546</v>
      </c>
      <c r="I1496" s="1637" t="s">
        <v>546</v>
      </c>
      <c r="J1496" s="1637" t="s">
        <v>546</v>
      </c>
      <c r="K1496" s="1637" t="s">
        <v>546</v>
      </c>
      <c r="L1496" s="1637" t="s">
        <v>546</v>
      </c>
      <c r="M1496" s="1637" t="s">
        <v>546</v>
      </c>
      <c r="N1496" s="1637" t="s">
        <v>546</v>
      </c>
      <c r="O1496" s="1637" t="s">
        <v>546</v>
      </c>
      <c r="P1496" s="1637" t="s">
        <v>546</v>
      </c>
      <c r="Q1496" s="1637" t="s">
        <v>546</v>
      </c>
      <c r="R1496" s="1637" t="s">
        <v>546</v>
      </c>
      <c r="S1496" s="1637" t="s">
        <v>546</v>
      </c>
      <c r="T1496" s="1637" t="s">
        <v>546</v>
      </c>
      <c r="U1496" s="1637" t="s">
        <v>546</v>
      </c>
      <c r="V1496" s="1637" t="s">
        <v>546</v>
      </c>
      <c r="W1496" s="1637" t="s">
        <v>546</v>
      </c>
      <c r="X1496" s="1637" t="s">
        <v>546</v>
      </c>
      <c r="Y1496" s="1637" t="s">
        <v>546</v>
      </c>
      <c r="Z1496" s="1637" t="s">
        <v>546</v>
      </c>
      <c r="AA1496" s="1637" t="s">
        <v>546</v>
      </c>
      <c r="AB1496" s="1637" t="s">
        <v>546</v>
      </c>
      <c r="AC1496" s="1637" t="s">
        <v>546</v>
      </c>
      <c r="AD1496" s="1637" t="s">
        <v>546</v>
      </c>
      <c r="AE1496" s="1637" t="s">
        <v>546</v>
      </c>
      <c r="AF1496" s="1637" t="s">
        <v>546</v>
      </c>
      <c r="AG1496" s="1637" t="s">
        <v>546</v>
      </c>
      <c r="AH1496" s="1637" t="s">
        <v>546</v>
      </c>
      <c r="AI1496" s="1637" t="s">
        <v>546</v>
      </c>
      <c r="AJ1496" s="1637" t="s">
        <v>546</v>
      </c>
      <c r="AK1496" s="1637" t="s">
        <v>546</v>
      </c>
      <c r="AL1496" s="1637" t="s">
        <v>546</v>
      </c>
      <c r="AM1496" s="1637" t="s">
        <v>546</v>
      </c>
      <c r="AN1496" s="1637" t="s">
        <v>546</v>
      </c>
      <c r="AO1496" s="1637" t="s">
        <v>546</v>
      </c>
      <c r="AP1496" s="1637">
        <v>2.488</v>
      </c>
      <c r="AQ1496" s="1637">
        <v>7.0000000000000001E-3</v>
      </c>
      <c r="AR1496" s="1637">
        <v>0.11</v>
      </c>
      <c r="AS1496" s="1637">
        <v>2.488</v>
      </c>
      <c r="AT1496" s="1637">
        <v>6.0000000000000001E-3</v>
      </c>
      <c r="AU1496" s="1637">
        <v>0.109</v>
      </c>
      <c r="AV1496" s="1637">
        <v>2.4860000000000002</v>
      </c>
      <c r="AW1496" s="1637">
        <v>5.0000000000000001E-3</v>
      </c>
      <c r="AX1496" s="1637">
        <v>0.108</v>
      </c>
      <c r="AY1496" s="1623">
        <v>2.4860000000000002</v>
      </c>
      <c r="AZ1496" s="1623">
        <v>4.0000000000000001E-3</v>
      </c>
      <c r="BA1496" s="1623">
        <v>0.107</v>
      </c>
      <c r="BB1496" s="1623">
        <v>2.4870000000000001</v>
      </c>
      <c r="BC1496" s="1623">
        <v>4.0000000000000001E-3</v>
      </c>
      <c r="BD1496" s="1623">
        <v>0.105</v>
      </c>
      <c r="BE1496" s="883">
        <v>2.488</v>
      </c>
      <c r="BF1496" s="883">
        <v>4.0000000000000001E-3</v>
      </c>
      <c r="BG1496" s="883">
        <v>0.105</v>
      </c>
    </row>
    <row r="1497" spans="2:59" ht="18" customHeight="1">
      <c r="B1497" s="9"/>
      <c r="C1497" s="824" t="s">
        <v>852</v>
      </c>
      <c r="D1497" s="747" t="s">
        <v>896</v>
      </c>
      <c r="E1497" s="1636" t="str">
        <f t="shared" si="97"/>
        <v>B7 (l)Furgonetas y furgones (N1)</v>
      </c>
      <c r="F1497" s="1637" t="s">
        <v>546</v>
      </c>
      <c r="G1497" s="1637" t="s">
        <v>546</v>
      </c>
      <c r="H1497" s="1637" t="s">
        <v>546</v>
      </c>
      <c r="I1497" s="1637" t="s">
        <v>546</v>
      </c>
      <c r="J1497" s="1637" t="s">
        <v>546</v>
      </c>
      <c r="K1497" s="1637" t="s">
        <v>546</v>
      </c>
      <c r="L1497" s="1637" t="s">
        <v>546</v>
      </c>
      <c r="M1497" s="1637" t="s">
        <v>546</v>
      </c>
      <c r="N1497" s="1637" t="s">
        <v>546</v>
      </c>
      <c r="O1497" s="1637" t="s">
        <v>546</v>
      </c>
      <c r="P1497" s="1637" t="s">
        <v>546</v>
      </c>
      <c r="Q1497" s="1637" t="s">
        <v>546</v>
      </c>
      <c r="R1497" s="1637" t="s">
        <v>546</v>
      </c>
      <c r="S1497" s="1637" t="s">
        <v>546</v>
      </c>
      <c r="T1497" s="1637" t="s">
        <v>546</v>
      </c>
      <c r="U1497" s="1637" t="s">
        <v>546</v>
      </c>
      <c r="V1497" s="1637" t="s">
        <v>546</v>
      </c>
      <c r="W1497" s="1637" t="s">
        <v>546</v>
      </c>
      <c r="X1497" s="1637" t="s">
        <v>546</v>
      </c>
      <c r="Y1497" s="1637" t="s">
        <v>546</v>
      </c>
      <c r="Z1497" s="1637" t="s">
        <v>546</v>
      </c>
      <c r="AA1497" s="1637" t="s">
        <v>546</v>
      </c>
      <c r="AB1497" s="1637" t="s">
        <v>546</v>
      </c>
      <c r="AC1497" s="1637" t="s">
        <v>546</v>
      </c>
      <c r="AD1497" s="1637" t="s">
        <v>546</v>
      </c>
      <c r="AE1497" s="1637" t="s">
        <v>546</v>
      </c>
      <c r="AF1497" s="1637" t="s">
        <v>546</v>
      </c>
      <c r="AG1497" s="1637" t="s">
        <v>546</v>
      </c>
      <c r="AH1497" s="1637" t="s">
        <v>546</v>
      </c>
      <c r="AI1497" s="1637" t="s">
        <v>546</v>
      </c>
      <c r="AJ1497" s="1637" t="s">
        <v>546</v>
      </c>
      <c r="AK1497" s="1637" t="s">
        <v>546</v>
      </c>
      <c r="AL1497" s="1637" t="s">
        <v>546</v>
      </c>
      <c r="AM1497" s="1637" t="s">
        <v>546</v>
      </c>
      <c r="AN1497" s="1637" t="s">
        <v>546</v>
      </c>
      <c r="AO1497" s="1637" t="s">
        <v>546</v>
      </c>
      <c r="AP1497" s="1637">
        <v>2.4860000000000002</v>
      </c>
      <c r="AQ1497" s="1637">
        <v>8.0000000000000002E-3</v>
      </c>
      <c r="AR1497" s="1637">
        <v>7.0000000000000007E-2</v>
      </c>
      <c r="AS1497" s="1637">
        <v>2.4860000000000002</v>
      </c>
      <c r="AT1497" s="1637">
        <v>7.0000000000000001E-3</v>
      </c>
      <c r="AU1497" s="1637">
        <v>7.0000000000000007E-2</v>
      </c>
      <c r="AV1497" s="1637">
        <v>2.484</v>
      </c>
      <c r="AW1497" s="1637">
        <v>6.0000000000000001E-3</v>
      </c>
      <c r="AX1497" s="1637">
        <v>7.3999999999999996E-2</v>
      </c>
      <c r="AY1497" s="1623">
        <v>2.484</v>
      </c>
      <c r="AZ1497" s="1623">
        <v>4.0000000000000001E-3</v>
      </c>
      <c r="BA1497" s="1623">
        <v>7.0000000000000007E-2</v>
      </c>
      <c r="BB1497" s="1623">
        <v>2.4860000000000002</v>
      </c>
      <c r="BC1497" s="1623">
        <v>3.0000000000000001E-3</v>
      </c>
      <c r="BD1497" s="1623">
        <v>7.0999999999999994E-2</v>
      </c>
      <c r="BE1497" s="883">
        <v>2.4860000000000002</v>
      </c>
      <c r="BF1497" s="883">
        <v>3.0000000000000001E-3</v>
      </c>
      <c r="BG1497" s="883">
        <v>7.0999999999999994E-2</v>
      </c>
    </row>
    <row r="1498" spans="2:59" ht="18" customHeight="1">
      <c r="B1498" s="9"/>
      <c r="C1498" s="824" t="s">
        <v>852</v>
      </c>
      <c r="D1498" s="747" t="s">
        <v>897</v>
      </c>
      <c r="E1498" s="1636" t="str">
        <f t="shared" si="97"/>
        <v>B7 (l)Camiones (N2, N3)</v>
      </c>
      <c r="F1498" s="1637" t="s">
        <v>546</v>
      </c>
      <c r="G1498" s="1637" t="s">
        <v>546</v>
      </c>
      <c r="H1498" s="1637" t="s">
        <v>546</v>
      </c>
      <c r="I1498" s="1637" t="s">
        <v>546</v>
      </c>
      <c r="J1498" s="1637" t="s">
        <v>546</v>
      </c>
      <c r="K1498" s="1637" t="s">
        <v>546</v>
      </c>
      <c r="L1498" s="1637" t="s">
        <v>546</v>
      </c>
      <c r="M1498" s="1637" t="s">
        <v>546</v>
      </c>
      <c r="N1498" s="1637" t="s">
        <v>546</v>
      </c>
      <c r="O1498" s="1637" t="s">
        <v>546</v>
      </c>
      <c r="P1498" s="1637" t="s">
        <v>546</v>
      </c>
      <c r="Q1498" s="1637" t="s">
        <v>546</v>
      </c>
      <c r="R1498" s="1637" t="s">
        <v>546</v>
      </c>
      <c r="S1498" s="1637" t="s">
        <v>546</v>
      </c>
      <c r="T1498" s="1637" t="s">
        <v>546</v>
      </c>
      <c r="U1498" s="1637" t="s">
        <v>546</v>
      </c>
      <c r="V1498" s="1637" t="s">
        <v>546</v>
      </c>
      <c r="W1498" s="1637" t="s">
        <v>546</v>
      </c>
      <c r="X1498" s="1637" t="s">
        <v>546</v>
      </c>
      <c r="Y1498" s="1637" t="s">
        <v>546</v>
      </c>
      <c r="Z1498" s="1637" t="s">
        <v>546</v>
      </c>
      <c r="AA1498" s="1637" t="s">
        <v>546</v>
      </c>
      <c r="AB1498" s="1637" t="s">
        <v>546</v>
      </c>
      <c r="AC1498" s="1637" t="s">
        <v>546</v>
      </c>
      <c r="AD1498" s="1637" t="s">
        <v>546</v>
      </c>
      <c r="AE1498" s="1637" t="s">
        <v>546</v>
      </c>
      <c r="AF1498" s="1637" t="s">
        <v>546</v>
      </c>
      <c r="AG1498" s="1637" t="s">
        <v>546</v>
      </c>
      <c r="AH1498" s="1637" t="s">
        <v>546</v>
      </c>
      <c r="AI1498" s="1637" t="s">
        <v>546</v>
      </c>
      <c r="AJ1498" s="1637" t="s">
        <v>546</v>
      </c>
      <c r="AK1498" s="1637" t="s">
        <v>546</v>
      </c>
      <c r="AL1498" s="1637" t="s">
        <v>546</v>
      </c>
      <c r="AM1498" s="1637" t="s">
        <v>546</v>
      </c>
      <c r="AN1498" s="1637" t="s">
        <v>546</v>
      </c>
      <c r="AO1498" s="1637" t="s">
        <v>546</v>
      </c>
      <c r="AP1498" s="1637">
        <v>2.4820000000000002</v>
      </c>
      <c r="AQ1498" s="1637">
        <v>7.3999999999999996E-2</v>
      </c>
      <c r="AR1498" s="1637">
        <v>0.109</v>
      </c>
      <c r="AS1498" s="1637">
        <v>2.4820000000000002</v>
      </c>
      <c r="AT1498" s="1637">
        <v>6.7000000000000004E-2</v>
      </c>
      <c r="AU1498" s="1637">
        <v>0.11600000000000001</v>
      </c>
      <c r="AV1498" s="1637">
        <v>2.4809999999999999</v>
      </c>
      <c r="AW1498" s="1637">
        <v>5.8999999999999997E-2</v>
      </c>
      <c r="AX1498" s="1637">
        <v>0.123</v>
      </c>
      <c r="AY1498" s="1623">
        <v>2.4809999999999999</v>
      </c>
      <c r="AZ1498" s="1623">
        <v>5.5E-2</v>
      </c>
      <c r="BA1498" s="1623">
        <v>0.128</v>
      </c>
      <c r="BB1498" s="1623">
        <v>2.4820000000000002</v>
      </c>
      <c r="BC1498" s="1623">
        <v>4.9000000000000002E-2</v>
      </c>
      <c r="BD1498" s="1623">
        <v>0.13400000000000001</v>
      </c>
      <c r="BE1498" s="883">
        <v>2.4820000000000002</v>
      </c>
      <c r="BF1498" s="883">
        <v>4.7E-2</v>
      </c>
      <c r="BG1498" s="883">
        <v>0.13600000000000001</v>
      </c>
    </row>
    <row r="1499" spans="2:59" ht="18" customHeight="1">
      <c r="B1499" s="9"/>
      <c r="C1499" s="824" t="s">
        <v>852</v>
      </c>
      <c r="D1499" s="747" t="s">
        <v>905</v>
      </c>
      <c r="E1499" s="1636" t="str">
        <f t="shared" si="97"/>
        <v>B7 (l)Autobuses (M2, M3)</v>
      </c>
      <c r="F1499" s="1637" t="s">
        <v>546</v>
      </c>
      <c r="G1499" s="1637" t="s">
        <v>546</v>
      </c>
      <c r="H1499" s="1637" t="s">
        <v>546</v>
      </c>
      <c r="I1499" s="1637" t="s">
        <v>546</v>
      </c>
      <c r="J1499" s="1637" t="s">
        <v>546</v>
      </c>
      <c r="K1499" s="1637" t="s">
        <v>546</v>
      </c>
      <c r="L1499" s="1637" t="s">
        <v>546</v>
      </c>
      <c r="M1499" s="1637" t="s">
        <v>546</v>
      </c>
      <c r="N1499" s="1637" t="s">
        <v>546</v>
      </c>
      <c r="O1499" s="1637" t="s">
        <v>546</v>
      </c>
      <c r="P1499" s="1637" t="s">
        <v>546</v>
      </c>
      <c r="Q1499" s="1637" t="s">
        <v>546</v>
      </c>
      <c r="R1499" s="1637" t="s">
        <v>546</v>
      </c>
      <c r="S1499" s="1637" t="s">
        <v>546</v>
      </c>
      <c r="T1499" s="1637" t="s">
        <v>546</v>
      </c>
      <c r="U1499" s="1637" t="s">
        <v>546</v>
      </c>
      <c r="V1499" s="1637" t="s">
        <v>546</v>
      </c>
      <c r="W1499" s="1637" t="s">
        <v>546</v>
      </c>
      <c r="X1499" s="1637" t="s">
        <v>546</v>
      </c>
      <c r="Y1499" s="1637" t="s">
        <v>546</v>
      </c>
      <c r="Z1499" s="1637" t="s">
        <v>546</v>
      </c>
      <c r="AA1499" s="1637" t="s">
        <v>546</v>
      </c>
      <c r="AB1499" s="1637" t="s">
        <v>546</v>
      </c>
      <c r="AC1499" s="1637" t="s">
        <v>546</v>
      </c>
      <c r="AD1499" s="1637" t="s">
        <v>546</v>
      </c>
      <c r="AE1499" s="1637" t="s">
        <v>546</v>
      </c>
      <c r="AF1499" s="1637" t="s">
        <v>546</v>
      </c>
      <c r="AG1499" s="1637" t="s">
        <v>546</v>
      </c>
      <c r="AH1499" s="1637" t="s">
        <v>546</v>
      </c>
      <c r="AI1499" s="1637" t="s">
        <v>546</v>
      </c>
      <c r="AJ1499" s="1637" t="s">
        <v>546</v>
      </c>
      <c r="AK1499" s="1637" t="s">
        <v>546</v>
      </c>
      <c r="AL1499" s="1637" t="s">
        <v>546</v>
      </c>
      <c r="AM1499" s="1637" t="s">
        <v>546</v>
      </c>
      <c r="AN1499" s="1637" t="s">
        <v>546</v>
      </c>
      <c r="AO1499" s="1637" t="s">
        <v>546</v>
      </c>
      <c r="AP1499" s="1637">
        <v>2.4820000000000002</v>
      </c>
      <c r="AQ1499" s="1637">
        <v>3.2000000000000001E-2</v>
      </c>
      <c r="AR1499" s="1637">
        <v>7.0999999999999994E-2</v>
      </c>
      <c r="AS1499" s="1637">
        <v>2.4820000000000002</v>
      </c>
      <c r="AT1499" s="1637">
        <v>2.7E-2</v>
      </c>
      <c r="AU1499" s="1637">
        <v>7.4999999999999997E-2</v>
      </c>
      <c r="AV1499" s="1637">
        <v>2.4809999999999999</v>
      </c>
      <c r="AW1499" s="1637">
        <v>2.3E-2</v>
      </c>
      <c r="AX1499" s="1637">
        <v>7.8E-2</v>
      </c>
      <c r="AY1499" s="1623">
        <v>2.4809999999999999</v>
      </c>
      <c r="AZ1499" s="1623">
        <v>1.9E-2</v>
      </c>
      <c r="BA1499" s="1623">
        <v>8.3000000000000004E-2</v>
      </c>
      <c r="BB1499" s="1623">
        <v>2.4820000000000002</v>
      </c>
      <c r="BC1499" s="1623">
        <v>1.6E-2</v>
      </c>
      <c r="BD1499" s="1623">
        <v>8.6999999999999994E-2</v>
      </c>
      <c r="BE1499" s="883">
        <v>2.4820000000000002</v>
      </c>
      <c r="BF1499" s="883">
        <v>1.4E-2</v>
      </c>
      <c r="BG1499" s="883">
        <v>8.8999999999999996E-2</v>
      </c>
    </row>
    <row r="1500" spans="2:59" ht="18" customHeight="1">
      <c r="B1500" s="9"/>
      <c r="C1500" s="824" t="s">
        <v>2293</v>
      </c>
      <c r="D1500" s="747" t="s">
        <v>895</v>
      </c>
      <c r="E1500" s="1636" t="str">
        <f t="shared" si="97"/>
        <v>B10 (l)Turismos (M1)</v>
      </c>
      <c r="F1500" s="1637" t="s">
        <v>546</v>
      </c>
      <c r="G1500" s="1637" t="s">
        <v>546</v>
      </c>
      <c r="H1500" s="1637" t="s">
        <v>546</v>
      </c>
      <c r="I1500" s="1637" t="s">
        <v>546</v>
      </c>
      <c r="J1500" s="1637" t="s">
        <v>546</v>
      </c>
      <c r="K1500" s="1637" t="s">
        <v>546</v>
      </c>
      <c r="L1500" s="1637" t="s">
        <v>546</v>
      </c>
      <c r="M1500" s="1637" t="s">
        <v>546</v>
      </c>
      <c r="N1500" s="1637" t="s">
        <v>546</v>
      </c>
      <c r="O1500" s="1637" t="s">
        <v>546</v>
      </c>
      <c r="P1500" s="1637" t="s">
        <v>546</v>
      </c>
      <c r="Q1500" s="1637" t="s">
        <v>546</v>
      </c>
      <c r="R1500" s="1637" t="s">
        <v>546</v>
      </c>
      <c r="S1500" s="1637" t="s">
        <v>546</v>
      </c>
      <c r="T1500" s="1637" t="s">
        <v>546</v>
      </c>
      <c r="U1500" s="1637" t="s">
        <v>546</v>
      </c>
      <c r="V1500" s="1637" t="s">
        <v>546</v>
      </c>
      <c r="W1500" s="1637" t="s">
        <v>546</v>
      </c>
      <c r="X1500" s="1637" t="s">
        <v>546</v>
      </c>
      <c r="Y1500" s="1637" t="s">
        <v>546</v>
      </c>
      <c r="Z1500" s="1637" t="s">
        <v>546</v>
      </c>
      <c r="AA1500" s="1637" t="s">
        <v>546</v>
      </c>
      <c r="AB1500" s="1637" t="s">
        <v>546</v>
      </c>
      <c r="AC1500" s="1637" t="s">
        <v>546</v>
      </c>
      <c r="AD1500" s="1637" t="s">
        <v>546</v>
      </c>
      <c r="AE1500" s="1637" t="s">
        <v>546</v>
      </c>
      <c r="AF1500" s="1637" t="s">
        <v>546</v>
      </c>
      <c r="AG1500" s="1637" t="s">
        <v>546</v>
      </c>
      <c r="AH1500" s="1637" t="s">
        <v>546</v>
      </c>
      <c r="AI1500" s="1637" t="s">
        <v>546</v>
      </c>
      <c r="AJ1500" s="1637" t="s">
        <v>546</v>
      </c>
      <c r="AK1500" s="1637" t="s">
        <v>546</v>
      </c>
      <c r="AL1500" s="1637" t="s">
        <v>546</v>
      </c>
      <c r="AM1500" s="1637" t="s">
        <v>546</v>
      </c>
      <c r="AN1500" s="1637" t="s">
        <v>546</v>
      </c>
      <c r="AO1500" s="1637" t="s">
        <v>546</v>
      </c>
      <c r="AP1500" s="1637">
        <v>2.4119999999999999</v>
      </c>
      <c r="AQ1500" s="1637">
        <v>7.0000000000000001E-3</v>
      </c>
      <c r="AR1500" s="1637">
        <v>0.11</v>
      </c>
      <c r="AS1500" s="1637">
        <v>2.4119999999999999</v>
      </c>
      <c r="AT1500" s="1637">
        <v>6.0000000000000001E-3</v>
      </c>
      <c r="AU1500" s="1637">
        <v>0.109</v>
      </c>
      <c r="AV1500" s="1637">
        <v>2.41</v>
      </c>
      <c r="AW1500" s="1637">
        <v>5.0000000000000001E-3</v>
      </c>
      <c r="AX1500" s="1637">
        <v>0.108</v>
      </c>
      <c r="AY1500" s="1623">
        <v>2.41</v>
      </c>
      <c r="AZ1500" s="1623">
        <v>4.0000000000000001E-3</v>
      </c>
      <c r="BA1500" s="1623">
        <v>0.107</v>
      </c>
      <c r="BB1500" s="1623">
        <v>2.4119999999999999</v>
      </c>
      <c r="BC1500" s="1623">
        <v>4.0000000000000001E-3</v>
      </c>
      <c r="BD1500" s="1623">
        <v>0.105</v>
      </c>
      <c r="BE1500" s="883">
        <v>2.4119999999999999</v>
      </c>
      <c r="BF1500" s="883">
        <v>4.0000000000000001E-3</v>
      </c>
      <c r="BG1500" s="883">
        <v>0.105</v>
      </c>
    </row>
    <row r="1501" spans="2:59" ht="18" customHeight="1">
      <c r="B1501" s="9"/>
      <c r="C1501" s="824" t="s">
        <v>853</v>
      </c>
      <c r="D1501" s="747" t="s">
        <v>896</v>
      </c>
      <c r="E1501" s="1636" t="str">
        <f t="shared" si="97"/>
        <v>B10 (l)Furgonetas y furgones (N1)</v>
      </c>
      <c r="F1501" s="1637" t="s">
        <v>546</v>
      </c>
      <c r="G1501" s="1637" t="s">
        <v>546</v>
      </c>
      <c r="H1501" s="1637" t="s">
        <v>546</v>
      </c>
      <c r="I1501" s="1637" t="s">
        <v>546</v>
      </c>
      <c r="J1501" s="1637" t="s">
        <v>546</v>
      </c>
      <c r="K1501" s="1637" t="s">
        <v>546</v>
      </c>
      <c r="L1501" s="1637" t="s">
        <v>546</v>
      </c>
      <c r="M1501" s="1637" t="s">
        <v>546</v>
      </c>
      <c r="N1501" s="1637" t="s">
        <v>546</v>
      </c>
      <c r="O1501" s="1637" t="s">
        <v>546</v>
      </c>
      <c r="P1501" s="1637" t="s">
        <v>546</v>
      </c>
      <c r="Q1501" s="1637" t="s">
        <v>546</v>
      </c>
      <c r="R1501" s="1637" t="s">
        <v>546</v>
      </c>
      <c r="S1501" s="1637" t="s">
        <v>546</v>
      </c>
      <c r="T1501" s="1637" t="s">
        <v>546</v>
      </c>
      <c r="U1501" s="1637" t="s">
        <v>546</v>
      </c>
      <c r="V1501" s="1637" t="s">
        <v>546</v>
      </c>
      <c r="W1501" s="1637" t="s">
        <v>546</v>
      </c>
      <c r="X1501" s="1637" t="s">
        <v>546</v>
      </c>
      <c r="Y1501" s="1637" t="s">
        <v>546</v>
      </c>
      <c r="Z1501" s="1637" t="s">
        <v>546</v>
      </c>
      <c r="AA1501" s="1637" t="s">
        <v>546</v>
      </c>
      <c r="AB1501" s="1637" t="s">
        <v>546</v>
      </c>
      <c r="AC1501" s="1637" t="s">
        <v>546</v>
      </c>
      <c r="AD1501" s="1637" t="s">
        <v>546</v>
      </c>
      <c r="AE1501" s="1637" t="s">
        <v>546</v>
      </c>
      <c r="AF1501" s="1637" t="s">
        <v>546</v>
      </c>
      <c r="AG1501" s="1637" t="s">
        <v>546</v>
      </c>
      <c r="AH1501" s="1637" t="s">
        <v>546</v>
      </c>
      <c r="AI1501" s="1637" t="s">
        <v>546</v>
      </c>
      <c r="AJ1501" s="1637" t="s">
        <v>546</v>
      </c>
      <c r="AK1501" s="1637" t="s">
        <v>546</v>
      </c>
      <c r="AL1501" s="1637" t="s">
        <v>546</v>
      </c>
      <c r="AM1501" s="1637" t="s">
        <v>546</v>
      </c>
      <c r="AN1501" s="1637" t="s">
        <v>546</v>
      </c>
      <c r="AO1501" s="1637" t="s">
        <v>546</v>
      </c>
      <c r="AP1501" s="1637">
        <v>2.41</v>
      </c>
      <c r="AQ1501" s="1637">
        <v>8.0000000000000002E-3</v>
      </c>
      <c r="AR1501" s="1637">
        <v>7.0000000000000007E-2</v>
      </c>
      <c r="AS1501" s="1637">
        <v>2.41</v>
      </c>
      <c r="AT1501" s="1637">
        <v>7.0000000000000001E-3</v>
      </c>
      <c r="AU1501" s="1637">
        <v>7.0000000000000007E-2</v>
      </c>
      <c r="AV1501" s="1637">
        <v>2.4079999999999999</v>
      </c>
      <c r="AW1501" s="1637">
        <v>6.0000000000000001E-3</v>
      </c>
      <c r="AX1501" s="1637">
        <v>7.3999999999999996E-2</v>
      </c>
      <c r="AY1501" s="1623">
        <v>2.4079999999999999</v>
      </c>
      <c r="AZ1501" s="1623">
        <v>4.0000000000000001E-3</v>
      </c>
      <c r="BA1501" s="1623">
        <v>7.0000000000000007E-2</v>
      </c>
      <c r="BB1501" s="1623">
        <v>2.41</v>
      </c>
      <c r="BC1501" s="1623">
        <v>3.0000000000000001E-3</v>
      </c>
      <c r="BD1501" s="1623">
        <v>7.0999999999999994E-2</v>
      </c>
      <c r="BE1501" s="883">
        <v>2.41</v>
      </c>
      <c r="BF1501" s="883">
        <v>3.0000000000000001E-3</v>
      </c>
      <c r="BG1501" s="883">
        <v>7.0999999999999994E-2</v>
      </c>
    </row>
    <row r="1502" spans="2:59" ht="18" customHeight="1">
      <c r="B1502" s="9"/>
      <c r="C1502" s="824" t="s">
        <v>853</v>
      </c>
      <c r="D1502" s="747" t="s">
        <v>897</v>
      </c>
      <c r="E1502" s="1636" t="str">
        <f t="shared" si="97"/>
        <v>B10 (l)Camiones (N2, N3)</v>
      </c>
      <c r="F1502" s="1637" t="s">
        <v>546</v>
      </c>
      <c r="G1502" s="1637" t="s">
        <v>546</v>
      </c>
      <c r="H1502" s="1637" t="s">
        <v>546</v>
      </c>
      <c r="I1502" s="1637" t="s">
        <v>546</v>
      </c>
      <c r="J1502" s="1637" t="s">
        <v>546</v>
      </c>
      <c r="K1502" s="1637" t="s">
        <v>546</v>
      </c>
      <c r="L1502" s="1637" t="s">
        <v>546</v>
      </c>
      <c r="M1502" s="1637" t="s">
        <v>546</v>
      </c>
      <c r="N1502" s="1637" t="s">
        <v>546</v>
      </c>
      <c r="O1502" s="1637" t="s">
        <v>546</v>
      </c>
      <c r="P1502" s="1637" t="s">
        <v>546</v>
      </c>
      <c r="Q1502" s="1637" t="s">
        <v>546</v>
      </c>
      <c r="R1502" s="1637" t="s">
        <v>546</v>
      </c>
      <c r="S1502" s="1637" t="s">
        <v>546</v>
      </c>
      <c r="T1502" s="1637" t="s">
        <v>546</v>
      </c>
      <c r="U1502" s="1637" t="s">
        <v>546</v>
      </c>
      <c r="V1502" s="1637" t="s">
        <v>546</v>
      </c>
      <c r="W1502" s="1637" t="s">
        <v>546</v>
      </c>
      <c r="X1502" s="1637" t="s">
        <v>546</v>
      </c>
      <c r="Y1502" s="1637" t="s">
        <v>546</v>
      </c>
      <c r="Z1502" s="1637" t="s">
        <v>546</v>
      </c>
      <c r="AA1502" s="1637" t="s">
        <v>546</v>
      </c>
      <c r="AB1502" s="1637" t="s">
        <v>546</v>
      </c>
      <c r="AC1502" s="1637" t="s">
        <v>546</v>
      </c>
      <c r="AD1502" s="1637" t="s">
        <v>546</v>
      </c>
      <c r="AE1502" s="1637" t="s">
        <v>546</v>
      </c>
      <c r="AF1502" s="1637" t="s">
        <v>546</v>
      </c>
      <c r="AG1502" s="1637" t="s">
        <v>546</v>
      </c>
      <c r="AH1502" s="1637" t="s">
        <v>546</v>
      </c>
      <c r="AI1502" s="1637" t="s">
        <v>546</v>
      </c>
      <c r="AJ1502" s="1637" t="s">
        <v>546</v>
      </c>
      <c r="AK1502" s="1637" t="s">
        <v>546</v>
      </c>
      <c r="AL1502" s="1637" t="s">
        <v>546</v>
      </c>
      <c r="AM1502" s="1637" t="s">
        <v>546</v>
      </c>
      <c r="AN1502" s="1637" t="s">
        <v>546</v>
      </c>
      <c r="AO1502" s="1637" t="s">
        <v>546</v>
      </c>
      <c r="AP1502" s="1637">
        <v>2.407</v>
      </c>
      <c r="AQ1502" s="1637">
        <v>7.3999999999999996E-2</v>
      </c>
      <c r="AR1502" s="1637">
        <v>0.109</v>
      </c>
      <c r="AS1502" s="1637">
        <v>2.407</v>
      </c>
      <c r="AT1502" s="1637">
        <v>6.7000000000000004E-2</v>
      </c>
      <c r="AU1502" s="1637">
        <v>0.11600000000000001</v>
      </c>
      <c r="AV1502" s="1637">
        <v>2.4049999999999998</v>
      </c>
      <c r="AW1502" s="1637">
        <v>5.8999999999999997E-2</v>
      </c>
      <c r="AX1502" s="1637">
        <v>0.123</v>
      </c>
      <c r="AY1502" s="1623">
        <v>2.4049999999999998</v>
      </c>
      <c r="AZ1502" s="1623">
        <v>5.5E-2</v>
      </c>
      <c r="BA1502" s="1623">
        <v>0.128</v>
      </c>
      <c r="BB1502" s="1623">
        <v>2.407</v>
      </c>
      <c r="BC1502" s="1623">
        <v>4.9000000000000002E-2</v>
      </c>
      <c r="BD1502" s="1623">
        <v>0.13400000000000001</v>
      </c>
      <c r="BE1502" s="883">
        <v>2.407</v>
      </c>
      <c r="BF1502" s="883">
        <v>4.7E-2</v>
      </c>
      <c r="BG1502" s="883">
        <v>0.13600000000000001</v>
      </c>
    </row>
    <row r="1503" spans="2:59" ht="18" customHeight="1">
      <c r="B1503" s="9"/>
      <c r="C1503" s="824" t="s">
        <v>853</v>
      </c>
      <c r="D1503" s="747" t="s">
        <v>905</v>
      </c>
      <c r="E1503" s="1636" t="str">
        <f t="shared" si="97"/>
        <v>B10 (l)Autobuses (M2, M3)</v>
      </c>
      <c r="F1503" s="1637" t="s">
        <v>546</v>
      </c>
      <c r="G1503" s="1637" t="s">
        <v>546</v>
      </c>
      <c r="H1503" s="1637" t="s">
        <v>546</v>
      </c>
      <c r="I1503" s="1637" t="s">
        <v>546</v>
      </c>
      <c r="J1503" s="1637" t="s">
        <v>546</v>
      </c>
      <c r="K1503" s="1637" t="s">
        <v>546</v>
      </c>
      <c r="L1503" s="1637" t="s">
        <v>546</v>
      </c>
      <c r="M1503" s="1637" t="s">
        <v>546</v>
      </c>
      <c r="N1503" s="1637" t="s">
        <v>546</v>
      </c>
      <c r="O1503" s="1637" t="s">
        <v>546</v>
      </c>
      <c r="P1503" s="1637" t="s">
        <v>546</v>
      </c>
      <c r="Q1503" s="1637" t="s">
        <v>546</v>
      </c>
      <c r="R1503" s="1637" t="s">
        <v>546</v>
      </c>
      <c r="S1503" s="1637" t="s">
        <v>546</v>
      </c>
      <c r="T1503" s="1637" t="s">
        <v>546</v>
      </c>
      <c r="U1503" s="1637" t="s">
        <v>546</v>
      </c>
      <c r="V1503" s="1637" t="s">
        <v>546</v>
      </c>
      <c r="W1503" s="1637" t="s">
        <v>546</v>
      </c>
      <c r="X1503" s="1637" t="s">
        <v>546</v>
      </c>
      <c r="Y1503" s="1637" t="s">
        <v>546</v>
      </c>
      <c r="Z1503" s="1637" t="s">
        <v>546</v>
      </c>
      <c r="AA1503" s="1637" t="s">
        <v>546</v>
      </c>
      <c r="AB1503" s="1637" t="s">
        <v>546</v>
      </c>
      <c r="AC1503" s="1637" t="s">
        <v>546</v>
      </c>
      <c r="AD1503" s="1637" t="s">
        <v>546</v>
      </c>
      <c r="AE1503" s="1637" t="s">
        <v>546</v>
      </c>
      <c r="AF1503" s="1637" t="s">
        <v>546</v>
      </c>
      <c r="AG1503" s="1637" t="s">
        <v>546</v>
      </c>
      <c r="AH1503" s="1637" t="s">
        <v>546</v>
      </c>
      <c r="AI1503" s="1637" t="s">
        <v>546</v>
      </c>
      <c r="AJ1503" s="1637" t="s">
        <v>546</v>
      </c>
      <c r="AK1503" s="1637" t="s">
        <v>546</v>
      </c>
      <c r="AL1503" s="1637" t="s">
        <v>546</v>
      </c>
      <c r="AM1503" s="1637" t="s">
        <v>546</v>
      </c>
      <c r="AN1503" s="1637" t="s">
        <v>546</v>
      </c>
      <c r="AO1503" s="1637" t="s">
        <v>546</v>
      </c>
      <c r="AP1503" s="1637">
        <v>2.407</v>
      </c>
      <c r="AQ1503" s="1637">
        <v>3.2000000000000001E-2</v>
      </c>
      <c r="AR1503" s="1637">
        <v>7.0999999999999994E-2</v>
      </c>
      <c r="AS1503" s="1637">
        <v>2.407</v>
      </c>
      <c r="AT1503" s="1637">
        <v>2.7E-2</v>
      </c>
      <c r="AU1503" s="1637">
        <v>7.4999999999999997E-2</v>
      </c>
      <c r="AV1503" s="1637">
        <v>2.4049999999999998</v>
      </c>
      <c r="AW1503" s="1637">
        <v>2.3E-2</v>
      </c>
      <c r="AX1503" s="1637">
        <v>7.8E-2</v>
      </c>
      <c r="AY1503" s="1623">
        <v>2.4049999999999998</v>
      </c>
      <c r="AZ1503" s="1623">
        <v>1.9E-2</v>
      </c>
      <c r="BA1503" s="1623">
        <v>8.3000000000000004E-2</v>
      </c>
      <c r="BB1503" s="1623">
        <v>2.407</v>
      </c>
      <c r="BC1503" s="1623">
        <v>1.6E-2</v>
      </c>
      <c r="BD1503" s="1623">
        <v>8.6999999999999994E-2</v>
      </c>
      <c r="BE1503" s="883">
        <v>2.407</v>
      </c>
      <c r="BF1503" s="883">
        <v>1.4E-2</v>
      </c>
      <c r="BG1503" s="883">
        <v>8.8999999999999996E-2</v>
      </c>
    </row>
    <row r="1504" spans="2:59" ht="18" customHeight="1">
      <c r="B1504" s="9"/>
      <c r="C1504" s="824" t="s">
        <v>2294</v>
      </c>
      <c r="D1504" s="747" t="s">
        <v>895</v>
      </c>
      <c r="E1504" s="1636" t="str">
        <f t="shared" si="97"/>
        <v>B20 (l)Turismos (M1)</v>
      </c>
      <c r="F1504" s="1637" t="s">
        <v>546</v>
      </c>
      <c r="G1504" s="1637" t="s">
        <v>546</v>
      </c>
      <c r="H1504" s="1637" t="s">
        <v>546</v>
      </c>
      <c r="I1504" s="1637" t="s">
        <v>546</v>
      </c>
      <c r="J1504" s="1637" t="s">
        <v>546</v>
      </c>
      <c r="K1504" s="1637" t="s">
        <v>546</v>
      </c>
      <c r="L1504" s="1637" t="s">
        <v>546</v>
      </c>
      <c r="M1504" s="1637" t="s">
        <v>546</v>
      </c>
      <c r="N1504" s="1637" t="s">
        <v>546</v>
      </c>
      <c r="O1504" s="1637" t="s">
        <v>546</v>
      </c>
      <c r="P1504" s="1637" t="s">
        <v>546</v>
      </c>
      <c r="Q1504" s="1637" t="s">
        <v>546</v>
      </c>
      <c r="R1504" s="1637" t="s">
        <v>546</v>
      </c>
      <c r="S1504" s="1637" t="s">
        <v>546</v>
      </c>
      <c r="T1504" s="1637" t="s">
        <v>546</v>
      </c>
      <c r="U1504" s="1637" t="s">
        <v>546</v>
      </c>
      <c r="V1504" s="1637" t="s">
        <v>546</v>
      </c>
      <c r="W1504" s="1637" t="s">
        <v>546</v>
      </c>
      <c r="X1504" s="1637" t="s">
        <v>546</v>
      </c>
      <c r="Y1504" s="1637" t="s">
        <v>546</v>
      </c>
      <c r="Z1504" s="1637" t="s">
        <v>546</v>
      </c>
      <c r="AA1504" s="1637" t="s">
        <v>546</v>
      </c>
      <c r="AB1504" s="1637" t="s">
        <v>546</v>
      </c>
      <c r="AC1504" s="1637" t="s">
        <v>546</v>
      </c>
      <c r="AD1504" s="1637" t="s">
        <v>546</v>
      </c>
      <c r="AE1504" s="1637" t="s">
        <v>546</v>
      </c>
      <c r="AF1504" s="1637" t="s">
        <v>546</v>
      </c>
      <c r="AG1504" s="1637" t="s">
        <v>546</v>
      </c>
      <c r="AH1504" s="1637" t="s">
        <v>546</v>
      </c>
      <c r="AI1504" s="1637" t="s">
        <v>546</v>
      </c>
      <c r="AJ1504" s="1637" t="s">
        <v>546</v>
      </c>
      <c r="AK1504" s="1637" t="s">
        <v>546</v>
      </c>
      <c r="AL1504" s="1637" t="s">
        <v>546</v>
      </c>
      <c r="AM1504" s="1637" t="s">
        <v>546</v>
      </c>
      <c r="AN1504" s="1637" t="s">
        <v>546</v>
      </c>
      <c r="AO1504" s="1637" t="s">
        <v>546</v>
      </c>
      <c r="AP1504" s="1637">
        <v>2.16</v>
      </c>
      <c r="AQ1504" s="1637">
        <v>7.0000000000000001E-3</v>
      </c>
      <c r="AR1504" s="1637">
        <v>0.11</v>
      </c>
      <c r="AS1504" s="1637">
        <v>2.16</v>
      </c>
      <c r="AT1504" s="1637">
        <v>6.0000000000000001E-3</v>
      </c>
      <c r="AU1504" s="1637">
        <v>0.109</v>
      </c>
      <c r="AV1504" s="1637">
        <v>2.157</v>
      </c>
      <c r="AW1504" s="1637">
        <v>5.0000000000000001E-3</v>
      </c>
      <c r="AX1504" s="1637">
        <v>0.108</v>
      </c>
      <c r="AY1504" s="1623">
        <v>2.1560000000000001</v>
      </c>
      <c r="AZ1504" s="1623">
        <v>4.0000000000000001E-3</v>
      </c>
      <c r="BA1504" s="1623">
        <v>0.107</v>
      </c>
      <c r="BB1504" s="1623">
        <v>2.16</v>
      </c>
      <c r="BC1504" s="1623">
        <v>4.0000000000000001E-3</v>
      </c>
      <c r="BD1504" s="1623">
        <v>0.105</v>
      </c>
      <c r="BE1504" s="883">
        <v>2.16</v>
      </c>
      <c r="BF1504" s="883">
        <v>4.0000000000000001E-3</v>
      </c>
      <c r="BG1504" s="883">
        <v>0.105</v>
      </c>
    </row>
    <row r="1505" spans="2:59" ht="18" customHeight="1">
      <c r="B1505" s="9"/>
      <c r="C1505" s="824" t="s">
        <v>854</v>
      </c>
      <c r="D1505" s="747" t="s">
        <v>896</v>
      </c>
      <c r="E1505" s="1636" t="str">
        <f t="shared" si="97"/>
        <v>B20 (l)Furgonetas y furgones (N1)</v>
      </c>
      <c r="F1505" s="1637" t="s">
        <v>546</v>
      </c>
      <c r="G1505" s="1637" t="s">
        <v>546</v>
      </c>
      <c r="H1505" s="1637" t="s">
        <v>546</v>
      </c>
      <c r="I1505" s="1637" t="s">
        <v>546</v>
      </c>
      <c r="J1505" s="1637" t="s">
        <v>546</v>
      </c>
      <c r="K1505" s="1637" t="s">
        <v>546</v>
      </c>
      <c r="L1505" s="1637" t="s">
        <v>546</v>
      </c>
      <c r="M1505" s="1637" t="s">
        <v>546</v>
      </c>
      <c r="N1505" s="1637" t="s">
        <v>546</v>
      </c>
      <c r="O1505" s="1637" t="s">
        <v>546</v>
      </c>
      <c r="P1505" s="1637" t="s">
        <v>546</v>
      </c>
      <c r="Q1505" s="1637" t="s">
        <v>546</v>
      </c>
      <c r="R1505" s="1637" t="s">
        <v>546</v>
      </c>
      <c r="S1505" s="1637" t="s">
        <v>546</v>
      </c>
      <c r="T1505" s="1637" t="s">
        <v>546</v>
      </c>
      <c r="U1505" s="1637" t="s">
        <v>546</v>
      </c>
      <c r="V1505" s="1637" t="s">
        <v>546</v>
      </c>
      <c r="W1505" s="1637" t="s">
        <v>546</v>
      </c>
      <c r="X1505" s="1637" t="s">
        <v>546</v>
      </c>
      <c r="Y1505" s="1637" t="s">
        <v>546</v>
      </c>
      <c r="Z1505" s="1637" t="s">
        <v>546</v>
      </c>
      <c r="AA1505" s="1637" t="s">
        <v>546</v>
      </c>
      <c r="AB1505" s="1637" t="s">
        <v>546</v>
      </c>
      <c r="AC1505" s="1637" t="s">
        <v>546</v>
      </c>
      <c r="AD1505" s="1637" t="s">
        <v>546</v>
      </c>
      <c r="AE1505" s="1637" t="s">
        <v>546</v>
      </c>
      <c r="AF1505" s="1637" t="s">
        <v>546</v>
      </c>
      <c r="AG1505" s="1637" t="s">
        <v>546</v>
      </c>
      <c r="AH1505" s="1637" t="s">
        <v>546</v>
      </c>
      <c r="AI1505" s="1637" t="s">
        <v>546</v>
      </c>
      <c r="AJ1505" s="1637" t="s">
        <v>546</v>
      </c>
      <c r="AK1505" s="1637" t="s">
        <v>546</v>
      </c>
      <c r="AL1505" s="1637" t="s">
        <v>546</v>
      </c>
      <c r="AM1505" s="1637" t="s">
        <v>546</v>
      </c>
      <c r="AN1505" s="1637" t="s">
        <v>546</v>
      </c>
      <c r="AO1505" s="1637" t="s">
        <v>546</v>
      </c>
      <c r="AP1505" s="1637">
        <v>2.1579999999999999</v>
      </c>
      <c r="AQ1505" s="1637">
        <v>8.0000000000000002E-3</v>
      </c>
      <c r="AR1505" s="1637">
        <v>7.0000000000000007E-2</v>
      </c>
      <c r="AS1505" s="1637">
        <v>2.1579999999999999</v>
      </c>
      <c r="AT1505" s="1637">
        <v>7.0000000000000001E-3</v>
      </c>
      <c r="AU1505" s="1637">
        <v>7.0000000000000007E-2</v>
      </c>
      <c r="AV1505" s="1637">
        <v>2.1549999999999998</v>
      </c>
      <c r="AW1505" s="1637">
        <v>6.0000000000000001E-3</v>
      </c>
      <c r="AX1505" s="1637">
        <v>7.3999999999999996E-2</v>
      </c>
      <c r="AY1505" s="1623">
        <v>2.1539999999999999</v>
      </c>
      <c r="AZ1505" s="1623">
        <v>4.0000000000000001E-3</v>
      </c>
      <c r="BA1505" s="1623">
        <v>7.0000000000000007E-2</v>
      </c>
      <c r="BB1505" s="1623">
        <v>2.1579999999999999</v>
      </c>
      <c r="BC1505" s="1623">
        <v>3.0000000000000001E-3</v>
      </c>
      <c r="BD1505" s="1623">
        <v>7.0999999999999994E-2</v>
      </c>
      <c r="BE1505" s="883">
        <v>2.1579999999999999</v>
      </c>
      <c r="BF1505" s="883">
        <v>3.0000000000000001E-3</v>
      </c>
      <c r="BG1505" s="883">
        <v>7.0999999999999994E-2</v>
      </c>
    </row>
    <row r="1506" spans="2:59" ht="18" customHeight="1">
      <c r="B1506" s="9"/>
      <c r="C1506" s="824" t="s">
        <v>854</v>
      </c>
      <c r="D1506" s="747" t="s">
        <v>897</v>
      </c>
      <c r="E1506" s="1636" t="str">
        <f t="shared" si="97"/>
        <v>B20 (l)Camiones (N2, N3)</v>
      </c>
      <c r="F1506" s="1637" t="s">
        <v>546</v>
      </c>
      <c r="G1506" s="1637" t="s">
        <v>546</v>
      </c>
      <c r="H1506" s="1637" t="s">
        <v>546</v>
      </c>
      <c r="I1506" s="1637" t="s">
        <v>546</v>
      </c>
      <c r="J1506" s="1637" t="s">
        <v>546</v>
      </c>
      <c r="K1506" s="1637" t="s">
        <v>546</v>
      </c>
      <c r="L1506" s="1637" t="s">
        <v>546</v>
      </c>
      <c r="M1506" s="1637" t="s">
        <v>546</v>
      </c>
      <c r="N1506" s="1637" t="s">
        <v>546</v>
      </c>
      <c r="O1506" s="1637" t="s">
        <v>546</v>
      </c>
      <c r="P1506" s="1637" t="s">
        <v>546</v>
      </c>
      <c r="Q1506" s="1637" t="s">
        <v>546</v>
      </c>
      <c r="R1506" s="1637" t="s">
        <v>546</v>
      </c>
      <c r="S1506" s="1637" t="s">
        <v>546</v>
      </c>
      <c r="T1506" s="1637" t="s">
        <v>546</v>
      </c>
      <c r="U1506" s="1637" t="s">
        <v>546</v>
      </c>
      <c r="V1506" s="1637" t="s">
        <v>546</v>
      </c>
      <c r="W1506" s="1637" t="s">
        <v>546</v>
      </c>
      <c r="X1506" s="1637" t="s">
        <v>546</v>
      </c>
      <c r="Y1506" s="1637" t="s">
        <v>546</v>
      </c>
      <c r="Z1506" s="1637" t="s">
        <v>546</v>
      </c>
      <c r="AA1506" s="1637" t="s">
        <v>546</v>
      </c>
      <c r="AB1506" s="1637" t="s">
        <v>546</v>
      </c>
      <c r="AC1506" s="1637" t="s">
        <v>546</v>
      </c>
      <c r="AD1506" s="1637" t="s">
        <v>546</v>
      </c>
      <c r="AE1506" s="1637" t="s">
        <v>546</v>
      </c>
      <c r="AF1506" s="1637" t="s">
        <v>546</v>
      </c>
      <c r="AG1506" s="1637" t="s">
        <v>546</v>
      </c>
      <c r="AH1506" s="1637" t="s">
        <v>546</v>
      </c>
      <c r="AI1506" s="1637" t="s">
        <v>546</v>
      </c>
      <c r="AJ1506" s="1637" t="s">
        <v>546</v>
      </c>
      <c r="AK1506" s="1637" t="s">
        <v>546</v>
      </c>
      <c r="AL1506" s="1637" t="s">
        <v>546</v>
      </c>
      <c r="AM1506" s="1637" t="s">
        <v>546</v>
      </c>
      <c r="AN1506" s="1637" t="s">
        <v>546</v>
      </c>
      <c r="AO1506" s="1637" t="s">
        <v>546</v>
      </c>
      <c r="AP1506" s="1637">
        <v>2.1549999999999998</v>
      </c>
      <c r="AQ1506" s="1637">
        <v>7.3999999999999996E-2</v>
      </c>
      <c r="AR1506" s="1637">
        <v>0.109</v>
      </c>
      <c r="AS1506" s="1637">
        <v>2.1549999999999998</v>
      </c>
      <c r="AT1506" s="1637">
        <v>6.7000000000000004E-2</v>
      </c>
      <c r="AU1506" s="1637">
        <v>0.11600000000000001</v>
      </c>
      <c r="AV1506" s="1637">
        <v>2.1509999999999998</v>
      </c>
      <c r="AW1506" s="1637">
        <v>5.8999999999999997E-2</v>
      </c>
      <c r="AX1506" s="1637">
        <v>0.123</v>
      </c>
      <c r="AY1506" s="1623">
        <v>2.1509999999999998</v>
      </c>
      <c r="AZ1506" s="1623">
        <v>5.5E-2</v>
      </c>
      <c r="BA1506" s="1623">
        <v>0.128</v>
      </c>
      <c r="BB1506" s="1623">
        <v>2.1549999999999998</v>
      </c>
      <c r="BC1506" s="1623">
        <v>4.9000000000000002E-2</v>
      </c>
      <c r="BD1506" s="1623">
        <v>0.13400000000000001</v>
      </c>
      <c r="BE1506" s="883">
        <v>2.1549999999999998</v>
      </c>
      <c r="BF1506" s="883">
        <v>4.7E-2</v>
      </c>
      <c r="BG1506" s="883">
        <v>0.13600000000000001</v>
      </c>
    </row>
    <row r="1507" spans="2:59" ht="18" customHeight="1">
      <c r="B1507" s="9"/>
      <c r="C1507" s="824" t="s">
        <v>854</v>
      </c>
      <c r="D1507" s="747" t="s">
        <v>905</v>
      </c>
      <c r="E1507" s="1636" t="str">
        <f t="shared" si="97"/>
        <v>B20 (l)Autobuses (M2, M3)</v>
      </c>
      <c r="F1507" s="1637" t="s">
        <v>546</v>
      </c>
      <c r="G1507" s="1637" t="s">
        <v>546</v>
      </c>
      <c r="H1507" s="1637" t="s">
        <v>546</v>
      </c>
      <c r="I1507" s="1637" t="s">
        <v>546</v>
      </c>
      <c r="J1507" s="1637" t="s">
        <v>546</v>
      </c>
      <c r="K1507" s="1637" t="s">
        <v>546</v>
      </c>
      <c r="L1507" s="1637" t="s">
        <v>546</v>
      </c>
      <c r="M1507" s="1637" t="s">
        <v>546</v>
      </c>
      <c r="N1507" s="1637" t="s">
        <v>546</v>
      </c>
      <c r="O1507" s="1637" t="s">
        <v>546</v>
      </c>
      <c r="P1507" s="1637" t="s">
        <v>546</v>
      </c>
      <c r="Q1507" s="1637" t="s">
        <v>546</v>
      </c>
      <c r="R1507" s="1637" t="s">
        <v>546</v>
      </c>
      <c r="S1507" s="1637" t="s">
        <v>546</v>
      </c>
      <c r="T1507" s="1637" t="s">
        <v>546</v>
      </c>
      <c r="U1507" s="1637" t="s">
        <v>546</v>
      </c>
      <c r="V1507" s="1637" t="s">
        <v>546</v>
      </c>
      <c r="W1507" s="1637" t="s">
        <v>546</v>
      </c>
      <c r="X1507" s="1637" t="s">
        <v>546</v>
      </c>
      <c r="Y1507" s="1637" t="s">
        <v>546</v>
      </c>
      <c r="Z1507" s="1637" t="s">
        <v>546</v>
      </c>
      <c r="AA1507" s="1637" t="s">
        <v>546</v>
      </c>
      <c r="AB1507" s="1637" t="s">
        <v>546</v>
      </c>
      <c r="AC1507" s="1637" t="s">
        <v>546</v>
      </c>
      <c r="AD1507" s="1637" t="s">
        <v>546</v>
      </c>
      <c r="AE1507" s="1637" t="s">
        <v>546</v>
      </c>
      <c r="AF1507" s="1637" t="s">
        <v>546</v>
      </c>
      <c r="AG1507" s="1637" t="s">
        <v>546</v>
      </c>
      <c r="AH1507" s="1637" t="s">
        <v>546</v>
      </c>
      <c r="AI1507" s="1637" t="s">
        <v>546</v>
      </c>
      <c r="AJ1507" s="1637" t="s">
        <v>546</v>
      </c>
      <c r="AK1507" s="1637" t="s">
        <v>546</v>
      </c>
      <c r="AL1507" s="1637" t="s">
        <v>546</v>
      </c>
      <c r="AM1507" s="1637" t="s">
        <v>546</v>
      </c>
      <c r="AN1507" s="1637" t="s">
        <v>546</v>
      </c>
      <c r="AO1507" s="1637" t="s">
        <v>546</v>
      </c>
      <c r="AP1507" s="1637">
        <v>2.1549999999999998</v>
      </c>
      <c r="AQ1507" s="1637">
        <v>3.2000000000000001E-2</v>
      </c>
      <c r="AR1507" s="1637">
        <v>7.0999999999999994E-2</v>
      </c>
      <c r="AS1507" s="1637">
        <v>2.1549999999999998</v>
      </c>
      <c r="AT1507" s="1637">
        <v>2.7E-2</v>
      </c>
      <c r="AU1507" s="1637">
        <v>7.4999999999999997E-2</v>
      </c>
      <c r="AV1507" s="1637">
        <v>2.1509999999999998</v>
      </c>
      <c r="AW1507" s="1637">
        <v>2.3E-2</v>
      </c>
      <c r="AX1507" s="1637">
        <v>7.8E-2</v>
      </c>
      <c r="AY1507" s="1623">
        <v>2.1509999999999998</v>
      </c>
      <c r="AZ1507" s="1623">
        <v>1.9E-2</v>
      </c>
      <c r="BA1507" s="1623">
        <v>8.3000000000000004E-2</v>
      </c>
      <c r="BB1507" s="1623">
        <v>2.1549999999999998</v>
      </c>
      <c r="BC1507" s="1623">
        <v>1.6E-2</v>
      </c>
      <c r="BD1507" s="1623">
        <v>8.6999999999999994E-2</v>
      </c>
      <c r="BE1507" s="883">
        <v>2.1549999999999998</v>
      </c>
      <c r="BF1507" s="883">
        <v>1.4E-2</v>
      </c>
      <c r="BG1507" s="883">
        <v>8.8999999999999996E-2</v>
      </c>
    </row>
    <row r="1508" spans="2:59" ht="18" customHeight="1">
      <c r="B1508" s="9"/>
      <c r="C1508" s="824" t="s">
        <v>2295</v>
      </c>
      <c r="D1508" s="747" t="s">
        <v>895</v>
      </c>
      <c r="E1508" s="1636" t="str">
        <f t="shared" si="97"/>
        <v>B30 (l)Turismos (M1)</v>
      </c>
      <c r="F1508" s="1637" t="s">
        <v>546</v>
      </c>
      <c r="G1508" s="1637" t="s">
        <v>546</v>
      </c>
      <c r="H1508" s="1637" t="s">
        <v>546</v>
      </c>
      <c r="I1508" s="1637" t="s">
        <v>546</v>
      </c>
      <c r="J1508" s="1637" t="s">
        <v>546</v>
      </c>
      <c r="K1508" s="1637" t="s">
        <v>546</v>
      </c>
      <c r="L1508" s="1637" t="s">
        <v>546</v>
      </c>
      <c r="M1508" s="1637" t="s">
        <v>546</v>
      </c>
      <c r="N1508" s="1637" t="s">
        <v>546</v>
      </c>
      <c r="O1508" s="1637" t="s">
        <v>546</v>
      </c>
      <c r="P1508" s="1637" t="s">
        <v>546</v>
      </c>
      <c r="Q1508" s="1637" t="s">
        <v>546</v>
      </c>
      <c r="R1508" s="1637" t="s">
        <v>546</v>
      </c>
      <c r="S1508" s="1637" t="s">
        <v>546</v>
      </c>
      <c r="T1508" s="1637" t="s">
        <v>546</v>
      </c>
      <c r="U1508" s="1637" t="s">
        <v>546</v>
      </c>
      <c r="V1508" s="1637" t="s">
        <v>546</v>
      </c>
      <c r="W1508" s="1637" t="s">
        <v>546</v>
      </c>
      <c r="X1508" s="1637" t="s">
        <v>546</v>
      </c>
      <c r="Y1508" s="1637" t="s">
        <v>546</v>
      </c>
      <c r="Z1508" s="1637" t="s">
        <v>546</v>
      </c>
      <c r="AA1508" s="1637" t="s">
        <v>546</v>
      </c>
      <c r="AB1508" s="1637" t="s">
        <v>546</v>
      </c>
      <c r="AC1508" s="1637" t="s">
        <v>546</v>
      </c>
      <c r="AD1508" s="1637" t="s">
        <v>546</v>
      </c>
      <c r="AE1508" s="1637" t="s">
        <v>546</v>
      </c>
      <c r="AF1508" s="1637" t="s">
        <v>546</v>
      </c>
      <c r="AG1508" s="1637" t="s">
        <v>546</v>
      </c>
      <c r="AH1508" s="1637" t="s">
        <v>546</v>
      </c>
      <c r="AI1508" s="1637" t="s">
        <v>546</v>
      </c>
      <c r="AJ1508" s="1637" t="s">
        <v>546</v>
      </c>
      <c r="AK1508" s="1637" t="s">
        <v>546</v>
      </c>
      <c r="AL1508" s="1637" t="s">
        <v>546</v>
      </c>
      <c r="AM1508" s="1637" t="s">
        <v>546</v>
      </c>
      <c r="AN1508" s="1637" t="s">
        <v>546</v>
      </c>
      <c r="AO1508" s="1637" t="s">
        <v>546</v>
      </c>
      <c r="AP1508" s="1637">
        <v>1.9079999999999999</v>
      </c>
      <c r="AQ1508" s="1637">
        <v>7.0000000000000001E-3</v>
      </c>
      <c r="AR1508" s="1637">
        <v>0.11</v>
      </c>
      <c r="AS1508" s="1637">
        <v>1.9079999999999999</v>
      </c>
      <c r="AT1508" s="1637">
        <v>6.0000000000000001E-3</v>
      </c>
      <c r="AU1508" s="1637">
        <v>0.109</v>
      </c>
      <c r="AV1508" s="1637">
        <v>1.903</v>
      </c>
      <c r="AW1508" s="1637">
        <v>5.0000000000000001E-3</v>
      </c>
      <c r="AX1508" s="1637">
        <v>0.108</v>
      </c>
      <c r="AY1508" s="1623">
        <v>1.9019999999999999</v>
      </c>
      <c r="AZ1508" s="1623">
        <v>4.0000000000000001E-3</v>
      </c>
      <c r="BA1508" s="1623">
        <v>0.107</v>
      </c>
      <c r="BB1508" s="1623">
        <v>1.9079999999999999</v>
      </c>
      <c r="BC1508" s="1623">
        <v>4.0000000000000001E-3</v>
      </c>
      <c r="BD1508" s="1623">
        <v>0.105</v>
      </c>
      <c r="BE1508" s="883">
        <v>1.9079999999999999</v>
      </c>
      <c r="BF1508" s="883">
        <v>4.0000000000000001E-3</v>
      </c>
      <c r="BG1508" s="883">
        <v>0.105</v>
      </c>
    </row>
    <row r="1509" spans="2:59" ht="18" customHeight="1">
      <c r="B1509" s="9"/>
      <c r="C1509" s="824" t="s">
        <v>855</v>
      </c>
      <c r="D1509" s="747" t="s">
        <v>896</v>
      </c>
      <c r="E1509" s="1636" t="str">
        <f t="shared" si="97"/>
        <v>B30 (l)Furgonetas y furgones (N1)</v>
      </c>
      <c r="F1509" s="1637" t="s">
        <v>546</v>
      </c>
      <c r="G1509" s="1637" t="s">
        <v>546</v>
      </c>
      <c r="H1509" s="1637" t="s">
        <v>546</v>
      </c>
      <c r="I1509" s="1637" t="s">
        <v>546</v>
      </c>
      <c r="J1509" s="1637" t="s">
        <v>546</v>
      </c>
      <c r="K1509" s="1637" t="s">
        <v>546</v>
      </c>
      <c r="L1509" s="1637" t="s">
        <v>546</v>
      </c>
      <c r="M1509" s="1637" t="s">
        <v>546</v>
      </c>
      <c r="N1509" s="1637" t="s">
        <v>546</v>
      </c>
      <c r="O1509" s="1637" t="s">
        <v>546</v>
      </c>
      <c r="P1509" s="1637" t="s">
        <v>546</v>
      </c>
      <c r="Q1509" s="1637" t="s">
        <v>546</v>
      </c>
      <c r="R1509" s="1637" t="s">
        <v>546</v>
      </c>
      <c r="S1509" s="1637" t="s">
        <v>546</v>
      </c>
      <c r="T1509" s="1637" t="s">
        <v>546</v>
      </c>
      <c r="U1509" s="1637" t="s">
        <v>546</v>
      </c>
      <c r="V1509" s="1637" t="s">
        <v>546</v>
      </c>
      <c r="W1509" s="1637" t="s">
        <v>546</v>
      </c>
      <c r="X1509" s="1637" t="s">
        <v>546</v>
      </c>
      <c r="Y1509" s="1637" t="s">
        <v>546</v>
      </c>
      <c r="Z1509" s="1637" t="s">
        <v>546</v>
      </c>
      <c r="AA1509" s="1637" t="s">
        <v>546</v>
      </c>
      <c r="AB1509" s="1637" t="s">
        <v>546</v>
      </c>
      <c r="AC1509" s="1637" t="s">
        <v>546</v>
      </c>
      <c r="AD1509" s="1637" t="s">
        <v>546</v>
      </c>
      <c r="AE1509" s="1637" t="s">
        <v>546</v>
      </c>
      <c r="AF1509" s="1637" t="s">
        <v>546</v>
      </c>
      <c r="AG1509" s="1637" t="s">
        <v>546</v>
      </c>
      <c r="AH1509" s="1637" t="s">
        <v>546</v>
      </c>
      <c r="AI1509" s="1637" t="s">
        <v>546</v>
      </c>
      <c r="AJ1509" s="1637" t="s">
        <v>546</v>
      </c>
      <c r="AK1509" s="1637" t="s">
        <v>546</v>
      </c>
      <c r="AL1509" s="1637" t="s">
        <v>546</v>
      </c>
      <c r="AM1509" s="1637" t="s">
        <v>546</v>
      </c>
      <c r="AN1509" s="1637" t="s">
        <v>546</v>
      </c>
      <c r="AO1509" s="1637" t="s">
        <v>546</v>
      </c>
      <c r="AP1509" s="1637">
        <v>1.9059999999999999</v>
      </c>
      <c r="AQ1509" s="1637">
        <v>8.0000000000000002E-3</v>
      </c>
      <c r="AR1509" s="1637">
        <v>7.0000000000000007E-2</v>
      </c>
      <c r="AS1509" s="1637">
        <v>1.9059999999999999</v>
      </c>
      <c r="AT1509" s="1637">
        <v>7.0000000000000001E-3</v>
      </c>
      <c r="AU1509" s="1637">
        <v>7.0000000000000007E-2</v>
      </c>
      <c r="AV1509" s="1637">
        <v>1.901</v>
      </c>
      <c r="AW1509" s="1637">
        <v>6.0000000000000001E-3</v>
      </c>
      <c r="AX1509" s="1637">
        <v>7.3999999999999996E-2</v>
      </c>
      <c r="AY1509" s="1623">
        <v>1.9</v>
      </c>
      <c r="AZ1509" s="1623">
        <v>4.0000000000000001E-3</v>
      </c>
      <c r="BA1509" s="1623">
        <v>7.0000000000000007E-2</v>
      </c>
      <c r="BB1509" s="1623">
        <v>1.9059999999999999</v>
      </c>
      <c r="BC1509" s="1623">
        <v>3.0000000000000001E-3</v>
      </c>
      <c r="BD1509" s="1623">
        <v>7.0999999999999994E-2</v>
      </c>
      <c r="BE1509" s="883">
        <v>1.9059999999999999</v>
      </c>
      <c r="BF1509" s="883">
        <v>3.0000000000000001E-3</v>
      </c>
      <c r="BG1509" s="883">
        <v>7.0999999999999994E-2</v>
      </c>
    </row>
    <row r="1510" spans="2:59" ht="18" customHeight="1">
      <c r="B1510" s="9"/>
      <c r="C1510" s="824" t="s">
        <v>855</v>
      </c>
      <c r="D1510" s="747" t="s">
        <v>897</v>
      </c>
      <c r="E1510" s="1636" t="str">
        <f t="shared" si="97"/>
        <v>B30 (l)Camiones (N2, N3)</v>
      </c>
      <c r="F1510" s="1637" t="s">
        <v>546</v>
      </c>
      <c r="G1510" s="1637" t="s">
        <v>546</v>
      </c>
      <c r="H1510" s="1637" t="s">
        <v>546</v>
      </c>
      <c r="I1510" s="1637" t="s">
        <v>546</v>
      </c>
      <c r="J1510" s="1637" t="s">
        <v>546</v>
      </c>
      <c r="K1510" s="1637" t="s">
        <v>546</v>
      </c>
      <c r="L1510" s="1637" t="s">
        <v>546</v>
      </c>
      <c r="M1510" s="1637" t="s">
        <v>546</v>
      </c>
      <c r="N1510" s="1637" t="s">
        <v>546</v>
      </c>
      <c r="O1510" s="1637" t="s">
        <v>546</v>
      </c>
      <c r="P1510" s="1637" t="s">
        <v>546</v>
      </c>
      <c r="Q1510" s="1637" t="s">
        <v>546</v>
      </c>
      <c r="R1510" s="1637" t="s">
        <v>546</v>
      </c>
      <c r="S1510" s="1637" t="s">
        <v>546</v>
      </c>
      <c r="T1510" s="1637" t="s">
        <v>546</v>
      </c>
      <c r="U1510" s="1637" t="s">
        <v>546</v>
      </c>
      <c r="V1510" s="1637" t="s">
        <v>546</v>
      </c>
      <c r="W1510" s="1637" t="s">
        <v>546</v>
      </c>
      <c r="X1510" s="1637" t="s">
        <v>546</v>
      </c>
      <c r="Y1510" s="1637" t="s">
        <v>546</v>
      </c>
      <c r="Z1510" s="1637" t="s">
        <v>546</v>
      </c>
      <c r="AA1510" s="1637" t="s">
        <v>546</v>
      </c>
      <c r="AB1510" s="1637" t="s">
        <v>546</v>
      </c>
      <c r="AC1510" s="1637" t="s">
        <v>546</v>
      </c>
      <c r="AD1510" s="1637" t="s">
        <v>546</v>
      </c>
      <c r="AE1510" s="1637" t="s">
        <v>546</v>
      </c>
      <c r="AF1510" s="1637" t="s">
        <v>546</v>
      </c>
      <c r="AG1510" s="1637" t="s">
        <v>546</v>
      </c>
      <c r="AH1510" s="1637" t="s">
        <v>546</v>
      </c>
      <c r="AI1510" s="1637" t="s">
        <v>546</v>
      </c>
      <c r="AJ1510" s="1637" t="s">
        <v>546</v>
      </c>
      <c r="AK1510" s="1637" t="s">
        <v>546</v>
      </c>
      <c r="AL1510" s="1637" t="s">
        <v>546</v>
      </c>
      <c r="AM1510" s="1637" t="s">
        <v>546</v>
      </c>
      <c r="AN1510" s="1637" t="s">
        <v>546</v>
      </c>
      <c r="AO1510" s="1637" t="s">
        <v>546</v>
      </c>
      <c r="AP1510" s="1637">
        <v>1.903</v>
      </c>
      <c r="AQ1510" s="1637">
        <v>7.3999999999999996E-2</v>
      </c>
      <c r="AR1510" s="1637">
        <v>0.109</v>
      </c>
      <c r="AS1510" s="1637">
        <v>1.903</v>
      </c>
      <c r="AT1510" s="1637">
        <v>6.7000000000000004E-2</v>
      </c>
      <c r="AU1510" s="1637">
        <v>0.11600000000000001</v>
      </c>
      <c r="AV1510" s="1637">
        <v>1.8979999999999999</v>
      </c>
      <c r="AW1510" s="1637">
        <v>5.8999999999999997E-2</v>
      </c>
      <c r="AX1510" s="1637">
        <v>0.123</v>
      </c>
      <c r="AY1510" s="1623">
        <v>1.897</v>
      </c>
      <c r="AZ1510" s="1623">
        <v>5.5E-2</v>
      </c>
      <c r="BA1510" s="1623">
        <v>0.128</v>
      </c>
      <c r="BB1510" s="1623">
        <v>1.9019999999999999</v>
      </c>
      <c r="BC1510" s="1623">
        <v>4.9000000000000002E-2</v>
      </c>
      <c r="BD1510" s="1623">
        <v>0.13400000000000001</v>
      </c>
      <c r="BE1510" s="883">
        <v>1.903</v>
      </c>
      <c r="BF1510" s="883">
        <v>4.7E-2</v>
      </c>
      <c r="BG1510" s="883">
        <v>0.13600000000000001</v>
      </c>
    </row>
    <row r="1511" spans="2:59" ht="18" customHeight="1">
      <c r="B1511" s="9"/>
      <c r="C1511" s="824" t="s">
        <v>855</v>
      </c>
      <c r="D1511" s="747" t="s">
        <v>905</v>
      </c>
      <c r="E1511" s="1636" t="str">
        <f t="shared" si="97"/>
        <v>B30 (l)Autobuses (M2, M3)</v>
      </c>
      <c r="F1511" s="1637" t="s">
        <v>546</v>
      </c>
      <c r="G1511" s="1637" t="s">
        <v>546</v>
      </c>
      <c r="H1511" s="1637" t="s">
        <v>546</v>
      </c>
      <c r="I1511" s="1637" t="s">
        <v>546</v>
      </c>
      <c r="J1511" s="1637" t="s">
        <v>546</v>
      </c>
      <c r="K1511" s="1637" t="s">
        <v>546</v>
      </c>
      <c r="L1511" s="1637" t="s">
        <v>546</v>
      </c>
      <c r="M1511" s="1637" t="s">
        <v>546</v>
      </c>
      <c r="N1511" s="1637" t="s">
        <v>546</v>
      </c>
      <c r="O1511" s="1637" t="s">
        <v>546</v>
      </c>
      <c r="P1511" s="1637" t="s">
        <v>546</v>
      </c>
      <c r="Q1511" s="1637" t="s">
        <v>546</v>
      </c>
      <c r="R1511" s="1637" t="s">
        <v>546</v>
      </c>
      <c r="S1511" s="1637" t="s">
        <v>546</v>
      </c>
      <c r="T1511" s="1637" t="s">
        <v>546</v>
      </c>
      <c r="U1511" s="1637" t="s">
        <v>546</v>
      </c>
      <c r="V1511" s="1637" t="s">
        <v>546</v>
      </c>
      <c r="W1511" s="1637" t="s">
        <v>546</v>
      </c>
      <c r="X1511" s="1637" t="s">
        <v>546</v>
      </c>
      <c r="Y1511" s="1637" t="s">
        <v>546</v>
      </c>
      <c r="Z1511" s="1637" t="s">
        <v>546</v>
      </c>
      <c r="AA1511" s="1637" t="s">
        <v>546</v>
      </c>
      <c r="AB1511" s="1637" t="s">
        <v>546</v>
      </c>
      <c r="AC1511" s="1637" t="s">
        <v>546</v>
      </c>
      <c r="AD1511" s="1637" t="s">
        <v>546</v>
      </c>
      <c r="AE1511" s="1637" t="s">
        <v>546</v>
      </c>
      <c r="AF1511" s="1637" t="s">
        <v>546</v>
      </c>
      <c r="AG1511" s="1637" t="s">
        <v>546</v>
      </c>
      <c r="AH1511" s="1637" t="s">
        <v>546</v>
      </c>
      <c r="AI1511" s="1637" t="s">
        <v>546</v>
      </c>
      <c r="AJ1511" s="1637" t="s">
        <v>546</v>
      </c>
      <c r="AK1511" s="1637" t="s">
        <v>546</v>
      </c>
      <c r="AL1511" s="1637" t="s">
        <v>546</v>
      </c>
      <c r="AM1511" s="1637" t="s">
        <v>546</v>
      </c>
      <c r="AN1511" s="1637" t="s">
        <v>546</v>
      </c>
      <c r="AO1511" s="1637" t="s">
        <v>546</v>
      </c>
      <c r="AP1511" s="1637">
        <v>1.903</v>
      </c>
      <c r="AQ1511" s="1637">
        <v>3.2000000000000001E-2</v>
      </c>
      <c r="AR1511" s="1637">
        <v>7.0999999999999994E-2</v>
      </c>
      <c r="AS1511" s="1637">
        <v>1.903</v>
      </c>
      <c r="AT1511" s="1637">
        <v>2.7E-2</v>
      </c>
      <c r="AU1511" s="1637">
        <v>7.4999999999999997E-2</v>
      </c>
      <c r="AV1511" s="1637">
        <v>1.8979999999999999</v>
      </c>
      <c r="AW1511" s="1637">
        <v>2.3E-2</v>
      </c>
      <c r="AX1511" s="1637">
        <v>7.8E-2</v>
      </c>
      <c r="AY1511" s="1623">
        <v>1.897</v>
      </c>
      <c r="AZ1511" s="1623">
        <v>1.9E-2</v>
      </c>
      <c r="BA1511" s="1623">
        <v>8.3000000000000004E-2</v>
      </c>
      <c r="BB1511" s="1623">
        <v>1.9019999999999999</v>
      </c>
      <c r="BC1511" s="1623">
        <v>1.6E-2</v>
      </c>
      <c r="BD1511" s="1623">
        <v>8.6999999999999994E-2</v>
      </c>
      <c r="BE1511" s="883">
        <v>1.903</v>
      </c>
      <c r="BF1511" s="883">
        <v>1.4E-2</v>
      </c>
      <c r="BG1511" s="883">
        <v>8.8999999999999996E-2</v>
      </c>
    </row>
    <row r="1512" spans="2:59" ht="18" customHeight="1">
      <c r="B1512" s="9"/>
      <c r="C1512" s="824" t="s">
        <v>2296</v>
      </c>
      <c r="D1512" s="747" t="s">
        <v>895</v>
      </c>
      <c r="E1512" s="1636" t="str">
        <f t="shared" si="97"/>
        <v>B100 (l)Turismos (M1)</v>
      </c>
      <c r="F1512" s="1637" t="s">
        <v>546</v>
      </c>
      <c r="G1512" s="1637" t="s">
        <v>546</v>
      </c>
      <c r="H1512" s="1637" t="s">
        <v>546</v>
      </c>
      <c r="I1512" s="1637" t="s">
        <v>546</v>
      </c>
      <c r="J1512" s="1637" t="s">
        <v>546</v>
      </c>
      <c r="K1512" s="1637" t="s">
        <v>546</v>
      </c>
      <c r="L1512" s="1637" t="s">
        <v>546</v>
      </c>
      <c r="M1512" s="1637" t="s">
        <v>546</v>
      </c>
      <c r="N1512" s="1637" t="s">
        <v>546</v>
      </c>
      <c r="O1512" s="1637" t="s">
        <v>546</v>
      </c>
      <c r="P1512" s="1637" t="s">
        <v>546</v>
      </c>
      <c r="Q1512" s="1637" t="s">
        <v>546</v>
      </c>
      <c r="R1512" s="1637" t="s">
        <v>546</v>
      </c>
      <c r="S1512" s="1637" t="s">
        <v>546</v>
      </c>
      <c r="T1512" s="1637" t="s">
        <v>546</v>
      </c>
      <c r="U1512" s="1637" t="s">
        <v>546</v>
      </c>
      <c r="V1512" s="1637" t="s">
        <v>546</v>
      </c>
      <c r="W1512" s="1637" t="s">
        <v>546</v>
      </c>
      <c r="X1512" s="1637" t="s">
        <v>546</v>
      </c>
      <c r="Y1512" s="1637" t="s">
        <v>546</v>
      </c>
      <c r="Z1512" s="1637" t="s">
        <v>546</v>
      </c>
      <c r="AA1512" s="1637" t="s">
        <v>546</v>
      </c>
      <c r="AB1512" s="1637" t="s">
        <v>546</v>
      </c>
      <c r="AC1512" s="1637" t="s">
        <v>546</v>
      </c>
      <c r="AD1512" s="1637" t="s">
        <v>546</v>
      </c>
      <c r="AE1512" s="1637" t="s">
        <v>546</v>
      </c>
      <c r="AF1512" s="1637" t="s">
        <v>546</v>
      </c>
      <c r="AG1512" s="1637" t="s">
        <v>546</v>
      </c>
      <c r="AH1512" s="1637" t="s">
        <v>546</v>
      </c>
      <c r="AI1512" s="1637" t="s">
        <v>546</v>
      </c>
      <c r="AJ1512" s="1637" t="s">
        <v>546</v>
      </c>
      <c r="AK1512" s="1637" t="s">
        <v>546</v>
      </c>
      <c r="AL1512" s="1637" t="s">
        <v>546</v>
      </c>
      <c r="AM1512" s="1637" t="s">
        <v>546</v>
      </c>
      <c r="AN1512" s="1637" t="s">
        <v>546</v>
      </c>
      <c r="AO1512" s="1637" t="s">
        <v>546</v>
      </c>
      <c r="AP1512" s="1637">
        <v>0.14399999999999999</v>
      </c>
      <c r="AQ1512" s="1637">
        <v>7.0000000000000001E-3</v>
      </c>
      <c r="AR1512" s="1637">
        <v>0.11</v>
      </c>
      <c r="AS1512" s="1637">
        <v>0.14399999999999999</v>
      </c>
      <c r="AT1512" s="1637">
        <v>6.0000000000000001E-3</v>
      </c>
      <c r="AU1512" s="1637">
        <v>0.109</v>
      </c>
      <c r="AV1512" s="1637">
        <v>0.127</v>
      </c>
      <c r="AW1512" s="1637">
        <v>5.0000000000000001E-3</v>
      </c>
      <c r="AX1512" s="1637">
        <v>0.108</v>
      </c>
      <c r="AY1512" s="1623">
        <v>0.124</v>
      </c>
      <c r="AZ1512" s="1623">
        <v>4.0000000000000001E-3</v>
      </c>
      <c r="BA1512" s="1623">
        <v>0.107</v>
      </c>
      <c r="BB1512" s="1623">
        <v>0.14299999999999999</v>
      </c>
      <c r="BC1512" s="1623">
        <v>4.0000000000000001E-3</v>
      </c>
      <c r="BD1512" s="1623">
        <v>0.105</v>
      </c>
      <c r="BE1512" s="883">
        <v>0.14299999999999999</v>
      </c>
      <c r="BF1512" s="883">
        <v>4.0000000000000001E-3</v>
      </c>
      <c r="BG1512" s="883">
        <v>0.105</v>
      </c>
    </row>
    <row r="1513" spans="2:59" ht="18" customHeight="1">
      <c r="B1513" s="9"/>
      <c r="C1513" s="824" t="s">
        <v>856</v>
      </c>
      <c r="D1513" s="747" t="s">
        <v>896</v>
      </c>
      <c r="E1513" s="1636" t="str">
        <f t="shared" si="97"/>
        <v>B100 (l)Furgonetas y furgones (N1)</v>
      </c>
      <c r="F1513" s="1637" t="s">
        <v>546</v>
      </c>
      <c r="G1513" s="1637" t="s">
        <v>546</v>
      </c>
      <c r="H1513" s="1637" t="s">
        <v>546</v>
      </c>
      <c r="I1513" s="1637" t="s">
        <v>546</v>
      </c>
      <c r="J1513" s="1637" t="s">
        <v>546</v>
      </c>
      <c r="K1513" s="1637" t="s">
        <v>546</v>
      </c>
      <c r="L1513" s="1637" t="s">
        <v>546</v>
      </c>
      <c r="M1513" s="1637" t="s">
        <v>546</v>
      </c>
      <c r="N1513" s="1637" t="s">
        <v>546</v>
      </c>
      <c r="O1513" s="1637" t="s">
        <v>546</v>
      </c>
      <c r="P1513" s="1637" t="s">
        <v>546</v>
      </c>
      <c r="Q1513" s="1637" t="s">
        <v>546</v>
      </c>
      <c r="R1513" s="1637" t="s">
        <v>546</v>
      </c>
      <c r="S1513" s="1637" t="s">
        <v>546</v>
      </c>
      <c r="T1513" s="1637" t="s">
        <v>546</v>
      </c>
      <c r="U1513" s="1637" t="s">
        <v>546</v>
      </c>
      <c r="V1513" s="1637" t="s">
        <v>546</v>
      </c>
      <c r="W1513" s="1637" t="s">
        <v>546</v>
      </c>
      <c r="X1513" s="1637" t="s">
        <v>546</v>
      </c>
      <c r="Y1513" s="1637" t="s">
        <v>546</v>
      </c>
      <c r="Z1513" s="1637" t="s">
        <v>546</v>
      </c>
      <c r="AA1513" s="1637" t="s">
        <v>546</v>
      </c>
      <c r="AB1513" s="1637" t="s">
        <v>546</v>
      </c>
      <c r="AC1513" s="1637" t="s">
        <v>546</v>
      </c>
      <c r="AD1513" s="1637" t="s">
        <v>546</v>
      </c>
      <c r="AE1513" s="1637" t="s">
        <v>546</v>
      </c>
      <c r="AF1513" s="1637" t="s">
        <v>546</v>
      </c>
      <c r="AG1513" s="1637" t="s">
        <v>546</v>
      </c>
      <c r="AH1513" s="1637" t="s">
        <v>546</v>
      </c>
      <c r="AI1513" s="1637" t="s">
        <v>546</v>
      </c>
      <c r="AJ1513" s="1637" t="s">
        <v>546</v>
      </c>
      <c r="AK1513" s="1637" t="s">
        <v>546</v>
      </c>
      <c r="AL1513" s="1637" t="s">
        <v>546</v>
      </c>
      <c r="AM1513" s="1637" t="s">
        <v>546</v>
      </c>
      <c r="AN1513" s="1637" t="s">
        <v>546</v>
      </c>
      <c r="AO1513" s="1637" t="s">
        <v>546</v>
      </c>
      <c r="AP1513" s="1637">
        <v>0.14199999999999999</v>
      </c>
      <c r="AQ1513" s="1637">
        <v>8.0000000000000002E-3</v>
      </c>
      <c r="AR1513" s="1637">
        <v>7.0000000000000007E-2</v>
      </c>
      <c r="AS1513" s="1637">
        <v>0.14199999999999999</v>
      </c>
      <c r="AT1513" s="1637">
        <v>7.0000000000000001E-3</v>
      </c>
      <c r="AU1513" s="1637">
        <v>7.0000000000000007E-2</v>
      </c>
      <c r="AV1513" s="1637">
        <v>0.125</v>
      </c>
      <c r="AW1513" s="1637">
        <v>6.0000000000000001E-3</v>
      </c>
      <c r="AX1513" s="1637">
        <v>7.3999999999999996E-2</v>
      </c>
      <c r="AY1513" s="1623">
        <v>0.122</v>
      </c>
      <c r="AZ1513" s="1623">
        <v>4.0000000000000001E-3</v>
      </c>
      <c r="BA1513" s="1623">
        <v>7.0000000000000007E-2</v>
      </c>
      <c r="BB1513" s="1623">
        <v>0.14099999999999999</v>
      </c>
      <c r="BC1513" s="1623">
        <v>3.0000000000000001E-3</v>
      </c>
      <c r="BD1513" s="1623">
        <v>7.0999999999999994E-2</v>
      </c>
      <c r="BE1513" s="883">
        <v>0.14099999999999999</v>
      </c>
      <c r="BF1513" s="883">
        <v>3.0000000000000001E-3</v>
      </c>
      <c r="BG1513" s="883">
        <v>7.0999999999999994E-2</v>
      </c>
    </row>
    <row r="1514" spans="2:59" ht="18" customHeight="1">
      <c r="B1514" s="9"/>
      <c r="C1514" s="824" t="s">
        <v>856</v>
      </c>
      <c r="D1514" s="748" t="s">
        <v>897</v>
      </c>
      <c r="E1514" s="1636" t="str">
        <f t="shared" si="97"/>
        <v>B100 (l)Camiones (N2, N3)</v>
      </c>
      <c r="F1514" s="1637" t="s">
        <v>546</v>
      </c>
      <c r="G1514" s="1637" t="s">
        <v>546</v>
      </c>
      <c r="H1514" s="1637" t="s">
        <v>546</v>
      </c>
      <c r="I1514" s="1637" t="s">
        <v>546</v>
      </c>
      <c r="J1514" s="1637" t="s">
        <v>546</v>
      </c>
      <c r="K1514" s="1637" t="s">
        <v>546</v>
      </c>
      <c r="L1514" s="1637" t="s">
        <v>546</v>
      </c>
      <c r="M1514" s="1637" t="s">
        <v>546</v>
      </c>
      <c r="N1514" s="1637" t="s">
        <v>546</v>
      </c>
      <c r="O1514" s="1637" t="s">
        <v>546</v>
      </c>
      <c r="P1514" s="1637" t="s">
        <v>546</v>
      </c>
      <c r="Q1514" s="1637" t="s">
        <v>546</v>
      </c>
      <c r="R1514" s="1637" t="s">
        <v>546</v>
      </c>
      <c r="S1514" s="1637" t="s">
        <v>546</v>
      </c>
      <c r="T1514" s="1637" t="s">
        <v>546</v>
      </c>
      <c r="U1514" s="1637" t="s">
        <v>546</v>
      </c>
      <c r="V1514" s="1637" t="s">
        <v>546</v>
      </c>
      <c r="W1514" s="1637" t="s">
        <v>546</v>
      </c>
      <c r="X1514" s="1637" t="s">
        <v>546</v>
      </c>
      <c r="Y1514" s="1637" t="s">
        <v>546</v>
      </c>
      <c r="Z1514" s="1637" t="s">
        <v>546</v>
      </c>
      <c r="AA1514" s="1637" t="s">
        <v>546</v>
      </c>
      <c r="AB1514" s="1637" t="s">
        <v>546</v>
      </c>
      <c r="AC1514" s="1637" t="s">
        <v>546</v>
      </c>
      <c r="AD1514" s="1637" t="s">
        <v>546</v>
      </c>
      <c r="AE1514" s="1637" t="s">
        <v>546</v>
      </c>
      <c r="AF1514" s="1637" t="s">
        <v>546</v>
      </c>
      <c r="AG1514" s="1637" t="s">
        <v>546</v>
      </c>
      <c r="AH1514" s="1637" t="s">
        <v>546</v>
      </c>
      <c r="AI1514" s="1637" t="s">
        <v>546</v>
      </c>
      <c r="AJ1514" s="1637" t="s">
        <v>546</v>
      </c>
      <c r="AK1514" s="1637" t="s">
        <v>546</v>
      </c>
      <c r="AL1514" s="1637" t="s">
        <v>546</v>
      </c>
      <c r="AM1514" s="1637" t="s">
        <v>546</v>
      </c>
      <c r="AN1514" s="1637" t="s">
        <v>546</v>
      </c>
      <c r="AO1514" s="1637" t="s">
        <v>546</v>
      </c>
      <c r="AP1514" s="1637">
        <v>0.13900000000000001</v>
      </c>
      <c r="AQ1514" s="1637">
        <v>7.3999999999999996E-2</v>
      </c>
      <c r="AR1514" s="1637">
        <v>0.109</v>
      </c>
      <c r="AS1514" s="1637">
        <v>0.13900000000000001</v>
      </c>
      <c r="AT1514" s="1637">
        <v>6.7000000000000004E-2</v>
      </c>
      <c r="AU1514" s="1637">
        <v>0.11600000000000001</v>
      </c>
      <c r="AV1514" s="1637">
        <v>0.122</v>
      </c>
      <c r="AW1514" s="1637">
        <v>5.8999999999999997E-2</v>
      </c>
      <c r="AX1514" s="1637">
        <v>0.123</v>
      </c>
      <c r="AY1514" s="1623">
        <v>0.11899999999999999</v>
      </c>
      <c r="AZ1514" s="1623">
        <v>5.5E-2</v>
      </c>
      <c r="BA1514" s="1623">
        <v>0.128</v>
      </c>
      <c r="BB1514" s="1623">
        <v>0.13800000000000001</v>
      </c>
      <c r="BC1514" s="1623">
        <v>4.9000000000000002E-2</v>
      </c>
      <c r="BD1514" s="1623">
        <v>0.13400000000000001</v>
      </c>
      <c r="BE1514" s="883">
        <v>0.13800000000000001</v>
      </c>
      <c r="BF1514" s="883">
        <v>4.7E-2</v>
      </c>
      <c r="BG1514" s="883">
        <v>0.13600000000000001</v>
      </c>
    </row>
    <row r="1515" spans="2:59" ht="18" customHeight="1">
      <c r="B1515" s="9"/>
      <c r="C1515" s="824" t="s">
        <v>856</v>
      </c>
      <c r="D1515" s="748" t="s">
        <v>905</v>
      </c>
      <c r="E1515" s="1636" t="str">
        <f t="shared" si="97"/>
        <v>B100 (l)Autobuses (M2, M3)</v>
      </c>
      <c r="F1515" s="1637" t="s">
        <v>546</v>
      </c>
      <c r="G1515" s="1637" t="s">
        <v>546</v>
      </c>
      <c r="H1515" s="1637" t="s">
        <v>546</v>
      </c>
      <c r="I1515" s="1637" t="s">
        <v>546</v>
      </c>
      <c r="J1515" s="1637" t="s">
        <v>546</v>
      </c>
      <c r="K1515" s="1637" t="s">
        <v>546</v>
      </c>
      <c r="L1515" s="1637" t="s">
        <v>546</v>
      </c>
      <c r="M1515" s="1637" t="s">
        <v>546</v>
      </c>
      <c r="N1515" s="1637" t="s">
        <v>546</v>
      </c>
      <c r="O1515" s="1637" t="s">
        <v>546</v>
      </c>
      <c r="P1515" s="1637" t="s">
        <v>546</v>
      </c>
      <c r="Q1515" s="1637" t="s">
        <v>546</v>
      </c>
      <c r="R1515" s="1637" t="s">
        <v>546</v>
      </c>
      <c r="S1515" s="1637" t="s">
        <v>546</v>
      </c>
      <c r="T1515" s="1637" t="s">
        <v>546</v>
      </c>
      <c r="U1515" s="1637" t="s">
        <v>546</v>
      </c>
      <c r="V1515" s="1637" t="s">
        <v>546</v>
      </c>
      <c r="W1515" s="1637" t="s">
        <v>546</v>
      </c>
      <c r="X1515" s="1637" t="s">
        <v>546</v>
      </c>
      <c r="Y1515" s="1637" t="s">
        <v>546</v>
      </c>
      <c r="Z1515" s="1637" t="s">
        <v>546</v>
      </c>
      <c r="AA1515" s="1637" t="s">
        <v>546</v>
      </c>
      <c r="AB1515" s="1637" t="s">
        <v>546</v>
      </c>
      <c r="AC1515" s="1637" t="s">
        <v>546</v>
      </c>
      <c r="AD1515" s="1637" t="s">
        <v>546</v>
      </c>
      <c r="AE1515" s="1637" t="s">
        <v>546</v>
      </c>
      <c r="AF1515" s="1637" t="s">
        <v>546</v>
      </c>
      <c r="AG1515" s="1637" t="s">
        <v>546</v>
      </c>
      <c r="AH1515" s="1637" t="s">
        <v>546</v>
      </c>
      <c r="AI1515" s="1637" t="s">
        <v>546</v>
      </c>
      <c r="AJ1515" s="1637" t="s">
        <v>546</v>
      </c>
      <c r="AK1515" s="1637" t="s">
        <v>546</v>
      </c>
      <c r="AL1515" s="1637" t="s">
        <v>546</v>
      </c>
      <c r="AM1515" s="1637" t="s">
        <v>546</v>
      </c>
      <c r="AN1515" s="1637" t="s">
        <v>546</v>
      </c>
      <c r="AO1515" s="1637" t="s">
        <v>546</v>
      </c>
      <c r="AP1515" s="1637">
        <v>0.13900000000000001</v>
      </c>
      <c r="AQ1515" s="1637">
        <v>3.2000000000000001E-2</v>
      </c>
      <c r="AR1515" s="1637">
        <v>7.0999999999999994E-2</v>
      </c>
      <c r="AS1515" s="1637">
        <v>0.13900000000000001</v>
      </c>
      <c r="AT1515" s="1637">
        <v>2.7E-2</v>
      </c>
      <c r="AU1515" s="1637">
        <v>7.4999999999999997E-2</v>
      </c>
      <c r="AV1515" s="1637">
        <v>0.122</v>
      </c>
      <c r="AW1515" s="1637">
        <v>2.3E-2</v>
      </c>
      <c r="AX1515" s="1637">
        <v>7.8E-2</v>
      </c>
      <c r="AY1515" s="1623">
        <v>0.11899999999999999</v>
      </c>
      <c r="AZ1515" s="1623">
        <v>1.9E-2</v>
      </c>
      <c r="BA1515" s="1623">
        <v>8.3000000000000004E-2</v>
      </c>
      <c r="BB1515" s="1623">
        <v>0.13800000000000001</v>
      </c>
      <c r="BC1515" s="1623">
        <v>1.6E-2</v>
      </c>
      <c r="BD1515" s="1623">
        <v>8.6999999999999994E-2</v>
      </c>
      <c r="BE1515" s="883">
        <v>0.13800000000000001</v>
      </c>
      <c r="BF1515" s="883">
        <v>1.4E-2</v>
      </c>
      <c r="BG1515" s="883">
        <v>8.8999999999999996E-2</v>
      </c>
    </row>
    <row r="1516" spans="2:59" ht="18" customHeight="1">
      <c r="B1516" s="9"/>
      <c r="C1516" s="824" t="s">
        <v>834</v>
      </c>
      <c r="D1516" s="1638" t="s">
        <v>895</v>
      </c>
      <c r="E1516" s="1636" t="str">
        <f t="shared" si="97"/>
        <v>LPG (l)Turismos (M1)</v>
      </c>
      <c r="F1516" s="1637">
        <v>1.6519999999999999</v>
      </c>
      <c r="G1516" s="1637">
        <v>0.255</v>
      </c>
      <c r="H1516" s="1637">
        <v>7.9000000000000001E-2</v>
      </c>
      <c r="I1516" s="1637">
        <v>1.6519999999999999</v>
      </c>
      <c r="J1516" s="1637">
        <v>0.255</v>
      </c>
      <c r="K1516" s="1637">
        <v>7.8E-2</v>
      </c>
      <c r="L1516" s="1637">
        <v>1.6519999999999999</v>
      </c>
      <c r="M1516" s="1637">
        <v>0.255</v>
      </c>
      <c r="N1516" s="1637">
        <v>7.8E-2</v>
      </c>
      <c r="O1516" s="1637">
        <v>1.6519999999999999</v>
      </c>
      <c r="P1516" s="1637">
        <v>0.253</v>
      </c>
      <c r="Q1516" s="1637">
        <v>7.9000000000000001E-2</v>
      </c>
      <c r="R1516" s="1637">
        <v>1.6519999999999999</v>
      </c>
      <c r="S1516" s="1637">
        <v>0.25600000000000001</v>
      </c>
      <c r="T1516" s="1637">
        <v>7.9000000000000001E-2</v>
      </c>
      <c r="U1516" s="1637">
        <v>1.6519999999999999</v>
      </c>
      <c r="V1516" s="1637">
        <v>0.252</v>
      </c>
      <c r="W1516" s="1637">
        <v>7.6999999999999999E-2</v>
      </c>
      <c r="X1516" s="1637">
        <v>1.6519999999999999</v>
      </c>
      <c r="Y1516" s="1637">
        <v>0.251</v>
      </c>
      <c r="Z1516" s="1637">
        <v>7.4999999999999997E-2</v>
      </c>
      <c r="AA1516" s="1637">
        <v>1.6519999999999999</v>
      </c>
      <c r="AB1516" s="1637">
        <v>0.25</v>
      </c>
      <c r="AC1516" s="1637">
        <v>7.0999999999999994E-2</v>
      </c>
      <c r="AD1516" s="1637">
        <v>1.6519999999999999</v>
      </c>
      <c r="AE1516" s="1637">
        <v>0.20599999999999999</v>
      </c>
      <c r="AF1516" s="1637">
        <v>2.5999999999999999E-2</v>
      </c>
      <c r="AG1516" s="1637">
        <v>1.6519999999999999</v>
      </c>
      <c r="AH1516" s="1637">
        <v>0.20499999999999999</v>
      </c>
      <c r="AI1516" s="1637">
        <v>2.4E-2</v>
      </c>
      <c r="AJ1516" s="1637">
        <v>1.6519999999999999</v>
      </c>
      <c r="AK1516" s="1637">
        <v>0.20599999999999999</v>
      </c>
      <c r="AL1516" s="1637">
        <v>2.4E-2</v>
      </c>
      <c r="AM1516" s="1637">
        <v>1.6519999999999999</v>
      </c>
      <c r="AN1516" s="1637">
        <v>0.20399999999999999</v>
      </c>
      <c r="AO1516" s="1637">
        <v>2.1999999999999999E-2</v>
      </c>
      <c r="AP1516" s="1637">
        <v>1.6519999999999999</v>
      </c>
      <c r="AQ1516" s="1637">
        <v>0.20499999999999999</v>
      </c>
      <c r="AR1516" s="1637">
        <v>1.4999999999999999E-2</v>
      </c>
      <c r="AS1516" s="1637">
        <v>1.6519999999999999</v>
      </c>
      <c r="AT1516" s="1637">
        <v>0.20200000000000001</v>
      </c>
      <c r="AU1516" s="1637">
        <v>1.4E-2</v>
      </c>
      <c r="AV1516" s="1637">
        <v>1.6519999999999999</v>
      </c>
      <c r="AW1516" s="1637">
        <v>0.20200000000000001</v>
      </c>
      <c r="AX1516" s="1637">
        <v>1.4E-2</v>
      </c>
      <c r="AY1516" s="1639">
        <v>1.6519999999999999</v>
      </c>
      <c r="AZ1516" s="1639">
        <v>0.20300000000000001</v>
      </c>
      <c r="BA1516" s="1639">
        <v>1.4E-2</v>
      </c>
      <c r="BB1516" s="1623">
        <v>1.6519999999999999</v>
      </c>
      <c r="BC1516" s="1623">
        <v>0.2</v>
      </c>
      <c r="BD1516" s="1623">
        <v>1.4E-2</v>
      </c>
      <c r="BE1516" s="883">
        <v>1.6519999999999999</v>
      </c>
      <c r="BF1516" s="883">
        <v>0.20100000000000001</v>
      </c>
      <c r="BG1516" s="883">
        <v>1.2999999999999999E-2</v>
      </c>
    </row>
    <row r="1517" spans="2:59" ht="18" customHeight="1">
      <c r="B1517" s="9"/>
      <c r="C1517" s="824" t="s">
        <v>911</v>
      </c>
      <c r="D1517" s="749" t="s">
        <v>895</v>
      </c>
      <c r="E1517" s="1636" t="str">
        <f t="shared" si="97"/>
        <v>CNG (kg)Turismos (M1)</v>
      </c>
      <c r="F1517" s="1637">
        <v>2.7389999999999999</v>
      </c>
      <c r="G1517" s="1637">
        <v>1.1160000000000001</v>
      </c>
      <c r="H1517" s="1637">
        <v>3.3000000000000002E-2</v>
      </c>
      <c r="I1517" s="1637">
        <v>2.742</v>
      </c>
      <c r="J1517" s="1637">
        <v>1.1160000000000001</v>
      </c>
      <c r="K1517" s="1637">
        <v>3.3000000000000002E-2</v>
      </c>
      <c r="L1517" s="1637">
        <v>2.7170000000000001</v>
      </c>
      <c r="M1517" s="1637">
        <v>1.1160000000000001</v>
      </c>
      <c r="N1517" s="1637">
        <v>3.3000000000000002E-2</v>
      </c>
      <c r="O1517" s="1637">
        <v>2.7410000000000001</v>
      </c>
      <c r="P1517" s="1637">
        <v>1.1160000000000001</v>
      </c>
      <c r="Q1517" s="1637">
        <v>3.3000000000000002E-2</v>
      </c>
      <c r="R1517" s="1637">
        <v>2.746</v>
      </c>
      <c r="S1517" s="1637">
        <v>1.1160000000000001</v>
      </c>
      <c r="T1517" s="1637">
        <v>3.3000000000000002E-2</v>
      </c>
      <c r="U1517" s="1637">
        <v>2.726</v>
      </c>
      <c r="V1517" s="1637">
        <v>1.1160000000000001</v>
      </c>
      <c r="W1517" s="1637">
        <v>3.3000000000000002E-2</v>
      </c>
      <c r="X1517" s="1637">
        <v>2.7160000000000002</v>
      </c>
      <c r="Y1517" s="1637">
        <v>1.1160000000000001</v>
      </c>
      <c r="Z1517" s="1637">
        <v>3.3000000000000002E-2</v>
      </c>
      <c r="AA1517" s="1637">
        <v>2.7160000000000002</v>
      </c>
      <c r="AB1517" s="1637">
        <v>1.1160000000000001</v>
      </c>
      <c r="AC1517" s="1637">
        <v>3.3000000000000002E-2</v>
      </c>
      <c r="AD1517" s="1637">
        <v>2.7</v>
      </c>
      <c r="AE1517" s="1637">
        <v>1.08</v>
      </c>
      <c r="AF1517" s="1637">
        <v>3.3000000000000002E-2</v>
      </c>
      <c r="AG1517" s="1637">
        <v>2.7080000000000002</v>
      </c>
      <c r="AH1517" s="1637">
        <v>1.085</v>
      </c>
      <c r="AI1517" s="1637">
        <v>3.3000000000000002E-2</v>
      </c>
      <c r="AJ1517" s="1637">
        <v>2.7080000000000002</v>
      </c>
      <c r="AK1517" s="1637">
        <v>1.0960000000000001</v>
      </c>
      <c r="AL1517" s="1637">
        <v>3.3000000000000002E-2</v>
      </c>
      <c r="AM1517" s="1637">
        <v>2.714</v>
      </c>
      <c r="AN1517" s="1637">
        <v>1.081</v>
      </c>
      <c r="AO1517" s="1637">
        <v>3.3000000000000002E-2</v>
      </c>
      <c r="AP1517" s="1637">
        <v>2.7</v>
      </c>
      <c r="AQ1517" s="1637">
        <v>1.111</v>
      </c>
      <c r="AR1517" s="1637">
        <v>3.3000000000000002E-2</v>
      </c>
      <c r="AS1517" s="1637">
        <v>2.7250000000000001</v>
      </c>
      <c r="AT1517" s="1637">
        <v>1.0980000000000001</v>
      </c>
      <c r="AU1517" s="1637">
        <v>3.2000000000000001E-2</v>
      </c>
      <c r="AV1517" s="1637">
        <v>2.726</v>
      </c>
      <c r="AW1517" s="1637">
        <v>1.099</v>
      </c>
      <c r="AX1517" s="1637">
        <v>3.1E-2</v>
      </c>
      <c r="AY1517" s="1639">
        <v>2.7160000000000002</v>
      </c>
      <c r="AZ1517" s="1639">
        <v>1.1080000000000001</v>
      </c>
      <c r="BA1517" s="1639">
        <v>0.03</v>
      </c>
      <c r="BB1517" s="1623">
        <v>2.7309999999999999</v>
      </c>
      <c r="BC1517" s="1623">
        <v>1.077</v>
      </c>
      <c r="BD1517" s="1623">
        <v>0.03</v>
      </c>
      <c r="BE1517" s="883">
        <v>2.7309999999999999</v>
      </c>
      <c r="BF1517" s="883">
        <v>1.0960000000000001</v>
      </c>
      <c r="BG1517" s="883">
        <v>2.9000000000000001E-2</v>
      </c>
    </row>
    <row r="1518" spans="2:59" ht="18" customHeight="1">
      <c r="B1518" s="9"/>
      <c r="C1518" s="824" t="s">
        <v>911</v>
      </c>
      <c r="D1518" s="749" t="s">
        <v>897</v>
      </c>
      <c r="E1518" s="1636" t="str">
        <f t="shared" si="97"/>
        <v>CNG (kg)Camiones (N2, N3)</v>
      </c>
      <c r="F1518" s="1637">
        <v>2.7389999999999999</v>
      </c>
      <c r="G1518" s="1637" t="s">
        <v>546</v>
      </c>
      <c r="H1518" s="1637" t="s">
        <v>546</v>
      </c>
      <c r="I1518" s="1637">
        <v>2.742</v>
      </c>
      <c r="J1518" s="1637" t="s">
        <v>546</v>
      </c>
      <c r="K1518" s="1637" t="s">
        <v>546</v>
      </c>
      <c r="L1518" s="1637">
        <v>2.7170000000000001</v>
      </c>
      <c r="M1518" s="1637" t="s">
        <v>546</v>
      </c>
      <c r="N1518" s="1637" t="s">
        <v>546</v>
      </c>
      <c r="O1518" s="1637">
        <v>2.7410000000000001</v>
      </c>
      <c r="P1518" s="1637" t="s">
        <v>546</v>
      </c>
      <c r="Q1518" s="1637" t="s">
        <v>546</v>
      </c>
      <c r="R1518" s="1637">
        <v>2.746</v>
      </c>
      <c r="S1518" s="1637" t="s">
        <v>546</v>
      </c>
      <c r="T1518" s="1637" t="s">
        <v>546</v>
      </c>
      <c r="U1518" s="1637">
        <v>2.726</v>
      </c>
      <c r="V1518" s="1637" t="s">
        <v>546</v>
      </c>
      <c r="W1518" s="1637" t="s">
        <v>546</v>
      </c>
      <c r="X1518" s="1637">
        <v>2.7160000000000002</v>
      </c>
      <c r="Y1518" s="1637" t="s">
        <v>546</v>
      </c>
      <c r="Z1518" s="1637" t="s">
        <v>546</v>
      </c>
      <c r="AA1518" s="1637">
        <v>2.7160000000000002</v>
      </c>
      <c r="AB1518" s="1637" t="s">
        <v>546</v>
      </c>
      <c r="AC1518" s="1637" t="s">
        <v>546</v>
      </c>
      <c r="AD1518" s="1637">
        <v>2.7</v>
      </c>
      <c r="AE1518" s="1637" t="s">
        <v>546</v>
      </c>
      <c r="AF1518" s="1637" t="s">
        <v>546</v>
      </c>
      <c r="AG1518" s="1637">
        <v>2.7080000000000002</v>
      </c>
      <c r="AH1518" s="1637" t="s">
        <v>546</v>
      </c>
      <c r="AI1518" s="1637" t="s">
        <v>546</v>
      </c>
      <c r="AJ1518" s="1637">
        <v>2.7080000000000002</v>
      </c>
      <c r="AK1518" s="1637" t="s">
        <v>546</v>
      </c>
      <c r="AL1518" s="1637" t="s">
        <v>546</v>
      </c>
      <c r="AM1518" s="1637">
        <v>2.714</v>
      </c>
      <c r="AN1518" s="1637" t="s">
        <v>546</v>
      </c>
      <c r="AO1518" s="1637" t="s">
        <v>546</v>
      </c>
      <c r="AP1518" s="1637">
        <v>2.7</v>
      </c>
      <c r="AQ1518" s="1637" t="s">
        <v>546</v>
      </c>
      <c r="AR1518" s="1637" t="s">
        <v>546</v>
      </c>
      <c r="AS1518" s="1637">
        <v>2.7250000000000001</v>
      </c>
      <c r="AT1518" s="1637" t="s">
        <v>546</v>
      </c>
      <c r="AU1518" s="1637" t="s">
        <v>546</v>
      </c>
      <c r="AV1518" s="1637">
        <v>2.726</v>
      </c>
      <c r="AW1518" s="1637" t="s">
        <v>546</v>
      </c>
      <c r="AX1518" s="1637" t="s">
        <v>546</v>
      </c>
      <c r="AY1518" s="1639">
        <v>2.7160000000000002</v>
      </c>
      <c r="AZ1518" s="1639" t="s">
        <v>546</v>
      </c>
      <c r="BA1518" s="1639" t="s">
        <v>546</v>
      </c>
      <c r="BB1518" s="1623">
        <v>2.7309999999999999</v>
      </c>
      <c r="BC1518" s="1623" t="s">
        <v>546</v>
      </c>
      <c r="BD1518" s="1623" t="s">
        <v>546</v>
      </c>
      <c r="BE1518" s="883">
        <v>2.7309999999999999</v>
      </c>
      <c r="BF1518" s="883" t="s">
        <v>546</v>
      </c>
      <c r="BG1518" s="883" t="s">
        <v>546</v>
      </c>
    </row>
    <row r="1519" spans="2:59" ht="18" customHeight="1">
      <c r="B1519" s="9"/>
      <c r="C1519" s="824" t="s">
        <v>911</v>
      </c>
      <c r="D1519" s="749" t="s">
        <v>905</v>
      </c>
      <c r="E1519" s="1636" t="str">
        <f t="shared" si="97"/>
        <v>CNG (kg)Autobuses (M2, M3)</v>
      </c>
      <c r="F1519" s="1637">
        <v>2.7389999999999999</v>
      </c>
      <c r="G1519" s="1637">
        <v>3.9209999999999998</v>
      </c>
      <c r="H1519" s="1637" t="s">
        <v>546</v>
      </c>
      <c r="I1519" s="1637">
        <v>2.742</v>
      </c>
      <c r="J1519" s="1637">
        <v>3.1850000000000001</v>
      </c>
      <c r="K1519" s="1637" t="s">
        <v>546</v>
      </c>
      <c r="L1519" s="1637">
        <v>2.7170000000000001</v>
      </c>
      <c r="M1519" s="1637">
        <v>3.1179999999999999</v>
      </c>
      <c r="N1519" s="1637" t="s">
        <v>546</v>
      </c>
      <c r="O1519" s="1637">
        <v>2.7410000000000001</v>
      </c>
      <c r="P1519" s="1637">
        <v>2.4609999999999999</v>
      </c>
      <c r="Q1519" s="1637" t="s">
        <v>546</v>
      </c>
      <c r="R1519" s="1637">
        <v>2.746</v>
      </c>
      <c r="S1519" s="1637">
        <v>2.452</v>
      </c>
      <c r="T1519" s="1637" t="s">
        <v>546</v>
      </c>
      <c r="U1519" s="1637">
        <v>2.726</v>
      </c>
      <c r="V1519" s="1637">
        <v>2.419</v>
      </c>
      <c r="W1519" s="1637" t="s">
        <v>546</v>
      </c>
      <c r="X1519" s="1637">
        <v>2.7160000000000002</v>
      </c>
      <c r="Y1519" s="1637">
        <v>2.4119999999999999</v>
      </c>
      <c r="Z1519" s="1637" t="s">
        <v>546</v>
      </c>
      <c r="AA1519" s="1637">
        <v>2.7160000000000002</v>
      </c>
      <c r="AB1519" s="1637">
        <v>2.3959999999999999</v>
      </c>
      <c r="AC1519" s="1637" t="s">
        <v>546</v>
      </c>
      <c r="AD1519" s="1637">
        <v>2.7</v>
      </c>
      <c r="AE1519" s="1637">
        <v>2.355</v>
      </c>
      <c r="AF1519" s="1637" t="s">
        <v>546</v>
      </c>
      <c r="AG1519" s="1637">
        <v>2.7080000000000002</v>
      </c>
      <c r="AH1519" s="1637">
        <v>2.375</v>
      </c>
      <c r="AI1519" s="1637" t="s">
        <v>546</v>
      </c>
      <c r="AJ1519" s="1637">
        <v>2.7080000000000002</v>
      </c>
      <c r="AK1519" s="1637">
        <v>2.37</v>
      </c>
      <c r="AL1519" s="1637" t="s">
        <v>546</v>
      </c>
      <c r="AM1519" s="1637">
        <v>2.714</v>
      </c>
      <c r="AN1519" s="1637">
        <v>2.38</v>
      </c>
      <c r="AO1519" s="1637" t="s">
        <v>546</v>
      </c>
      <c r="AP1519" s="1637">
        <v>2.7</v>
      </c>
      <c r="AQ1519" s="1637">
        <v>2.4249999999999998</v>
      </c>
      <c r="AR1519" s="1637" t="s">
        <v>546</v>
      </c>
      <c r="AS1519" s="1637">
        <v>2.7250000000000001</v>
      </c>
      <c r="AT1519" s="1637">
        <v>2.4489999999999998</v>
      </c>
      <c r="AU1519" s="1637" t="s">
        <v>546</v>
      </c>
      <c r="AV1519" s="1637">
        <v>2.726</v>
      </c>
      <c r="AW1519" s="1637">
        <v>2.4580000000000002</v>
      </c>
      <c r="AX1519" s="1637" t="s">
        <v>546</v>
      </c>
      <c r="AY1519" s="1639">
        <v>2.7160000000000002</v>
      </c>
      <c r="AZ1519" s="1639">
        <v>2.4460000000000002</v>
      </c>
      <c r="BA1519" s="1639" t="s">
        <v>546</v>
      </c>
      <c r="BB1519" s="1623">
        <v>2.7309999999999999</v>
      </c>
      <c r="BC1519" s="1623">
        <v>2.4689999999999999</v>
      </c>
      <c r="BD1519" s="1623" t="s">
        <v>546</v>
      </c>
      <c r="BE1519" s="883">
        <v>2.7309999999999999</v>
      </c>
      <c r="BF1519" s="883">
        <v>2.4729999999999999</v>
      </c>
      <c r="BG1519" s="883" t="s">
        <v>546</v>
      </c>
    </row>
    <row r="1520" spans="2:59" ht="18" customHeight="1">
      <c r="B1520" s="9"/>
      <c r="C1520" s="824" t="s">
        <v>912</v>
      </c>
      <c r="D1520" s="749" t="s">
        <v>897</v>
      </c>
      <c r="E1520" s="1636" t="str">
        <f t="shared" si="97"/>
        <v>LNG (kg)Camiones (N2, N3)</v>
      </c>
      <c r="F1520" s="1637">
        <v>2.7389999999999999</v>
      </c>
      <c r="G1520" s="1637" t="s">
        <v>546</v>
      </c>
      <c r="H1520" s="1637" t="s">
        <v>546</v>
      </c>
      <c r="I1520" s="1637">
        <v>2.742</v>
      </c>
      <c r="J1520" s="1637" t="s">
        <v>546</v>
      </c>
      <c r="K1520" s="1637" t="s">
        <v>546</v>
      </c>
      <c r="L1520" s="1637">
        <v>2.7170000000000001</v>
      </c>
      <c r="M1520" s="1637" t="s">
        <v>546</v>
      </c>
      <c r="N1520" s="1637" t="s">
        <v>546</v>
      </c>
      <c r="O1520" s="1637">
        <v>2.7410000000000001</v>
      </c>
      <c r="P1520" s="1637" t="s">
        <v>546</v>
      </c>
      <c r="Q1520" s="1637" t="s">
        <v>546</v>
      </c>
      <c r="R1520" s="1637">
        <v>2.746</v>
      </c>
      <c r="S1520" s="1637" t="s">
        <v>546</v>
      </c>
      <c r="T1520" s="1637" t="s">
        <v>546</v>
      </c>
      <c r="U1520" s="1637">
        <v>2.726</v>
      </c>
      <c r="V1520" s="1637" t="s">
        <v>546</v>
      </c>
      <c r="W1520" s="1637" t="s">
        <v>546</v>
      </c>
      <c r="X1520" s="1637">
        <v>2.7160000000000002</v>
      </c>
      <c r="Y1520" s="1637" t="s">
        <v>546</v>
      </c>
      <c r="Z1520" s="1637" t="s">
        <v>546</v>
      </c>
      <c r="AA1520" s="1637">
        <v>2.7160000000000002</v>
      </c>
      <c r="AB1520" s="1637" t="s">
        <v>546</v>
      </c>
      <c r="AC1520" s="1637" t="s">
        <v>546</v>
      </c>
      <c r="AD1520" s="1637">
        <v>2.7</v>
      </c>
      <c r="AE1520" s="1637" t="s">
        <v>546</v>
      </c>
      <c r="AF1520" s="1637" t="s">
        <v>546</v>
      </c>
      <c r="AG1520" s="1637">
        <v>2.7080000000000002</v>
      </c>
      <c r="AH1520" s="1637" t="s">
        <v>546</v>
      </c>
      <c r="AI1520" s="1637" t="s">
        <v>546</v>
      </c>
      <c r="AJ1520" s="1637">
        <v>2.7080000000000002</v>
      </c>
      <c r="AK1520" s="1637" t="s">
        <v>546</v>
      </c>
      <c r="AL1520" s="1637" t="s">
        <v>546</v>
      </c>
      <c r="AM1520" s="1637">
        <v>2.714</v>
      </c>
      <c r="AN1520" s="1637" t="s">
        <v>546</v>
      </c>
      <c r="AO1520" s="1637" t="s">
        <v>546</v>
      </c>
      <c r="AP1520" s="1637">
        <v>2.7</v>
      </c>
      <c r="AQ1520" s="1637" t="s">
        <v>546</v>
      </c>
      <c r="AR1520" s="1637" t="s">
        <v>546</v>
      </c>
      <c r="AS1520" s="1637">
        <v>2.7250000000000001</v>
      </c>
      <c r="AT1520" s="1637" t="s">
        <v>546</v>
      </c>
      <c r="AU1520" s="1637" t="s">
        <v>546</v>
      </c>
      <c r="AV1520" s="1637">
        <v>2.726</v>
      </c>
      <c r="AW1520" s="1637" t="s">
        <v>546</v>
      </c>
      <c r="AX1520" s="1637" t="s">
        <v>546</v>
      </c>
      <c r="AY1520" s="1639">
        <v>2.7160000000000002</v>
      </c>
      <c r="AZ1520" s="1639" t="s">
        <v>546</v>
      </c>
      <c r="BA1520" s="1639" t="s">
        <v>546</v>
      </c>
      <c r="BB1520" s="1623">
        <v>2.7309999999999999</v>
      </c>
      <c r="BC1520" s="1623" t="s">
        <v>546</v>
      </c>
      <c r="BD1520" s="1623" t="s">
        <v>546</v>
      </c>
      <c r="BE1520" s="883">
        <v>2.7309999999999999</v>
      </c>
      <c r="BF1520" s="883" t="s">
        <v>546</v>
      </c>
      <c r="BG1520" s="883" t="s">
        <v>546</v>
      </c>
    </row>
    <row r="1521" spans="1:59" ht="18" customHeight="1">
      <c r="B1521" s="9"/>
      <c r="C1521" s="824" t="s">
        <v>913</v>
      </c>
      <c r="D1521" s="749" t="s">
        <v>895</v>
      </c>
      <c r="E1521" s="1636" t="str">
        <f t="shared" si="97"/>
        <v>AdBlue (l)Turismos (M1)</v>
      </c>
      <c r="F1521" s="1637">
        <v>0.26</v>
      </c>
      <c r="G1521" s="1637" t="s">
        <v>546</v>
      </c>
      <c r="H1521" s="1637" t="s">
        <v>546</v>
      </c>
      <c r="I1521" s="1637">
        <v>0.26</v>
      </c>
      <c r="J1521" s="1637" t="s">
        <v>546</v>
      </c>
      <c r="K1521" s="1637" t="s">
        <v>546</v>
      </c>
      <c r="L1521" s="1637">
        <v>0.26</v>
      </c>
      <c r="M1521" s="1637" t="s">
        <v>546</v>
      </c>
      <c r="N1521" s="1637" t="s">
        <v>546</v>
      </c>
      <c r="O1521" s="1637">
        <v>0.26</v>
      </c>
      <c r="P1521" s="1637" t="s">
        <v>546</v>
      </c>
      <c r="Q1521" s="1637" t="s">
        <v>546</v>
      </c>
      <c r="R1521" s="1637">
        <v>0.26</v>
      </c>
      <c r="S1521" s="1637" t="s">
        <v>546</v>
      </c>
      <c r="T1521" s="1637" t="s">
        <v>546</v>
      </c>
      <c r="U1521" s="1637">
        <v>0.26</v>
      </c>
      <c r="V1521" s="1637" t="s">
        <v>546</v>
      </c>
      <c r="W1521" s="1637" t="s">
        <v>546</v>
      </c>
      <c r="X1521" s="1637">
        <v>0.26</v>
      </c>
      <c r="Y1521" s="1637" t="s">
        <v>546</v>
      </c>
      <c r="Z1521" s="1637" t="s">
        <v>546</v>
      </c>
      <c r="AA1521" s="1637">
        <v>0.26</v>
      </c>
      <c r="AB1521" s="1637" t="s">
        <v>546</v>
      </c>
      <c r="AC1521" s="1637" t="s">
        <v>546</v>
      </c>
      <c r="AD1521" s="1637">
        <v>0.26</v>
      </c>
      <c r="AE1521" s="1637" t="s">
        <v>546</v>
      </c>
      <c r="AF1521" s="1637" t="s">
        <v>546</v>
      </c>
      <c r="AG1521" s="1637">
        <v>0.26</v>
      </c>
      <c r="AH1521" s="1637" t="s">
        <v>546</v>
      </c>
      <c r="AI1521" s="1637" t="s">
        <v>546</v>
      </c>
      <c r="AJ1521" s="1637">
        <v>0.26</v>
      </c>
      <c r="AK1521" s="1637" t="s">
        <v>546</v>
      </c>
      <c r="AL1521" s="1637" t="s">
        <v>546</v>
      </c>
      <c r="AM1521" s="1637">
        <v>0.26</v>
      </c>
      <c r="AN1521" s="1637" t="s">
        <v>546</v>
      </c>
      <c r="AO1521" s="1637" t="s">
        <v>546</v>
      </c>
      <c r="AP1521" s="1637">
        <v>0.26</v>
      </c>
      <c r="AQ1521" s="1637" t="s">
        <v>546</v>
      </c>
      <c r="AR1521" s="1637" t="s">
        <v>546</v>
      </c>
      <c r="AS1521" s="1637">
        <v>0.26</v>
      </c>
      <c r="AT1521" s="1637" t="s">
        <v>546</v>
      </c>
      <c r="AU1521" s="1637" t="s">
        <v>546</v>
      </c>
      <c r="AV1521" s="1637">
        <v>0.26</v>
      </c>
      <c r="AW1521" s="1637" t="s">
        <v>546</v>
      </c>
      <c r="AX1521" s="1637" t="s">
        <v>546</v>
      </c>
      <c r="AY1521" s="1639">
        <v>0.26</v>
      </c>
      <c r="AZ1521" s="1639" t="s">
        <v>546</v>
      </c>
      <c r="BA1521" s="1639" t="s">
        <v>546</v>
      </c>
      <c r="BB1521" s="1623">
        <v>0.26</v>
      </c>
      <c r="BC1521" s="1623" t="s">
        <v>546</v>
      </c>
      <c r="BD1521" s="1623" t="s">
        <v>546</v>
      </c>
      <c r="BE1521" s="883">
        <v>0.26</v>
      </c>
      <c r="BF1521" s="883" t="s">
        <v>546</v>
      </c>
      <c r="BG1521" s="883" t="s">
        <v>546</v>
      </c>
    </row>
    <row r="1522" spans="1:59" ht="18" customHeight="1">
      <c r="B1522" s="9"/>
      <c r="C1522" s="824" t="s">
        <v>913</v>
      </c>
      <c r="D1522" s="749" t="s">
        <v>896</v>
      </c>
      <c r="E1522" s="1636" t="str">
        <f t="shared" si="97"/>
        <v>AdBlue (l)Furgonetas y furgones (N1)</v>
      </c>
      <c r="F1522" s="1637">
        <v>0.26</v>
      </c>
      <c r="G1522" s="1637" t="s">
        <v>546</v>
      </c>
      <c r="H1522" s="1637" t="s">
        <v>546</v>
      </c>
      <c r="I1522" s="1637">
        <v>0.26</v>
      </c>
      <c r="J1522" s="1637" t="s">
        <v>546</v>
      </c>
      <c r="K1522" s="1637" t="s">
        <v>546</v>
      </c>
      <c r="L1522" s="1637">
        <v>0.26</v>
      </c>
      <c r="M1522" s="1637" t="s">
        <v>546</v>
      </c>
      <c r="N1522" s="1637" t="s">
        <v>546</v>
      </c>
      <c r="O1522" s="1637">
        <v>0.26</v>
      </c>
      <c r="P1522" s="1637" t="s">
        <v>546</v>
      </c>
      <c r="Q1522" s="1637" t="s">
        <v>546</v>
      </c>
      <c r="R1522" s="1637">
        <v>0.26</v>
      </c>
      <c r="S1522" s="1637" t="s">
        <v>546</v>
      </c>
      <c r="T1522" s="1637" t="s">
        <v>546</v>
      </c>
      <c r="U1522" s="1637">
        <v>0.26</v>
      </c>
      <c r="V1522" s="1637" t="s">
        <v>546</v>
      </c>
      <c r="W1522" s="1637" t="s">
        <v>546</v>
      </c>
      <c r="X1522" s="1637">
        <v>0.26</v>
      </c>
      <c r="Y1522" s="1637" t="s">
        <v>546</v>
      </c>
      <c r="Z1522" s="1637" t="s">
        <v>546</v>
      </c>
      <c r="AA1522" s="1637">
        <v>0.26</v>
      </c>
      <c r="AB1522" s="1637" t="s">
        <v>546</v>
      </c>
      <c r="AC1522" s="1637" t="s">
        <v>546</v>
      </c>
      <c r="AD1522" s="1637">
        <v>0.26</v>
      </c>
      <c r="AE1522" s="1637" t="s">
        <v>546</v>
      </c>
      <c r="AF1522" s="1637" t="s">
        <v>546</v>
      </c>
      <c r="AG1522" s="1637">
        <v>0.26</v>
      </c>
      <c r="AH1522" s="1637" t="s">
        <v>546</v>
      </c>
      <c r="AI1522" s="1637" t="s">
        <v>546</v>
      </c>
      <c r="AJ1522" s="1637">
        <v>0.26</v>
      </c>
      <c r="AK1522" s="1637" t="s">
        <v>546</v>
      </c>
      <c r="AL1522" s="1637" t="s">
        <v>546</v>
      </c>
      <c r="AM1522" s="1637">
        <v>0.26</v>
      </c>
      <c r="AN1522" s="1637" t="s">
        <v>546</v>
      </c>
      <c r="AO1522" s="1637" t="s">
        <v>546</v>
      </c>
      <c r="AP1522" s="1637">
        <v>0.26</v>
      </c>
      <c r="AQ1522" s="1637" t="s">
        <v>546</v>
      </c>
      <c r="AR1522" s="1637" t="s">
        <v>546</v>
      </c>
      <c r="AS1522" s="1637">
        <v>0.26</v>
      </c>
      <c r="AT1522" s="1637" t="s">
        <v>546</v>
      </c>
      <c r="AU1522" s="1637" t="s">
        <v>546</v>
      </c>
      <c r="AV1522" s="1637">
        <v>0.26</v>
      </c>
      <c r="AW1522" s="1637" t="s">
        <v>546</v>
      </c>
      <c r="AX1522" s="1637" t="s">
        <v>546</v>
      </c>
      <c r="AY1522" s="1639">
        <v>0.26</v>
      </c>
      <c r="AZ1522" s="1639" t="s">
        <v>546</v>
      </c>
      <c r="BA1522" s="1639" t="s">
        <v>546</v>
      </c>
      <c r="BB1522" s="1623">
        <v>0.26</v>
      </c>
      <c r="BC1522" s="1623" t="s">
        <v>546</v>
      </c>
      <c r="BD1522" s="1623" t="s">
        <v>546</v>
      </c>
      <c r="BE1522" s="883">
        <v>0.26</v>
      </c>
      <c r="BF1522" s="883" t="s">
        <v>546</v>
      </c>
      <c r="BG1522" s="883" t="s">
        <v>546</v>
      </c>
    </row>
    <row r="1523" spans="1:59" ht="18" customHeight="1">
      <c r="B1523" s="9"/>
      <c r="C1523" s="824" t="s">
        <v>913</v>
      </c>
      <c r="D1523" s="749" t="s">
        <v>897</v>
      </c>
      <c r="E1523" s="1636" t="str">
        <f t="shared" si="97"/>
        <v>AdBlue (l)Camiones (N2, N3)</v>
      </c>
      <c r="F1523" s="1637">
        <v>0.26</v>
      </c>
      <c r="G1523" s="1637" t="s">
        <v>546</v>
      </c>
      <c r="H1523" s="1637" t="s">
        <v>546</v>
      </c>
      <c r="I1523" s="1637">
        <v>0.26</v>
      </c>
      <c r="J1523" s="1637" t="s">
        <v>546</v>
      </c>
      <c r="K1523" s="1637" t="s">
        <v>546</v>
      </c>
      <c r="L1523" s="1637">
        <v>0.26</v>
      </c>
      <c r="M1523" s="1637" t="s">
        <v>546</v>
      </c>
      <c r="N1523" s="1637" t="s">
        <v>546</v>
      </c>
      <c r="O1523" s="1637">
        <v>0.26</v>
      </c>
      <c r="P1523" s="1637" t="s">
        <v>546</v>
      </c>
      <c r="Q1523" s="1637" t="s">
        <v>546</v>
      </c>
      <c r="R1523" s="1637">
        <v>0.26</v>
      </c>
      <c r="S1523" s="1637" t="s">
        <v>546</v>
      </c>
      <c r="T1523" s="1637" t="s">
        <v>546</v>
      </c>
      <c r="U1523" s="1637">
        <v>0.26</v>
      </c>
      <c r="V1523" s="1637" t="s">
        <v>546</v>
      </c>
      <c r="W1523" s="1637" t="s">
        <v>546</v>
      </c>
      <c r="X1523" s="1637">
        <v>0.26</v>
      </c>
      <c r="Y1523" s="1637" t="s">
        <v>546</v>
      </c>
      <c r="Z1523" s="1637" t="s">
        <v>546</v>
      </c>
      <c r="AA1523" s="1637">
        <v>0.26</v>
      </c>
      <c r="AB1523" s="1637" t="s">
        <v>546</v>
      </c>
      <c r="AC1523" s="1637" t="s">
        <v>546</v>
      </c>
      <c r="AD1523" s="1637">
        <v>0.26</v>
      </c>
      <c r="AE1523" s="1637" t="s">
        <v>546</v>
      </c>
      <c r="AF1523" s="1637" t="s">
        <v>546</v>
      </c>
      <c r="AG1523" s="1637">
        <v>0.26</v>
      </c>
      <c r="AH1523" s="1637" t="s">
        <v>546</v>
      </c>
      <c r="AI1523" s="1637" t="s">
        <v>546</v>
      </c>
      <c r="AJ1523" s="1637">
        <v>0.26</v>
      </c>
      <c r="AK1523" s="1637" t="s">
        <v>546</v>
      </c>
      <c r="AL1523" s="1637" t="s">
        <v>546</v>
      </c>
      <c r="AM1523" s="1637">
        <v>0.26</v>
      </c>
      <c r="AN1523" s="1637" t="s">
        <v>546</v>
      </c>
      <c r="AO1523" s="1637" t="s">
        <v>546</v>
      </c>
      <c r="AP1523" s="1637">
        <v>0.26</v>
      </c>
      <c r="AQ1523" s="1637" t="s">
        <v>546</v>
      </c>
      <c r="AR1523" s="1637" t="s">
        <v>546</v>
      </c>
      <c r="AS1523" s="1637">
        <v>0.26</v>
      </c>
      <c r="AT1523" s="1637" t="s">
        <v>546</v>
      </c>
      <c r="AU1523" s="1637" t="s">
        <v>546</v>
      </c>
      <c r="AV1523" s="1637">
        <v>0.26</v>
      </c>
      <c r="AW1523" s="1637" t="s">
        <v>546</v>
      </c>
      <c r="AX1523" s="1637" t="s">
        <v>546</v>
      </c>
      <c r="AY1523" s="1639">
        <v>0.26</v>
      </c>
      <c r="AZ1523" s="1639" t="s">
        <v>546</v>
      </c>
      <c r="BA1523" s="1639" t="s">
        <v>546</v>
      </c>
      <c r="BB1523" s="1623">
        <v>0.26</v>
      </c>
      <c r="BC1523" s="1623" t="s">
        <v>546</v>
      </c>
      <c r="BD1523" s="1623" t="s">
        <v>546</v>
      </c>
      <c r="BE1523" s="883">
        <v>0.26</v>
      </c>
      <c r="BF1523" s="883" t="s">
        <v>546</v>
      </c>
      <c r="BG1523" s="883" t="s">
        <v>546</v>
      </c>
    </row>
    <row r="1524" spans="1:59" ht="18" customHeight="1">
      <c r="B1524" s="9"/>
      <c r="C1524" s="824" t="s">
        <v>913</v>
      </c>
      <c r="D1524" s="749" t="s">
        <v>905</v>
      </c>
      <c r="E1524" s="1636" t="str">
        <f t="shared" si="97"/>
        <v>AdBlue (l)Autobuses (M2, M3)</v>
      </c>
      <c r="F1524" s="1637">
        <v>0.26</v>
      </c>
      <c r="G1524" s="1637" t="s">
        <v>546</v>
      </c>
      <c r="H1524" s="1637" t="s">
        <v>546</v>
      </c>
      <c r="I1524" s="1637">
        <v>0.26</v>
      </c>
      <c r="J1524" s="1637" t="s">
        <v>546</v>
      </c>
      <c r="K1524" s="1637" t="s">
        <v>546</v>
      </c>
      <c r="L1524" s="1637">
        <v>0.26</v>
      </c>
      <c r="M1524" s="1637" t="s">
        <v>546</v>
      </c>
      <c r="N1524" s="1637" t="s">
        <v>546</v>
      </c>
      <c r="O1524" s="1637">
        <v>0.26</v>
      </c>
      <c r="P1524" s="1637" t="s">
        <v>546</v>
      </c>
      <c r="Q1524" s="1637" t="s">
        <v>546</v>
      </c>
      <c r="R1524" s="1637">
        <v>0.26</v>
      </c>
      <c r="S1524" s="1637" t="s">
        <v>546</v>
      </c>
      <c r="T1524" s="1637" t="s">
        <v>546</v>
      </c>
      <c r="U1524" s="1637">
        <v>0.26</v>
      </c>
      <c r="V1524" s="1637" t="s">
        <v>546</v>
      </c>
      <c r="W1524" s="1637" t="s">
        <v>546</v>
      </c>
      <c r="X1524" s="1637">
        <v>0.26</v>
      </c>
      <c r="Y1524" s="1637" t="s">
        <v>546</v>
      </c>
      <c r="Z1524" s="1637" t="s">
        <v>546</v>
      </c>
      <c r="AA1524" s="1637">
        <v>0.26</v>
      </c>
      <c r="AB1524" s="1637" t="s">
        <v>546</v>
      </c>
      <c r="AC1524" s="1637" t="s">
        <v>546</v>
      </c>
      <c r="AD1524" s="1637">
        <v>0.26</v>
      </c>
      <c r="AE1524" s="1637" t="s">
        <v>546</v>
      </c>
      <c r="AF1524" s="1637" t="s">
        <v>546</v>
      </c>
      <c r="AG1524" s="1637">
        <v>0.26</v>
      </c>
      <c r="AH1524" s="1637" t="s">
        <v>546</v>
      </c>
      <c r="AI1524" s="1637" t="s">
        <v>546</v>
      </c>
      <c r="AJ1524" s="1637">
        <v>0.26</v>
      </c>
      <c r="AK1524" s="1637" t="s">
        <v>546</v>
      </c>
      <c r="AL1524" s="1637" t="s">
        <v>546</v>
      </c>
      <c r="AM1524" s="1637">
        <v>0.26</v>
      </c>
      <c r="AN1524" s="1637" t="s">
        <v>546</v>
      </c>
      <c r="AO1524" s="1637" t="s">
        <v>546</v>
      </c>
      <c r="AP1524" s="1637">
        <v>0.26</v>
      </c>
      <c r="AQ1524" s="1637" t="s">
        <v>546</v>
      </c>
      <c r="AR1524" s="1637" t="s">
        <v>546</v>
      </c>
      <c r="AS1524" s="1637">
        <v>0.26</v>
      </c>
      <c r="AT1524" s="1637" t="s">
        <v>546</v>
      </c>
      <c r="AU1524" s="1637" t="s">
        <v>546</v>
      </c>
      <c r="AV1524" s="1637">
        <v>0.26</v>
      </c>
      <c r="AW1524" s="1637" t="s">
        <v>546</v>
      </c>
      <c r="AX1524" s="1637" t="s">
        <v>546</v>
      </c>
      <c r="AY1524" s="1639">
        <v>0.26</v>
      </c>
      <c r="AZ1524" s="1639" t="s">
        <v>546</v>
      </c>
      <c r="BA1524" s="1639" t="s">
        <v>546</v>
      </c>
      <c r="BB1524" s="1623">
        <v>0.26</v>
      </c>
      <c r="BC1524" s="1623" t="s">
        <v>546</v>
      </c>
      <c r="BD1524" s="1623" t="s">
        <v>546</v>
      </c>
      <c r="BE1524" s="883">
        <v>0.26</v>
      </c>
      <c r="BF1524" s="883" t="s">
        <v>546</v>
      </c>
      <c r="BG1524" s="883" t="s">
        <v>546</v>
      </c>
    </row>
    <row r="1525" spans="1:59" ht="18" customHeight="1">
      <c r="A1525" s="454"/>
      <c r="B1525" s="19"/>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row>
    <row r="1526" spans="1:59" ht="18" customHeight="1">
      <c r="A1526" s="454"/>
      <c r="B1526" s="37" t="s">
        <v>2297</v>
      </c>
    </row>
    <row r="1527" spans="1:59" ht="18" customHeight="1">
      <c r="A1527" s="454"/>
      <c r="B1527" s="37"/>
    </row>
    <row r="1528" spans="1:59" ht="18" customHeight="1">
      <c r="A1528" s="454"/>
      <c r="B1528" s="19"/>
      <c r="C1528" s="1607" t="s">
        <v>2298</v>
      </c>
      <c r="E1528" s="1640" t="s">
        <v>1984</v>
      </c>
    </row>
    <row r="1529" spans="1:59" ht="18" customHeight="1">
      <c r="A1529" s="454"/>
      <c r="B1529" s="19"/>
      <c r="C1529" s="1641" t="s">
        <v>895</v>
      </c>
      <c r="D1529" s="1642">
        <v>1</v>
      </c>
      <c r="E1529" s="787" t="e">
        <f>VLOOKUP(D1573,$C$1529:$D$1534,2,0)</f>
        <v>#N/A</v>
      </c>
    </row>
    <row r="1530" spans="1:59" ht="18" customHeight="1">
      <c r="A1530" s="454"/>
      <c r="B1530" s="19"/>
      <c r="C1530" s="661" t="s">
        <v>896</v>
      </c>
      <c r="D1530" s="8">
        <v>2</v>
      </c>
      <c r="E1530" s="787" t="e">
        <f t="shared" ref="E1530:E1548" si="98">VLOOKUP(D1574,$C$1529:$D$1534,2,0)</f>
        <v>#N/A</v>
      </c>
    </row>
    <row r="1531" spans="1:59" ht="18" customHeight="1">
      <c r="A1531" s="454"/>
      <c r="B1531" s="19"/>
      <c r="C1531" s="661" t="s">
        <v>897</v>
      </c>
      <c r="D1531" s="8">
        <v>3</v>
      </c>
      <c r="E1531" s="787" t="e">
        <f t="shared" si="98"/>
        <v>#N/A</v>
      </c>
    </row>
    <row r="1532" spans="1:59" ht="18" customHeight="1">
      <c r="A1532" s="454"/>
      <c r="B1532" s="19"/>
      <c r="C1532" s="661" t="s">
        <v>905</v>
      </c>
      <c r="D1532" s="8">
        <v>4</v>
      </c>
      <c r="E1532" s="787" t="e">
        <f t="shared" si="98"/>
        <v>#N/A</v>
      </c>
    </row>
    <row r="1533" spans="1:59" ht="18" customHeight="1">
      <c r="A1533" s="454"/>
      <c r="B1533" s="19"/>
      <c r="C1533" s="661" t="s">
        <v>898</v>
      </c>
      <c r="D1533" s="8">
        <v>5</v>
      </c>
      <c r="E1533" s="787" t="e">
        <f t="shared" si="98"/>
        <v>#N/A</v>
      </c>
    </row>
    <row r="1534" spans="1:59" ht="18" customHeight="1">
      <c r="A1534" s="454"/>
      <c r="B1534" s="19"/>
      <c r="C1534" s="662" t="s">
        <v>899</v>
      </c>
      <c r="D1534" s="663">
        <v>6</v>
      </c>
      <c r="E1534" s="787" t="e">
        <f t="shared" si="98"/>
        <v>#N/A</v>
      </c>
    </row>
    <row r="1535" spans="1:59" ht="18" customHeight="1">
      <c r="A1535" s="454"/>
      <c r="B1535" s="19"/>
      <c r="E1535" s="787" t="e">
        <f t="shared" si="98"/>
        <v>#N/A</v>
      </c>
    </row>
    <row r="1536" spans="1:59" ht="18" customHeight="1">
      <c r="A1536" s="454"/>
      <c r="B1536" s="19"/>
      <c r="E1536" s="787" t="e">
        <f t="shared" si="98"/>
        <v>#N/A</v>
      </c>
    </row>
    <row r="1537" spans="1:110" ht="18" customHeight="1">
      <c r="A1537" s="454"/>
      <c r="B1537" s="19"/>
      <c r="E1537" s="787" t="e">
        <f t="shared" si="98"/>
        <v>#N/A</v>
      </c>
    </row>
    <row r="1538" spans="1:110" ht="18" customHeight="1">
      <c r="A1538" s="454"/>
      <c r="B1538" s="19"/>
      <c r="E1538" s="787" t="e">
        <f t="shared" si="98"/>
        <v>#N/A</v>
      </c>
    </row>
    <row r="1539" spans="1:110" ht="18" customHeight="1">
      <c r="A1539" s="454"/>
      <c r="B1539" s="19"/>
      <c r="E1539" s="787" t="e">
        <f t="shared" si="98"/>
        <v>#N/A</v>
      </c>
    </row>
    <row r="1540" spans="1:110" ht="18" customHeight="1">
      <c r="A1540" s="454"/>
      <c r="B1540" s="19"/>
      <c r="E1540" s="787" t="e">
        <f t="shared" si="98"/>
        <v>#N/A</v>
      </c>
    </row>
    <row r="1541" spans="1:110" ht="18" customHeight="1">
      <c r="A1541" s="454"/>
      <c r="B1541" s="19"/>
      <c r="E1541" s="787" t="e">
        <f t="shared" si="98"/>
        <v>#N/A</v>
      </c>
    </row>
    <row r="1542" spans="1:110" ht="18" customHeight="1">
      <c r="A1542" s="454"/>
      <c r="B1542" s="19"/>
      <c r="E1542" s="787" t="e">
        <f t="shared" si="98"/>
        <v>#N/A</v>
      </c>
    </row>
    <row r="1543" spans="1:110" ht="18" customHeight="1">
      <c r="A1543" s="454"/>
      <c r="B1543" s="19"/>
      <c r="E1543" s="787" t="e">
        <f t="shared" si="98"/>
        <v>#N/A</v>
      </c>
    </row>
    <row r="1544" spans="1:110" ht="18" customHeight="1">
      <c r="A1544" s="454"/>
      <c r="B1544" s="19"/>
      <c r="E1544" s="787" t="e">
        <f t="shared" si="98"/>
        <v>#N/A</v>
      </c>
    </row>
    <row r="1545" spans="1:110" ht="18" customHeight="1">
      <c r="A1545" s="454"/>
      <c r="B1545" s="19"/>
      <c r="E1545" s="787" t="e">
        <f t="shared" si="98"/>
        <v>#N/A</v>
      </c>
    </row>
    <row r="1546" spans="1:110" ht="18" customHeight="1">
      <c r="A1546" s="454"/>
      <c r="B1546" s="19"/>
      <c r="E1546" s="787" t="e">
        <f t="shared" si="98"/>
        <v>#N/A</v>
      </c>
    </row>
    <row r="1547" spans="1:110" ht="18" customHeight="1">
      <c r="A1547" s="454"/>
      <c r="B1547" s="19"/>
      <c r="E1547" s="787" t="e">
        <f t="shared" si="98"/>
        <v>#N/A</v>
      </c>
    </row>
    <row r="1548" spans="1:110" ht="18" customHeight="1">
      <c r="A1548" s="454"/>
      <c r="B1548" s="19"/>
      <c r="E1548" s="787" t="e">
        <f t="shared" si="98"/>
        <v>#N/A</v>
      </c>
    </row>
    <row r="1549" spans="1:110" ht="18" customHeight="1">
      <c r="A1549" s="454"/>
      <c r="B1549" s="19"/>
    </row>
    <row r="1550" spans="1:110" ht="18" customHeight="1">
      <c r="A1550" s="454"/>
    </row>
    <row r="1551" spans="1:110" ht="18" customHeight="1">
      <c r="A1551" s="454"/>
      <c r="C1551" s="664">
        <v>2007</v>
      </c>
      <c r="D1551" s="664">
        <v>2007</v>
      </c>
      <c r="E1551" s="664">
        <v>2007</v>
      </c>
      <c r="F1551" s="664">
        <v>2007</v>
      </c>
      <c r="G1551" s="664">
        <v>2007</v>
      </c>
      <c r="H1551" s="664">
        <v>2007</v>
      </c>
      <c r="I1551" s="664">
        <v>2008</v>
      </c>
      <c r="J1551" s="664">
        <v>2008</v>
      </c>
      <c r="K1551" s="664">
        <v>2008</v>
      </c>
      <c r="L1551" s="664">
        <v>2008</v>
      </c>
      <c r="M1551" s="664">
        <v>2008</v>
      </c>
      <c r="N1551" s="664">
        <v>2008</v>
      </c>
      <c r="O1551" s="664">
        <v>2009</v>
      </c>
      <c r="P1551" s="664">
        <v>2009</v>
      </c>
      <c r="Q1551" s="664">
        <v>2009</v>
      </c>
      <c r="R1551" s="664">
        <v>2009</v>
      </c>
      <c r="S1551" s="664">
        <v>2009</v>
      </c>
      <c r="T1551" s="664">
        <v>2009</v>
      </c>
      <c r="U1551" s="664">
        <v>2010</v>
      </c>
      <c r="V1551" s="664">
        <v>2010</v>
      </c>
      <c r="W1551" s="664">
        <v>2010</v>
      </c>
      <c r="X1551" s="664">
        <v>2010</v>
      </c>
      <c r="Y1551" s="664">
        <v>2010</v>
      </c>
      <c r="Z1551" s="664">
        <v>2010</v>
      </c>
      <c r="AA1551" s="665">
        <v>2011</v>
      </c>
      <c r="AB1551" s="665">
        <v>2011</v>
      </c>
      <c r="AC1551" s="665">
        <v>2011</v>
      </c>
      <c r="AD1551" s="665">
        <v>2011</v>
      </c>
      <c r="AE1551" s="665">
        <v>2011</v>
      </c>
      <c r="AF1551" s="665">
        <v>2011</v>
      </c>
      <c r="AG1551" s="665">
        <v>2012</v>
      </c>
      <c r="AH1551" s="665">
        <v>2012</v>
      </c>
      <c r="AI1551" s="665">
        <v>2012</v>
      </c>
      <c r="AJ1551" s="665">
        <v>2012</v>
      </c>
      <c r="AK1551" s="665">
        <v>2012</v>
      </c>
      <c r="AL1551" s="665">
        <v>2012</v>
      </c>
      <c r="AM1551" s="665">
        <v>2013</v>
      </c>
      <c r="AN1551" s="665">
        <v>2013</v>
      </c>
      <c r="AO1551" s="665">
        <v>2013</v>
      </c>
      <c r="AP1551" s="665">
        <v>2013</v>
      </c>
      <c r="AQ1551" s="665">
        <v>2013</v>
      </c>
      <c r="AR1551" s="665">
        <v>2013</v>
      </c>
      <c r="AS1551" s="665">
        <v>2014</v>
      </c>
      <c r="AT1551" s="665">
        <v>2014</v>
      </c>
      <c r="AU1551" s="665">
        <v>2014</v>
      </c>
      <c r="AV1551" s="665">
        <v>2014</v>
      </c>
      <c r="AW1551" s="665">
        <v>2014</v>
      </c>
      <c r="AX1551" s="665">
        <v>2014</v>
      </c>
      <c r="AY1551" s="665">
        <v>2015</v>
      </c>
      <c r="AZ1551" s="665">
        <v>2015</v>
      </c>
      <c r="BA1551" s="665">
        <v>2015</v>
      </c>
      <c r="BB1551" s="665">
        <v>2015</v>
      </c>
      <c r="BC1551" s="665">
        <v>2015</v>
      </c>
      <c r="BD1551" s="665">
        <v>2015</v>
      </c>
      <c r="BE1551" s="665">
        <v>2016</v>
      </c>
      <c r="BF1551" s="665">
        <v>2016</v>
      </c>
      <c r="BG1551" s="665">
        <v>2016</v>
      </c>
      <c r="BH1551" s="665">
        <v>2016</v>
      </c>
      <c r="BI1551" s="665">
        <v>2016</v>
      </c>
      <c r="BJ1551" s="665">
        <v>2016</v>
      </c>
      <c r="BK1551" s="665">
        <v>2017</v>
      </c>
      <c r="BL1551" s="665">
        <v>2017</v>
      </c>
      <c r="BM1551" s="665">
        <v>2017</v>
      </c>
      <c r="BN1551" s="665">
        <v>2017</v>
      </c>
      <c r="BO1551" s="665">
        <v>2017</v>
      </c>
      <c r="BP1551" s="665">
        <v>2017</v>
      </c>
      <c r="BQ1551" s="665">
        <v>2018</v>
      </c>
      <c r="BR1551" s="665">
        <v>2018</v>
      </c>
      <c r="BS1551" s="665">
        <v>2018</v>
      </c>
      <c r="BT1551" s="665">
        <v>2018</v>
      </c>
      <c r="BU1551" s="665">
        <v>2018</v>
      </c>
      <c r="BV1551" s="665">
        <v>2018</v>
      </c>
      <c r="BW1551" s="666">
        <v>2019</v>
      </c>
      <c r="BX1551" s="666">
        <v>2019</v>
      </c>
      <c r="BY1551" s="666">
        <v>2019</v>
      </c>
      <c r="BZ1551" s="666">
        <v>2019</v>
      </c>
      <c r="CA1551" s="666">
        <v>2019</v>
      </c>
      <c r="CB1551" s="666">
        <v>2019</v>
      </c>
      <c r="CC1551" s="666">
        <v>2020</v>
      </c>
      <c r="CD1551" s="666">
        <v>2020</v>
      </c>
      <c r="CE1551" s="666">
        <v>2020</v>
      </c>
      <c r="CF1551" s="666">
        <v>2020</v>
      </c>
      <c r="CG1551" s="666">
        <v>2020</v>
      </c>
      <c r="CH1551" s="666">
        <v>2020</v>
      </c>
      <c r="CI1551" s="666">
        <v>2021</v>
      </c>
      <c r="CJ1551" s="666">
        <v>2021</v>
      </c>
      <c r="CK1551" s="666">
        <v>2021</v>
      </c>
      <c r="CL1551" s="666">
        <v>2021</v>
      </c>
      <c r="CM1551" s="666">
        <v>2021</v>
      </c>
      <c r="CN1551" s="666">
        <v>2021</v>
      </c>
      <c r="CO1551" s="666">
        <v>2022</v>
      </c>
      <c r="CP1551" s="666">
        <v>2022</v>
      </c>
      <c r="CQ1551" s="666">
        <v>2022</v>
      </c>
      <c r="CR1551" s="666">
        <v>2022</v>
      </c>
      <c r="CS1551" s="666">
        <v>2022</v>
      </c>
      <c r="CT1551" s="666">
        <v>2022</v>
      </c>
      <c r="CU1551" s="666">
        <v>2023</v>
      </c>
      <c r="CV1551" s="666">
        <v>2023</v>
      </c>
      <c r="CW1551" s="666">
        <v>2023</v>
      </c>
      <c r="CX1551" s="666">
        <v>2023</v>
      </c>
      <c r="CY1551" s="666">
        <v>2023</v>
      </c>
      <c r="CZ1551" s="666">
        <v>2023</v>
      </c>
      <c r="DA1551" s="666">
        <v>2024</v>
      </c>
      <c r="DB1551" s="666">
        <v>2024</v>
      </c>
      <c r="DC1551" s="666">
        <v>2024</v>
      </c>
      <c r="DD1551" s="666">
        <v>2024</v>
      </c>
      <c r="DE1551" s="666">
        <v>2024</v>
      </c>
      <c r="DF1551" s="666">
        <v>2024</v>
      </c>
    </row>
    <row r="1552" spans="1:110" ht="18" customHeight="1">
      <c r="A1552" s="454"/>
      <c r="C1552" s="1643" t="s">
        <v>895</v>
      </c>
      <c r="D1552" s="1643" t="s">
        <v>896</v>
      </c>
      <c r="E1552" s="1643" t="s">
        <v>897</v>
      </c>
      <c r="F1552" s="1643" t="s">
        <v>905</v>
      </c>
      <c r="G1552" s="1643" t="s">
        <v>898</v>
      </c>
      <c r="H1552" s="1643" t="s">
        <v>899</v>
      </c>
      <c r="I1552" s="1643" t="s">
        <v>895</v>
      </c>
      <c r="J1552" s="1643" t="s">
        <v>896</v>
      </c>
      <c r="K1552" s="1643" t="s">
        <v>897</v>
      </c>
      <c r="L1552" s="1643" t="s">
        <v>905</v>
      </c>
      <c r="M1552" s="1643" t="s">
        <v>898</v>
      </c>
      <c r="N1552" s="1643" t="s">
        <v>899</v>
      </c>
      <c r="O1552" s="1643" t="s">
        <v>895</v>
      </c>
      <c r="P1552" s="1643" t="s">
        <v>896</v>
      </c>
      <c r="Q1552" s="1643" t="s">
        <v>897</v>
      </c>
      <c r="R1552" s="1643" t="s">
        <v>905</v>
      </c>
      <c r="S1552" s="1643" t="s">
        <v>898</v>
      </c>
      <c r="T1552" s="1643" t="s">
        <v>899</v>
      </c>
      <c r="U1552" s="1643" t="s">
        <v>895</v>
      </c>
      <c r="V1552" s="1643" t="s">
        <v>896</v>
      </c>
      <c r="W1552" s="1643" t="s">
        <v>897</v>
      </c>
      <c r="X1552" s="1643" t="s">
        <v>905</v>
      </c>
      <c r="Y1552" s="1643" t="s">
        <v>898</v>
      </c>
      <c r="Z1552" s="1643" t="s">
        <v>899</v>
      </c>
      <c r="AA1552" s="1643" t="s">
        <v>895</v>
      </c>
      <c r="AB1552" s="1643" t="s">
        <v>896</v>
      </c>
      <c r="AC1552" s="1643" t="s">
        <v>897</v>
      </c>
      <c r="AD1552" s="1643" t="s">
        <v>905</v>
      </c>
      <c r="AE1552" s="1643" t="s">
        <v>898</v>
      </c>
      <c r="AF1552" s="1643" t="s">
        <v>899</v>
      </c>
      <c r="AG1552" s="1643" t="s">
        <v>895</v>
      </c>
      <c r="AH1552" s="1643" t="s">
        <v>896</v>
      </c>
      <c r="AI1552" s="1643" t="s">
        <v>897</v>
      </c>
      <c r="AJ1552" s="1643" t="s">
        <v>905</v>
      </c>
      <c r="AK1552" s="1643" t="s">
        <v>898</v>
      </c>
      <c r="AL1552" s="1643" t="s">
        <v>899</v>
      </c>
      <c r="AM1552" s="1643" t="s">
        <v>895</v>
      </c>
      <c r="AN1552" s="1643" t="s">
        <v>896</v>
      </c>
      <c r="AO1552" s="1643" t="s">
        <v>897</v>
      </c>
      <c r="AP1552" s="1643" t="s">
        <v>905</v>
      </c>
      <c r="AQ1552" s="1643" t="s">
        <v>898</v>
      </c>
      <c r="AR1552" s="1643" t="s">
        <v>899</v>
      </c>
      <c r="AS1552" s="1643" t="s">
        <v>895</v>
      </c>
      <c r="AT1552" s="1643" t="s">
        <v>896</v>
      </c>
      <c r="AU1552" s="1643" t="s">
        <v>897</v>
      </c>
      <c r="AV1552" s="1643" t="s">
        <v>905</v>
      </c>
      <c r="AW1552" s="1643" t="s">
        <v>898</v>
      </c>
      <c r="AX1552" s="1643" t="s">
        <v>899</v>
      </c>
      <c r="AY1552" s="1643" t="s">
        <v>895</v>
      </c>
      <c r="AZ1552" s="1643" t="s">
        <v>896</v>
      </c>
      <c r="BA1552" s="1643" t="s">
        <v>897</v>
      </c>
      <c r="BB1552" s="1643" t="s">
        <v>905</v>
      </c>
      <c r="BC1552" s="1643" t="s">
        <v>898</v>
      </c>
      <c r="BD1552" s="1643" t="s">
        <v>899</v>
      </c>
      <c r="BE1552" s="1643" t="s">
        <v>895</v>
      </c>
      <c r="BF1552" s="1643" t="s">
        <v>896</v>
      </c>
      <c r="BG1552" s="1643" t="s">
        <v>897</v>
      </c>
      <c r="BH1552" s="1643" t="s">
        <v>905</v>
      </c>
      <c r="BI1552" s="1643" t="s">
        <v>898</v>
      </c>
      <c r="BJ1552" s="1643" t="s">
        <v>899</v>
      </c>
      <c r="BK1552" s="1643" t="s">
        <v>895</v>
      </c>
      <c r="BL1552" s="1643" t="s">
        <v>896</v>
      </c>
      <c r="BM1552" s="1643" t="s">
        <v>897</v>
      </c>
      <c r="BN1552" s="1643" t="s">
        <v>905</v>
      </c>
      <c r="BO1552" s="1643" t="s">
        <v>898</v>
      </c>
      <c r="BP1552" s="1643" t="s">
        <v>899</v>
      </c>
      <c r="BQ1552" s="1643" t="s">
        <v>895</v>
      </c>
      <c r="BR1552" s="1643" t="s">
        <v>896</v>
      </c>
      <c r="BS1552" s="1643" t="s">
        <v>897</v>
      </c>
      <c r="BT1552" s="1643" t="s">
        <v>905</v>
      </c>
      <c r="BU1552" s="1643" t="s">
        <v>898</v>
      </c>
      <c r="BV1552" s="1643" t="s">
        <v>899</v>
      </c>
      <c r="BW1552" s="1643" t="s">
        <v>895</v>
      </c>
      <c r="BX1552" s="1643" t="s">
        <v>896</v>
      </c>
      <c r="BY1552" s="1643" t="s">
        <v>897</v>
      </c>
      <c r="BZ1552" s="1643" t="s">
        <v>905</v>
      </c>
      <c r="CA1552" s="1643" t="s">
        <v>898</v>
      </c>
      <c r="CB1552" s="1643" t="s">
        <v>899</v>
      </c>
      <c r="CC1552" s="1643" t="s">
        <v>895</v>
      </c>
      <c r="CD1552" s="1643" t="s">
        <v>896</v>
      </c>
      <c r="CE1552" s="1643" t="s">
        <v>897</v>
      </c>
      <c r="CF1552" s="1643" t="s">
        <v>905</v>
      </c>
      <c r="CG1552" s="1643" t="s">
        <v>898</v>
      </c>
      <c r="CH1552" s="1643" t="s">
        <v>899</v>
      </c>
      <c r="CI1552" s="1643" t="s">
        <v>895</v>
      </c>
      <c r="CJ1552" s="1643" t="s">
        <v>896</v>
      </c>
      <c r="CK1552" s="1643" t="s">
        <v>897</v>
      </c>
      <c r="CL1552" s="1643" t="s">
        <v>905</v>
      </c>
      <c r="CM1552" s="1643" t="s">
        <v>898</v>
      </c>
      <c r="CN1552" s="1643" t="s">
        <v>899</v>
      </c>
      <c r="CO1552" s="1643" t="s">
        <v>895</v>
      </c>
      <c r="CP1552" s="1643" t="s">
        <v>896</v>
      </c>
      <c r="CQ1552" s="1643" t="s">
        <v>897</v>
      </c>
      <c r="CR1552" s="1643" t="s">
        <v>905</v>
      </c>
      <c r="CS1552" s="1643" t="s">
        <v>898</v>
      </c>
      <c r="CT1552" s="1643" t="s">
        <v>899</v>
      </c>
      <c r="CU1552" s="1643" t="s">
        <v>895</v>
      </c>
      <c r="CV1552" s="1643" t="s">
        <v>896</v>
      </c>
      <c r="CW1552" s="1643" t="s">
        <v>897</v>
      </c>
      <c r="CX1552" s="1643" t="s">
        <v>905</v>
      </c>
      <c r="CY1552" s="1643" t="s">
        <v>898</v>
      </c>
      <c r="CZ1552" s="1643" t="s">
        <v>899</v>
      </c>
      <c r="DA1552" s="1643" t="s">
        <v>895</v>
      </c>
      <c r="DB1552" s="1643" t="s">
        <v>896</v>
      </c>
      <c r="DC1552" s="1643" t="s">
        <v>897</v>
      </c>
      <c r="DD1552" s="1643" t="s">
        <v>905</v>
      </c>
      <c r="DE1552" s="1643" t="s">
        <v>898</v>
      </c>
      <c r="DF1552" s="1643" t="s">
        <v>899</v>
      </c>
    </row>
    <row r="1553" spans="1:110" ht="18" customHeight="1">
      <c r="A1553" s="454"/>
      <c r="C1553" s="1644">
        <v>1</v>
      </c>
      <c r="D1553" s="1644">
        <v>2</v>
      </c>
      <c r="E1553" s="1644">
        <v>3</v>
      </c>
      <c r="F1553" s="1644">
        <v>4</v>
      </c>
      <c r="G1553" s="1644">
        <v>5</v>
      </c>
      <c r="H1553" s="1644">
        <v>6</v>
      </c>
      <c r="I1553" s="1644">
        <v>1</v>
      </c>
      <c r="J1553" s="1644">
        <v>2</v>
      </c>
      <c r="K1553" s="1644">
        <v>3</v>
      </c>
      <c r="L1553" s="1644">
        <v>4</v>
      </c>
      <c r="M1553" s="1644">
        <v>5</v>
      </c>
      <c r="N1553" s="1644">
        <v>6</v>
      </c>
      <c r="O1553" s="1644">
        <v>1</v>
      </c>
      <c r="P1553" s="1644">
        <v>2</v>
      </c>
      <c r="Q1553" s="1644">
        <v>3</v>
      </c>
      <c r="R1553" s="1644">
        <v>4</v>
      </c>
      <c r="S1553" s="1644">
        <v>5</v>
      </c>
      <c r="T1553" s="1644">
        <v>6</v>
      </c>
      <c r="U1553" s="1644">
        <v>1</v>
      </c>
      <c r="V1553" s="1644">
        <v>2</v>
      </c>
      <c r="W1553" s="1644">
        <v>3</v>
      </c>
      <c r="X1553" s="1644">
        <v>4</v>
      </c>
      <c r="Y1553" s="1644">
        <v>5</v>
      </c>
      <c r="Z1553" s="1644">
        <v>6</v>
      </c>
      <c r="AA1553" s="1644">
        <v>1</v>
      </c>
      <c r="AB1553" s="1644">
        <v>2</v>
      </c>
      <c r="AC1553" s="1644">
        <v>3</v>
      </c>
      <c r="AD1553" s="1644">
        <v>4</v>
      </c>
      <c r="AE1553" s="1644">
        <v>5</v>
      </c>
      <c r="AF1553" s="1644">
        <v>6</v>
      </c>
      <c r="AG1553" s="1644">
        <v>1</v>
      </c>
      <c r="AH1553" s="1644">
        <v>2</v>
      </c>
      <c r="AI1553" s="1644">
        <v>3</v>
      </c>
      <c r="AJ1553" s="1644">
        <v>4</v>
      </c>
      <c r="AK1553" s="1644">
        <v>5</v>
      </c>
      <c r="AL1553" s="1644">
        <v>6</v>
      </c>
      <c r="AM1553" s="1644">
        <v>1</v>
      </c>
      <c r="AN1553" s="1644">
        <v>2</v>
      </c>
      <c r="AO1553" s="1644">
        <v>3</v>
      </c>
      <c r="AP1553" s="1644">
        <v>4</v>
      </c>
      <c r="AQ1553" s="1644">
        <v>5</v>
      </c>
      <c r="AR1553" s="1644">
        <v>6</v>
      </c>
      <c r="AS1553" s="1644">
        <v>1</v>
      </c>
      <c r="AT1553" s="1644">
        <v>2</v>
      </c>
      <c r="AU1553" s="1644">
        <v>3</v>
      </c>
      <c r="AV1553" s="1644">
        <v>4</v>
      </c>
      <c r="AW1553" s="1644">
        <v>5</v>
      </c>
      <c r="AX1553" s="1644">
        <v>6</v>
      </c>
      <c r="AY1553" s="1644">
        <v>1</v>
      </c>
      <c r="AZ1553" s="1644">
        <v>2</v>
      </c>
      <c r="BA1553" s="1644">
        <v>3</v>
      </c>
      <c r="BB1553" s="1644">
        <v>4</v>
      </c>
      <c r="BC1553" s="1644">
        <v>5</v>
      </c>
      <c r="BD1553" s="1644">
        <v>6</v>
      </c>
      <c r="BE1553" s="1644">
        <v>1</v>
      </c>
      <c r="BF1553" s="1644">
        <v>2</v>
      </c>
      <c r="BG1553" s="1644">
        <v>3</v>
      </c>
      <c r="BH1553" s="1644">
        <v>4</v>
      </c>
      <c r="BI1553" s="1644">
        <v>5</v>
      </c>
      <c r="BJ1553" s="1644">
        <v>6</v>
      </c>
      <c r="BK1553" s="1644">
        <v>1</v>
      </c>
      <c r="BL1553" s="1644">
        <v>2</v>
      </c>
      <c r="BM1553" s="1644">
        <v>3</v>
      </c>
      <c r="BN1553" s="1644">
        <v>4</v>
      </c>
      <c r="BO1553" s="1644">
        <v>5</v>
      </c>
      <c r="BP1553" s="1644">
        <v>6</v>
      </c>
      <c r="BQ1553" s="1644">
        <v>1</v>
      </c>
      <c r="BR1553" s="1644">
        <v>2</v>
      </c>
      <c r="BS1553" s="1644">
        <v>3</v>
      </c>
      <c r="BT1553" s="1644">
        <v>4</v>
      </c>
      <c r="BU1553" s="1644">
        <v>5</v>
      </c>
      <c r="BV1553" s="1644">
        <v>6</v>
      </c>
      <c r="BW1553" s="1644">
        <v>1</v>
      </c>
      <c r="BX1553" s="1644">
        <v>2</v>
      </c>
      <c r="BY1553" s="1644">
        <v>3</v>
      </c>
      <c r="BZ1553" s="1644">
        <v>4</v>
      </c>
      <c r="CA1553" s="1644">
        <v>5</v>
      </c>
      <c r="CB1553" s="1644">
        <v>6</v>
      </c>
      <c r="CC1553" s="1644">
        <v>1</v>
      </c>
      <c r="CD1553" s="1644">
        <v>2</v>
      </c>
      <c r="CE1553" s="1644">
        <v>3</v>
      </c>
      <c r="CF1553" s="1644">
        <v>4</v>
      </c>
      <c r="CG1553" s="1644">
        <v>5</v>
      </c>
      <c r="CH1553" s="1644">
        <v>6</v>
      </c>
      <c r="CI1553" s="1644">
        <v>1</v>
      </c>
      <c r="CJ1553" s="1644">
        <v>2</v>
      </c>
      <c r="CK1553" s="1644">
        <v>3</v>
      </c>
      <c r="CL1553" s="1644">
        <v>4</v>
      </c>
      <c r="CM1553" s="1644">
        <v>5</v>
      </c>
      <c r="CN1553" s="1644">
        <v>6</v>
      </c>
      <c r="CO1553" s="1644">
        <v>1</v>
      </c>
      <c r="CP1553" s="1644">
        <v>2</v>
      </c>
      <c r="CQ1553" s="1644">
        <v>3</v>
      </c>
      <c r="CR1553" s="1644">
        <v>4</v>
      </c>
      <c r="CS1553" s="1644">
        <v>5</v>
      </c>
      <c r="CT1553" s="1644">
        <v>6</v>
      </c>
      <c r="CU1553" s="1644">
        <v>1</v>
      </c>
      <c r="CV1553" s="1644">
        <v>2</v>
      </c>
      <c r="CW1553" s="1644">
        <v>3</v>
      </c>
      <c r="CX1553" s="1644">
        <v>4</v>
      </c>
      <c r="CY1553" s="1644">
        <v>5</v>
      </c>
      <c r="CZ1553" s="1644">
        <v>6</v>
      </c>
      <c r="DA1553" s="1644">
        <v>1</v>
      </c>
      <c r="DB1553" s="1644">
        <v>2</v>
      </c>
      <c r="DC1553" s="1644">
        <v>3</v>
      </c>
      <c r="DD1553" s="1644">
        <v>4</v>
      </c>
      <c r="DE1553" s="1644">
        <v>5</v>
      </c>
      <c r="DF1553" s="1644">
        <v>6</v>
      </c>
    </row>
    <row r="1554" spans="1:110" ht="18" customHeight="1">
      <c r="A1554" s="454"/>
      <c r="C1554" s="658" t="str">
        <f>"Comb_VehA1_"&amp;C1553&amp;"_"&amp;C1551</f>
        <v>Comb_VehA1_1_2007</v>
      </c>
      <c r="D1554" s="658" t="str">
        <f t="shared" ref="D1554:Z1554" si="99">"Comb_VehA1_"&amp;D1553&amp;"_"&amp;D1551</f>
        <v>Comb_VehA1_2_2007</v>
      </c>
      <c r="E1554" s="658" t="str">
        <f t="shared" si="99"/>
        <v>Comb_VehA1_3_2007</v>
      </c>
      <c r="F1554" s="658" t="str">
        <f t="shared" si="99"/>
        <v>Comb_VehA1_4_2007</v>
      </c>
      <c r="G1554" s="658" t="str">
        <f t="shared" si="99"/>
        <v>Comb_VehA1_5_2007</v>
      </c>
      <c r="H1554" s="658" t="str">
        <f t="shared" si="99"/>
        <v>Comb_VehA1_6_2007</v>
      </c>
      <c r="I1554" s="658" t="str">
        <f t="shared" si="99"/>
        <v>Comb_VehA1_1_2008</v>
      </c>
      <c r="J1554" s="658" t="str">
        <f t="shared" si="99"/>
        <v>Comb_VehA1_2_2008</v>
      </c>
      <c r="K1554" s="658" t="str">
        <f t="shared" si="99"/>
        <v>Comb_VehA1_3_2008</v>
      </c>
      <c r="L1554" s="658" t="str">
        <f t="shared" si="99"/>
        <v>Comb_VehA1_4_2008</v>
      </c>
      <c r="M1554" s="658" t="str">
        <f t="shared" si="99"/>
        <v>Comb_VehA1_5_2008</v>
      </c>
      <c r="N1554" s="658" t="str">
        <f t="shared" si="99"/>
        <v>Comb_VehA1_6_2008</v>
      </c>
      <c r="O1554" s="658" t="str">
        <f t="shared" si="99"/>
        <v>Comb_VehA1_1_2009</v>
      </c>
      <c r="P1554" s="658" t="str">
        <f t="shared" si="99"/>
        <v>Comb_VehA1_2_2009</v>
      </c>
      <c r="Q1554" s="658" t="str">
        <f t="shared" si="99"/>
        <v>Comb_VehA1_3_2009</v>
      </c>
      <c r="R1554" s="658" t="str">
        <f t="shared" si="99"/>
        <v>Comb_VehA1_4_2009</v>
      </c>
      <c r="S1554" s="658" t="str">
        <f t="shared" si="99"/>
        <v>Comb_VehA1_5_2009</v>
      </c>
      <c r="T1554" s="658" t="str">
        <f t="shared" si="99"/>
        <v>Comb_VehA1_6_2009</v>
      </c>
      <c r="U1554" s="658" t="str">
        <f t="shared" si="99"/>
        <v>Comb_VehA1_1_2010</v>
      </c>
      <c r="V1554" s="658" t="str">
        <f t="shared" si="99"/>
        <v>Comb_VehA1_2_2010</v>
      </c>
      <c r="W1554" s="658" t="str">
        <f t="shared" si="99"/>
        <v>Comb_VehA1_3_2010</v>
      </c>
      <c r="X1554" s="658" t="str">
        <f t="shared" si="99"/>
        <v>Comb_VehA1_4_2010</v>
      </c>
      <c r="Y1554" s="658" t="str">
        <f t="shared" si="99"/>
        <v>Comb_VehA1_5_2010</v>
      </c>
      <c r="Z1554" s="658" t="str">
        <f t="shared" si="99"/>
        <v>Comb_VehA1_6_2010</v>
      </c>
      <c r="AA1554" s="658" t="str">
        <f>"Comb_VehA1_"&amp;AA1553&amp;"_"&amp;AA1551</f>
        <v>Comb_VehA1_1_2011</v>
      </c>
      <c r="AB1554" s="658" t="str">
        <f t="shared" ref="AB1554:CB1554" si="100">"Comb_VehA1_"&amp;AB1553&amp;"_"&amp;AB1551</f>
        <v>Comb_VehA1_2_2011</v>
      </c>
      <c r="AC1554" s="658" t="str">
        <f t="shared" si="100"/>
        <v>Comb_VehA1_3_2011</v>
      </c>
      <c r="AD1554" s="658" t="str">
        <f t="shared" si="100"/>
        <v>Comb_VehA1_4_2011</v>
      </c>
      <c r="AE1554" s="658" t="str">
        <f t="shared" si="100"/>
        <v>Comb_VehA1_5_2011</v>
      </c>
      <c r="AF1554" s="658" t="str">
        <f t="shared" si="100"/>
        <v>Comb_VehA1_6_2011</v>
      </c>
      <c r="AG1554" s="658" t="str">
        <f t="shared" si="100"/>
        <v>Comb_VehA1_1_2012</v>
      </c>
      <c r="AH1554" s="658" t="str">
        <f t="shared" si="100"/>
        <v>Comb_VehA1_2_2012</v>
      </c>
      <c r="AI1554" s="658" t="str">
        <f t="shared" si="100"/>
        <v>Comb_VehA1_3_2012</v>
      </c>
      <c r="AJ1554" s="658" t="str">
        <f t="shared" si="100"/>
        <v>Comb_VehA1_4_2012</v>
      </c>
      <c r="AK1554" s="658" t="str">
        <f t="shared" si="100"/>
        <v>Comb_VehA1_5_2012</v>
      </c>
      <c r="AL1554" s="658" t="str">
        <f>"Comb_VehA1_"&amp;AL1553&amp;"_"&amp;AL1551</f>
        <v>Comb_VehA1_6_2012</v>
      </c>
      <c r="AM1554" s="658" t="str">
        <f t="shared" si="100"/>
        <v>Comb_VehA1_1_2013</v>
      </c>
      <c r="AN1554" s="658" t="str">
        <f t="shared" si="100"/>
        <v>Comb_VehA1_2_2013</v>
      </c>
      <c r="AO1554" s="658" t="str">
        <f t="shared" si="100"/>
        <v>Comb_VehA1_3_2013</v>
      </c>
      <c r="AP1554" s="658" t="str">
        <f t="shared" si="100"/>
        <v>Comb_VehA1_4_2013</v>
      </c>
      <c r="AQ1554" s="658" t="str">
        <f t="shared" si="100"/>
        <v>Comb_VehA1_5_2013</v>
      </c>
      <c r="AR1554" s="658" t="str">
        <f t="shared" si="100"/>
        <v>Comb_VehA1_6_2013</v>
      </c>
      <c r="AS1554" s="658" t="str">
        <f t="shared" si="100"/>
        <v>Comb_VehA1_1_2014</v>
      </c>
      <c r="AT1554" s="658" t="str">
        <f t="shared" si="100"/>
        <v>Comb_VehA1_2_2014</v>
      </c>
      <c r="AU1554" s="658" t="str">
        <f t="shared" si="100"/>
        <v>Comb_VehA1_3_2014</v>
      </c>
      <c r="AV1554" s="658" t="str">
        <f t="shared" si="100"/>
        <v>Comb_VehA1_4_2014</v>
      </c>
      <c r="AW1554" s="658" t="str">
        <f t="shared" si="100"/>
        <v>Comb_VehA1_5_2014</v>
      </c>
      <c r="AX1554" s="658" t="str">
        <f t="shared" si="100"/>
        <v>Comb_VehA1_6_2014</v>
      </c>
      <c r="AY1554" s="658" t="str">
        <f t="shared" si="100"/>
        <v>Comb_VehA1_1_2015</v>
      </c>
      <c r="AZ1554" s="658" t="str">
        <f t="shared" si="100"/>
        <v>Comb_VehA1_2_2015</v>
      </c>
      <c r="BA1554" s="658" t="str">
        <f t="shared" si="100"/>
        <v>Comb_VehA1_3_2015</v>
      </c>
      <c r="BB1554" s="658" t="str">
        <f t="shared" si="100"/>
        <v>Comb_VehA1_4_2015</v>
      </c>
      <c r="BC1554" s="658" t="str">
        <f t="shared" si="100"/>
        <v>Comb_VehA1_5_2015</v>
      </c>
      <c r="BD1554" s="658" t="str">
        <f t="shared" si="100"/>
        <v>Comb_VehA1_6_2015</v>
      </c>
      <c r="BE1554" s="658" t="str">
        <f t="shared" si="100"/>
        <v>Comb_VehA1_1_2016</v>
      </c>
      <c r="BF1554" s="658" t="str">
        <f t="shared" si="100"/>
        <v>Comb_VehA1_2_2016</v>
      </c>
      <c r="BG1554" s="658" t="str">
        <f t="shared" si="100"/>
        <v>Comb_VehA1_3_2016</v>
      </c>
      <c r="BH1554" s="658" t="str">
        <f t="shared" si="100"/>
        <v>Comb_VehA1_4_2016</v>
      </c>
      <c r="BI1554" s="658" t="str">
        <f t="shared" si="100"/>
        <v>Comb_VehA1_5_2016</v>
      </c>
      <c r="BJ1554" s="658" t="str">
        <f t="shared" si="100"/>
        <v>Comb_VehA1_6_2016</v>
      </c>
      <c r="BK1554" s="658" t="str">
        <f t="shared" si="100"/>
        <v>Comb_VehA1_1_2017</v>
      </c>
      <c r="BL1554" s="658" t="str">
        <f t="shared" si="100"/>
        <v>Comb_VehA1_2_2017</v>
      </c>
      <c r="BM1554" s="658" t="str">
        <f t="shared" si="100"/>
        <v>Comb_VehA1_3_2017</v>
      </c>
      <c r="BN1554" s="658" t="str">
        <f t="shared" si="100"/>
        <v>Comb_VehA1_4_2017</v>
      </c>
      <c r="BO1554" s="658" t="str">
        <f t="shared" si="100"/>
        <v>Comb_VehA1_5_2017</v>
      </c>
      <c r="BP1554" s="658" t="str">
        <f t="shared" si="100"/>
        <v>Comb_VehA1_6_2017</v>
      </c>
      <c r="BQ1554" s="658" t="str">
        <f t="shared" si="100"/>
        <v>Comb_VehA1_1_2018</v>
      </c>
      <c r="BR1554" s="658" t="str">
        <f t="shared" si="100"/>
        <v>Comb_VehA1_2_2018</v>
      </c>
      <c r="BS1554" s="658" t="str">
        <f t="shared" si="100"/>
        <v>Comb_VehA1_3_2018</v>
      </c>
      <c r="BT1554" s="658" t="str">
        <f t="shared" si="100"/>
        <v>Comb_VehA1_4_2018</v>
      </c>
      <c r="BU1554" s="658" t="str">
        <f t="shared" si="100"/>
        <v>Comb_VehA1_5_2018</v>
      </c>
      <c r="BV1554" s="658" t="str">
        <f t="shared" si="100"/>
        <v>Comb_VehA1_6_2018</v>
      </c>
      <c r="BW1554" s="658" t="str">
        <f t="shared" si="100"/>
        <v>Comb_VehA1_1_2019</v>
      </c>
      <c r="BX1554" s="658" t="str">
        <f t="shared" si="100"/>
        <v>Comb_VehA1_2_2019</v>
      </c>
      <c r="BY1554" s="658" t="str">
        <f t="shared" si="100"/>
        <v>Comb_VehA1_3_2019</v>
      </c>
      <c r="BZ1554" s="658" t="str">
        <f t="shared" si="100"/>
        <v>Comb_VehA1_4_2019</v>
      </c>
      <c r="CA1554" s="658" t="str">
        <f t="shared" si="100"/>
        <v>Comb_VehA1_5_2019</v>
      </c>
      <c r="CB1554" s="658" t="str">
        <f t="shared" si="100"/>
        <v>Comb_VehA1_6_2019</v>
      </c>
      <c r="CC1554" s="658" t="str">
        <f>"Comb_VehA1_"&amp;CC1553&amp;"_"&amp;CC1551</f>
        <v>Comb_VehA1_1_2020</v>
      </c>
      <c r="CD1554" s="658" t="str">
        <f>"Comb_VehA1_"&amp;CD1553&amp;"_"&amp;CD1551</f>
        <v>Comb_VehA1_2_2020</v>
      </c>
      <c r="CE1554" s="658" t="str">
        <f>"Comb_VehA1_"&amp;CE1553&amp;"_"&amp;CE1551</f>
        <v>Comb_VehA1_3_2020</v>
      </c>
      <c r="CF1554" s="658" t="str">
        <f>"Comb_VehA1_"&amp;CF1553&amp;"_"&amp;CF1551</f>
        <v>Comb_VehA1_4_2020</v>
      </c>
      <c r="CG1554" s="658" t="str">
        <f t="shared" ref="CG1554:CH1554" si="101">"Comb_VehA1_"&amp;CG1553&amp;"_"&amp;CG1551</f>
        <v>Comb_VehA1_5_2020</v>
      </c>
      <c r="CH1554" s="658" t="str">
        <f t="shared" si="101"/>
        <v>Comb_VehA1_6_2020</v>
      </c>
      <c r="CI1554" s="658" t="str">
        <f>"Comb_VehA1_"&amp;CI1553&amp;"_"&amp;CI1551</f>
        <v>Comb_VehA1_1_2021</v>
      </c>
      <c r="CJ1554" s="658" t="str">
        <f>"Comb_VehA1_"&amp;CJ1553&amp;"_"&amp;CJ1551</f>
        <v>Comb_VehA1_2_2021</v>
      </c>
      <c r="CK1554" s="658" t="str">
        <f>"Comb_VehA1_"&amp;CK1553&amp;"_"&amp;CK1551</f>
        <v>Comb_VehA1_3_2021</v>
      </c>
      <c r="CL1554" s="658" t="str">
        <f>"Comb_VehA1_"&amp;CL1553&amp;"_"&amp;CL1551</f>
        <v>Comb_VehA1_4_2021</v>
      </c>
      <c r="CM1554" s="658" t="str">
        <f t="shared" ref="CM1554:CN1554" si="102">"Comb_VehA1_"&amp;CM1553&amp;"_"&amp;CM1551</f>
        <v>Comb_VehA1_5_2021</v>
      </c>
      <c r="CN1554" s="658" t="str">
        <f t="shared" si="102"/>
        <v>Comb_VehA1_6_2021</v>
      </c>
      <c r="CO1554" s="658" t="str">
        <f>"Comb_VehA1_"&amp;CO1553&amp;"_"&amp;CO1551</f>
        <v>Comb_VehA1_1_2022</v>
      </c>
      <c r="CP1554" s="658" t="str">
        <f>"Comb_VehA1_"&amp;CP1553&amp;"_"&amp;CP1551</f>
        <v>Comb_VehA1_2_2022</v>
      </c>
      <c r="CQ1554" s="658" t="str">
        <f>"Comb_VehA1_"&amp;CQ1553&amp;"_"&amp;CQ1551</f>
        <v>Comb_VehA1_3_2022</v>
      </c>
      <c r="CR1554" s="658" t="str">
        <f>"Comb_VehA1_"&amp;CR1553&amp;"_"&amp;CR1551</f>
        <v>Comb_VehA1_4_2022</v>
      </c>
      <c r="CS1554" s="658" t="str">
        <f t="shared" ref="CS1554:CY1554" si="103">"Comb_VehA1_"&amp;CS1553&amp;"_"&amp;CS1551</f>
        <v>Comb_VehA1_5_2022</v>
      </c>
      <c r="CT1554" s="658" t="str">
        <f t="shared" si="103"/>
        <v>Comb_VehA1_6_2022</v>
      </c>
      <c r="CU1554" s="658" t="str">
        <f t="shared" si="103"/>
        <v>Comb_VehA1_1_2023</v>
      </c>
      <c r="CV1554" s="658" t="str">
        <f t="shared" si="103"/>
        <v>Comb_VehA1_2_2023</v>
      </c>
      <c r="CW1554" s="658" t="str">
        <f t="shared" si="103"/>
        <v>Comb_VehA1_3_2023</v>
      </c>
      <c r="CX1554" s="658" t="str">
        <f t="shared" si="103"/>
        <v>Comb_VehA1_4_2023</v>
      </c>
      <c r="CY1554" s="658" t="str">
        <f t="shared" si="103"/>
        <v>Comb_VehA1_5_2023</v>
      </c>
      <c r="CZ1554" s="658" t="str">
        <f>"Comb_VehA1_"&amp;CZ1553&amp;"_"&amp;CZ1551</f>
        <v>Comb_VehA1_6_2023</v>
      </c>
      <c r="DA1554" s="658" t="str">
        <f>"Comb_VehA1_"&amp;DA1553&amp;"_"&amp;DA1551</f>
        <v>Comb_VehA1_1_2024</v>
      </c>
      <c r="DB1554" s="658" t="str">
        <f t="shared" ref="DB1554:DF1554" si="104">"Comb_VehA1_"&amp;DB1553&amp;"_"&amp;DB1551</f>
        <v>Comb_VehA1_2_2024</v>
      </c>
      <c r="DC1554" s="658" t="str">
        <f t="shared" si="104"/>
        <v>Comb_VehA1_3_2024</v>
      </c>
      <c r="DD1554" s="658" t="str">
        <f t="shared" si="104"/>
        <v>Comb_VehA1_4_2024</v>
      </c>
      <c r="DE1554" s="658" t="str">
        <f t="shared" si="104"/>
        <v>Comb_VehA1_5_2024</v>
      </c>
      <c r="DF1554" s="658" t="str">
        <f t="shared" si="104"/>
        <v>Comb_VehA1_6_2024</v>
      </c>
    </row>
    <row r="1555" spans="1:110" ht="18" customHeight="1">
      <c r="A1555" s="454"/>
      <c r="C1555" s="1645" t="s">
        <v>969</v>
      </c>
      <c r="D1555" s="1645" t="s">
        <v>969</v>
      </c>
      <c r="E1555" s="1645" t="s">
        <v>969</v>
      </c>
      <c r="F1555" s="1645" t="s">
        <v>968</v>
      </c>
      <c r="G1555" s="1646" t="s">
        <v>969</v>
      </c>
      <c r="H1555" s="1647" t="s">
        <v>969</v>
      </c>
      <c r="I1555" s="1645" t="s">
        <v>969</v>
      </c>
      <c r="J1555" s="1645" t="s">
        <v>969</v>
      </c>
      <c r="K1555" s="1645" t="s">
        <v>969</v>
      </c>
      <c r="L1555" s="262" t="s">
        <v>968</v>
      </c>
      <c r="M1555" s="1647" t="s">
        <v>969</v>
      </c>
      <c r="N1555" s="1647" t="s">
        <v>969</v>
      </c>
      <c r="O1555" s="1645" t="s">
        <v>969</v>
      </c>
      <c r="P1555" s="1645" t="s">
        <v>969</v>
      </c>
      <c r="Q1555" s="1645" t="s">
        <v>969</v>
      </c>
      <c r="R1555" s="262" t="s">
        <v>968</v>
      </c>
      <c r="S1555" s="1647" t="s">
        <v>969</v>
      </c>
      <c r="T1555" s="1647" t="s">
        <v>969</v>
      </c>
      <c r="U1555" s="1645" t="s">
        <v>969</v>
      </c>
      <c r="V1555" s="1645" t="s">
        <v>969</v>
      </c>
      <c r="W1555" s="1645" t="s">
        <v>969</v>
      </c>
      <c r="X1555" s="262" t="s">
        <v>968</v>
      </c>
      <c r="Y1555" s="1647" t="s">
        <v>969</v>
      </c>
      <c r="Z1555" s="1647" t="s">
        <v>969</v>
      </c>
      <c r="AA1555" s="1645" t="s">
        <v>969</v>
      </c>
      <c r="AB1555" s="1645" t="s">
        <v>969</v>
      </c>
      <c r="AC1555" s="1645" t="s">
        <v>969</v>
      </c>
      <c r="AD1555" s="262" t="s">
        <v>968</v>
      </c>
      <c r="AE1555" s="1647" t="s">
        <v>969</v>
      </c>
      <c r="AF1555" s="1647" t="s">
        <v>969</v>
      </c>
      <c r="AG1555" s="1645" t="s">
        <v>969</v>
      </c>
      <c r="AH1555" s="1645" t="s">
        <v>969</v>
      </c>
      <c r="AI1555" s="1645" t="s">
        <v>969</v>
      </c>
      <c r="AJ1555" s="262" t="s">
        <v>968</v>
      </c>
      <c r="AK1555" s="1647" t="s">
        <v>969</v>
      </c>
      <c r="AL1555" s="1647" t="s">
        <v>969</v>
      </c>
      <c r="AM1555" s="1645" t="s">
        <v>969</v>
      </c>
      <c r="AN1555" s="1645" t="s">
        <v>969</v>
      </c>
      <c r="AO1555" s="1645" t="s">
        <v>969</v>
      </c>
      <c r="AP1555" s="262" t="s">
        <v>968</v>
      </c>
      <c r="AQ1555" s="1647" t="s">
        <v>969</v>
      </c>
      <c r="AR1555" s="1647" t="s">
        <v>969</v>
      </c>
      <c r="AS1555" s="1645" t="s">
        <v>969</v>
      </c>
      <c r="AT1555" s="1645" t="s">
        <v>969</v>
      </c>
      <c r="AU1555" s="1645" t="s">
        <v>969</v>
      </c>
      <c r="AV1555" s="262" t="s">
        <v>968</v>
      </c>
      <c r="AW1555" s="1647" t="s">
        <v>969</v>
      </c>
      <c r="AX1555" s="1647" t="s">
        <v>969</v>
      </c>
      <c r="AY1555" s="1645" t="s">
        <v>969</v>
      </c>
      <c r="AZ1555" s="1645" t="s">
        <v>969</v>
      </c>
      <c r="BA1555" s="1645" t="s">
        <v>969</v>
      </c>
      <c r="BB1555" s="262" t="s">
        <v>968</v>
      </c>
      <c r="BC1555" s="1647" t="s">
        <v>969</v>
      </c>
      <c r="BD1555" s="1647" t="s">
        <v>969</v>
      </c>
      <c r="BE1555" s="1645" t="s">
        <v>969</v>
      </c>
      <c r="BF1555" s="1645" t="s">
        <v>969</v>
      </c>
      <c r="BG1555" s="1645" t="s">
        <v>969</v>
      </c>
      <c r="BH1555" s="262" t="s">
        <v>968</v>
      </c>
      <c r="BI1555" s="1647" t="s">
        <v>969</v>
      </c>
      <c r="BJ1555" s="1647" t="s">
        <v>969</v>
      </c>
      <c r="BK1555" s="1645" t="s">
        <v>969</v>
      </c>
      <c r="BL1555" s="1645" t="s">
        <v>969</v>
      </c>
      <c r="BM1555" s="1645" t="s">
        <v>969</v>
      </c>
      <c r="BN1555" s="262" t="s">
        <v>968</v>
      </c>
      <c r="BO1555" s="1647" t="s">
        <v>969</v>
      </c>
      <c r="BP1555" s="1647" t="s">
        <v>969</v>
      </c>
      <c r="BQ1555" s="1645" t="s">
        <v>969</v>
      </c>
      <c r="BR1555" s="1645" t="s">
        <v>969</v>
      </c>
      <c r="BS1555" s="1645" t="s">
        <v>969</v>
      </c>
      <c r="BT1555" s="262" t="s">
        <v>968</v>
      </c>
      <c r="BU1555" s="1647" t="s">
        <v>969</v>
      </c>
      <c r="BV1555" s="1647" t="s">
        <v>969</v>
      </c>
      <c r="BW1555" s="1645" t="s">
        <v>858</v>
      </c>
      <c r="BX1555" s="1645" t="s">
        <v>858</v>
      </c>
      <c r="BY1555" s="1645" t="s">
        <v>858</v>
      </c>
      <c r="BZ1555" s="673" t="s">
        <v>852</v>
      </c>
      <c r="CA1555" s="1645" t="s">
        <v>858</v>
      </c>
      <c r="CB1555" s="1645" t="s">
        <v>858</v>
      </c>
      <c r="CC1555" s="1645" t="s">
        <v>858</v>
      </c>
      <c r="CD1555" s="1645" t="s">
        <v>858</v>
      </c>
      <c r="CE1555" s="1645" t="s">
        <v>858</v>
      </c>
      <c r="CF1555" s="673" t="s">
        <v>852</v>
      </c>
      <c r="CG1555" s="1645" t="s">
        <v>858</v>
      </c>
      <c r="CH1555" s="1645" t="s">
        <v>858</v>
      </c>
      <c r="CI1555" s="1645" t="s">
        <v>858</v>
      </c>
      <c r="CJ1555" s="1645" t="s">
        <v>858</v>
      </c>
      <c r="CK1555" s="1645" t="s">
        <v>858</v>
      </c>
      <c r="CL1555" s="673" t="s">
        <v>852</v>
      </c>
      <c r="CM1555" s="1645" t="s">
        <v>858</v>
      </c>
      <c r="CN1555" s="1645" t="s">
        <v>858</v>
      </c>
      <c r="CO1555" s="1645" t="s">
        <v>858</v>
      </c>
      <c r="CP1555" s="1645" t="s">
        <v>858</v>
      </c>
      <c r="CQ1555" s="1645" t="s">
        <v>858</v>
      </c>
      <c r="CR1555" s="673" t="s">
        <v>852</v>
      </c>
      <c r="CS1555" s="1645" t="s">
        <v>858</v>
      </c>
      <c r="CT1555" s="1645" t="s">
        <v>858</v>
      </c>
      <c r="CU1555" s="1645" t="s">
        <v>858</v>
      </c>
      <c r="CV1555" s="1645" t="s">
        <v>858</v>
      </c>
      <c r="CW1555" s="1645" t="s">
        <v>858</v>
      </c>
      <c r="CX1555" s="673" t="s">
        <v>852</v>
      </c>
      <c r="CY1555" s="1645" t="s">
        <v>858</v>
      </c>
      <c r="CZ1555" s="1645" t="s">
        <v>858</v>
      </c>
      <c r="DA1555" s="1645" t="s">
        <v>858</v>
      </c>
      <c r="DB1555" s="1645" t="s">
        <v>858</v>
      </c>
      <c r="DC1555" s="1645" t="s">
        <v>858</v>
      </c>
      <c r="DD1555" s="673" t="s">
        <v>852</v>
      </c>
      <c r="DE1555" s="1645" t="s">
        <v>858</v>
      </c>
      <c r="DF1555" s="1645" t="s">
        <v>858</v>
      </c>
    </row>
    <row r="1556" spans="1:110" ht="18" customHeight="1">
      <c r="A1556" s="454"/>
      <c r="C1556" s="262" t="s">
        <v>968</v>
      </c>
      <c r="D1556" s="262" t="s">
        <v>968</v>
      </c>
      <c r="E1556" s="262" t="s">
        <v>968</v>
      </c>
      <c r="F1556" s="263" t="s">
        <v>911</v>
      </c>
      <c r="G1556" s="750" t="s">
        <v>2225</v>
      </c>
      <c r="H1556" s="660" t="s">
        <v>2225</v>
      </c>
      <c r="I1556" s="262" t="s">
        <v>968</v>
      </c>
      <c r="J1556" s="262" t="s">
        <v>968</v>
      </c>
      <c r="K1556" s="262" t="s">
        <v>968</v>
      </c>
      <c r="L1556" s="262" t="s">
        <v>911</v>
      </c>
      <c r="M1556" s="660" t="s">
        <v>2225</v>
      </c>
      <c r="N1556" s="660" t="s">
        <v>2225</v>
      </c>
      <c r="O1556" s="262" t="s">
        <v>968</v>
      </c>
      <c r="P1556" s="262" t="s">
        <v>968</v>
      </c>
      <c r="Q1556" s="262" t="s">
        <v>968</v>
      </c>
      <c r="R1556" s="262" t="s">
        <v>911</v>
      </c>
      <c r="S1556" s="660" t="s">
        <v>2225</v>
      </c>
      <c r="T1556" s="660" t="s">
        <v>2225</v>
      </c>
      <c r="U1556" s="262" t="s">
        <v>968</v>
      </c>
      <c r="V1556" s="262" t="s">
        <v>968</v>
      </c>
      <c r="W1556" s="262" t="s">
        <v>968</v>
      </c>
      <c r="X1556" s="262" t="s">
        <v>911</v>
      </c>
      <c r="Y1556" s="660" t="s">
        <v>2225</v>
      </c>
      <c r="Z1556" s="660" t="s">
        <v>2225</v>
      </c>
      <c r="AA1556" s="262" t="s">
        <v>968</v>
      </c>
      <c r="AB1556" s="262" t="s">
        <v>968</v>
      </c>
      <c r="AC1556" s="262" t="s">
        <v>968</v>
      </c>
      <c r="AD1556" s="262" t="s">
        <v>911</v>
      </c>
      <c r="AE1556" s="660" t="s">
        <v>2225</v>
      </c>
      <c r="AF1556" s="660" t="s">
        <v>2225</v>
      </c>
      <c r="AG1556" s="262" t="s">
        <v>968</v>
      </c>
      <c r="AH1556" s="262" t="s">
        <v>968</v>
      </c>
      <c r="AI1556" s="262" t="s">
        <v>968</v>
      </c>
      <c r="AJ1556" s="262" t="s">
        <v>911</v>
      </c>
      <c r="AK1556" s="660" t="s">
        <v>2225</v>
      </c>
      <c r="AL1556" s="660" t="s">
        <v>2225</v>
      </c>
      <c r="AM1556" s="262" t="s">
        <v>968</v>
      </c>
      <c r="AN1556" s="262" t="s">
        <v>968</v>
      </c>
      <c r="AO1556" s="262" t="s">
        <v>968</v>
      </c>
      <c r="AP1556" s="262" t="s">
        <v>911</v>
      </c>
      <c r="AQ1556" s="660" t="s">
        <v>2225</v>
      </c>
      <c r="AR1556" s="660" t="s">
        <v>2225</v>
      </c>
      <c r="AS1556" s="262" t="s">
        <v>968</v>
      </c>
      <c r="AT1556" s="262" t="s">
        <v>968</v>
      </c>
      <c r="AU1556" s="262" t="s">
        <v>968</v>
      </c>
      <c r="AV1556" s="262" t="s">
        <v>911</v>
      </c>
      <c r="AW1556" s="660" t="s">
        <v>2225</v>
      </c>
      <c r="AX1556" s="660" t="s">
        <v>2225</v>
      </c>
      <c r="AY1556" s="262" t="s">
        <v>968</v>
      </c>
      <c r="AZ1556" s="262" t="s">
        <v>968</v>
      </c>
      <c r="BA1556" s="262" t="s">
        <v>968</v>
      </c>
      <c r="BB1556" s="262" t="s">
        <v>911</v>
      </c>
      <c r="BC1556" s="660" t="s">
        <v>2225</v>
      </c>
      <c r="BD1556" s="660" t="s">
        <v>2225</v>
      </c>
      <c r="BE1556" s="262" t="s">
        <v>968</v>
      </c>
      <c r="BF1556" s="262" t="s">
        <v>968</v>
      </c>
      <c r="BG1556" s="262" t="s">
        <v>968</v>
      </c>
      <c r="BH1556" s="262" t="s">
        <v>911</v>
      </c>
      <c r="BI1556" s="660" t="s">
        <v>2225</v>
      </c>
      <c r="BJ1556" s="660" t="s">
        <v>2225</v>
      </c>
      <c r="BK1556" s="262" t="s">
        <v>968</v>
      </c>
      <c r="BL1556" s="262" t="s">
        <v>968</v>
      </c>
      <c r="BM1556" s="262" t="s">
        <v>968</v>
      </c>
      <c r="BN1556" s="262" t="s">
        <v>911</v>
      </c>
      <c r="BO1556" s="660" t="s">
        <v>2225</v>
      </c>
      <c r="BP1556" s="660" t="s">
        <v>2225</v>
      </c>
      <c r="BQ1556" s="262" t="s">
        <v>968</v>
      </c>
      <c r="BR1556" s="262" t="s">
        <v>968</v>
      </c>
      <c r="BS1556" s="262" t="s">
        <v>968</v>
      </c>
      <c r="BT1556" s="262" t="s">
        <v>911</v>
      </c>
      <c r="BU1556" s="660" t="s">
        <v>2225</v>
      </c>
      <c r="BV1556" s="660" t="s">
        <v>2225</v>
      </c>
      <c r="BW1556" s="262" t="s">
        <v>859</v>
      </c>
      <c r="BX1556" s="262" t="s">
        <v>859</v>
      </c>
      <c r="BY1556" s="262" t="s">
        <v>859</v>
      </c>
      <c r="BZ1556" s="673" t="s">
        <v>853</v>
      </c>
      <c r="CA1556" s="262" t="s">
        <v>859</v>
      </c>
      <c r="CB1556" s="262" t="s">
        <v>859</v>
      </c>
      <c r="CC1556" s="262" t="s">
        <v>859</v>
      </c>
      <c r="CD1556" s="262" t="s">
        <v>859</v>
      </c>
      <c r="CE1556" s="262" t="s">
        <v>859</v>
      </c>
      <c r="CF1556" s="673" t="s">
        <v>853</v>
      </c>
      <c r="CG1556" s="262" t="s">
        <v>859</v>
      </c>
      <c r="CH1556" s="262" t="s">
        <v>859</v>
      </c>
      <c r="CI1556" s="262" t="s">
        <v>859</v>
      </c>
      <c r="CJ1556" s="262" t="s">
        <v>859</v>
      </c>
      <c r="CK1556" s="262" t="s">
        <v>859</v>
      </c>
      <c r="CL1556" s="673" t="s">
        <v>853</v>
      </c>
      <c r="CM1556" s="262" t="s">
        <v>859</v>
      </c>
      <c r="CN1556" s="262" t="s">
        <v>859</v>
      </c>
      <c r="CO1556" s="262" t="s">
        <v>859</v>
      </c>
      <c r="CP1556" s="262" t="s">
        <v>859</v>
      </c>
      <c r="CQ1556" s="262" t="s">
        <v>859</v>
      </c>
      <c r="CR1556" s="673" t="s">
        <v>853</v>
      </c>
      <c r="CS1556" s="262" t="s">
        <v>859</v>
      </c>
      <c r="CT1556" s="262" t="s">
        <v>859</v>
      </c>
      <c r="CU1556" s="262" t="s">
        <v>859</v>
      </c>
      <c r="CV1556" s="262" t="s">
        <v>859</v>
      </c>
      <c r="CW1556" s="262" t="s">
        <v>859</v>
      </c>
      <c r="CX1556" s="673" t="s">
        <v>853</v>
      </c>
      <c r="CY1556" s="262" t="s">
        <v>859</v>
      </c>
      <c r="CZ1556" s="262" t="s">
        <v>859</v>
      </c>
      <c r="DA1556" s="262" t="s">
        <v>859</v>
      </c>
      <c r="DB1556" s="262" t="s">
        <v>859</v>
      </c>
      <c r="DC1556" s="262" t="s">
        <v>859</v>
      </c>
      <c r="DD1556" s="673" t="s">
        <v>853</v>
      </c>
      <c r="DE1556" s="262" t="s">
        <v>859</v>
      </c>
      <c r="DF1556" s="262" t="s">
        <v>859</v>
      </c>
    </row>
    <row r="1557" spans="1:110" ht="18" customHeight="1">
      <c r="A1557" s="454"/>
      <c r="C1557" s="262" t="s">
        <v>911</v>
      </c>
      <c r="D1557" s="263" t="s">
        <v>913</v>
      </c>
      <c r="E1557" s="263" t="s">
        <v>911</v>
      </c>
      <c r="F1557" s="263" t="s">
        <v>913</v>
      </c>
      <c r="I1557" s="262" t="s">
        <v>911</v>
      </c>
      <c r="J1557" s="263" t="s">
        <v>913</v>
      </c>
      <c r="K1557" s="263" t="s">
        <v>911</v>
      </c>
      <c r="L1557" s="263" t="s">
        <v>913</v>
      </c>
      <c r="O1557" s="262" t="s">
        <v>911</v>
      </c>
      <c r="P1557" s="263" t="s">
        <v>913</v>
      </c>
      <c r="Q1557" s="263" t="s">
        <v>911</v>
      </c>
      <c r="R1557" s="263" t="s">
        <v>913</v>
      </c>
      <c r="U1557" s="262" t="s">
        <v>911</v>
      </c>
      <c r="V1557" s="263" t="s">
        <v>913</v>
      </c>
      <c r="W1557" s="263" t="s">
        <v>911</v>
      </c>
      <c r="X1557" s="263" t="s">
        <v>913</v>
      </c>
      <c r="AA1557" s="262" t="s">
        <v>911</v>
      </c>
      <c r="AB1557" s="263" t="s">
        <v>913</v>
      </c>
      <c r="AC1557" s="263" t="s">
        <v>911</v>
      </c>
      <c r="AD1557" s="263" t="s">
        <v>913</v>
      </c>
      <c r="AG1557" s="262" t="s">
        <v>911</v>
      </c>
      <c r="AH1557" s="263" t="s">
        <v>913</v>
      </c>
      <c r="AI1557" s="263" t="s">
        <v>911</v>
      </c>
      <c r="AJ1557" s="263" t="s">
        <v>913</v>
      </c>
      <c r="AM1557" s="262" t="s">
        <v>911</v>
      </c>
      <c r="AN1557" s="263" t="s">
        <v>913</v>
      </c>
      <c r="AO1557" s="263" t="s">
        <v>911</v>
      </c>
      <c r="AP1557" s="263" t="s">
        <v>913</v>
      </c>
      <c r="AS1557" s="262" t="s">
        <v>911</v>
      </c>
      <c r="AT1557" s="263" t="s">
        <v>913</v>
      </c>
      <c r="AU1557" s="263" t="s">
        <v>911</v>
      </c>
      <c r="AV1557" s="263" t="s">
        <v>913</v>
      </c>
      <c r="AY1557" s="262" t="s">
        <v>911</v>
      </c>
      <c r="AZ1557" s="263" t="s">
        <v>913</v>
      </c>
      <c r="BA1557" s="263" t="s">
        <v>911</v>
      </c>
      <c r="BB1557" s="263" t="s">
        <v>913</v>
      </c>
      <c r="BE1557" s="262" t="s">
        <v>911</v>
      </c>
      <c r="BF1557" s="263" t="s">
        <v>913</v>
      </c>
      <c r="BG1557" s="263" t="s">
        <v>911</v>
      </c>
      <c r="BH1557" s="263" t="s">
        <v>913</v>
      </c>
      <c r="BK1557" s="262" t="s">
        <v>911</v>
      </c>
      <c r="BL1557" s="263" t="s">
        <v>913</v>
      </c>
      <c r="BM1557" s="263" t="s">
        <v>911</v>
      </c>
      <c r="BN1557" s="263" t="s">
        <v>913</v>
      </c>
      <c r="BQ1557" s="262" t="s">
        <v>911</v>
      </c>
      <c r="BR1557" s="263" t="s">
        <v>913</v>
      </c>
      <c r="BS1557" s="263" t="s">
        <v>911</v>
      </c>
      <c r="BT1557" s="263" t="s">
        <v>913</v>
      </c>
      <c r="BW1557" s="263" t="s">
        <v>860</v>
      </c>
      <c r="BX1557" s="263" t="s">
        <v>860</v>
      </c>
      <c r="BY1557" s="262" t="s">
        <v>860</v>
      </c>
      <c r="BZ1557" s="673" t="s">
        <v>854</v>
      </c>
      <c r="CA1557" s="263" t="s">
        <v>860</v>
      </c>
      <c r="CB1557" s="263" t="s">
        <v>860</v>
      </c>
      <c r="CC1557" s="263" t="s">
        <v>860</v>
      </c>
      <c r="CD1557" s="263" t="s">
        <v>860</v>
      </c>
      <c r="CE1557" s="262" t="s">
        <v>860</v>
      </c>
      <c r="CF1557" s="673" t="s">
        <v>854</v>
      </c>
      <c r="CG1557" s="263" t="s">
        <v>860</v>
      </c>
      <c r="CH1557" s="263" t="s">
        <v>860</v>
      </c>
      <c r="CI1557" s="263" t="s">
        <v>860</v>
      </c>
      <c r="CJ1557" s="263" t="s">
        <v>860</v>
      </c>
      <c r="CK1557" s="262" t="s">
        <v>860</v>
      </c>
      <c r="CL1557" s="673" t="s">
        <v>854</v>
      </c>
      <c r="CM1557" s="263" t="s">
        <v>860</v>
      </c>
      <c r="CN1557" s="263" t="s">
        <v>860</v>
      </c>
      <c r="CO1557" s="263" t="s">
        <v>860</v>
      </c>
      <c r="CP1557" s="263" t="s">
        <v>860</v>
      </c>
      <c r="CQ1557" s="262" t="s">
        <v>860</v>
      </c>
      <c r="CR1557" s="673" t="s">
        <v>854</v>
      </c>
      <c r="CS1557" s="263" t="s">
        <v>860</v>
      </c>
      <c r="CT1557" s="263" t="s">
        <v>860</v>
      </c>
      <c r="CU1557" s="263" t="s">
        <v>860</v>
      </c>
      <c r="CV1557" s="263" t="s">
        <v>860</v>
      </c>
      <c r="CW1557" s="262" t="s">
        <v>860</v>
      </c>
      <c r="CX1557" s="673" t="s">
        <v>854</v>
      </c>
      <c r="CY1557" s="263" t="s">
        <v>860</v>
      </c>
      <c r="CZ1557" s="263" t="s">
        <v>860</v>
      </c>
      <c r="DA1557" s="263" t="s">
        <v>860</v>
      </c>
      <c r="DB1557" s="263" t="s">
        <v>860</v>
      </c>
      <c r="DC1557" s="262" t="s">
        <v>860</v>
      </c>
      <c r="DD1557" s="673" t="s">
        <v>854</v>
      </c>
      <c r="DE1557" s="263" t="s">
        <v>860</v>
      </c>
      <c r="DF1557" s="263" t="s">
        <v>860</v>
      </c>
    </row>
    <row r="1558" spans="1:110" ht="18" customHeight="1">
      <c r="A1558" s="454"/>
      <c r="C1558" s="263" t="s">
        <v>834</v>
      </c>
      <c r="D1558" s="265" t="s">
        <v>2225</v>
      </c>
      <c r="E1558" s="263" t="s">
        <v>912</v>
      </c>
      <c r="F1558" s="265" t="s">
        <v>2225</v>
      </c>
      <c r="I1558" s="263" t="s">
        <v>834</v>
      </c>
      <c r="J1558" s="265" t="s">
        <v>2225</v>
      </c>
      <c r="K1558" s="263" t="s">
        <v>912</v>
      </c>
      <c r="L1558" s="265" t="s">
        <v>2225</v>
      </c>
      <c r="O1558" s="263" t="s">
        <v>834</v>
      </c>
      <c r="P1558" s="265" t="s">
        <v>2225</v>
      </c>
      <c r="Q1558" s="263" t="s">
        <v>912</v>
      </c>
      <c r="R1558" s="265" t="s">
        <v>2225</v>
      </c>
      <c r="U1558" s="263" t="s">
        <v>834</v>
      </c>
      <c r="V1558" s="265" t="s">
        <v>2225</v>
      </c>
      <c r="W1558" s="263" t="s">
        <v>912</v>
      </c>
      <c r="X1558" s="265" t="s">
        <v>2225</v>
      </c>
      <c r="AA1558" s="263" t="s">
        <v>834</v>
      </c>
      <c r="AB1558" s="265" t="s">
        <v>2225</v>
      </c>
      <c r="AC1558" s="263" t="s">
        <v>912</v>
      </c>
      <c r="AD1558" s="265" t="s">
        <v>2225</v>
      </c>
      <c r="AG1558" s="263" t="s">
        <v>834</v>
      </c>
      <c r="AH1558" s="265" t="s">
        <v>2225</v>
      </c>
      <c r="AI1558" s="263" t="s">
        <v>912</v>
      </c>
      <c r="AJ1558" s="265" t="s">
        <v>2225</v>
      </c>
      <c r="AM1558" s="263" t="s">
        <v>834</v>
      </c>
      <c r="AN1558" s="265" t="s">
        <v>2225</v>
      </c>
      <c r="AO1558" s="263" t="s">
        <v>912</v>
      </c>
      <c r="AP1558" s="265" t="s">
        <v>2225</v>
      </c>
      <c r="AS1558" s="263" t="s">
        <v>834</v>
      </c>
      <c r="AT1558" s="265" t="s">
        <v>2225</v>
      </c>
      <c r="AU1558" s="263" t="s">
        <v>912</v>
      </c>
      <c r="AV1558" s="265" t="s">
        <v>2225</v>
      </c>
      <c r="AY1558" s="263" t="s">
        <v>834</v>
      </c>
      <c r="AZ1558" s="265" t="s">
        <v>2225</v>
      </c>
      <c r="BA1558" s="263" t="s">
        <v>912</v>
      </c>
      <c r="BB1558" s="265" t="s">
        <v>2225</v>
      </c>
      <c r="BE1558" s="263" t="s">
        <v>834</v>
      </c>
      <c r="BF1558" s="265" t="s">
        <v>2225</v>
      </c>
      <c r="BG1558" s="263" t="s">
        <v>912</v>
      </c>
      <c r="BH1558" s="265" t="s">
        <v>2225</v>
      </c>
      <c r="BK1558" s="263" t="s">
        <v>834</v>
      </c>
      <c r="BL1558" s="265" t="s">
        <v>2225</v>
      </c>
      <c r="BM1558" s="263" t="s">
        <v>912</v>
      </c>
      <c r="BN1558" s="265" t="s">
        <v>2225</v>
      </c>
      <c r="BQ1558" s="263" t="s">
        <v>834</v>
      </c>
      <c r="BR1558" s="265" t="s">
        <v>2225</v>
      </c>
      <c r="BS1558" s="263" t="s">
        <v>912</v>
      </c>
      <c r="BT1558" s="265" t="s">
        <v>2225</v>
      </c>
      <c r="BW1558" s="263" t="s">
        <v>861</v>
      </c>
      <c r="BX1558" s="263" t="s">
        <v>861</v>
      </c>
      <c r="BY1558" s="263" t="s">
        <v>861</v>
      </c>
      <c r="BZ1558" s="673" t="s">
        <v>855</v>
      </c>
      <c r="CA1558" s="263" t="s">
        <v>861</v>
      </c>
      <c r="CB1558" s="263" t="s">
        <v>861</v>
      </c>
      <c r="CC1558" s="263" t="s">
        <v>861</v>
      </c>
      <c r="CD1558" s="263" t="s">
        <v>861</v>
      </c>
      <c r="CE1558" s="263" t="s">
        <v>861</v>
      </c>
      <c r="CF1558" s="673" t="s">
        <v>855</v>
      </c>
      <c r="CG1558" s="263" t="s">
        <v>861</v>
      </c>
      <c r="CH1558" s="263" t="s">
        <v>861</v>
      </c>
      <c r="CI1558" s="263" t="s">
        <v>861</v>
      </c>
      <c r="CJ1558" s="263" t="s">
        <v>861</v>
      </c>
      <c r="CK1558" s="263" t="s">
        <v>861</v>
      </c>
      <c r="CL1558" s="673" t="s">
        <v>855</v>
      </c>
      <c r="CM1558" s="263" t="s">
        <v>861</v>
      </c>
      <c r="CN1558" s="263" t="s">
        <v>861</v>
      </c>
      <c r="CO1558" s="263" t="s">
        <v>861</v>
      </c>
      <c r="CP1558" s="263" t="s">
        <v>861</v>
      </c>
      <c r="CQ1558" s="263" t="s">
        <v>861</v>
      </c>
      <c r="CR1558" s="673" t="s">
        <v>855</v>
      </c>
      <c r="CS1558" s="263" t="s">
        <v>861</v>
      </c>
      <c r="CT1558" s="263" t="s">
        <v>861</v>
      </c>
      <c r="CU1558" s="263" t="s">
        <v>861</v>
      </c>
      <c r="CV1558" s="263" t="s">
        <v>861</v>
      </c>
      <c r="CW1558" s="263" t="s">
        <v>861</v>
      </c>
      <c r="CX1558" s="673" t="s">
        <v>855</v>
      </c>
      <c r="CY1558" s="263" t="s">
        <v>861</v>
      </c>
      <c r="CZ1558" s="263" t="s">
        <v>861</v>
      </c>
      <c r="DA1558" s="263" t="s">
        <v>861</v>
      </c>
      <c r="DB1558" s="263" t="s">
        <v>861</v>
      </c>
      <c r="DC1558" s="263" t="s">
        <v>861</v>
      </c>
      <c r="DD1558" s="673" t="s">
        <v>855</v>
      </c>
      <c r="DE1558" s="263" t="s">
        <v>861</v>
      </c>
      <c r="DF1558" s="263" t="s">
        <v>861</v>
      </c>
    </row>
    <row r="1559" spans="1:110" ht="18" customHeight="1">
      <c r="A1559" s="454"/>
      <c r="B1559" s="38"/>
      <c r="C1559" s="263" t="s">
        <v>913</v>
      </c>
      <c r="E1559" s="263" t="s">
        <v>913</v>
      </c>
      <c r="I1559" s="263" t="s">
        <v>913</v>
      </c>
      <c r="K1559" s="263" t="s">
        <v>913</v>
      </c>
      <c r="O1559" s="263" t="s">
        <v>913</v>
      </c>
      <c r="Q1559" s="263" t="s">
        <v>913</v>
      </c>
      <c r="U1559" s="263" t="s">
        <v>913</v>
      </c>
      <c r="W1559" s="263" t="s">
        <v>913</v>
      </c>
      <c r="AA1559" s="263" t="s">
        <v>913</v>
      </c>
      <c r="AC1559" s="263" t="s">
        <v>913</v>
      </c>
      <c r="AG1559" s="263" t="s">
        <v>913</v>
      </c>
      <c r="AI1559" s="263" t="s">
        <v>913</v>
      </c>
      <c r="AM1559" s="263" t="s">
        <v>913</v>
      </c>
      <c r="AO1559" s="263" t="s">
        <v>913</v>
      </c>
      <c r="AS1559" s="263" t="s">
        <v>913</v>
      </c>
      <c r="AU1559" s="263" t="s">
        <v>913</v>
      </c>
      <c r="AY1559" s="263" t="s">
        <v>913</v>
      </c>
      <c r="BA1559" s="263" t="s">
        <v>913</v>
      </c>
      <c r="BE1559" s="263" t="s">
        <v>913</v>
      </c>
      <c r="BG1559" s="263" t="s">
        <v>913</v>
      </c>
      <c r="BK1559" s="263" t="s">
        <v>913</v>
      </c>
      <c r="BM1559" s="263" t="s">
        <v>913</v>
      </c>
      <c r="BQ1559" s="263" t="s">
        <v>913</v>
      </c>
      <c r="BS1559" s="263" t="s">
        <v>913</v>
      </c>
      <c r="BW1559" s="673" t="s">
        <v>852</v>
      </c>
      <c r="BX1559" s="673" t="s">
        <v>852</v>
      </c>
      <c r="BY1559" s="263" t="s">
        <v>852</v>
      </c>
      <c r="BZ1559" s="673" t="s">
        <v>856</v>
      </c>
      <c r="CA1559" s="265" t="s">
        <v>2225</v>
      </c>
      <c r="CB1559" s="265" t="s">
        <v>2225</v>
      </c>
      <c r="CC1559" s="673" t="s">
        <v>852</v>
      </c>
      <c r="CD1559" s="673" t="s">
        <v>852</v>
      </c>
      <c r="CE1559" s="263" t="s">
        <v>852</v>
      </c>
      <c r="CF1559" s="673" t="s">
        <v>856</v>
      </c>
      <c r="CG1559" s="265" t="s">
        <v>2225</v>
      </c>
      <c r="CH1559" s="265" t="s">
        <v>2225</v>
      </c>
      <c r="CI1559" s="673" t="s">
        <v>852</v>
      </c>
      <c r="CJ1559" s="673" t="s">
        <v>852</v>
      </c>
      <c r="CK1559" s="263" t="s">
        <v>852</v>
      </c>
      <c r="CL1559" s="673" t="s">
        <v>856</v>
      </c>
      <c r="CM1559" s="265" t="s">
        <v>2225</v>
      </c>
      <c r="CN1559" s="265" t="s">
        <v>2225</v>
      </c>
      <c r="CO1559" s="673" t="s">
        <v>852</v>
      </c>
      <c r="CP1559" s="673" t="s">
        <v>852</v>
      </c>
      <c r="CQ1559" s="263" t="s">
        <v>852</v>
      </c>
      <c r="CR1559" s="673" t="s">
        <v>856</v>
      </c>
      <c r="CS1559" s="265" t="s">
        <v>2225</v>
      </c>
      <c r="CT1559" s="265" t="s">
        <v>2225</v>
      </c>
      <c r="CU1559" s="673" t="s">
        <v>852</v>
      </c>
      <c r="CV1559" s="673" t="s">
        <v>852</v>
      </c>
      <c r="CW1559" s="263" t="s">
        <v>852</v>
      </c>
      <c r="CX1559" s="673" t="s">
        <v>856</v>
      </c>
      <c r="CY1559" s="265" t="s">
        <v>2225</v>
      </c>
      <c r="CZ1559" s="265" t="s">
        <v>2225</v>
      </c>
      <c r="DA1559" s="673" t="s">
        <v>852</v>
      </c>
      <c r="DB1559" s="673" t="s">
        <v>852</v>
      </c>
      <c r="DC1559" s="263" t="s">
        <v>852</v>
      </c>
      <c r="DD1559" s="673" t="s">
        <v>856</v>
      </c>
      <c r="DE1559" s="265" t="s">
        <v>2225</v>
      </c>
      <c r="DF1559" s="265" t="s">
        <v>2225</v>
      </c>
    </row>
    <row r="1560" spans="1:110" ht="18" customHeight="1">
      <c r="A1560" s="454"/>
      <c r="B1560" s="38"/>
      <c r="C1560" s="265" t="s">
        <v>2225</v>
      </c>
      <c r="E1560" s="265" t="s">
        <v>2225</v>
      </c>
      <c r="I1560" s="265" t="s">
        <v>2225</v>
      </c>
      <c r="K1560" s="265" t="s">
        <v>2225</v>
      </c>
      <c r="O1560" s="265" t="s">
        <v>2225</v>
      </c>
      <c r="Q1560" s="265" t="s">
        <v>2225</v>
      </c>
      <c r="U1560" s="265" t="s">
        <v>2225</v>
      </c>
      <c r="W1560" s="265" t="s">
        <v>2225</v>
      </c>
      <c r="AA1560" s="265" t="s">
        <v>2225</v>
      </c>
      <c r="AC1560" s="265" t="s">
        <v>2225</v>
      </c>
      <c r="AG1560" s="265" t="s">
        <v>2225</v>
      </c>
      <c r="AI1560" s="265" t="s">
        <v>2225</v>
      </c>
      <c r="AM1560" s="265" t="s">
        <v>2225</v>
      </c>
      <c r="AO1560" s="265" t="s">
        <v>2225</v>
      </c>
      <c r="AS1560" s="265" t="s">
        <v>2225</v>
      </c>
      <c r="AU1560" s="265" t="s">
        <v>2225</v>
      </c>
      <c r="AY1560" s="265" t="s">
        <v>2225</v>
      </c>
      <c r="BA1560" s="265" t="s">
        <v>2225</v>
      </c>
      <c r="BE1560" s="265" t="s">
        <v>2225</v>
      </c>
      <c r="BG1560" s="265" t="s">
        <v>2225</v>
      </c>
      <c r="BK1560" s="265" t="s">
        <v>2225</v>
      </c>
      <c r="BM1560" s="265" t="s">
        <v>2225</v>
      </c>
      <c r="BQ1560" s="265" t="s">
        <v>2225</v>
      </c>
      <c r="BS1560" s="265" t="s">
        <v>2225</v>
      </c>
      <c r="BW1560" s="673" t="s">
        <v>853</v>
      </c>
      <c r="BX1560" s="673" t="s">
        <v>853</v>
      </c>
      <c r="BY1560" s="673" t="s">
        <v>853</v>
      </c>
      <c r="BZ1560" s="673" t="s">
        <v>911</v>
      </c>
      <c r="CC1560" s="673" t="s">
        <v>853</v>
      </c>
      <c r="CD1560" s="673" t="s">
        <v>853</v>
      </c>
      <c r="CE1560" s="673" t="s">
        <v>853</v>
      </c>
      <c r="CF1560" s="673" t="s">
        <v>911</v>
      </c>
      <c r="CI1560" s="673" t="s">
        <v>853</v>
      </c>
      <c r="CJ1560" s="673" t="s">
        <v>853</v>
      </c>
      <c r="CK1560" s="673" t="s">
        <v>853</v>
      </c>
      <c r="CL1560" s="673" t="s">
        <v>911</v>
      </c>
      <c r="CO1560" s="673" t="s">
        <v>853</v>
      </c>
      <c r="CP1560" s="673" t="s">
        <v>853</v>
      </c>
      <c r="CQ1560" s="673" t="s">
        <v>853</v>
      </c>
      <c r="CR1560" s="673" t="s">
        <v>911</v>
      </c>
      <c r="CU1560" s="673" t="s">
        <v>853</v>
      </c>
      <c r="CV1560" s="673" t="s">
        <v>853</v>
      </c>
      <c r="CW1560" s="673" t="s">
        <v>853</v>
      </c>
      <c r="CX1560" s="673" t="s">
        <v>911</v>
      </c>
      <c r="DA1560" s="673" t="s">
        <v>853</v>
      </c>
      <c r="DB1560" s="673" t="s">
        <v>853</v>
      </c>
      <c r="DC1560" s="673" t="s">
        <v>853</v>
      </c>
      <c r="DD1560" s="673" t="s">
        <v>911</v>
      </c>
    </row>
    <row r="1561" spans="1:110" ht="18" customHeight="1">
      <c r="A1561" s="454"/>
      <c r="B1561" s="38"/>
      <c r="C1561" s="19"/>
      <c r="R1561" s="19"/>
      <c r="S1561" s="19"/>
      <c r="U1561" s="19"/>
      <c r="V1561" s="19"/>
      <c r="W1561" s="19"/>
      <c r="AA1561" s="19"/>
      <c r="AB1561" s="19"/>
      <c r="AC1561" s="19"/>
      <c r="AD1561" s="19"/>
      <c r="AE1561" s="19"/>
      <c r="AG1561" s="19"/>
      <c r="AH1561" s="19"/>
      <c r="AI1561" s="19"/>
      <c r="AK1561" s="19"/>
      <c r="AM1561" s="19"/>
      <c r="AN1561" s="19"/>
      <c r="AO1561" s="19"/>
      <c r="AQ1561" s="19"/>
      <c r="AS1561" s="19"/>
      <c r="AT1561" s="19"/>
      <c r="AU1561" s="19"/>
      <c r="AW1561" s="19"/>
      <c r="AY1561" s="19"/>
      <c r="AZ1561" s="19"/>
      <c r="BA1561" s="19"/>
      <c r="BC1561" s="19"/>
      <c r="BE1561" s="19"/>
      <c r="BF1561" s="19"/>
      <c r="BG1561" s="19"/>
      <c r="BI1561" s="19"/>
      <c r="BK1561" s="19"/>
      <c r="BL1561" s="19"/>
      <c r="BM1561" s="19"/>
      <c r="BO1561" s="19"/>
      <c r="BQ1561" s="19"/>
      <c r="BR1561" s="19"/>
      <c r="BS1561" s="19"/>
      <c r="BU1561" s="19"/>
      <c r="BW1561" s="673" t="s">
        <v>854</v>
      </c>
      <c r="BX1561" s="673" t="s">
        <v>854</v>
      </c>
      <c r="BY1561" s="673" t="s">
        <v>854</v>
      </c>
      <c r="BZ1561" t="s">
        <v>913</v>
      </c>
      <c r="CC1561" s="673" t="s">
        <v>854</v>
      </c>
      <c r="CD1561" s="673" t="s">
        <v>854</v>
      </c>
      <c r="CE1561" s="673" t="s">
        <v>854</v>
      </c>
      <c r="CF1561" t="s">
        <v>913</v>
      </c>
      <c r="CI1561" s="673" t="s">
        <v>854</v>
      </c>
      <c r="CJ1561" s="673" t="s">
        <v>854</v>
      </c>
      <c r="CK1561" s="673" t="s">
        <v>854</v>
      </c>
      <c r="CL1561" t="s">
        <v>913</v>
      </c>
      <c r="CO1561" s="673" t="s">
        <v>854</v>
      </c>
      <c r="CP1561" s="673" t="s">
        <v>854</v>
      </c>
      <c r="CQ1561" s="673" t="s">
        <v>854</v>
      </c>
      <c r="CR1561" t="s">
        <v>913</v>
      </c>
      <c r="CU1561" s="673" t="s">
        <v>854</v>
      </c>
      <c r="CV1561" s="673" t="s">
        <v>854</v>
      </c>
      <c r="CW1561" s="673" t="s">
        <v>854</v>
      </c>
      <c r="CX1561" t="s">
        <v>913</v>
      </c>
      <c r="DA1561" s="673" t="s">
        <v>854</v>
      </c>
      <c r="DB1561" s="673" t="s">
        <v>854</v>
      </c>
      <c r="DC1561" s="673" t="s">
        <v>854</v>
      </c>
      <c r="DD1561" t="s">
        <v>913</v>
      </c>
    </row>
    <row r="1562" spans="1:110" ht="18" customHeight="1">
      <c r="A1562" s="454"/>
      <c r="B1562" s="38"/>
      <c r="K1562" s="19"/>
      <c r="L1562" s="19"/>
      <c r="M1562" s="19"/>
      <c r="R1562" s="19"/>
      <c r="S1562" s="19"/>
      <c r="BW1562" s="673" t="s">
        <v>855</v>
      </c>
      <c r="BX1562" t="s">
        <v>855</v>
      </c>
      <c r="BY1562" s="673" t="s">
        <v>855</v>
      </c>
      <c r="BZ1562" s="265" t="s">
        <v>2225</v>
      </c>
      <c r="CC1562" s="673" t="s">
        <v>855</v>
      </c>
      <c r="CD1562" t="s">
        <v>855</v>
      </c>
      <c r="CE1562" s="673" t="s">
        <v>855</v>
      </c>
      <c r="CF1562" s="265" t="s">
        <v>2225</v>
      </c>
      <c r="CI1562" s="673" t="s">
        <v>855</v>
      </c>
      <c r="CJ1562" t="s">
        <v>855</v>
      </c>
      <c r="CK1562" s="673" t="s">
        <v>855</v>
      </c>
      <c r="CL1562" s="265" t="s">
        <v>2225</v>
      </c>
      <c r="CO1562" s="673" t="s">
        <v>855</v>
      </c>
      <c r="CP1562" t="s">
        <v>855</v>
      </c>
      <c r="CQ1562" s="673" t="s">
        <v>855</v>
      </c>
      <c r="CR1562" s="265" t="s">
        <v>2225</v>
      </c>
      <c r="CU1562" s="673" t="s">
        <v>855</v>
      </c>
      <c r="CV1562" t="s">
        <v>855</v>
      </c>
      <c r="CW1562" s="673" t="s">
        <v>855</v>
      </c>
      <c r="CX1562" s="265" t="s">
        <v>2225</v>
      </c>
      <c r="DA1562" s="673" t="s">
        <v>855</v>
      </c>
      <c r="DB1562" t="s">
        <v>855</v>
      </c>
      <c r="DC1562" s="673" t="s">
        <v>855</v>
      </c>
      <c r="DD1562" s="265" t="s">
        <v>2225</v>
      </c>
    </row>
    <row r="1563" spans="1:110" ht="18" customHeight="1">
      <c r="A1563" s="454"/>
      <c r="B1563" s="38"/>
      <c r="BW1563" s="673" t="s">
        <v>856</v>
      </c>
      <c r="BX1563" t="s">
        <v>856</v>
      </c>
      <c r="BY1563" s="673" t="s">
        <v>856</v>
      </c>
      <c r="CC1563" s="673" t="s">
        <v>856</v>
      </c>
      <c r="CD1563" t="s">
        <v>856</v>
      </c>
      <c r="CE1563" s="673" t="s">
        <v>856</v>
      </c>
      <c r="CI1563" s="673" t="s">
        <v>856</v>
      </c>
      <c r="CJ1563" t="s">
        <v>856</v>
      </c>
      <c r="CK1563" s="673" t="s">
        <v>856</v>
      </c>
      <c r="CO1563" s="673" t="s">
        <v>856</v>
      </c>
      <c r="CP1563" t="s">
        <v>856</v>
      </c>
      <c r="CQ1563" s="673" t="s">
        <v>856</v>
      </c>
      <c r="CU1563" s="673" t="s">
        <v>856</v>
      </c>
      <c r="CV1563" t="s">
        <v>856</v>
      </c>
      <c r="CW1563" s="673" t="s">
        <v>856</v>
      </c>
      <c r="DA1563" s="673" t="s">
        <v>856</v>
      </c>
      <c r="DB1563" t="s">
        <v>856</v>
      </c>
      <c r="DC1563" s="673" t="s">
        <v>856</v>
      </c>
    </row>
    <row r="1564" spans="1:110" ht="18" customHeight="1">
      <c r="A1564" s="454"/>
      <c r="B1564" s="38"/>
      <c r="BW1564" s="263" t="s">
        <v>911</v>
      </c>
      <c r="BX1564" t="s">
        <v>913</v>
      </c>
      <c r="BY1564" s="673" t="s">
        <v>911</v>
      </c>
      <c r="CC1564" s="263" t="s">
        <v>911</v>
      </c>
      <c r="CD1564" t="s">
        <v>913</v>
      </c>
      <c r="CE1564" s="673" t="s">
        <v>911</v>
      </c>
      <c r="CI1564" s="263" t="s">
        <v>911</v>
      </c>
      <c r="CJ1564" t="s">
        <v>913</v>
      </c>
      <c r="CK1564" s="673" t="s">
        <v>911</v>
      </c>
      <c r="CO1564" s="263" t="s">
        <v>911</v>
      </c>
      <c r="CP1564" t="s">
        <v>913</v>
      </c>
      <c r="CQ1564" s="673" t="s">
        <v>911</v>
      </c>
      <c r="CU1564" s="263" t="s">
        <v>911</v>
      </c>
      <c r="CV1564" t="s">
        <v>913</v>
      </c>
      <c r="CW1564" s="673" t="s">
        <v>911</v>
      </c>
      <c r="DA1564" s="263" t="s">
        <v>911</v>
      </c>
      <c r="DB1564" t="s">
        <v>913</v>
      </c>
      <c r="DC1564" s="673" t="s">
        <v>911</v>
      </c>
    </row>
    <row r="1565" spans="1:110" ht="18" customHeight="1">
      <c r="A1565" s="454"/>
      <c r="B1565" s="38"/>
      <c r="BW1565" s="263" t="s">
        <v>834</v>
      </c>
      <c r="BX1565" s="265" t="s">
        <v>2225</v>
      </c>
      <c r="BY1565" s="263" t="s">
        <v>912</v>
      </c>
      <c r="CC1565" s="263" t="s">
        <v>834</v>
      </c>
      <c r="CD1565" s="265" t="s">
        <v>2225</v>
      </c>
      <c r="CE1565" s="263" t="s">
        <v>912</v>
      </c>
      <c r="CI1565" s="263" t="s">
        <v>834</v>
      </c>
      <c r="CJ1565" s="265" t="s">
        <v>2225</v>
      </c>
      <c r="CK1565" s="263" t="s">
        <v>912</v>
      </c>
      <c r="CO1565" s="263" t="s">
        <v>834</v>
      </c>
      <c r="CP1565" s="265" t="s">
        <v>2225</v>
      </c>
      <c r="CQ1565" s="263" t="s">
        <v>912</v>
      </c>
      <c r="CU1565" s="263" t="s">
        <v>834</v>
      </c>
      <c r="CV1565" s="265" t="s">
        <v>2225</v>
      </c>
      <c r="CW1565" s="263" t="s">
        <v>912</v>
      </c>
      <c r="DA1565" s="263" t="s">
        <v>834</v>
      </c>
      <c r="DB1565" s="265" t="s">
        <v>2225</v>
      </c>
      <c r="DC1565" s="263" t="s">
        <v>912</v>
      </c>
    </row>
    <row r="1566" spans="1:110" ht="18" customHeight="1">
      <c r="A1566" s="454"/>
      <c r="BW1566" s="263" t="s">
        <v>913</v>
      </c>
      <c r="BY1566" t="s">
        <v>913</v>
      </c>
      <c r="CC1566" s="263" t="s">
        <v>913</v>
      </c>
      <c r="CE1566" t="s">
        <v>913</v>
      </c>
      <c r="CI1566" s="263" t="s">
        <v>913</v>
      </c>
      <c r="CK1566" t="s">
        <v>913</v>
      </c>
      <c r="CO1566" s="263" t="s">
        <v>913</v>
      </c>
      <c r="CQ1566" t="s">
        <v>913</v>
      </c>
      <c r="CU1566" s="263" t="s">
        <v>913</v>
      </c>
      <c r="CW1566" t="s">
        <v>913</v>
      </c>
      <c r="DA1566" s="263" t="s">
        <v>913</v>
      </c>
      <c r="DC1566" t="s">
        <v>913</v>
      </c>
    </row>
    <row r="1567" spans="1:110" ht="18" customHeight="1">
      <c r="A1567" s="454"/>
      <c r="B1567" s="38"/>
      <c r="BW1567" s="265" t="s">
        <v>2225</v>
      </c>
      <c r="BY1567" s="265" t="s">
        <v>2225</v>
      </c>
      <c r="CC1567" s="265" t="s">
        <v>2225</v>
      </c>
      <c r="CE1567" s="265" t="s">
        <v>2225</v>
      </c>
      <c r="CI1567" s="265" t="s">
        <v>2225</v>
      </c>
      <c r="CK1567" s="265" t="s">
        <v>2225</v>
      </c>
      <c r="CO1567" s="265" t="s">
        <v>2225</v>
      </c>
      <c r="CQ1567" s="265" t="s">
        <v>2225</v>
      </c>
      <c r="CU1567" s="265" t="s">
        <v>2225</v>
      </c>
      <c r="CW1567" s="265" t="s">
        <v>2225</v>
      </c>
      <c r="DA1567" s="265" t="s">
        <v>2225</v>
      </c>
      <c r="DC1567" s="265" t="s">
        <v>2225</v>
      </c>
    </row>
    <row r="1568" spans="1:110" ht="18" customHeight="1">
      <c r="A1568" s="454"/>
      <c r="B1568" s="38" t="s">
        <v>2099</v>
      </c>
      <c r="BH1568" s="19"/>
    </row>
    <row r="1569" spans="1:66" ht="18" customHeight="1">
      <c r="A1569" s="454"/>
      <c r="B1569" s="19"/>
      <c r="BA1569" s="19"/>
      <c r="BF1569" s="19"/>
      <c r="BJ1569" s="19"/>
    </row>
    <row r="1570" spans="1:66" ht="18" customHeight="1">
      <c r="A1570" s="454"/>
      <c r="B1570" s="19"/>
      <c r="C1570" s="1648" t="s">
        <v>158</v>
      </c>
      <c r="D1570" s="1648" t="s">
        <v>2299</v>
      </c>
      <c r="E1570" s="1648" t="s">
        <v>2300</v>
      </c>
      <c r="F1570" s="1648" t="s">
        <v>2301</v>
      </c>
      <c r="G1570" s="1628" t="s">
        <v>2235</v>
      </c>
      <c r="H1570" s="1629"/>
      <c r="I1570" s="1630"/>
      <c r="J1570" s="1628" t="s">
        <v>2236</v>
      </c>
      <c r="K1570" s="1629"/>
      <c r="L1570" s="1630"/>
      <c r="M1570" s="1628" t="s">
        <v>2109</v>
      </c>
      <c r="N1570" s="1629"/>
      <c r="O1570" s="1629"/>
      <c r="P1570" s="1630"/>
      <c r="AQ1570" s="19"/>
      <c r="AR1570" s="19"/>
      <c r="AS1570" s="19"/>
      <c r="AT1570" s="19"/>
      <c r="AU1570" s="19"/>
      <c r="AV1570" s="19"/>
      <c r="AW1570" s="19"/>
      <c r="AX1570" s="19"/>
      <c r="AY1570" s="19"/>
      <c r="AZ1570" s="19"/>
      <c r="BA1570" s="19"/>
      <c r="BC1570" s="19"/>
      <c r="BF1570" s="19"/>
    </row>
    <row r="1571" spans="1:66" ht="18" customHeight="1">
      <c r="A1571" s="454"/>
      <c r="B1571" s="19"/>
      <c r="C1571" s="1649"/>
      <c r="D1571" s="1649"/>
      <c r="E1571" s="1649"/>
      <c r="F1571" s="1649"/>
      <c r="G1571" s="1616" t="s">
        <v>2221</v>
      </c>
      <c r="H1571" s="1616" t="s">
        <v>2222</v>
      </c>
      <c r="I1571" s="1616" t="s">
        <v>2223</v>
      </c>
      <c r="J1571" s="1616" t="s">
        <v>2221</v>
      </c>
      <c r="K1571" s="1616" t="s">
        <v>2222</v>
      </c>
      <c r="L1571" s="1616" t="s">
        <v>2223</v>
      </c>
      <c r="M1571" s="1616" t="s">
        <v>2237</v>
      </c>
      <c r="N1571" s="1616" t="s">
        <v>2238</v>
      </c>
      <c r="O1571" s="1616" t="s">
        <v>2239</v>
      </c>
      <c r="P1571" s="1616" t="s">
        <v>2240</v>
      </c>
      <c r="AQ1571" s="19"/>
      <c r="AR1571" s="19"/>
      <c r="AS1571" s="19"/>
      <c r="AT1571" s="19"/>
      <c r="AU1571" s="19"/>
      <c r="AV1571" s="19"/>
      <c r="AW1571" s="19"/>
      <c r="AX1571" s="19"/>
      <c r="AY1571" s="19"/>
      <c r="AZ1571" s="19"/>
      <c r="BA1571" s="19"/>
      <c r="BB1571" s="19"/>
      <c r="BC1571" s="19"/>
      <c r="BD1571" s="19"/>
      <c r="BE1571" s="19"/>
      <c r="BF1571" s="19"/>
      <c r="BG1571" s="19"/>
      <c r="BH1571" s="19"/>
      <c r="BI1571" s="19"/>
      <c r="BJ1571" s="19"/>
      <c r="BK1571" s="19"/>
      <c r="BL1571" s="19"/>
      <c r="BM1571" s="19"/>
      <c r="BN1571" s="19"/>
    </row>
    <row r="1572" spans="1:66" ht="18" customHeight="1">
      <c r="A1572" s="454"/>
      <c r="B1572" s="19"/>
      <c r="C1572" s="1617" t="s">
        <v>583</v>
      </c>
      <c r="D1572" s="1617"/>
      <c r="E1572" s="1617"/>
      <c r="F1572" s="1617"/>
      <c r="G1572" s="1617"/>
      <c r="H1572" s="1617"/>
      <c r="I1572" s="1617"/>
      <c r="J1572" s="1617"/>
      <c r="K1572" s="1617"/>
      <c r="L1572" s="1617"/>
      <c r="M1572" s="1617"/>
      <c r="N1572" s="1617"/>
      <c r="O1572" s="1617"/>
      <c r="P1572" s="1617" t="s">
        <v>2241</v>
      </c>
      <c r="AQ1572" s="19"/>
      <c r="AR1572" s="19"/>
      <c r="AS1572" s="19"/>
      <c r="AT1572" s="19"/>
      <c r="AU1572" s="19"/>
      <c r="AV1572" s="19"/>
      <c r="AW1572" s="19"/>
      <c r="AX1572" s="19"/>
      <c r="AY1572" s="19"/>
      <c r="AZ1572" s="19"/>
      <c r="BA1572" s="19"/>
      <c r="BB1572" s="19"/>
      <c r="BC1572" s="19"/>
      <c r="BD1572" s="19"/>
      <c r="BE1572" s="19"/>
      <c r="BF1572" s="19"/>
      <c r="BG1572" s="19"/>
      <c r="BH1572" s="19"/>
      <c r="BI1572" s="19"/>
      <c r="BJ1572" s="19"/>
      <c r="BK1572" s="19"/>
      <c r="BL1572" s="19"/>
      <c r="BM1572" s="19"/>
      <c r="BN1572" s="19"/>
    </row>
    <row r="1573" spans="1:66" ht="18" customHeight="1">
      <c r="A1573" s="454"/>
      <c r="B1573" s="19"/>
      <c r="C1573" s="1650" t="str">
        <f>IF(ISTEXT('6. Vehículos y maquinaria'!E40),'6. Vehículos y maquinaria'!E40,"")</f>
        <v/>
      </c>
      <c r="D1573" s="1650">
        <f>'6. Vehículos y maquinaria'!F40</f>
        <v>0</v>
      </c>
      <c r="E1573" s="1650">
        <f>'6. Vehículos y maquinaria'!G40</f>
        <v>0</v>
      </c>
      <c r="F1573" s="1621">
        <f>'6. Vehículos y maquinaria'!H40</f>
        <v>0</v>
      </c>
      <c r="G1573" s="1621" t="str">
        <f t="shared" ref="G1573:I1592" si="105">IF($E1573="Otro (ud)","",IFERROR(INDEX($F$1467:$BG$1524,MATCH($E1573&amp;$D1573,$E$1467:$E$1524,0),MATCH($D$6&amp;G$1571,$F$1466:$BG$1466,0)),""))</f>
        <v/>
      </c>
      <c r="H1573" s="1621" t="str">
        <f t="shared" si="105"/>
        <v/>
      </c>
      <c r="I1573" s="1621" t="str">
        <f t="shared" si="105"/>
        <v/>
      </c>
      <c r="J1573" s="1621">
        <f>'6. Vehículos y maquinaria'!L40</f>
        <v>0</v>
      </c>
      <c r="K1573" s="1621">
        <f>'6. Vehículos y maquinaria'!M40</f>
        <v>0</v>
      </c>
      <c r="L1573" s="1621">
        <f>'6. Vehículos y maquinaria'!N40</f>
        <v>0</v>
      </c>
      <c r="M1573" s="1622" t="str">
        <f>IFERROR(IF($E1573="Otro (ud)",$F1573*$J1573,$F1573*$G1573),"")</f>
        <v/>
      </c>
      <c r="N1573" s="1622" t="str">
        <f>IFERROR(IF($E1573="Otro (ud)",$F1573*$K1573,IF($H1573="-",0,$F1573*$H1573)),"")</f>
        <v/>
      </c>
      <c r="O1573" s="1622" t="str">
        <f>IFERROR(IF($E1573="Otro (ud)",$F1573*$L1573,IF($I1573="-",0,$F1573*$I1573)),"")</f>
        <v/>
      </c>
      <c r="P1573" s="1651" t="str">
        <f>IFERROR($M1573+$N1573*$H$9/1000+$O1573*$H$10/1000,"")</f>
        <v/>
      </c>
      <c r="AQ1573" s="19"/>
      <c r="AR1573" s="19"/>
      <c r="AS1573" s="19"/>
      <c r="AT1573" s="19"/>
      <c r="AU1573" s="19"/>
      <c r="AV1573" s="19"/>
      <c r="AW1573" s="19"/>
      <c r="AX1573" s="19"/>
      <c r="AY1573" s="19"/>
      <c r="AZ1573" s="19"/>
      <c r="BA1573" s="19"/>
      <c r="BB1573" s="19"/>
      <c r="BC1573" s="19"/>
      <c r="BD1573" s="19"/>
      <c r="BE1573" s="19"/>
      <c r="BF1573" s="19"/>
      <c r="BG1573" s="19"/>
      <c r="BH1573" s="19"/>
      <c r="BI1573" s="19"/>
      <c r="BJ1573" s="19"/>
      <c r="BK1573" s="19"/>
      <c r="BL1573" s="19"/>
      <c r="BM1573" s="19"/>
      <c r="BN1573" s="19"/>
    </row>
    <row r="1574" spans="1:66" ht="18" customHeight="1">
      <c r="A1574" s="454"/>
      <c r="B1574" s="19"/>
      <c r="C1574" s="1650" t="str">
        <f>IF(ISTEXT('6. Vehículos y maquinaria'!E41),'6. Vehículos y maquinaria'!E41,"")</f>
        <v/>
      </c>
      <c r="D1574" s="1650">
        <f>'6. Vehículos y maquinaria'!F41</f>
        <v>0</v>
      </c>
      <c r="E1574" s="1650">
        <f>'6. Vehículos y maquinaria'!G41</f>
        <v>0</v>
      </c>
      <c r="F1574" s="1621">
        <f>'6. Vehículos y maquinaria'!H41</f>
        <v>0</v>
      </c>
      <c r="G1574" s="1621" t="str">
        <f t="shared" si="105"/>
        <v/>
      </c>
      <c r="H1574" s="1621" t="str">
        <f t="shared" si="105"/>
        <v/>
      </c>
      <c r="I1574" s="1621" t="str">
        <f t="shared" si="105"/>
        <v/>
      </c>
      <c r="J1574" s="1621">
        <f>'6. Vehículos y maquinaria'!L41</f>
        <v>0</v>
      </c>
      <c r="K1574" s="1621">
        <f>'6. Vehículos y maquinaria'!M41</f>
        <v>0</v>
      </c>
      <c r="L1574" s="1621">
        <f>'6. Vehículos y maquinaria'!N41</f>
        <v>0</v>
      </c>
      <c r="M1574" s="1622" t="str">
        <f t="shared" ref="M1574:M1592" si="106">IFERROR(IF($E1574="Otro (ud)",$F1574*$J1574,$F1574*$G1574),"")</f>
        <v/>
      </c>
      <c r="N1574" s="1622" t="str">
        <f t="shared" ref="N1574:N1592" si="107">IFERROR(IF($E1574="Otro (ud)",$F1574*$K1574,IF($H1574="-",0,$F1574*$H1574)),"")</f>
        <v/>
      </c>
      <c r="O1574" s="1622" t="str">
        <f t="shared" ref="O1574:O1592" si="108">IFERROR(IF($E1574="Otro (ud)",$F1574*$L1574,IF($I1574="-",0,$F1574*$I1574)),"")</f>
        <v/>
      </c>
      <c r="P1574" s="1651" t="str">
        <f t="shared" ref="P1574:P1592" si="109">IFERROR($M1574+$N1574*$H$9/1000+$O1574*$H$10/1000,"")</f>
        <v/>
      </c>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row>
    <row r="1575" spans="1:66" ht="18" customHeight="1">
      <c r="A1575" s="454"/>
      <c r="B1575" s="19"/>
      <c r="C1575" s="1650" t="str">
        <f>IF(ISTEXT('6. Vehículos y maquinaria'!E42),'6. Vehículos y maquinaria'!E42,"")</f>
        <v/>
      </c>
      <c r="D1575" s="1650">
        <f>'6. Vehículos y maquinaria'!F42</f>
        <v>0</v>
      </c>
      <c r="E1575" s="1650">
        <f>'6. Vehículos y maquinaria'!G42</f>
        <v>0</v>
      </c>
      <c r="F1575" s="1621">
        <f>'6. Vehículos y maquinaria'!H42</f>
        <v>0</v>
      </c>
      <c r="G1575" s="1621" t="str">
        <f t="shared" si="105"/>
        <v/>
      </c>
      <c r="H1575" s="1621" t="str">
        <f t="shared" si="105"/>
        <v/>
      </c>
      <c r="I1575" s="1621" t="str">
        <f t="shared" si="105"/>
        <v/>
      </c>
      <c r="J1575" s="1621">
        <f>'6. Vehículos y maquinaria'!L42</f>
        <v>0</v>
      </c>
      <c r="K1575" s="1621">
        <f>'6. Vehículos y maquinaria'!M42</f>
        <v>0</v>
      </c>
      <c r="L1575" s="1621">
        <f>'6. Vehículos y maquinaria'!N42</f>
        <v>0</v>
      </c>
      <c r="M1575" s="1622" t="str">
        <f t="shared" si="106"/>
        <v/>
      </c>
      <c r="N1575" s="1622" t="str">
        <f t="shared" si="107"/>
        <v/>
      </c>
      <c r="O1575" s="1622" t="str">
        <f t="shared" si="108"/>
        <v/>
      </c>
      <c r="P1575" s="1651" t="str">
        <f t="shared" si="109"/>
        <v/>
      </c>
      <c r="AQ1575" s="19"/>
      <c r="AR1575" s="19"/>
      <c r="AS1575" s="19"/>
      <c r="AT1575" s="19"/>
      <c r="AU1575" s="19"/>
      <c r="AV1575" s="19"/>
      <c r="AW1575" s="19"/>
      <c r="AX1575" s="19"/>
      <c r="AY1575" s="19"/>
      <c r="AZ1575" s="19"/>
      <c r="BA1575" s="19"/>
      <c r="BB1575" s="19"/>
      <c r="BC1575" s="19"/>
      <c r="BD1575" s="19"/>
      <c r="BE1575" s="19"/>
      <c r="BF1575" s="19"/>
      <c r="BG1575" s="19"/>
      <c r="BH1575" s="19"/>
      <c r="BI1575" s="19"/>
      <c r="BJ1575" s="19"/>
      <c r="BK1575" s="19"/>
      <c r="BL1575" s="19"/>
      <c r="BM1575" s="19"/>
      <c r="BN1575" s="19"/>
    </row>
    <row r="1576" spans="1:66" ht="18" customHeight="1">
      <c r="A1576" s="454"/>
      <c r="B1576" s="19"/>
      <c r="C1576" s="1650" t="str">
        <f>IF(ISTEXT('6. Vehículos y maquinaria'!E43),'6. Vehículos y maquinaria'!E43,"")</f>
        <v/>
      </c>
      <c r="D1576" s="1650">
        <f>'6. Vehículos y maquinaria'!F43</f>
        <v>0</v>
      </c>
      <c r="E1576" s="1650">
        <f>'6. Vehículos y maquinaria'!G43</f>
        <v>0</v>
      </c>
      <c r="F1576" s="1621">
        <f>'6. Vehículos y maquinaria'!H43</f>
        <v>0</v>
      </c>
      <c r="G1576" s="1621" t="str">
        <f t="shared" si="105"/>
        <v/>
      </c>
      <c r="H1576" s="1621" t="str">
        <f t="shared" si="105"/>
        <v/>
      </c>
      <c r="I1576" s="1621" t="str">
        <f t="shared" si="105"/>
        <v/>
      </c>
      <c r="J1576" s="1621">
        <f>'6. Vehículos y maquinaria'!L43</f>
        <v>0</v>
      </c>
      <c r="K1576" s="1621">
        <f>'6. Vehículos y maquinaria'!M43</f>
        <v>0</v>
      </c>
      <c r="L1576" s="1621">
        <f>'6. Vehículos y maquinaria'!N43</f>
        <v>0</v>
      </c>
      <c r="M1576" s="1622" t="str">
        <f t="shared" si="106"/>
        <v/>
      </c>
      <c r="N1576" s="1622" t="str">
        <f t="shared" si="107"/>
        <v/>
      </c>
      <c r="O1576" s="1622" t="str">
        <f t="shared" si="108"/>
        <v/>
      </c>
      <c r="P1576" s="1651" t="str">
        <f t="shared" si="109"/>
        <v/>
      </c>
      <c r="AQ1576" s="19"/>
      <c r="AR1576" s="19"/>
      <c r="AS1576" s="19"/>
      <c r="AT1576" s="19"/>
      <c r="AU1576" s="19"/>
      <c r="AV1576" s="19"/>
      <c r="AW1576" s="19"/>
      <c r="AX1576" s="19"/>
      <c r="AY1576" s="19"/>
      <c r="AZ1576" s="19"/>
      <c r="BA1576" s="19"/>
      <c r="BB1576" s="19"/>
      <c r="BC1576" s="19"/>
      <c r="BD1576" s="19"/>
      <c r="BE1576" s="19"/>
      <c r="BF1576" s="19"/>
      <c r="BG1576" s="19"/>
      <c r="BH1576" s="19"/>
      <c r="BI1576" s="19"/>
      <c r="BJ1576" s="19"/>
      <c r="BK1576" s="19"/>
      <c r="BL1576" s="19"/>
      <c r="BM1576" s="19"/>
      <c r="BN1576" s="19"/>
    </row>
    <row r="1577" spans="1:66" ht="18" customHeight="1">
      <c r="A1577" s="454"/>
      <c r="B1577" s="19"/>
      <c r="C1577" s="1650" t="str">
        <f>IF(ISTEXT('6. Vehículos y maquinaria'!E44),'6. Vehículos y maquinaria'!E44,"")</f>
        <v/>
      </c>
      <c r="D1577" s="1650">
        <f>'6. Vehículos y maquinaria'!F44</f>
        <v>0</v>
      </c>
      <c r="E1577" s="1650">
        <f>'6. Vehículos y maquinaria'!G44</f>
        <v>0</v>
      </c>
      <c r="F1577" s="1621">
        <f>'6. Vehículos y maquinaria'!H44</f>
        <v>0</v>
      </c>
      <c r="G1577" s="1621" t="str">
        <f t="shared" si="105"/>
        <v/>
      </c>
      <c r="H1577" s="1621" t="str">
        <f t="shared" si="105"/>
        <v/>
      </c>
      <c r="I1577" s="1621" t="str">
        <f t="shared" si="105"/>
        <v/>
      </c>
      <c r="J1577" s="1621">
        <f>'6. Vehículos y maquinaria'!L44</f>
        <v>0</v>
      </c>
      <c r="K1577" s="1621">
        <f>'6. Vehículos y maquinaria'!M44</f>
        <v>0</v>
      </c>
      <c r="L1577" s="1621">
        <f>'6. Vehículos y maquinaria'!N44</f>
        <v>0</v>
      </c>
      <c r="M1577" s="1622" t="str">
        <f t="shared" si="106"/>
        <v/>
      </c>
      <c r="N1577" s="1622" t="str">
        <f t="shared" si="107"/>
        <v/>
      </c>
      <c r="O1577" s="1622" t="str">
        <f t="shared" si="108"/>
        <v/>
      </c>
      <c r="P1577" s="1651" t="str">
        <f t="shared" si="109"/>
        <v/>
      </c>
      <c r="AQ1577" s="19"/>
      <c r="AR1577" s="19"/>
      <c r="AS1577" s="19"/>
      <c r="AT1577" s="19"/>
      <c r="AU1577" s="19"/>
      <c r="AV1577" s="19"/>
      <c r="AW1577" s="19"/>
      <c r="AX1577" s="19"/>
      <c r="AY1577" s="19"/>
      <c r="AZ1577" s="19"/>
      <c r="BA1577" s="19"/>
      <c r="BB1577" s="19"/>
      <c r="BC1577" s="19"/>
      <c r="BD1577" s="19"/>
      <c r="BE1577" s="19"/>
      <c r="BF1577" s="19"/>
      <c r="BG1577" s="19"/>
      <c r="BH1577" s="19"/>
      <c r="BI1577" s="19"/>
      <c r="BJ1577" s="19"/>
      <c r="BK1577" s="19"/>
      <c r="BL1577" s="19"/>
      <c r="BM1577" s="19"/>
      <c r="BN1577" s="19"/>
    </row>
    <row r="1578" spans="1:66" ht="18" customHeight="1">
      <c r="A1578" s="454"/>
      <c r="B1578" s="19"/>
      <c r="C1578" s="1650" t="str">
        <f>IF(ISTEXT('6. Vehículos y maquinaria'!E45),'6. Vehículos y maquinaria'!E45,"")</f>
        <v/>
      </c>
      <c r="D1578" s="1650">
        <f>'6. Vehículos y maquinaria'!F45</f>
        <v>0</v>
      </c>
      <c r="E1578" s="1650">
        <f>'6. Vehículos y maquinaria'!G45</f>
        <v>0</v>
      </c>
      <c r="F1578" s="1621">
        <f>'6. Vehículos y maquinaria'!H45</f>
        <v>0</v>
      </c>
      <c r="G1578" s="1621" t="str">
        <f t="shared" si="105"/>
        <v/>
      </c>
      <c r="H1578" s="1621" t="str">
        <f t="shared" si="105"/>
        <v/>
      </c>
      <c r="I1578" s="1621" t="str">
        <f t="shared" si="105"/>
        <v/>
      </c>
      <c r="J1578" s="1621">
        <f>'6. Vehículos y maquinaria'!L45</f>
        <v>0</v>
      </c>
      <c r="K1578" s="1621">
        <f>'6. Vehículos y maquinaria'!M45</f>
        <v>0</v>
      </c>
      <c r="L1578" s="1621">
        <f>'6. Vehículos y maquinaria'!N45</f>
        <v>0</v>
      </c>
      <c r="M1578" s="1622" t="str">
        <f t="shared" si="106"/>
        <v/>
      </c>
      <c r="N1578" s="1622" t="str">
        <f t="shared" si="107"/>
        <v/>
      </c>
      <c r="O1578" s="1622" t="str">
        <f t="shared" si="108"/>
        <v/>
      </c>
      <c r="P1578" s="1651" t="str">
        <f t="shared" si="109"/>
        <v/>
      </c>
      <c r="AQ1578" s="19"/>
      <c r="AR1578" s="19"/>
      <c r="AS1578" s="19"/>
      <c r="AT1578" s="19"/>
      <c r="AU1578" s="19"/>
      <c r="AV1578" s="19"/>
      <c r="AW1578" s="19"/>
      <c r="AX1578" s="19"/>
      <c r="AY1578" s="19"/>
      <c r="AZ1578" s="19"/>
      <c r="BA1578" s="19"/>
      <c r="BB1578" s="19"/>
      <c r="BC1578" s="19"/>
      <c r="BD1578" s="19"/>
      <c r="BE1578" s="19"/>
      <c r="BF1578" s="19"/>
      <c r="BG1578" s="19"/>
      <c r="BH1578" s="19"/>
      <c r="BI1578" s="19"/>
      <c r="BJ1578" s="19"/>
      <c r="BK1578" s="19"/>
      <c r="BL1578" s="19"/>
      <c r="BM1578" s="19"/>
      <c r="BN1578" s="19"/>
    </row>
    <row r="1579" spans="1:66" ht="18" customHeight="1">
      <c r="A1579" s="454"/>
      <c r="B1579" s="19"/>
      <c r="C1579" s="1650" t="str">
        <f>IF(ISTEXT('6. Vehículos y maquinaria'!E46),'6. Vehículos y maquinaria'!E46,"")</f>
        <v/>
      </c>
      <c r="D1579" s="1650">
        <f>'6. Vehículos y maquinaria'!F46</f>
        <v>0</v>
      </c>
      <c r="E1579" s="1650">
        <f>'6. Vehículos y maquinaria'!G46</f>
        <v>0</v>
      </c>
      <c r="F1579" s="1621">
        <f>'6. Vehículos y maquinaria'!H46</f>
        <v>0</v>
      </c>
      <c r="G1579" s="1621" t="str">
        <f t="shared" si="105"/>
        <v/>
      </c>
      <c r="H1579" s="1621" t="str">
        <f t="shared" si="105"/>
        <v/>
      </c>
      <c r="I1579" s="1621" t="str">
        <f t="shared" si="105"/>
        <v/>
      </c>
      <c r="J1579" s="1621">
        <f>'6. Vehículos y maquinaria'!L46</f>
        <v>0</v>
      </c>
      <c r="K1579" s="1621">
        <f>'6. Vehículos y maquinaria'!M46</f>
        <v>0</v>
      </c>
      <c r="L1579" s="1621">
        <f>'6. Vehículos y maquinaria'!N46</f>
        <v>0</v>
      </c>
      <c r="M1579" s="1622" t="str">
        <f t="shared" si="106"/>
        <v/>
      </c>
      <c r="N1579" s="1622" t="str">
        <f t="shared" si="107"/>
        <v/>
      </c>
      <c r="O1579" s="1622" t="str">
        <f t="shared" si="108"/>
        <v/>
      </c>
      <c r="P1579" s="1651" t="str">
        <f t="shared" si="109"/>
        <v/>
      </c>
      <c r="AQ1579" s="19"/>
      <c r="AR1579" s="19"/>
      <c r="AS1579" s="19"/>
      <c r="AT1579" s="19"/>
      <c r="AU1579" s="19"/>
      <c r="AV1579" s="19"/>
      <c r="AW1579" s="19"/>
      <c r="AX1579" s="19"/>
      <c r="AY1579" s="19"/>
      <c r="AZ1579" s="19"/>
      <c r="BA1579" s="19"/>
      <c r="BB1579" s="19"/>
      <c r="BC1579" s="19"/>
      <c r="BD1579" s="19"/>
      <c r="BE1579" s="19"/>
      <c r="BF1579" s="19"/>
      <c r="BG1579" s="19"/>
      <c r="BH1579" s="19"/>
      <c r="BI1579" s="19"/>
      <c r="BJ1579" s="19"/>
      <c r="BK1579" s="19"/>
      <c r="BL1579" s="19"/>
      <c r="BM1579" s="19"/>
      <c r="BN1579" s="19"/>
    </row>
    <row r="1580" spans="1:66" ht="18" customHeight="1">
      <c r="A1580" s="454"/>
      <c r="B1580" s="19"/>
      <c r="C1580" s="1650" t="str">
        <f>IF(ISTEXT('6. Vehículos y maquinaria'!E47),'6. Vehículos y maquinaria'!E47,"")</f>
        <v/>
      </c>
      <c r="D1580" s="1650">
        <f>'6. Vehículos y maquinaria'!F47</f>
        <v>0</v>
      </c>
      <c r="E1580" s="1650">
        <f>'6. Vehículos y maquinaria'!G47</f>
        <v>0</v>
      </c>
      <c r="F1580" s="1621">
        <f>'6. Vehículos y maquinaria'!H47</f>
        <v>0</v>
      </c>
      <c r="G1580" s="1621" t="str">
        <f t="shared" si="105"/>
        <v/>
      </c>
      <c r="H1580" s="1621" t="str">
        <f t="shared" si="105"/>
        <v/>
      </c>
      <c r="I1580" s="1621" t="str">
        <f t="shared" si="105"/>
        <v/>
      </c>
      <c r="J1580" s="1621">
        <f>'6. Vehículos y maquinaria'!L47</f>
        <v>0</v>
      </c>
      <c r="K1580" s="1621">
        <f>'6. Vehículos y maquinaria'!M47</f>
        <v>0</v>
      </c>
      <c r="L1580" s="1621">
        <f>'6. Vehículos y maquinaria'!N47</f>
        <v>0</v>
      </c>
      <c r="M1580" s="1622" t="str">
        <f t="shared" si="106"/>
        <v/>
      </c>
      <c r="N1580" s="1622" t="str">
        <f t="shared" si="107"/>
        <v/>
      </c>
      <c r="O1580" s="1622" t="str">
        <f t="shared" si="108"/>
        <v/>
      </c>
      <c r="P1580" s="1651" t="str">
        <f t="shared" si="109"/>
        <v/>
      </c>
      <c r="AQ1580" s="19"/>
      <c r="AR1580" s="19"/>
      <c r="AS1580" s="19"/>
      <c r="AT1580" s="19"/>
      <c r="AU1580" s="19"/>
      <c r="AV1580" s="19"/>
      <c r="AW1580" s="19"/>
      <c r="AX1580" s="19"/>
      <c r="AY1580" s="19"/>
      <c r="AZ1580" s="19"/>
      <c r="BA1580" s="19"/>
      <c r="BB1580" s="19"/>
      <c r="BC1580" s="19"/>
      <c r="BD1580" s="19"/>
      <c r="BE1580" s="19"/>
      <c r="BF1580" s="19"/>
      <c r="BG1580" s="19"/>
      <c r="BH1580" s="19"/>
      <c r="BI1580" s="19"/>
      <c r="BJ1580" s="19"/>
      <c r="BK1580" s="19"/>
      <c r="BL1580" s="19"/>
      <c r="BM1580" s="19"/>
      <c r="BN1580" s="19"/>
    </row>
    <row r="1581" spans="1:66" ht="18" customHeight="1">
      <c r="A1581" s="454"/>
      <c r="B1581" s="19"/>
      <c r="C1581" s="1650" t="str">
        <f>IF(ISTEXT('6. Vehículos y maquinaria'!E48),'6. Vehículos y maquinaria'!E48,"")</f>
        <v/>
      </c>
      <c r="D1581" s="1650">
        <f>'6. Vehículos y maquinaria'!F48</f>
        <v>0</v>
      </c>
      <c r="E1581" s="1650">
        <f>'6. Vehículos y maquinaria'!G48</f>
        <v>0</v>
      </c>
      <c r="F1581" s="1621">
        <f>'6. Vehículos y maquinaria'!H48</f>
        <v>0</v>
      </c>
      <c r="G1581" s="1621" t="str">
        <f t="shared" si="105"/>
        <v/>
      </c>
      <c r="H1581" s="1621" t="str">
        <f t="shared" si="105"/>
        <v/>
      </c>
      <c r="I1581" s="1621" t="str">
        <f t="shared" si="105"/>
        <v/>
      </c>
      <c r="J1581" s="1621">
        <f>'6. Vehículos y maquinaria'!L48</f>
        <v>0</v>
      </c>
      <c r="K1581" s="1621">
        <f>'6. Vehículos y maquinaria'!M48</f>
        <v>0</v>
      </c>
      <c r="L1581" s="1621">
        <f>'6. Vehículos y maquinaria'!N48</f>
        <v>0</v>
      </c>
      <c r="M1581" s="1622" t="str">
        <f t="shared" si="106"/>
        <v/>
      </c>
      <c r="N1581" s="1622" t="str">
        <f t="shared" si="107"/>
        <v/>
      </c>
      <c r="O1581" s="1622" t="str">
        <f t="shared" si="108"/>
        <v/>
      </c>
      <c r="P1581" s="1651" t="str">
        <f t="shared" si="109"/>
        <v/>
      </c>
      <c r="AQ1581" s="19"/>
      <c r="AR1581" s="19"/>
      <c r="AS1581" s="19"/>
      <c r="AT1581" s="19"/>
      <c r="AU1581" s="19"/>
      <c r="AV1581" s="19"/>
      <c r="AW1581" s="19"/>
      <c r="AX1581" s="19"/>
      <c r="AY1581" s="19"/>
      <c r="AZ1581" s="19"/>
      <c r="BA1581" s="19"/>
      <c r="BB1581" s="19"/>
      <c r="BC1581" s="19"/>
      <c r="BD1581" s="19"/>
      <c r="BE1581" s="19"/>
      <c r="BF1581" s="19"/>
      <c r="BG1581" s="19"/>
      <c r="BH1581" s="19"/>
      <c r="BI1581" s="19"/>
      <c r="BJ1581" s="19"/>
      <c r="BK1581" s="19"/>
      <c r="BL1581" s="19"/>
      <c r="BM1581" s="19"/>
      <c r="BN1581" s="19"/>
    </row>
    <row r="1582" spans="1:66" ht="18" customHeight="1">
      <c r="A1582" s="454"/>
      <c r="B1582" s="19"/>
      <c r="C1582" s="1650" t="str">
        <f>IF(ISTEXT('6. Vehículos y maquinaria'!E49),'6. Vehículos y maquinaria'!E49,"")</f>
        <v/>
      </c>
      <c r="D1582" s="1650">
        <f>'6. Vehículos y maquinaria'!F49</f>
        <v>0</v>
      </c>
      <c r="E1582" s="1650">
        <f>'6. Vehículos y maquinaria'!G49</f>
        <v>0</v>
      </c>
      <c r="F1582" s="1621">
        <f>'6. Vehículos y maquinaria'!H49</f>
        <v>0</v>
      </c>
      <c r="G1582" s="1621" t="str">
        <f t="shared" si="105"/>
        <v/>
      </c>
      <c r="H1582" s="1621" t="str">
        <f t="shared" si="105"/>
        <v/>
      </c>
      <c r="I1582" s="1621" t="str">
        <f t="shared" si="105"/>
        <v/>
      </c>
      <c r="J1582" s="1621">
        <f>'6. Vehículos y maquinaria'!L49</f>
        <v>0</v>
      </c>
      <c r="K1582" s="1621">
        <f>'6. Vehículos y maquinaria'!M49</f>
        <v>0</v>
      </c>
      <c r="L1582" s="1621">
        <f>'6. Vehículos y maquinaria'!N49</f>
        <v>0</v>
      </c>
      <c r="M1582" s="1622" t="str">
        <f t="shared" si="106"/>
        <v/>
      </c>
      <c r="N1582" s="1622" t="str">
        <f t="shared" si="107"/>
        <v/>
      </c>
      <c r="O1582" s="1622" t="str">
        <f t="shared" si="108"/>
        <v/>
      </c>
      <c r="P1582" s="1651" t="str">
        <f t="shared" si="109"/>
        <v/>
      </c>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row>
    <row r="1583" spans="1:66" ht="18" customHeight="1">
      <c r="A1583" s="454"/>
      <c r="B1583" s="19"/>
      <c r="C1583" s="1650" t="str">
        <f>IF(ISTEXT('6. Vehículos y maquinaria'!E50),'6. Vehículos y maquinaria'!E50,"")</f>
        <v/>
      </c>
      <c r="D1583" s="1650">
        <f>'6. Vehículos y maquinaria'!F50</f>
        <v>0</v>
      </c>
      <c r="E1583" s="1650">
        <f>'6. Vehículos y maquinaria'!G50</f>
        <v>0</v>
      </c>
      <c r="F1583" s="1621">
        <f>'6. Vehículos y maquinaria'!H50</f>
        <v>0</v>
      </c>
      <c r="G1583" s="1621" t="str">
        <f t="shared" si="105"/>
        <v/>
      </c>
      <c r="H1583" s="1621" t="str">
        <f t="shared" si="105"/>
        <v/>
      </c>
      <c r="I1583" s="1621" t="str">
        <f t="shared" si="105"/>
        <v/>
      </c>
      <c r="J1583" s="1621">
        <f>'6. Vehículos y maquinaria'!L50</f>
        <v>0</v>
      </c>
      <c r="K1583" s="1621">
        <f>'6. Vehículos y maquinaria'!M50</f>
        <v>0</v>
      </c>
      <c r="L1583" s="1621">
        <f>'6. Vehículos y maquinaria'!N50</f>
        <v>0</v>
      </c>
      <c r="M1583" s="1622" t="str">
        <f t="shared" si="106"/>
        <v/>
      </c>
      <c r="N1583" s="1622" t="str">
        <f t="shared" si="107"/>
        <v/>
      </c>
      <c r="O1583" s="1622" t="str">
        <f t="shared" si="108"/>
        <v/>
      </c>
      <c r="P1583" s="1651" t="str">
        <f t="shared" si="109"/>
        <v/>
      </c>
      <c r="AQ1583" s="19"/>
      <c r="AR1583" s="19"/>
      <c r="AS1583" s="19"/>
      <c r="AT1583" s="19"/>
      <c r="AU1583" s="19"/>
      <c r="AV1583" s="19"/>
      <c r="AW1583" s="19"/>
      <c r="AX1583" s="19"/>
      <c r="AY1583" s="19"/>
      <c r="AZ1583" s="19"/>
      <c r="BA1583" s="19"/>
    </row>
    <row r="1584" spans="1:66" ht="18" customHeight="1">
      <c r="A1584" s="454"/>
      <c r="B1584" s="19"/>
      <c r="C1584" s="1650" t="str">
        <f>IF(ISTEXT('6. Vehículos y maquinaria'!E51),'6. Vehículos y maquinaria'!E51,"")</f>
        <v/>
      </c>
      <c r="D1584" s="1650">
        <f>'6. Vehículos y maquinaria'!F51</f>
        <v>0</v>
      </c>
      <c r="E1584" s="1650">
        <f>'6. Vehículos y maquinaria'!G51</f>
        <v>0</v>
      </c>
      <c r="F1584" s="1621">
        <f>'6. Vehículos y maquinaria'!H51</f>
        <v>0</v>
      </c>
      <c r="G1584" s="1621" t="str">
        <f t="shared" si="105"/>
        <v/>
      </c>
      <c r="H1584" s="1621" t="str">
        <f t="shared" si="105"/>
        <v/>
      </c>
      <c r="I1584" s="1621" t="str">
        <f t="shared" si="105"/>
        <v/>
      </c>
      <c r="J1584" s="1621">
        <f>'6. Vehículos y maquinaria'!L51</f>
        <v>0</v>
      </c>
      <c r="K1584" s="1621">
        <f>'6. Vehículos y maquinaria'!M51</f>
        <v>0</v>
      </c>
      <c r="L1584" s="1621">
        <f>'6. Vehículos y maquinaria'!N51</f>
        <v>0</v>
      </c>
      <c r="M1584" s="1622" t="str">
        <f t="shared" si="106"/>
        <v/>
      </c>
      <c r="N1584" s="1622" t="str">
        <f t="shared" si="107"/>
        <v/>
      </c>
      <c r="O1584" s="1622" t="str">
        <f t="shared" si="108"/>
        <v/>
      </c>
      <c r="P1584" s="1651" t="str">
        <f t="shared" si="109"/>
        <v/>
      </c>
      <c r="AQ1584" s="19"/>
      <c r="AR1584" s="19"/>
      <c r="AS1584" s="19"/>
      <c r="AT1584" s="19"/>
      <c r="AU1584" s="19"/>
      <c r="AV1584" s="19"/>
      <c r="AW1584" s="19"/>
      <c r="AX1584" s="19"/>
      <c r="AY1584" s="19"/>
      <c r="AZ1584" s="19"/>
      <c r="BA1584" s="19"/>
    </row>
    <row r="1585" spans="1:53" ht="18" customHeight="1">
      <c r="C1585" s="1650" t="str">
        <f>IF(ISTEXT('6. Vehículos y maquinaria'!E52),'6. Vehículos y maquinaria'!E52,"")</f>
        <v/>
      </c>
      <c r="D1585" s="1650">
        <f>'6. Vehículos y maquinaria'!F52</f>
        <v>0</v>
      </c>
      <c r="E1585" s="1650">
        <f>'6. Vehículos y maquinaria'!G52</f>
        <v>0</v>
      </c>
      <c r="F1585" s="1621">
        <f>'6. Vehículos y maquinaria'!H52</f>
        <v>0</v>
      </c>
      <c r="G1585" s="1621" t="str">
        <f t="shared" si="105"/>
        <v/>
      </c>
      <c r="H1585" s="1621" t="str">
        <f t="shared" si="105"/>
        <v/>
      </c>
      <c r="I1585" s="1621" t="str">
        <f t="shared" si="105"/>
        <v/>
      </c>
      <c r="J1585" s="1621">
        <f>'6. Vehículos y maquinaria'!L52</f>
        <v>0</v>
      </c>
      <c r="K1585" s="1621">
        <f>'6. Vehículos y maquinaria'!M52</f>
        <v>0</v>
      </c>
      <c r="L1585" s="1621">
        <f>'6. Vehículos y maquinaria'!N52</f>
        <v>0</v>
      </c>
      <c r="M1585" s="1622" t="str">
        <f t="shared" si="106"/>
        <v/>
      </c>
      <c r="N1585" s="1622" t="str">
        <f t="shared" si="107"/>
        <v/>
      </c>
      <c r="O1585" s="1622" t="str">
        <f t="shared" si="108"/>
        <v/>
      </c>
      <c r="P1585" s="1651" t="str">
        <f t="shared" si="109"/>
        <v/>
      </c>
      <c r="AY1585" s="19"/>
    </row>
    <row r="1586" spans="1:53" ht="18" customHeight="1">
      <c r="C1586" s="1650" t="str">
        <f>IF(ISTEXT('6. Vehículos y maquinaria'!E53),'6. Vehículos y maquinaria'!E53,"")</f>
        <v/>
      </c>
      <c r="D1586" s="1650">
        <f>'6. Vehículos y maquinaria'!F53</f>
        <v>0</v>
      </c>
      <c r="E1586" s="1650">
        <f>'6. Vehículos y maquinaria'!G53</f>
        <v>0</v>
      </c>
      <c r="F1586" s="1621">
        <f>'6. Vehículos y maquinaria'!H53</f>
        <v>0</v>
      </c>
      <c r="G1586" s="1621" t="str">
        <f t="shared" si="105"/>
        <v/>
      </c>
      <c r="H1586" s="1621" t="str">
        <f t="shared" si="105"/>
        <v/>
      </c>
      <c r="I1586" s="1621" t="str">
        <f t="shared" si="105"/>
        <v/>
      </c>
      <c r="J1586" s="1621">
        <f>'6. Vehículos y maquinaria'!L53</f>
        <v>0</v>
      </c>
      <c r="K1586" s="1621">
        <f>'6. Vehículos y maquinaria'!M53</f>
        <v>0</v>
      </c>
      <c r="L1586" s="1621">
        <f>'6. Vehículos y maquinaria'!N53</f>
        <v>0</v>
      </c>
      <c r="M1586" s="1622" t="str">
        <f t="shared" si="106"/>
        <v/>
      </c>
      <c r="N1586" s="1622" t="str">
        <f t="shared" si="107"/>
        <v/>
      </c>
      <c r="O1586" s="1622" t="str">
        <f t="shared" si="108"/>
        <v/>
      </c>
      <c r="P1586" s="1651" t="str">
        <f t="shared" si="109"/>
        <v/>
      </c>
    </row>
    <row r="1587" spans="1:53" ht="18" customHeight="1">
      <c r="C1587" s="1650" t="str">
        <f>IF(ISTEXT('6. Vehículos y maquinaria'!E54),'6. Vehículos y maquinaria'!E54,"")</f>
        <v/>
      </c>
      <c r="D1587" s="1650">
        <f>'6. Vehículos y maquinaria'!F54</f>
        <v>0</v>
      </c>
      <c r="E1587" s="1650">
        <f>'6. Vehículos y maquinaria'!G54</f>
        <v>0</v>
      </c>
      <c r="F1587" s="1621">
        <f>'6. Vehículos y maquinaria'!H54</f>
        <v>0</v>
      </c>
      <c r="G1587" s="1621" t="str">
        <f t="shared" si="105"/>
        <v/>
      </c>
      <c r="H1587" s="1621" t="str">
        <f t="shared" si="105"/>
        <v/>
      </c>
      <c r="I1587" s="1621" t="str">
        <f t="shared" si="105"/>
        <v/>
      </c>
      <c r="J1587" s="1621">
        <f>'6. Vehículos y maquinaria'!L54</f>
        <v>0</v>
      </c>
      <c r="K1587" s="1621">
        <f>'6. Vehículos y maquinaria'!M54</f>
        <v>0</v>
      </c>
      <c r="L1587" s="1621">
        <f>'6. Vehículos y maquinaria'!N54</f>
        <v>0</v>
      </c>
      <c r="M1587" s="1622" t="str">
        <f t="shared" si="106"/>
        <v/>
      </c>
      <c r="N1587" s="1622" t="str">
        <f t="shared" si="107"/>
        <v/>
      </c>
      <c r="O1587" s="1622" t="str">
        <f t="shared" si="108"/>
        <v/>
      </c>
      <c r="P1587" s="1651" t="str">
        <f t="shared" si="109"/>
        <v/>
      </c>
    </row>
    <row r="1588" spans="1:53" ht="18" customHeight="1">
      <c r="C1588" s="1650" t="str">
        <f>IF(ISTEXT('6. Vehículos y maquinaria'!E55),'6. Vehículos y maquinaria'!E55,"")</f>
        <v/>
      </c>
      <c r="D1588" s="1650">
        <f>'6. Vehículos y maquinaria'!F55</f>
        <v>0</v>
      </c>
      <c r="E1588" s="1650">
        <f>'6. Vehículos y maquinaria'!G55</f>
        <v>0</v>
      </c>
      <c r="F1588" s="1621">
        <f>'6. Vehículos y maquinaria'!H55</f>
        <v>0</v>
      </c>
      <c r="G1588" s="1621" t="str">
        <f t="shared" si="105"/>
        <v/>
      </c>
      <c r="H1588" s="1621" t="str">
        <f t="shared" si="105"/>
        <v/>
      </c>
      <c r="I1588" s="1621" t="str">
        <f t="shared" si="105"/>
        <v/>
      </c>
      <c r="J1588" s="1621">
        <f>'6. Vehículos y maquinaria'!L55</f>
        <v>0</v>
      </c>
      <c r="K1588" s="1621">
        <f>'6. Vehículos y maquinaria'!M55</f>
        <v>0</v>
      </c>
      <c r="L1588" s="1621">
        <f>'6. Vehículos y maquinaria'!N55</f>
        <v>0</v>
      </c>
      <c r="M1588" s="1622" t="str">
        <f t="shared" si="106"/>
        <v/>
      </c>
      <c r="N1588" s="1622" t="str">
        <f t="shared" si="107"/>
        <v/>
      </c>
      <c r="O1588" s="1622" t="str">
        <f t="shared" si="108"/>
        <v/>
      </c>
      <c r="P1588" s="1651" t="str">
        <f t="shared" si="109"/>
        <v/>
      </c>
    </row>
    <row r="1589" spans="1:53" ht="18" customHeight="1">
      <c r="C1589" s="1650" t="str">
        <f>IF(ISTEXT('6. Vehículos y maquinaria'!E56),'6. Vehículos y maquinaria'!E56,"")</f>
        <v/>
      </c>
      <c r="D1589" s="1650">
        <f>'6. Vehículos y maquinaria'!F56</f>
        <v>0</v>
      </c>
      <c r="E1589" s="1650">
        <f>'6. Vehículos y maquinaria'!G56</f>
        <v>0</v>
      </c>
      <c r="F1589" s="1621">
        <f>'6. Vehículos y maquinaria'!H56</f>
        <v>0</v>
      </c>
      <c r="G1589" s="1621" t="str">
        <f t="shared" si="105"/>
        <v/>
      </c>
      <c r="H1589" s="1621" t="str">
        <f t="shared" si="105"/>
        <v/>
      </c>
      <c r="I1589" s="1621" t="str">
        <f t="shared" si="105"/>
        <v/>
      </c>
      <c r="J1589" s="1621">
        <f>'6. Vehículos y maquinaria'!L56</f>
        <v>0</v>
      </c>
      <c r="K1589" s="1621">
        <f>'6. Vehículos y maquinaria'!M56</f>
        <v>0</v>
      </c>
      <c r="L1589" s="1621">
        <f>'6. Vehículos y maquinaria'!N56</f>
        <v>0</v>
      </c>
      <c r="M1589" s="1622" t="str">
        <f t="shared" si="106"/>
        <v/>
      </c>
      <c r="N1589" s="1622" t="str">
        <f t="shared" si="107"/>
        <v/>
      </c>
      <c r="O1589" s="1622" t="str">
        <f t="shared" si="108"/>
        <v/>
      </c>
      <c r="P1589" s="1651" t="str">
        <f t="shared" si="109"/>
        <v/>
      </c>
    </row>
    <row r="1590" spans="1:53" ht="18" customHeight="1">
      <c r="C1590" s="1650" t="str">
        <f>IF(ISTEXT('6. Vehículos y maquinaria'!E57),'6. Vehículos y maquinaria'!E57,"")</f>
        <v/>
      </c>
      <c r="D1590" s="1650">
        <f>'6. Vehículos y maquinaria'!F57</f>
        <v>0</v>
      </c>
      <c r="E1590" s="1650">
        <f>'6. Vehículos y maquinaria'!G57</f>
        <v>0</v>
      </c>
      <c r="F1590" s="1621">
        <f>'6. Vehículos y maquinaria'!H57</f>
        <v>0</v>
      </c>
      <c r="G1590" s="1621" t="str">
        <f t="shared" si="105"/>
        <v/>
      </c>
      <c r="H1590" s="1621" t="str">
        <f t="shared" si="105"/>
        <v/>
      </c>
      <c r="I1590" s="1621" t="str">
        <f t="shared" si="105"/>
        <v/>
      </c>
      <c r="J1590" s="1621">
        <f>'6. Vehículos y maquinaria'!L57</f>
        <v>0</v>
      </c>
      <c r="K1590" s="1621">
        <f>'6. Vehículos y maquinaria'!M57</f>
        <v>0</v>
      </c>
      <c r="L1590" s="1621">
        <f>'6. Vehículos y maquinaria'!N57</f>
        <v>0</v>
      </c>
      <c r="M1590" s="1622" t="str">
        <f t="shared" si="106"/>
        <v/>
      </c>
      <c r="N1590" s="1622" t="str">
        <f t="shared" si="107"/>
        <v/>
      </c>
      <c r="O1590" s="1622" t="str">
        <f t="shared" si="108"/>
        <v/>
      </c>
      <c r="P1590" s="1651" t="str">
        <f t="shared" si="109"/>
        <v/>
      </c>
    </row>
    <row r="1591" spans="1:53" ht="18" customHeight="1">
      <c r="C1591" s="1650" t="str">
        <f>IF(ISTEXT('6. Vehículos y maquinaria'!E58),'6. Vehículos y maquinaria'!E58,"")</f>
        <v/>
      </c>
      <c r="D1591" s="1650">
        <f>'6. Vehículos y maquinaria'!F58</f>
        <v>0</v>
      </c>
      <c r="E1591" s="1650">
        <f>'6. Vehículos y maquinaria'!G58</f>
        <v>0</v>
      </c>
      <c r="F1591" s="1621">
        <f>'6. Vehículos y maquinaria'!H58</f>
        <v>0</v>
      </c>
      <c r="G1591" s="1621" t="str">
        <f t="shared" si="105"/>
        <v/>
      </c>
      <c r="H1591" s="1621" t="str">
        <f t="shared" si="105"/>
        <v/>
      </c>
      <c r="I1591" s="1621" t="str">
        <f t="shared" si="105"/>
        <v/>
      </c>
      <c r="J1591" s="1621">
        <f>'6. Vehículos y maquinaria'!L58</f>
        <v>0</v>
      </c>
      <c r="K1591" s="1621">
        <f>'6. Vehículos y maquinaria'!M58</f>
        <v>0</v>
      </c>
      <c r="L1591" s="1621">
        <f>'6. Vehículos y maquinaria'!N58</f>
        <v>0</v>
      </c>
      <c r="M1591" s="1622" t="str">
        <f t="shared" si="106"/>
        <v/>
      </c>
      <c r="N1591" s="1622" t="str">
        <f t="shared" si="107"/>
        <v/>
      </c>
      <c r="O1591" s="1622" t="str">
        <f t="shared" si="108"/>
        <v/>
      </c>
      <c r="P1591" s="1651" t="str">
        <f t="shared" si="109"/>
        <v/>
      </c>
    </row>
    <row r="1592" spans="1:53" ht="18" customHeight="1">
      <c r="C1592" s="1650" t="str">
        <f>IF(ISTEXT('6. Vehículos y maquinaria'!E59),'6. Vehículos y maquinaria'!E59,"")</f>
        <v/>
      </c>
      <c r="D1592" s="1650">
        <f>'6. Vehículos y maquinaria'!F59</f>
        <v>0</v>
      </c>
      <c r="E1592" s="1650">
        <f>'6. Vehículos y maquinaria'!G59</f>
        <v>0</v>
      </c>
      <c r="F1592" s="1621">
        <f>'6. Vehículos y maquinaria'!H59</f>
        <v>0</v>
      </c>
      <c r="G1592" s="1621" t="str">
        <f t="shared" si="105"/>
        <v/>
      </c>
      <c r="H1592" s="1621" t="str">
        <f t="shared" si="105"/>
        <v/>
      </c>
      <c r="I1592" s="1621" t="str">
        <f t="shared" si="105"/>
        <v/>
      </c>
      <c r="J1592" s="1621">
        <f>'6. Vehículos y maquinaria'!L59</f>
        <v>0</v>
      </c>
      <c r="K1592" s="1621">
        <f>'6. Vehículos y maquinaria'!M59</f>
        <v>0</v>
      </c>
      <c r="L1592" s="1621">
        <f>'6. Vehículos y maquinaria'!N59</f>
        <v>0</v>
      </c>
      <c r="M1592" s="1622" t="str">
        <f t="shared" si="106"/>
        <v/>
      </c>
      <c r="N1592" s="1622" t="str">
        <f t="shared" si="107"/>
        <v/>
      </c>
      <c r="O1592" s="1622" t="str">
        <f t="shared" si="108"/>
        <v/>
      </c>
      <c r="P1592" s="1651" t="str">
        <f t="shared" si="109"/>
        <v/>
      </c>
    </row>
    <row r="1593" spans="1:53" ht="18" customHeight="1">
      <c r="M1593" s="1652">
        <f>SUM(M1573:M1592)</f>
        <v>0</v>
      </c>
      <c r="N1593" s="1652">
        <f>SUM(N1573:N1592)</f>
        <v>0</v>
      </c>
      <c r="O1593" s="1652">
        <f>SUM(O1573:O1592)</f>
        <v>0</v>
      </c>
      <c r="P1593" s="1624">
        <f>SUM(P1573:P1592)</f>
        <v>0</v>
      </c>
    </row>
    <row r="1594" spans="1:53" ht="18" customHeight="1">
      <c r="C1594" s="289" t="s">
        <v>2302</v>
      </c>
      <c r="D1594" t="s">
        <v>2303</v>
      </c>
      <c r="I1594" s="798" t="s">
        <v>2304</v>
      </c>
      <c r="J1594" s="798"/>
      <c r="M1594" s="26"/>
      <c r="N1594" s="26"/>
      <c r="O1594" s="26"/>
    </row>
    <row r="1595" spans="1:53" ht="18" customHeight="1">
      <c r="C1595" s="289"/>
      <c r="I1595" s="1644">
        <v>1</v>
      </c>
      <c r="J1595" s="1644">
        <v>2</v>
      </c>
      <c r="K1595" s="1644">
        <v>3</v>
      </c>
      <c r="L1595" s="1644">
        <v>4</v>
      </c>
      <c r="M1595" s="26"/>
      <c r="N1595" s="26"/>
      <c r="O1595" s="26"/>
    </row>
    <row r="1596" spans="1:53" ht="18" customHeight="1">
      <c r="C1596" s="289"/>
      <c r="I1596" s="658" t="str">
        <f t="shared" ref="I1596:L1596" si="110">"Comb_VehA2_"&amp;I1595&amp;"_"&amp;I1593</f>
        <v>Comb_VehA2_1_</v>
      </c>
      <c r="J1596" s="658" t="str">
        <f t="shared" si="110"/>
        <v>Comb_VehA2_2_</v>
      </c>
      <c r="K1596" s="658" t="str">
        <f t="shared" si="110"/>
        <v>Comb_VehA2_3_</v>
      </c>
      <c r="L1596" s="658" t="str">
        <f t="shared" si="110"/>
        <v>Comb_VehA2_4_</v>
      </c>
      <c r="M1596" s="26"/>
      <c r="N1596" s="26"/>
      <c r="O1596" s="26"/>
    </row>
    <row r="1597" spans="1:53" ht="18" customHeight="1">
      <c r="D1597" s="1538" t="s">
        <v>2100</v>
      </c>
      <c r="E1597" s="1538" t="s">
        <v>2101</v>
      </c>
      <c r="F1597" s="1538" t="s">
        <v>2102</v>
      </c>
      <c r="G1597" s="1538" t="s">
        <v>2103</v>
      </c>
      <c r="I1597" s="1647" t="s">
        <v>950</v>
      </c>
      <c r="J1597" s="1645" t="s">
        <v>950</v>
      </c>
      <c r="K1597" s="1645" t="s">
        <v>950</v>
      </c>
      <c r="L1597" s="1645" t="s">
        <v>950</v>
      </c>
    </row>
    <row r="1598" spans="1:53" ht="18" customHeight="1">
      <c r="A1598" s="452">
        <v>14</v>
      </c>
      <c r="B1598" t="s">
        <v>2305</v>
      </c>
      <c r="C1598" s="1539" t="s">
        <v>2306</v>
      </c>
      <c r="D1598" s="1540">
        <f>M1688</f>
        <v>0</v>
      </c>
      <c r="E1598" s="1540">
        <f t="shared" ref="E1598:G1598" si="111">N1688</f>
        <v>0</v>
      </c>
      <c r="F1598" s="1540">
        <f t="shared" si="111"/>
        <v>0</v>
      </c>
      <c r="G1598" s="1540">
        <f t="shared" si="111"/>
        <v>0</v>
      </c>
      <c r="I1598" s="659" t="s">
        <v>949</v>
      </c>
      <c r="J1598" s="262" t="s">
        <v>949</v>
      </c>
      <c r="K1598" s="262" t="s">
        <v>949</v>
      </c>
      <c r="L1598" s="264" t="s">
        <v>2225</v>
      </c>
    </row>
    <row r="1599" spans="1:53" ht="18" customHeight="1">
      <c r="A1599" s="454"/>
      <c r="B1599" s="22"/>
      <c r="C1599" s="19"/>
      <c r="D1599" s="19"/>
      <c r="E1599" s="19"/>
      <c r="F1599" s="19"/>
      <c r="G1599" s="47">
        <f>D1598+E1598*$H$9/1000+F1598*$H$10/1000</f>
        <v>0</v>
      </c>
      <c r="H1599" s="19"/>
      <c r="I1599" s="263" t="s">
        <v>952</v>
      </c>
      <c r="J1599" s="265" t="s">
        <v>2225</v>
      </c>
      <c r="K1599" s="263" t="s">
        <v>952</v>
      </c>
      <c r="M1599" s="21"/>
      <c r="N1599" s="21"/>
      <c r="O1599" s="21"/>
      <c r="P1599" s="19"/>
      <c r="Q1599" s="19"/>
      <c r="R1599" s="19"/>
      <c r="S1599" s="19"/>
      <c r="T1599" s="19"/>
      <c r="U1599" s="19"/>
      <c r="V1599" s="21"/>
      <c r="W1599" s="21"/>
      <c r="X1599" s="21"/>
      <c r="Y1599" s="21"/>
      <c r="Z1599" s="21"/>
      <c r="AA1599" s="21"/>
      <c r="AB1599" s="19"/>
      <c r="AC1599" s="19"/>
      <c r="AD1599" s="19"/>
      <c r="AE1599" s="19"/>
      <c r="AF1599" s="19"/>
      <c r="AG1599" s="19"/>
      <c r="AH1599" s="21"/>
      <c r="AI1599" s="21"/>
      <c r="AJ1599" s="21"/>
      <c r="AK1599" s="21"/>
      <c r="AL1599" s="21"/>
      <c r="AM1599" s="21"/>
      <c r="AN1599" s="19"/>
      <c r="AO1599" s="19"/>
      <c r="AP1599" s="19"/>
      <c r="AQ1599" s="19"/>
      <c r="AR1599" s="19"/>
      <c r="AS1599" s="19"/>
      <c r="AT1599" s="21"/>
      <c r="AU1599" s="21"/>
      <c r="AV1599" s="21"/>
      <c r="AW1599" s="21"/>
      <c r="AX1599" s="21"/>
      <c r="AY1599" s="21"/>
      <c r="AZ1599" s="19"/>
      <c r="BA1599" s="19"/>
    </row>
    <row r="1600" spans="1:53" ht="18" customHeight="1">
      <c r="A1600" s="454"/>
      <c r="B1600" s="22"/>
      <c r="G1600" s="47"/>
      <c r="H1600" s="19"/>
      <c r="I1600" s="263" t="s">
        <v>951</v>
      </c>
      <c r="K1600" s="265" t="s">
        <v>2225</v>
      </c>
      <c r="M1600" s="21"/>
      <c r="N1600" s="21"/>
      <c r="O1600" s="21"/>
      <c r="P1600" s="19"/>
      <c r="Q1600" s="19"/>
      <c r="R1600" s="19"/>
      <c r="S1600" s="19"/>
      <c r="T1600" s="19"/>
      <c r="U1600" s="19"/>
      <c r="V1600" s="21"/>
      <c r="W1600" s="21"/>
      <c r="X1600" s="21"/>
      <c r="Y1600" s="21"/>
      <c r="Z1600" s="21"/>
      <c r="AA1600" s="21"/>
      <c r="AB1600" s="19"/>
      <c r="AC1600" s="19"/>
      <c r="AD1600" s="19"/>
      <c r="AE1600" s="19"/>
      <c r="AF1600" s="19"/>
      <c r="AG1600" s="19"/>
      <c r="AH1600" s="21"/>
      <c r="AI1600" s="21"/>
      <c r="AJ1600" s="21"/>
      <c r="AK1600" s="21"/>
      <c r="AL1600" s="21"/>
      <c r="AM1600" s="21"/>
      <c r="AN1600" s="19"/>
      <c r="AO1600" s="19"/>
      <c r="AP1600" s="19"/>
      <c r="AQ1600" s="19"/>
      <c r="AR1600" s="19"/>
      <c r="AS1600" s="19"/>
      <c r="AT1600" s="21"/>
      <c r="AU1600" s="21"/>
      <c r="AV1600" s="21"/>
      <c r="AW1600" s="21"/>
      <c r="AX1600" s="21"/>
      <c r="AY1600" s="21"/>
      <c r="AZ1600" s="19"/>
      <c r="BA1600" s="19"/>
    </row>
    <row r="1601" spans="1:59" ht="18" customHeight="1">
      <c r="A1601" s="454"/>
      <c r="B1601" s="22"/>
      <c r="G1601" s="47"/>
      <c r="H1601" s="19"/>
      <c r="I1601" s="265" t="s">
        <v>2225</v>
      </c>
      <c r="L1601" s="19"/>
      <c r="M1601" s="21"/>
      <c r="N1601" s="21"/>
      <c r="O1601" s="21"/>
      <c r="P1601" s="19"/>
      <c r="Q1601" s="19"/>
      <c r="R1601" s="19"/>
      <c r="S1601" s="19"/>
      <c r="T1601" s="19"/>
      <c r="U1601" s="19"/>
      <c r="V1601" s="21"/>
      <c r="W1601" s="21"/>
      <c r="X1601" s="21"/>
      <c r="Y1601" s="21"/>
      <c r="Z1601" s="21"/>
      <c r="AA1601" s="21"/>
      <c r="AB1601" s="19"/>
      <c r="AC1601" s="19"/>
      <c r="AD1601" s="19"/>
      <c r="AE1601" s="19"/>
      <c r="AF1601" s="19"/>
      <c r="AG1601" s="19"/>
      <c r="AH1601" s="21"/>
      <c r="AI1601" s="21"/>
      <c r="AJ1601" s="21"/>
      <c r="AK1601" s="21"/>
      <c r="AL1601" s="21"/>
      <c r="AM1601" s="21"/>
      <c r="AN1601" s="19"/>
      <c r="AO1601" s="19"/>
      <c r="AP1601" s="19"/>
      <c r="AQ1601" s="19"/>
      <c r="AR1601" s="19"/>
      <c r="AS1601" s="19"/>
      <c r="AT1601" s="21"/>
      <c r="AU1601" s="21"/>
      <c r="AV1601" s="21"/>
      <c r="AW1601" s="21"/>
      <c r="AX1601" s="21"/>
      <c r="AY1601" s="21"/>
      <c r="AZ1601" s="19"/>
      <c r="BA1601" s="19"/>
    </row>
    <row r="1602" spans="1:59" ht="18" customHeight="1">
      <c r="A1602" s="454"/>
      <c r="B1602" s="22"/>
      <c r="G1602" s="47"/>
      <c r="H1602" s="19"/>
      <c r="M1602" s="21"/>
      <c r="N1602" s="21"/>
      <c r="O1602" s="21"/>
      <c r="P1602" s="19"/>
      <c r="Q1602" s="19"/>
      <c r="R1602" s="19"/>
      <c r="S1602" s="19"/>
      <c r="T1602" s="19"/>
      <c r="U1602" s="19"/>
      <c r="V1602" s="21"/>
      <c r="W1602" s="21"/>
      <c r="X1602" s="21"/>
      <c r="Y1602" s="21"/>
      <c r="Z1602" s="21"/>
      <c r="AA1602" s="21"/>
      <c r="AB1602" s="19"/>
      <c r="AC1602" s="19"/>
      <c r="AD1602" s="19"/>
      <c r="AE1602" s="19"/>
      <c r="AF1602" s="19"/>
      <c r="AG1602" s="19"/>
      <c r="AH1602" s="21"/>
      <c r="AI1602" s="21"/>
      <c r="AJ1602" s="21"/>
      <c r="AK1602" s="21"/>
      <c r="AL1602" s="21"/>
      <c r="AM1602" s="21"/>
      <c r="AN1602" s="19"/>
      <c r="AO1602" s="19"/>
      <c r="AP1602" s="19"/>
      <c r="AQ1602" s="19"/>
      <c r="AR1602" s="19"/>
      <c r="AS1602" s="19"/>
      <c r="AT1602" s="21"/>
      <c r="AU1602" s="21"/>
      <c r="AV1602" s="21"/>
      <c r="AW1602" s="21"/>
      <c r="AX1602" s="21"/>
      <c r="AY1602" s="21"/>
      <c r="AZ1602" s="19"/>
      <c r="BA1602" s="19"/>
    </row>
    <row r="1603" spans="1:59" ht="18" customHeight="1">
      <c r="A1603" s="454"/>
      <c r="B1603" s="22"/>
      <c r="G1603" s="47"/>
      <c r="H1603" s="19"/>
      <c r="M1603" s="21"/>
      <c r="N1603" s="21"/>
      <c r="O1603" s="21"/>
      <c r="P1603" s="19"/>
      <c r="Q1603" s="19"/>
      <c r="R1603" s="19"/>
      <c r="S1603" s="19"/>
      <c r="T1603" s="19"/>
      <c r="U1603" s="19"/>
      <c r="V1603" s="21"/>
      <c r="W1603" s="21"/>
      <c r="X1603" s="21"/>
      <c r="Y1603" s="21"/>
      <c r="Z1603" s="21"/>
      <c r="AA1603" s="21"/>
      <c r="AB1603" s="19"/>
      <c r="AC1603" s="19"/>
      <c r="AD1603" s="19"/>
      <c r="AE1603" s="19"/>
      <c r="AF1603" s="19"/>
      <c r="AG1603" s="19"/>
      <c r="AH1603" s="21"/>
      <c r="AI1603" s="21"/>
      <c r="AJ1603" s="21"/>
      <c r="AK1603" s="21"/>
      <c r="AL1603" s="21"/>
      <c r="AM1603" s="21"/>
      <c r="AN1603" s="19"/>
      <c r="AO1603" s="19"/>
      <c r="AP1603" s="19"/>
      <c r="AQ1603" s="19"/>
      <c r="AR1603" s="19"/>
      <c r="AS1603" s="19"/>
      <c r="AT1603" s="21"/>
      <c r="AU1603" s="21"/>
      <c r="AV1603" s="21"/>
      <c r="AW1603" s="21"/>
      <c r="AX1603" s="21"/>
      <c r="AY1603" s="21"/>
      <c r="AZ1603" s="19"/>
      <c r="BA1603" s="19"/>
    </row>
    <row r="1604" spans="1:59" ht="18" customHeight="1">
      <c r="A1604" s="454"/>
      <c r="B1604" s="22"/>
      <c r="G1604" s="47"/>
      <c r="H1604" s="19"/>
      <c r="L1604" s="26"/>
      <c r="M1604" s="21"/>
      <c r="N1604" s="21"/>
      <c r="O1604" s="21"/>
      <c r="P1604" s="19"/>
      <c r="Q1604" s="19"/>
      <c r="R1604" s="19"/>
      <c r="S1604" s="19"/>
      <c r="T1604" s="19"/>
      <c r="U1604" s="19"/>
      <c r="V1604" s="21"/>
      <c r="W1604" s="21"/>
      <c r="X1604" s="21"/>
      <c r="Y1604" s="21"/>
      <c r="Z1604" s="21"/>
      <c r="AA1604" s="21"/>
      <c r="AB1604" s="19"/>
      <c r="AC1604" s="19"/>
      <c r="AD1604" s="19"/>
      <c r="AE1604" s="19"/>
      <c r="AF1604" s="19"/>
      <c r="AG1604" s="19"/>
      <c r="AH1604" s="21"/>
      <c r="AI1604" s="21"/>
      <c r="AJ1604" s="21"/>
      <c r="AK1604" s="21"/>
      <c r="AL1604" s="21"/>
      <c r="AM1604" s="21"/>
      <c r="AN1604" s="19"/>
      <c r="AO1604" s="19"/>
      <c r="AP1604" s="19"/>
      <c r="AQ1604" s="19"/>
      <c r="AR1604" s="19"/>
      <c r="AS1604" s="19"/>
      <c r="AT1604" s="21"/>
      <c r="AU1604" s="21"/>
      <c r="AV1604" s="21"/>
      <c r="AW1604" s="21"/>
      <c r="AX1604" s="21"/>
      <c r="AY1604" s="21"/>
      <c r="AZ1604" s="19"/>
      <c r="BA1604" s="19"/>
    </row>
    <row r="1605" spans="1:59" ht="18" customHeight="1">
      <c r="A1605" s="454"/>
      <c r="B1605" s="22"/>
      <c r="F1605" s="1599">
        <v>2007</v>
      </c>
      <c r="G1605" s="1599">
        <v>2007</v>
      </c>
      <c r="H1605" s="1599">
        <v>2007</v>
      </c>
      <c r="I1605" s="1599">
        <v>2008</v>
      </c>
      <c r="J1605" s="1599">
        <v>2008</v>
      </c>
      <c r="K1605" s="1599">
        <v>2008</v>
      </c>
      <c r="L1605" s="1599">
        <v>2009</v>
      </c>
      <c r="M1605" s="1599">
        <v>2009</v>
      </c>
      <c r="N1605" s="1599">
        <v>2009</v>
      </c>
      <c r="O1605" s="1599">
        <v>2010</v>
      </c>
      <c r="P1605" s="1599">
        <v>2010</v>
      </c>
      <c r="Q1605" s="1599">
        <v>2010</v>
      </c>
      <c r="R1605" s="1599">
        <v>2011</v>
      </c>
      <c r="S1605" s="1599">
        <v>2011</v>
      </c>
      <c r="T1605" s="1599">
        <v>2011</v>
      </c>
      <c r="U1605" s="1599">
        <v>2012</v>
      </c>
      <c r="V1605" s="1599">
        <v>2012</v>
      </c>
      <c r="W1605" s="1599">
        <v>2012</v>
      </c>
      <c r="X1605" s="1599">
        <v>2013</v>
      </c>
      <c r="Y1605" s="1599">
        <v>2013</v>
      </c>
      <c r="Z1605" s="1599">
        <v>2013</v>
      </c>
      <c r="AA1605" s="1599">
        <v>2014</v>
      </c>
      <c r="AB1605" s="1599">
        <v>2014</v>
      </c>
      <c r="AC1605" s="1599">
        <v>2014</v>
      </c>
      <c r="AD1605" s="1599">
        <v>2015</v>
      </c>
      <c r="AE1605" s="1599">
        <v>2015</v>
      </c>
      <c r="AF1605" s="1599">
        <v>2015</v>
      </c>
      <c r="AG1605" s="1599">
        <v>2016</v>
      </c>
      <c r="AH1605" s="1599">
        <v>2016</v>
      </c>
      <c r="AI1605" s="1599">
        <v>2016</v>
      </c>
      <c r="AJ1605" s="1599">
        <v>2017</v>
      </c>
      <c r="AK1605" s="1599">
        <v>2017</v>
      </c>
      <c r="AL1605" s="1599">
        <v>2017</v>
      </c>
      <c r="AM1605" s="1599">
        <v>2018</v>
      </c>
      <c r="AN1605" s="1599">
        <v>2018</v>
      </c>
      <c r="AO1605" s="1599">
        <v>2018</v>
      </c>
      <c r="AP1605" s="1599">
        <v>2019</v>
      </c>
      <c r="AQ1605" s="1599">
        <v>2019</v>
      </c>
      <c r="AR1605" s="1599">
        <v>2019</v>
      </c>
      <c r="AS1605" s="1599">
        <v>2020</v>
      </c>
      <c r="AT1605" s="1599">
        <v>2020</v>
      </c>
      <c r="AU1605" s="1599">
        <v>2020</v>
      </c>
      <c r="AV1605" s="1599">
        <v>2021</v>
      </c>
      <c r="AW1605" s="1599">
        <v>2021</v>
      </c>
      <c r="AX1605" s="1599">
        <v>2021</v>
      </c>
      <c r="AY1605" s="1599">
        <v>2022</v>
      </c>
      <c r="AZ1605" s="1599">
        <v>2022</v>
      </c>
      <c r="BA1605" s="1599">
        <v>2022</v>
      </c>
      <c r="BB1605" s="1599">
        <v>2023</v>
      </c>
      <c r="BC1605" s="1599">
        <v>2023</v>
      </c>
      <c r="BD1605" s="1599">
        <v>2023</v>
      </c>
      <c r="BE1605" s="1599">
        <v>2024</v>
      </c>
      <c r="BF1605" s="1599">
        <v>2024</v>
      </c>
      <c r="BG1605" s="1599">
        <v>2024</v>
      </c>
    </row>
    <row r="1606" spans="1:59" ht="18" customHeight="1">
      <c r="A1606" s="454"/>
      <c r="B1606" s="22"/>
      <c r="F1606" s="1599" t="s">
        <v>2307</v>
      </c>
      <c r="G1606" s="1599" t="s">
        <v>2308</v>
      </c>
      <c r="H1606" s="1599" t="s">
        <v>2309</v>
      </c>
      <c r="I1606" s="1599" t="s">
        <v>2307</v>
      </c>
      <c r="J1606" s="1599" t="s">
        <v>2308</v>
      </c>
      <c r="K1606" s="1599" t="s">
        <v>2309</v>
      </c>
      <c r="L1606" s="1599" t="s">
        <v>2307</v>
      </c>
      <c r="M1606" s="1599" t="s">
        <v>2308</v>
      </c>
      <c r="N1606" s="1599" t="s">
        <v>2309</v>
      </c>
      <c r="O1606" s="1599" t="s">
        <v>2307</v>
      </c>
      <c r="P1606" s="1599" t="s">
        <v>2308</v>
      </c>
      <c r="Q1606" s="1599" t="s">
        <v>2309</v>
      </c>
      <c r="R1606" s="1599" t="s">
        <v>2307</v>
      </c>
      <c r="S1606" s="1599" t="s">
        <v>2308</v>
      </c>
      <c r="T1606" s="1599" t="s">
        <v>2309</v>
      </c>
      <c r="U1606" s="1599" t="s">
        <v>2307</v>
      </c>
      <c r="V1606" s="1599" t="s">
        <v>2308</v>
      </c>
      <c r="W1606" s="1599" t="s">
        <v>2309</v>
      </c>
      <c r="X1606" s="1599" t="s">
        <v>2307</v>
      </c>
      <c r="Y1606" s="1599" t="s">
        <v>2308</v>
      </c>
      <c r="Z1606" s="1599" t="s">
        <v>2309</v>
      </c>
      <c r="AA1606" s="1599" t="s">
        <v>2307</v>
      </c>
      <c r="AB1606" s="1599" t="s">
        <v>2308</v>
      </c>
      <c r="AC1606" s="1599" t="s">
        <v>2309</v>
      </c>
      <c r="AD1606" s="1599" t="s">
        <v>2307</v>
      </c>
      <c r="AE1606" s="1599" t="s">
        <v>2308</v>
      </c>
      <c r="AF1606" s="1599" t="s">
        <v>2309</v>
      </c>
      <c r="AG1606" s="1599" t="s">
        <v>2307</v>
      </c>
      <c r="AH1606" s="1599" t="s">
        <v>2308</v>
      </c>
      <c r="AI1606" s="1599" t="s">
        <v>2309</v>
      </c>
      <c r="AJ1606" s="1599" t="s">
        <v>2307</v>
      </c>
      <c r="AK1606" s="1599" t="s">
        <v>2308</v>
      </c>
      <c r="AL1606" s="1599" t="s">
        <v>2309</v>
      </c>
      <c r="AM1606" s="1599" t="s">
        <v>2307</v>
      </c>
      <c r="AN1606" s="1599" t="s">
        <v>2308</v>
      </c>
      <c r="AO1606" s="1599" t="s">
        <v>2309</v>
      </c>
      <c r="AP1606" s="1599" t="s">
        <v>2307</v>
      </c>
      <c r="AQ1606" s="1599" t="s">
        <v>2308</v>
      </c>
      <c r="AR1606" s="1599" t="s">
        <v>2309</v>
      </c>
      <c r="AS1606" s="1599" t="s">
        <v>2307</v>
      </c>
      <c r="AT1606" s="1599" t="s">
        <v>2308</v>
      </c>
      <c r="AU1606" s="1599" t="s">
        <v>2309</v>
      </c>
      <c r="AV1606" s="1599" t="s">
        <v>2307</v>
      </c>
      <c r="AW1606" s="1599" t="s">
        <v>2308</v>
      </c>
      <c r="AX1606" s="1599" t="s">
        <v>2309</v>
      </c>
      <c r="AY1606" s="1599" t="s">
        <v>2307</v>
      </c>
      <c r="AZ1606" s="1599" t="s">
        <v>2308</v>
      </c>
      <c r="BA1606" s="1599" t="s">
        <v>2309</v>
      </c>
      <c r="BB1606" s="1599" t="s">
        <v>2307</v>
      </c>
      <c r="BC1606" s="1599" t="s">
        <v>2308</v>
      </c>
      <c r="BD1606" s="1599" t="s">
        <v>2309</v>
      </c>
      <c r="BE1606" s="1599" t="s">
        <v>2307</v>
      </c>
      <c r="BF1606" s="1599" t="s">
        <v>2308</v>
      </c>
      <c r="BG1606" s="1599" t="s">
        <v>2309</v>
      </c>
    </row>
    <row r="1607" spans="1:59" ht="18" customHeight="1">
      <c r="A1607" s="454"/>
      <c r="B1607" s="22"/>
      <c r="C1607" s="19"/>
      <c r="D1607" s="19"/>
      <c r="F1607" s="1600" t="str">
        <f>F1605&amp;F1606</f>
        <v>2007CO2 (kg/km)</v>
      </c>
      <c r="G1607" s="1600" t="str">
        <f>G1605&amp;G1606</f>
        <v>2007CH4 (g/km)</v>
      </c>
      <c r="H1607" s="1600" t="str">
        <f t="shared" ref="H1607:AX1607" si="112">H1605&amp;H1606</f>
        <v>2007N2O (g/km)</v>
      </c>
      <c r="I1607" s="1600" t="str">
        <f t="shared" si="112"/>
        <v>2008CO2 (kg/km)</v>
      </c>
      <c r="J1607" s="1600" t="str">
        <f t="shared" si="112"/>
        <v>2008CH4 (g/km)</v>
      </c>
      <c r="K1607" s="1600" t="str">
        <f t="shared" si="112"/>
        <v>2008N2O (g/km)</v>
      </c>
      <c r="L1607" s="1600" t="str">
        <f t="shared" si="112"/>
        <v>2009CO2 (kg/km)</v>
      </c>
      <c r="M1607" s="1600" t="str">
        <f t="shared" si="112"/>
        <v>2009CH4 (g/km)</v>
      </c>
      <c r="N1607" s="1600" t="str">
        <f t="shared" si="112"/>
        <v>2009N2O (g/km)</v>
      </c>
      <c r="O1607" s="1600" t="str">
        <f t="shared" si="112"/>
        <v>2010CO2 (kg/km)</v>
      </c>
      <c r="P1607" s="1600" t="str">
        <f t="shared" si="112"/>
        <v>2010CH4 (g/km)</v>
      </c>
      <c r="Q1607" s="1600" t="str">
        <f t="shared" si="112"/>
        <v>2010N2O (g/km)</v>
      </c>
      <c r="R1607" s="1600" t="str">
        <f t="shared" si="112"/>
        <v>2011CO2 (kg/km)</v>
      </c>
      <c r="S1607" s="1600" t="str">
        <f t="shared" si="112"/>
        <v>2011CH4 (g/km)</v>
      </c>
      <c r="T1607" s="1600" t="str">
        <f t="shared" si="112"/>
        <v>2011N2O (g/km)</v>
      </c>
      <c r="U1607" s="1600" t="str">
        <f t="shared" si="112"/>
        <v>2012CO2 (kg/km)</v>
      </c>
      <c r="V1607" s="1600" t="str">
        <f t="shared" si="112"/>
        <v>2012CH4 (g/km)</v>
      </c>
      <c r="W1607" s="1600" t="str">
        <f t="shared" si="112"/>
        <v>2012N2O (g/km)</v>
      </c>
      <c r="X1607" s="1600" t="str">
        <f t="shared" si="112"/>
        <v>2013CO2 (kg/km)</v>
      </c>
      <c r="Y1607" s="1600" t="str">
        <f t="shared" si="112"/>
        <v>2013CH4 (g/km)</v>
      </c>
      <c r="Z1607" s="1600" t="str">
        <f t="shared" si="112"/>
        <v>2013N2O (g/km)</v>
      </c>
      <c r="AA1607" s="1600" t="str">
        <f t="shared" si="112"/>
        <v>2014CO2 (kg/km)</v>
      </c>
      <c r="AB1607" s="1600" t="str">
        <f t="shared" si="112"/>
        <v>2014CH4 (g/km)</v>
      </c>
      <c r="AC1607" s="1600" t="str">
        <f t="shared" si="112"/>
        <v>2014N2O (g/km)</v>
      </c>
      <c r="AD1607" s="1600" t="str">
        <f t="shared" si="112"/>
        <v>2015CO2 (kg/km)</v>
      </c>
      <c r="AE1607" s="1600" t="str">
        <f t="shared" si="112"/>
        <v>2015CH4 (g/km)</v>
      </c>
      <c r="AF1607" s="1600" t="str">
        <f t="shared" si="112"/>
        <v>2015N2O (g/km)</v>
      </c>
      <c r="AG1607" s="1600" t="str">
        <f t="shared" si="112"/>
        <v>2016CO2 (kg/km)</v>
      </c>
      <c r="AH1607" s="1600" t="str">
        <f t="shared" si="112"/>
        <v>2016CH4 (g/km)</v>
      </c>
      <c r="AI1607" s="1600" t="str">
        <f t="shared" si="112"/>
        <v>2016N2O (g/km)</v>
      </c>
      <c r="AJ1607" s="1600" t="str">
        <f t="shared" si="112"/>
        <v>2017CO2 (kg/km)</v>
      </c>
      <c r="AK1607" s="1600" t="str">
        <f t="shared" si="112"/>
        <v>2017CH4 (g/km)</v>
      </c>
      <c r="AL1607" s="1600" t="str">
        <f t="shared" si="112"/>
        <v>2017N2O (g/km)</v>
      </c>
      <c r="AM1607" s="1600" t="str">
        <f t="shared" si="112"/>
        <v>2018CO2 (kg/km)</v>
      </c>
      <c r="AN1607" s="1600" t="str">
        <f t="shared" si="112"/>
        <v>2018CH4 (g/km)</v>
      </c>
      <c r="AO1607" s="1600" t="str">
        <f t="shared" si="112"/>
        <v>2018N2O (g/km)</v>
      </c>
      <c r="AP1607" s="1600" t="str">
        <f t="shared" si="112"/>
        <v>2019CO2 (kg/km)</v>
      </c>
      <c r="AQ1607" s="1600" t="str">
        <f t="shared" si="112"/>
        <v>2019CH4 (g/km)</v>
      </c>
      <c r="AR1607" s="1600" t="str">
        <f t="shared" si="112"/>
        <v>2019N2O (g/km)</v>
      </c>
      <c r="AS1607" s="1600" t="str">
        <f t="shared" si="112"/>
        <v>2020CO2 (kg/km)</v>
      </c>
      <c r="AT1607" s="1600" t="str">
        <f t="shared" si="112"/>
        <v>2020CH4 (g/km)</v>
      </c>
      <c r="AU1607" s="1600" t="str">
        <f t="shared" si="112"/>
        <v>2020N2O (g/km)</v>
      </c>
      <c r="AV1607" s="1600" t="str">
        <f t="shared" si="112"/>
        <v>2021CO2 (kg/km)</v>
      </c>
      <c r="AW1607" s="1600" t="str">
        <f t="shared" si="112"/>
        <v>2021CH4 (g/km)</v>
      </c>
      <c r="AX1607" s="1600" t="str">
        <f t="shared" si="112"/>
        <v>2021N2O (g/km)</v>
      </c>
      <c r="AY1607" s="1600" t="str">
        <f>AY1605&amp;AY1606</f>
        <v>2022CO2 (kg/km)</v>
      </c>
      <c r="AZ1607" s="1600" t="str">
        <f t="shared" ref="AZ1607:BD1607" si="113">AZ1605&amp;AZ1606</f>
        <v>2022CH4 (g/km)</v>
      </c>
      <c r="BA1607" s="1600" t="str">
        <f t="shared" si="113"/>
        <v>2022N2O (g/km)</v>
      </c>
      <c r="BB1607" s="1600" t="str">
        <f t="shared" si="113"/>
        <v>2023CO2 (kg/km)</v>
      </c>
      <c r="BC1607" s="1600" t="str">
        <f t="shared" si="113"/>
        <v>2023CH4 (g/km)</v>
      </c>
      <c r="BD1607" s="1600" t="str">
        <f t="shared" si="113"/>
        <v>2023N2O (g/km)</v>
      </c>
      <c r="BE1607" s="1600" t="str">
        <f>BE1605&amp;BE1606</f>
        <v>2024CO2 (kg/km)</v>
      </c>
      <c r="BF1607" s="1600" t="str">
        <f>BF1605&amp;BF1606</f>
        <v>2024CH4 (g/km)</v>
      </c>
      <c r="BG1607" s="1600" t="str">
        <f>BG1605&amp;BG1606</f>
        <v>2024N2O (g/km)</v>
      </c>
    </row>
    <row r="1608" spans="1:59" ht="18" customHeight="1">
      <c r="A1608" s="454"/>
      <c r="B1608" s="22"/>
      <c r="C1608" s="824" t="s">
        <v>949</v>
      </c>
      <c r="D1608" s="1635" t="s">
        <v>895</v>
      </c>
      <c r="E1608" s="1653" t="str">
        <f>C1608&amp;D1608</f>
        <v>Gasóleo (km)Turismos (M1)</v>
      </c>
      <c r="F1608" s="1654">
        <v>0.17399999999999999</v>
      </c>
      <c r="G1608" s="1654">
        <v>1E-3</v>
      </c>
      <c r="H1608" s="1654">
        <v>7.0000000000000001E-3</v>
      </c>
      <c r="I1608" s="1654">
        <v>0.17199999999999999</v>
      </c>
      <c r="J1608" s="1654">
        <v>1E-3</v>
      </c>
      <c r="K1608" s="1654">
        <v>7.0000000000000001E-3</v>
      </c>
      <c r="L1608" s="1654">
        <v>0.17</v>
      </c>
      <c r="M1608" s="1654">
        <v>1E-3</v>
      </c>
      <c r="N1608" s="1654">
        <v>7.0000000000000001E-3</v>
      </c>
      <c r="O1608" s="1654">
        <v>0.16600000000000001</v>
      </c>
      <c r="P1608" s="1654">
        <v>1E-3</v>
      </c>
      <c r="Q1608" s="1654">
        <v>7.0000000000000001E-3</v>
      </c>
      <c r="R1608" s="1654">
        <v>0.16500000000000001</v>
      </c>
      <c r="S1608" s="1654">
        <v>1E-3</v>
      </c>
      <c r="T1608" s="1654">
        <v>7.0000000000000001E-3</v>
      </c>
      <c r="U1608" s="1654">
        <v>0.16200000000000001</v>
      </c>
      <c r="V1608" s="1654">
        <v>1E-3</v>
      </c>
      <c r="W1608" s="1654">
        <v>7.0000000000000001E-3</v>
      </c>
      <c r="X1608" s="1654">
        <v>0.157</v>
      </c>
      <c r="Y1608" s="1654">
        <v>1E-3</v>
      </c>
      <c r="Z1608" s="1654">
        <v>7.0000000000000001E-3</v>
      </c>
      <c r="AA1608" s="1654">
        <v>0.16700000000000001</v>
      </c>
      <c r="AB1608" s="1654">
        <v>1E-3</v>
      </c>
      <c r="AC1608" s="1654">
        <v>7.0000000000000001E-3</v>
      </c>
      <c r="AD1608" s="1654">
        <v>0.16600000000000001</v>
      </c>
      <c r="AE1608" s="1654">
        <v>1E-3</v>
      </c>
      <c r="AF1608" s="1654">
        <v>7.0000000000000001E-3</v>
      </c>
      <c r="AG1608" s="1654">
        <v>0.16600000000000001</v>
      </c>
      <c r="AH1608" s="1654">
        <v>1E-3</v>
      </c>
      <c r="AI1608" s="1654">
        <v>7.0000000000000001E-3</v>
      </c>
      <c r="AJ1608" s="1654">
        <v>0.16500000000000001</v>
      </c>
      <c r="AK1608" s="1654">
        <v>0</v>
      </c>
      <c r="AL1608" s="1654">
        <v>7.0000000000000001E-3</v>
      </c>
      <c r="AM1608" s="1654">
        <v>0.16400000000000001</v>
      </c>
      <c r="AN1608" s="1654">
        <v>0</v>
      </c>
      <c r="AO1608" s="1654">
        <v>7.0000000000000001E-3</v>
      </c>
      <c r="AP1608" s="1654">
        <v>0.16200000000000001</v>
      </c>
      <c r="AQ1608" s="1654">
        <v>0</v>
      </c>
      <c r="AR1608" s="1654">
        <v>7.0000000000000001E-3</v>
      </c>
      <c r="AS1608" s="1654">
        <v>0.161</v>
      </c>
      <c r="AT1608" s="1654">
        <v>0</v>
      </c>
      <c r="AU1608" s="1654">
        <v>7.0000000000000001E-3</v>
      </c>
      <c r="AV1608" s="1654">
        <v>0.159</v>
      </c>
      <c r="AW1608" s="1654">
        <v>0</v>
      </c>
      <c r="AX1608" s="1654">
        <v>7.0000000000000001E-3</v>
      </c>
      <c r="AY1608" s="1654">
        <v>0.16</v>
      </c>
      <c r="AZ1608" s="1654">
        <v>0</v>
      </c>
      <c r="BA1608" s="1654">
        <v>7.0000000000000001E-3</v>
      </c>
      <c r="BB1608" s="793">
        <v>0.16</v>
      </c>
      <c r="BC1608" s="793">
        <v>0</v>
      </c>
      <c r="BD1608" s="793">
        <v>7.0000000000000001E-3</v>
      </c>
      <c r="BE1608" s="793">
        <v>0.156</v>
      </c>
      <c r="BF1608" s="793">
        <v>0</v>
      </c>
      <c r="BG1608" s="793">
        <v>7.0000000000000001E-3</v>
      </c>
    </row>
    <row r="1609" spans="1:59" ht="18" customHeight="1">
      <c r="A1609" s="454"/>
      <c r="B1609" s="22"/>
      <c r="C1609" s="824" t="s">
        <v>949</v>
      </c>
      <c r="D1609" s="747" t="s">
        <v>896</v>
      </c>
      <c r="E1609" s="1653" t="str">
        <f t="shared" ref="E1609:E1621" si="114">C1609&amp;D1609</f>
        <v>Gasóleo (km)Furgonetas y furgones (N1)</v>
      </c>
      <c r="F1609" s="1654">
        <v>0.28499999999999998</v>
      </c>
      <c r="G1609" s="1654">
        <v>2E-3</v>
      </c>
      <c r="H1609" s="1654">
        <v>7.0000000000000001E-3</v>
      </c>
      <c r="I1609" s="1654">
        <v>0.28100000000000003</v>
      </c>
      <c r="J1609" s="1654">
        <v>2E-3</v>
      </c>
      <c r="K1609" s="1654">
        <v>7.0000000000000001E-3</v>
      </c>
      <c r="L1609" s="1654">
        <v>0.27800000000000002</v>
      </c>
      <c r="M1609" s="1654">
        <v>2E-3</v>
      </c>
      <c r="N1609" s="1654">
        <v>7.0000000000000001E-3</v>
      </c>
      <c r="O1609" s="1654">
        <v>0.27200000000000002</v>
      </c>
      <c r="P1609" s="1654">
        <v>1E-3</v>
      </c>
      <c r="Q1609" s="1654">
        <v>7.0000000000000001E-3</v>
      </c>
      <c r="R1609" s="1654">
        <v>0.27</v>
      </c>
      <c r="S1609" s="1654">
        <v>1E-3</v>
      </c>
      <c r="T1609" s="1654">
        <v>7.0000000000000001E-3</v>
      </c>
      <c r="U1609" s="1654">
        <v>0.26500000000000001</v>
      </c>
      <c r="V1609" s="1654">
        <v>1E-3</v>
      </c>
      <c r="W1609" s="1654">
        <v>7.0000000000000001E-3</v>
      </c>
      <c r="X1609" s="1654">
        <v>0.25700000000000001</v>
      </c>
      <c r="Y1609" s="1654">
        <v>1E-3</v>
      </c>
      <c r="Z1609" s="1654">
        <v>7.0000000000000001E-3</v>
      </c>
      <c r="AA1609" s="1654">
        <v>0.27300000000000002</v>
      </c>
      <c r="AB1609" s="1654">
        <v>1E-3</v>
      </c>
      <c r="AC1609" s="1654">
        <v>7.0000000000000001E-3</v>
      </c>
      <c r="AD1609" s="1654">
        <v>0.26800000000000002</v>
      </c>
      <c r="AE1609" s="1654">
        <v>1E-3</v>
      </c>
      <c r="AF1609" s="1654">
        <v>8.0000000000000002E-3</v>
      </c>
      <c r="AG1609" s="1654">
        <v>0.26700000000000002</v>
      </c>
      <c r="AH1609" s="1654">
        <v>1E-3</v>
      </c>
      <c r="AI1609" s="1654">
        <v>7.0000000000000001E-3</v>
      </c>
      <c r="AJ1609" s="1654">
        <v>0.26500000000000001</v>
      </c>
      <c r="AK1609" s="1654">
        <v>1E-3</v>
      </c>
      <c r="AL1609" s="1654">
        <v>7.0000000000000001E-3</v>
      </c>
      <c r="AM1609" s="1654">
        <v>0.26200000000000001</v>
      </c>
      <c r="AN1609" s="1654">
        <v>1E-3</v>
      </c>
      <c r="AO1609" s="1654">
        <v>7.0000000000000001E-3</v>
      </c>
      <c r="AP1609" s="1654">
        <v>0.25700000000000001</v>
      </c>
      <c r="AQ1609" s="1654">
        <v>1E-3</v>
      </c>
      <c r="AR1609" s="1654">
        <v>7.0000000000000001E-3</v>
      </c>
      <c r="AS1609" s="1654">
        <v>0.255</v>
      </c>
      <c r="AT1609" s="1654">
        <v>1E-3</v>
      </c>
      <c r="AU1609" s="1654">
        <v>7.0000000000000001E-3</v>
      </c>
      <c r="AV1609" s="1654">
        <v>0.25</v>
      </c>
      <c r="AW1609" s="1654">
        <v>1E-3</v>
      </c>
      <c r="AX1609" s="1654">
        <v>8.0000000000000002E-3</v>
      </c>
      <c r="AY1609" s="1654">
        <v>0.248</v>
      </c>
      <c r="AZ1609" s="1654">
        <v>0</v>
      </c>
      <c r="BA1609" s="1654">
        <v>7.0000000000000001E-3</v>
      </c>
      <c r="BB1609" s="793">
        <v>0.247</v>
      </c>
      <c r="BC1609" s="793">
        <v>0</v>
      </c>
      <c r="BD1609" s="793">
        <v>7.0000000000000001E-3</v>
      </c>
      <c r="BE1609" s="793">
        <v>0.24</v>
      </c>
      <c r="BF1609" s="793">
        <v>0</v>
      </c>
      <c r="BG1609" s="793">
        <v>7.0000000000000001E-3</v>
      </c>
    </row>
    <row r="1610" spans="1:59" ht="18" customHeight="1">
      <c r="A1610" s="454"/>
      <c r="B1610" s="22"/>
      <c r="C1610" s="824" t="s">
        <v>949</v>
      </c>
      <c r="D1610" s="747" t="s">
        <v>897</v>
      </c>
      <c r="E1610" s="1653" t="str">
        <f t="shared" si="114"/>
        <v>Gasóleo (km)Camiones (N2, N3)</v>
      </c>
      <c r="F1610" s="1654">
        <v>0.77200000000000002</v>
      </c>
      <c r="G1610" s="1654" t="s">
        <v>546</v>
      </c>
      <c r="H1610" s="1654" t="s">
        <v>546</v>
      </c>
      <c r="I1610" s="1654">
        <v>0.77200000000000002</v>
      </c>
      <c r="J1610" s="1654" t="s">
        <v>546</v>
      </c>
      <c r="K1610" s="1654" t="s">
        <v>546</v>
      </c>
      <c r="L1610" s="1654">
        <v>0.77200000000000002</v>
      </c>
      <c r="M1610" s="1654" t="s">
        <v>546</v>
      </c>
      <c r="N1610" s="1654" t="s">
        <v>546</v>
      </c>
      <c r="O1610" s="1654">
        <v>0.77200000000000002</v>
      </c>
      <c r="P1610" s="1654" t="s">
        <v>546</v>
      </c>
      <c r="Q1610" s="1654" t="s">
        <v>546</v>
      </c>
      <c r="R1610" s="1654">
        <v>0.77200000000000002</v>
      </c>
      <c r="S1610" s="1654" t="s">
        <v>546</v>
      </c>
      <c r="T1610" s="1654" t="s">
        <v>546</v>
      </c>
      <c r="U1610" s="1654">
        <v>0.77200000000000002</v>
      </c>
      <c r="V1610" s="1654" t="s">
        <v>546</v>
      </c>
      <c r="W1610" s="1654" t="s">
        <v>546</v>
      </c>
      <c r="X1610" s="1654">
        <v>0.77200000000000002</v>
      </c>
      <c r="Y1610" s="1654" t="s">
        <v>546</v>
      </c>
      <c r="Z1610" s="1654" t="s">
        <v>546</v>
      </c>
      <c r="AA1610" s="1654">
        <v>0.77200000000000002</v>
      </c>
      <c r="AB1610" s="1654" t="s">
        <v>546</v>
      </c>
      <c r="AC1610" s="1654" t="s">
        <v>546</v>
      </c>
      <c r="AD1610" s="1654">
        <v>0.77200000000000002</v>
      </c>
      <c r="AE1610" s="1654" t="s">
        <v>546</v>
      </c>
      <c r="AF1610" s="1654" t="s">
        <v>546</v>
      </c>
      <c r="AG1610" s="1654">
        <v>0.77200000000000002</v>
      </c>
      <c r="AH1610" s="1654" t="s">
        <v>546</v>
      </c>
      <c r="AI1610" s="1654" t="s">
        <v>546</v>
      </c>
      <c r="AJ1610" s="1654">
        <v>0.77200000000000002</v>
      </c>
      <c r="AK1610" s="1654" t="s">
        <v>546</v>
      </c>
      <c r="AL1610" s="1654" t="s">
        <v>546</v>
      </c>
      <c r="AM1610" s="1654">
        <v>0.77200000000000002</v>
      </c>
      <c r="AN1610" s="1654" t="s">
        <v>546</v>
      </c>
      <c r="AO1610" s="1654" t="s">
        <v>546</v>
      </c>
      <c r="AP1610" s="1654">
        <v>0.77200000000000002</v>
      </c>
      <c r="AQ1610" s="1654" t="s">
        <v>546</v>
      </c>
      <c r="AR1610" s="1654" t="s">
        <v>546</v>
      </c>
      <c r="AS1610" s="1654">
        <v>0.77200000000000002</v>
      </c>
      <c r="AT1610" s="1654" t="s">
        <v>546</v>
      </c>
      <c r="AU1610" s="1654" t="s">
        <v>546</v>
      </c>
      <c r="AV1610" s="1654">
        <v>0.76800000000000002</v>
      </c>
      <c r="AW1610" s="1654" t="s">
        <v>546</v>
      </c>
      <c r="AX1610" s="1654" t="s">
        <v>546</v>
      </c>
      <c r="AY1610" s="1654">
        <v>0.76800000000000002</v>
      </c>
      <c r="AZ1610" s="1654" t="s">
        <v>546</v>
      </c>
      <c r="BA1610" s="1654" t="s">
        <v>546</v>
      </c>
      <c r="BB1610" s="793">
        <v>0.76800000000000002</v>
      </c>
      <c r="BC1610" s="793" t="s">
        <v>546</v>
      </c>
      <c r="BD1610" s="793" t="s">
        <v>546</v>
      </c>
      <c r="BE1610" s="793">
        <v>0.76800000000000002</v>
      </c>
      <c r="BF1610" s="793" t="s">
        <v>546</v>
      </c>
      <c r="BG1610" s="793" t="s">
        <v>546</v>
      </c>
    </row>
    <row r="1611" spans="1:59" ht="18" customHeight="1">
      <c r="A1611" s="454"/>
      <c r="B1611" s="22"/>
      <c r="C1611" s="824" t="s">
        <v>949</v>
      </c>
      <c r="D1611" s="747" t="s">
        <v>905</v>
      </c>
      <c r="E1611" s="1653" t="str">
        <f t="shared" si="114"/>
        <v>Gasóleo (km)Autobuses (M2, M3)</v>
      </c>
      <c r="F1611" s="1654">
        <v>0.99</v>
      </c>
      <c r="G1611" s="1654">
        <v>6.7000000000000004E-2</v>
      </c>
      <c r="H1611" s="1654">
        <v>8.0000000000000002E-3</v>
      </c>
      <c r="I1611" s="1654">
        <v>0.95499999999999996</v>
      </c>
      <c r="J1611" s="1654">
        <v>0.06</v>
      </c>
      <c r="K1611" s="1654">
        <v>8.9999999999999993E-3</v>
      </c>
      <c r="L1611" s="1654">
        <v>0.94499999999999995</v>
      </c>
      <c r="M1611" s="1654">
        <v>5.6000000000000001E-2</v>
      </c>
      <c r="N1611" s="1654">
        <v>8.9999999999999993E-3</v>
      </c>
      <c r="O1611" s="1654">
        <v>0.879</v>
      </c>
      <c r="P1611" s="1654">
        <v>4.2000000000000003E-2</v>
      </c>
      <c r="Q1611" s="1654">
        <v>1.2999999999999999E-2</v>
      </c>
      <c r="R1611" s="1654">
        <v>0.85699999999999998</v>
      </c>
      <c r="S1611" s="1654">
        <v>3.6999999999999998E-2</v>
      </c>
      <c r="T1611" s="1654">
        <v>1.4999999999999999E-2</v>
      </c>
      <c r="U1611" s="1654">
        <v>0.83099999999999996</v>
      </c>
      <c r="V1611" s="1654">
        <v>0.03</v>
      </c>
      <c r="W1611" s="1654">
        <v>1.7999999999999999E-2</v>
      </c>
      <c r="X1611" s="1654">
        <v>0.79200000000000004</v>
      </c>
      <c r="Y1611" s="1654">
        <v>2.5999999999999999E-2</v>
      </c>
      <c r="Z1611" s="1654">
        <v>0.02</v>
      </c>
      <c r="AA1611" s="1654">
        <v>0.84199999999999997</v>
      </c>
      <c r="AB1611" s="1654">
        <v>2.3E-2</v>
      </c>
      <c r="AC1611" s="1654">
        <v>2.1000000000000001E-2</v>
      </c>
      <c r="AD1611" s="1654">
        <v>0.875</v>
      </c>
      <c r="AE1611" s="1654">
        <v>1.7000000000000001E-2</v>
      </c>
      <c r="AF1611" s="1654">
        <v>2.3E-2</v>
      </c>
      <c r="AG1611" s="1654">
        <v>0.86799999999999999</v>
      </c>
      <c r="AH1611" s="1654">
        <v>1.4999999999999999E-2</v>
      </c>
      <c r="AI1611" s="1654">
        <v>2.4E-2</v>
      </c>
      <c r="AJ1611" s="1654">
        <v>0.875</v>
      </c>
      <c r="AK1611" s="1654">
        <v>1.2999999999999999E-2</v>
      </c>
      <c r="AL1611" s="1654">
        <v>2.5999999999999999E-2</v>
      </c>
      <c r="AM1611" s="1654">
        <v>0.96499999999999997</v>
      </c>
      <c r="AN1611" s="1654">
        <v>1.4E-2</v>
      </c>
      <c r="AO1611" s="1654">
        <v>2.5999999999999999E-2</v>
      </c>
      <c r="AP1611" s="1654">
        <v>0.95499999999999996</v>
      </c>
      <c r="AQ1611" s="1654">
        <v>1.2E-2</v>
      </c>
      <c r="AR1611" s="1654">
        <v>2.8000000000000001E-2</v>
      </c>
      <c r="AS1611" s="1654">
        <v>0.96599999999999997</v>
      </c>
      <c r="AT1611" s="1654">
        <v>1.0999999999999999E-2</v>
      </c>
      <c r="AU1611" s="1654">
        <v>2.9000000000000001E-2</v>
      </c>
      <c r="AV1611" s="1654">
        <v>0.97299999999999998</v>
      </c>
      <c r="AW1611" s="1654">
        <v>8.9999999999999993E-3</v>
      </c>
      <c r="AX1611" s="1654">
        <v>3.1E-2</v>
      </c>
      <c r="AY1611" s="1654">
        <v>0.97</v>
      </c>
      <c r="AZ1611" s="1654">
        <v>7.0000000000000001E-3</v>
      </c>
      <c r="BA1611" s="1654">
        <v>3.3000000000000002E-2</v>
      </c>
      <c r="BB1611" s="1655">
        <v>0.97299999999999998</v>
      </c>
      <c r="BC1611" s="1655">
        <v>6.0000000000000001E-3</v>
      </c>
      <c r="BD1611" s="1655">
        <v>3.4000000000000002E-2</v>
      </c>
      <c r="BE1611" s="793">
        <v>0.93400000000000005</v>
      </c>
      <c r="BF1611" s="793">
        <v>5.0000000000000001E-3</v>
      </c>
      <c r="BG1611" s="793">
        <v>3.4000000000000002E-2</v>
      </c>
    </row>
    <row r="1612" spans="1:59" ht="18" customHeight="1">
      <c r="A1612" s="454"/>
      <c r="B1612" s="22"/>
      <c r="C1612" s="824" t="s">
        <v>950</v>
      </c>
      <c r="D1612" s="1635" t="s">
        <v>895</v>
      </c>
      <c r="E1612" s="1653" t="str">
        <f t="shared" si="114"/>
        <v>Gasolina (km)Turismos (M1)</v>
      </c>
      <c r="F1612" s="1654">
        <v>0.20399999999999999</v>
      </c>
      <c r="G1612" s="1654">
        <v>2.9000000000000001E-2</v>
      </c>
      <c r="H1612" s="1654">
        <v>7.0000000000000001E-3</v>
      </c>
      <c r="I1612" s="1654">
        <v>0.20499999999999999</v>
      </c>
      <c r="J1612" s="1654">
        <v>2.9000000000000001E-2</v>
      </c>
      <c r="K1612" s="1654">
        <v>7.0000000000000001E-3</v>
      </c>
      <c r="L1612" s="1654">
        <v>0.20499999999999999</v>
      </c>
      <c r="M1612" s="1654">
        <v>2.8000000000000001E-2</v>
      </c>
      <c r="N1612" s="1654">
        <v>6.0000000000000001E-3</v>
      </c>
      <c r="O1612" s="1654">
        <v>0.20300000000000001</v>
      </c>
      <c r="P1612" s="1654">
        <v>2.7E-2</v>
      </c>
      <c r="Q1612" s="1654">
        <v>4.0000000000000001E-3</v>
      </c>
      <c r="R1612" s="1654">
        <v>0.20100000000000001</v>
      </c>
      <c r="S1612" s="1654">
        <v>2.5999999999999999E-2</v>
      </c>
      <c r="T1612" s="1654">
        <v>4.0000000000000001E-3</v>
      </c>
      <c r="U1612" s="1654">
        <v>0.2</v>
      </c>
      <c r="V1612" s="1654">
        <v>2.5999999999999999E-2</v>
      </c>
      <c r="W1612" s="1654">
        <v>3.0000000000000001E-3</v>
      </c>
      <c r="X1612" s="1654">
        <v>0.20100000000000001</v>
      </c>
      <c r="Y1612" s="1654">
        <v>2.5000000000000001E-2</v>
      </c>
      <c r="Z1612" s="1654">
        <v>3.0000000000000001E-3</v>
      </c>
      <c r="AA1612" s="1654">
        <v>0.20200000000000001</v>
      </c>
      <c r="AB1612" s="1654">
        <v>2.5000000000000001E-2</v>
      </c>
      <c r="AC1612" s="1654">
        <v>3.0000000000000001E-3</v>
      </c>
      <c r="AD1612" s="1654">
        <v>0.2</v>
      </c>
      <c r="AE1612" s="1654">
        <v>2.3E-2</v>
      </c>
      <c r="AF1612" s="1654">
        <v>3.0000000000000001E-3</v>
      </c>
      <c r="AG1612" s="1654">
        <v>0.19900000000000001</v>
      </c>
      <c r="AH1612" s="1654">
        <v>2.1999999999999999E-2</v>
      </c>
      <c r="AI1612" s="1654">
        <v>3.0000000000000001E-3</v>
      </c>
      <c r="AJ1612" s="1654">
        <v>0.19900000000000001</v>
      </c>
      <c r="AK1612" s="1654">
        <v>2.1999999999999999E-2</v>
      </c>
      <c r="AL1612" s="1654">
        <v>2E-3</v>
      </c>
      <c r="AM1612" s="1654">
        <v>0.19900000000000001</v>
      </c>
      <c r="AN1612" s="1654">
        <v>2.1000000000000001E-2</v>
      </c>
      <c r="AO1612" s="1654">
        <v>2E-3</v>
      </c>
      <c r="AP1612" s="1654">
        <v>0.19800000000000001</v>
      </c>
      <c r="AQ1612" s="1654">
        <v>2.1000000000000001E-2</v>
      </c>
      <c r="AR1612" s="1654">
        <v>2E-3</v>
      </c>
      <c r="AS1612" s="1654">
        <v>0.19700000000000001</v>
      </c>
      <c r="AT1612" s="1654">
        <v>0.02</v>
      </c>
      <c r="AU1612" s="1654">
        <v>2E-3</v>
      </c>
      <c r="AV1612" s="1654">
        <v>0.19500000000000001</v>
      </c>
      <c r="AW1612" s="1654">
        <v>0.02</v>
      </c>
      <c r="AX1612" s="1654">
        <v>2E-3</v>
      </c>
      <c r="AY1612" s="1654">
        <v>0.192</v>
      </c>
      <c r="AZ1612" s="1654">
        <v>1.9E-2</v>
      </c>
      <c r="BA1612" s="1654">
        <v>2E-3</v>
      </c>
      <c r="BB1612" s="793">
        <v>0.188</v>
      </c>
      <c r="BC1612" s="793">
        <v>1.9E-2</v>
      </c>
      <c r="BD1612" s="793">
        <v>2E-3</v>
      </c>
      <c r="BE1612" s="793">
        <v>0.184</v>
      </c>
      <c r="BF1612" s="793">
        <v>1.7999999999999999E-2</v>
      </c>
      <c r="BG1612" s="793">
        <v>2E-3</v>
      </c>
    </row>
    <row r="1613" spans="1:59" ht="18" customHeight="1">
      <c r="A1613" s="454"/>
      <c r="B1613" s="22"/>
      <c r="C1613" s="824" t="s">
        <v>950</v>
      </c>
      <c r="D1613" s="747" t="s">
        <v>896</v>
      </c>
      <c r="E1613" s="1653" t="str">
        <f t="shared" si="114"/>
        <v>Gasolina (km)Furgonetas y furgones (N1)</v>
      </c>
      <c r="F1613" s="1654">
        <v>0.29199999999999998</v>
      </c>
      <c r="G1613" s="1654">
        <v>8.6999999999999994E-2</v>
      </c>
      <c r="H1613" s="1654">
        <v>8.9999999999999993E-3</v>
      </c>
      <c r="I1613" s="1654">
        <v>0.28100000000000003</v>
      </c>
      <c r="J1613" s="1654">
        <v>8.4000000000000005E-2</v>
      </c>
      <c r="K1613" s="1654">
        <v>8.0000000000000002E-3</v>
      </c>
      <c r="L1613" s="1654">
        <v>0.28100000000000003</v>
      </c>
      <c r="M1613" s="1654">
        <v>8.2000000000000003E-2</v>
      </c>
      <c r="N1613" s="1654">
        <v>8.0000000000000002E-3</v>
      </c>
      <c r="O1613" s="1654">
        <v>0.28000000000000003</v>
      </c>
      <c r="P1613" s="1654">
        <v>8.1000000000000003E-2</v>
      </c>
      <c r="Q1613" s="1654">
        <v>8.0000000000000002E-3</v>
      </c>
      <c r="R1613" s="1654">
        <v>0.28000000000000003</v>
      </c>
      <c r="S1613" s="1654">
        <v>8.3000000000000004E-2</v>
      </c>
      <c r="T1613" s="1654">
        <v>8.0000000000000002E-3</v>
      </c>
      <c r="U1613" s="1654">
        <v>0.27900000000000003</v>
      </c>
      <c r="V1613" s="1654">
        <v>8.3000000000000004E-2</v>
      </c>
      <c r="W1613" s="1654">
        <v>8.0000000000000002E-3</v>
      </c>
      <c r="X1613" s="1654">
        <v>0.28299999999999997</v>
      </c>
      <c r="Y1613" s="1654">
        <v>8.3000000000000004E-2</v>
      </c>
      <c r="Z1613" s="1654">
        <v>8.0000000000000002E-3</v>
      </c>
      <c r="AA1613" s="1654">
        <v>0.28699999999999998</v>
      </c>
      <c r="AB1613" s="1654">
        <v>8.4000000000000005E-2</v>
      </c>
      <c r="AC1613" s="1654">
        <v>8.0000000000000002E-3</v>
      </c>
      <c r="AD1613" s="1654">
        <v>0.27400000000000002</v>
      </c>
      <c r="AE1613" s="1654">
        <v>7.9000000000000001E-2</v>
      </c>
      <c r="AF1613" s="1654">
        <v>8.0000000000000002E-3</v>
      </c>
      <c r="AG1613" s="1654">
        <v>0.27100000000000002</v>
      </c>
      <c r="AH1613" s="1654">
        <v>7.8E-2</v>
      </c>
      <c r="AI1613" s="1654">
        <v>8.0000000000000002E-3</v>
      </c>
      <c r="AJ1613" s="1654">
        <v>0.27500000000000002</v>
      </c>
      <c r="AK1613" s="1654">
        <v>7.8E-2</v>
      </c>
      <c r="AL1613" s="1654">
        <v>8.0000000000000002E-3</v>
      </c>
      <c r="AM1613" s="1654">
        <v>0.26900000000000002</v>
      </c>
      <c r="AN1613" s="1654">
        <v>7.6999999999999999E-2</v>
      </c>
      <c r="AO1613" s="1654">
        <v>7.0000000000000001E-3</v>
      </c>
      <c r="AP1613" s="1654">
        <v>0.26800000000000002</v>
      </c>
      <c r="AQ1613" s="1654">
        <v>7.2999999999999995E-2</v>
      </c>
      <c r="AR1613" s="1654">
        <v>7.0000000000000001E-3</v>
      </c>
      <c r="AS1613" s="1654">
        <v>0.26400000000000001</v>
      </c>
      <c r="AT1613" s="1654">
        <v>6.4000000000000001E-2</v>
      </c>
      <c r="AU1613" s="1654">
        <v>6.0000000000000001E-3</v>
      </c>
      <c r="AV1613" s="1654">
        <v>0.26200000000000001</v>
      </c>
      <c r="AW1613" s="1654">
        <v>5.1999999999999998E-2</v>
      </c>
      <c r="AX1613" s="1654">
        <v>5.0000000000000001E-3</v>
      </c>
      <c r="AY1613" s="1654">
        <v>0.25</v>
      </c>
      <c r="AZ1613" s="1654">
        <v>0.04</v>
      </c>
      <c r="BA1613" s="1654">
        <v>4.0000000000000001E-3</v>
      </c>
      <c r="BB1613" s="793">
        <v>0.23899999999999999</v>
      </c>
      <c r="BC1613" s="793">
        <v>1.9E-2</v>
      </c>
      <c r="BD1613" s="793">
        <v>2E-3</v>
      </c>
      <c r="BE1613" s="793">
        <v>0.23699999999999999</v>
      </c>
      <c r="BF1613" s="793">
        <v>1.9E-2</v>
      </c>
      <c r="BG1613" s="793">
        <v>2E-3</v>
      </c>
    </row>
    <row r="1614" spans="1:59" ht="18" customHeight="1">
      <c r="A1614" s="454"/>
      <c r="B1614" s="22"/>
      <c r="C1614" s="824" t="s">
        <v>950</v>
      </c>
      <c r="D1614" s="747" t="s">
        <v>897</v>
      </c>
      <c r="E1614" s="1653" t="str">
        <f t="shared" si="114"/>
        <v>Gasolina (km)Camiones (N2, N3)</v>
      </c>
      <c r="F1614" s="1654">
        <v>0.67700000000000005</v>
      </c>
      <c r="G1614" s="1654">
        <v>0.14000000000000001</v>
      </c>
      <c r="H1614" s="1654">
        <v>6.0000000000000001E-3</v>
      </c>
      <c r="I1614" s="1654">
        <v>0.67700000000000005</v>
      </c>
      <c r="J1614" s="1654">
        <v>0.14000000000000001</v>
      </c>
      <c r="K1614" s="1654">
        <v>6.0000000000000001E-3</v>
      </c>
      <c r="L1614" s="1654">
        <v>0.67800000000000005</v>
      </c>
      <c r="M1614" s="1654">
        <v>0.14000000000000001</v>
      </c>
      <c r="N1614" s="1654">
        <v>6.0000000000000001E-3</v>
      </c>
      <c r="O1614" s="1654">
        <v>0.67100000000000004</v>
      </c>
      <c r="P1614" s="1654">
        <v>0.14000000000000001</v>
      </c>
      <c r="Q1614" s="1654">
        <v>6.0000000000000001E-3</v>
      </c>
      <c r="R1614" s="1654">
        <v>0.66</v>
      </c>
      <c r="S1614" s="1654">
        <v>0.14000000000000001</v>
      </c>
      <c r="T1614" s="1654">
        <v>6.0000000000000001E-3</v>
      </c>
      <c r="U1614" s="1654">
        <v>0.65900000000000003</v>
      </c>
      <c r="V1614" s="1654">
        <v>0.14000000000000001</v>
      </c>
      <c r="W1614" s="1654">
        <v>6.0000000000000001E-3</v>
      </c>
      <c r="X1614" s="1654">
        <v>0.66</v>
      </c>
      <c r="Y1614" s="1654">
        <v>0.14000000000000001</v>
      </c>
      <c r="Z1614" s="1654">
        <v>6.0000000000000001E-3</v>
      </c>
      <c r="AA1614" s="1654">
        <v>0.66300000000000003</v>
      </c>
      <c r="AB1614" s="1654">
        <v>0.14000000000000001</v>
      </c>
      <c r="AC1614" s="1654">
        <v>6.0000000000000001E-3</v>
      </c>
      <c r="AD1614" s="1654">
        <v>0.66</v>
      </c>
      <c r="AE1614" s="1654">
        <v>0.14000000000000001</v>
      </c>
      <c r="AF1614" s="1654">
        <v>6.0000000000000001E-3</v>
      </c>
      <c r="AG1614" s="1654">
        <v>0.66</v>
      </c>
      <c r="AH1614" s="1654">
        <v>0.14000000000000001</v>
      </c>
      <c r="AI1614" s="1654">
        <v>6.0000000000000001E-3</v>
      </c>
      <c r="AJ1614" s="1654">
        <v>0.66900000000000004</v>
      </c>
      <c r="AK1614" s="1654">
        <v>0.14000000000000001</v>
      </c>
      <c r="AL1614" s="1654">
        <v>6.0000000000000001E-3</v>
      </c>
      <c r="AM1614" s="1654">
        <v>0.66800000000000004</v>
      </c>
      <c r="AN1614" s="1654">
        <v>0.14000000000000001</v>
      </c>
      <c r="AO1614" s="1654">
        <v>6.0000000000000001E-3</v>
      </c>
      <c r="AP1614" s="1654">
        <v>0.66700000000000004</v>
      </c>
      <c r="AQ1614" s="1654">
        <v>0.14000000000000001</v>
      </c>
      <c r="AR1614" s="1654">
        <v>6.0000000000000001E-3</v>
      </c>
      <c r="AS1614" s="1654">
        <v>0.67200000000000004</v>
      </c>
      <c r="AT1614" s="1654">
        <v>0.14000000000000001</v>
      </c>
      <c r="AU1614" s="1654">
        <v>6.0000000000000001E-3</v>
      </c>
      <c r="AV1614" s="1654">
        <v>0.67400000000000004</v>
      </c>
      <c r="AW1614" s="1654">
        <v>0.14000000000000001</v>
      </c>
      <c r="AX1614" s="1654">
        <v>6.0000000000000001E-3</v>
      </c>
      <c r="AY1614" s="1654">
        <v>0.67300000000000004</v>
      </c>
      <c r="AZ1614" s="1654">
        <v>0.14000000000000001</v>
      </c>
      <c r="BA1614" s="1654">
        <v>6.0000000000000001E-3</v>
      </c>
      <c r="BB1614" s="793">
        <v>0.67600000000000005</v>
      </c>
      <c r="BC1614" s="793">
        <v>0.14000000000000001</v>
      </c>
      <c r="BD1614" s="793">
        <v>6.0000000000000001E-3</v>
      </c>
      <c r="BE1614" s="793">
        <v>0.67100000000000004</v>
      </c>
      <c r="BF1614" s="793">
        <v>0.14000000000000001</v>
      </c>
      <c r="BG1614" s="793">
        <v>6.0000000000000001E-3</v>
      </c>
    </row>
    <row r="1615" spans="1:59" ht="18" customHeight="1">
      <c r="A1615" s="454"/>
      <c r="B1615" s="22"/>
      <c r="C1615" s="824" t="s">
        <v>950</v>
      </c>
      <c r="D1615" s="747" t="s">
        <v>898</v>
      </c>
      <c r="E1615" s="1653" t="str">
        <f t="shared" si="114"/>
        <v>Gasolina (km)Ciclomotores (L1e, L2e)</v>
      </c>
      <c r="F1615" s="1654">
        <v>0.06</v>
      </c>
      <c r="G1615" s="1654">
        <v>2.8000000000000001E-2</v>
      </c>
      <c r="H1615" s="1654">
        <v>1E-3</v>
      </c>
      <c r="I1615" s="1654">
        <v>5.8999999999999997E-2</v>
      </c>
      <c r="J1615" s="1654">
        <v>2.5999999999999999E-2</v>
      </c>
      <c r="K1615" s="1654">
        <v>1E-3</v>
      </c>
      <c r="L1615" s="1654">
        <v>5.8000000000000003E-2</v>
      </c>
      <c r="M1615" s="1654">
        <v>2.5000000000000001E-2</v>
      </c>
      <c r="N1615" s="1654">
        <v>1E-3</v>
      </c>
      <c r="O1615" s="1654">
        <v>5.8000000000000003E-2</v>
      </c>
      <c r="P1615" s="1654">
        <v>2.5000000000000001E-2</v>
      </c>
      <c r="Q1615" s="1654">
        <v>1E-3</v>
      </c>
      <c r="R1615" s="1654">
        <v>5.6000000000000001E-2</v>
      </c>
      <c r="S1615" s="1654">
        <v>2.4E-2</v>
      </c>
      <c r="T1615" s="1654">
        <v>1E-3</v>
      </c>
      <c r="U1615" s="1654">
        <v>5.6000000000000001E-2</v>
      </c>
      <c r="V1615" s="1654">
        <v>2.4E-2</v>
      </c>
      <c r="W1615" s="1654">
        <v>1E-3</v>
      </c>
      <c r="X1615" s="1654">
        <v>5.6000000000000001E-2</v>
      </c>
      <c r="Y1615" s="1654">
        <v>2.4E-2</v>
      </c>
      <c r="Z1615" s="1654">
        <v>1E-3</v>
      </c>
      <c r="AA1615" s="1654">
        <v>5.7000000000000002E-2</v>
      </c>
      <c r="AB1615" s="1654">
        <v>2.4E-2</v>
      </c>
      <c r="AC1615" s="1654">
        <v>1E-3</v>
      </c>
      <c r="AD1615" s="1654">
        <v>5.6000000000000001E-2</v>
      </c>
      <c r="AE1615" s="1654">
        <v>2.5000000000000001E-2</v>
      </c>
      <c r="AF1615" s="1654">
        <v>1E-3</v>
      </c>
      <c r="AG1615" s="1654">
        <v>5.6000000000000001E-2</v>
      </c>
      <c r="AH1615" s="1654">
        <v>2.5000000000000001E-2</v>
      </c>
      <c r="AI1615" s="1654">
        <v>1E-3</v>
      </c>
      <c r="AJ1615" s="1654">
        <v>5.7000000000000002E-2</v>
      </c>
      <c r="AK1615" s="1654">
        <v>2.5000000000000001E-2</v>
      </c>
      <c r="AL1615" s="1654">
        <v>1E-3</v>
      </c>
      <c r="AM1615" s="1654">
        <v>5.7000000000000002E-2</v>
      </c>
      <c r="AN1615" s="1654">
        <v>2.5000000000000001E-2</v>
      </c>
      <c r="AO1615" s="1654">
        <v>1E-3</v>
      </c>
      <c r="AP1615" s="1654">
        <v>5.7000000000000002E-2</v>
      </c>
      <c r="AQ1615" s="1654">
        <v>2.5000000000000001E-2</v>
      </c>
      <c r="AR1615" s="1654">
        <v>1E-3</v>
      </c>
      <c r="AS1615" s="1654">
        <v>5.7000000000000002E-2</v>
      </c>
      <c r="AT1615" s="1654">
        <v>2.5000000000000001E-2</v>
      </c>
      <c r="AU1615" s="1654">
        <v>1E-3</v>
      </c>
      <c r="AV1615" s="1654">
        <v>5.7000000000000002E-2</v>
      </c>
      <c r="AW1615" s="1654">
        <v>2.5000000000000001E-2</v>
      </c>
      <c r="AX1615" s="1654">
        <v>1E-3</v>
      </c>
      <c r="AY1615" s="1654">
        <v>5.7000000000000002E-2</v>
      </c>
      <c r="AZ1615" s="1654">
        <v>2.5000000000000001E-2</v>
      </c>
      <c r="BA1615" s="1654">
        <v>1E-3</v>
      </c>
      <c r="BB1615" s="793">
        <v>5.7000000000000002E-2</v>
      </c>
      <c r="BC1615" s="793">
        <v>2.5000000000000001E-2</v>
      </c>
      <c r="BD1615" s="793">
        <v>1E-3</v>
      </c>
      <c r="BE1615" s="793">
        <v>5.7000000000000002E-2</v>
      </c>
      <c r="BF1615" s="793">
        <v>2.5000000000000001E-2</v>
      </c>
      <c r="BG1615" s="793">
        <v>1E-3</v>
      </c>
    </row>
    <row r="1616" spans="1:59" ht="18" customHeight="1">
      <c r="A1616" s="454"/>
      <c r="B1616" s="22"/>
      <c r="C1616" s="824" t="s">
        <v>950</v>
      </c>
      <c r="D1616" s="747" t="s">
        <v>899</v>
      </c>
      <c r="E1616" s="1653" t="str">
        <f t="shared" si="114"/>
        <v>Gasolina (km)Motocicletas (L3e, L4e, L5e, L6e, L7e)</v>
      </c>
      <c r="F1616" s="1654">
        <v>0.10100000000000001</v>
      </c>
      <c r="G1616" s="1654">
        <v>0.14299999999999999</v>
      </c>
      <c r="H1616" s="1654">
        <v>2E-3</v>
      </c>
      <c r="I1616" s="1654">
        <v>0.10199999999999999</v>
      </c>
      <c r="J1616" s="1654">
        <v>0.129</v>
      </c>
      <c r="K1616" s="1654">
        <v>2E-3</v>
      </c>
      <c r="L1616" s="1654">
        <v>0.104</v>
      </c>
      <c r="M1616" s="1654">
        <v>0.122</v>
      </c>
      <c r="N1616" s="1654">
        <v>2E-3</v>
      </c>
      <c r="O1616" s="1654">
        <v>0.10299999999999999</v>
      </c>
      <c r="P1616" s="1654">
        <v>0.114</v>
      </c>
      <c r="Q1616" s="1654">
        <v>2E-3</v>
      </c>
      <c r="R1616" s="1654">
        <v>0.10100000000000001</v>
      </c>
      <c r="S1616" s="1654">
        <v>0.111</v>
      </c>
      <c r="T1616" s="1654">
        <v>2E-3</v>
      </c>
      <c r="U1616" s="1654">
        <v>0.10100000000000001</v>
      </c>
      <c r="V1616" s="1654">
        <v>0.109</v>
      </c>
      <c r="W1616" s="1654">
        <v>2E-3</v>
      </c>
      <c r="X1616" s="1654">
        <v>0.10100000000000001</v>
      </c>
      <c r="Y1616" s="1654">
        <v>0.108</v>
      </c>
      <c r="Z1616" s="1654">
        <v>2E-3</v>
      </c>
      <c r="AA1616" s="1654">
        <v>0.10100000000000001</v>
      </c>
      <c r="AB1616" s="1654">
        <v>0.106</v>
      </c>
      <c r="AC1616" s="1654">
        <v>2E-3</v>
      </c>
      <c r="AD1616" s="1654">
        <v>0.10199999999999999</v>
      </c>
      <c r="AE1616" s="1654">
        <v>0.108</v>
      </c>
      <c r="AF1616" s="1654">
        <v>2E-3</v>
      </c>
      <c r="AG1616" s="1654">
        <v>0.10199999999999999</v>
      </c>
      <c r="AH1616" s="1654">
        <v>0.106</v>
      </c>
      <c r="AI1616" s="1654">
        <v>2E-3</v>
      </c>
      <c r="AJ1616" s="1654">
        <v>0.10299999999999999</v>
      </c>
      <c r="AK1616" s="1654">
        <v>0.105</v>
      </c>
      <c r="AL1616" s="1654">
        <v>2E-3</v>
      </c>
      <c r="AM1616" s="1654">
        <v>0.10299999999999999</v>
      </c>
      <c r="AN1616" s="1654">
        <v>0.104</v>
      </c>
      <c r="AO1616" s="1654">
        <v>2E-3</v>
      </c>
      <c r="AP1616" s="1654">
        <v>0.10199999999999999</v>
      </c>
      <c r="AQ1616" s="1654">
        <v>0.10199999999999999</v>
      </c>
      <c r="AR1616" s="1654">
        <v>2E-3</v>
      </c>
      <c r="AS1616" s="1654">
        <v>0.10199999999999999</v>
      </c>
      <c r="AT1616" s="1654">
        <v>9.8000000000000004E-2</v>
      </c>
      <c r="AU1616" s="1654">
        <v>2E-3</v>
      </c>
      <c r="AV1616" s="1654">
        <v>0.1</v>
      </c>
      <c r="AW1616" s="1654">
        <v>9.4E-2</v>
      </c>
      <c r="AX1616" s="1654">
        <v>2E-3</v>
      </c>
      <c r="AY1616" s="1654">
        <v>9.9000000000000005E-2</v>
      </c>
      <c r="AZ1616" s="1654">
        <v>8.7999999999999995E-2</v>
      </c>
      <c r="BA1616" s="1654">
        <v>2E-3</v>
      </c>
      <c r="BB1616" s="793">
        <v>9.7000000000000003E-2</v>
      </c>
      <c r="BC1616" s="793">
        <v>8.2000000000000003E-2</v>
      </c>
      <c r="BD1616" s="793">
        <v>2E-3</v>
      </c>
      <c r="BE1616" s="793">
        <v>9.6000000000000002E-2</v>
      </c>
      <c r="BF1616" s="793">
        <v>8.1000000000000003E-2</v>
      </c>
      <c r="BG1616" s="793">
        <v>2E-3</v>
      </c>
    </row>
    <row r="1617" spans="1:59" ht="18" customHeight="1">
      <c r="A1617" s="454"/>
      <c r="B1617" s="22"/>
      <c r="C1617" s="824" t="s">
        <v>951</v>
      </c>
      <c r="D1617" s="747" t="s">
        <v>895</v>
      </c>
      <c r="E1617" s="1653" t="str">
        <f t="shared" si="114"/>
        <v>LPG (km)Turismos (M1)</v>
      </c>
      <c r="F1617" s="1654">
        <v>0.186</v>
      </c>
      <c r="G1617" s="1654">
        <v>2.9000000000000001E-2</v>
      </c>
      <c r="H1617" s="1654">
        <v>8.9999999999999993E-3</v>
      </c>
      <c r="I1617" s="1654">
        <v>0.186</v>
      </c>
      <c r="J1617" s="1654">
        <v>2.9000000000000001E-2</v>
      </c>
      <c r="K1617" s="1654">
        <v>8.9999999999999993E-3</v>
      </c>
      <c r="L1617" s="1654">
        <v>0.186</v>
      </c>
      <c r="M1617" s="1654">
        <v>2.9000000000000001E-2</v>
      </c>
      <c r="N1617" s="1654">
        <v>8.9999999999999993E-3</v>
      </c>
      <c r="O1617" s="1654">
        <v>0.185</v>
      </c>
      <c r="P1617" s="1654">
        <v>2.9000000000000001E-2</v>
      </c>
      <c r="Q1617" s="1654">
        <v>8.9999999999999993E-3</v>
      </c>
      <c r="R1617" s="1654">
        <v>0.186</v>
      </c>
      <c r="S1617" s="1654">
        <v>2.9000000000000001E-2</v>
      </c>
      <c r="T1617" s="1654">
        <v>8.9999999999999993E-3</v>
      </c>
      <c r="U1617" s="1654">
        <v>0.186</v>
      </c>
      <c r="V1617" s="1654">
        <v>2.8000000000000001E-2</v>
      </c>
      <c r="W1617" s="1654">
        <v>8.9999999999999993E-3</v>
      </c>
      <c r="X1617" s="1654">
        <v>0.186</v>
      </c>
      <c r="Y1617" s="1654">
        <v>2.8000000000000001E-2</v>
      </c>
      <c r="Z1617" s="1654">
        <v>8.0000000000000002E-3</v>
      </c>
      <c r="AA1617" s="1654">
        <v>0.187</v>
      </c>
      <c r="AB1617" s="1654">
        <v>2.8000000000000001E-2</v>
      </c>
      <c r="AC1617" s="1654">
        <v>8.0000000000000002E-3</v>
      </c>
      <c r="AD1617" s="1654">
        <v>0.186</v>
      </c>
      <c r="AE1617" s="1654">
        <v>2.3E-2</v>
      </c>
      <c r="AF1617" s="1654">
        <v>3.0000000000000001E-3</v>
      </c>
      <c r="AG1617" s="1654">
        <v>0.186</v>
      </c>
      <c r="AH1617" s="1654">
        <v>2.3E-2</v>
      </c>
      <c r="AI1617" s="1654">
        <v>3.0000000000000001E-3</v>
      </c>
      <c r="AJ1617" s="1654">
        <v>0.186</v>
      </c>
      <c r="AK1617" s="1654">
        <v>2.3E-2</v>
      </c>
      <c r="AL1617" s="1654">
        <v>3.0000000000000001E-3</v>
      </c>
      <c r="AM1617" s="1654">
        <v>0.186</v>
      </c>
      <c r="AN1617" s="1654">
        <v>2.3E-2</v>
      </c>
      <c r="AO1617" s="1654">
        <v>2E-3</v>
      </c>
      <c r="AP1617" s="1654">
        <v>0.187</v>
      </c>
      <c r="AQ1617" s="1654">
        <v>2.3E-2</v>
      </c>
      <c r="AR1617" s="1654">
        <v>2E-3</v>
      </c>
      <c r="AS1617" s="1654">
        <v>0.186</v>
      </c>
      <c r="AT1617" s="1654">
        <v>2.3E-2</v>
      </c>
      <c r="AU1617" s="1654">
        <v>2E-3</v>
      </c>
      <c r="AV1617" s="1654">
        <v>0.186</v>
      </c>
      <c r="AW1617" s="1654">
        <v>2.3E-2</v>
      </c>
      <c r="AX1617" s="1654">
        <v>2E-3</v>
      </c>
      <c r="AY1617" s="1654">
        <v>0.186</v>
      </c>
      <c r="AZ1617" s="1654">
        <v>2.3E-2</v>
      </c>
      <c r="BA1617" s="1654">
        <v>2E-3</v>
      </c>
      <c r="BB1617" s="793">
        <v>0.185</v>
      </c>
      <c r="BC1617" s="793">
        <v>2.1999999999999999E-2</v>
      </c>
      <c r="BD1617" s="793">
        <v>2E-3</v>
      </c>
      <c r="BE1617" s="793">
        <v>0.185</v>
      </c>
      <c r="BF1617" s="793">
        <v>2.3E-2</v>
      </c>
      <c r="BG1617" s="793">
        <v>2E-3</v>
      </c>
    </row>
    <row r="1618" spans="1:59" ht="18" customHeight="1">
      <c r="A1618" s="454"/>
      <c r="B1618" s="22"/>
      <c r="C1618" s="824" t="s">
        <v>952</v>
      </c>
      <c r="D1618" s="747" t="s">
        <v>895</v>
      </c>
      <c r="E1618" s="1653" t="str">
        <f t="shared" si="114"/>
        <v>CNG (km)Turismos (M1)</v>
      </c>
      <c r="F1618" s="1656">
        <v>0.2</v>
      </c>
      <c r="G1618" s="1656">
        <v>8.2000000000000003E-2</v>
      </c>
      <c r="H1618" s="1656">
        <v>2E-3</v>
      </c>
      <c r="I1618" s="793">
        <v>0.2</v>
      </c>
      <c r="J1618" s="1657">
        <v>8.2000000000000003E-2</v>
      </c>
      <c r="K1618" s="1657">
        <v>2E-3</v>
      </c>
      <c r="L1618" s="1657">
        <v>0.2</v>
      </c>
      <c r="M1618" s="1657">
        <v>8.2000000000000003E-2</v>
      </c>
      <c r="N1618" s="1657">
        <v>2E-3</v>
      </c>
      <c r="O1618" s="1657">
        <v>0.2</v>
      </c>
      <c r="P1618" s="1656">
        <v>8.2000000000000003E-2</v>
      </c>
      <c r="Q1618" s="1656">
        <v>2E-3</v>
      </c>
      <c r="R1618" s="1656">
        <v>0.2</v>
      </c>
      <c r="S1618" s="1656">
        <v>8.2000000000000003E-2</v>
      </c>
      <c r="T1618" s="1656">
        <v>2E-3</v>
      </c>
      <c r="U1618" s="1656">
        <v>0.2</v>
      </c>
      <c r="V1618" s="1657">
        <v>8.2000000000000003E-2</v>
      </c>
      <c r="W1618" s="1657">
        <v>2E-3</v>
      </c>
      <c r="X1618" s="1657">
        <v>0.2</v>
      </c>
      <c r="Y1618" s="1657">
        <v>8.2000000000000003E-2</v>
      </c>
      <c r="Z1618" s="1657">
        <v>2E-3</v>
      </c>
      <c r="AA1618" s="1657">
        <v>0.2</v>
      </c>
      <c r="AB1618" s="1656">
        <v>8.2000000000000003E-2</v>
      </c>
      <c r="AC1618" s="1656">
        <v>2E-3</v>
      </c>
      <c r="AD1618" s="1656">
        <v>0.19900000000000001</v>
      </c>
      <c r="AE1618" s="1656">
        <v>0.08</v>
      </c>
      <c r="AF1618" s="1656">
        <v>2E-3</v>
      </c>
      <c r="AG1618" s="1656">
        <v>0.19800000000000001</v>
      </c>
      <c r="AH1618" s="1657">
        <v>7.9000000000000001E-2</v>
      </c>
      <c r="AI1618" s="1657">
        <v>2E-3</v>
      </c>
      <c r="AJ1618" s="1657">
        <v>0.19800000000000001</v>
      </c>
      <c r="AK1618" s="1657">
        <v>0.08</v>
      </c>
      <c r="AL1618" s="1657">
        <v>2E-3</v>
      </c>
      <c r="AM1618" s="1657">
        <v>0.19700000000000001</v>
      </c>
      <c r="AN1618" s="1656">
        <v>7.9000000000000001E-2</v>
      </c>
      <c r="AO1618" s="1656">
        <v>2E-3</v>
      </c>
      <c r="AP1618" s="1656">
        <v>0.19400000000000001</v>
      </c>
      <c r="AQ1618" s="1656">
        <v>0.08</v>
      </c>
      <c r="AR1618" s="1656">
        <v>2E-3</v>
      </c>
      <c r="AS1618" s="1656">
        <v>0.188</v>
      </c>
      <c r="AT1618" s="1657">
        <v>7.5999999999999998E-2</v>
      </c>
      <c r="AU1618" s="1657">
        <v>2E-3</v>
      </c>
      <c r="AV1618" s="1657">
        <v>0.184</v>
      </c>
      <c r="AW1618" s="1657">
        <v>7.3999999999999996E-2</v>
      </c>
      <c r="AX1618" s="1657">
        <v>2E-3</v>
      </c>
      <c r="AY1618" s="1657">
        <v>0.182</v>
      </c>
      <c r="AZ1618" s="1656">
        <v>7.3999999999999996E-2</v>
      </c>
      <c r="BA1618" s="1656">
        <v>2E-3</v>
      </c>
      <c r="BB1618" s="793">
        <v>0.17799999999999999</v>
      </c>
      <c r="BC1618" s="793">
        <v>7.0000000000000007E-2</v>
      </c>
      <c r="BD1618" s="793">
        <v>2E-3</v>
      </c>
      <c r="BE1618" s="793">
        <v>0.17799999999999999</v>
      </c>
      <c r="BF1618" s="793">
        <v>7.0999999999999994E-2</v>
      </c>
      <c r="BG1618" s="793">
        <v>2E-3</v>
      </c>
    </row>
    <row r="1619" spans="1:59" ht="18" customHeight="1">
      <c r="A1619" s="454"/>
      <c r="B1619" s="22"/>
      <c r="C1619" s="824" t="s">
        <v>952</v>
      </c>
      <c r="D1619" s="747" t="s">
        <v>897</v>
      </c>
      <c r="E1619" s="1653" t="str">
        <f t="shared" si="114"/>
        <v>CNG (km)Camiones (N2, N3)</v>
      </c>
      <c r="F1619" s="1656">
        <v>0.76500000000000001</v>
      </c>
      <c r="G1619" s="1656" t="s">
        <v>546</v>
      </c>
      <c r="H1619" s="1656" t="s">
        <v>546</v>
      </c>
      <c r="I1619" s="793">
        <v>0.76500000000000001</v>
      </c>
      <c r="J1619" s="1657" t="s">
        <v>546</v>
      </c>
      <c r="K1619" s="1657" t="s">
        <v>546</v>
      </c>
      <c r="L1619" s="1657">
        <v>0.76500000000000001</v>
      </c>
      <c r="M1619" s="1657" t="s">
        <v>546</v>
      </c>
      <c r="N1619" s="1657" t="s">
        <v>546</v>
      </c>
      <c r="O1619" s="1657">
        <v>0.76500000000000001</v>
      </c>
      <c r="P1619" s="1656" t="s">
        <v>546</v>
      </c>
      <c r="Q1619" s="1656" t="s">
        <v>546</v>
      </c>
      <c r="R1619" s="1656">
        <v>0.76500000000000001</v>
      </c>
      <c r="S1619" s="1656" t="s">
        <v>546</v>
      </c>
      <c r="T1619" s="1656" t="s">
        <v>546</v>
      </c>
      <c r="U1619" s="1656">
        <v>0.76500000000000001</v>
      </c>
      <c r="V1619" s="1657" t="s">
        <v>546</v>
      </c>
      <c r="W1619" s="1657" t="s">
        <v>546</v>
      </c>
      <c r="X1619" s="1657">
        <v>0.76500000000000001</v>
      </c>
      <c r="Y1619" s="1657" t="s">
        <v>546</v>
      </c>
      <c r="Z1619" s="1657" t="s">
        <v>546</v>
      </c>
      <c r="AA1619" s="1657">
        <v>0.76500000000000001</v>
      </c>
      <c r="AB1619" s="1656" t="s">
        <v>546</v>
      </c>
      <c r="AC1619" s="1656" t="s">
        <v>546</v>
      </c>
      <c r="AD1619" s="1656">
        <v>0.76500000000000001</v>
      </c>
      <c r="AE1619" s="1656" t="s">
        <v>546</v>
      </c>
      <c r="AF1619" s="1656" t="s">
        <v>546</v>
      </c>
      <c r="AG1619" s="1656">
        <v>0.76500000000000001</v>
      </c>
      <c r="AH1619" s="1657" t="s">
        <v>546</v>
      </c>
      <c r="AI1619" s="1657" t="s">
        <v>546</v>
      </c>
      <c r="AJ1619" s="1657">
        <v>0.76500000000000001</v>
      </c>
      <c r="AK1619" s="1657" t="s">
        <v>546</v>
      </c>
      <c r="AL1619" s="1657" t="s">
        <v>546</v>
      </c>
      <c r="AM1619" s="1657">
        <v>0.76500000000000001</v>
      </c>
      <c r="AN1619" s="1656" t="s">
        <v>546</v>
      </c>
      <c r="AO1619" s="1656" t="s">
        <v>546</v>
      </c>
      <c r="AP1619" s="1656">
        <v>0.76500000000000001</v>
      </c>
      <c r="AQ1619" s="1656" t="s">
        <v>546</v>
      </c>
      <c r="AR1619" s="1656" t="s">
        <v>546</v>
      </c>
      <c r="AS1619" s="1656">
        <v>0.76500000000000001</v>
      </c>
      <c r="AT1619" s="1657" t="s">
        <v>546</v>
      </c>
      <c r="AU1619" s="1657" t="s">
        <v>546</v>
      </c>
      <c r="AV1619" s="1657">
        <v>0.745</v>
      </c>
      <c r="AW1619" s="1657" t="s">
        <v>546</v>
      </c>
      <c r="AX1619" s="1657" t="s">
        <v>546</v>
      </c>
      <c r="AY1619" s="1657">
        <v>0.745</v>
      </c>
      <c r="AZ1619" s="1656" t="s">
        <v>546</v>
      </c>
      <c r="BA1619" s="1656" t="s">
        <v>546</v>
      </c>
      <c r="BB1619" s="793">
        <v>0.745</v>
      </c>
      <c r="BC1619" s="793" t="s">
        <v>546</v>
      </c>
      <c r="BD1619" s="793" t="s">
        <v>546</v>
      </c>
      <c r="BE1619" s="793">
        <v>0.745</v>
      </c>
      <c r="BF1619" s="793" t="s">
        <v>546</v>
      </c>
      <c r="BG1619" s="793" t="s">
        <v>546</v>
      </c>
    </row>
    <row r="1620" spans="1:59" ht="18" customHeight="1">
      <c r="A1620" s="454"/>
      <c r="B1620" s="22"/>
      <c r="C1620" s="824" t="s">
        <v>952</v>
      </c>
      <c r="D1620" s="747" t="s">
        <v>905</v>
      </c>
      <c r="E1620" s="1653" t="str">
        <f t="shared" si="114"/>
        <v>CNG (km)Autobuses (M2, M3)</v>
      </c>
      <c r="F1620" s="1656">
        <v>1.2190000000000001</v>
      </c>
      <c r="G1620" s="1656">
        <v>1.7470000000000001</v>
      </c>
      <c r="H1620" s="1656" t="s">
        <v>546</v>
      </c>
      <c r="I1620" s="793">
        <v>1.175</v>
      </c>
      <c r="J1620" s="1657">
        <v>1.367</v>
      </c>
      <c r="K1620" s="1657" t="s">
        <v>546</v>
      </c>
      <c r="L1620" s="1657">
        <v>1.1739999999999999</v>
      </c>
      <c r="M1620" s="1657">
        <v>1.349</v>
      </c>
      <c r="N1620" s="1657" t="s">
        <v>546</v>
      </c>
      <c r="O1620" s="1657">
        <v>1.1359999999999999</v>
      </c>
      <c r="P1620" s="1656">
        <v>1.0209999999999999</v>
      </c>
      <c r="Q1620" s="1656" t="s">
        <v>546</v>
      </c>
      <c r="R1620" s="1656">
        <v>1.1359999999999999</v>
      </c>
      <c r="S1620" s="1656">
        <v>1.016</v>
      </c>
      <c r="T1620" s="1656" t="s">
        <v>546</v>
      </c>
      <c r="U1620" s="1656">
        <v>1.1319999999999999</v>
      </c>
      <c r="V1620" s="1657">
        <v>1.006</v>
      </c>
      <c r="W1620" s="1657" t="s">
        <v>546</v>
      </c>
      <c r="X1620" s="1657">
        <v>1.125</v>
      </c>
      <c r="Y1620" s="1657">
        <v>1</v>
      </c>
      <c r="Z1620" s="1657" t="s">
        <v>546</v>
      </c>
      <c r="AA1620" s="1657">
        <v>1.131</v>
      </c>
      <c r="AB1620" s="1656">
        <v>0.999</v>
      </c>
      <c r="AC1620" s="1656" t="s">
        <v>546</v>
      </c>
      <c r="AD1620" s="1656">
        <v>1.127</v>
      </c>
      <c r="AE1620" s="1656">
        <v>0.98399999999999999</v>
      </c>
      <c r="AF1620" s="1656" t="s">
        <v>546</v>
      </c>
      <c r="AG1620" s="1656">
        <v>1.1200000000000001</v>
      </c>
      <c r="AH1620" s="1657">
        <v>0.98399999999999999</v>
      </c>
      <c r="AI1620" s="1657" t="s">
        <v>546</v>
      </c>
      <c r="AJ1620" s="1657">
        <v>1.121</v>
      </c>
      <c r="AK1620" s="1657">
        <v>0.98299999999999998</v>
      </c>
      <c r="AL1620" s="1657" t="s">
        <v>546</v>
      </c>
      <c r="AM1620" s="1657">
        <v>1.117</v>
      </c>
      <c r="AN1620" s="1656">
        <v>0.98099999999999998</v>
      </c>
      <c r="AO1620" s="1656" t="s">
        <v>546</v>
      </c>
      <c r="AP1620" s="1656">
        <v>1.111</v>
      </c>
      <c r="AQ1620" s="1656">
        <v>0.999</v>
      </c>
      <c r="AR1620" s="1656" t="s">
        <v>546</v>
      </c>
      <c r="AS1620" s="1656">
        <v>1.1080000000000001</v>
      </c>
      <c r="AT1620" s="1657">
        <v>0.997</v>
      </c>
      <c r="AU1620" s="1657" t="s">
        <v>546</v>
      </c>
      <c r="AV1620" s="1657">
        <v>1.1000000000000001</v>
      </c>
      <c r="AW1620" s="1657">
        <v>0.99299999999999999</v>
      </c>
      <c r="AX1620" s="1657" t="s">
        <v>546</v>
      </c>
      <c r="AY1620" s="1657">
        <v>1.099</v>
      </c>
      <c r="AZ1620" s="1656">
        <v>0.99099999999999999</v>
      </c>
      <c r="BA1620" s="1656" t="s">
        <v>546</v>
      </c>
      <c r="BB1620" s="793">
        <v>1.093</v>
      </c>
      <c r="BC1620" s="793">
        <v>0.98899999999999999</v>
      </c>
      <c r="BD1620" s="793" t="s">
        <v>546</v>
      </c>
      <c r="BE1620" s="793">
        <v>1.0920000000000001</v>
      </c>
      <c r="BF1620" s="793">
        <v>0.98899999999999999</v>
      </c>
      <c r="BG1620" s="793" t="s">
        <v>546</v>
      </c>
    </row>
    <row r="1621" spans="1:59" ht="18" customHeight="1">
      <c r="A1621" s="454"/>
      <c r="B1621" s="22"/>
      <c r="C1621" s="824" t="s">
        <v>953</v>
      </c>
      <c r="D1621" s="747" t="s">
        <v>897</v>
      </c>
      <c r="E1621" s="1653" t="str">
        <f t="shared" si="114"/>
        <v>LNG (km)Camiones (N2, N3)</v>
      </c>
      <c r="F1621" s="1656">
        <v>0.75800000000000001</v>
      </c>
      <c r="G1621" s="1656" t="s">
        <v>546</v>
      </c>
      <c r="H1621" s="1656" t="s">
        <v>546</v>
      </c>
      <c r="I1621" s="793">
        <v>0.75800000000000001</v>
      </c>
      <c r="J1621" s="1657" t="s">
        <v>546</v>
      </c>
      <c r="K1621" s="1657" t="s">
        <v>546</v>
      </c>
      <c r="L1621" s="1657">
        <v>0.75800000000000001</v>
      </c>
      <c r="M1621" s="1657" t="s">
        <v>546</v>
      </c>
      <c r="N1621" s="1657" t="s">
        <v>546</v>
      </c>
      <c r="O1621" s="1657">
        <v>0.75800000000000001</v>
      </c>
      <c r="P1621" s="1656" t="s">
        <v>546</v>
      </c>
      <c r="Q1621" s="1656" t="s">
        <v>546</v>
      </c>
      <c r="R1621" s="1656">
        <v>0.75800000000000001</v>
      </c>
      <c r="S1621" s="1656" t="s">
        <v>546</v>
      </c>
      <c r="T1621" s="1656" t="s">
        <v>546</v>
      </c>
      <c r="U1621" s="1656">
        <v>0.75800000000000001</v>
      </c>
      <c r="V1621" s="1657" t="s">
        <v>546</v>
      </c>
      <c r="W1621" s="1657" t="s">
        <v>546</v>
      </c>
      <c r="X1621" s="1657">
        <v>0.75800000000000001</v>
      </c>
      <c r="Y1621" s="1657" t="s">
        <v>546</v>
      </c>
      <c r="Z1621" s="1657" t="s">
        <v>546</v>
      </c>
      <c r="AA1621" s="1657">
        <v>0.75800000000000001</v>
      </c>
      <c r="AB1621" s="1656" t="s">
        <v>546</v>
      </c>
      <c r="AC1621" s="1656" t="s">
        <v>546</v>
      </c>
      <c r="AD1621" s="1656">
        <v>0.75800000000000001</v>
      </c>
      <c r="AE1621" s="1656" t="s">
        <v>546</v>
      </c>
      <c r="AF1621" s="1656" t="s">
        <v>546</v>
      </c>
      <c r="AG1621" s="1656">
        <v>0.75800000000000001</v>
      </c>
      <c r="AH1621" s="1657" t="s">
        <v>546</v>
      </c>
      <c r="AI1621" s="1657" t="s">
        <v>546</v>
      </c>
      <c r="AJ1621" s="1657">
        <v>0.75800000000000001</v>
      </c>
      <c r="AK1621" s="1657" t="s">
        <v>546</v>
      </c>
      <c r="AL1621" s="1657" t="s">
        <v>546</v>
      </c>
      <c r="AM1621" s="1657">
        <v>0.75800000000000001</v>
      </c>
      <c r="AN1621" s="1656" t="s">
        <v>546</v>
      </c>
      <c r="AO1621" s="1656" t="s">
        <v>546</v>
      </c>
      <c r="AP1621" s="1656">
        <v>0.75800000000000001</v>
      </c>
      <c r="AQ1621" s="1656" t="s">
        <v>546</v>
      </c>
      <c r="AR1621" s="1656" t="s">
        <v>546</v>
      </c>
      <c r="AS1621" s="1656">
        <v>0.75800000000000001</v>
      </c>
      <c r="AT1621" s="1657" t="s">
        <v>546</v>
      </c>
      <c r="AU1621" s="1657" t="s">
        <v>546</v>
      </c>
      <c r="AV1621" s="1657">
        <v>0.753</v>
      </c>
      <c r="AW1621" s="1657" t="s">
        <v>546</v>
      </c>
      <c r="AX1621" s="1657" t="s">
        <v>546</v>
      </c>
      <c r="AY1621" s="1657">
        <v>0.753</v>
      </c>
      <c r="AZ1621" s="1656" t="s">
        <v>546</v>
      </c>
      <c r="BA1621" s="1656" t="s">
        <v>546</v>
      </c>
      <c r="BB1621" s="793">
        <v>0.753</v>
      </c>
      <c r="BC1621" s="793" t="s">
        <v>546</v>
      </c>
      <c r="BD1621" s="793" t="s">
        <v>546</v>
      </c>
      <c r="BE1621" s="793">
        <v>0.753</v>
      </c>
      <c r="BF1621" s="793" t="s">
        <v>546</v>
      </c>
      <c r="BG1621" s="793" t="s">
        <v>546</v>
      </c>
    </row>
    <row r="1622" spans="1:59" ht="18" customHeight="1">
      <c r="A1622" s="454"/>
      <c r="B1622" s="22"/>
      <c r="C1622" s="19"/>
      <c r="D1622" s="19"/>
      <c r="E1622" s="19"/>
      <c r="F1622" s="19"/>
      <c r="G1622" s="47"/>
      <c r="H1622" s="19"/>
      <c r="J1622" s="21"/>
      <c r="K1622" s="21"/>
      <c r="L1622" s="21"/>
      <c r="M1622" s="21"/>
      <c r="N1622" s="21"/>
      <c r="O1622" s="21"/>
      <c r="P1622" s="19"/>
      <c r="Q1622" s="19"/>
      <c r="R1622" s="19"/>
      <c r="S1622" s="19"/>
      <c r="T1622" s="19"/>
      <c r="U1622" s="19"/>
      <c r="V1622" s="21"/>
      <c r="W1622" s="21"/>
      <c r="X1622" s="21"/>
      <c r="Y1622" s="21"/>
      <c r="Z1622" s="21"/>
      <c r="AA1622" s="21"/>
      <c r="AB1622" s="19"/>
      <c r="AC1622" s="19"/>
      <c r="AD1622" s="19"/>
      <c r="AE1622" s="19"/>
      <c r="AF1622" s="19"/>
      <c r="AG1622" s="19"/>
      <c r="AH1622" s="21"/>
      <c r="AI1622" s="21"/>
      <c r="AJ1622" s="21"/>
      <c r="AK1622" s="21"/>
      <c r="AL1622" s="21"/>
      <c r="AM1622" s="21"/>
      <c r="AN1622" s="19"/>
      <c r="AO1622" s="19"/>
      <c r="AP1622" s="19"/>
      <c r="AQ1622" s="19"/>
      <c r="AR1622" s="19"/>
      <c r="AS1622" s="19"/>
      <c r="AT1622" s="21"/>
      <c r="AU1622" s="21"/>
      <c r="AV1622" s="21"/>
      <c r="AW1622" s="21"/>
      <c r="AX1622" s="21"/>
      <c r="AY1622" s="21"/>
      <c r="AZ1622" s="19"/>
      <c r="BA1622" s="19"/>
    </row>
    <row r="1623" spans="1:59" ht="18" customHeight="1">
      <c r="A1623" s="454"/>
      <c r="B1623" s="37" t="s">
        <v>2297</v>
      </c>
      <c r="C1623" s="20"/>
      <c r="D1623" s="19"/>
      <c r="F1623" s="19"/>
      <c r="G1623" s="47"/>
      <c r="H1623" s="19"/>
      <c r="J1623" s="21"/>
      <c r="K1623" s="21"/>
      <c r="L1623" s="21"/>
      <c r="M1623" s="21"/>
      <c r="N1623" s="21"/>
      <c r="O1623" s="21"/>
      <c r="P1623" s="19"/>
      <c r="Q1623" s="19"/>
      <c r="R1623" s="19"/>
      <c r="S1623" s="19"/>
      <c r="T1623" s="19"/>
      <c r="U1623" s="19"/>
      <c r="V1623" s="21"/>
      <c r="W1623" s="21"/>
      <c r="X1623" s="21"/>
      <c r="Y1623" s="21"/>
      <c r="Z1623" s="21"/>
      <c r="AA1623" s="21"/>
      <c r="AB1623" s="19"/>
      <c r="AC1623" s="19"/>
      <c r="AD1623" s="19"/>
      <c r="AE1623" s="19"/>
      <c r="AF1623" s="19"/>
      <c r="AG1623" s="19"/>
      <c r="AH1623" s="21"/>
      <c r="AI1623" s="21"/>
      <c r="AJ1623" s="21"/>
      <c r="AK1623" s="21"/>
      <c r="AL1623" s="21"/>
      <c r="AM1623" s="21"/>
      <c r="AN1623" s="19"/>
      <c r="AO1623" s="19"/>
      <c r="AP1623" s="19"/>
      <c r="AQ1623" s="19"/>
      <c r="AR1623" s="19"/>
      <c r="AS1623" s="19"/>
      <c r="AT1623" s="21"/>
      <c r="AU1623" s="21"/>
      <c r="AV1623" s="21"/>
      <c r="AW1623" s="21"/>
      <c r="AX1623" s="21"/>
      <c r="AY1623" s="21"/>
      <c r="AZ1623" s="19"/>
      <c r="BA1623" s="19"/>
    </row>
    <row r="1624" spans="1:59" ht="18" customHeight="1">
      <c r="A1624" s="454"/>
      <c r="B1624" s="37"/>
      <c r="F1624" s="19"/>
      <c r="G1624" s="47"/>
      <c r="H1624" s="19"/>
      <c r="J1624" s="21"/>
      <c r="K1624" s="21"/>
      <c r="L1624" s="21"/>
      <c r="M1624" s="21"/>
      <c r="N1624" s="21"/>
      <c r="O1624" s="21"/>
      <c r="P1624" s="19"/>
      <c r="Q1624" s="19"/>
      <c r="R1624" s="19"/>
      <c r="S1624" s="19"/>
      <c r="T1624" s="19"/>
      <c r="U1624" s="19"/>
      <c r="V1624" s="21"/>
      <c r="W1624" s="21"/>
      <c r="X1624" s="21"/>
      <c r="Y1624" s="21"/>
      <c r="Z1624" s="21"/>
      <c r="AA1624" s="21"/>
      <c r="AB1624" s="19"/>
      <c r="AC1624" s="19"/>
      <c r="AD1624" s="19"/>
      <c r="AE1624" s="19"/>
      <c r="AF1624" s="19"/>
      <c r="AG1624" s="19"/>
      <c r="AH1624" s="21"/>
      <c r="AI1624" s="21"/>
      <c r="AJ1624" s="21"/>
      <c r="AK1624" s="21"/>
      <c r="AL1624" s="21"/>
      <c r="AM1624" s="21"/>
      <c r="AN1624" s="19"/>
      <c r="AO1624" s="19"/>
      <c r="AP1624" s="19"/>
      <c r="AQ1624" s="19"/>
      <c r="AR1624" s="19"/>
      <c r="AS1624" s="19"/>
      <c r="AT1624" s="21"/>
      <c r="AU1624" s="21"/>
      <c r="AV1624" s="21"/>
      <c r="AW1624" s="21"/>
      <c r="AX1624" s="21"/>
      <c r="AY1624" s="21"/>
      <c r="AZ1624" s="19"/>
      <c r="BA1624" s="19"/>
    </row>
    <row r="1625" spans="1:59" ht="18" customHeight="1">
      <c r="A1625" s="454"/>
      <c r="B1625" s="19"/>
      <c r="C1625" s="1607" t="s">
        <v>2298</v>
      </c>
      <c r="E1625" s="1640" t="s">
        <v>1984</v>
      </c>
      <c r="F1625" s="19"/>
      <c r="G1625" s="47"/>
      <c r="H1625" s="19"/>
      <c r="J1625" s="21"/>
      <c r="K1625" s="21"/>
      <c r="L1625" s="21"/>
      <c r="M1625" s="21"/>
      <c r="N1625" s="21"/>
      <c r="O1625" s="21"/>
      <c r="P1625" s="19"/>
      <c r="Q1625" s="19"/>
      <c r="R1625" s="19"/>
      <c r="S1625" s="19"/>
      <c r="T1625" s="19"/>
      <c r="U1625" s="19"/>
      <c r="V1625" s="21"/>
      <c r="W1625" s="21"/>
      <c r="X1625" s="21"/>
      <c r="Y1625" s="21"/>
      <c r="Z1625" s="21"/>
      <c r="AA1625" s="21"/>
      <c r="AB1625" s="19"/>
      <c r="AC1625" s="19"/>
      <c r="AD1625" s="19"/>
      <c r="AE1625" s="19"/>
      <c r="AF1625" s="19"/>
      <c r="AG1625" s="19"/>
      <c r="AH1625" s="21"/>
      <c r="AI1625" s="21"/>
      <c r="AJ1625" s="21"/>
      <c r="AK1625" s="21"/>
      <c r="AL1625" s="21"/>
      <c r="AM1625" s="21"/>
      <c r="AN1625" s="19"/>
      <c r="AO1625" s="19"/>
      <c r="AP1625" s="19"/>
      <c r="AQ1625" s="19"/>
      <c r="AR1625" s="19"/>
      <c r="AS1625" s="19"/>
      <c r="AT1625" s="21"/>
      <c r="AU1625" s="21"/>
      <c r="AV1625" s="21"/>
      <c r="AW1625" s="21"/>
      <c r="AX1625" s="21"/>
      <c r="AY1625" s="21"/>
      <c r="AZ1625" s="19"/>
      <c r="BA1625" s="19"/>
    </row>
    <row r="1626" spans="1:59" ht="18" customHeight="1">
      <c r="A1626" s="454"/>
      <c r="B1626" s="19"/>
      <c r="C1626" s="1641" t="s">
        <v>895</v>
      </c>
      <c r="D1626" s="1642">
        <v>1</v>
      </c>
      <c r="E1626" s="787" t="e">
        <f>VLOOKUP(D1668,$C$1626:$D$1631,2,0)</f>
        <v>#N/A</v>
      </c>
      <c r="F1626" s="19"/>
      <c r="G1626" s="47"/>
      <c r="H1626" s="19"/>
      <c r="J1626" s="21"/>
      <c r="K1626" s="21"/>
      <c r="L1626" s="21"/>
      <c r="M1626" s="21"/>
      <c r="N1626" s="21"/>
      <c r="O1626" s="21"/>
      <c r="P1626" s="19"/>
      <c r="Q1626" s="19"/>
      <c r="R1626" s="19"/>
      <c r="S1626" s="19"/>
      <c r="T1626" s="19"/>
      <c r="U1626" s="19"/>
      <c r="V1626" s="21"/>
      <c r="W1626" s="21"/>
      <c r="X1626" s="21"/>
      <c r="Y1626" s="21"/>
      <c r="Z1626" s="21"/>
      <c r="AA1626" s="21"/>
      <c r="AB1626" s="19"/>
      <c r="AC1626" s="19"/>
      <c r="AD1626" s="19"/>
      <c r="AE1626" s="19"/>
      <c r="AF1626" s="19"/>
      <c r="AG1626" s="19"/>
      <c r="AH1626" s="21"/>
      <c r="AI1626" s="21"/>
      <c r="AJ1626" s="21"/>
      <c r="AK1626" s="21"/>
      <c r="AL1626" s="21"/>
      <c r="AM1626" s="21"/>
      <c r="AN1626" s="19"/>
      <c r="AO1626" s="19"/>
      <c r="AP1626" s="19"/>
      <c r="AQ1626" s="19"/>
      <c r="AR1626" s="19"/>
      <c r="AS1626" s="19"/>
      <c r="AT1626" s="21"/>
      <c r="AU1626" s="21"/>
      <c r="AV1626" s="21"/>
      <c r="AW1626" s="21"/>
      <c r="AX1626" s="21"/>
      <c r="AY1626" s="21"/>
      <c r="AZ1626" s="19"/>
      <c r="BA1626" s="19"/>
    </row>
    <row r="1627" spans="1:59" ht="18" customHeight="1">
      <c r="A1627" s="454"/>
      <c r="B1627" s="19"/>
      <c r="C1627" s="661" t="s">
        <v>896</v>
      </c>
      <c r="D1627" s="8">
        <v>2</v>
      </c>
      <c r="E1627" s="787" t="e">
        <f t="shared" ref="E1627:E1644" si="115">VLOOKUP(D1669,$C$1626:$D$1631,2,0)</f>
        <v>#N/A</v>
      </c>
      <c r="F1627" s="19"/>
      <c r="G1627" s="47"/>
      <c r="H1627" s="19"/>
      <c r="J1627" s="21"/>
      <c r="K1627" s="21"/>
      <c r="L1627" s="21"/>
      <c r="M1627" s="21"/>
      <c r="N1627" s="21"/>
      <c r="O1627" s="21"/>
      <c r="P1627" s="19"/>
      <c r="Q1627" s="19"/>
      <c r="R1627" s="19"/>
      <c r="S1627" s="19"/>
      <c r="T1627" s="19"/>
      <c r="U1627" s="19"/>
      <c r="V1627" s="21"/>
      <c r="W1627" s="21"/>
      <c r="X1627" s="21"/>
      <c r="Y1627" s="21"/>
      <c r="Z1627" s="21"/>
      <c r="AA1627" s="21"/>
      <c r="AB1627" s="19"/>
      <c r="AC1627" s="19"/>
      <c r="AD1627" s="19"/>
      <c r="AE1627" s="19"/>
      <c r="AF1627" s="19"/>
      <c r="AG1627" s="19"/>
      <c r="AH1627" s="21"/>
      <c r="AI1627" s="21"/>
      <c r="AJ1627" s="21"/>
      <c r="AK1627" s="21"/>
      <c r="AL1627" s="21"/>
      <c r="AM1627" s="21"/>
      <c r="AN1627" s="19"/>
      <c r="AO1627" s="19"/>
      <c r="AP1627" s="19"/>
      <c r="AQ1627" s="19"/>
      <c r="AR1627" s="19"/>
      <c r="AS1627" s="19"/>
      <c r="AT1627" s="21"/>
      <c r="AU1627" s="21"/>
      <c r="AV1627" s="21"/>
      <c r="AW1627" s="21"/>
      <c r="AX1627" s="21"/>
      <c r="AY1627" s="21"/>
      <c r="AZ1627" s="19"/>
      <c r="BA1627" s="19"/>
    </row>
    <row r="1628" spans="1:59" ht="18" customHeight="1">
      <c r="A1628" s="454"/>
      <c r="B1628" s="19"/>
      <c r="C1628" s="661" t="s">
        <v>897</v>
      </c>
      <c r="D1628" s="8">
        <v>3</v>
      </c>
      <c r="E1628" s="787" t="e">
        <f t="shared" si="115"/>
        <v>#N/A</v>
      </c>
      <c r="F1628" s="19"/>
      <c r="G1628" s="47"/>
      <c r="H1628" s="19"/>
      <c r="J1628" s="21"/>
      <c r="K1628" s="21"/>
      <c r="L1628" s="21"/>
      <c r="M1628" s="21"/>
      <c r="N1628" s="21"/>
      <c r="O1628" s="21"/>
      <c r="P1628" s="19"/>
      <c r="Q1628" s="19"/>
      <c r="R1628" s="19"/>
      <c r="S1628" s="19"/>
      <c r="T1628" s="19"/>
      <c r="U1628" s="19"/>
      <c r="V1628" s="21"/>
      <c r="W1628" s="21"/>
      <c r="X1628" s="21"/>
      <c r="Y1628" s="21"/>
      <c r="Z1628" s="21"/>
      <c r="AA1628" s="21"/>
      <c r="AB1628" s="19"/>
      <c r="AC1628" s="19"/>
      <c r="AD1628" s="19"/>
      <c r="AE1628" s="19"/>
      <c r="AF1628" s="19"/>
      <c r="AG1628" s="19"/>
      <c r="AH1628" s="21"/>
      <c r="AI1628" s="21"/>
      <c r="AJ1628" s="21"/>
      <c r="AK1628" s="21"/>
      <c r="AL1628" s="21"/>
      <c r="AM1628" s="21"/>
      <c r="AN1628" s="19"/>
      <c r="AO1628" s="19"/>
      <c r="AP1628" s="19"/>
      <c r="AQ1628" s="19"/>
      <c r="AR1628" s="19"/>
      <c r="AS1628" s="19"/>
      <c r="AT1628" s="21"/>
      <c r="AU1628" s="21"/>
      <c r="AV1628" s="21"/>
      <c r="AW1628" s="21"/>
      <c r="AX1628" s="21"/>
      <c r="AY1628" s="21"/>
      <c r="AZ1628" s="19"/>
      <c r="BA1628" s="19"/>
    </row>
    <row r="1629" spans="1:59" ht="18" customHeight="1">
      <c r="A1629" s="454"/>
      <c r="B1629" s="19"/>
      <c r="C1629" s="661" t="s">
        <v>905</v>
      </c>
      <c r="D1629" s="8">
        <v>4</v>
      </c>
      <c r="E1629" s="787" t="e">
        <f t="shared" si="115"/>
        <v>#N/A</v>
      </c>
      <c r="F1629" s="19"/>
      <c r="G1629" s="47"/>
      <c r="H1629" s="19"/>
      <c r="J1629" s="21"/>
      <c r="K1629" s="21"/>
      <c r="L1629" s="21"/>
      <c r="M1629" s="21"/>
      <c r="N1629" s="21"/>
      <c r="O1629" s="21"/>
      <c r="P1629" s="19"/>
      <c r="Q1629" s="19"/>
      <c r="R1629" s="19"/>
      <c r="S1629" s="19"/>
      <c r="T1629" s="19"/>
      <c r="U1629" s="19"/>
      <c r="V1629" s="21"/>
      <c r="W1629" s="21"/>
      <c r="X1629" s="21"/>
      <c r="Y1629" s="21"/>
      <c r="Z1629" s="21"/>
      <c r="AA1629" s="21"/>
      <c r="AB1629" s="19"/>
      <c r="AC1629" s="19"/>
      <c r="AD1629" s="19"/>
      <c r="AE1629" s="19"/>
      <c r="AF1629" s="19"/>
      <c r="AG1629" s="19"/>
      <c r="AH1629" s="21"/>
      <c r="AI1629" s="21"/>
      <c r="AJ1629" s="21"/>
      <c r="AK1629" s="21"/>
      <c r="AL1629" s="21"/>
      <c r="AM1629" s="21"/>
      <c r="AN1629" s="19"/>
      <c r="AO1629" s="19"/>
      <c r="AP1629" s="19"/>
      <c r="AQ1629" s="19"/>
      <c r="AR1629" s="19"/>
      <c r="AS1629" s="19"/>
      <c r="AT1629" s="21"/>
      <c r="AU1629" s="21"/>
      <c r="AV1629" s="21"/>
      <c r="AW1629" s="21"/>
      <c r="AX1629" s="21"/>
      <c r="AY1629" s="21"/>
      <c r="AZ1629" s="19"/>
      <c r="BA1629" s="19"/>
    </row>
    <row r="1630" spans="1:59" ht="18" customHeight="1">
      <c r="A1630" s="454"/>
      <c r="B1630" s="19"/>
      <c r="C1630" s="661" t="s">
        <v>898</v>
      </c>
      <c r="D1630" s="8">
        <v>5</v>
      </c>
      <c r="E1630" s="787" t="e">
        <f t="shared" si="115"/>
        <v>#N/A</v>
      </c>
      <c r="F1630" s="19"/>
      <c r="G1630" s="47"/>
      <c r="H1630" s="19"/>
      <c r="J1630" s="21"/>
      <c r="K1630" s="21"/>
      <c r="L1630" s="21"/>
      <c r="M1630" s="21"/>
      <c r="N1630" s="21"/>
      <c r="O1630" s="21"/>
      <c r="P1630" s="19"/>
      <c r="Q1630" s="19"/>
      <c r="R1630" s="19"/>
      <c r="S1630" s="19"/>
      <c r="T1630" s="19"/>
      <c r="U1630" s="19"/>
      <c r="V1630" s="21"/>
      <c r="W1630" s="21"/>
      <c r="X1630" s="21"/>
      <c r="Y1630" s="21"/>
      <c r="Z1630" s="21"/>
      <c r="AA1630" s="21"/>
      <c r="AB1630" s="19"/>
      <c r="AC1630" s="19"/>
      <c r="AD1630" s="19"/>
      <c r="AE1630" s="19"/>
      <c r="AF1630" s="19"/>
      <c r="AG1630" s="19"/>
      <c r="AH1630" s="21"/>
      <c r="AI1630" s="21"/>
      <c r="AJ1630" s="21"/>
      <c r="AK1630" s="21"/>
      <c r="AL1630" s="21"/>
      <c r="AM1630" s="21"/>
      <c r="AN1630" s="19"/>
      <c r="AO1630" s="19"/>
      <c r="AP1630" s="19"/>
      <c r="AQ1630" s="19"/>
      <c r="AR1630" s="19"/>
      <c r="AS1630" s="19"/>
      <c r="AT1630" s="21"/>
      <c r="AU1630" s="21"/>
      <c r="AV1630" s="21"/>
      <c r="AW1630" s="21"/>
      <c r="AX1630" s="21"/>
      <c r="AY1630" s="21"/>
      <c r="AZ1630" s="19"/>
      <c r="BA1630" s="19"/>
    </row>
    <row r="1631" spans="1:59" ht="18" customHeight="1">
      <c r="A1631" s="454"/>
      <c r="B1631" s="19"/>
      <c r="C1631" s="662" t="s">
        <v>899</v>
      </c>
      <c r="D1631" s="663">
        <v>6</v>
      </c>
      <c r="E1631" s="787" t="e">
        <f t="shared" si="115"/>
        <v>#N/A</v>
      </c>
      <c r="F1631" s="19"/>
      <c r="G1631" s="47"/>
      <c r="H1631" s="19"/>
      <c r="J1631" s="21"/>
      <c r="K1631" s="21"/>
      <c r="L1631" s="21"/>
      <c r="M1631" s="21"/>
      <c r="N1631" s="21"/>
      <c r="O1631" s="21"/>
      <c r="P1631" s="19"/>
      <c r="Q1631" s="19"/>
      <c r="R1631" s="19"/>
      <c r="S1631" s="19"/>
      <c r="T1631" s="19"/>
      <c r="U1631" s="19"/>
      <c r="V1631" s="21"/>
      <c r="W1631" s="21"/>
      <c r="X1631" s="21"/>
      <c r="Y1631" s="21"/>
      <c r="Z1631" s="21"/>
      <c r="AA1631" s="21"/>
      <c r="AB1631" s="19"/>
      <c r="AC1631" s="19"/>
      <c r="AD1631" s="19"/>
      <c r="AE1631" s="19"/>
      <c r="AF1631" s="19"/>
      <c r="AG1631" s="19"/>
      <c r="AH1631" s="21"/>
      <c r="AI1631" s="21"/>
      <c r="AJ1631" s="21"/>
      <c r="AK1631" s="21"/>
      <c r="AL1631" s="21"/>
      <c r="AM1631" s="21"/>
      <c r="AN1631" s="19"/>
      <c r="AO1631" s="19"/>
      <c r="AP1631" s="19"/>
      <c r="AQ1631" s="19"/>
      <c r="AR1631" s="19"/>
      <c r="AS1631" s="19"/>
      <c r="AT1631" s="21"/>
      <c r="AU1631" s="21"/>
      <c r="AV1631" s="21"/>
      <c r="AW1631" s="21"/>
      <c r="AX1631" s="21"/>
      <c r="AY1631" s="21"/>
      <c r="AZ1631" s="19"/>
      <c r="BA1631" s="19"/>
    </row>
    <row r="1632" spans="1:59" ht="18" customHeight="1">
      <c r="A1632" s="454"/>
      <c r="B1632" s="19"/>
      <c r="E1632" s="787" t="e">
        <f t="shared" si="115"/>
        <v>#N/A</v>
      </c>
      <c r="F1632" s="19"/>
      <c r="G1632" s="47"/>
      <c r="H1632" s="19"/>
      <c r="J1632" s="21"/>
      <c r="K1632" s="21"/>
      <c r="L1632" s="21"/>
      <c r="M1632" s="21"/>
      <c r="N1632" s="21"/>
      <c r="O1632" s="21"/>
      <c r="P1632" s="19"/>
      <c r="Q1632" s="19"/>
      <c r="R1632" s="19"/>
      <c r="S1632" s="19"/>
      <c r="T1632" s="19"/>
      <c r="U1632" s="19"/>
      <c r="V1632" s="21"/>
      <c r="W1632" s="21"/>
      <c r="X1632" s="21"/>
      <c r="Y1632" s="21"/>
      <c r="Z1632" s="21"/>
      <c r="AA1632" s="21"/>
      <c r="AB1632" s="19"/>
      <c r="AC1632" s="19"/>
      <c r="AD1632" s="19"/>
      <c r="AE1632" s="19"/>
      <c r="AF1632" s="19"/>
      <c r="AG1632" s="19"/>
      <c r="AH1632" s="21"/>
      <c r="AI1632" s="21"/>
      <c r="AJ1632" s="21"/>
      <c r="AK1632" s="21"/>
      <c r="AL1632" s="21"/>
      <c r="AM1632" s="21"/>
      <c r="AN1632" s="19"/>
      <c r="AO1632" s="19"/>
      <c r="AP1632" s="19"/>
      <c r="AQ1632" s="19"/>
      <c r="AR1632" s="19"/>
      <c r="AS1632" s="19"/>
      <c r="AT1632" s="21"/>
      <c r="AU1632" s="21"/>
      <c r="AV1632" s="21"/>
      <c r="AW1632" s="21"/>
      <c r="AX1632" s="21"/>
      <c r="AY1632" s="21"/>
      <c r="AZ1632" s="19"/>
      <c r="BA1632" s="19"/>
    </row>
    <row r="1633" spans="1:110" ht="18" customHeight="1">
      <c r="A1633" s="454"/>
      <c r="B1633" s="19"/>
      <c r="E1633" s="787" t="e">
        <f t="shared" si="115"/>
        <v>#N/A</v>
      </c>
      <c r="F1633" s="19"/>
      <c r="G1633" s="47"/>
      <c r="H1633" s="19"/>
      <c r="J1633" s="21"/>
      <c r="K1633" s="21"/>
      <c r="L1633" s="21"/>
      <c r="M1633" s="21"/>
      <c r="N1633" s="21"/>
      <c r="O1633" s="21"/>
      <c r="P1633" s="19"/>
      <c r="Q1633" s="19"/>
      <c r="R1633" s="19"/>
      <c r="S1633" s="19"/>
      <c r="T1633" s="19"/>
      <c r="U1633" s="19"/>
      <c r="V1633" s="21"/>
      <c r="W1633" s="21"/>
      <c r="X1633" s="21"/>
      <c r="Y1633" s="21"/>
      <c r="Z1633" s="21"/>
      <c r="AA1633" s="21"/>
      <c r="AB1633" s="19"/>
      <c r="AC1633" s="19"/>
      <c r="AD1633" s="19"/>
      <c r="AE1633" s="19"/>
      <c r="AF1633" s="19"/>
      <c r="AG1633" s="19"/>
      <c r="AH1633" s="21"/>
      <c r="AI1633" s="21"/>
      <c r="AJ1633" s="21"/>
      <c r="AK1633" s="21"/>
      <c r="AL1633" s="21"/>
      <c r="AM1633" s="21"/>
      <c r="AN1633" s="19"/>
      <c r="AO1633" s="19"/>
      <c r="AP1633" s="19"/>
      <c r="AQ1633" s="19"/>
      <c r="AR1633" s="19"/>
      <c r="AS1633" s="19"/>
      <c r="AT1633" s="21"/>
      <c r="AU1633" s="21"/>
      <c r="AV1633" s="21"/>
      <c r="AW1633" s="21"/>
      <c r="AX1633" s="21"/>
      <c r="AY1633" s="21"/>
      <c r="AZ1633" s="19"/>
      <c r="BA1633" s="19"/>
    </row>
    <row r="1634" spans="1:110" ht="18" customHeight="1">
      <c r="A1634" s="454"/>
      <c r="B1634" s="19"/>
      <c r="E1634" s="787" t="e">
        <f t="shared" si="115"/>
        <v>#N/A</v>
      </c>
      <c r="F1634" s="19"/>
      <c r="G1634" s="47"/>
      <c r="H1634" s="19"/>
      <c r="J1634" s="21"/>
      <c r="K1634" s="21"/>
      <c r="L1634" s="21"/>
      <c r="M1634" s="21"/>
      <c r="N1634" s="21"/>
      <c r="O1634" s="21"/>
      <c r="P1634" s="19"/>
      <c r="Q1634" s="19"/>
      <c r="R1634" s="19"/>
      <c r="S1634" s="19"/>
      <c r="T1634" s="19"/>
      <c r="U1634" s="19"/>
      <c r="V1634" s="21"/>
      <c r="W1634" s="21"/>
      <c r="X1634" s="21"/>
      <c r="Y1634" s="21"/>
      <c r="Z1634" s="21"/>
      <c r="AA1634" s="21"/>
      <c r="AB1634" s="19"/>
      <c r="AC1634" s="19"/>
      <c r="AD1634" s="19"/>
      <c r="AE1634" s="19"/>
      <c r="AF1634" s="19"/>
      <c r="AG1634" s="19"/>
      <c r="AH1634" s="21"/>
      <c r="AI1634" s="21"/>
      <c r="AJ1634" s="21"/>
      <c r="AK1634" s="21"/>
      <c r="AL1634" s="21"/>
      <c r="AM1634" s="21"/>
      <c r="AN1634" s="19"/>
      <c r="AO1634" s="19"/>
      <c r="AP1634" s="19"/>
      <c r="AQ1634" s="19"/>
      <c r="AR1634" s="19"/>
      <c r="AS1634" s="19"/>
      <c r="AT1634" s="21"/>
      <c r="AU1634" s="21"/>
      <c r="AV1634" s="21"/>
      <c r="AW1634" s="21"/>
      <c r="AX1634" s="21"/>
      <c r="AY1634" s="21"/>
      <c r="AZ1634" s="19"/>
      <c r="BA1634" s="19"/>
    </row>
    <row r="1635" spans="1:110" ht="18" customHeight="1">
      <c r="A1635" s="454"/>
      <c r="B1635" s="19"/>
      <c r="E1635" s="787" t="e">
        <f t="shared" si="115"/>
        <v>#N/A</v>
      </c>
      <c r="F1635" s="19"/>
      <c r="G1635" s="47"/>
      <c r="H1635" s="19"/>
      <c r="J1635" s="21"/>
      <c r="K1635" s="21"/>
      <c r="L1635" s="21"/>
      <c r="M1635" s="21"/>
      <c r="N1635" s="21"/>
      <c r="O1635" s="21"/>
      <c r="P1635" s="19"/>
      <c r="Q1635" s="19"/>
      <c r="R1635" s="19"/>
      <c r="S1635" s="19"/>
      <c r="T1635" s="19"/>
      <c r="U1635" s="19"/>
      <c r="V1635" s="21"/>
      <c r="W1635" s="21"/>
      <c r="X1635" s="21"/>
      <c r="Y1635" s="21"/>
      <c r="Z1635" s="21"/>
      <c r="AA1635" s="21"/>
      <c r="AB1635" s="19"/>
      <c r="AC1635" s="19"/>
      <c r="AD1635" s="19"/>
      <c r="AE1635" s="19"/>
      <c r="AF1635" s="19"/>
      <c r="AG1635" s="19"/>
      <c r="AH1635" s="21"/>
      <c r="AI1635" s="21"/>
      <c r="AJ1635" s="21"/>
      <c r="AK1635" s="21"/>
      <c r="AL1635" s="21"/>
      <c r="AM1635" s="21"/>
      <c r="AN1635" s="19"/>
      <c r="AO1635" s="19"/>
      <c r="AP1635" s="19"/>
      <c r="AQ1635" s="19"/>
      <c r="AR1635" s="19"/>
      <c r="AS1635" s="19"/>
      <c r="AT1635" s="21"/>
      <c r="AU1635" s="21"/>
      <c r="AV1635" s="21"/>
      <c r="AW1635" s="21"/>
      <c r="AX1635" s="21"/>
      <c r="AY1635" s="21"/>
      <c r="AZ1635" s="19"/>
      <c r="BA1635" s="19"/>
    </row>
    <row r="1636" spans="1:110" ht="18" customHeight="1">
      <c r="A1636" s="454"/>
      <c r="B1636" s="19"/>
      <c r="E1636" s="787" t="e">
        <f t="shared" si="115"/>
        <v>#N/A</v>
      </c>
      <c r="F1636" s="19"/>
      <c r="G1636" s="47"/>
      <c r="H1636" s="19"/>
      <c r="J1636" s="21"/>
      <c r="K1636" s="21"/>
      <c r="L1636" s="21"/>
      <c r="M1636" s="21"/>
      <c r="N1636" s="21"/>
      <c r="O1636" s="21"/>
      <c r="P1636" s="19"/>
      <c r="Q1636" s="19"/>
      <c r="R1636" s="19"/>
      <c r="S1636" s="19"/>
      <c r="T1636" s="19"/>
      <c r="U1636" s="19"/>
      <c r="V1636" s="21"/>
      <c r="W1636" s="21"/>
      <c r="X1636" s="21"/>
      <c r="Y1636" s="21"/>
      <c r="Z1636" s="21"/>
      <c r="AA1636" s="21"/>
      <c r="AB1636" s="19"/>
      <c r="AC1636" s="19"/>
      <c r="AD1636" s="19"/>
      <c r="AE1636" s="19"/>
      <c r="AF1636" s="19"/>
      <c r="AG1636" s="19"/>
      <c r="AH1636" s="21"/>
      <c r="AI1636" s="21"/>
      <c r="AJ1636" s="21"/>
      <c r="AK1636" s="21"/>
      <c r="AL1636" s="21"/>
      <c r="AM1636" s="21"/>
      <c r="AN1636" s="19"/>
      <c r="AO1636" s="19"/>
      <c r="AP1636" s="19"/>
      <c r="AQ1636" s="19"/>
      <c r="AR1636" s="19"/>
      <c r="AS1636" s="19"/>
      <c r="AT1636" s="21"/>
      <c r="AU1636" s="21"/>
      <c r="AV1636" s="21"/>
      <c r="AW1636" s="21"/>
      <c r="AX1636" s="21"/>
      <c r="AY1636" s="21"/>
      <c r="AZ1636" s="19"/>
      <c r="BA1636" s="19"/>
    </row>
    <row r="1637" spans="1:110" ht="18" customHeight="1">
      <c r="A1637" s="454"/>
      <c r="B1637" s="19"/>
      <c r="E1637" s="787" t="e">
        <f t="shared" si="115"/>
        <v>#N/A</v>
      </c>
      <c r="F1637" s="19"/>
      <c r="G1637" s="47"/>
      <c r="H1637" s="19"/>
      <c r="J1637" s="21"/>
      <c r="K1637" s="21"/>
      <c r="L1637" s="21"/>
      <c r="M1637" s="21"/>
      <c r="N1637" s="21"/>
      <c r="O1637" s="21"/>
      <c r="P1637" s="19"/>
      <c r="Q1637" s="19"/>
      <c r="R1637" s="19"/>
      <c r="S1637" s="19"/>
      <c r="T1637" s="19"/>
      <c r="U1637" s="19"/>
      <c r="V1637" s="21"/>
      <c r="W1637" s="21"/>
      <c r="X1637" s="21"/>
      <c r="Y1637" s="21"/>
      <c r="Z1637" s="21"/>
      <c r="AA1637" s="21"/>
      <c r="AB1637" s="19"/>
      <c r="AC1637" s="19"/>
      <c r="AD1637" s="19"/>
      <c r="AE1637" s="19"/>
      <c r="AF1637" s="19"/>
      <c r="AG1637" s="19"/>
      <c r="AH1637" s="21"/>
      <c r="AI1637" s="21"/>
      <c r="AJ1637" s="21"/>
      <c r="AK1637" s="21"/>
      <c r="AL1637" s="21"/>
      <c r="AM1637" s="21"/>
      <c r="AN1637" s="19"/>
      <c r="AO1637" s="19"/>
      <c r="AP1637" s="19"/>
      <c r="AQ1637" s="19"/>
      <c r="AR1637" s="19"/>
      <c r="AS1637" s="19"/>
      <c r="AT1637" s="21"/>
      <c r="AU1637" s="21"/>
      <c r="AV1637" s="21"/>
      <c r="AW1637" s="21"/>
      <c r="AX1637" s="21"/>
      <c r="AY1637" s="21"/>
      <c r="AZ1637" s="19"/>
      <c r="BA1637" s="19"/>
    </row>
    <row r="1638" spans="1:110" ht="18" customHeight="1">
      <c r="A1638" s="454"/>
      <c r="B1638" s="19"/>
      <c r="E1638" s="787" t="e">
        <f t="shared" si="115"/>
        <v>#N/A</v>
      </c>
      <c r="F1638" s="19"/>
      <c r="G1638" s="47"/>
      <c r="H1638" s="19"/>
      <c r="J1638" s="21"/>
      <c r="K1638" s="21"/>
      <c r="L1638" s="21"/>
      <c r="M1638" s="21"/>
      <c r="N1638" s="21"/>
      <c r="O1638" s="21"/>
      <c r="P1638" s="19"/>
      <c r="Q1638" s="19"/>
      <c r="R1638" s="19"/>
      <c r="S1638" s="19"/>
      <c r="T1638" s="19"/>
      <c r="U1638" s="19"/>
      <c r="V1638" s="21"/>
      <c r="W1638" s="21"/>
      <c r="X1638" s="21"/>
      <c r="Y1638" s="21"/>
      <c r="Z1638" s="21"/>
      <c r="AA1638" s="21"/>
      <c r="AB1638" s="19"/>
      <c r="AC1638" s="19"/>
      <c r="AD1638" s="19"/>
      <c r="AE1638" s="19"/>
      <c r="AF1638" s="19"/>
      <c r="AG1638" s="19"/>
      <c r="AH1638" s="21"/>
      <c r="AI1638" s="21"/>
      <c r="AJ1638" s="21"/>
      <c r="AK1638" s="21"/>
      <c r="AL1638" s="21"/>
      <c r="AM1638" s="21"/>
      <c r="AN1638" s="19"/>
      <c r="AO1638" s="19"/>
      <c r="AP1638" s="19"/>
      <c r="AQ1638" s="19"/>
      <c r="AR1638" s="19"/>
      <c r="AS1638" s="19"/>
      <c r="AT1638" s="21"/>
      <c r="AU1638" s="21"/>
      <c r="AV1638" s="21"/>
      <c r="AW1638" s="21"/>
      <c r="AX1638" s="21"/>
      <c r="AY1638" s="21"/>
      <c r="AZ1638" s="19"/>
      <c r="BA1638" s="19"/>
    </row>
    <row r="1639" spans="1:110" ht="18" customHeight="1">
      <c r="A1639" s="454"/>
      <c r="B1639" s="19"/>
      <c r="E1639" s="787" t="e">
        <f t="shared" si="115"/>
        <v>#N/A</v>
      </c>
      <c r="F1639" s="19"/>
      <c r="G1639" s="47"/>
      <c r="H1639" s="19"/>
      <c r="J1639" s="21"/>
      <c r="K1639" s="21"/>
      <c r="L1639" s="21"/>
      <c r="M1639" s="21"/>
      <c r="N1639" s="21"/>
      <c r="O1639" s="21"/>
      <c r="P1639" s="19"/>
      <c r="Q1639" s="19"/>
      <c r="R1639" s="19"/>
      <c r="S1639" s="19"/>
      <c r="T1639" s="19"/>
      <c r="U1639" s="19"/>
      <c r="V1639" s="21"/>
      <c r="W1639" s="21"/>
      <c r="X1639" s="21"/>
      <c r="Y1639" s="21"/>
      <c r="Z1639" s="21"/>
      <c r="AA1639" s="21"/>
      <c r="AB1639" s="19"/>
      <c r="AC1639" s="19"/>
      <c r="AD1639" s="19"/>
      <c r="AE1639" s="19"/>
      <c r="AF1639" s="19"/>
      <c r="AG1639" s="19"/>
      <c r="AH1639" s="21"/>
      <c r="AI1639" s="21"/>
      <c r="AJ1639" s="21"/>
      <c r="AK1639" s="21"/>
      <c r="AL1639" s="21"/>
      <c r="AM1639" s="21"/>
      <c r="AN1639" s="19"/>
      <c r="AO1639" s="19"/>
      <c r="AP1639" s="19"/>
      <c r="AQ1639" s="19"/>
      <c r="AR1639" s="19"/>
      <c r="AS1639" s="19"/>
      <c r="AT1639" s="21"/>
      <c r="AU1639" s="21"/>
      <c r="AV1639" s="21"/>
      <c r="AW1639" s="21"/>
      <c r="AX1639" s="21"/>
      <c r="AY1639" s="21"/>
      <c r="AZ1639" s="19"/>
      <c r="BA1639" s="19"/>
    </row>
    <row r="1640" spans="1:110" ht="18" customHeight="1">
      <c r="A1640" s="454"/>
      <c r="B1640" s="19"/>
      <c r="E1640" s="787" t="e">
        <f t="shared" si="115"/>
        <v>#N/A</v>
      </c>
      <c r="F1640" s="19"/>
      <c r="G1640" s="47"/>
      <c r="H1640" s="19"/>
      <c r="J1640" s="21"/>
      <c r="K1640" s="21"/>
      <c r="L1640" s="21"/>
      <c r="M1640" s="21"/>
      <c r="N1640" s="21"/>
      <c r="O1640" s="21"/>
      <c r="P1640" s="19"/>
      <c r="Q1640" s="19"/>
      <c r="R1640" s="19"/>
      <c r="S1640" s="19"/>
      <c r="T1640" s="19"/>
      <c r="U1640" s="19"/>
      <c r="V1640" s="21"/>
      <c r="W1640" s="21"/>
      <c r="X1640" s="21"/>
      <c r="Y1640" s="21"/>
      <c r="Z1640" s="21"/>
      <c r="AA1640" s="21"/>
      <c r="AB1640" s="19"/>
      <c r="AC1640" s="19"/>
      <c r="AD1640" s="19"/>
      <c r="AE1640" s="19"/>
      <c r="AF1640" s="19"/>
      <c r="AG1640" s="19"/>
      <c r="AH1640" s="21"/>
      <c r="AI1640" s="21"/>
      <c r="AJ1640" s="21"/>
      <c r="AK1640" s="21"/>
      <c r="AL1640" s="21"/>
      <c r="AM1640" s="21"/>
      <c r="AN1640" s="19"/>
      <c r="AO1640" s="19"/>
      <c r="AP1640" s="19"/>
      <c r="AQ1640" s="19"/>
      <c r="AR1640" s="19"/>
      <c r="AS1640" s="19"/>
      <c r="AT1640" s="21"/>
      <c r="AU1640" s="21"/>
      <c r="AV1640" s="21"/>
      <c r="AW1640" s="21"/>
      <c r="AX1640" s="21"/>
      <c r="AY1640" s="21"/>
      <c r="AZ1640" s="19"/>
      <c r="BA1640" s="19"/>
    </row>
    <row r="1641" spans="1:110" ht="18" customHeight="1">
      <c r="A1641" s="454"/>
      <c r="B1641" s="19"/>
      <c r="E1641" s="787" t="e">
        <f t="shared" si="115"/>
        <v>#N/A</v>
      </c>
      <c r="F1641" s="19"/>
      <c r="G1641" s="47"/>
      <c r="H1641" s="19"/>
      <c r="J1641" s="21"/>
      <c r="K1641" s="21"/>
      <c r="L1641" s="21"/>
      <c r="M1641" s="21"/>
      <c r="N1641" s="21"/>
      <c r="O1641" s="21"/>
      <c r="P1641" s="19"/>
      <c r="Q1641" s="19"/>
      <c r="R1641" s="19"/>
      <c r="S1641" s="19"/>
      <c r="T1641" s="19"/>
      <c r="U1641" s="19"/>
      <c r="V1641" s="21"/>
      <c r="W1641" s="21"/>
      <c r="X1641" s="21"/>
      <c r="Y1641" s="21"/>
      <c r="Z1641" s="21"/>
      <c r="AA1641" s="21"/>
      <c r="AB1641" s="19"/>
      <c r="AC1641" s="19"/>
      <c r="AD1641" s="19"/>
      <c r="AE1641" s="19"/>
      <c r="AF1641" s="19"/>
      <c r="AG1641" s="19"/>
      <c r="AH1641" s="21"/>
      <c r="AI1641" s="21"/>
      <c r="AJ1641" s="21"/>
      <c r="AK1641" s="21"/>
      <c r="AL1641" s="21"/>
      <c r="AM1641" s="21"/>
      <c r="AN1641" s="19"/>
      <c r="AO1641" s="19"/>
      <c r="AP1641" s="19"/>
      <c r="AQ1641" s="19"/>
      <c r="AR1641" s="19"/>
      <c r="AS1641" s="19"/>
      <c r="AT1641" s="21"/>
      <c r="AU1641" s="21"/>
      <c r="AV1641" s="21"/>
      <c r="AW1641" s="21"/>
      <c r="AX1641" s="21"/>
      <c r="AY1641" s="21"/>
      <c r="AZ1641" s="19"/>
      <c r="BA1641" s="19"/>
    </row>
    <row r="1642" spans="1:110" ht="18" customHeight="1">
      <c r="A1642" s="454"/>
      <c r="B1642" s="19"/>
      <c r="E1642" s="787" t="e">
        <f t="shared" si="115"/>
        <v>#N/A</v>
      </c>
      <c r="F1642" s="19"/>
      <c r="G1642" s="47"/>
      <c r="H1642" s="19"/>
      <c r="J1642" s="21"/>
      <c r="K1642" s="21"/>
      <c r="L1642" s="21"/>
      <c r="M1642" s="21"/>
      <c r="N1642" s="21"/>
      <c r="O1642" s="21"/>
      <c r="P1642" s="19"/>
      <c r="Q1642" s="19"/>
      <c r="R1642" s="19"/>
      <c r="S1642" s="19"/>
      <c r="T1642" s="19"/>
      <c r="U1642" s="19"/>
      <c r="V1642" s="21"/>
      <c r="W1642" s="21"/>
      <c r="X1642" s="21"/>
      <c r="Y1642" s="21"/>
      <c r="Z1642" s="21"/>
      <c r="AA1642" s="21"/>
      <c r="AB1642" s="19"/>
      <c r="AC1642" s="19"/>
      <c r="AD1642" s="19"/>
      <c r="AE1642" s="19"/>
      <c r="AF1642" s="19"/>
      <c r="AG1642" s="19"/>
      <c r="AH1642" s="21"/>
      <c r="AI1642" s="21"/>
      <c r="AJ1642" s="21"/>
      <c r="AK1642" s="21"/>
      <c r="AL1642" s="21"/>
      <c r="AM1642" s="21"/>
      <c r="AN1642" s="19"/>
      <c r="AO1642" s="19"/>
      <c r="AP1642" s="19"/>
      <c r="AQ1642" s="19"/>
      <c r="AR1642" s="19"/>
      <c r="AS1642" s="19"/>
      <c r="AT1642" s="21"/>
      <c r="AU1642" s="21"/>
      <c r="AV1642" s="21"/>
      <c r="AW1642" s="21"/>
      <c r="AX1642" s="21"/>
      <c r="AY1642" s="21"/>
      <c r="AZ1642" s="19"/>
      <c r="BA1642" s="19"/>
    </row>
    <row r="1643" spans="1:110" ht="18" customHeight="1">
      <c r="A1643" s="454"/>
      <c r="B1643" s="19"/>
      <c r="E1643" s="787" t="e">
        <f t="shared" si="115"/>
        <v>#N/A</v>
      </c>
      <c r="F1643" s="19"/>
      <c r="G1643" s="47"/>
      <c r="H1643" s="19"/>
      <c r="J1643" s="21"/>
      <c r="K1643" s="21"/>
      <c r="L1643" s="21"/>
      <c r="M1643" s="21"/>
      <c r="N1643" s="21"/>
      <c r="O1643" s="21"/>
      <c r="P1643" s="19"/>
      <c r="Q1643" s="19"/>
      <c r="R1643" s="19"/>
      <c r="S1643" s="19"/>
      <c r="T1643" s="19"/>
      <c r="U1643" s="19"/>
      <c r="V1643" s="21"/>
      <c r="W1643" s="21"/>
      <c r="X1643" s="21"/>
      <c r="Y1643" s="21"/>
      <c r="Z1643" s="21"/>
      <c r="AA1643" s="21"/>
      <c r="AB1643" s="19"/>
      <c r="AC1643" s="19"/>
      <c r="AD1643" s="19"/>
      <c r="AE1643" s="19"/>
      <c r="AF1643" s="19"/>
      <c r="AG1643" s="19"/>
      <c r="AH1643" s="21"/>
      <c r="AI1643" s="21"/>
      <c r="AJ1643" s="21"/>
      <c r="AK1643" s="21"/>
      <c r="AL1643" s="21"/>
      <c r="AM1643" s="21"/>
      <c r="AN1643" s="19"/>
      <c r="AO1643" s="19"/>
      <c r="AP1643" s="19"/>
      <c r="AQ1643" s="19"/>
      <c r="AR1643" s="19"/>
      <c r="AS1643" s="19"/>
      <c r="AT1643" s="21"/>
      <c r="AU1643" s="21"/>
      <c r="AV1643" s="21"/>
      <c r="AW1643" s="21"/>
      <c r="AX1643" s="21"/>
      <c r="AY1643" s="21"/>
      <c r="AZ1643" s="19"/>
      <c r="BA1643" s="19"/>
    </row>
    <row r="1644" spans="1:110" ht="18" customHeight="1">
      <c r="A1644" s="454"/>
      <c r="B1644" s="19"/>
      <c r="E1644" s="787" t="e">
        <f t="shared" si="115"/>
        <v>#N/A</v>
      </c>
      <c r="F1644" s="19"/>
      <c r="G1644" s="47"/>
      <c r="H1644" s="19"/>
      <c r="J1644" s="21"/>
      <c r="K1644" s="21"/>
      <c r="L1644" s="21"/>
      <c r="M1644" s="21"/>
      <c r="N1644" s="21"/>
      <c r="O1644" s="21"/>
      <c r="P1644" s="19"/>
      <c r="Q1644" s="19"/>
      <c r="R1644" s="19"/>
      <c r="S1644" s="19"/>
      <c r="T1644" s="19"/>
      <c r="U1644" s="19"/>
      <c r="V1644" s="21"/>
      <c r="W1644" s="21"/>
      <c r="X1644" s="21"/>
      <c r="Y1644" s="21"/>
      <c r="Z1644" s="21"/>
      <c r="AA1644" s="21"/>
      <c r="AB1644" s="19"/>
      <c r="AC1644" s="19"/>
      <c r="AD1644" s="19"/>
      <c r="AE1644" s="19"/>
      <c r="AF1644" s="19"/>
      <c r="AG1644" s="19"/>
      <c r="AH1644" s="21"/>
      <c r="AI1644" s="21"/>
      <c r="AJ1644" s="21"/>
      <c r="AK1644" s="21"/>
      <c r="AL1644" s="21"/>
      <c r="AM1644" s="21"/>
      <c r="AN1644" s="19"/>
      <c r="AO1644" s="19"/>
      <c r="AP1644" s="19"/>
      <c r="AQ1644" s="19"/>
      <c r="AR1644" s="19"/>
      <c r="AS1644" s="19"/>
      <c r="AT1644" s="21"/>
      <c r="AU1644" s="21"/>
      <c r="AV1644" s="21"/>
      <c r="AW1644" s="21"/>
      <c r="AX1644" s="21"/>
      <c r="AY1644" s="21"/>
      <c r="AZ1644" s="19"/>
      <c r="BA1644" s="19"/>
    </row>
    <row r="1645" spans="1:110" ht="18" customHeight="1">
      <c r="A1645" s="454"/>
      <c r="B1645" s="19"/>
      <c r="E1645" s="787" t="e">
        <f>VLOOKUP(D1687,$C$1626:$D$1631,2,0)</f>
        <v>#N/A</v>
      </c>
      <c r="F1645" s="19"/>
      <c r="G1645" s="47"/>
      <c r="H1645" s="19"/>
      <c r="J1645" s="21"/>
      <c r="K1645" s="21"/>
      <c r="L1645" s="21"/>
      <c r="M1645" s="21"/>
      <c r="N1645" s="21"/>
      <c r="O1645" s="21"/>
      <c r="P1645" s="19"/>
      <c r="Q1645" s="19"/>
      <c r="R1645" s="19"/>
      <c r="S1645" s="19"/>
      <c r="T1645" s="19"/>
      <c r="U1645" s="19"/>
      <c r="V1645" s="21"/>
      <c r="W1645" s="21"/>
      <c r="X1645" s="21"/>
      <c r="Y1645" s="21"/>
      <c r="Z1645" s="21"/>
      <c r="AA1645" s="21"/>
      <c r="AB1645" s="19"/>
      <c r="AC1645" s="19"/>
      <c r="AD1645" s="19"/>
      <c r="AE1645" s="19"/>
      <c r="AF1645" s="19"/>
      <c r="AG1645" s="19"/>
      <c r="AH1645" s="21"/>
      <c r="AI1645" s="21"/>
      <c r="AJ1645" s="21"/>
      <c r="AK1645" s="21"/>
      <c r="AL1645" s="21"/>
      <c r="AM1645" s="21"/>
      <c r="AN1645" s="19"/>
      <c r="AO1645" s="19"/>
      <c r="AP1645" s="19"/>
      <c r="AQ1645" s="19"/>
      <c r="AR1645" s="19"/>
      <c r="AS1645" s="19"/>
      <c r="AT1645" s="21"/>
      <c r="AU1645" s="21"/>
      <c r="AV1645" s="21"/>
      <c r="AW1645" s="21"/>
      <c r="AX1645" s="21"/>
      <c r="AY1645" s="21"/>
      <c r="AZ1645" s="19"/>
      <c r="BA1645" s="19"/>
    </row>
    <row r="1646" spans="1:110" ht="18" customHeight="1">
      <c r="A1646" s="454"/>
      <c r="B1646" s="22"/>
      <c r="C1646" s="19"/>
      <c r="D1646" s="19"/>
      <c r="E1646" s="19"/>
      <c r="F1646" s="19"/>
      <c r="G1646" s="47"/>
      <c r="H1646" s="19"/>
      <c r="J1646" s="21"/>
      <c r="K1646" s="21"/>
      <c r="L1646" s="21"/>
      <c r="M1646" s="21"/>
      <c r="N1646" s="21"/>
      <c r="O1646" s="21"/>
      <c r="P1646" s="19"/>
      <c r="Q1646" s="19"/>
      <c r="R1646" s="19"/>
      <c r="S1646" s="19"/>
      <c r="T1646" s="19"/>
      <c r="U1646" s="19"/>
      <c r="V1646" s="21"/>
      <c r="W1646" s="21"/>
      <c r="X1646" s="21"/>
      <c r="Y1646" s="21"/>
      <c r="Z1646" s="21"/>
      <c r="AA1646" s="21"/>
      <c r="AB1646" s="19"/>
      <c r="AC1646" s="19"/>
      <c r="AD1646" s="19"/>
      <c r="AE1646" s="19"/>
      <c r="AF1646" s="19"/>
      <c r="AG1646" s="19"/>
      <c r="AH1646" s="21"/>
      <c r="AI1646" s="21"/>
      <c r="AJ1646" s="21"/>
      <c r="AK1646" s="21"/>
      <c r="AL1646" s="21"/>
      <c r="AM1646" s="21"/>
      <c r="AN1646" s="19"/>
      <c r="AO1646" s="19"/>
      <c r="AP1646" s="19"/>
      <c r="AQ1646" s="19"/>
      <c r="AR1646" s="19"/>
      <c r="AS1646" s="19"/>
      <c r="AT1646" s="21"/>
      <c r="AU1646" s="21"/>
      <c r="AV1646" s="21"/>
      <c r="AW1646" s="21"/>
      <c r="AX1646" s="21"/>
      <c r="AY1646" s="21"/>
      <c r="AZ1646" s="19"/>
      <c r="BA1646" s="19"/>
    </row>
    <row r="1647" spans="1:110" ht="18" customHeight="1">
      <c r="A1647" s="454"/>
      <c r="B1647" s="22"/>
      <c r="C1647" s="19"/>
      <c r="D1647" s="19"/>
      <c r="E1647" s="19"/>
      <c r="F1647" s="19"/>
      <c r="G1647" s="47"/>
      <c r="H1647" s="19"/>
      <c r="J1647" s="21"/>
      <c r="K1647" s="21"/>
      <c r="L1647" s="21"/>
      <c r="M1647" s="21"/>
      <c r="N1647" s="21"/>
      <c r="O1647" s="21"/>
      <c r="P1647" s="19"/>
      <c r="Q1647" s="19"/>
      <c r="R1647" s="19"/>
      <c r="S1647" s="19"/>
      <c r="T1647" s="19"/>
      <c r="U1647" s="19"/>
      <c r="V1647" s="21"/>
      <c r="W1647" s="21"/>
      <c r="X1647" s="21"/>
      <c r="Y1647" s="21"/>
      <c r="Z1647" s="21"/>
      <c r="AA1647" s="21"/>
      <c r="AB1647" s="19"/>
      <c r="AC1647" s="19"/>
      <c r="AD1647" s="19"/>
      <c r="AE1647" s="19"/>
      <c r="AF1647" s="19"/>
      <c r="AG1647" s="19"/>
      <c r="AH1647" s="21"/>
      <c r="AI1647" s="21"/>
      <c r="AJ1647" s="21"/>
      <c r="AK1647" s="21"/>
      <c r="AL1647" s="21"/>
      <c r="AM1647" s="21"/>
      <c r="AN1647" s="19"/>
      <c r="AO1647" s="19"/>
      <c r="AP1647" s="19"/>
      <c r="AQ1647" s="19"/>
      <c r="AR1647" s="19"/>
      <c r="AS1647" s="19"/>
      <c r="AT1647" s="21"/>
      <c r="AU1647" s="21"/>
      <c r="AV1647" s="21"/>
      <c r="AW1647" s="21"/>
      <c r="AX1647" s="21"/>
      <c r="AY1647" s="21"/>
      <c r="AZ1647" s="19"/>
      <c r="BA1647" s="19"/>
    </row>
    <row r="1648" spans="1:110" ht="18" customHeight="1">
      <c r="A1648" s="454"/>
      <c r="B1648" s="22"/>
      <c r="C1648" s="664">
        <v>2007</v>
      </c>
      <c r="D1648" s="664">
        <v>2007</v>
      </c>
      <c r="E1648" s="664">
        <v>2007</v>
      </c>
      <c r="F1648" s="664">
        <v>2007</v>
      </c>
      <c r="G1648" s="664">
        <v>2007</v>
      </c>
      <c r="H1648" s="664">
        <v>2007</v>
      </c>
      <c r="I1648" s="664">
        <v>2008</v>
      </c>
      <c r="J1648" s="664">
        <v>2008</v>
      </c>
      <c r="K1648" s="664">
        <v>2008</v>
      </c>
      <c r="L1648" s="664">
        <v>2008</v>
      </c>
      <c r="M1648" s="664">
        <v>2008</v>
      </c>
      <c r="N1648" s="664">
        <v>2008</v>
      </c>
      <c r="O1648" s="664">
        <v>2009</v>
      </c>
      <c r="P1648" s="664">
        <v>2009</v>
      </c>
      <c r="Q1648" s="664">
        <v>2009</v>
      </c>
      <c r="R1648" s="664">
        <v>2009</v>
      </c>
      <c r="S1648" s="664">
        <v>2009</v>
      </c>
      <c r="T1648" s="664">
        <v>2009</v>
      </c>
      <c r="U1648" s="664">
        <v>2010</v>
      </c>
      <c r="V1648" s="664">
        <v>2010</v>
      </c>
      <c r="W1648" s="664">
        <v>2010</v>
      </c>
      <c r="X1648" s="664">
        <v>2010</v>
      </c>
      <c r="Y1648" s="664">
        <v>2010</v>
      </c>
      <c r="Z1648" s="664">
        <v>2010</v>
      </c>
      <c r="AA1648" s="665">
        <v>2011</v>
      </c>
      <c r="AB1648" s="665">
        <v>2011</v>
      </c>
      <c r="AC1648" s="665">
        <v>2011</v>
      </c>
      <c r="AD1648" s="665">
        <v>2011</v>
      </c>
      <c r="AE1648" s="665">
        <v>2011</v>
      </c>
      <c r="AF1648" s="665">
        <v>2011</v>
      </c>
      <c r="AG1648" s="665">
        <v>2012</v>
      </c>
      <c r="AH1648" s="665">
        <v>2012</v>
      </c>
      <c r="AI1648" s="665">
        <v>2012</v>
      </c>
      <c r="AJ1648" s="665">
        <v>2012</v>
      </c>
      <c r="AK1648" s="665">
        <v>2012</v>
      </c>
      <c r="AL1648" s="665">
        <v>2012</v>
      </c>
      <c r="AM1648" s="665">
        <v>2013</v>
      </c>
      <c r="AN1648" s="665">
        <v>2013</v>
      </c>
      <c r="AO1648" s="665">
        <v>2013</v>
      </c>
      <c r="AP1648" s="665">
        <v>2013</v>
      </c>
      <c r="AQ1648" s="665">
        <v>2013</v>
      </c>
      <c r="AR1648" s="665">
        <v>2013</v>
      </c>
      <c r="AS1648" s="665">
        <v>2014</v>
      </c>
      <c r="AT1648" s="665">
        <v>2014</v>
      </c>
      <c r="AU1648" s="665">
        <v>2014</v>
      </c>
      <c r="AV1648" s="665">
        <v>2014</v>
      </c>
      <c r="AW1648" s="665">
        <v>2014</v>
      </c>
      <c r="AX1648" s="665">
        <v>2014</v>
      </c>
      <c r="AY1648" s="665">
        <v>2015</v>
      </c>
      <c r="AZ1648" s="665">
        <v>2015</v>
      </c>
      <c r="BA1648" s="665">
        <v>2015</v>
      </c>
      <c r="BB1648" s="665">
        <v>2015</v>
      </c>
      <c r="BC1648" s="665">
        <v>2015</v>
      </c>
      <c r="BD1648" s="665">
        <v>2015</v>
      </c>
      <c r="BE1648" s="665">
        <v>2016</v>
      </c>
      <c r="BF1648" s="665">
        <v>2016</v>
      </c>
      <c r="BG1648" s="665">
        <v>2016</v>
      </c>
      <c r="BH1648" s="665">
        <v>2016</v>
      </c>
      <c r="BI1648" s="665">
        <v>2016</v>
      </c>
      <c r="BJ1648" s="665">
        <v>2016</v>
      </c>
      <c r="BK1648" s="665">
        <v>2017</v>
      </c>
      <c r="BL1648" s="665">
        <v>2017</v>
      </c>
      <c r="BM1648" s="665">
        <v>2017</v>
      </c>
      <c r="BN1648" s="665">
        <v>2017</v>
      </c>
      <c r="BO1648" s="665">
        <v>2017</v>
      </c>
      <c r="BP1648" s="665">
        <v>2017</v>
      </c>
      <c r="BQ1648" s="665">
        <v>2018</v>
      </c>
      <c r="BR1648" s="665">
        <v>2018</v>
      </c>
      <c r="BS1648" s="665">
        <v>2018</v>
      </c>
      <c r="BT1648" s="665">
        <v>2018</v>
      </c>
      <c r="BU1648" s="665">
        <v>2018</v>
      </c>
      <c r="BV1648" s="665">
        <v>2018</v>
      </c>
      <c r="BW1648" s="666">
        <v>2019</v>
      </c>
      <c r="BX1648" s="666">
        <v>2019</v>
      </c>
      <c r="BY1648" s="666">
        <v>2019</v>
      </c>
      <c r="BZ1648" s="666">
        <v>2019</v>
      </c>
      <c r="CA1648" s="666">
        <v>2019</v>
      </c>
      <c r="CB1648" s="666">
        <v>2019</v>
      </c>
      <c r="CC1648" s="666">
        <v>2020</v>
      </c>
      <c r="CD1648" s="666">
        <v>2020</v>
      </c>
      <c r="CE1648" s="666">
        <v>2020</v>
      </c>
      <c r="CF1648" s="666">
        <v>2020</v>
      </c>
      <c r="CG1648" s="666">
        <v>2020</v>
      </c>
      <c r="CH1648" s="666">
        <v>2020</v>
      </c>
      <c r="CI1648" s="666">
        <v>2021</v>
      </c>
      <c r="CJ1648" s="666">
        <v>2021</v>
      </c>
      <c r="CK1648" s="666">
        <v>2021</v>
      </c>
      <c r="CL1648" s="666">
        <v>2021</v>
      </c>
      <c r="CM1648" s="666">
        <v>2021</v>
      </c>
      <c r="CN1648" s="666">
        <v>2021</v>
      </c>
      <c r="CO1648" s="666">
        <v>2022</v>
      </c>
      <c r="CP1648" s="666">
        <v>2022</v>
      </c>
      <c r="CQ1648" s="666">
        <v>2022</v>
      </c>
      <c r="CR1648" s="666">
        <v>2022</v>
      </c>
      <c r="CS1648" s="666">
        <v>2022</v>
      </c>
      <c r="CT1648" s="666">
        <v>2022</v>
      </c>
      <c r="CU1648" s="666">
        <v>2023</v>
      </c>
      <c r="CV1648" s="666">
        <v>2023</v>
      </c>
      <c r="CW1648" s="666">
        <v>2023</v>
      </c>
      <c r="CX1648" s="666">
        <v>2023</v>
      </c>
      <c r="CY1648" s="666">
        <v>2023</v>
      </c>
      <c r="CZ1648" s="666">
        <v>2023</v>
      </c>
      <c r="DA1648" s="666">
        <v>2024</v>
      </c>
      <c r="DB1648" s="666">
        <v>2024</v>
      </c>
      <c r="DC1648" s="666">
        <v>2024</v>
      </c>
      <c r="DD1648" s="666">
        <v>2024</v>
      </c>
      <c r="DE1648" s="666">
        <v>2024</v>
      </c>
      <c r="DF1648" s="666">
        <v>2024</v>
      </c>
    </row>
    <row r="1649" spans="1:110" ht="18" customHeight="1">
      <c r="A1649" s="454"/>
      <c r="B1649" s="22"/>
      <c r="C1649" s="1643" t="s">
        <v>895</v>
      </c>
      <c r="D1649" s="1643" t="s">
        <v>896</v>
      </c>
      <c r="E1649" s="1643" t="s">
        <v>897</v>
      </c>
      <c r="F1649" s="1643" t="s">
        <v>905</v>
      </c>
      <c r="G1649" s="1643" t="s">
        <v>898</v>
      </c>
      <c r="H1649" s="1643" t="s">
        <v>899</v>
      </c>
      <c r="I1649" s="1643" t="s">
        <v>895</v>
      </c>
      <c r="J1649" s="1643" t="s">
        <v>896</v>
      </c>
      <c r="K1649" s="1643" t="s">
        <v>897</v>
      </c>
      <c r="L1649" s="1643" t="s">
        <v>905</v>
      </c>
      <c r="M1649" s="1643" t="s">
        <v>898</v>
      </c>
      <c r="N1649" s="1643" t="s">
        <v>899</v>
      </c>
      <c r="O1649" s="1643" t="s">
        <v>895</v>
      </c>
      <c r="P1649" s="1643" t="s">
        <v>896</v>
      </c>
      <c r="Q1649" s="1643" t="s">
        <v>897</v>
      </c>
      <c r="R1649" s="1643" t="s">
        <v>905</v>
      </c>
      <c r="S1649" s="1643" t="s">
        <v>898</v>
      </c>
      <c r="T1649" s="1643" t="s">
        <v>899</v>
      </c>
      <c r="U1649" s="1643" t="s">
        <v>895</v>
      </c>
      <c r="V1649" s="1643" t="s">
        <v>896</v>
      </c>
      <c r="W1649" s="1643" t="s">
        <v>897</v>
      </c>
      <c r="X1649" s="1643" t="s">
        <v>905</v>
      </c>
      <c r="Y1649" s="1643" t="s">
        <v>898</v>
      </c>
      <c r="Z1649" s="1643" t="s">
        <v>899</v>
      </c>
      <c r="AA1649" s="1643" t="s">
        <v>895</v>
      </c>
      <c r="AB1649" s="1643" t="s">
        <v>896</v>
      </c>
      <c r="AC1649" s="1643" t="s">
        <v>897</v>
      </c>
      <c r="AD1649" s="1643" t="s">
        <v>905</v>
      </c>
      <c r="AE1649" s="1643" t="s">
        <v>898</v>
      </c>
      <c r="AF1649" s="1643" t="s">
        <v>899</v>
      </c>
      <c r="AG1649" s="1643" t="s">
        <v>895</v>
      </c>
      <c r="AH1649" s="1643" t="s">
        <v>896</v>
      </c>
      <c r="AI1649" s="1643" t="s">
        <v>897</v>
      </c>
      <c r="AJ1649" s="1643" t="s">
        <v>905</v>
      </c>
      <c r="AK1649" s="1643" t="s">
        <v>898</v>
      </c>
      <c r="AL1649" s="1643" t="s">
        <v>899</v>
      </c>
      <c r="AM1649" s="1643" t="s">
        <v>895</v>
      </c>
      <c r="AN1649" s="1643" t="s">
        <v>896</v>
      </c>
      <c r="AO1649" s="1643" t="s">
        <v>897</v>
      </c>
      <c r="AP1649" s="1643" t="s">
        <v>905</v>
      </c>
      <c r="AQ1649" s="1643" t="s">
        <v>898</v>
      </c>
      <c r="AR1649" s="1643" t="s">
        <v>899</v>
      </c>
      <c r="AS1649" s="1643" t="s">
        <v>895</v>
      </c>
      <c r="AT1649" s="1643" t="s">
        <v>896</v>
      </c>
      <c r="AU1649" s="1643" t="s">
        <v>897</v>
      </c>
      <c r="AV1649" s="1643" t="s">
        <v>905</v>
      </c>
      <c r="AW1649" s="1643" t="s">
        <v>898</v>
      </c>
      <c r="AX1649" s="1643" t="s">
        <v>899</v>
      </c>
      <c r="AY1649" s="1643" t="s">
        <v>895</v>
      </c>
      <c r="AZ1649" s="1643" t="s">
        <v>896</v>
      </c>
      <c r="BA1649" s="1643" t="s">
        <v>897</v>
      </c>
      <c r="BB1649" s="1643" t="s">
        <v>905</v>
      </c>
      <c r="BC1649" s="1643" t="s">
        <v>898</v>
      </c>
      <c r="BD1649" s="1643" t="s">
        <v>899</v>
      </c>
      <c r="BE1649" s="1643" t="s">
        <v>895</v>
      </c>
      <c r="BF1649" s="1643" t="s">
        <v>896</v>
      </c>
      <c r="BG1649" s="1643" t="s">
        <v>897</v>
      </c>
      <c r="BH1649" s="1643" t="s">
        <v>905</v>
      </c>
      <c r="BI1649" s="1643" t="s">
        <v>898</v>
      </c>
      <c r="BJ1649" s="1643" t="s">
        <v>899</v>
      </c>
      <c r="BK1649" s="1643" t="s">
        <v>895</v>
      </c>
      <c r="BL1649" s="1643" t="s">
        <v>896</v>
      </c>
      <c r="BM1649" s="1643" t="s">
        <v>897</v>
      </c>
      <c r="BN1649" s="1643" t="s">
        <v>905</v>
      </c>
      <c r="BO1649" s="1643" t="s">
        <v>898</v>
      </c>
      <c r="BP1649" s="1643" t="s">
        <v>899</v>
      </c>
      <c r="BQ1649" s="1643" t="s">
        <v>895</v>
      </c>
      <c r="BR1649" s="1643" t="s">
        <v>896</v>
      </c>
      <c r="BS1649" s="1643" t="s">
        <v>897</v>
      </c>
      <c r="BT1649" s="1643" t="s">
        <v>905</v>
      </c>
      <c r="BU1649" s="1643" t="s">
        <v>898</v>
      </c>
      <c r="BV1649" s="1643" t="s">
        <v>899</v>
      </c>
      <c r="BW1649" s="1643" t="s">
        <v>895</v>
      </c>
      <c r="BX1649" s="1643" t="s">
        <v>896</v>
      </c>
      <c r="BY1649" s="1643" t="s">
        <v>897</v>
      </c>
      <c r="BZ1649" s="1643" t="s">
        <v>905</v>
      </c>
      <c r="CA1649" s="1643" t="s">
        <v>898</v>
      </c>
      <c r="CB1649" s="1643" t="s">
        <v>899</v>
      </c>
      <c r="CC1649" s="1643" t="s">
        <v>895</v>
      </c>
      <c r="CD1649" s="1643" t="s">
        <v>896</v>
      </c>
      <c r="CE1649" s="1643" t="s">
        <v>897</v>
      </c>
      <c r="CF1649" s="1643" t="s">
        <v>905</v>
      </c>
      <c r="CG1649" s="1643" t="s">
        <v>898</v>
      </c>
      <c r="CH1649" s="1643" t="s">
        <v>899</v>
      </c>
      <c r="CI1649" s="1643" t="s">
        <v>895</v>
      </c>
      <c r="CJ1649" s="1643" t="s">
        <v>896</v>
      </c>
      <c r="CK1649" s="1643" t="s">
        <v>897</v>
      </c>
      <c r="CL1649" s="1643" t="s">
        <v>905</v>
      </c>
      <c r="CM1649" s="1643" t="s">
        <v>898</v>
      </c>
      <c r="CN1649" s="1643" t="s">
        <v>899</v>
      </c>
      <c r="CO1649" s="1643" t="s">
        <v>895</v>
      </c>
      <c r="CP1649" s="1643" t="s">
        <v>896</v>
      </c>
      <c r="CQ1649" s="1643" t="s">
        <v>897</v>
      </c>
      <c r="CR1649" s="1643" t="s">
        <v>905</v>
      </c>
      <c r="CS1649" s="1643" t="s">
        <v>898</v>
      </c>
      <c r="CT1649" s="1643" t="s">
        <v>899</v>
      </c>
      <c r="CU1649" s="1643" t="s">
        <v>895</v>
      </c>
      <c r="CV1649" s="1643" t="s">
        <v>896</v>
      </c>
      <c r="CW1649" s="1643" t="s">
        <v>897</v>
      </c>
      <c r="CX1649" s="1643" t="s">
        <v>905</v>
      </c>
      <c r="CY1649" s="1643" t="s">
        <v>898</v>
      </c>
      <c r="CZ1649" s="1643" t="s">
        <v>899</v>
      </c>
      <c r="DA1649" s="1643" t="s">
        <v>895</v>
      </c>
      <c r="DB1649" s="1643" t="s">
        <v>896</v>
      </c>
      <c r="DC1649" s="1643" t="s">
        <v>897</v>
      </c>
      <c r="DD1649" s="1643" t="s">
        <v>905</v>
      </c>
      <c r="DE1649" s="1643" t="s">
        <v>898</v>
      </c>
      <c r="DF1649" s="1643" t="s">
        <v>899</v>
      </c>
    </row>
    <row r="1650" spans="1:110" ht="18" customHeight="1">
      <c r="A1650" s="454"/>
      <c r="B1650" s="22"/>
      <c r="C1650" s="1644">
        <v>1</v>
      </c>
      <c r="D1650" s="1644">
        <v>2</v>
      </c>
      <c r="E1650" s="1644">
        <v>3</v>
      </c>
      <c r="F1650" s="1644">
        <v>4</v>
      </c>
      <c r="G1650" s="1644">
        <v>5</v>
      </c>
      <c r="H1650" s="1644">
        <v>6</v>
      </c>
      <c r="I1650" s="1644">
        <v>1</v>
      </c>
      <c r="J1650" s="1644">
        <v>2</v>
      </c>
      <c r="K1650" s="1644">
        <v>3</v>
      </c>
      <c r="L1650" s="1644">
        <v>4</v>
      </c>
      <c r="M1650" s="1644">
        <v>5</v>
      </c>
      <c r="N1650" s="1644">
        <v>6</v>
      </c>
      <c r="O1650" s="1644">
        <v>1</v>
      </c>
      <c r="P1650" s="1644">
        <v>2</v>
      </c>
      <c r="Q1650" s="1644">
        <v>3</v>
      </c>
      <c r="R1650" s="1644">
        <v>4</v>
      </c>
      <c r="S1650" s="1644">
        <v>5</v>
      </c>
      <c r="T1650" s="1644">
        <v>6</v>
      </c>
      <c r="U1650" s="1644">
        <v>1</v>
      </c>
      <c r="V1650" s="1644">
        <v>2</v>
      </c>
      <c r="W1650" s="1644">
        <v>3</v>
      </c>
      <c r="X1650" s="1644">
        <v>4</v>
      </c>
      <c r="Y1650" s="1644">
        <v>5</v>
      </c>
      <c r="Z1650" s="1644">
        <v>6</v>
      </c>
      <c r="AA1650" s="1644">
        <v>1</v>
      </c>
      <c r="AB1650" s="1644">
        <v>2</v>
      </c>
      <c r="AC1650" s="1644">
        <v>3</v>
      </c>
      <c r="AD1650" s="1644">
        <v>4</v>
      </c>
      <c r="AE1650" s="1644">
        <v>5</v>
      </c>
      <c r="AF1650" s="1644">
        <v>6</v>
      </c>
      <c r="AG1650" s="1644">
        <v>1</v>
      </c>
      <c r="AH1650" s="1644">
        <v>2</v>
      </c>
      <c r="AI1650" s="1644">
        <v>3</v>
      </c>
      <c r="AJ1650" s="1644">
        <v>4</v>
      </c>
      <c r="AK1650" s="1644">
        <v>5</v>
      </c>
      <c r="AL1650" s="1644">
        <v>6</v>
      </c>
      <c r="AM1650" s="1644">
        <v>1</v>
      </c>
      <c r="AN1650" s="1644">
        <v>2</v>
      </c>
      <c r="AO1650" s="1644">
        <v>3</v>
      </c>
      <c r="AP1650" s="1644">
        <v>4</v>
      </c>
      <c r="AQ1650" s="1644">
        <v>5</v>
      </c>
      <c r="AR1650" s="1644">
        <v>6</v>
      </c>
      <c r="AS1650" s="1644">
        <v>1</v>
      </c>
      <c r="AT1650" s="1644">
        <v>2</v>
      </c>
      <c r="AU1650" s="1644">
        <v>3</v>
      </c>
      <c r="AV1650" s="1644">
        <v>4</v>
      </c>
      <c r="AW1650" s="1644">
        <v>5</v>
      </c>
      <c r="AX1650" s="1644">
        <v>6</v>
      </c>
      <c r="AY1650" s="1644">
        <v>1</v>
      </c>
      <c r="AZ1650" s="1644">
        <v>2</v>
      </c>
      <c r="BA1650" s="1644">
        <v>3</v>
      </c>
      <c r="BB1650" s="1644">
        <v>4</v>
      </c>
      <c r="BC1650" s="1644">
        <v>5</v>
      </c>
      <c r="BD1650" s="1644">
        <v>6</v>
      </c>
      <c r="BE1650" s="1644">
        <v>1</v>
      </c>
      <c r="BF1650" s="1644">
        <v>2</v>
      </c>
      <c r="BG1650" s="1644">
        <v>3</v>
      </c>
      <c r="BH1650" s="1644">
        <v>4</v>
      </c>
      <c r="BI1650" s="1644">
        <v>5</v>
      </c>
      <c r="BJ1650" s="1644">
        <v>6</v>
      </c>
      <c r="BK1650" s="1644">
        <v>1</v>
      </c>
      <c r="BL1650" s="1644">
        <v>2</v>
      </c>
      <c r="BM1650" s="1644">
        <v>3</v>
      </c>
      <c r="BN1650" s="1644">
        <v>4</v>
      </c>
      <c r="BO1650" s="1644">
        <v>5</v>
      </c>
      <c r="BP1650" s="1644">
        <v>6</v>
      </c>
      <c r="BQ1650" s="1644">
        <v>1</v>
      </c>
      <c r="BR1650" s="1644">
        <v>2</v>
      </c>
      <c r="BS1650" s="1644">
        <v>3</v>
      </c>
      <c r="BT1650" s="1644">
        <v>4</v>
      </c>
      <c r="BU1650" s="1644">
        <v>5</v>
      </c>
      <c r="BV1650" s="1644">
        <v>6</v>
      </c>
      <c r="BW1650" s="1644">
        <v>1</v>
      </c>
      <c r="BX1650" s="1644">
        <v>2</v>
      </c>
      <c r="BY1650" s="1644">
        <v>3</v>
      </c>
      <c r="BZ1650" s="1644">
        <v>4</v>
      </c>
      <c r="CA1650" s="1644">
        <v>5</v>
      </c>
      <c r="CB1650" s="1644">
        <v>6</v>
      </c>
      <c r="CC1650" s="1644">
        <v>1</v>
      </c>
      <c r="CD1650" s="1644">
        <v>2</v>
      </c>
      <c r="CE1650" s="1644">
        <v>3</v>
      </c>
      <c r="CF1650" s="1644">
        <v>4</v>
      </c>
      <c r="CG1650" s="1644">
        <v>5</v>
      </c>
      <c r="CH1650" s="1644">
        <v>6</v>
      </c>
      <c r="CI1650" s="1644">
        <v>1</v>
      </c>
      <c r="CJ1650" s="1644">
        <v>2</v>
      </c>
      <c r="CK1650" s="1644">
        <v>3</v>
      </c>
      <c r="CL1650" s="1644">
        <v>4</v>
      </c>
      <c r="CM1650" s="1644">
        <v>5</v>
      </c>
      <c r="CN1650" s="1644">
        <v>6</v>
      </c>
      <c r="CO1650" s="1644">
        <v>1</v>
      </c>
      <c r="CP1650" s="1644">
        <v>2</v>
      </c>
      <c r="CQ1650" s="1644">
        <v>3</v>
      </c>
      <c r="CR1650" s="1644">
        <v>4</v>
      </c>
      <c r="CS1650" s="1644">
        <v>5</v>
      </c>
      <c r="CT1650" s="1644">
        <v>6</v>
      </c>
      <c r="CU1650" s="1644">
        <v>1</v>
      </c>
      <c r="CV1650" s="1644">
        <v>2</v>
      </c>
      <c r="CW1650" s="1644">
        <v>3</v>
      </c>
      <c r="CX1650" s="1644">
        <v>4</v>
      </c>
      <c r="CY1650" s="1644">
        <v>5</v>
      </c>
      <c r="CZ1650" s="1644">
        <v>6</v>
      </c>
      <c r="DA1650" s="1644">
        <v>1</v>
      </c>
      <c r="DB1650" s="1644">
        <v>2</v>
      </c>
      <c r="DC1650" s="1644">
        <v>3</v>
      </c>
      <c r="DD1650" s="1644">
        <v>4</v>
      </c>
      <c r="DE1650" s="1644">
        <v>5</v>
      </c>
      <c r="DF1650" s="1644">
        <v>6</v>
      </c>
    </row>
    <row r="1651" spans="1:110" ht="18" customHeight="1">
      <c r="A1651" s="454"/>
      <c r="B1651" s="22"/>
      <c r="C1651" s="658" t="str">
        <f>"Comb_VehA2_"&amp;C1650&amp;"_"&amp;C1648</f>
        <v>Comb_VehA2_1_2007</v>
      </c>
      <c r="D1651" s="658" t="str">
        <f t="shared" ref="D1651:BO1651" si="116">"Comb_VehA2_"&amp;D1650&amp;"_"&amp;D1648</f>
        <v>Comb_VehA2_2_2007</v>
      </c>
      <c r="E1651" s="658" t="str">
        <f t="shared" si="116"/>
        <v>Comb_VehA2_3_2007</v>
      </c>
      <c r="F1651" s="658" t="str">
        <f t="shared" si="116"/>
        <v>Comb_VehA2_4_2007</v>
      </c>
      <c r="G1651" s="658" t="str">
        <f t="shared" si="116"/>
        <v>Comb_VehA2_5_2007</v>
      </c>
      <c r="H1651" s="658" t="str">
        <f t="shared" si="116"/>
        <v>Comb_VehA2_6_2007</v>
      </c>
      <c r="I1651" s="658" t="str">
        <f t="shared" si="116"/>
        <v>Comb_VehA2_1_2008</v>
      </c>
      <c r="J1651" s="658" t="str">
        <f t="shared" si="116"/>
        <v>Comb_VehA2_2_2008</v>
      </c>
      <c r="K1651" s="658" t="str">
        <f t="shared" si="116"/>
        <v>Comb_VehA2_3_2008</v>
      </c>
      <c r="L1651" s="658" t="str">
        <f t="shared" si="116"/>
        <v>Comb_VehA2_4_2008</v>
      </c>
      <c r="M1651" s="658" t="str">
        <f t="shared" si="116"/>
        <v>Comb_VehA2_5_2008</v>
      </c>
      <c r="N1651" s="658" t="str">
        <f t="shared" si="116"/>
        <v>Comb_VehA2_6_2008</v>
      </c>
      <c r="O1651" s="658" t="str">
        <f t="shared" si="116"/>
        <v>Comb_VehA2_1_2009</v>
      </c>
      <c r="P1651" s="658" t="str">
        <f t="shared" si="116"/>
        <v>Comb_VehA2_2_2009</v>
      </c>
      <c r="Q1651" s="658" t="str">
        <f t="shared" si="116"/>
        <v>Comb_VehA2_3_2009</v>
      </c>
      <c r="R1651" s="658" t="str">
        <f t="shared" si="116"/>
        <v>Comb_VehA2_4_2009</v>
      </c>
      <c r="S1651" s="658" t="str">
        <f t="shared" si="116"/>
        <v>Comb_VehA2_5_2009</v>
      </c>
      <c r="T1651" s="658" t="str">
        <f t="shared" si="116"/>
        <v>Comb_VehA2_6_2009</v>
      </c>
      <c r="U1651" s="658" t="str">
        <f t="shared" si="116"/>
        <v>Comb_VehA2_1_2010</v>
      </c>
      <c r="V1651" s="658" t="str">
        <f t="shared" si="116"/>
        <v>Comb_VehA2_2_2010</v>
      </c>
      <c r="W1651" s="658" t="str">
        <f t="shared" si="116"/>
        <v>Comb_VehA2_3_2010</v>
      </c>
      <c r="X1651" s="658" t="str">
        <f t="shared" si="116"/>
        <v>Comb_VehA2_4_2010</v>
      </c>
      <c r="Y1651" s="658" t="str">
        <f t="shared" si="116"/>
        <v>Comb_VehA2_5_2010</v>
      </c>
      <c r="Z1651" s="658" t="str">
        <f t="shared" si="116"/>
        <v>Comb_VehA2_6_2010</v>
      </c>
      <c r="AA1651" s="658" t="str">
        <f t="shared" si="116"/>
        <v>Comb_VehA2_1_2011</v>
      </c>
      <c r="AB1651" s="658" t="str">
        <f t="shared" si="116"/>
        <v>Comb_VehA2_2_2011</v>
      </c>
      <c r="AC1651" s="658" t="str">
        <f t="shared" si="116"/>
        <v>Comb_VehA2_3_2011</v>
      </c>
      <c r="AD1651" s="658" t="str">
        <f t="shared" si="116"/>
        <v>Comb_VehA2_4_2011</v>
      </c>
      <c r="AE1651" s="658" t="str">
        <f t="shared" si="116"/>
        <v>Comb_VehA2_5_2011</v>
      </c>
      <c r="AF1651" s="658" t="str">
        <f t="shared" si="116"/>
        <v>Comb_VehA2_6_2011</v>
      </c>
      <c r="AG1651" s="658" t="str">
        <f t="shared" si="116"/>
        <v>Comb_VehA2_1_2012</v>
      </c>
      <c r="AH1651" s="658" t="str">
        <f t="shared" si="116"/>
        <v>Comb_VehA2_2_2012</v>
      </c>
      <c r="AI1651" s="658" t="str">
        <f t="shared" si="116"/>
        <v>Comb_VehA2_3_2012</v>
      </c>
      <c r="AJ1651" s="658" t="str">
        <f t="shared" si="116"/>
        <v>Comb_VehA2_4_2012</v>
      </c>
      <c r="AK1651" s="658" t="str">
        <f t="shared" si="116"/>
        <v>Comb_VehA2_5_2012</v>
      </c>
      <c r="AL1651" s="658" t="str">
        <f t="shared" si="116"/>
        <v>Comb_VehA2_6_2012</v>
      </c>
      <c r="AM1651" s="658" t="str">
        <f t="shared" si="116"/>
        <v>Comb_VehA2_1_2013</v>
      </c>
      <c r="AN1651" s="658" t="str">
        <f t="shared" si="116"/>
        <v>Comb_VehA2_2_2013</v>
      </c>
      <c r="AO1651" s="658" t="str">
        <f t="shared" si="116"/>
        <v>Comb_VehA2_3_2013</v>
      </c>
      <c r="AP1651" s="658" t="str">
        <f t="shared" si="116"/>
        <v>Comb_VehA2_4_2013</v>
      </c>
      <c r="AQ1651" s="658" t="str">
        <f t="shared" si="116"/>
        <v>Comb_VehA2_5_2013</v>
      </c>
      <c r="AR1651" s="658" t="str">
        <f t="shared" si="116"/>
        <v>Comb_VehA2_6_2013</v>
      </c>
      <c r="AS1651" s="658" t="str">
        <f t="shared" si="116"/>
        <v>Comb_VehA2_1_2014</v>
      </c>
      <c r="AT1651" s="658" t="str">
        <f t="shared" si="116"/>
        <v>Comb_VehA2_2_2014</v>
      </c>
      <c r="AU1651" s="658" t="str">
        <f t="shared" si="116"/>
        <v>Comb_VehA2_3_2014</v>
      </c>
      <c r="AV1651" s="658" t="str">
        <f t="shared" si="116"/>
        <v>Comb_VehA2_4_2014</v>
      </c>
      <c r="AW1651" s="658" t="str">
        <f t="shared" si="116"/>
        <v>Comb_VehA2_5_2014</v>
      </c>
      <c r="AX1651" s="658" t="str">
        <f t="shared" si="116"/>
        <v>Comb_VehA2_6_2014</v>
      </c>
      <c r="AY1651" s="658" t="str">
        <f t="shared" si="116"/>
        <v>Comb_VehA2_1_2015</v>
      </c>
      <c r="AZ1651" s="658" t="str">
        <f t="shared" si="116"/>
        <v>Comb_VehA2_2_2015</v>
      </c>
      <c r="BA1651" s="658" t="str">
        <f t="shared" si="116"/>
        <v>Comb_VehA2_3_2015</v>
      </c>
      <c r="BB1651" s="658" t="str">
        <f t="shared" si="116"/>
        <v>Comb_VehA2_4_2015</v>
      </c>
      <c r="BC1651" s="658" t="str">
        <f t="shared" si="116"/>
        <v>Comb_VehA2_5_2015</v>
      </c>
      <c r="BD1651" s="658" t="str">
        <f t="shared" si="116"/>
        <v>Comb_VehA2_6_2015</v>
      </c>
      <c r="BE1651" s="658" t="str">
        <f t="shared" si="116"/>
        <v>Comb_VehA2_1_2016</v>
      </c>
      <c r="BF1651" s="658" t="str">
        <f t="shared" si="116"/>
        <v>Comb_VehA2_2_2016</v>
      </c>
      <c r="BG1651" s="658" t="str">
        <f t="shared" si="116"/>
        <v>Comb_VehA2_3_2016</v>
      </c>
      <c r="BH1651" s="658" t="str">
        <f t="shared" si="116"/>
        <v>Comb_VehA2_4_2016</v>
      </c>
      <c r="BI1651" s="658" t="str">
        <f t="shared" si="116"/>
        <v>Comb_VehA2_5_2016</v>
      </c>
      <c r="BJ1651" s="658" t="str">
        <f t="shared" si="116"/>
        <v>Comb_VehA2_6_2016</v>
      </c>
      <c r="BK1651" s="658" t="str">
        <f t="shared" si="116"/>
        <v>Comb_VehA2_1_2017</v>
      </c>
      <c r="BL1651" s="658" t="str">
        <f t="shared" si="116"/>
        <v>Comb_VehA2_2_2017</v>
      </c>
      <c r="BM1651" s="658" t="str">
        <f t="shared" si="116"/>
        <v>Comb_VehA2_3_2017</v>
      </c>
      <c r="BN1651" s="658" t="str">
        <f t="shared" si="116"/>
        <v>Comb_VehA2_4_2017</v>
      </c>
      <c r="BO1651" s="658" t="str">
        <f t="shared" si="116"/>
        <v>Comb_VehA2_5_2017</v>
      </c>
      <c r="BP1651" s="658" t="str">
        <f t="shared" ref="BP1651:CZ1651" si="117">"Comb_VehA2_"&amp;BP1650&amp;"_"&amp;BP1648</f>
        <v>Comb_VehA2_6_2017</v>
      </c>
      <c r="BQ1651" s="658" t="str">
        <f t="shared" si="117"/>
        <v>Comb_VehA2_1_2018</v>
      </c>
      <c r="BR1651" s="658" t="str">
        <f t="shared" si="117"/>
        <v>Comb_VehA2_2_2018</v>
      </c>
      <c r="BS1651" s="658" t="str">
        <f t="shared" si="117"/>
        <v>Comb_VehA2_3_2018</v>
      </c>
      <c r="BT1651" s="658" t="str">
        <f t="shared" si="117"/>
        <v>Comb_VehA2_4_2018</v>
      </c>
      <c r="BU1651" s="658" t="str">
        <f t="shared" si="117"/>
        <v>Comb_VehA2_5_2018</v>
      </c>
      <c r="BV1651" s="658" t="str">
        <f t="shared" si="117"/>
        <v>Comb_VehA2_6_2018</v>
      </c>
      <c r="BW1651" s="658" t="str">
        <f t="shared" si="117"/>
        <v>Comb_VehA2_1_2019</v>
      </c>
      <c r="BX1651" s="658" t="str">
        <f t="shared" si="117"/>
        <v>Comb_VehA2_2_2019</v>
      </c>
      <c r="BY1651" s="658" t="str">
        <f t="shared" si="117"/>
        <v>Comb_VehA2_3_2019</v>
      </c>
      <c r="BZ1651" s="658" t="str">
        <f t="shared" si="117"/>
        <v>Comb_VehA2_4_2019</v>
      </c>
      <c r="CA1651" s="658" t="str">
        <f t="shared" si="117"/>
        <v>Comb_VehA2_5_2019</v>
      </c>
      <c r="CB1651" s="658" t="str">
        <f t="shared" si="117"/>
        <v>Comb_VehA2_6_2019</v>
      </c>
      <c r="CC1651" s="658" t="str">
        <f t="shared" si="117"/>
        <v>Comb_VehA2_1_2020</v>
      </c>
      <c r="CD1651" s="658" t="str">
        <f t="shared" si="117"/>
        <v>Comb_VehA2_2_2020</v>
      </c>
      <c r="CE1651" s="658" t="str">
        <f t="shared" si="117"/>
        <v>Comb_VehA2_3_2020</v>
      </c>
      <c r="CF1651" s="658" t="str">
        <f t="shared" si="117"/>
        <v>Comb_VehA2_4_2020</v>
      </c>
      <c r="CG1651" s="658" t="str">
        <f t="shared" si="117"/>
        <v>Comb_VehA2_5_2020</v>
      </c>
      <c r="CH1651" s="658" t="str">
        <f t="shared" si="117"/>
        <v>Comb_VehA2_6_2020</v>
      </c>
      <c r="CI1651" s="658" t="str">
        <f t="shared" si="117"/>
        <v>Comb_VehA2_1_2021</v>
      </c>
      <c r="CJ1651" s="658" t="str">
        <f t="shared" si="117"/>
        <v>Comb_VehA2_2_2021</v>
      </c>
      <c r="CK1651" s="658" t="str">
        <f t="shared" si="117"/>
        <v>Comb_VehA2_3_2021</v>
      </c>
      <c r="CL1651" s="658" t="str">
        <f t="shared" si="117"/>
        <v>Comb_VehA2_4_2021</v>
      </c>
      <c r="CM1651" s="658" t="str">
        <f t="shared" si="117"/>
        <v>Comb_VehA2_5_2021</v>
      </c>
      <c r="CN1651" s="658" t="str">
        <f t="shared" si="117"/>
        <v>Comb_VehA2_6_2021</v>
      </c>
      <c r="CO1651" s="658" t="str">
        <f t="shared" si="117"/>
        <v>Comb_VehA2_1_2022</v>
      </c>
      <c r="CP1651" s="658" t="str">
        <f t="shared" si="117"/>
        <v>Comb_VehA2_2_2022</v>
      </c>
      <c r="CQ1651" s="658" t="str">
        <f t="shared" si="117"/>
        <v>Comb_VehA2_3_2022</v>
      </c>
      <c r="CR1651" s="658" t="str">
        <f t="shared" si="117"/>
        <v>Comb_VehA2_4_2022</v>
      </c>
      <c r="CS1651" s="658" t="str">
        <f t="shared" si="117"/>
        <v>Comb_VehA2_5_2022</v>
      </c>
      <c r="CT1651" s="658" t="str">
        <f t="shared" si="117"/>
        <v>Comb_VehA2_6_2022</v>
      </c>
      <c r="CU1651" s="658" t="str">
        <f t="shared" si="117"/>
        <v>Comb_VehA2_1_2023</v>
      </c>
      <c r="CV1651" s="658" t="str">
        <f t="shared" si="117"/>
        <v>Comb_VehA2_2_2023</v>
      </c>
      <c r="CW1651" s="658" t="str">
        <f t="shared" si="117"/>
        <v>Comb_VehA2_3_2023</v>
      </c>
      <c r="CX1651" s="658" t="str">
        <f t="shared" si="117"/>
        <v>Comb_VehA2_4_2023</v>
      </c>
      <c r="CY1651" s="658" t="str">
        <f t="shared" si="117"/>
        <v>Comb_VehA2_5_2023</v>
      </c>
      <c r="CZ1651" s="658" t="str">
        <f t="shared" si="117"/>
        <v>Comb_VehA2_6_2023</v>
      </c>
      <c r="DA1651" s="658" t="str">
        <f t="shared" ref="DA1651:DF1651" si="118">"Comb_VehA2_"&amp;DA1650&amp;"_"&amp;DA1648</f>
        <v>Comb_VehA2_1_2024</v>
      </c>
      <c r="DB1651" s="658" t="str">
        <f t="shared" si="118"/>
        <v>Comb_VehA2_2_2024</v>
      </c>
      <c r="DC1651" s="658" t="str">
        <f t="shared" si="118"/>
        <v>Comb_VehA2_3_2024</v>
      </c>
      <c r="DD1651" s="658" t="str">
        <f t="shared" si="118"/>
        <v>Comb_VehA2_4_2024</v>
      </c>
      <c r="DE1651" s="658" t="str">
        <f t="shared" si="118"/>
        <v>Comb_VehA2_5_2024</v>
      </c>
      <c r="DF1651" s="658" t="str">
        <f t="shared" si="118"/>
        <v>Comb_VehA2_6_2024</v>
      </c>
    </row>
    <row r="1652" spans="1:110" ht="18" customHeight="1">
      <c r="A1652" s="454"/>
      <c r="B1652" s="22"/>
      <c r="C1652" s="1645" t="s">
        <v>950</v>
      </c>
      <c r="D1652" s="1658" t="s">
        <v>950</v>
      </c>
      <c r="E1652" s="1645" t="s">
        <v>950</v>
      </c>
      <c r="F1652" s="262" t="s">
        <v>949</v>
      </c>
      <c r="G1652" s="1647" t="s">
        <v>950</v>
      </c>
      <c r="H1652" s="1647" t="s">
        <v>950</v>
      </c>
      <c r="I1652" s="1645" t="s">
        <v>950</v>
      </c>
      <c r="J1652" s="1658" t="s">
        <v>950</v>
      </c>
      <c r="K1652" s="1645" t="s">
        <v>950</v>
      </c>
      <c r="L1652" s="262" t="s">
        <v>949</v>
      </c>
      <c r="M1652" s="1647" t="s">
        <v>950</v>
      </c>
      <c r="N1652" s="1647" t="s">
        <v>950</v>
      </c>
      <c r="O1652" s="1645" t="s">
        <v>950</v>
      </c>
      <c r="P1652" s="1658" t="s">
        <v>950</v>
      </c>
      <c r="Q1652" s="1645" t="s">
        <v>950</v>
      </c>
      <c r="R1652" s="262" t="s">
        <v>949</v>
      </c>
      <c r="S1652" s="1647" t="s">
        <v>950</v>
      </c>
      <c r="T1652" s="1647" t="s">
        <v>950</v>
      </c>
      <c r="U1652" s="1645" t="s">
        <v>950</v>
      </c>
      <c r="V1652" s="1658" t="s">
        <v>950</v>
      </c>
      <c r="W1652" s="1645" t="s">
        <v>950</v>
      </c>
      <c r="X1652" s="262" t="s">
        <v>949</v>
      </c>
      <c r="Y1652" s="1647" t="s">
        <v>950</v>
      </c>
      <c r="Z1652" s="1647" t="s">
        <v>950</v>
      </c>
      <c r="AA1652" s="1645" t="s">
        <v>950</v>
      </c>
      <c r="AB1652" s="1658" t="s">
        <v>950</v>
      </c>
      <c r="AC1652" s="1645" t="s">
        <v>950</v>
      </c>
      <c r="AD1652" s="262" t="s">
        <v>949</v>
      </c>
      <c r="AE1652" s="1647" t="s">
        <v>950</v>
      </c>
      <c r="AF1652" s="1647" t="s">
        <v>950</v>
      </c>
      <c r="AG1652" s="1645" t="s">
        <v>950</v>
      </c>
      <c r="AH1652" s="1658" t="s">
        <v>950</v>
      </c>
      <c r="AI1652" s="1645" t="s">
        <v>950</v>
      </c>
      <c r="AJ1652" s="262" t="s">
        <v>949</v>
      </c>
      <c r="AK1652" s="1647" t="s">
        <v>950</v>
      </c>
      <c r="AL1652" s="1647" t="s">
        <v>950</v>
      </c>
      <c r="AM1652" s="1645" t="s">
        <v>950</v>
      </c>
      <c r="AN1652" s="1658" t="s">
        <v>950</v>
      </c>
      <c r="AO1652" s="1645" t="s">
        <v>950</v>
      </c>
      <c r="AP1652" s="262" t="s">
        <v>949</v>
      </c>
      <c r="AQ1652" s="1647" t="s">
        <v>950</v>
      </c>
      <c r="AR1652" s="1647" t="s">
        <v>950</v>
      </c>
      <c r="AS1652" s="1645" t="s">
        <v>950</v>
      </c>
      <c r="AT1652" s="1658" t="s">
        <v>950</v>
      </c>
      <c r="AU1652" s="1645" t="s">
        <v>950</v>
      </c>
      <c r="AV1652" s="262" t="s">
        <v>949</v>
      </c>
      <c r="AW1652" s="1647" t="s">
        <v>950</v>
      </c>
      <c r="AX1652" s="1647" t="s">
        <v>950</v>
      </c>
      <c r="AY1652" s="1645" t="s">
        <v>950</v>
      </c>
      <c r="AZ1652" s="1658" t="s">
        <v>950</v>
      </c>
      <c r="BA1652" s="1645" t="s">
        <v>950</v>
      </c>
      <c r="BB1652" s="262" t="s">
        <v>949</v>
      </c>
      <c r="BC1652" s="1647" t="s">
        <v>950</v>
      </c>
      <c r="BD1652" s="1647" t="s">
        <v>950</v>
      </c>
      <c r="BE1652" s="1645" t="s">
        <v>950</v>
      </c>
      <c r="BF1652" s="1658" t="s">
        <v>950</v>
      </c>
      <c r="BG1652" s="1645" t="s">
        <v>950</v>
      </c>
      <c r="BH1652" s="262" t="s">
        <v>949</v>
      </c>
      <c r="BI1652" s="1647" t="s">
        <v>950</v>
      </c>
      <c r="BJ1652" s="1647" t="s">
        <v>950</v>
      </c>
      <c r="BK1652" s="1645" t="s">
        <v>950</v>
      </c>
      <c r="BL1652" s="1658" t="s">
        <v>950</v>
      </c>
      <c r="BM1652" s="1645" t="s">
        <v>950</v>
      </c>
      <c r="BN1652" s="262" t="s">
        <v>949</v>
      </c>
      <c r="BO1652" s="1647" t="s">
        <v>950</v>
      </c>
      <c r="BP1652" s="1647" t="s">
        <v>950</v>
      </c>
      <c r="BQ1652" s="1645" t="s">
        <v>950</v>
      </c>
      <c r="BR1652" s="1658" t="s">
        <v>950</v>
      </c>
      <c r="BS1652" s="1645" t="s">
        <v>950</v>
      </c>
      <c r="BT1652" s="262" t="s">
        <v>949</v>
      </c>
      <c r="BU1652" s="1647" t="s">
        <v>950</v>
      </c>
      <c r="BV1652" s="1647" t="s">
        <v>950</v>
      </c>
      <c r="BW1652" s="1645" t="s">
        <v>950</v>
      </c>
      <c r="BX1652" s="1658" t="s">
        <v>950</v>
      </c>
      <c r="BY1652" s="1645" t="s">
        <v>950</v>
      </c>
      <c r="BZ1652" s="262" t="s">
        <v>949</v>
      </c>
      <c r="CA1652" s="1647" t="s">
        <v>950</v>
      </c>
      <c r="CB1652" s="1647" t="s">
        <v>950</v>
      </c>
      <c r="CC1652" s="1645" t="s">
        <v>950</v>
      </c>
      <c r="CD1652" s="1658" t="s">
        <v>950</v>
      </c>
      <c r="CE1652" s="1645" t="s">
        <v>950</v>
      </c>
      <c r="CF1652" s="262" t="s">
        <v>949</v>
      </c>
      <c r="CG1652" s="1647" t="s">
        <v>950</v>
      </c>
      <c r="CH1652" s="1647" t="s">
        <v>950</v>
      </c>
      <c r="CI1652" s="1645" t="s">
        <v>950</v>
      </c>
      <c r="CJ1652" s="1658" t="s">
        <v>950</v>
      </c>
      <c r="CK1652" s="1645" t="s">
        <v>950</v>
      </c>
      <c r="CL1652" s="262" t="s">
        <v>949</v>
      </c>
      <c r="CM1652" s="1647" t="s">
        <v>950</v>
      </c>
      <c r="CN1652" s="1647" t="s">
        <v>950</v>
      </c>
      <c r="CO1652" s="1645" t="s">
        <v>950</v>
      </c>
      <c r="CP1652" s="1658" t="s">
        <v>950</v>
      </c>
      <c r="CQ1652" s="1645" t="s">
        <v>950</v>
      </c>
      <c r="CR1652" s="262" t="s">
        <v>949</v>
      </c>
      <c r="CS1652" s="1647" t="s">
        <v>950</v>
      </c>
      <c r="CT1652" s="1647" t="s">
        <v>950</v>
      </c>
      <c r="CU1652" s="1645" t="s">
        <v>950</v>
      </c>
      <c r="CV1652" s="1658" t="s">
        <v>950</v>
      </c>
      <c r="CW1652" s="1645" t="s">
        <v>950</v>
      </c>
      <c r="CX1652" s="262" t="s">
        <v>949</v>
      </c>
      <c r="CY1652" s="1647" t="s">
        <v>950</v>
      </c>
      <c r="CZ1652" s="1647" t="s">
        <v>950</v>
      </c>
      <c r="DA1652" s="1645" t="s">
        <v>950</v>
      </c>
      <c r="DB1652" s="1658" t="s">
        <v>950</v>
      </c>
      <c r="DC1652" s="1645" t="s">
        <v>950</v>
      </c>
      <c r="DD1652" s="262" t="s">
        <v>949</v>
      </c>
      <c r="DE1652" s="1647" t="s">
        <v>950</v>
      </c>
      <c r="DF1652" s="1647" t="s">
        <v>950</v>
      </c>
    </row>
    <row r="1653" spans="1:110" ht="18" customHeight="1">
      <c r="A1653" s="454"/>
      <c r="B1653" s="22"/>
      <c r="C1653" s="262" t="s">
        <v>949</v>
      </c>
      <c r="D1653" s="667" t="s">
        <v>949</v>
      </c>
      <c r="E1653" s="262" t="s">
        <v>949</v>
      </c>
      <c r="F1653" s="263" t="s">
        <v>952</v>
      </c>
      <c r="G1653" s="660" t="s">
        <v>2225</v>
      </c>
      <c r="H1653" s="660" t="s">
        <v>2225</v>
      </c>
      <c r="I1653" s="262" t="s">
        <v>949</v>
      </c>
      <c r="J1653" s="667" t="s">
        <v>949</v>
      </c>
      <c r="K1653" s="262" t="s">
        <v>949</v>
      </c>
      <c r="L1653" s="263" t="s">
        <v>952</v>
      </c>
      <c r="M1653" s="660" t="s">
        <v>2225</v>
      </c>
      <c r="N1653" s="660" t="s">
        <v>2225</v>
      </c>
      <c r="O1653" s="262" t="s">
        <v>949</v>
      </c>
      <c r="P1653" s="667" t="s">
        <v>949</v>
      </c>
      <c r="Q1653" s="262" t="s">
        <v>949</v>
      </c>
      <c r="R1653" s="263" t="s">
        <v>952</v>
      </c>
      <c r="S1653" s="660" t="s">
        <v>2225</v>
      </c>
      <c r="T1653" s="660" t="s">
        <v>2225</v>
      </c>
      <c r="U1653" s="262" t="s">
        <v>949</v>
      </c>
      <c r="V1653" s="667" t="s">
        <v>949</v>
      </c>
      <c r="W1653" s="262" t="s">
        <v>949</v>
      </c>
      <c r="X1653" s="263" t="s">
        <v>952</v>
      </c>
      <c r="Y1653" s="660" t="s">
        <v>2225</v>
      </c>
      <c r="Z1653" s="660" t="s">
        <v>2225</v>
      </c>
      <c r="AA1653" s="262" t="s">
        <v>949</v>
      </c>
      <c r="AB1653" s="667" t="s">
        <v>949</v>
      </c>
      <c r="AC1653" s="262" t="s">
        <v>949</v>
      </c>
      <c r="AD1653" s="263" t="s">
        <v>952</v>
      </c>
      <c r="AE1653" s="660" t="s">
        <v>2225</v>
      </c>
      <c r="AF1653" s="660" t="s">
        <v>2225</v>
      </c>
      <c r="AG1653" s="262" t="s">
        <v>949</v>
      </c>
      <c r="AH1653" s="667" t="s">
        <v>949</v>
      </c>
      <c r="AI1653" s="262" t="s">
        <v>949</v>
      </c>
      <c r="AJ1653" s="263" t="s">
        <v>952</v>
      </c>
      <c r="AK1653" s="660" t="s">
        <v>2225</v>
      </c>
      <c r="AL1653" s="660" t="s">
        <v>2225</v>
      </c>
      <c r="AM1653" s="262" t="s">
        <v>949</v>
      </c>
      <c r="AN1653" s="667" t="s">
        <v>949</v>
      </c>
      <c r="AO1653" s="262" t="s">
        <v>949</v>
      </c>
      <c r="AP1653" s="263" t="s">
        <v>952</v>
      </c>
      <c r="AQ1653" s="660" t="s">
        <v>2225</v>
      </c>
      <c r="AR1653" s="660" t="s">
        <v>2225</v>
      </c>
      <c r="AS1653" s="262" t="s">
        <v>949</v>
      </c>
      <c r="AT1653" s="667" t="s">
        <v>949</v>
      </c>
      <c r="AU1653" s="262" t="s">
        <v>949</v>
      </c>
      <c r="AV1653" s="263" t="s">
        <v>952</v>
      </c>
      <c r="AW1653" s="660" t="s">
        <v>2225</v>
      </c>
      <c r="AX1653" s="660" t="s">
        <v>2225</v>
      </c>
      <c r="AY1653" s="262" t="s">
        <v>949</v>
      </c>
      <c r="AZ1653" s="667" t="s">
        <v>949</v>
      </c>
      <c r="BA1653" s="262" t="s">
        <v>949</v>
      </c>
      <c r="BB1653" s="263" t="s">
        <v>952</v>
      </c>
      <c r="BC1653" s="660" t="s">
        <v>2225</v>
      </c>
      <c r="BD1653" s="660" t="s">
        <v>2225</v>
      </c>
      <c r="BE1653" s="262" t="s">
        <v>949</v>
      </c>
      <c r="BF1653" s="667" t="s">
        <v>949</v>
      </c>
      <c r="BG1653" s="262" t="s">
        <v>949</v>
      </c>
      <c r="BH1653" s="263" t="s">
        <v>952</v>
      </c>
      <c r="BI1653" s="660" t="s">
        <v>2225</v>
      </c>
      <c r="BJ1653" s="660" t="s">
        <v>2225</v>
      </c>
      <c r="BK1653" s="262" t="s">
        <v>949</v>
      </c>
      <c r="BL1653" s="667" t="s">
        <v>949</v>
      </c>
      <c r="BM1653" s="262" t="s">
        <v>949</v>
      </c>
      <c r="BN1653" s="263" t="s">
        <v>952</v>
      </c>
      <c r="BO1653" s="660" t="s">
        <v>2225</v>
      </c>
      <c r="BP1653" s="660" t="s">
        <v>2225</v>
      </c>
      <c r="BQ1653" s="262" t="s">
        <v>949</v>
      </c>
      <c r="BR1653" s="667" t="s">
        <v>949</v>
      </c>
      <c r="BS1653" s="262" t="s">
        <v>949</v>
      </c>
      <c r="BT1653" s="263" t="s">
        <v>952</v>
      </c>
      <c r="BU1653" s="660" t="s">
        <v>2225</v>
      </c>
      <c r="BV1653" s="660" t="s">
        <v>2225</v>
      </c>
      <c r="BW1653" s="262" t="s">
        <v>949</v>
      </c>
      <c r="BX1653" s="667" t="s">
        <v>949</v>
      </c>
      <c r="BY1653" s="262" t="s">
        <v>949</v>
      </c>
      <c r="BZ1653" s="263" t="s">
        <v>952</v>
      </c>
      <c r="CA1653" s="660" t="s">
        <v>2225</v>
      </c>
      <c r="CB1653" s="660" t="s">
        <v>2225</v>
      </c>
      <c r="CC1653" s="262" t="s">
        <v>949</v>
      </c>
      <c r="CD1653" s="667" t="s">
        <v>949</v>
      </c>
      <c r="CE1653" s="262" t="s">
        <v>949</v>
      </c>
      <c r="CF1653" s="263" t="s">
        <v>952</v>
      </c>
      <c r="CG1653" s="660" t="s">
        <v>2225</v>
      </c>
      <c r="CH1653" s="660" t="s">
        <v>2225</v>
      </c>
      <c r="CI1653" s="262" t="s">
        <v>949</v>
      </c>
      <c r="CJ1653" s="667" t="s">
        <v>949</v>
      </c>
      <c r="CK1653" s="262" t="s">
        <v>949</v>
      </c>
      <c r="CL1653" s="263" t="s">
        <v>952</v>
      </c>
      <c r="CM1653" s="660" t="s">
        <v>2225</v>
      </c>
      <c r="CN1653" s="660" t="s">
        <v>2225</v>
      </c>
      <c r="CO1653" s="262" t="s">
        <v>949</v>
      </c>
      <c r="CP1653" s="667" t="s">
        <v>949</v>
      </c>
      <c r="CQ1653" s="262" t="s">
        <v>949</v>
      </c>
      <c r="CR1653" s="263" t="s">
        <v>952</v>
      </c>
      <c r="CS1653" s="660" t="s">
        <v>2225</v>
      </c>
      <c r="CT1653" s="660" t="s">
        <v>2225</v>
      </c>
      <c r="CU1653" s="262" t="s">
        <v>949</v>
      </c>
      <c r="CV1653" s="667" t="s">
        <v>949</v>
      </c>
      <c r="CW1653" s="262" t="s">
        <v>949</v>
      </c>
      <c r="CX1653" s="263" t="s">
        <v>952</v>
      </c>
      <c r="CY1653" s="660" t="s">
        <v>2225</v>
      </c>
      <c r="CZ1653" s="660" t="s">
        <v>2225</v>
      </c>
      <c r="DA1653" s="262" t="s">
        <v>949</v>
      </c>
      <c r="DB1653" s="667" t="s">
        <v>949</v>
      </c>
      <c r="DC1653" s="262" t="s">
        <v>949</v>
      </c>
      <c r="DD1653" s="263" t="s">
        <v>952</v>
      </c>
      <c r="DE1653" s="660" t="s">
        <v>2225</v>
      </c>
      <c r="DF1653" s="660" t="s">
        <v>2225</v>
      </c>
    </row>
    <row r="1654" spans="1:110" ht="18" customHeight="1">
      <c r="A1654" s="454"/>
      <c r="B1654" s="22"/>
      <c r="C1654" s="263" t="s">
        <v>952</v>
      </c>
      <c r="D1654" s="663" t="s">
        <v>2225</v>
      </c>
      <c r="E1654" s="263" t="s">
        <v>952</v>
      </c>
      <c r="F1654" s="265" t="s">
        <v>2225</v>
      </c>
      <c r="I1654" s="263" t="s">
        <v>952</v>
      </c>
      <c r="J1654" s="663" t="s">
        <v>2225</v>
      </c>
      <c r="K1654" s="263" t="s">
        <v>952</v>
      </c>
      <c r="L1654" s="265" t="s">
        <v>2225</v>
      </c>
      <c r="O1654" s="263" t="s">
        <v>952</v>
      </c>
      <c r="P1654" s="663" t="s">
        <v>2225</v>
      </c>
      <c r="Q1654" s="263" t="s">
        <v>952</v>
      </c>
      <c r="R1654" s="265" t="s">
        <v>2225</v>
      </c>
      <c r="U1654" s="263" t="s">
        <v>952</v>
      </c>
      <c r="V1654" s="663" t="s">
        <v>2225</v>
      </c>
      <c r="W1654" s="263" t="s">
        <v>952</v>
      </c>
      <c r="X1654" s="265" t="s">
        <v>2225</v>
      </c>
      <c r="AA1654" s="263" t="s">
        <v>952</v>
      </c>
      <c r="AB1654" s="663" t="s">
        <v>2225</v>
      </c>
      <c r="AC1654" s="263" t="s">
        <v>952</v>
      </c>
      <c r="AD1654" s="265" t="s">
        <v>2225</v>
      </c>
      <c r="AG1654" s="263" t="s">
        <v>952</v>
      </c>
      <c r="AH1654" s="663" t="s">
        <v>2225</v>
      </c>
      <c r="AI1654" s="263" t="s">
        <v>952</v>
      </c>
      <c r="AJ1654" s="265" t="s">
        <v>2225</v>
      </c>
      <c r="AM1654" s="263" t="s">
        <v>952</v>
      </c>
      <c r="AN1654" s="663" t="s">
        <v>2225</v>
      </c>
      <c r="AO1654" s="263" t="s">
        <v>952</v>
      </c>
      <c r="AP1654" s="265" t="s">
        <v>2225</v>
      </c>
      <c r="AS1654" s="263" t="s">
        <v>952</v>
      </c>
      <c r="AT1654" s="663" t="s">
        <v>2225</v>
      </c>
      <c r="AU1654" s="263" t="s">
        <v>952</v>
      </c>
      <c r="AV1654" s="265" t="s">
        <v>2225</v>
      </c>
      <c r="AY1654" s="263" t="s">
        <v>952</v>
      </c>
      <c r="AZ1654" s="663" t="s">
        <v>2225</v>
      </c>
      <c r="BA1654" s="263" t="s">
        <v>952</v>
      </c>
      <c r="BB1654" s="265" t="s">
        <v>2225</v>
      </c>
      <c r="BE1654" s="263" t="s">
        <v>952</v>
      </c>
      <c r="BF1654" s="663" t="s">
        <v>2225</v>
      </c>
      <c r="BG1654" s="263" t="s">
        <v>952</v>
      </c>
      <c r="BH1654" s="265" t="s">
        <v>2225</v>
      </c>
      <c r="BK1654" s="263" t="s">
        <v>952</v>
      </c>
      <c r="BL1654" s="663" t="s">
        <v>2225</v>
      </c>
      <c r="BM1654" s="263" t="s">
        <v>952</v>
      </c>
      <c r="BN1654" s="265" t="s">
        <v>2225</v>
      </c>
      <c r="BQ1654" s="263" t="s">
        <v>952</v>
      </c>
      <c r="BR1654" s="663" t="s">
        <v>2225</v>
      </c>
      <c r="BS1654" s="263" t="s">
        <v>952</v>
      </c>
      <c r="BT1654" s="265" t="s">
        <v>2225</v>
      </c>
      <c r="BW1654" s="263" t="s">
        <v>952</v>
      </c>
      <c r="BX1654" s="663" t="s">
        <v>2225</v>
      </c>
      <c r="BY1654" s="263" t="s">
        <v>952</v>
      </c>
      <c r="BZ1654" s="265" t="s">
        <v>2225</v>
      </c>
      <c r="CC1654" s="263" t="s">
        <v>952</v>
      </c>
      <c r="CD1654" s="663" t="s">
        <v>2225</v>
      </c>
      <c r="CE1654" s="263" t="s">
        <v>952</v>
      </c>
      <c r="CF1654" s="265" t="s">
        <v>2225</v>
      </c>
      <c r="CI1654" s="263" t="s">
        <v>952</v>
      </c>
      <c r="CJ1654" s="663" t="s">
        <v>2225</v>
      </c>
      <c r="CK1654" s="263" t="s">
        <v>952</v>
      </c>
      <c r="CL1654" s="265" t="s">
        <v>2225</v>
      </c>
      <c r="CO1654" s="263" t="s">
        <v>952</v>
      </c>
      <c r="CP1654" s="663" t="s">
        <v>2225</v>
      </c>
      <c r="CQ1654" s="263" t="s">
        <v>952</v>
      </c>
      <c r="CR1654" s="265" t="s">
        <v>2225</v>
      </c>
      <c r="CU1654" s="263" t="s">
        <v>952</v>
      </c>
      <c r="CV1654" s="663" t="s">
        <v>2225</v>
      </c>
      <c r="CW1654" s="263" t="s">
        <v>952</v>
      </c>
      <c r="CX1654" s="265" t="s">
        <v>2225</v>
      </c>
      <c r="DA1654" s="263" t="s">
        <v>952</v>
      </c>
      <c r="DB1654" s="663" t="s">
        <v>2225</v>
      </c>
      <c r="DC1654" s="263" t="s">
        <v>952</v>
      </c>
      <c r="DD1654" s="265" t="s">
        <v>2225</v>
      </c>
    </row>
    <row r="1655" spans="1:110" ht="18" customHeight="1">
      <c r="A1655" s="454"/>
      <c r="B1655" s="22"/>
      <c r="C1655" s="263" t="s">
        <v>951</v>
      </c>
      <c r="E1655" s="263" t="s">
        <v>953</v>
      </c>
      <c r="I1655" s="263" t="s">
        <v>951</v>
      </c>
      <c r="K1655" s="263" t="s">
        <v>953</v>
      </c>
      <c r="O1655" s="263" t="s">
        <v>951</v>
      </c>
      <c r="Q1655" s="263" t="s">
        <v>953</v>
      </c>
      <c r="U1655" s="263" t="s">
        <v>951</v>
      </c>
      <c r="W1655" s="263" t="s">
        <v>953</v>
      </c>
      <c r="AA1655" s="263" t="s">
        <v>951</v>
      </c>
      <c r="AC1655" s="263" t="s">
        <v>953</v>
      </c>
      <c r="AG1655" s="263" t="s">
        <v>951</v>
      </c>
      <c r="AI1655" s="263" t="s">
        <v>953</v>
      </c>
      <c r="AM1655" s="263" t="s">
        <v>951</v>
      </c>
      <c r="AO1655" s="263" t="s">
        <v>953</v>
      </c>
      <c r="AS1655" s="263" t="s">
        <v>951</v>
      </c>
      <c r="AU1655" s="263" t="s">
        <v>953</v>
      </c>
      <c r="AY1655" s="263" t="s">
        <v>951</v>
      </c>
      <c r="BA1655" s="263" t="s">
        <v>953</v>
      </c>
      <c r="BE1655" s="263" t="s">
        <v>951</v>
      </c>
      <c r="BG1655" s="263" t="s">
        <v>953</v>
      </c>
      <c r="BK1655" s="263" t="s">
        <v>951</v>
      </c>
      <c r="BM1655" s="263" t="s">
        <v>953</v>
      </c>
      <c r="BQ1655" s="263" t="s">
        <v>951</v>
      </c>
      <c r="BS1655" s="263" t="s">
        <v>953</v>
      </c>
      <c r="BW1655" s="263" t="s">
        <v>951</v>
      </c>
      <c r="BY1655" s="263" t="s">
        <v>953</v>
      </c>
      <c r="CC1655" s="263" t="s">
        <v>951</v>
      </c>
      <c r="CE1655" s="263" t="s">
        <v>953</v>
      </c>
      <c r="CI1655" s="263" t="s">
        <v>951</v>
      </c>
      <c r="CK1655" s="263" t="s">
        <v>953</v>
      </c>
      <c r="CO1655" s="263" t="s">
        <v>951</v>
      </c>
      <c r="CQ1655" s="263" t="s">
        <v>953</v>
      </c>
      <c r="CU1655" s="263" t="s">
        <v>951</v>
      </c>
      <c r="CW1655" s="263" t="s">
        <v>953</v>
      </c>
      <c r="DA1655" s="263" t="s">
        <v>951</v>
      </c>
      <c r="DC1655" s="263" t="s">
        <v>953</v>
      </c>
    </row>
    <row r="1656" spans="1:110" ht="18" customHeight="1">
      <c r="A1656" s="454"/>
      <c r="B1656" s="22"/>
      <c r="C1656" s="265" t="s">
        <v>2225</v>
      </c>
      <c r="E1656" s="265" t="s">
        <v>2225</v>
      </c>
      <c r="I1656" s="265" t="s">
        <v>2225</v>
      </c>
      <c r="K1656" s="265" t="s">
        <v>2225</v>
      </c>
      <c r="O1656" s="265" t="s">
        <v>2225</v>
      </c>
      <c r="Q1656" s="265" t="s">
        <v>2225</v>
      </c>
      <c r="U1656" s="265" t="s">
        <v>2225</v>
      </c>
      <c r="W1656" s="265" t="s">
        <v>2225</v>
      </c>
      <c r="AA1656" s="265" t="s">
        <v>2225</v>
      </c>
      <c r="AC1656" s="265" t="s">
        <v>2225</v>
      </c>
      <c r="AG1656" s="265" t="s">
        <v>2225</v>
      </c>
      <c r="AI1656" s="265" t="s">
        <v>2225</v>
      </c>
      <c r="AM1656" s="265" t="s">
        <v>2225</v>
      </c>
      <c r="AO1656" s="265" t="s">
        <v>2225</v>
      </c>
      <c r="AS1656" s="265" t="s">
        <v>2225</v>
      </c>
      <c r="AU1656" s="265" t="s">
        <v>2225</v>
      </c>
      <c r="AY1656" s="265" t="s">
        <v>2225</v>
      </c>
      <c r="BA1656" s="265" t="s">
        <v>2225</v>
      </c>
      <c r="BE1656" s="265" t="s">
        <v>2225</v>
      </c>
      <c r="BG1656" s="265" t="s">
        <v>2225</v>
      </c>
      <c r="BK1656" s="265" t="s">
        <v>2225</v>
      </c>
      <c r="BM1656" s="265" t="s">
        <v>2225</v>
      </c>
      <c r="BQ1656" s="265" t="s">
        <v>2225</v>
      </c>
      <c r="BS1656" s="265" t="s">
        <v>2225</v>
      </c>
      <c r="BW1656" s="265" t="s">
        <v>2225</v>
      </c>
      <c r="BY1656" s="265" t="s">
        <v>2225</v>
      </c>
      <c r="CC1656" s="265" t="s">
        <v>2225</v>
      </c>
      <c r="CE1656" s="265" t="s">
        <v>2225</v>
      </c>
      <c r="CI1656" s="265" t="s">
        <v>2225</v>
      </c>
      <c r="CK1656" s="265" t="s">
        <v>2225</v>
      </c>
      <c r="CO1656" s="265" t="s">
        <v>2225</v>
      </c>
      <c r="CQ1656" s="265" t="s">
        <v>2225</v>
      </c>
      <c r="CU1656" s="265" t="s">
        <v>2225</v>
      </c>
      <c r="CW1656" s="265" t="s">
        <v>2225</v>
      </c>
      <c r="DA1656" s="265" t="s">
        <v>2225</v>
      </c>
      <c r="DC1656" s="265" t="s">
        <v>2225</v>
      </c>
    </row>
    <row r="1657" spans="1:110" ht="18" customHeight="1">
      <c r="A1657" s="454"/>
      <c r="B1657" s="22"/>
      <c r="C1657" s="19"/>
      <c r="D1657" s="19"/>
      <c r="E1657" s="19"/>
      <c r="F1657" s="19"/>
      <c r="G1657" s="47"/>
      <c r="H1657" s="19"/>
      <c r="J1657" s="21"/>
      <c r="K1657" s="21"/>
      <c r="L1657" s="21"/>
      <c r="M1657" s="21"/>
      <c r="N1657" s="21"/>
      <c r="O1657" s="21"/>
      <c r="P1657" s="19"/>
      <c r="Q1657" s="19"/>
      <c r="R1657" s="19"/>
      <c r="S1657" s="19"/>
      <c r="T1657" s="19"/>
      <c r="U1657" s="19"/>
      <c r="V1657" s="21"/>
      <c r="W1657" s="21"/>
      <c r="X1657" s="21"/>
      <c r="Y1657" s="21"/>
      <c r="Z1657" s="21"/>
      <c r="AA1657" s="21"/>
      <c r="AB1657" s="19"/>
      <c r="AC1657" s="19"/>
      <c r="AD1657" s="19"/>
      <c r="AE1657" s="19"/>
      <c r="AF1657" s="19"/>
      <c r="AG1657" s="19"/>
      <c r="AH1657" s="21"/>
      <c r="AI1657" s="21"/>
      <c r="AJ1657" s="21"/>
      <c r="AK1657" s="21"/>
      <c r="AL1657" s="21"/>
      <c r="AM1657" s="21"/>
      <c r="AN1657" s="19"/>
      <c r="AO1657" s="19"/>
      <c r="AP1657" s="19"/>
      <c r="AQ1657" s="19"/>
      <c r="AR1657" s="19"/>
      <c r="AS1657" s="19"/>
      <c r="AT1657" s="21"/>
      <c r="AU1657" s="21"/>
      <c r="AV1657" s="21"/>
      <c r="AW1657" s="21"/>
      <c r="AX1657" s="21"/>
      <c r="AY1657" s="21"/>
      <c r="AZ1657" s="19"/>
      <c r="BA1657" s="19"/>
    </row>
    <row r="1658" spans="1:110" ht="18" customHeight="1">
      <c r="A1658" s="454"/>
      <c r="B1658" s="22"/>
      <c r="C1658" s="19"/>
      <c r="D1658" s="19"/>
      <c r="E1658" s="19"/>
      <c r="F1658" s="19"/>
      <c r="O1658" s="670"/>
      <c r="P1658" s="671"/>
      <c r="Q1658" s="82"/>
      <c r="R1658" s="672"/>
      <c r="S1658" s="19"/>
      <c r="T1658" s="19"/>
      <c r="U1658" s="19"/>
      <c r="V1658" s="21"/>
      <c r="W1658" s="21"/>
      <c r="X1658" s="21"/>
      <c r="Y1658" s="21"/>
      <c r="Z1658" s="21"/>
      <c r="AA1658" s="21"/>
      <c r="AB1658" s="19"/>
      <c r="AC1658" s="19"/>
      <c r="AD1658" s="19"/>
      <c r="AE1658" s="19"/>
      <c r="AF1658" s="19"/>
      <c r="AG1658" s="19"/>
      <c r="AH1658" s="21"/>
      <c r="AI1658" s="21"/>
      <c r="AJ1658" s="21"/>
      <c r="AK1658" s="21"/>
      <c r="AL1658" s="21"/>
      <c r="AM1658" s="21"/>
      <c r="AN1658" s="19"/>
      <c r="AO1658" s="19"/>
      <c r="AP1658" s="19"/>
      <c r="AQ1658" s="19"/>
      <c r="AR1658" s="19"/>
      <c r="AS1658" s="19"/>
      <c r="AT1658" s="21"/>
      <c r="AU1658" s="21"/>
      <c r="AV1658" s="21"/>
      <c r="AW1658" s="21"/>
      <c r="AX1658" s="21"/>
      <c r="AY1658" s="21"/>
      <c r="AZ1658" s="19"/>
      <c r="BA1658" s="19"/>
    </row>
    <row r="1659" spans="1:110" ht="18" customHeight="1">
      <c r="A1659" s="454"/>
      <c r="B1659" s="22"/>
      <c r="C1659" s="19"/>
      <c r="D1659" s="19"/>
      <c r="E1659" s="19"/>
      <c r="F1659" s="19"/>
      <c r="G1659" s="47"/>
      <c r="H1659" s="19"/>
      <c r="J1659" s="21"/>
      <c r="K1659" s="21"/>
      <c r="L1659" s="21"/>
      <c r="M1659" s="21"/>
      <c r="N1659" s="21"/>
      <c r="O1659" s="21"/>
      <c r="P1659" s="19"/>
      <c r="Q1659" s="19"/>
      <c r="R1659" s="19"/>
      <c r="S1659" s="19"/>
      <c r="T1659" s="19"/>
      <c r="U1659" s="19"/>
      <c r="V1659" s="21"/>
      <c r="W1659" s="21"/>
      <c r="X1659" s="21"/>
      <c r="Y1659" s="21"/>
      <c r="Z1659" s="21"/>
      <c r="AA1659" s="21"/>
      <c r="AB1659" s="19"/>
      <c r="AC1659" s="19"/>
      <c r="AD1659" s="19"/>
      <c r="AE1659" s="19"/>
      <c r="AF1659" s="19"/>
      <c r="AG1659" s="19"/>
      <c r="AH1659" s="21"/>
      <c r="AI1659" s="21"/>
      <c r="AJ1659" s="21"/>
      <c r="AK1659" s="21"/>
      <c r="AL1659" s="21"/>
      <c r="AM1659" s="21"/>
      <c r="AN1659" s="19"/>
      <c r="AO1659" s="19"/>
      <c r="AP1659" s="19"/>
      <c r="AQ1659" s="19"/>
      <c r="AR1659" s="19"/>
      <c r="AS1659" s="19"/>
      <c r="AT1659" s="21"/>
      <c r="AU1659" s="21"/>
      <c r="AV1659" s="21"/>
      <c r="AW1659" s="21"/>
      <c r="AX1659" s="21"/>
      <c r="AY1659" s="21"/>
      <c r="AZ1659" s="19"/>
      <c r="BA1659" s="19"/>
    </row>
    <row r="1660" spans="1:110" ht="18" customHeight="1">
      <c r="A1660" s="454"/>
      <c r="B1660" s="22"/>
      <c r="C1660" s="19"/>
      <c r="D1660" s="19"/>
      <c r="E1660" s="19"/>
      <c r="F1660" s="19"/>
      <c r="G1660" s="47"/>
      <c r="H1660" s="19"/>
      <c r="J1660" s="21"/>
      <c r="K1660" s="21"/>
      <c r="L1660" s="21"/>
      <c r="M1660" s="21"/>
      <c r="N1660" s="21"/>
      <c r="O1660" s="21"/>
      <c r="P1660" s="19"/>
      <c r="Q1660" s="19"/>
      <c r="R1660" s="19"/>
      <c r="S1660" s="19"/>
      <c r="T1660" s="19"/>
      <c r="U1660" s="19"/>
      <c r="V1660" s="21"/>
      <c r="W1660" s="21"/>
      <c r="X1660" s="21"/>
      <c r="Y1660" s="21"/>
      <c r="Z1660" s="21"/>
      <c r="AA1660" s="21"/>
      <c r="AB1660" s="19"/>
      <c r="AC1660" s="19"/>
      <c r="AD1660" s="19"/>
      <c r="AE1660" s="19"/>
      <c r="AF1660" s="19"/>
      <c r="AG1660" s="19"/>
      <c r="AH1660" s="21"/>
      <c r="AI1660" s="21"/>
      <c r="AJ1660" s="21"/>
      <c r="AK1660" s="21"/>
      <c r="AL1660" s="21"/>
      <c r="AM1660" s="21"/>
      <c r="AN1660" s="19"/>
      <c r="AO1660" s="19"/>
      <c r="AP1660" s="19"/>
      <c r="AQ1660" s="19"/>
      <c r="AR1660" s="19"/>
      <c r="AS1660" s="19"/>
      <c r="AT1660" s="21"/>
      <c r="AU1660" s="21"/>
      <c r="AV1660" s="21"/>
      <c r="AW1660" s="21"/>
      <c r="AX1660" s="21"/>
      <c r="AY1660" s="21"/>
      <c r="AZ1660" s="19"/>
      <c r="BA1660" s="19"/>
    </row>
    <row r="1661" spans="1:110" ht="18" customHeight="1">
      <c r="A1661" s="454"/>
      <c r="B1661" s="22"/>
      <c r="C1661" s="19"/>
      <c r="D1661" s="19"/>
      <c r="E1661" s="19"/>
      <c r="F1661" s="19"/>
      <c r="G1661" s="47"/>
      <c r="H1661" s="19"/>
      <c r="J1661" s="21"/>
      <c r="K1661" s="21"/>
      <c r="L1661" s="21"/>
      <c r="M1661" s="21"/>
      <c r="N1661" s="21"/>
      <c r="O1661" s="21"/>
      <c r="P1661" s="19"/>
      <c r="Q1661" s="19"/>
      <c r="R1661" s="19"/>
      <c r="S1661" s="19"/>
      <c r="T1661" s="19"/>
      <c r="U1661" s="19"/>
      <c r="V1661" s="21"/>
      <c r="W1661" s="21"/>
      <c r="X1661" s="21"/>
      <c r="Y1661" s="21"/>
      <c r="Z1661" s="21"/>
      <c r="AA1661" s="21"/>
      <c r="AB1661" s="19"/>
      <c r="AC1661" s="19"/>
      <c r="AD1661" s="19"/>
      <c r="AE1661" s="19"/>
      <c r="AF1661" s="19"/>
      <c r="AG1661" s="19"/>
      <c r="AH1661" s="21"/>
      <c r="AI1661" s="21"/>
      <c r="AJ1661" s="21"/>
      <c r="AK1661" s="21"/>
      <c r="AL1661" s="21"/>
      <c r="AM1661" s="21"/>
      <c r="AN1661" s="19"/>
      <c r="AO1661" s="19"/>
      <c r="AP1661" s="19"/>
      <c r="AQ1661" s="19"/>
      <c r="AR1661" s="19"/>
      <c r="AS1661" s="19"/>
      <c r="AT1661" s="21"/>
      <c r="AU1661" s="21"/>
      <c r="AV1661" s="21"/>
      <c r="AW1661" s="21"/>
      <c r="AX1661" s="21"/>
      <c r="AY1661" s="21"/>
      <c r="AZ1661" s="19"/>
      <c r="BA1661" s="19"/>
    </row>
    <row r="1662" spans="1:110" ht="18" customHeight="1">
      <c r="A1662" s="454"/>
      <c r="B1662" s="22"/>
      <c r="C1662" s="19"/>
      <c r="D1662" s="19"/>
      <c r="E1662" s="19"/>
      <c r="F1662" s="19"/>
      <c r="G1662" s="47"/>
      <c r="H1662" s="19"/>
      <c r="J1662" s="21"/>
      <c r="K1662" s="21"/>
      <c r="L1662" s="21"/>
      <c r="M1662" s="21"/>
      <c r="N1662" s="21"/>
      <c r="O1662" s="21"/>
      <c r="P1662" s="19"/>
      <c r="Q1662" s="19"/>
      <c r="R1662" s="19"/>
      <c r="S1662" s="19"/>
      <c r="T1662" s="19"/>
      <c r="U1662" s="19"/>
      <c r="V1662" s="21"/>
      <c r="W1662" s="21"/>
      <c r="X1662" s="21"/>
      <c r="Y1662" s="21"/>
      <c r="Z1662" s="21"/>
      <c r="AA1662" s="21"/>
      <c r="AB1662" s="19"/>
      <c r="AC1662" s="19"/>
      <c r="AD1662" s="19"/>
      <c r="AE1662" s="19"/>
      <c r="AF1662" s="19"/>
      <c r="AG1662" s="19"/>
      <c r="AH1662" s="21"/>
      <c r="AI1662" s="21"/>
      <c r="AJ1662" s="21"/>
      <c r="AK1662" s="21"/>
      <c r="AL1662" s="21"/>
      <c r="AM1662" s="21"/>
      <c r="AN1662" s="19"/>
      <c r="AO1662" s="19"/>
      <c r="AP1662" s="19"/>
      <c r="AQ1662" s="19"/>
      <c r="AR1662" s="19"/>
      <c r="AS1662" s="19"/>
      <c r="AT1662" s="21"/>
      <c r="AU1662" s="21"/>
      <c r="AV1662" s="21"/>
      <c r="AW1662" s="21"/>
      <c r="AX1662" s="21"/>
      <c r="AY1662" s="21"/>
      <c r="AZ1662" s="19"/>
      <c r="BA1662" s="19"/>
    </row>
    <row r="1663" spans="1:110" ht="18" customHeight="1">
      <c r="A1663" s="454"/>
      <c r="B1663" s="38" t="s">
        <v>2099</v>
      </c>
      <c r="Q1663" s="19"/>
      <c r="R1663" s="19"/>
      <c r="S1663" s="19"/>
      <c r="T1663" s="19"/>
      <c r="U1663" s="19"/>
      <c r="V1663" s="21"/>
      <c r="W1663" s="21"/>
      <c r="X1663" s="21"/>
      <c r="Y1663" s="21"/>
      <c r="Z1663" s="21"/>
      <c r="AA1663" s="21"/>
      <c r="AB1663" s="19"/>
      <c r="AC1663" s="19"/>
      <c r="AD1663" s="19"/>
      <c r="AE1663" s="19"/>
      <c r="AF1663" s="19"/>
      <c r="AG1663" s="19"/>
      <c r="AH1663" s="21"/>
      <c r="AI1663" s="21"/>
      <c r="AJ1663" s="21"/>
      <c r="AK1663" s="21"/>
      <c r="AL1663" s="21"/>
      <c r="AM1663" s="21"/>
      <c r="AN1663" s="19"/>
      <c r="AO1663" s="19"/>
      <c r="AP1663" s="19"/>
      <c r="AQ1663" s="19"/>
      <c r="AR1663" s="19"/>
      <c r="AS1663" s="19"/>
      <c r="AT1663" s="21"/>
      <c r="AU1663" s="21"/>
      <c r="AV1663" s="21"/>
      <c r="AW1663" s="21"/>
      <c r="AX1663" s="21"/>
      <c r="AY1663" s="21"/>
      <c r="AZ1663" s="19"/>
      <c r="BA1663" s="19"/>
    </row>
    <row r="1664" spans="1:110" ht="18" customHeight="1">
      <c r="A1664" s="454"/>
      <c r="B1664" s="19"/>
      <c r="Q1664" s="19"/>
      <c r="R1664" s="19"/>
      <c r="S1664" s="19"/>
      <c r="T1664" s="19"/>
      <c r="U1664" s="19"/>
      <c r="V1664" s="21"/>
      <c r="W1664" s="21"/>
      <c r="X1664" s="21"/>
      <c r="Y1664" s="21"/>
      <c r="Z1664" s="21"/>
      <c r="AA1664" s="21"/>
      <c r="AB1664" s="19"/>
      <c r="AC1664" s="19"/>
      <c r="AD1664" s="19"/>
      <c r="AE1664" s="19"/>
      <c r="AF1664" s="19"/>
      <c r="AG1664" s="19"/>
      <c r="AH1664" s="21"/>
      <c r="AI1664" s="21"/>
      <c r="AJ1664" s="21"/>
      <c r="AK1664" s="21"/>
      <c r="AL1664" s="21"/>
      <c r="AM1664" s="21"/>
      <c r="AN1664" s="19"/>
      <c r="AO1664" s="19"/>
      <c r="AP1664" s="19"/>
      <c r="AQ1664" s="19"/>
      <c r="AR1664" s="19"/>
      <c r="AS1664" s="19"/>
      <c r="AT1664" s="21"/>
      <c r="AU1664" s="21"/>
      <c r="AV1664" s="21"/>
      <c r="AW1664" s="21"/>
      <c r="AX1664" s="21"/>
      <c r="AY1664" s="21"/>
      <c r="AZ1664" s="19"/>
      <c r="BA1664" s="19"/>
    </row>
    <row r="1665" spans="1:53" ht="18" customHeight="1">
      <c r="A1665" s="454"/>
      <c r="B1665" s="19"/>
      <c r="C1665" s="1659" t="s">
        <v>158</v>
      </c>
      <c r="D1665" s="1659" t="s">
        <v>2299</v>
      </c>
      <c r="E1665" s="1659" t="s">
        <v>2300</v>
      </c>
      <c r="F1665" s="1659" t="s">
        <v>2301</v>
      </c>
      <c r="G1665" s="1660" t="s">
        <v>2235</v>
      </c>
      <c r="H1665" s="1661"/>
      <c r="I1665" s="1662"/>
      <c r="J1665" s="1660" t="s">
        <v>2236</v>
      </c>
      <c r="K1665" s="1661"/>
      <c r="L1665" s="1662"/>
      <c r="M1665" s="1660" t="s">
        <v>2109</v>
      </c>
      <c r="N1665" s="1661"/>
      <c r="O1665" s="1661"/>
      <c r="P1665" s="1662"/>
      <c r="Q1665" s="19"/>
      <c r="R1665" s="19"/>
      <c r="S1665" s="19"/>
      <c r="T1665" s="19"/>
      <c r="U1665" s="19"/>
      <c r="V1665" s="21"/>
      <c r="W1665" s="21"/>
      <c r="X1665" s="21"/>
      <c r="Y1665" s="21"/>
      <c r="Z1665" s="21"/>
      <c r="AA1665" s="21"/>
      <c r="AB1665" s="19"/>
      <c r="AC1665" s="19"/>
      <c r="AD1665" s="19"/>
      <c r="AE1665" s="19"/>
      <c r="AF1665" s="19"/>
      <c r="AG1665" s="19"/>
      <c r="AH1665" s="21"/>
      <c r="AI1665" s="21"/>
      <c r="AJ1665" s="21"/>
      <c r="AK1665" s="21"/>
      <c r="AL1665" s="21"/>
      <c r="AM1665" s="21"/>
      <c r="AN1665" s="19"/>
      <c r="AO1665" s="19"/>
      <c r="AP1665" s="19"/>
      <c r="AQ1665" s="19"/>
      <c r="AR1665" s="19"/>
      <c r="AS1665" s="19"/>
      <c r="AT1665" s="21"/>
      <c r="AU1665" s="21"/>
      <c r="AV1665" s="21"/>
      <c r="AW1665" s="21"/>
      <c r="AX1665" s="21"/>
      <c r="AY1665" s="21"/>
      <c r="AZ1665" s="19"/>
      <c r="BA1665" s="19"/>
    </row>
    <row r="1666" spans="1:53" ht="18" customHeight="1">
      <c r="A1666" s="454"/>
      <c r="B1666" s="19"/>
      <c r="C1666" s="1290"/>
      <c r="D1666" s="1290"/>
      <c r="E1666" s="1290"/>
      <c r="F1666" s="1290"/>
      <c r="G1666" s="1663" t="s">
        <v>2307</v>
      </c>
      <c r="H1666" s="1663" t="s">
        <v>2308</v>
      </c>
      <c r="I1666" s="1663" t="s">
        <v>2309</v>
      </c>
      <c r="J1666" s="1663" t="s">
        <v>2221</v>
      </c>
      <c r="K1666" s="1663" t="s">
        <v>2222</v>
      </c>
      <c r="L1666" s="1663" t="s">
        <v>2223</v>
      </c>
      <c r="M1666" s="1663" t="s">
        <v>2310</v>
      </c>
      <c r="N1666" s="1663" t="s">
        <v>2311</v>
      </c>
      <c r="O1666" s="1663" t="s">
        <v>2312</v>
      </c>
      <c r="P1666" s="1663" t="s">
        <v>2313</v>
      </c>
      <c r="Q1666" s="19"/>
      <c r="R1666" s="19"/>
      <c r="S1666" s="19"/>
      <c r="T1666" s="19"/>
      <c r="U1666" s="19"/>
      <c r="V1666" s="21"/>
      <c r="W1666" s="21"/>
      <c r="X1666" s="21"/>
      <c r="Y1666" s="21"/>
      <c r="Z1666" s="21"/>
      <c r="AA1666" s="21"/>
      <c r="AB1666" s="19"/>
      <c r="AC1666" s="19"/>
      <c r="AD1666" s="19"/>
      <c r="AE1666" s="19"/>
      <c r="AF1666" s="19"/>
      <c r="AG1666" s="19"/>
      <c r="AH1666" s="21"/>
      <c r="AI1666" s="21"/>
      <c r="AJ1666" s="21"/>
      <c r="AK1666" s="21"/>
      <c r="AL1666" s="21"/>
      <c r="AM1666" s="21"/>
      <c r="AN1666" s="19"/>
      <c r="AO1666" s="19"/>
      <c r="AP1666" s="19"/>
      <c r="AQ1666" s="19"/>
      <c r="AR1666" s="19"/>
      <c r="AS1666" s="19"/>
      <c r="AT1666" s="21"/>
      <c r="AU1666" s="21"/>
      <c r="AV1666" s="21"/>
      <c r="AW1666" s="21"/>
      <c r="AX1666" s="21"/>
      <c r="AY1666" s="21"/>
      <c r="AZ1666" s="19"/>
      <c r="BA1666" s="19"/>
    </row>
    <row r="1667" spans="1:53" ht="18" customHeight="1">
      <c r="A1667" s="454"/>
      <c r="B1667" s="19"/>
      <c r="C1667" s="1664" t="s">
        <v>583</v>
      </c>
      <c r="D1667" s="1664"/>
      <c r="E1667" s="1664"/>
      <c r="F1667" s="1664"/>
      <c r="G1667" s="1664"/>
      <c r="H1667" s="1664"/>
      <c r="I1667" s="1664"/>
      <c r="J1667" s="1664"/>
      <c r="K1667" s="1664"/>
      <c r="L1667" s="1664"/>
      <c r="M1667" s="1664"/>
      <c r="N1667" s="1664"/>
      <c r="O1667" s="1664"/>
      <c r="P1667" s="1664" t="s">
        <v>2241</v>
      </c>
      <c r="Q1667" s="19"/>
      <c r="R1667" s="19"/>
      <c r="S1667" s="19"/>
      <c r="T1667" s="19"/>
      <c r="U1667" s="19"/>
      <c r="V1667" s="21"/>
      <c r="W1667" s="21"/>
      <c r="X1667" s="21"/>
      <c r="Y1667" s="21"/>
      <c r="Z1667" s="21"/>
      <c r="AA1667" s="21"/>
      <c r="AB1667" s="19"/>
      <c r="AC1667" s="19"/>
      <c r="AD1667" s="19"/>
      <c r="AE1667" s="19"/>
      <c r="AF1667" s="19"/>
      <c r="AG1667" s="19"/>
      <c r="AH1667" s="21"/>
      <c r="AI1667" s="21"/>
      <c r="AJ1667" s="21"/>
      <c r="AK1667" s="21"/>
      <c r="AL1667" s="21"/>
      <c r="AM1667" s="21"/>
      <c r="AN1667" s="19"/>
      <c r="AO1667" s="19"/>
      <c r="AP1667" s="19"/>
      <c r="AQ1667" s="19"/>
      <c r="AR1667" s="19"/>
      <c r="AS1667" s="19"/>
      <c r="AT1667" s="21"/>
      <c r="AU1667" s="21"/>
      <c r="AV1667" s="21"/>
      <c r="AW1667" s="21"/>
      <c r="AX1667" s="21"/>
      <c r="AY1667" s="21"/>
      <c r="AZ1667" s="19"/>
      <c r="BA1667" s="19"/>
    </row>
    <row r="1668" spans="1:53" ht="18" customHeight="1">
      <c r="A1668" s="454"/>
      <c r="B1668" s="19"/>
      <c r="C1668" s="1650" t="str">
        <f>IF(ISTEXT('6. Vehículos y maquinaria'!E89),'6. Vehículos y maquinaria'!E89,"")</f>
        <v/>
      </c>
      <c r="D1668" s="1650" t="str">
        <f>IF(ISTEXT('6. Vehículos y maquinaria'!F89),'6. Vehículos y maquinaria'!F89,"")</f>
        <v/>
      </c>
      <c r="E1668" s="1650" t="str">
        <f>IF(ISTEXT('6. Vehículos y maquinaria'!G89),'6. Vehículos y maquinaria'!G89,"")</f>
        <v/>
      </c>
      <c r="F1668" s="1650" t="str">
        <f>IF(ISNUMBER('6. Vehículos y maquinaria'!H89),'6. Vehículos y maquinaria'!H89,"")</f>
        <v/>
      </c>
      <c r="G1668" s="1621" t="str">
        <f t="shared" ref="G1668:I1687" si="119">IF($E1668="Otro (ud)"," ",IFERROR(INDEX($F$1608:$BG$1621,MATCH($E1668&amp;$D1668,$E$1608:$E$1621,0),MATCH($D$6&amp;G$1666,$F$1607:$BG$1607,0)),""))</f>
        <v/>
      </c>
      <c r="H1668" s="1621" t="str">
        <f t="shared" si="119"/>
        <v/>
      </c>
      <c r="I1668" s="1621" t="str">
        <f t="shared" si="119"/>
        <v/>
      </c>
      <c r="J1668" s="1621">
        <f>'6. Vehículos y maquinaria'!L89</f>
        <v>0</v>
      </c>
      <c r="K1668" s="1621">
        <f>'6. Vehículos y maquinaria'!M89</f>
        <v>0</v>
      </c>
      <c r="L1668" s="1621">
        <f>'6. Vehículos y maquinaria'!N89</f>
        <v>0</v>
      </c>
      <c r="M1668" s="1622" t="str">
        <f>IFERROR(IF($E1668="Otro (ud)",$F1668*$J1668,$F1668*$G1668),"")</f>
        <v/>
      </c>
      <c r="N1668" s="1622" t="str">
        <f>IFERROR(IF($E1668="Otro (ud)",$F1668*$K1668,IF($H1668="-",0,$F1668*$H1668)),"")</f>
        <v/>
      </c>
      <c r="O1668" s="1622" t="str">
        <f>IFERROR(IF($E1668="Otro (ud)",$F1668*$L1668,IF($I1668="-",0,$F1668*$I1668)),"")</f>
        <v/>
      </c>
      <c r="P1668" s="1651" t="str">
        <f>IFERROR($M1668+$N1668*$H$9/1000+$O1668*$H$10/1000,"")</f>
        <v/>
      </c>
      <c r="Q1668" s="19"/>
      <c r="R1668" s="19"/>
      <c r="S1668" s="19"/>
      <c r="T1668" s="19"/>
      <c r="U1668" s="19"/>
      <c r="V1668" s="21"/>
      <c r="W1668" s="21"/>
      <c r="X1668" s="21"/>
      <c r="Y1668" s="21"/>
      <c r="Z1668" s="21"/>
      <c r="AA1668" s="21"/>
      <c r="AB1668" s="19"/>
      <c r="AC1668" s="19"/>
      <c r="AD1668" s="19"/>
      <c r="AE1668" s="19"/>
      <c r="AF1668" s="19"/>
      <c r="AG1668" s="19"/>
      <c r="AH1668" s="21"/>
      <c r="AI1668" s="21"/>
      <c r="AJ1668" s="21"/>
      <c r="AK1668" s="21"/>
      <c r="AL1668" s="21"/>
      <c r="AM1668" s="21"/>
      <c r="AN1668" s="19"/>
      <c r="AO1668" s="19"/>
      <c r="AP1668" s="19"/>
      <c r="AQ1668" s="19"/>
      <c r="AR1668" s="19"/>
      <c r="AS1668" s="19"/>
      <c r="AT1668" s="21"/>
      <c r="AU1668" s="21"/>
      <c r="AV1668" s="21"/>
      <c r="AW1668" s="21"/>
      <c r="AX1668" s="21"/>
      <c r="AY1668" s="21"/>
      <c r="AZ1668" s="19"/>
      <c r="BA1668" s="19"/>
    </row>
    <row r="1669" spans="1:53" ht="18" customHeight="1">
      <c r="A1669" s="454"/>
      <c r="B1669" s="19"/>
      <c r="C1669" s="1650" t="str">
        <f>IF(ISTEXT('6. Vehículos y maquinaria'!E90),'6. Vehículos y maquinaria'!E90,"")</f>
        <v/>
      </c>
      <c r="D1669" s="1650" t="str">
        <f>IF(ISTEXT('6. Vehículos y maquinaria'!F90),'6. Vehículos y maquinaria'!F90,"")</f>
        <v/>
      </c>
      <c r="E1669" s="1650" t="str">
        <f>IF(ISTEXT('6. Vehículos y maquinaria'!G90),'6. Vehículos y maquinaria'!G90,"")</f>
        <v/>
      </c>
      <c r="F1669" s="1650" t="str">
        <f>IF(ISNUMBER('6. Vehículos y maquinaria'!H90),'6. Vehículos y maquinaria'!H90,"")</f>
        <v/>
      </c>
      <c r="G1669" s="1621" t="str">
        <f t="shared" si="119"/>
        <v/>
      </c>
      <c r="H1669" s="1621" t="str">
        <f t="shared" si="119"/>
        <v/>
      </c>
      <c r="I1669" s="1621" t="str">
        <f t="shared" si="119"/>
        <v/>
      </c>
      <c r="J1669" s="1621">
        <f>'6. Vehículos y maquinaria'!L90</f>
        <v>0</v>
      </c>
      <c r="K1669" s="1621">
        <f>'6. Vehículos y maquinaria'!M90</f>
        <v>0</v>
      </c>
      <c r="L1669" s="1621">
        <f>'6. Vehículos y maquinaria'!N90</f>
        <v>0</v>
      </c>
      <c r="M1669" s="1622" t="str">
        <f t="shared" ref="M1669:M1687" si="120">IFERROR(IF($E1669="Otro (ud)",$F1669*$J1669,$F1669*$G1669),"")</f>
        <v/>
      </c>
      <c r="N1669" s="1622" t="str">
        <f t="shared" ref="N1669:N1687" si="121">IFERROR(IF($E1669="Otro (ud)",$F1669*$K1669,IF($H1669="-",0,$F1669*$H1669)),"")</f>
        <v/>
      </c>
      <c r="O1669" s="1622" t="str">
        <f t="shared" ref="O1669:O1687" si="122">IFERROR(IF($E1669="Otro (ud)",$F1669*$L1669,IF($I1669="-",0,$F1669*$I1669)),"")</f>
        <v/>
      </c>
      <c r="P1669" s="1651" t="str">
        <f t="shared" ref="P1669:P1686" si="123">IFERROR($M1669+$N1669*$H$9/1000+$O1669*$H$10/1000,"")</f>
        <v/>
      </c>
      <c r="Q1669" s="19"/>
      <c r="R1669" s="19"/>
      <c r="S1669" s="19"/>
      <c r="T1669" s="19"/>
      <c r="U1669" s="19"/>
      <c r="V1669" s="21"/>
      <c r="W1669" s="21"/>
      <c r="X1669" s="21"/>
      <c r="Y1669" s="21"/>
      <c r="Z1669" s="21"/>
      <c r="AA1669" s="21"/>
      <c r="AB1669" s="19"/>
      <c r="AC1669" s="19"/>
      <c r="AD1669" s="19"/>
      <c r="AE1669" s="19"/>
      <c r="AF1669" s="19"/>
      <c r="AG1669" s="19"/>
      <c r="AH1669" s="21"/>
      <c r="AI1669" s="21"/>
      <c r="AJ1669" s="21"/>
      <c r="AK1669" s="21"/>
      <c r="AL1669" s="21"/>
      <c r="AM1669" s="21"/>
      <c r="AN1669" s="19"/>
      <c r="AO1669" s="19"/>
      <c r="AP1669" s="19"/>
      <c r="AQ1669" s="19"/>
      <c r="AR1669" s="19"/>
      <c r="AS1669" s="19"/>
      <c r="AT1669" s="21"/>
      <c r="AU1669" s="21"/>
      <c r="AV1669" s="21"/>
      <c r="AW1669" s="21"/>
      <c r="AX1669" s="21"/>
      <c r="AY1669" s="21"/>
      <c r="AZ1669" s="19"/>
      <c r="BA1669" s="19"/>
    </row>
    <row r="1670" spans="1:53" ht="18" customHeight="1">
      <c r="A1670" s="454"/>
      <c r="B1670" s="19"/>
      <c r="C1670" s="1650" t="str">
        <f>IF(ISTEXT('6. Vehículos y maquinaria'!E91),'6. Vehículos y maquinaria'!E91,"")</f>
        <v/>
      </c>
      <c r="D1670" s="1650" t="str">
        <f>IF(ISTEXT('6. Vehículos y maquinaria'!F91),'6. Vehículos y maquinaria'!F91,"")</f>
        <v/>
      </c>
      <c r="E1670" s="1650" t="str">
        <f>IF(ISTEXT('6. Vehículos y maquinaria'!G91),'6. Vehículos y maquinaria'!G91,"")</f>
        <v/>
      </c>
      <c r="F1670" s="1650" t="str">
        <f>IF(ISNUMBER('6. Vehículos y maquinaria'!H91),'6. Vehículos y maquinaria'!H91,"")</f>
        <v/>
      </c>
      <c r="G1670" s="1621" t="str">
        <f t="shared" si="119"/>
        <v/>
      </c>
      <c r="H1670" s="1621" t="str">
        <f t="shared" si="119"/>
        <v/>
      </c>
      <c r="I1670" s="1621" t="str">
        <f t="shared" si="119"/>
        <v/>
      </c>
      <c r="J1670" s="1621">
        <f>'6. Vehículos y maquinaria'!L91</f>
        <v>0</v>
      </c>
      <c r="K1670" s="1621">
        <f>'6. Vehículos y maquinaria'!M91</f>
        <v>0</v>
      </c>
      <c r="L1670" s="1621">
        <f>'6. Vehículos y maquinaria'!N91</f>
        <v>0</v>
      </c>
      <c r="M1670" s="1622" t="str">
        <f t="shared" si="120"/>
        <v/>
      </c>
      <c r="N1670" s="1622" t="str">
        <f t="shared" si="121"/>
        <v/>
      </c>
      <c r="O1670" s="1622" t="str">
        <f t="shared" si="122"/>
        <v/>
      </c>
      <c r="P1670" s="1651" t="str">
        <f t="shared" si="123"/>
        <v/>
      </c>
      <c r="Q1670" s="19"/>
      <c r="R1670" s="19"/>
      <c r="S1670" s="19"/>
      <c r="T1670" s="19"/>
      <c r="U1670" s="19"/>
      <c r="V1670" s="21"/>
      <c r="W1670" s="21"/>
      <c r="X1670" s="21"/>
      <c r="Y1670" s="21"/>
      <c r="Z1670" s="21"/>
      <c r="AA1670" s="21"/>
      <c r="AB1670" s="19"/>
      <c r="AC1670" s="19"/>
      <c r="AD1670" s="19"/>
      <c r="AE1670" s="19"/>
      <c r="AF1670" s="19"/>
      <c r="AG1670" s="19"/>
      <c r="AH1670" s="21"/>
      <c r="AI1670" s="21"/>
      <c r="AJ1670" s="21"/>
      <c r="AK1670" s="21"/>
      <c r="AL1670" s="21"/>
      <c r="AM1670" s="21"/>
      <c r="AN1670" s="19"/>
      <c r="AO1670" s="19"/>
      <c r="AP1670" s="19"/>
      <c r="AQ1670" s="19"/>
      <c r="AR1670" s="19"/>
      <c r="AS1670" s="19"/>
      <c r="AT1670" s="21"/>
      <c r="AU1670" s="21"/>
      <c r="AV1670" s="21"/>
      <c r="AW1670" s="21"/>
      <c r="AX1670" s="21"/>
      <c r="AY1670" s="21"/>
      <c r="AZ1670" s="19"/>
      <c r="BA1670" s="19"/>
    </row>
    <row r="1671" spans="1:53" ht="18" customHeight="1">
      <c r="A1671" s="454"/>
      <c r="B1671" s="19"/>
      <c r="C1671" s="1650" t="str">
        <f>IF(ISTEXT('6. Vehículos y maquinaria'!E92),'6. Vehículos y maquinaria'!E92,"")</f>
        <v/>
      </c>
      <c r="D1671" s="1650" t="str">
        <f>IF(ISTEXT('6. Vehículos y maquinaria'!F92),'6. Vehículos y maquinaria'!F92,"")</f>
        <v/>
      </c>
      <c r="E1671" s="1650" t="str">
        <f>IF(ISTEXT('6. Vehículos y maquinaria'!G92),'6. Vehículos y maquinaria'!G92,"")</f>
        <v/>
      </c>
      <c r="F1671" s="1650" t="str">
        <f>IF(ISNUMBER('6. Vehículos y maquinaria'!H92),'6. Vehículos y maquinaria'!H92,"")</f>
        <v/>
      </c>
      <c r="G1671" s="1621" t="str">
        <f t="shared" si="119"/>
        <v/>
      </c>
      <c r="H1671" s="1621" t="str">
        <f t="shared" si="119"/>
        <v/>
      </c>
      <c r="I1671" s="1621" t="str">
        <f t="shared" si="119"/>
        <v/>
      </c>
      <c r="J1671" s="1621">
        <f>'6. Vehículos y maquinaria'!L92</f>
        <v>0</v>
      </c>
      <c r="K1671" s="1621">
        <f>'6. Vehículos y maquinaria'!M92</f>
        <v>0</v>
      </c>
      <c r="L1671" s="1621">
        <f>'6. Vehículos y maquinaria'!N92</f>
        <v>0</v>
      </c>
      <c r="M1671" s="1622" t="str">
        <f t="shared" si="120"/>
        <v/>
      </c>
      <c r="N1671" s="1622" t="str">
        <f t="shared" si="121"/>
        <v/>
      </c>
      <c r="O1671" s="1622" t="str">
        <f t="shared" si="122"/>
        <v/>
      </c>
      <c r="P1671" s="1651" t="str">
        <f t="shared" si="123"/>
        <v/>
      </c>
      <c r="Q1671" s="19"/>
      <c r="R1671" s="19"/>
      <c r="S1671" s="19"/>
      <c r="T1671" s="19"/>
      <c r="U1671" s="19"/>
      <c r="V1671" s="21"/>
      <c r="W1671" s="21"/>
      <c r="X1671" s="21"/>
      <c r="Y1671" s="21"/>
      <c r="Z1671" s="21"/>
      <c r="AA1671" s="21"/>
      <c r="AB1671" s="19"/>
      <c r="AC1671" s="19"/>
      <c r="AD1671" s="19"/>
      <c r="AE1671" s="19"/>
      <c r="AF1671" s="19"/>
      <c r="AG1671" s="19"/>
      <c r="AH1671" s="21"/>
      <c r="AI1671" s="21"/>
      <c r="AJ1671" s="21"/>
      <c r="AK1671" s="21"/>
      <c r="AL1671" s="21"/>
      <c r="AM1671" s="21"/>
      <c r="AN1671" s="19"/>
      <c r="AO1671" s="19"/>
      <c r="AP1671" s="19"/>
      <c r="AQ1671" s="19"/>
      <c r="AR1671" s="19"/>
      <c r="AS1671" s="19"/>
      <c r="AT1671" s="21"/>
      <c r="AU1671" s="21"/>
      <c r="AV1671" s="21"/>
      <c r="AW1671" s="21"/>
      <c r="AX1671" s="21"/>
      <c r="AY1671" s="21"/>
      <c r="AZ1671" s="19"/>
      <c r="BA1671" s="19"/>
    </row>
    <row r="1672" spans="1:53" ht="18" customHeight="1">
      <c r="A1672" s="454"/>
      <c r="B1672" s="19"/>
      <c r="C1672" s="1650" t="str">
        <f>IF(ISTEXT('6. Vehículos y maquinaria'!E93),'6. Vehículos y maquinaria'!E93,"")</f>
        <v/>
      </c>
      <c r="D1672" s="1650" t="str">
        <f>IF(ISTEXT('6. Vehículos y maquinaria'!F93),'6. Vehículos y maquinaria'!F93,"")</f>
        <v/>
      </c>
      <c r="E1672" s="1650" t="str">
        <f>IF(ISTEXT('6. Vehículos y maquinaria'!G93),'6. Vehículos y maquinaria'!G93,"")</f>
        <v/>
      </c>
      <c r="F1672" s="1650" t="str">
        <f>IF(ISNUMBER('6. Vehículos y maquinaria'!H93),'6. Vehículos y maquinaria'!H93,"")</f>
        <v/>
      </c>
      <c r="G1672" s="1621" t="str">
        <f t="shared" si="119"/>
        <v/>
      </c>
      <c r="H1672" s="1621" t="str">
        <f t="shared" si="119"/>
        <v/>
      </c>
      <c r="I1672" s="1621" t="str">
        <f t="shared" si="119"/>
        <v/>
      </c>
      <c r="J1672" s="1621">
        <f>'6. Vehículos y maquinaria'!L93</f>
        <v>0</v>
      </c>
      <c r="K1672" s="1621">
        <f>'6. Vehículos y maquinaria'!M93</f>
        <v>0</v>
      </c>
      <c r="L1672" s="1621">
        <f>'6. Vehículos y maquinaria'!N93</f>
        <v>0</v>
      </c>
      <c r="M1672" s="1622" t="str">
        <f t="shared" si="120"/>
        <v/>
      </c>
      <c r="N1672" s="1622" t="str">
        <f t="shared" si="121"/>
        <v/>
      </c>
      <c r="O1672" s="1622" t="str">
        <f t="shared" si="122"/>
        <v/>
      </c>
      <c r="P1672" s="1651" t="str">
        <f t="shared" si="123"/>
        <v/>
      </c>
      <c r="Q1672" s="19"/>
      <c r="R1672" s="19"/>
      <c r="S1672" s="19"/>
      <c r="T1672" s="19"/>
      <c r="U1672" s="19"/>
      <c r="V1672" s="21"/>
      <c r="W1672" s="21"/>
      <c r="X1672" s="21"/>
      <c r="Y1672" s="21"/>
      <c r="Z1672" s="21"/>
      <c r="AA1672" s="21"/>
      <c r="AB1672" s="19"/>
      <c r="AC1672" s="19"/>
      <c r="AD1672" s="19"/>
      <c r="AE1672" s="19"/>
      <c r="AF1672" s="19"/>
      <c r="AG1672" s="19"/>
      <c r="AH1672" s="21"/>
      <c r="AI1672" s="21"/>
      <c r="AJ1672" s="21"/>
      <c r="AK1672" s="21"/>
      <c r="AL1672" s="21"/>
      <c r="AM1672" s="21"/>
      <c r="AN1672" s="19"/>
      <c r="AO1672" s="19"/>
      <c r="AP1672" s="19"/>
      <c r="AQ1672" s="19"/>
      <c r="AR1672" s="19"/>
      <c r="AS1672" s="19"/>
      <c r="AT1672" s="21"/>
      <c r="AU1672" s="21"/>
      <c r="AV1672" s="21"/>
      <c r="AW1672" s="21"/>
      <c r="AX1672" s="21"/>
      <c r="AY1672" s="21"/>
      <c r="AZ1672" s="19"/>
      <c r="BA1672" s="19"/>
    </row>
    <row r="1673" spans="1:53" ht="18" customHeight="1">
      <c r="A1673" s="454"/>
      <c r="B1673" s="19"/>
      <c r="C1673" s="1650" t="str">
        <f>IF(ISTEXT('6. Vehículos y maquinaria'!E94),'6. Vehículos y maquinaria'!E94,"")</f>
        <v/>
      </c>
      <c r="D1673" s="1650" t="str">
        <f>IF(ISTEXT('6. Vehículos y maquinaria'!F94),'6. Vehículos y maquinaria'!F94,"")</f>
        <v/>
      </c>
      <c r="E1673" s="1650" t="str">
        <f>IF(ISTEXT('6. Vehículos y maquinaria'!G94),'6. Vehículos y maquinaria'!G94,"")</f>
        <v/>
      </c>
      <c r="F1673" s="1650" t="str">
        <f>IF(ISNUMBER('6. Vehículos y maquinaria'!H94),'6. Vehículos y maquinaria'!H94,"")</f>
        <v/>
      </c>
      <c r="G1673" s="1621" t="str">
        <f t="shared" si="119"/>
        <v/>
      </c>
      <c r="H1673" s="1621" t="str">
        <f t="shared" si="119"/>
        <v/>
      </c>
      <c r="I1673" s="1621" t="str">
        <f t="shared" si="119"/>
        <v/>
      </c>
      <c r="J1673" s="1621">
        <f>'6. Vehículos y maquinaria'!L94</f>
        <v>0</v>
      </c>
      <c r="K1673" s="1621">
        <f>'6. Vehículos y maquinaria'!M94</f>
        <v>0</v>
      </c>
      <c r="L1673" s="1621">
        <f>'6. Vehículos y maquinaria'!N94</f>
        <v>0</v>
      </c>
      <c r="M1673" s="1622" t="str">
        <f t="shared" si="120"/>
        <v/>
      </c>
      <c r="N1673" s="1622" t="str">
        <f t="shared" si="121"/>
        <v/>
      </c>
      <c r="O1673" s="1622" t="str">
        <f t="shared" si="122"/>
        <v/>
      </c>
      <c r="P1673" s="1651" t="str">
        <f t="shared" si="123"/>
        <v/>
      </c>
      <c r="Q1673" s="19"/>
      <c r="R1673" s="19"/>
      <c r="S1673" s="19"/>
      <c r="T1673" s="19"/>
      <c r="U1673" s="19"/>
      <c r="V1673" s="21"/>
      <c r="W1673" s="21"/>
      <c r="X1673" s="21"/>
      <c r="Y1673" s="21"/>
      <c r="Z1673" s="21"/>
      <c r="AA1673" s="21"/>
      <c r="AB1673" s="19"/>
      <c r="AC1673" s="19"/>
      <c r="AD1673" s="19"/>
      <c r="AE1673" s="19"/>
      <c r="AF1673" s="19"/>
      <c r="AG1673" s="19"/>
      <c r="AH1673" s="21"/>
      <c r="AI1673" s="21"/>
      <c r="AJ1673" s="21"/>
      <c r="AK1673" s="21"/>
      <c r="AL1673" s="21"/>
      <c r="AM1673" s="21"/>
      <c r="AN1673" s="19"/>
      <c r="AO1673" s="19"/>
      <c r="AP1673" s="19"/>
      <c r="AQ1673" s="19"/>
      <c r="AR1673" s="19"/>
      <c r="AS1673" s="19"/>
      <c r="AT1673" s="21"/>
      <c r="AU1673" s="21"/>
      <c r="AV1673" s="21"/>
      <c r="AW1673" s="21"/>
      <c r="AX1673" s="21"/>
      <c r="AY1673" s="21"/>
      <c r="AZ1673" s="19"/>
      <c r="BA1673" s="19"/>
    </row>
    <row r="1674" spans="1:53" ht="18" customHeight="1">
      <c r="A1674" s="454"/>
      <c r="B1674" s="19"/>
      <c r="C1674" s="1650" t="str">
        <f>IF(ISTEXT('6. Vehículos y maquinaria'!E95),'6. Vehículos y maquinaria'!E95,"")</f>
        <v/>
      </c>
      <c r="D1674" s="1650" t="str">
        <f>IF(ISTEXT('6. Vehículos y maquinaria'!F95),'6. Vehículos y maquinaria'!F95,"")</f>
        <v/>
      </c>
      <c r="E1674" s="1650" t="str">
        <f>IF(ISTEXT('6. Vehículos y maquinaria'!G95),'6. Vehículos y maquinaria'!G95,"")</f>
        <v/>
      </c>
      <c r="F1674" s="1650" t="str">
        <f>IF(ISNUMBER('6. Vehículos y maquinaria'!H95),'6. Vehículos y maquinaria'!H95,"")</f>
        <v/>
      </c>
      <c r="G1674" s="1621" t="str">
        <f t="shared" si="119"/>
        <v/>
      </c>
      <c r="H1674" s="1621" t="str">
        <f t="shared" si="119"/>
        <v/>
      </c>
      <c r="I1674" s="1621" t="str">
        <f t="shared" si="119"/>
        <v/>
      </c>
      <c r="J1674" s="1621">
        <f>'6. Vehículos y maquinaria'!L95</f>
        <v>0</v>
      </c>
      <c r="K1674" s="1621">
        <f>'6. Vehículos y maquinaria'!M95</f>
        <v>0</v>
      </c>
      <c r="L1674" s="1621">
        <f>'6. Vehículos y maquinaria'!N95</f>
        <v>0</v>
      </c>
      <c r="M1674" s="1622" t="str">
        <f t="shared" si="120"/>
        <v/>
      </c>
      <c r="N1674" s="1622" t="str">
        <f t="shared" si="121"/>
        <v/>
      </c>
      <c r="O1674" s="1622" t="str">
        <f t="shared" si="122"/>
        <v/>
      </c>
      <c r="P1674" s="1651" t="str">
        <f t="shared" si="123"/>
        <v/>
      </c>
      <c r="Q1674" s="19"/>
      <c r="R1674" s="19"/>
      <c r="S1674" s="19"/>
      <c r="T1674" s="19"/>
      <c r="U1674" s="19"/>
      <c r="V1674" s="21"/>
      <c r="W1674" s="21"/>
      <c r="X1674" s="21"/>
      <c r="Y1674" s="21"/>
      <c r="Z1674" s="21"/>
      <c r="AA1674" s="21"/>
      <c r="AB1674" s="19"/>
      <c r="AC1674" s="19"/>
      <c r="AD1674" s="19"/>
      <c r="AE1674" s="19"/>
      <c r="AF1674" s="19"/>
      <c r="AG1674" s="19"/>
      <c r="AH1674" s="21"/>
      <c r="AI1674" s="21"/>
      <c r="AJ1674" s="21"/>
      <c r="AK1674" s="21"/>
      <c r="AL1674" s="21"/>
      <c r="AM1674" s="21"/>
      <c r="AN1674" s="19"/>
      <c r="AO1674" s="19"/>
      <c r="AP1674" s="19"/>
      <c r="AQ1674" s="19"/>
      <c r="AR1674" s="19"/>
      <c r="AS1674" s="19"/>
      <c r="AT1674" s="21"/>
      <c r="AU1674" s="21"/>
      <c r="AV1674" s="21"/>
      <c r="AW1674" s="21"/>
      <c r="AX1674" s="21"/>
      <c r="AY1674" s="21"/>
      <c r="AZ1674" s="19"/>
      <c r="BA1674" s="19"/>
    </row>
    <row r="1675" spans="1:53" ht="18" customHeight="1">
      <c r="A1675" s="454"/>
      <c r="B1675" s="19"/>
      <c r="C1675" s="1650" t="str">
        <f>IF(ISTEXT('6. Vehículos y maquinaria'!E96),'6. Vehículos y maquinaria'!E96,"")</f>
        <v/>
      </c>
      <c r="D1675" s="1650" t="str">
        <f>IF(ISTEXT('6. Vehículos y maquinaria'!F96),'6. Vehículos y maquinaria'!F96,"")</f>
        <v/>
      </c>
      <c r="E1675" s="1650" t="str">
        <f>IF(ISTEXT('6. Vehículos y maquinaria'!G96),'6. Vehículos y maquinaria'!G96,"")</f>
        <v/>
      </c>
      <c r="F1675" s="1650" t="str">
        <f>IF(ISNUMBER('6. Vehículos y maquinaria'!H96),'6. Vehículos y maquinaria'!H96,"")</f>
        <v/>
      </c>
      <c r="G1675" s="1621" t="str">
        <f t="shared" si="119"/>
        <v/>
      </c>
      <c r="H1675" s="1621" t="str">
        <f t="shared" si="119"/>
        <v/>
      </c>
      <c r="I1675" s="1621" t="str">
        <f t="shared" si="119"/>
        <v/>
      </c>
      <c r="J1675" s="1621">
        <f>'6. Vehículos y maquinaria'!L96</f>
        <v>0</v>
      </c>
      <c r="K1675" s="1621">
        <f>'6. Vehículos y maquinaria'!M96</f>
        <v>0</v>
      </c>
      <c r="L1675" s="1621">
        <f>'6. Vehículos y maquinaria'!N96</f>
        <v>0</v>
      </c>
      <c r="M1675" s="1622" t="str">
        <f t="shared" si="120"/>
        <v/>
      </c>
      <c r="N1675" s="1622" t="str">
        <f t="shared" si="121"/>
        <v/>
      </c>
      <c r="O1675" s="1622" t="str">
        <f t="shared" si="122"/>
        <v/>
      </c>
      <c r="P1675" s="1651" t="str">
        <f t="shared" si="123"/>
        <v/>
      </c>
      <c r="Q1675" s="19"/>
      <c r="R1675" s="19"/>
      <c r="S1675" s="19"/>
      <c r="T1675" s="19"/>
      <c r="U1675" s="19"/>
      <c r="V1675" s="21"/>
      <c r="W1675" s="21"/>
      <c r="X1675" s="21"/>
      <c r="Y1675" s="21"/>
      <c r="Z1675" s="21"/>
      <c r="AA1675" s="21"/>
      <c r="AB1675" s="19"/>
      <c r="AC1675" s="19"/>
      <c r="AD1675" s="19"/>
      <c r="AE1675" s="19"/>
      <c r="AF1675" s="19"/>
      <c r="AG1675" s="19"/>
      <c r="AH1675" s="21"/>
      <c r="AI1675" s="21"/>
      <c r="AJ1675" s="21"/>
      <c r="AK1675" s="21"/>
      <c r="AL1675" s="21"/>
      <c r="AM1675" s="21"/>
      <c r="AN1675" s="19"/>
      <c r="AO1675" s="19"/>
      <c r="AP1675" s="19"/>
      <c r="AQ1675" s="19"/>
      <c r="AR1675" s="19"/>
      <c r="AS1675" s="19"/>
      <c r="AT1675" s="21"/>
      <c r="AU1675" s="21"/>
      <c r="AV1675" s="21"/>
      <c r="AW1675" s="21"/>
      <c r="AX1675" s="21"/>
      <c r="AY1675" s="21"/>
      <c r="AZ1675" s="19"/>
      <c r="BA1675" s="19"/>
    </row>
    <row r="1676" spans="1:53" ht="18" customHeight="1">
      <c r="A1676" s="454"/>
      <c r="B1676" s="19"/>
      <c r="C1676" s="1650" t="str">
        <f>IF(ISTEXT('6. Vehículos y maquinaria'!E97),'6. Vehículos y maquinaria'!E97,"")</f>
        <v/>
      </c>
      <c r="D1676" s="1650" t="str">
        <f>IF(ISTEXT('6. Vehículos y maquinaria'!F97),'6. Vehículos y maquinaria'!F97,"")</f>
        <v/>
      </c>
      <c r="E1676" s="1650" t="str">
        <f>IF(ISTEXT('6. Vehículos y maquinaria'!G97),'6. Vehículos y maquinaria'!G97,"")</f>
        <v/>
      </c>
      <c r="F1676" s="1650" t="str">
        <f>IF(ISNUMBER('6. Vehículos y maquinaria'!H97),'6. Vehículos y maquinaria'!H97,"")</f>
        <v/>
      </c>
      <c r="G1676" s="1621" t="str">
        <f t="shared" si="119"/>
        <v/>
      </c>
      <c r="H1676" s="1621" t="str">
        <f t="shared" si="119"/>
        <v/>
      </c>
      <c r="I1676" s="1621" t="str">
        <f t="shared" si="119"/>
        <v/>
      </c>
      <c r="J1676" s="1621">
        <f>'6. Vehículos y maquinaria'!L97</f>
        <v>0</v>
      </c>
      <c r="K1676" s="1621">
        <f>'6. Vehículos y maquinaria'!M97</f>
        <v>0</v>
      </c>
      <c r="L1676" s="1621">
        <f>'6. Vehículos y maquinaria'!N97</f>
        <v>0</v>
      </c>
      <c r="M1676" s="1622" t="str">
        <f t="shared" si="120"/>
        <v/>
      </c>
      <c r="N1676" s="1622" t="str">
        <f t="shared" si="121"/>
        <v/>
      </c>
      <c r="O1676" s="1622" t="str">
        <f t="shared" si="122"/>
        <v/>
      </c>
      <c r="P1676" s="1651" t="str">
        <f t="shared" si="123"/>
        <v/>
      </c>
      <c r="Q1676" s="19"/>
      <c r="R1676" s="19"/>
      <c r="S1676" s="19"/>
      <c r="T1676" s="19"/>
      <c r="U1676" s="19"/>
      <c r="V1676" s="21"/>
      <c r="W1676" s="21"/>
      <c r="X1676" s="21"/>
      <c r="Y1676" s="21"/>
      <c r="Z1676" s="21"/>
      <c r="AA1676" s="21"/>
      <c r="AB1676" s="19"/>
      <c r="AC1676" s="19"/>
      <c r="AD1676" s="19"/>
      <c r="AE1676" s="19"/>
      <c r="AF1676" s="19"/>
      <c r="AG1676" s="19"/>
      <c r="AH1676" s="21"/>
      <c r="AI1676" s="21"/>
      <c r="AJ1676" s="21"/>
      <c r="AK1676" s="21"/>
      <c r="AL1676" s="21"/>
      <c r="AM1676" s="21"/>
      <c r="AN1676" s="19"/>
      <c r="AO1676" s="19"/>
      <c r="AP1676" s="19"/>
      <c r="AQ1676" s="19"/>
      <c r="AR1676" s="19"/>
      <c r="AS1676" s="19"/>
      <c r="AT1676" s="21"/>
      <c r="AU1676" s="21"/>
      <c r="AV1676" s="21"/>
      <c r="AW1676" s="21"/>
      <c r="AX1676" s="21"/>
      <c r="AY1676" s="21"/>
      <c r="AZ1676" s="19"/>
      <c r="BA1676" s="19"/>
    </row>
    <row r="1677" spans="1:53" ht="18" customHeight="1">
      <c r="A1677" s="454"/>
      <c r="B1677" s="19"/>
      <c r="C1677" s="1650" t="str">
        <f>IF(ISTEXT('6. Vehículos y maquinaria'!E98),'6. Vehículos y maquinaria'!E98,"")</f>
        <v/>
      </c>
      <c r="D1677" s="1650" t="str">
        <f>IF(ISTEXT('6. Vehículos y maquinaria'!F98),'6. Vehículos y maquinaria'!F98,"")</f>
        <v/>
      </c>
      <c r="E1677" s="1650" t="str">
        <f>IF(ISTEXT('6. Vehículos y maquinaria'!G98),'6. Vehículos y maquinaria'!G98,"")</f>
        <v/>
      </c>
      <c r="F1677" s="1650" t="str">
        <f>IF(ISNUMBER('6. Vehículos y maquinaria'!H98),'6. Vehículos y maquinaria'!H98,"")</f>
        <v/>
      </c>
      <c r="G1677" s="1621" t="str">
        <f t="shared" si="119"/>
        <v/>
      </c>
      <c r="H1677" s="1621" t="str">
        <f t="shared" si="119"/>
        <v/>
      </c>
      <c r="I1677" s="1621" t="str">
        <f t="shared" si="119"/>
        <v/>
      </c>
      <c r="J1677" s="1621">
        <f>'6. Vehículos y maquinaria'!L98</f>
        <v>0</v>
      </c>
      <c r="K1677" s="1621">
        <f>'6. Vehículos y maquinaria'!M98</f>
        <v>0</v>
      </c>
      <c r="L1677" s="1621">
        <f>'6. Vehículos y maquinaria'!N98</f>
        <v>0</v>
      </c>
      <c r="M1677" s="1622" t="str">
        <f t="shared" si="120"/>
        <v/>
      </c>
      <c r="N1677" s="1622" t="str">
        <f t="shared" si="121"/>
        <v/>
      </c>
      <c r="O1677" s="1622" t="str">
        <f t="shared" si="122"/>
        <v/>
      </c>
      <c r="P1677" s="1651" t="str">
        <f>IFERROR($M1677+$N1677*$H$9/1000+$O1677*$H$10/1000,"")</f>
        <v/>
      </c>
      <c r="Q1677" s="19"/>
      <c r="R1677" s="19"/>
      <c r="S1677" s="19"/>
      <c r="T1677" s="19"/>
      <c r="U1677" s="19"/>
      <c r="V1677" s="21"/>
      <c r="W1677" s="21"/>
      <c r="X1677" s="21"/>
      <c r="Y1677" s="21"/>
      <c r="Z1677" s="21"/>
      <c r="AA1677" s="21"/>
      <c r="AB1677" s="19"/>
      <c r="AC1677" s="19"/>
      <c r="AD1677" s="19"/>
      <c r="AE1677" s="19"/>
      <c r="AF1677" s="19"/>
      <c r="AG1677" s="19"/>
      <c r="AH1677" s="21"/>
      <c r="AI1677" s="21"/>
      <c r="AJ1677" s="21"/>
      <c r="AK1677" s="21"/>
      <c r="AL1677" s="21"/>
      <c r="AM1677" s="21"/>
      <c r="AN1677" s="19"/>
      <c r="AO1677" s="19"/>
      <c r="AP1677" s="19"/>
      <c r="AQ1677" s="19"/>
      <c r="AR1677" s="19"/>
      <c r="AS1677" s="19"/>
      <c r="AT1677" s="21"/>
      <c r="AU1677" s="21"/>
      <c r="AV1677" s="21"/>
      <c r="AW1677" s="21"/>
      <c r="AX1677" s="21"/>
      <c r="AY1677" s="21"/>
      <c r="AZ1677" s="19"/>
      <c r="BA1677" s="19"/>
    </row>
    <row r="1678" spans="1:53" ht="18" customHeight="1">
      <c r="A1678" s="454"/>
      <c r="B1678" s="19"/>
      <c r="C1678" s="1650" t="str">
        <f>IF(ISTEXT('6. Vehículos y maquinaria'!E99),'6. Vehículos y maquinaria'!E99,"")</f>
        <v/>
      </c>
      <c r="D1678" s="1650" t="str">
        <f>IF(ISTEXT('6. Vehículos y maquinaria'!F99),'6. Vehículos y maquinaria'!F99,"")</f>
        <v/>
      </c>
      <c r="E1678" s="1650" t="str">
        <f>IF(ISTEXT('6. Vehículos y maquinaria'!G99),'6. Vehículos y maquinaria'!G99,"")</f>
        <v/>
      </c>
      <c r="F1678" s="1650" t="str">
        <f>IF(ISNUMBER('6. Vehículos y maquinaria'!H99),'6. Vehículos y maquinaria'!H99,"")</f>
        <v/>
      </c>
      <c r="G1678" s="1621" t="str">
        <f t="shared" si="119"/>
        <v/>
      </c>
      <c r="H1678" s="1621" t="str">
        <f t="shared" si="119"/>
        <v/>
      </c>
      <c r="I1678" s="1621" t="str">
        <f t="shared" si="119"/>
        <v/>
      </c>
      <c r="J1678" s="1621">
        <f>'6. Vehículos y maquinaria'!L99</f>
        <v>0</v>
      </c>
      <c r="K1678" s="1621">
        <f>'6. Vehículos y maquinaria'!M99</f>
        <v>0</v>
      </c>
      <c r="L1678" s="1621">
        <f>'6. Vehículos y maquinaria'!N99</f>
        <v>0</v>
      </c>
      <c r="M1678" s="1622" t="str">
        <f t="shared" si="120"/>
        <v/>
      </c>
      <c r="N1678" s="1622" t="str">
        <f t="shared" si="121"/>
        <v/>
      </c>
      <c r="O1678" s="1622" t="str">
        <f t="shared" si="122"/>
        <v/>
      </c>
      <c r="P1678" s="1651" t="str">
        <f t="shared" si="123"/>
        <v/>
      </c>
      <c r="Q1678" s="19"/>
      <c r="R1678" s="19"/>
      <c r="S1678" s="19"/>
      <c r="T1678" s="19"/>
      <c r="U1678" s="19"/>
      <c r="V1678" s="21"/>
      <c r="W1678" s="21"/>
      <c r="X1678" s="21"/>
      <c r="Y1678" s="21"/>
      <c r="Z1678" s="21"/>
      <c r="AA1678" s="21"/>
      <c r="AB1678" s="19"/>
      <c r="AC1678" s="19"/>
      <c r="AD1678" s="19"/>
      <c r="AE1678" s="19"/>
      <c r="AF1678" s="19"/>
      <c r="AG1678" s="19"/>
      <c r="AH1678" s="21"/>
      <c r="AI1678" s="21"/>
      <c r="AJ1678" s="21"/>
      <c r="AK1678" s="21"/>
      <c r="AL1678" s="21"/>
      <c r="AM1678" s="21"/>
      <c r="AN1678" s="19"/>
      <c r="AO1678" s="19"/>
      <c r="AP1678" s="19"/>
      <c r="AQ1678" s="19"/>
      <c r="AR1678" s="19"/>
      <c r="AS1678" s="19"/>
      <c r="AT1678" s="21"/>
      <c r="AU1678" s="21"/>
      <c r="AV1678" s="21"/>
      <c r="AW1678" s="21"/>
      <c r="AX1678" s="21"/>
      <c r="AY1678" s="21"/>
      <c r="AZ1678" s="19"/>
      <c r="BA1678" s="19"/>
    </row>
    <row r="1679" spans="1:53" ht="18" customHeight="1">
      <c r="A1679" s="454"/>
      <c r="B1679" s="19"/>
      <c r="C1679" s="1650" t="str">
        <f>IF(ISTEXT('6. Vehículos y maquinaria'!E100),'6. Vehículos y maquinaria'!E100,"")</f>
        <v/>
      </c>
      <c r="D1679" s="1650" t="str">
        <f>IF(ISTEXT('6. Vehículos y maquinaria'!F100),'6. Vehículos y maquinaria'!F100,"")</f>
        <v/>
      </c>
      <c r="E1679" s="1650" t="str">
        <f>IF(ISTEXT('6. Vehículos y maquinaria'!G100),'6. Vehículos y maquinaria'!G100,"")</f>
        <v/>
      </c>
      <c r="F1679" s="1650" t="str">
        <f>IF(ISNUMBER('6. Vehículos y maquinaria'!H100),'6. Vehículos y maquinaria'!H100,"")</f>
        <v/>
      </c>
      <c r="G1679" s="1621" t="str">
        <f t="shared" si="119"/>
        <v/>
      </c>
      <c r="H1679" s="1621" t="str">
        <f t="shared" si="119"/>
        <v/>
      </c>
      <c r="I1679" s="1621" t="str">
        <f t="shared" si="119"/>
        <v/>
      </c>
      <c r="J1679" s="1621">
        <f>'6. Vehículos y maquinaria'!L100</f>
        <v>0</v>
      </c>
      <c r="K1679" s="1621">
        <f>'6. Vehículos y maquinaria'!M100</f>
        <v>0</v>
      </c>
      <c r="L1679" s="1621">
        <f>'6. Vehículos y maquinaria'!N100</f>
        <v>0</v>
      </c>
      <c r="M1679" s="1622" t="str">
        <f t="shared" si="120"/>
        <v/>
      </c>
      <c r="N1679" s="1622" t="str">
        <f t="shared" si="121"/>
        <v/>
      </c>
      <c r="O1679" s="1622" t="str">
        <f t="shared" si="122"/>
        <v/>
      </c>
      <c r="P1679" s="1651" t="str">
        <f t="shared" si="123"/>
        <v/>
      </c>
      <c r="Q1679" s="19"/>
      <c r="R1679" s="19"/>
      <c r="S1679" s="19"/>
      <c r="T1679" s="19"/>
      <c r="U1679" s="19"/>
      <c r="V1679" s="21"/>
      <c r="W1679" s="21"/>
      <c r="X1679" s="21"/>
      <c r="Y1679" s="21"/>
      <c r="Z1679" s="21"/>
      <c r="AA1679" s="21"/>
      <c r="AB1679" s="19"/>
      <c r="AC1679" s="19"/>
      <c r="AD1679" s="19"/>
      <c r="AE1679" s="19"/>
      <c r="AF1679" s="19"/>
      <c r="AG1679" s="19"/>
      <c r="AH1679" s="21"/>
      <c r="AI1679" s="21"/>
      <c r="AJ1679" s="21"/>
      <c r="AK1679" s="21"/>
      <c r="AL1679" s="21"/>
      <c r="AM1679" s="21"/>
      <c r="AN1679" s="19"/>
      <c r="AO1679" s="19"/>
      <c r="AP1679" s="19"/>
      <c r="AQ1679" s="19"/>
      <c r="AR1679" s="19"/>
      <c r="AS1679" s="19"/>
      <c r="AT1679" s="21"/>
      <c r="AU1679" s="21"/>
      <c r="AV1679" s="21"/>
      <c r="AW1679" s="21"/>
      <c r="AX1679" s="21"/>
      <c r="AY1679" s="21"/>
      <c r="AZ1679" s="19"/>
      <c r="BA1679" s="19"/>
    </row>
    <row r="1680" spans="1:53" ht="18" customHeight="1">
      <c r="A1680" s="454"/>
      <c r="C1680" s="1650" t="str">
        <f>IF(ISTEXT('6. Vehículos y maquinaria'!E101),'6. Vehículos y maquinaria'!E101,"")</f>
        <v/>
      </c>
      <c r="D1680" s="1650" t="str">
        <f>IF(ISTEXT('6. Vehículos y maquinaria'!F101),'6. Vehículos y maquinaria'!F101,"")</f>
        <v/>
      </c>
      <c r="E1680" s="1650" t="str">
        <f>IF(ISTEXT('6. Vehículos y maquinaria'!G101),'6. Vehículos y maquinaria'!G101,"")</f>
        <v/>
      </c>
      <c r="F1680" s="1650" t="str">
        <f>IF(ISNUMBER('6. Vehículos y maquinaria'!H101),'6. Vehículos y maquinaria'!H101,"")</f>
        <v/>
      </c>
      <c r="G1680" s="1621" t="str">
        <f t="shared" si="119"/>
        <v/>
      </c>
      <c r="H1680" s="1621" t="str">
        <f t="shared" si="119"/>
        <v/>
      </c>
      <c r="I1680" s="1621" t="str">
        <f t="shared" si="119"/>
        <v/>
      </c>
      <c r="J1680" s="1621">
        <f>'6. Vehículos y maquinaria'!L101</f>
        <v>0</v>
      </c>
      <c r="K1680" s="1621">
        <f>'6. Vehículos y maquinaria'!M101</f>
        <v>0</v>
      </c>
      <c r="L1680" s="1621">
        <f>'6. Vehículos y maquinaria'!N101</f>
        <v>0</v>
      </c>
      <c r="M1680" s="1622" t="str">
        <f t="shared" si="120"/>
        <v/>
      </c>
      <c r="N1680" s="1622" t="str">
        <f t="shared" si="121"/>
        <v/>
      </c>
      <c r="O1680" s="1622" t="str">
        <f t="shared" si="122"/>
        <v/>
      </c>
      <c r="P1680" s="1651" t="str">
        <f t="shared" si="123"/>
        <v/>
      </c>
      <c r="Q1680" s="19"/>
      <c r="R1680" s="19"/>
      <c r="S1680" s="19"/>
      <c r="T1680" s="19"/>
      <c r="U1680" s="19"/>
      <c r="V1680" s="21"/>
      <c r="W1680" s="21"/>
      <c r="X1680" s="21"/>
      <c r="Y1680" s="21"/>
      <c r="Z1680" s="21"/>
      <c r="AA1680" s="21"/>
      <c r="AB1680" s="19"/>
      <c r="AC1680" s="19"/>
      <c r="AD1680" s="19"/>
      <c r="AE1680" s="19"/>
      <c r="AF1680" s="19"/>
      <c r="AG1680" s="19"/>
      <c r="AH1680" s="21"/>
      <c r="AI1680" s="21"/>
      <c r="AJ1680" s="21"/>
      <c r="AK1680" s="21"/>
      <c r="AL1680" s="21"/>
      <c r="AM1680" s="21"/>
      <c r="AN1680" s="19"/>
      <c r="AO1680" s="19"/>
      <c r="AP1680" s="19"/>
      <c r="AQ1680" s="19"/>
      <c r="AR1680" s="19"/>
      <c r="AS1680" s="19"/>
      <c r="AT1680" s="21"/>
      <c r="AU1680" s="21"/>
      <c r="AV1680" s="21"/>
      <c r="AW1680" s="21"/>
      <c r="AX1680" s="21"/>
      <c r="AY1680" s="21"/>
      <c r="AZ1680" s="19"/>
      <c r="BA1680" s="19"/>
    </row>
    <row r="1681" spans="1:53" ht="18" customHeight="1">
      <c r="A1681" s="454"/>
      <c r="C1681" s="1650" t="str">
        <f>IF(ISTEXT('6. Vehículos y maquinaria'!E102),'6. Vehículos y maquinaria'!E102,"")</f>
        <v/>
      </c>
      <c r="D1681" s="1650" t="str">
        <f>IF(ISTEXT('6. Vehículos y maquinaria'!F102),'6. Vehículos y maquinaria'!F102,"")</f>
        <v/>
      </c>
      <c r="E1681" s="1650" t="str">
        <f>IF(ISTEXT('6. Vehículos y maquinaria'!G102),'6. Vehículos y maquinaria'!G102,"")</f>
        <v/>
      </c>
      <c r="F1681" s="1650" t="str">
        <f>IF(ISNUMBER('6. Vehículos y maquinaria'!H102),'6. Vehículos y maquinaria'!H102,"")</f>
        <v/>
      </c>
      <c r="G1681" s="1621" t="str">
        <f t="shared" si="119"/>
        <v/>
      </c>
      <c r="H1681" s="1621" t="str">
        <f t="shared" si="119"/>
        <v/>
      </c>
      <c r="I1681" s="1621" t="str">
        <f t="shared" si="119"/>
        <v/>
      </c>
      <c r="J1681" s="1621">
        <f>'6. Vehículos y maquinaria'!L102</f>
        <v>0</v>
      </c>
      <c r="K1681" s="1621">
        <f>'6. Vehículos y maquinaria'!M102</f>
        <v>0</v>
      </c>
      <c r="L1681" s="1621">
        <f>'6. Vehículos y maquinaria'!N102</f>
        <v>0</v>
      </c>
      <c r="M1681" s="1622" t="str">
        <f t="shared" si="120"/>
        <v/>
      </c>
      <c r="N1681" s="1622" t="str">
        <f t="shared" si="121"/>
        <v/>
      </c>
      <c r="O1681" s="1622" t="str">
        <f t="shared" si="122"/>
        <v/>
      </c>
      <c r="P1681" s="1651" t="str">
        <f t="shared" si="123"/>
        <v/>
      </c>
      <c r="Q1681" s="19"/>
      <c r="R1681" s="19"/>
      <c r="S1681" s="19"/>
      <c r="T1681" s="19"/>
      <c r="U1681" s="19"/>
      <c r="V1681" s="21"/>
      <c r="W1681" s="21"/>
      <c r="X1681" s="21"/>
      <c r="Y1681" s="21"/>
      <c r="Z1681" s="21"/>
      <c r="AA1681" s="21"/>
      <c r="AB1681" s="19"/>
      <c r="AC1681" s="19"/>
      <c r="AD1681" s="19"/>
      <c r="AE1681" s="19"/>
      <c r="AF1681" s="19"/>
      <c r="AG1681" s="19"/>
      <c r="AH1681" s="21"/>
      <c r="AI1681" s="21"/>
      <c r="AJ1681" s="21"/>
      <c r="AK1681" s="21"/>
      <c r="AL1681" s="21"/>
      <c r="AM1681" s="21"/>
      <c r="AN1681" s="19"/>
      <c r="AO1681" s="19"/>
      <c r="AP1681" s="19"/>
      <c r="AQ1681" s="19"/>
      <c r="AR1681" s="19"/>
      <c r="AS1681" s="19"/>
      <c r="AT1681" s="21"/>
      <c r="AU1681" s="21"/>
      <c r="AV1681" s="21"/>
      <c r="AW1681" s="21"/>
      <c r="AX1681" s="21"/>
      <c r="AY1681" s="21"/>
      <c r="AZ1681" s="19"/>
      <c r="BA1681" s="19"/>
    </row>
    <row r="1682" spans="1:53" ht="18" customHeight="1">
      <c r="A1682" s="454"/>
      <c r="C1682" s="1650" t="str">
        <f>IF(ISTEXT('6. Vehículos y maquinaria'!E103),'6. Vehículos y maquinaria'!E103,"")</f>
        <v/>
      </c>
      <c r="D1682" s="1650" t="str">
        <f>IF(ISTEXT('6. Vehículos y maquinaria'!F103),'6. Vehículos y maquinaria'!F103,"")</f>
        <v/>
      </c>
      <c r="E1682" s="1650" t="str">
        <f>IF(ISTEXT('6. Vehículos y maquinaria'!G103),'6. Vehículos y maquinaria'!G103,"")</f>
        <v/>
      </c>
      <c r="F1682" s="1650" t="str">
        <f>IF(ISNUMBER('6. Vehículos y maquinaria'!H103),'6. Vehículos y maquinaria'!H103,"")</f>
        <v/>
      </c>
      <c r="G1682" s="1621" t="str">
        <f t="shared" si="119"/>
        <v/>
      </c>
      <c r="H1682" s="1621" t="str">
        <f t="shared" si="119"/>
        <v/>
      </c>
      <c r="I1682" s="1621" t="str">
        <f t="shared" si="119"/>
        <v/>
      </c>
      <c r="J1682" s="1621">
        <f>'6. Vehículos y maquinaria'!L103</f>
        <v>0</v>
      </c>
      <c r="K1682" s="1621">
        <f>'6. Vehículos y maquinaria'!M103</f>
        <v>0</v>
      </c>
      <c r="L1682" s="1621">
        <f>'6. Vehículos y maquinaria'!N103</f>
        <v>0</v>
      </c>
      <c r="M1682" s="1622" t="str">
        <f t="shared" si="120"/>
        <v/>
      </c>
      <c r="N1682" s="1622" t="str">
        <f t="shared" si="121"/>
        <v/>
      </c>
      <c r="O1682" s="1622" t="str">
        <f t="shared" si="122"/>
        <v/>
      </c>
      <c r="P1682" s="1651" t="str">
        <f t="shared" si="123"/>
        <v/>
      </c>
      <c r="Q1682" s="19"/>
      <c r="R1682" s="19"/>
      <c r="S1682" s="19"/>
      <c r="T1682" s="19"/>
      <c r="U1682" s="19"/>
      <c r="V1682" s="21"/>
      <c r="W1682" s="21"/>
      <c r="X1682" s="21"/>
      <c r="Y1682" s="21"/>
      <c r="Z1682" s="21"/>
      <c r="AA1682" s="21"/>
      <c r="AB1682" s="19"/>
      <c r="AC1682" s="19"/>
      <c r="AD1682" s="19"/>
      <c r="AE1682" s="19"/>
      <c r="AF1682" s="19"/>
      <c r="AG1682" s="19"/>
      <c r="AH1682" s="21"/>
      <c r="AI1682" s="21"/>
      <c r="AJ1682" s="21"/>
      <c r="AK1682" s="21"/>
      <c r="AL1682" s="21"/>
      <c r="AM1682" s="21"/>
      <c r="AN1682" s="19"/>
      <c r="AO1682" s="19"/>
      <c r="AP1682" s="19"/>
      <c r="AQ1682" s="19"/>
      <c r="AR1682" s="19"/>
      <c r="AS1682" s="19"/>
      <c r="AT1682" s="21"/>
      <c r="AU1682" s="21"/>
      <c r="AV1682" s="21"/>
      <c r="AW1682" s="21"/>
      <c r="AX1682" s="21"/>
      <c r="AY1682" s="21"/>
      <c r="AZ1682" s="19"/>
      <c r="BA1682" s="19"/>
    </row>
    <row r="1683" spans="1:53" ht="18" customHeight="1">
      <c r="A1683" s="454"/>
      <c r="C1683" s="1650" t="str">
        <f>IF(ISTEXT('6. Vehículos y maquinaria'!E104),'6. Vehículos y maquinaria'!E104,"")</f>
        <v/>
      </c>
      <c r="D1683" s="1650" t="str">
        <f>IF(ISTEXT('6. Vehículos y maquinaria'!F104),'6. Vehículos y maquinaria'!F104,"")</f>
        <v/>
      </c>
      <c r="E1683" s="1650" t="str">
        <f>IF(ISTEXT('6. Vehículos y maquinaria'!G104),'6. Vehículos y maquinaria'!G104,"")</f>
        <v/>
      </c>
      <c r="F1683" s="1650" t="str">
        <f>IF(ISNUMBER('6. Vehículos y maquinaria'!H104),'6. Vehículos y maquinaria'!H104,"")</f>
        <v/>
      </c>
      <c r="G1683" s="1621" t="str">
        <f t="shared" si="119"/>
        <v/>
      </c>
      <c r="H1683" s="1621" t="str">
        <f t="shared" si="119"/>
        <v/>
      </c>
      <c r="I1683" s="1621" t="str">
        <f t="shared" si="119"/>
        <v/>
      </c>
      <c r="J1683" s="1621">
        <f>'6. Vehículos y maquinaria'!L104</f>
        <v>0</v>
      </c>
      <c r="K1683" s="1621">
        <f>'6. Vehículos y maquinaria'!M104</f>
        <v>0</v>
      </c>
      <c r="L1683" s="1621">
        <f>'6. Vehículos y maquinaria'!N104</f>
        <v>0</v>
      </c>
      <c r="M1683" s="1622" t="str">
        <f t="shared" si="120"/>
        <v/>
      </c>
      <c r="N1683" s="1622" t="str">
        <f t="shared" si="121"/>
        <v/>
      </c>
      <c r="O1683" s="1622" t="str">
        <f t="shared" si="122"/>
        <v/>
      </c>
      <c r="P1683" s="1651" t="str">
        <f t="shared" si="123"/>
        <v/>
      </c>
      <c r="Q1683" s="19"/>
      <c r="R1683" s="19"/>
      <c r="S1683" s="19"/>
      <c r="T1683" s="19"/>
      <c r="U1683" s="19"/>
      <c r="V1683" s="21"/>
      <c r="W1683" s="21"/>
      <c r="X1683" s="21"/>
      <c r="Y1683" s="21"/>
      <c r="Z1683" s="21"/>
      <c r="AA1683" s="21"/>
      <c r="AB1683" s="19"/>
      <c r="AC1683" s="19"/>
      <c r="AD1683" s="19"/>
      <c r="AE1683" s="19"/>
      <c r="AF1683" s="19"/>
      <c r="AG1683" s="19"/>
      <c r="AH1683" s="21"/>
      <c r="AI1683" s="21"/>
      <c r="AJ1683" s="21"/>
      <c r="AK1683" s="21"/>
      <c r="AL1683" s="21"/>
      <c r="AM1683" s="21"/>
      <c r="AN1683" s="19"/>
      <c r="AO1683" s="19"/>
      <c r="AP1683" s="19"/>
      <c r="AQ1683" s="19"/>
      <c r="AR1683" s="19"/>
      <c r="AS1683" s="19"/>
      <c r="AT1683" s="21"/>
      <c r="AU1683" s="21"/>
      <c r="AV1683" s="21"/>
      <c r="AW1683" s="21"/>
      <c r="AX1683" s="21"/>
      <c r="AY1683" s="21"/>
      <c r="AZ1683" s="19"/>
      <c r="BA1683" s="19"/>
    </row>
    <row r="1684" spans="1:53" ht="18" customHeight="1">
      <c r="A1684" s="454"/>
      <c r="C1684" s="1650" t="str">
        <f>IF(ISTEXT('6. Vehículos y maquinaria'!E105),'6. Vehículos y maquinaria'!E105,"")</f>
        <v/>
      </c>
      <c r="D1684" s="1650" t="str">
        <f>IF(ISTEXT('6. Vehículos y maquinaria'!F105),'6. Vehículos y maquinaria'!F105,"")</f>
        <v/>
      </c>
      <c r="E1684" s="1650" t="str">
        <f>IF(ISTEXT('6. Vehículos y maquinaria'!G105),'6. Vehículos y maquinaria'!G105,"")</f>
        <v/>
      </c>
      <c r="F1684" s="1650" t="str">
        <f>IF(ISNUMBER('6. Vehículos y maquinaria'!H105),'6. Vehículos y maquinaria'!H105,"")</f>
        <v/>
      </c>
      <c r="G1684" s="1621" t="str">
        <f t="shared" si="119"/>
        <v/>
      </c>
      <c r="H1684" s="1621" t="str">
        <f t="shared" si="119"/>
        <v/>
      </c>
      <c r="I1684" s="1621" t="str">
        <f t="shared" si="119"/>
        <v/>
      </c>
      <c r="J1684" s="1621">
        <f>'6. Vehículos y maquinaria'!L105</f>
        <v>0</v>
      </c>
      <c r="K1684" s="1621">
        <f>'6. Vehículos y maquinaria'!M105</f>
        <v>0</v>
      </c>
      <c r="L1684" s="1621">
        <f>'6. Vehículos y maquinaria'!N105</f>
        <v>0</v>
      </c>
      <c r="M1684" s="1622" t="str">
        <f t="shared" si="120"/>
        <v/>
      </c>
      <c r="N1684" s="1622" t="str">
        <f t="shared" si="121"/>
        <v/>
      </c>
      <c r="O1684" s="1622" t="str">
        <f t="shared" si="122"/>
        <v/>
      </c>
      <c r="P1684" s="1651" t="str">
        <f t="shared" si="123"/>
        <v/>
      </c>
      <c r="Q1684" s="19"/>
      <c r="R1684" s="19"/>
      <c r="S1684" s="19"/>
      <c r="T1684" s="19"/>
      <c r="U1684" s="19"/>
      <c r="V1684" s="21"/>
      <c r="W1684" s="21"/>
      <c r="X1684" s="21"/>
      <c r="Y1684" s="21"/>
      <c r="Z1684" s="21"/>
      <c r="AA1684" s="21"/>
      <c r="AB1684" s="19"/>
      <c r="AC1684" s="19"/>
      <c r="AD1684" s="19"/>
      <c r="AE1684" s="19"/>
      <c r="AF1684" s="19"/>
      <c r="AG1684" s="19"/>
      <c r="AH1684" s="21"/>
      <c r="AI1684" s="21"/>
      <c r="AJ1684" s="21"/>
      <c r="AK1684" s="21"/>
      <c r="AL1684" s="21"/>
      <c r="AM1684" s="21"/>
      <c r="AN1684" s="19"/>
      <c r="AO1684" s="19"/>
      <c r="AP1684" s="19"/>
      <c r="AQ1684" s="19"/>
      <c r="AR1684" s="19"/>
      <c r="AS1684" s="19"/>
      <c r="AT1684" s="21"/>
      <c r="AU1684" s="21"/>
      <c r="AV1684" s="21"/>
      <c r="AW1684" s="21"/>
      <c r="AX1684" s="21"/>
      <c r="AY1684" s="21"/>
      <c r="AZ1684" s="19"/>
      <c r="BA1684" s="19"/>
    </row>
    <row r="1685" spans="1:53" ht="18" customHeight="1">
      <c r="A1685" s="454"/>
      <c r="C1685" s="1650" t="str">
        <f>IF(ISTEXT('6. Vehículos y maquinaria'!E106),'6. Vehículos y maquinaria'!E106,"")</f>
        <v/>
      </c>
      <c r="D1685" s="1650" t="str">
        <f>IF(ISTEXT('6. Vehículos y maquinaria'!F106),'6. Vehículos y maquinaria'!F106,"")</f>
        <v/>
      </c>
      <c r="E1685" s="1650" t="str">
        <f>IF(ISTEXT('6. Vehículos y maquinaria'!G106),'6. Vehículos y maquinaria'!G106,"")</f>
        <v/>
      </c>
      <c r="F1685" s="1650" t="str">
        <f>IF(ISNUMBER('6. Vehículos y maquinaria'!H106),'6. Vehículos y maquinaria'!H106,"")</f>
        <v/>
      </c>
      <c r="G1685" s="1621" t="str">
        <f t="shared" si="119"/>
        <v/>
      </c>
      <c r="H1685" s="1621" t="str">
        <f t="shared" si="119"/>
        <v/>
      </c>
      <c r="I1685" s="1621" t="str">
        <f t="shared" si="119"/>
        <v/>
      </c>
      <c r="J1685" s="1621">
        <f>'6. Vehículos y maquinaria'!L106</f>
        <v>0</v>
      </c>
      <c r="K1685" s="1621">
        <f>'6. Vehículos y maquinaria'!M106</f>
        <v>0</v>
      </c>
      <c r="L1685" s="1621">
        <f>'6. Vehículos y maquinaria'!N106</f>
        <v>0</v>
      </c>
      <c r="M1685" s="1622" t="str">
        <f t="shared" si="120"/>
        <v/>
      </c>
      <c r="N1685" s="1622" t="str">
        <f t="shared" si="121"/>
        <v/>
      </c>
      <c r="O1685" s="1622" t="str">
        <f t="shared" si="122"/>
        <v/>
      </c>
      <c r="P1685" s="1651" t="str">
        <f t="shared" si="123"/>
        <v/>
      </c>
      <c r="Q1685" s="19"/>
      <c r="R1685" s="19"/>
      <c r="S1685" s="19"/>
      <c r="T1685" s="19"/>
      <c r="U1685" s="19"/>
      <c r="V1685" s="21"/>
      <c r="W1685" s="21"/>
      <c r="X1685" s="21"/>
      <c r="Y1685" s="21"/>
      <c r="Z1685" s="21"/>
      <c r="AA1685" s="21"/>
      <c r="AB1685" s="19"/>
      <c r="AC1685" s="19"/>
      <c r="AD1685" s="19"/>
      <c r="AE1685" s="19"/>
      <c r="AF1685" s="19"/>
      <c r="AG1685" s="19"/>
      <c r="AH1685" s="21"/>
      <c r="AI1685" s="21"/>
      <c r="AJ1685" s="21"/>
      <c r="AK1685" s="21"/>
      <c r="AL1685" s="21"/>
      <c r="AM1685" s="21"/>
      <c r="AN1685" s="19"/>
      <c r="AO1685" s="19"/>
      <c r="AP1685" s="19"/>
      <c r="AQ1685" s="19"/>
      <c r="AR1685" s="19"/>
      <c r="AS1685" s="19"/>
      <c r="AT1685" s="21"/>
      <c r="AU1685" s="21"/>
      <c r="AV1685" s="21"/>
      <c r="AW1685" s="21"/>
      <c r="AX1685" s="21"/>
      <c r="AY1685" s="21"/>
      <c r="AZ1685" s="19"/>
      <c r="BA1685" s="19"/>
    </row>
    <row r="1686" spans="1:53" ht="18" customHeight="1">
      <c r="A1686" s="454"/>
      <c r="C1686" s="1650" t="str">
        <f>IF(ISTEXT('6. Vehículos y maquinaria'!E107),'6. Vehículos y maquinaria'!E107,"")</f>
        <v/>
      </c>
      <c r="D1686" s="1650" t="str">
        <f>IF(ISTEXT('6. Vehículos y maquinaria'!F107),'6. Vehículos y maquinaria'!F107,"")</f>
        <v/>
      </c>
      <c r="E1686" s="1650" t="str">
        <f>IF(ISTEXT('6. Vehículos y maquinaria'!G107),'6. Vehículos y maquinaria'!G107,"")</f>
        <v/>
      </c>
      <c r="F1686" s="1650" t="str">
        <f>IF(ISNUMBER('6. Vehículos y maquinaria'!H107),'6. Vehículos y maquinaria'!H107,"")</f>
        <v/>
      </c>
      <c r="G1686" s="1621" t="str">
        <f t="shared" si="119"/>
        <v/>
      </c>
      <c r="H1686" s="1621" t="str">
        <f t="shared" si="119"/>
        <v/>
      </c>
      <c r="I1686" s="1621" t="str">
        <f t="shared" si="119"/>
        <v/>
      </c>
      <c r="J1686" s="1621">
        <f>'6. Vehículos y maquinaria'!L107</f>
        <v>0</v>
      </c>
      <c r="K1686" s="1621">
        <f>'6. Vehículos y maquinaria'!M107</f>
        <v>0</v>
      </c>
      <c r="L1686" s="1621">
        <f>'6. Vehículos y maquinaria'!N107</f>
        <v>0</v>
      </c>
      <c r="M1686" s="1622" t="str">
        <f t="shared" si="120"/>
        <v/>
      </c>
      <c r="N1686" s="1622" t="str">
        <f t="shared" si="121"/>
        <v/>
      </c>
      <c r="O1686" s="1622" t="str">
        <f t="shared" si="122"/>
        <v/>
      </c>
      <c r="P1686" s="1651" t="str">
        <f t="shared" si="123"/>
        <v/>
      </c>
      <c r="Q1686" s="19"/>
      <c r="R1686" s="19"/>
      <c r="S1686" s="19"/>
      <c r="T1686" s="19"/>
      <c r="U1686" s="19"/>
      <c r="V1686" s="21"/>
      <c r="W1686" s="21"/>
      <c r="X1686" s="21"/>
      <c r="Y1686" s="21"/>
      <c r="Z1686" s="21"/>
      <c r="AA1686" s="21"/>
      <c r="AB1686" s="19"/>
      <c r="AC1686" s="19"/>
      <c r="AD1686" s="19"/>
      <c r="AE1686" s="19"/>
      <c r="AF1686" s="19"/>
      <c r="AG1686" s="19"/>
      <c r="AH1686" s="21"/>
      <c r="AI1686" s="21"/>
      <c r="AJ1686" s="21"/>
      <c r="AK1686" s="21"/>
      <c r="AL1686" s="21"/>
      <c r="AM1686" s="21"/>
      <c r="AN1686" s="19"/>
      <c r="AO1686" s="19"/>
      <c r="AP1686" s="19"/>
      <c r="AQ1686" s="19"/>
      <c r="AR1686" s="19"/>
      <c r="AS1686" s="19"/>
      <c r="AT1686" s="21"/>
      <c r="AU1686" s="21"/>
      <c r="AV1686" s="21"/>
      <c r="AW1686" s="21"/>
      <c r="AX1686" s="21"/>
      <c r="AY1686" s="21"/>
      <c r="AZ1686" s="19"/>
      <c r="BA1686" s="19"/>
    </row>
    <row r="1687" spans="1:53" ht="18" customHeight="1">
      <c r="A1687" s="454"/>
      <c r="C1687" s="1650" t="str">
        <f>IF(ISTEXT('6. Vehículos y maquinaria'!E108),'6. Vehículos y maquinaria'!E108,"")</f>
        <v/>
      </c>
      <c r="D1687" s="1650" t="str">
        <f>IF(ISTEXT('6. Vehículos y maquinaria'!F108),'6. Vehículos y maquinaria'!F108,"")</f>
        <v/>
      </c>
      <c r="E1687" s="1650" t="str">
        <f>IF(ISTEXT('6. Vehículos y maquinaria'!G108),'6. Vehículos y maquinaria'!G108,"")</f>
        <v/>
      </c>
      <c r="F1687" s="1650" t="str">
        <f>IF(ISNUMBER('6. Vehículos y maquinaria'!H108),'6. Vehículos y maquinaria'!H108,"")</f>
        <v/>
      </c>
      <c r="G1687" s="1621" t="str">
        <f t="shared" si="119"/>
        <v/>
      </c>
      <c r="H1687" s="1621" t="str">
        <f t="shared" si="119"/>
        <v/>
      </c>
      <c r="I1687" s="1621" t="str">
        <f t="shared" si="119"/>
        <v/>
      </c>
      <c r="J1687" s="1621">
        <f>'6. Vehículos y maquinaria'!L108</f>
        <v>0</v>
      </c>
      <c r="K1687" s="1621">
        <f>'6. Vehículos y maquinaria'!M108</f>
        <v>0</v>
      </c>
      <c r="L1687" s="1621">
        <f>'6. Vehículos y maquinaria'!N108</f>
        <v>0</v>
      </c>
      <c r="M1687" s="1622" t="str">
        <f t="shared" si="120"/>
        <v/>
      </c>
      <c r="N1687" s="1622" t="str">
        <f t="shared" si="121"/>
        <v/>
      </c>
      <c r="O1687" s="1622" t="str">
        <f t="shared" si="122"/>
        <v/>
      </c>
      <c r="P1687" s="1651" t="str">
        <f>IFERROR($M1687+$N1687*$H$9/1000+$O1687*$H$10/1000,"")</f>
        <v/>
      </c>
      <c r="Q1687" s="19"/>
      <c r="R1687" s="19"/>
      <c r="S1687" s="19"/>
      <c r="T1687" s="19"/>
      <c r="U1687" s="19"/>
      <c r="V1687" s="21"/>
      <c r="W1687" s="21"/>
      <c r="X1687" s="21"/>
      <c r="Y1687" s="21"/>
      <c r="Z1687" s="21"/>
      <c r="AA1687" s="21"/>
      <c r="AB1687" s="19"/>
      <c r="AC1687" s="19"/>
      <c r="AD1687" s="19"/>
      <c r="AE1687" s="19"/>
      <c r="AF1687" s="19"/>
      <c r="AG1687" s="19"/>
      <c r="AH1687" s="21"/>
      <c r="AI1687" s="21"/>
      <c r="AJ1687" s="21"/>
      <c r="AK1687" s="21"/>
      <c r="AL1687" s="21"/>
      <c r="AM1687" s="21"/>
      <c r="AN1687" s="19"/>
      <c r="AO1687" s="19"/>
      <c r="AP1687" s="19"/>
      <c r="AQ1687" s="19"/>
      <c r="AR1687" s="19"/>
      <c r="AS1687" s="19"/>
      <c r="AT1687" s="21"/>
      <c r="AU1687" s="21"/>
      <c r="AV1687" s="21"/>
      <c r="AW1687" s="21"/>
      <c r="AX1687" s="21"/>
      <c r="AY1687" s="21"/>
      <c r="AZ1687" s="19"/>
      <c r="BA1687" s="19"/>
    </row>
    <row r="1688" spans="1:53" ht="18" customHeight="1">
      <c r="A1688" s="454"/>
      <c r="M1688" s="1652">
        <f>SUM(M1668:M1687)</f>
        <v>0</v>
      </c>
      <c r="N1688" s="1652">
        <f>SUM(N1668:N1687)</f>
        <v>0</v>
      </c>
      <c r="O1688" s="1652">
        <f>SUM(O1668:O1687)</f>
        <v>0</v>
      </c>
      <c r="P1688" s="1624">
        <f>SUM(P1668:P1687)</f>
        <v>0</v>
      </c>
      <c r="Q1688" s="19"/>
      <c r="R1688" s="19"/>
      <c r="S1688" s="19"/>
      <c r="T1688" s="19"/>
      <c r="U1688" s="19"/>
      <c r="V1688" s="21"/>
      <c r="W1688" s="21"/>
      <c r="X1688" s="21"/>
      <c r="Y1688" s="21"/>
      <c r="Z1688" s="21"/>
      <c r="AA1688" s="21"/>
      <c r="AB1688" s="19"/>
      <c r="AC1688" s="19"/>
      <c r="AD1688" s="19"/>
      <c r="AE1688" s="19"/>
      <c r="AF1688" s="19"/>
      <c r="AG1688" s="19"/>
      <c r="AH1688" s="21"/>
      <c r="AI1688" s="21"/>
      <c r="AJ1688" s="21"/>
      <c r="AK1688" s="21"/>
      <c r="AL1688" s="21"/>
      <c r="AM1688" s="21"/>
      <c r="AN1688" s="19"/>
      <c r="AO1688" s="19"/>
      <c r="AP1688" s="19"/>
      <c r="AQ1688" s="19"/>
      <c r="AR1688" s="19"/>
      <c r="AS1688" s="19"/>
      <c r="AT1688" s="21"/>
      <c r="AU1688" s="21"/>
      <c r="AV1688" s="21"/>
      <c r="AW1688" s="21"/>
      <c r="AX1688" s="21"/>
      <c r="AY1688" s="21"/>
      <c r="AZ1688" s="19"/>
      <c r="BA1688" s="19"/>
    </row>
    <row r="1689" spans="1:53" ht="18" customHeight="1">
      <c r="A1689" s="454"/>
      <c r="B1689" s="22"/>
      <c r="C1689" s="19"/>
      <c r="D1689" s="19"/>
      <c r="E1689" s="19"/>
      <c r="F1689" s="19"/>
      <c r="G1689" s="47"/>
      <c r="H1689" s="19"/>
      <c r="J1689" s="21"/>
      <c r="K1689" s="21"/>
      <c r="L1689" s="21"/>
      <c r="M1689" s="21"/>
      <c r="N1689" s="21"/>
      <c r="O1689" s="21"/>
      <c r="P1689" s="19"/>
      <c r="Q1689" s="19"/>
      <c r="R1689" s="19"/>
      <c r="S1689" s="19"/>
      <c r="T1689" s="19"/>
      <c r="U1689" s="19"/>
      <c r="V1689" s="21"/>
      <c r="W1689" s="21"/>
      <c r="X1689" s="21"/>
      <c r="Y1689" s="21"/>
      <c r="Z1689" s="21"/>
      <c r="AA1689" s="21"/>
      <c r="AB1689" s="19"/>
      <c r="AC1689" s="19"/>
      <c r="AD1689" s="19"/>
      <c r="AE1689" s="19"/>
      <c r="AF1689" s="19"/>
      <c r="AG1689" s="19"/>
      <c r="AH1689" s="21"/>
      <c r="AI1689" s="21"/>
      <c r="AJ1689" s="21"/>
      <c r="AK1689" s="21"/>
      <c r="AL1689" s="21"/>
      <c r="AM1689" s="21"/>
      <c r="AN1689" s="19"/>
      <c r="AO1689" s="19"/>
      <c r="AP1689" s="19"/>
      <c r="AQ1689" s="19"/>
      <c r="AR1689" s="19"/>
      <c r="AS1689" s="19"/>
      <c r="AT1689" s="21"/>
      <c r="AU1689" s="21"/>
      <c r="AV1689" s="21"/>
      <c r="AW1689" s="21"/>
      <c r="AX1689" s="21"/>
      <c r="AY1689" s="21"/>
      <c r="AZ1689" s="19"/>
      <c r="BA1689" s="19"/>
    </row>
    <row r="1690" spans="1:53" ht="18" customHeight="1"/>
    <row r="1691" spans="1:53" ht="18" customHeight="1">
      <c r="B1691" s="288" t="s">
        <v>2314</v>
      </c>
      <c r="C1691" s="288"/>
      <c r="D1691" s="288"/>
      <c r="E1691" s="288"/>
      <c r="F1691" s="288"/>
      <c r="G1691" s="288"/>
      <c r="H1691" s="288"/>
      <c r="I1691" s="288"/>
      <c r="J1691" s="288"/>
      <c r="K1691" s="288"/>
    </row>
    <row r="1692" spans="1:53" ht="18" customHeight="1"/>
    <row r="1693" spans="1:53" ht="18" customHeight="1">
      <c r="C1693" s="289" t="s">
        <v>2315</v>
      </c>
    </row>
    <row r="1694" spans="1:53" ht="18" customHeight="1">
      <c r="C1694" s="289"/>
    </row>
    <row r="1695" spans="1:53" ht="18" customHeight="1">
      <c r="D1695" s="1538" t="s">
        <v>2100</v>
      </c>
      <c r="E1695" s="1538" t="s">
        <v>2101</v>
      </c>
      <c r="F1695" s="1538" t="s">
        <v>2102</v>
      </c>
      <c r="G1695" s="1538" t="s">
        <v>2103</v>
      </c>
    </row>
    <row r="1696" spans="1:53" ht="18" customHeight="1">
      <c r="A1696" s="452">
        <v>15</v>
      </c>
      <c r="B1696" t="s">
        <v>2316</v>
      </c>
      <c r="C1696" s="1539" t="s">
        <v>2317</v>
      </c>
      <c r="D1696" s="1540">
        <f>ROUND(M1795,2)</f>
        <v>0</v>
      </c>
      <c r="E1696" s="1540">
        <f>ROUND(N1795,2)</f>
        <v>0</v>
      </c>
      <c r="F1696" s="1540">
        <f>ROUND(O1795,2)</f>
        <v>0</v>
      </c>
      <c r="G1696" s="1540">
        <f>ROUND(P1795,2)</f>
        <v>0</v>
      </c>
    </row>
    <row r="1697" spans="1:65" ht="18" customHeight="1">
      <c r="A1697" s="454"/>
      <c r="B1697" s="22"/>
      <c r="C1697" s="19"/>
      <c r="D1697" s="19"/>
      <c r="E1697" s="19"/>
      <c r="F1697" s="19"/>
      <c r="G1697" s="47">
        <f>D1696+E1696*$H$9/1000+F1696*$H$10/1000</f>
        <v>0</v>
      </c>
      <c r="H1697" s="19"/>
      <c r="L1697" s="21"/>
      <c r="M1697" s="21"/>
      <c r="N1697" s="21"/>
      <c r="O1697" s="21"/>
      <c r="P1697" s="19"/>
      <c r="Q1697" s="19"/>
      <c r="R1697" s="19"/>
      <c r="S1697" s="19"/>
      <c r="T1697" s="19"/>
      <c r="U1697" s="19"/>
      <c r="V1697" s="21"/>
      <c r="W1697" s="21"/>
      <c r="X1697" s="21"/>
      <c r="Y1697" s="21"/>
      <c r="Z1697" s="21"/>
      <c r="AA1697" s="21"/>
      <c r="AB1697" s="19"/>
      <c r="AC1697" s="19"/>
      <c r="AD1697" s="19"/>
      <c r="AE1697" s="19"/>
      <c r="AF1697" s="19"/>
      <c r="AG1697" s="19"/>
      <c r="AH1697" s="21"/>
      <c r="AI1697" s="21"/>
      <c r="AJ1697" s="21"/>
      <c r="AK1697" s="21"/>
      <c r="AL1697" s="21"/>
      <c r="AM1697" s="21"/>
      <c r="AN1697" s="19"/>
      <c r="AO1697" s="19"/>
      <c r="AP1697" s="19"/>
      <c r="AQ1697" s="19"/>
      <c r="AR1697" s="19"/>
      <c r="AS1697" s="19"/>
      <c r="AT1697" s="21"/>
      <c r="AU1697" s="21"/>
      <c r="AV1697" s="21"/>
      <c r="AW1697" s="21"/>
      <c r="AX1697" s="21"/>
      <c r="AY1697" s="21"/>
      <c r="AZ1697" s="19"/>
      <c r="BA1697" s="19"/>
    </row>
    <row r="1698" spans="1:65" ht="18" customHeight="1">
      <c r="B1698" s="1"/>
      <c r="C1698" s="1"/>
      <c r="D1698" s="1"/>
      <c r="E1698" s="1"/>
    </row>
    <row r="1699" spans="1:65" ht="18" customHeight="1">
      <c r="B1699" s="37" t="s">
        <v>29</v>
      </c>
      <c r="C1699" s="1"/>
      <c r="D1699" s="1"/>
      <c r="E1699" s="1"/>
    </row>
    <row r="1700" spans="1:65" ht="18" customHeight="1">
      <c r="B1700" s="1"/>
      <c r="C1700" s="1"/>
      <c r="D1700" s="1"/>
    </row>
    <row r="1701" spans="1:65" s="290" customFormat="1">
      <c r="A1701" s="456"/>
      <c r="D1701" s="291"/>
      <c r="F1701" s="292" t="s">
        <v>2286</v>
      </c>
      <c r="L1701" s="293"/>
      <c r="M1701" s="293"/>
      <c r="N1701" s="293"/>
      <c r="O1701" s="293"/>
      <c r="P1701" s="293"/>
      <c r="Q1701" s="293"/>
      <c r="R1701" s="292" t="s">
        <v>2318</v>
      </c>
      <c r="X1701" s="293"/>
      <c r="Y1701" s="293"/>
      <c r="Z1701" s="293"/>
      <c r="AA1701" s="293"/>
      <c r="AB1701" s="293"/>
      <c r="AC1701" s="293"/>
      <c r="AJ1701" s="293"/>
      <c r="AK1701" s="293"/>
      <c r="AL1701" s="293"/>
      <c r="AM1701" s="293"/>
      <c r="AN1701" s="293"/>
      <c r="AO1701" s="293"/>
      <c r="AP1701" s="292" t="s">
        <v>2229</v>
      </c>
      <c r="AV1701" s="293"/>
      <c r="AW1701" s="293"/>
      <c r="AX1701" s="293"/>
      <c r="AY1701" s="293"/>
      <c r="AZ1701" s="293"/>
      <c r="BA1701" s="293"/>
      <c r="BH1701" s="819" t="s">
        <v>2319</v>
      </c>
    </row>
    <row r="1702" spans="1:65" s="290" customFormat="1" ht="6" customHeight="1">
      <c r="A1702" s="456"/>
      <c r="D1702" s="291"/>
      <c r="F1702" s="294"/>
      <c r="G1702" s="294"/>
      <c r="H1702" s="294"/>
      <c r="I1702" s="294"/>
      <c r="J1702" s="294"/>
      <c r="K1702" s="294"/>
      <c r="L1702" s="295"/>
      <c r="M1702" s="295"/>
      <c r="N1702" s="295"/>
      <c r="O1702" s="295"/>
      <c r="P1702" s="295"/>
      <c r="Q1702" s="295"/>
      <c r="R1702" s="296"/>
      <c r="S1702" s="296"/>
      <c r="T1702" s="296"/>
      <c r="U1702" s="296"/>
      <c r="V1702" s="296"/>
      <c r="W1702" s="296"/>
      <c r="X1702" s="297"/>
      <c r="Y1702" s="297"/>
      <c r="Z1702" s="297"/>
      <c r="AA1702" s="297"/>
      <c r="AB1702" s="297"/>
      <c r="AC1702" s="297"/>
      <c r="AD1702" s="296"/>
      <c r="AE1702" s="296"/>
      <c r="AF1702" s="296"/>
      <c r="AG1702" s="296"/>
      <c r="AH1702" s="296"/>
      <c r="AI1702" s="296"/>
      <c r="AJ1702" s="297"/>
      <c r="AK1702" s="297"/>
      <c r="AL1702" s="297"/>
      <c r="AM1702" s="297"/>
      <c r="AN1702" s="297"/>
      <c r="AO1702" s="297"/>
      <c r="AP1702" s="298"/>
      <c r="AQ1702" s="298"/>
      <c r="AR1702" s="298"/>
      <c r="AS1702" s="298"/>
      <c r="AT1702" s="298"/>
      <c r="AU1702" s="298"/>
      <c r="AV1702" s="299"/>
      <c r="AW1702" s="299"/>
      <c r="AX1702" s="299"/>
      <c r="AY1702" s="299"/>
      <c r="AZ1702" s="299"/>
      <c r="BA1702" s="299"/>
      <c r="BB1702" s="299"/>
      <c r="BC1702" s="299"/>
      <c r="BD1702" s="299"/>
      <c r="BE1702" s="299"/>
      <c r="BF1702" s="299"/>
      <c r="BG1702" s="299"/>
      <c r="BH1702" s="299"/>
      <c r="BI1702" s="299"/>
      <c r="BJ1702" s="299"/>
      <c r="BK1702" s="299"/>
      <c r="BL1702" s="299"/>
      <c r="BM1702" s="299"/>
    </row>
    <row r="1703" spans="1:65" s="290" customFormat="1" ht="12" customHeight="1">
      <c r="A1703" s="455"/>
      <c r="B1703" s="9"/>
      <c r="C1703" s="9"/>
      <c r="D1703" s="9"/>
      <c r="F1703" s="300"/>
      <c r="G1703" s="300"/>
      <c r="H1703" s="300"/>
      <c r="I1703" s="300"/>
      <c r="J1703" s="300"/>
      <c r="K1703" s="300"/>
      <c r="L1703" s="300"/>
      <c r="M1703" s="300"/>
      <c r="N1703" s="300"/>
      <c r="O1703" s="300"/>
      <c r="P1703" s="300"/>
      <c r="Q1703" s="300"/>
      <c r="R1703" s="300"/>
      <c r="S1703" s="300"/>
      <c r="T1703" s="300"/>
      <c r="U1703" s="300"/>
      <c r="V1703" s="300"/>
      <c r="W1703" s="300"/>
      <c r="X1703" s="300"/>
      <c r="Y1703" s="300"/>
      <c r="Z1703" s="300"/>
      <c r="AA1703" s="300"/>
      <c r="AB1703" s="300"/>
      <c r="AC1703" s="300"/>
      <c r="AD1703" s="300"/>
      <c r="AE1703" s="300"/>
      <c r="AF1703" s="300"/>
      <c r="AG1703" s="300"/>
      <c r="AH1703" s="300"/>
      <c r="AI1703" s="300"/>
      <c r="AJ1703" s="300"/>
      <c r="AK1703" s="300"/>
      <c r="AL1703" s="300"/>
      <c r="AM1703" s="300"/>
      <c r="AN1703" s="300"/>
      <c r="AO1703" s="300"/>
      <c r="AP1703" s="300"/>
      <c r="AQ1703" s="300"/>
      <c r="AR1703" s="300"/>
      <c r="AS1703" s="300"/>
      <c r="AT1703" s="300"/>
      <c r="AU1703" s="300"/>
      <c r="AV1703" s="300"/>
      <c r="AW1703" s="300"/>
      <c r="AX1703" s="300"/>
      <c r="AY1703" s="300"/>
      <c r="AZ1703" s="300"/>
    </row>
    <row r="1704" spans="1:65" s="290" customFormat="1" ht="12.75" customHeight="1">
      <c r="A1704" s="455"/>
      <c r="B1704" s="301"/>
      <c r="C1704" s="61" t="s">
        <v>2320</v>
      </c>
      <c r="D1704" s="9"/>
      <c r="F1704" s="9"/>
      <c r="G1704" s="9"/>
      <c r="H1704" s="9"/>
      <c r="I1704" s="9"/>
      <c r="J1704" s="9"/>
      <c r="K1704" s="9"/>
      <c r="L1704" s="9"/>
      <c r="M1704" s="9"/>
      <c r="N1704" s="9"/>
      <c r="O1704" s="9"/>
      <c r="P1704" s="9"/>
      <c r="Q1704" s="9"/>
      <c r="R1704" s="9"/>
      <c r="S1704" s="9"/>
      <c r="T1704" s="9"/>
      <c r="U1704" s="9"/>
      <c r="V1704" s="9"/>
      <c r="W1704" s="9"/>
      <c r="X1704" s="9"/>
      <c r="Y1704" s="9"/>
      <c r="Z1704" s="9"/>
      <c r="AA1704" s="9"/>
      <c r="AB1704" s="9"/>
      <c r="AC1704" s="9"/>
      <c r="AD1704" s="9"/>
      <c r="AE1704" s="9"/>
      <c r="AF1704" s="9"/>
      <c r="AG1704" s="9"/>
      <c r="AH1704" s="9"/>
      <c r="AI1704" s="9"/>
      <c r="AJ1704" s="9"/>
      <c r="AK1704" s="300"/>
      <c r="AL1704" s="300"/>
      <c r="AM1704" s="300"/>
      <c r="AN1704" s="300"/>
      <c r="AO1704" s="300"/>
      <c r="AP1704" s="300"/>
      <c r="AQ1704" s="300"/>
      <c r="AR1704" s="300"/>
      <c r="AS1704" s="300"/>
      <c r="AT1704" s="300"/>
      <c r="AU1704" s="300"/>
      <c r="AV1704" s="300"/>
      <c r="AW1704" s="300"/>
      <c r="AX1704" s="300"/>
      <c r="AY1704" s="300"/>
      <c r="AZ1704" s="300"/>
    </row>
    <row r="1705" spans="1:65" ht="18" customHeight="1">
      <c r="B1705" s="19"/>
      <c r="C1705" s="17"/>
      <c r="D1705" s="19"/>
      <c r="F1705" s="1633">
        <v>2007</v>
      </c>
      <c r="G1705" s="1633">
        <v>2007</v>
      </c>
      <c r="H1705" s="1633">
        <v>2007</v>
      </c>
      <c r="I1705" s="1633">
        <v>2008</v>
      </c>
      <c r="J1705" s="1633">
        <v>2008</v>
      </c>
      <c r="K1705" s="1633">
        <v>2008</v>
      </c>
      <c r="L1705" s="1633">
        <v>2009</v>
      </c>
      <c r="M1705" s="1633">
        <v>2009</v>
      </c>
      <c r="N1705" s="1633">
        <v>2009</v>
      </c>
      <c r="O1705" s="1633">
        <v>2010</v>
      </c>
      <c r="P1705" s="1633">
        <v>2010</v>
      </c>
      <c r="Q1705" s="1633">
        <v>2010</v>
      </c>
      <c r="R1705" s="1633">
        <v>2011</v>
      </c>
      <c r="S1705" s="1633">
        <v>2011</v>
      </c>
      <c r="T1705" s="1633">
        <v>2011</v>
      </c>
      <c r="U1705" s="1633">
        <v>2012</v>
      </c>
      <c r="V1705" s="1633">
        <v>2012</v>
      </c>
      <c r="W1705" s="1633">
        <v>2012</v>
      </c>
      <c r="X1705" s="1633">
        <v>2013</v>
      </c>
      <c r="Y1705" s="1633">
        <v>2013</v>
      </c>
      <c r="Z1705" s="1633">
        <v>2013</v>
      </c>
      <c r="AA1705" s="1633">
        <v>2014</v>
      </c>
      <c r="AB1705" s="1633">
        <v>2014</v>
      </c>
      <c r="AC1705" s="1633">
        <v>2014</v>
      </c>
      <c r="AD1705" s="1633">
        <v>2015</v>
      </c>
      <c r="AE1705" s="1633">
        <v>2015</v>
      </c>
      <c r="AF1705" s="1633">
        <v>2015</v>
      </c>
      <c r="AG1705" s="1633">
        <v>2016</v>
      </c>
      <c r="AH1705" s="1633">
        <v>2016</v>
      </c>
      <c r="AI1705" s="1633">
        <v>2016</v>
      </c>
      <c r="AJ1705" s="1633">
        <v>2017</v>
      </c>
      <c r="AK1705" s="1633">
        <v>2017</v>
      </c>
      <c r="AL1705" s="1633">
        <v>2017</v>
      </c>
      <c r="AM1705" s="1633">
        <v>2018</v>
      </c>
      <c r="AN1705" s="1633">
        <v>2018</v>
      </c>
      <c r="AO1705" s="1633">
        <v>2018</v>
      </c>
      <c r="AP1705" s="1633">
        <v>2019</v>
      </c>
      <c r="AQ1705" s="1633">
        <v>2019</v>
      </c>
      <c r="AR1705" s="1633">
        <v>2019</v>
      </c>
      <c r="AS1705" s="1633">
        <v>2020</v>
      </c>
      <c r="AT1705" s="1633">
        <v>2020</v>
      </c>
      <c r="AU1705" s="1633">
        <v>2020</v>
      </c>
      <c r="AV1705" s="1633">
        <v>2021</v>
      </c>
      <c r="AW1705" s="1633">
        <v>2021</v>
      </c>
      <c r="AX1705" s="1633">
        <v>2021</v>
      </c>
      <c r="AY1705" s="1633">
        <v>2022</v>
      </c>
      <c r="AZ1705" s="1633">
        <v>2022</v>
      </c>
      <c r="BA1705" s="1633">
        <v>2022</v>
      </c>
      <c r="BB1705" s="1599">
        <v>2023</v>
      </c>
      <c r="BC1705" s="1599">
        <v>2023</v>
      </c>
      <c r="BD1705" s="1599">
        <v>2023</v>
      </c>
      <c r="BE1705" s="1599">
        <v>2024</v>
      </c>
      <c r="BF1705" s="1599">
        <v>2024</v>
      </c>
      <c r="BG1705" s="1599">
        <v>2024</v>
      </c>
      <c r="BH1705" s="816">
        <v>2025</v>
      </c>
      <c r="BI1705" s="816">
        <v>2025</v>
      </c>
      <c r="BJ1705" s="816">
        <v>2025</v>
      </c>
      <c r="BK1705" s="816">
        <v>2026</v>
      </c>
      <c r="BL1705" s="816">
        <v>2026</v>
      </c>
      <c r="BM1705" s="816">
        <v>2026</v>
      </c>
    </row>
    <row r="1706" spans="1:65" ht="18" customHeight="1">
      <c r="B1706" s="19"/>
      <c r="C1706" s="19"/>
      <c r="D1706" s="19"/>
      <c r="F1706" s="1633" t="s">
        <v>2221</v>
      </c>
      <c r="G1706" s="1633" t="s">
        <v>2222</v>
      </c>
      <c r="H1706" s="1633" t="s">
        <v>2223</v>
      </c>
      <c r="I1706" s="1633" t="s">
        <v>2221</v>
      </c>
      <c r="J1706" s="1633" t="s">
        <v>2222</v>
      </c>
      <c r="K1706" s="1633" t="s">
        <v>2223</v>
      </c>
      <c r="L1706" s="1633" t="s">
        <v>2221</v>
      </c>
      <c r="M1706" s="1633" t="s">
        <v>2222</v>
      </c>
      <c r="N1706" s="1633" t="s">
        <v>2223</v>
      </c>
      <c r="O1706" s="1633" t="s">
        <v>2221</v>
      </c>
      <c r="P1706" s="1633" t="s">
        <v>2222</v>
      </c>
      <c r="Q1706" s="1633" t="s">
        <v>2223</v>
      </c>
      <c r="R1706" s="1633" t="s">
        <v>2221</v>
      </c>
      <c r="S1706" s="1633" t="s">
        <v>2222</v>
      </c>
      <c r="T1706" s="1633" t="s">
        <v>2223</v>
      </c>
      <c r="U1706" s="1633" t="s">
        <v>2221</v>
      </c>
      <c r="V1706" s="1633" t="s">
        <v>2222</v>
      </c>
      <c r="W1706" s="1633" t="s">
        <v>2223</v>
      </c>
      <c r="X1706" s="1633" t="s">
        <v>2221</v>
      </c>
      <c r="Y1706" s="1633" t="s">
        <v>2222</v>
      </c>
      <c r="Z1706" s="1633" t="s">
        <v>2223</v>
      </c>
      <c r="AA1706" s="1633" t="s">
        <v>2221</v>
      </c>
      <c r="AB1706" s="1633" t="s">
        <v>2222</v>
      </c>
      <c r="AC1706" s="1633" t="s">
        <v>2223</v>
      </c>
      <c r="AD1706" s="1633" t="s">
        <v>2221</v>
      </c>
      <c r="AE1706" s="1633" t="s">
        <v>2222</v>
      </c>
      <c r="AF1706" s="1633" t="s">
        <v>2223</v>
      </c>
      <c r="AG1706" s="1633" t="s">
        <v>2221</v>
      </c>
      <c r="AH1706" s="1633" t="s">
        <v>2222</v>
      </c>
      <c r="AI1706" s="1633" t="s">
        <v>2223</v>
      </c>
      <c r="AJ1706" s="1633" t="s">
        <v>2221</v>
      </c>
      <c r="AK1706" s="1633" t="s">
        <v>2222</v>
      </c>
      <c r="AL1706" s="1633" t="s">
        <v>2223</v>
      </c>
      <c r="AM1706" s="1633" t="s">
        <v>2221</v>
      </c>
      <c r="AN1706" s="1633" t="s">
        <v>2222</v>
      </c>
      <c r="AO1706" s="1633" t="s">
        <v>2223</v>
      </c>
      <c r="AP1706" s="1633" t="s">
        <v>2221</v>
      </c>
      <c r="AQ1706" s="1633" t="s">
        <v>2222</v>
      </c>
      <c r="AR1706" s="1633" t="s">
        <v>2223</v>
      </c>
      <c r="AS1706" s="1633" t="s">
        <v>2221</v>
      </c>
      <c r="AT1706" s="1633" t="s">
        <v>2222</v>
      </c>
      <c r="AU1706" s="1633" t="s">
        <v>2223</v>
      </c>
      <c r="AV1706" s="1633" t="s">
        <v>2221</v>
      </c>
      <c r="AW1706" s="1633" t="s">
        <v>2222</v>
      </c>
      <c r="AX1706" s="1633" t="s">
        <v>2223</v>
      </c>
      <c r="AY1706" s="1633" t="s">
        <v>2221</v>
      </c>
      <c r="AZ1706" s="1633" t="s">
        <v>2222</v>
      </c>
      <c r="BA1706" s="1633" t="s">
        <v>2223</v>
      </c>
      <c r="BB1706" s="1599" t="s">
        <v>2221</v>
      </c>
      <c r="BC1706" s="1599" t="s">
        <v>2222</v>
      </c>
      <c r="BD1706" s="1599" t="s">
        <v>2223</v>
      </c>
      <c r="BE1706" s="1599" t="s">
        <v>2221</v>
      </c>
      <c r="BF1706" s="1599" t="s">
        <v>2222</v>
      </c>
      <c r="BG1706" s="1599" t="s">
        <v>2223</v>
      </c>
      <c r="BH1706" s="816" t="s">
        <v>2221</v>
      </c>
      <c r="BI1706" s="816" t="s">
        <v>2222</v>
      </c>
      <c r="BJ1706" s="816" t="s">
        <v>2223</v>
      </c>
      <c r="BK1706" s="816" t="s">
        <v>2221</v>
      </c>
      <c r="BL1706" s="816" t="s">
        <v>2222</v>
      </c>
      <c r="BM1706" s="816" t="s">
        <v>2223</v>
      </c>
    </row>
    <row r="1707" spans="1:65" ht="18" customHeight="1">
      <c r="B1707" s="19"/>
      <c r="C1707" s="19"/>
      <c r="D1707" s="19"/>
      <c r="F1707" s="1634" t="str">
        <f>F1705&amp;F1706</f>
        <v>2007CO2 (kg/ud)</v>
      </c>
      <c r="G1707" s="1634" t="str">
        <f t="shared" ref="G1707:BA1707" si="124">G1705&amp;G1706</f>
        <v>2007CH4 (g/ud)</v>
      </c>
      <c r="H1707" s="1634" t="str">
        <f t="shared" si="124"/>
        <v>2007N2O (g/ud)</v>
      </c>
      <c r="I1707" s="1634" t="str">
        <f t="shared" si="124"/>
        <v>2008CO2 (kg/ud)</v>
      </c>
      <c r="J1707" s="1634" t="str">
        <f t="shared" si="124"/>
        <v>2008CH4 (g/ud)</v>
      </c>
      <c r="K1707" s="1634" t="str">
        <f t="shared" si="124"/>
        <v>2008N2O (g/ud)</v>
      </c>
      <c r="L1707" s="1634" t="str">
        <f t="shared" si="124"/>
        <v>2009CO2 (kg/ud)</v>
      </c>
      <c r="M1707" s="1634" t="str">
        <f t="shared" si="124"/>
        <v>2009CH4 (g/ud)</v>
      </c>
      <c r="N1707" s="1634" t="str">
        <f t="shared" si="124"/>
        <v>2009N2O (g/ud)</v>
      </c>
      <c r="O1707" s="1634" t="str">
        <f t="shared" si="124"/>
        <v>2010CO2 (kg/ud)</v>
      </c>
      <c r="P1707" s="1634" t="str">
        <f t="shared" si="124"/>
        <v>2010CH4 (g/ud)</v>
      </c>
      <c r="Q1707" s="1634" t="str">
        <f t="shared" si="124"/>
        <v>2010N2O (g/ud)</v>
      </c>
      <c r="R1707" s="1634" t="str">
        <f t="shared" si="124"/>
        <v>2011CO2 (kg/ud)</v>
      </c>
      <c r="S1707" s="1634" t="str">
        <f t="shared" si="124"/>
        <v>2011CH4 (g/ud)</v>
      </c>
      <c r="T1707" s="1634" t="str">
        <f t="shared" si="124"/>
        <v>2011N2O (g/ud)</v>
      </c>
      <c r="U1707" s="1634" t="str">
        <f t="shared" si="124"/>
        <v>2012CO2 (kg/ud)</v>
      </c>
      <c r="V1707" s="1634" t="str">
        <f t="shared" si="124"/>
        <v>2012CH4 (g/ud)</v>
      </c>
      <c r="W1707" s="1634" t="str">
        <f t="shared" si="124"/>
        <v>2012N2O (g/ud)</v>
      </c>
      <c r="X1707" s="1634" t="str">
        <f t="shared" si="124"/>
        <v>2013CO2 (kg/ud)</v>
      </c>
      <c r="Y1707" s="1634" t="str">
        <f t="shared" si="124"/>
        <v>2013CH4 (g/ud)</v>
      </c>
      <c r="Z1707" s="1634" t="str">
        <f t="shared" si="124"/>
        <v>2013N2O (g/ud)</v>
      </c>
      <c r="AA1707" s="1634" t="str">
        <f t="shared" si="124"/>
        <v>2014CO2 (kg/ud)</v>
      </c>
      <c r="AB1707" s="1634" t="str">
        <f t="shared" si="124"/>
        <v>2014CH4 (g/ud)</v>
      </c>
      <c r="AC1707" s="1634" t="str">
        <f t="shared" si="124"/>
        <v>2014N2O (g/ud)</v>
      </c>
      <c r="AD1707" s="1634" t="str">
        <f t="shared" si="124"/>
        <v>2015CO2 (kg/ud)</v>
      </c>
      <c r="AE1707" s="1634" t="str">
        <f t="shared" si="124"/>
        <v>2015CH4 (g/ud)</v>
      </c>
      <c r="AF1707" s="1634" t="str">
        <f t="shared" si="124"/>
        <v>2015N2O (g/ud)</v>
      </c>
      <c r="AG1707" s="1634" t="str">
        <f t="shared" si="124"/>
        <v>2016CO2 (kg/ud)</v>
      </c>
      <c r="AH1707" s="1634" t="str">
        <f t="shared" si="124"/>
        <v>2016CH4 (g/ud)</v>
      </c>
      <c r="AI1707" s="1634" t="str">
        <f t="shared" si="124"/>
        <v>2016N2O (g/ud)</v>
      </c>
      <c r="AJ1707" s="1634" t="str">
        <f t="shared" si="124"/>
        <v>2017CO2 (kg/ud)</v>
      </c>
      <c r="AK1707" s="1634" t="str">
        <f t="shared" si="124"/>
        <v>2017CH4 (g/ud)</v>
      </c>
      <c r="AL1707" s="1634" t="str">
        <f t="shared" si="124"/>
        <v>2017N2O (g/ud)</v>
      </c>
      <c r="AM1707" s="1634" t="str">
        <f t="shared" si="124"/>
        <v>2018CO2 (kg/ud)</v>
      </c>
      <c r="AN1707" s="1634" t="str">
        <f t="shared" si="124"/>
        <v>2018CH4 (g/ud)</v>
      </c>
      <c r="AO1707" s="1634" t="str">
        <f t="shared" si="124"/>
        <v>2018N2O (g/ud)</v>
      </c>
      <c r="AP1707" s="1634" t="str">
        <f t="shared" si="124"/>
        <v>2019CO2 (kg/ud)</v>
      </c>
      <c r="AQ1707" s="1634" t="str">
        <f t="shared" si="124"/>
        <v>2019CH4 (g/ud)</v>
      </c>
      <c r="AR1707" s="1634" t="str">
        <f t="shared" si="124"/>
        <v>2019N2O (g/ud)</v>
      </c>
      <c r="AS1707" s="1634" t="str">
        <f t="shared" si="124"/>
        <v>2020CO2 (kg/ud)</v>
      </c>
      <c r="AT1707" s="1634" t="str">
        <f t="shared" si="124"/>
        <v>2020CH4 (g/ud)</v>
      </c>
      <c r="AU1707" s="1634" t="str">
        <f t="shared" si="124"/>
        <v>2020N2O (g/ud)</v>
      </c>
      <c r="AV1707" s="1634" t="str">
        <f t="shared" si="124"/>
        <v>2021CO2 (kg/ud)</v>
      </c>
      <c r="AW1707" s="1634" t="str">
        <f t="shared" si="124"/>
        <v>2021CH4 (g/ud)</v>
      </c>
      <c r="AX1707" s="1634" t="str">
        <f>AX1705&amp;AX1706</f>
        <v>2021N2O (g/ud)</v>
      </c>
      <c r="AY1707" s="1634" t="str">
        <f>AY1705&amp;AY1706</f>
        <v>2022CO2 (kg/ud)</v>
      </c>
      <c r="AZ1707" s="1634" t="str">
        <f t="shared" si="124"/>
        <v>2022CH4 (g/ud)</v>
      </c>
      <c r="BA1707" s="1634" t="str">
        <f t="shared" si="124"/>
        <v>2022N2O (g/ud)</v>
      </c>
      <c r="BB1707" s="1600" t="str">
        <f>BB1705&amp;BB1706</f>
        <v>2023CO2 (kg/ud)</v>
      </c>
      <c r="BC1707" s="1600" t="str">
        <f t="shared" ref="BC1707:BG1707" si="125">BC1705&amp;BC1706</f>
        <v>2023CH4 (g/ud)</v>
      </c>
      <c r="BD1707" s="1600" t="str">
        <f t="shared" si="125"/>
        <v>2023N2O (g/ud)</v>
      </c>
      <c r="BE1707" s="1600" t="str">
        <f t="shared" si="125"/>
        <v>2024CO2 (kg/ud)</v>
      </c>
      <c r="BF1707" s="1600" t="str">
        <f t="shared" si="125"/>
        <v>2024CH4 (g/ud)</v>
      </c>
      <c r="BG1707" s="1600" t="str">
        <f t="shared" si="125"/>
        <v>2024N2O (g/ud)</v>
      </c>
      <c r="BH1707" s="1601" t="str">
        <f t="shared" ref="BH1707:BM1707" si="126">BH1705&amp;BH1706</f>
        <v>2025CO2 (kg/ud)</v>
      </c>
      <c r="BI1707" s="1601" t="str">
        <f t="shared" si="126"/>
        <v>2025CH4 (g/ud)</v>
      </c>
      <c r="BJ1707" s="1601" t="str">
        <f t="shared" si="126"/>
        <v>2025N2O (g/ud)</v>
      </c>
      <c r="BK1707" s="1601" t="str">
        <f t="shared" si="126"/>
        <v>2026CO2 (kg/ud)</v>
      </c>
      <c r="BL1707" s="1601" t="str">
        <f t="shared" si="126"/>
        <v>2026CH4 (g/ud)</v>
      </c>
      <c r="BM1707" s="1601" t="str">
        <f t="shared" si="126"/>
        <v>2026N2O (g/ud)</v>
      </c>
    </row>
    <row r="1708" spans="1:65" s="290" customFormat="1" ht="12" customHeight="1">
      <c r="A1708" s="455"/>
      <c r="B1708" s="9"/>
      <c r="C1708" s="1665" t="s">
        <v>831</v>
      </c>
      <c r="D1708" s="824" t="s">
        <v>2321</v>
      </c>
      <c r="E1708" s="1636" t="str">
        <f>C1708&amp;D1708</f>
        <v>Gasóleo B (l)Maquinaria agrícola</v>
      </c>
      <c r="F1708" s="826">
        <v>2.6859999999999999</v>
      </c>
      <c r="G1708" s="826">
        <v>7.5999999999999998E-2</v>
      </c>
      <c r="H1708" s="826">
        <v>0.115</v>
      </c>
      <c r="I1708" s="826">
        <v>2.6859999999999999</v>
      </c>
      <c r="J1708" s="826">
        <v>7.0999999999999994E-2</v>
      </c>
      <c r="K1708" s="826">
        <v>0.115</v>
      </c>
      <c r="L1708" s="826">
        <v>2.6859999999999999</v>
      </c>
      <c r="M1708" s="826">
        <v>6.6000000000000003E-2</v>
      </c>
      <c r="N1708" s="826">
        <v>0.11600000000000001</v>
      </c>
      <c r="O1708" s="826">
        <v>2.6859999999999999</v>
      </c>
      <c r="P1708" s="826">
        <v>6.0999999999999999E-2</v>
      </c>
      <c r="Q1708" s="826">
        <v>0.11600000000000001</v>
      </c>
      <c r="R1708" s="826">
        <v>2.6859999999999999</v>
      </c>
      <c r="S1708" s="826">
        <v>5.7000000000000002E-2</v>
      </c>
      <c r="T1708" s="826">
        <v>0.11600000000000001</v>
      </c>
      <c r="U1708" s="826">
        <v>2.6859999999999999</v>
      </c>
      <c r="V1708" s="826">
        <v>5.2999999999999999E-2</v>
      </c>
      <c r="W1708" s="826">
        <v>0.11700000000000001</v>
      </c>
      <c r="X1708" s="826">
        <v>2.6859999999999999</v>
      </c>
      <c r="Y1708" s="826">
        <v>4.9000000000000002E-2</v>
      </c>
      <c r="Z1708" s="826">
        <v>0.11700000000000001</v>
      </c>
      <c r="AA1708" s="826">
        <v>2.6859999999999999</v>
      </c>
      <c r="AB1708" s="826">
        <v>4.4999999999999998E-2</v>
      </c>
      <c r="AC1708" s="826">
        <v>0.11700000000000001</v>
      </c>
      <c r="AD1708" s="826">
        <v>2.6859999999999999</v>
      </c>
      <c r="AE1708" s="826">
        <v>4.1000000000000002E-2</v>
      </c>
      <c r="AF1708" s="826">
        <v>0.11700000000000001</v>
      </c>
      <c r="AG1708" s="826">
        <v>2.6859999999999999</v>
      </c>
      <c r="AH1708" s="826">
        <v>3.7999999999999999E-2</v>
      </c>
      <c r="AI1708" s="826">
        <v>0.11700000000000001</v>
      </c>
      <c r="AJ1708" s="826">
        <v>2.6859999999999999</v>
      </c>
      <c r="AK1708" s="826">
        <v>3.5000000000000003E-2</v>
      </c>
      <c r="AL1708" s="826">
        <v>0.11700000000000001</v>
      </c>
      <c r="AM1708" s="826">
        <v>2.6859999999999999</v>
      </c>
      <c r="AN1708" s="826">
        <v>3.2000000000000001E-2</v>
      </c>
      <c r="AO1708" s="826">
        <v>0.11799999999999999</v>
      </c>
      <c r="AP1708" s="826">
        <v>2.6859999999999999</v>
      </c>
      <c r="AQ1708" s="826">
        <v>3.2000000000000001E-2</v>
      </c>
      <c r="AR1708" s="826">
        <v>0.11799999999999999</v>
      </c>
      <c r="AS1708" s="826">
        <v>2.6859999999999999</v>
      </c>
      <c r="AT1708" s="826">
        <v>2.8000000000000001E-2</v>
      </c>
      <c r="AU1708" s="826">
        <v>0.11799999999999999</v>
      </c>
      <c r="AV1708" s="826">
        <v>2.6859999999999999</v>
      </c>
      <c r="AW1708" s="826">
        <v>2.5000000000000001E-2</v>
      </c>
      <c r="AX1708" s="826">
        <v>0.11799999999999999</v>
      </c>
      <c r="AY1708" s="826">
        <v>2.6859999999999999</v>
      </c>
      <c r="AZ1708" s="826">
        <v>2.5000000000000001E-2</v>
      </c>
      <c r="BA1708" s="827">
        <v>0.11799999999999999</v>
      </c>
      <c r="BB1708" s="826">
        <v>2.6859999999999999</v>
      </c>
      <c r="BC1708" s="826">
        <v>2.5000000000000001E-2</v>
      </c>
      <c r="BD1708" s="827">
        <v>0.11799999999999999</v>
      </c>
      <c r="BE1708" s="828">
        <v>2.6859999999999999</v>
      </c>
      <c r="BF1708" s="828">
        <v>2.5000000000000001E-2</v>
      </c>
      <c r="BG1708" s="828">
        <v>0.11799999999999999</v>
      </c>
      <c r="BH1708" s="885"/>
      <c r="BI1708" s="885"/>
      <c r="BJ1708" s="885"/>
      <c r="BK1708" s="885"/>
      <c r="BL1708" s="885"/>
      <c r="BM1708" s="885"/>
    </row>
    <row r="1709" spans="1:65" s="290" customFormat="1" ht="12" customHeight="1">
      <c r="A1709" s="455"/>
      <c r="B1709" s="9"/>
      <c r="C1709" s="823" t="s">
        <v>831</v>
      </c>
      <c r="D1709" s="824" t="s">
        <v>2322</v>
      </c>
      <c r="E1709" s="1636" t="str">
        <f t="shared" ref="E1709:E1744" si="127">C1709&amp;D1709</f>
        <v>Gasóleo B (l)Maquinaria forestal</v>
      </c>
      <c r="F1709" s="826">
        <v>2.6859999999999999</v>
      </c>
      <c r="G1709" s="826">
        <v>4.7E-2</v>
      </c>
      <c r="H1709" s="826">
        <v>0.11799999999999999</v>
      </c>
      <c r="I1709" s="826">
        <v>2.6859999999999999</v>
      </c>
      <c r="J1709" s="826">
        <v>4.3999999999999997E-2</v>
      </c>
      <c r="K1709" s="826">
        <v>0.11799999999999999</v>
      </c>
      <c r="L1709" s="826">
        <v>2.6859999999999999</v>
      </c>
      <c r="M1709" s="826">
        <v>0.04</v>
      </c>
      <c r="N1709" s="826">
        <v>0.11799999999999999</v>
      </c>
      <c r="O1709" s="826">
        <v>2.6859999999999999</v>
      </c>
      <c r="P1709" s="826">
        <v>3.6999999999999998E-2</v>
      </c>
      <c r="Q1709" s="826">
        <v>0.11799999999999999</v>
      </c>
      <c r="R1709" s="826">
        <v>2.6859999999999999</v>
      </c>
      <c r="S1709" s="826">
        <v>3.5000000000000003E-2</v>
      </c>
      <c r="T1709" s="826">
        <v>0.11799999999999999</v>
      </c>
      <c r="U1709" s="826">
        <v>2.6859999999999999</v>
      </c>
      <c r="V1709" s="826">
        <v>3.3000000000000002E-2</v>
      </c>
      <c r="W1709" s="826">
        <v>0.11799999999999999</v>
      </c>
      <c r="X1709" s="826">
        <v>2.6859999999999999</v>
      </c>
      <c r="Y1709" s="826">
        <v>0.03</v>
      </c>
      <c r="Z1709" s="826">
        <v>0.11799999999999999</v>
      </c>
      <c r="AA1709" s="826">
        <v>2.6859999999999999</v>
      </c>
      <c r="AB1709" s="826">
        <v>2.7E-2</v>
      </c>
      <c r="AC1709" s="826">
        <v>0.11799999999999999</v>
      </c>
      <c r="AD1709" s="826">
        <v>2.6859999999999999</v>
      </c>
      <c r="AE1709" s="826">
        <v>2.4E-2</v>
      </c>
      <c r="AF1709" s="826">
        <v>0.11799999999999999</v>
      </c>
      <c r="AG1709" s="826">
        <v>2.6859999999999999</v>
      </c>
      <c r="AH1709" s="826">
        <v>2.1000000000000001E-2</v>
      </c>
      <c r="AI1709" s="826">
        <v>0.11799999999999999</v>
      </c>
      <c r="AJ1709" s="826">
        <v>2.6859999999999999</v>
      </c>
      <c r="AK1709" s="826">
        <v>1.7999999999999999E-2</v>
      </c>
      <c r="AL1709" s="826">
        <v>0.11799999999999999</v>
      </c>
      <c r="AM1709" s="826">
        <v>2.6859999999999999</v>
      </c>
      <c r="AN1709" s="826">
        <v>1.7000000000000001E-2</v>
      </c>
      <c r="AO1709" s="826">
        <v>0.11799999999999999</v>
      </c>
      <c r="AP1709" s="826">
        <v>2.6859999999999999</v>
      </c>
      <c r="AQ1709" s="826">
        <v>1.4999999999999999E-2</v>
      </c>
      <c r="AR1709" s="826">
        <v>0.11799999999999999</v>
      </c>
      <c r="AS1709" s="826">
        <v>2.6859999999999999</v>
      </c>
      <c r="AT1709" s="826">
        <v>1.4E-2</v>
      </c>
      <c r="AU1709" s="826">
        <v>0.11799999999999999</v>
      </c>
      <c r="AV1709" s="826">
        <v>2.6859999999999999</v>
      </c>
      <c r="AW1709" s="826">
        <v>1.2999999999999999E-2</v>
      </c>
      <c r="AX1709" s="826">
        <v>0.11799999999999999</v>
      </c>
      <c r="AY1709" s="826">
        <v>2.6859999999999999</v>
      </c>
      <c r="AZ1709" s="826">
        <v>1.2999999999999999E-2</v>
      </c>
      <c r="BA1709" s="827">
        <v>0.11799999999999999</v>
      </c>
      <c r="BB1709" s="826">
        <v>2.6859999999999999</v>
      </c>
      <c r="BC1709" s="826">
        <v>1.2999999999999999E-2</v>
      </c>
      <c r="BD1709" s="827">
        <v>0.11799999999999999</v>
      </c>
      <c r="BE1709" s="828">
        <v>2.6859999999999999</v>
      </c>
      <c r="BF1709" s="828">
        <v>1.2999999999999999E-2</v>
      </c>
      <c r="BG1709" s="828">
        <v>0.11799999999999999</v>
      </c>
      <c r="BH1709" s="885"/>
      <c r="BI1709" s="885"/>
      <c r="BJ1709" s="885"/>
      <c r="BK1709" s="885"/>
      <c r="BL1709" s="885"/>
      <c r="BM1709" s="885"/>
    </row>
    <row r="1710" spans="1:65" s="290" customFormat="1" ht="12" customHeight="1">
      <c r="A1710" s="455"/>
      <c r="B1710" s="9"/>
      <c r="C1710" s="823" t="s">
        <v>831</v>
      </c>
      <c r="D1710" s="824" t="s">
        <v>2323</v>
      </c>
      <c r="E1710" s="1636" t="str">
        <f t="shared" si="127"/>
        <v>Gasóleo B (l)Maquinaria comercial, institucional e industrial</v>
      </c>
      <c r="F1710" s="826">
        <v>2.6859999999999999</v>
      </c>
      <c r="G1710" s="826">
        <v>7.1999999999999995E-2</v>
      </c>
      <c r="H1710" s="826">
        <v>0.115</v>
      </c>
      <c r="I1710" s="826">
        <v>2.6859999999999999</v>
      </c>
      <c r="J1710" s="826">
        <v>6.3E-2</v>
      </c>
      <c r="K1710" s="826">
        <v>0.115</v>
      </c>
      <c r="L1710" s="826">
        <v>2.6859999999999999</v>
      </c>
      <c r="M1710" s="826">
        <v>5.6000000000000001E-2</v>
      </c>
      <c r="N1710" s="826">
        <v>0.11600000000000001</v>
      </c>
      <c r="O1710" s="826">
        <v>2.6859999999999999</v>
      </c>
      <c r="P1710" s="826">
        <v>5.1999999999999998E-2</v>
      </c>
      <c r="Q1710" s="826">
        <v>0.11600000000000001</v>
      </c>
      <c r="R1710" s="826">
        <v>2.6859999999999999</v>
      </c>
      <c r="S1710" s="826">
        <v>0.05</v>
      </c>
      <c r="T1710" s="826">
        <v>0.11600000000000001</v>
      </c>
      <c r="U1710" s="826">
        <v>2.6859999999999999</v>
      </c>
      <c r="V1710" s="826">
        <v>4.7E-2</v>
      </c>
      <c r="W1710" s="826">
        <v>0.11600000000000001</v>
      </c>
      <c r="X1710" s="826">
        <v>2.6859999999999999</v>
      </c>
      <c r="Y1710" s="826">
        <v>4.3999999999999997E-2</v>
      </c>
      <c r="Z1710" s="826">
        <v>0.11600000000000001</v>
      </c>
      <c r="AA1710" s="826">
        <v>2.6859999999999999</v>
      </c>
      <c r="AB1710" s="826">
        <v>4.1000000000000002E-2</v>
      </c>
      <c r="AC1710" s="826">
        <v>0.11600000000000001</v>
      </c>
      <c r="AD1710" s="826">
        <v>2.6859999999999999</v>
      </c>
      <c r="AE1710" s="826">
        <v>3.7999999999999999E-2</v>
      </c>
      <c r="AF1710" s="826">
        <v>0.11600000000000001</v>
      </c>
      <c r="AG1710" s="826">
        <v>2.6859999999999999</v>
      </c>
      <c r="AH1710" s="826">
        <v>3.5000000000000003E-2</v>
      </c>
      <c r="AI1710" s="826">
        <v>0.11600000000000001</v>
      </c>
      <c r="AJ1710" s="826">
        <v>2.6859999999999999</v>
      </c>
      <c r="AK1710" s="826">
        <v>3.2000000000000001E-2</v>
      </c>
      <c r="AL1710" s="826">
        <v>0.11600000000000001</v>
      </c>
      <c r="AM1710" s="826">
        <v>2.6859999999999999</v>
      </c>
      <c r="AN1710" s="826">
        <v>2.9000000000000001E-2</v>
      </c>
      <c r="AO1710" s="826">
        <v>0.11600000000000001</v>
      </c>
      <c r="AP1710" s="826">
        <v>2.6859999999999999</v>
      </c>
      <c r="AQ1710" s="826">
        <v>2.5999999999999999E-2</v>
      </c>
      <c r="AR1710" s="826">
        <v>0.11600000000000001</v>
      </c>
      <c r="AS1710" s="826">
        <v>2.6859999999999999</v>
      </c>
      <c r="AT1710" s="826">
        <v>2.4E-2</v>
      </c>
      <c r="AU1710" s="826">
        <v>0.11600000000000001</v>
      </c>
      <c r="AV1710" s="826">
        <v>2.6859999999999999</v>
      </c>
      <c r="AW1710" s="826">
        <v>2.1999999999999999E-2</v>
      </c>
      <c r="AX1710" s="826">
        <v>0.11600000000000001</v>
      </c>
      <c r="AY1710" s="826">
        <v>2.6859999999999999</v>
      </c>
      <c r="AZ1710" s="826">
        <v>2.1999999999999999E-2</v>
      </c>
      <c r="BA1710" s="827">
        <v>0.11600000000000001</v>
      </c>
      <c r="BB1710" s="826">
        <v>2.6859999999999999</v>
      </c>
      <c r="BC1710" s="826">
        <v>2.1999999999999999E-2</v>
      </c>
      <c r="BD1710" s="827">
        <v>0.11600000000000001</v>
      </c>
      <c r="BE1710" s="828">
        <v>2.6859999999999999</v>
      </c>
      <c r="BF1710" s="828">
        <v>2.1999999999999999E-2</v>
      </c>
      <c r="BG1710" s="828">
        <v>0.11600000000000001</v>
      </c>
      <c r="BH1710" s="885"/>
      <c r="BI1710" s="885"/>
      <c r="BJ1710" s="885"/>
      <c r="BK1710" s="885"/>
      <c r="BL1710" s="885"/>
      <c r="BM1710" s="885"/>
    </row>
    <row r="1711" spans="1:65" s="290" customFormat="1" ht="12" customHeight="1">
      <c r="A1711" s="455"/>
      <c r="B1711" s="9"/>
      <c r="C1711" s="823" t="s">
        <v>968</v>
      </c>
      <c r="D1711" s="824" t="s">
        <v>2321</v>
      </c>
      <c r="E1711" s="1636" t="str">
        <f t="shared" si="127"/>
        <v>Gasóleo (l)Maquinaria agrícola</v>
      </c>
      <c r="F1711" s="826">
        <v>2.645</v>
      </c>
      <c r="G1711" s="826">
        <v>7.4999999999999997E-2</v>
      </c>
      <c r="H1711" s="826">
        <v>0.113</v>
      </c>
      <c r="I1711" s="826">
        <v>2.645</v>
      </c>
      <c r="J1711" s="826">
        <v>7.0000000000000007E-2</v>
      </c>
      <c r="K1711" s="826">
        <v>0.114</v>
      </c>
      <c r="L1711" s="826">
        <v>2.645</v>
      </c>
      <c r="M1711" s="826">
        <v>6.5000000000000002E-2</v>
      </c>
      <c r="N1711" s="826">
        <v>0.114</v>
      </c>
      <c r="O1711" s="826">
        <v>2.645</v>
      </c>
      <c r="P1711" s="826">
        <v>0.06</v>
      </c>
      <c r="Q1711" s="826">
        <v>0.114</v>
      </c>
      <c r="R1711" s="826">
        <v>2.4940000000000002</v>
      </c>
      <c r="S1711" s="826">
        <v>5.6000000000000001E-2</v>
      </c>
      <c r="T1711" s="826">
        <v>0.115</v>
      </c>
      <c r="U1711" s="826">
        <v>2.4689999999999999</v>
      </c>
      <c r="V1711" s="826">
        <v>5.1999999999999998E-2</v>
      </c>
      <c r="W1711" s="826">
        <v>0.115</v>
      </c>
      <c r="X1711" s="826">
        <v>2.5419999999999998</v>
      </c>
      <c r="Y1711" s="826">
        <v>4.8000000000000001E-2</v>
      </c>
      <c r="Z1711" s="826">
        <v>0.115</v>
      </c>
      <c r="AA1711" s="826">
        <v>2.5419999999999998</v>
      </c>
      <c r="AB1711" s="826">
        <v>4.3999999999999997E-2</v>
      </c>
      <c r="AC1711" s="826">
        <v>0.115</v>
      </c>
      <c r="AD1711" s="826">
        <v>2.5419999999999998</v>
      </c>
      <c r="AE1711" s="826">
        <v>0.04</v>
      </c>
      <c r="AF1711" s="826">
        <v>0.115</v>
      </c>
      <c r="AG1711" s="826">
        <v>2.5369999999999999</v>
      </c>
      <c r="AH1711" s="826">
        <v>3.6999999999999998E-2</v>
      </c>
      <c r="AI1711" s="826">
        <v>0.115</v>
      </c>
      <c r="AJ1711" s="826">
        <v>2.52</v>
      </c>
      <c r="AK1711" s="826">
        <v>3.4000000000000002E-2</v>
      </c>
      <c r="AL1711" s="826">
        <v>0.11600000000000001</v>
      </c>
      <c r="AM1711" s="826">
        <v>2.4940000000000002</v>
      </c>
      <c r="AN1711" s="826">
        <v>3.2000000000000001E-2</v>
      </c>
      <c r="AO1711" s="826">
        <v>0.11600000000000001</v>
      </c>
      <c r="AP1711" s="826" t="s">
        <v>546</v>
      </c>
      <c r="AQ1711" s="826" t="s">
        <v>546</v>
      </c>
      <c r="AR1711" s="826" t="s">
        <v>546</v>
      </c>
      <c r="AS1711" s="826" t="s">
        <v>546</v>
      </c>
      <c r="AT1711" s="826" t="s">
        <v>546</v>
      </c>
      <c r="AU1711" s="826" t="s">
        <v>546</v>
      </c>
      <c r="AV1711" s="826" t="s">
        <v>546</v>
      </c>
      <c r="AW1711" s="826" t="s">
        <v>546</v>
      </c>
      <c r="AX1711" s="826" t="s">
        <v>546</v>
      </c>
      <c r="AY1711" s="826" t="s">
        <v>546</v>
      </c>
      <c r="AZ1711" s="826" t="s">
        <v>546</v>
      </c>
      <c r="BA1711" s="826" t="s">
        <v>546</v>
      </c>
      <c r="BB1711" s="826" t="s">
        <v>546</v>
      </c>
      <c r="BC1711" s="826" t="s">
        <v>546</v>
      </c>
      <c r="BD1711" s="826" t="s">
        <v>546</v>
      </c>
      <c r="BE1711" s="826" t="s">
        <v>546</v>
      </c>
      <c r="BF1711" s="826" t="s">
        <v>546</v>
      </c>
      <c r="BG1711" s="826" t="s">
        <v>546</v>
      </c>
      <c r="BH1711" s="885"/>
      <c r="BI1711" s="885"/>
      <c r="BJ1711" s="885"/>
      <c r="BK1711" s="885"/>
      <c r="BL1711" s="885"/>
      <c r="BM1711" s="885"/>
    </row>
    <row r="1712" spans="1:65" s="290" customFormat="1" ht="12" customHeight="1">
      <c r="A1712" s="455"/>
      <c r="B1712" s="9"/>
      <c r="C1712" s="823" t="s">
        <v>968</v>
      </c>
      <c r="D1712" s="824" t="s">
        <v>2322</v>
      </c>
      <c r="E1712" s="1636" t="str">
        <f t="shared" si="127"/>
        <v>Gasóleo (l)Maquinaria forestal</v>
      </c>
      <c r="F1712" s="826">
        <v>2.645</v>
      </c>
      <c r="G1712" s="826">
        <v>4.7E-2</v>
      </c>
      <c r="H1712" s="826">
        <v>0.11600000000000001</v>
      </c>
      <c r="I1712" s="826">
        <v>2.645</v>
      </c>
      <c r="J1712" s="826">
        <v>4.2999999999999997E-2</v>
      </c>
      <c r="K1712" s="826">
        <v>0.11600000000000001</v>
      </c>
      <c r="L1712" s="826">
        <v>2.645</v>
      </c>
      <c r="M1712" s="826">
        <v>3.9E-2</v>
      </c>
      <c r="N1712" s="826">
        <v>0.11600000000000001</v>
      </c>
      <c r="O1712" s="826">
        <v>2.645</v>
      </c>
      <c r="P1712" s="826">
        <v>3.5999999999999997E-2</v>
      </c>
      <c r="Q1712" s="826">
        <v>0.11600000000000001</v>
      </c>
      <c r="R1712" s="826">
        <v>2.4940000000000002</v>
      </c>
      <c r="S1712" s="826">
        <v>3.5000000000000003E-2</v>
      </c>
      <c r="T1712" s="826">
        <v>0.11600000000000001</v>
      </c>
      <c r="U1712" s="826">
        <v>2.4689999999999999</v>
      </c>
      <c r="V1712" s="826">
        <v>3.3000000000000002E-2</v>
      </c>
      <c r="W1712" s="826">
        <v>0.11600000000000001</v>
      </c>
      <c r="X1712" s="826">
        <v>2.5419999999999998</v>
      </c>
      <c r="Y1712" s="826">
        <v>0.03</v>
      </c>
      <c r="Z1712" s="826">
        <v>0.11600000000000001</v>
      </c>
      <c r="AA1712" s="826">
        <v>2.5419999999999998</v>
      </c>
      <c r="AB1712" s="826">
        <v>2.7E-2</v>
      </c>
      <c r="AC1712" s="826">
        <v>0.11600000000000001</v>
      </c>
      <c r="AD1712" s="826">
        <v>2.5419999999999998</v>
      </c>
      <c r="AE1712" s="826">
        <v>2.4E-2</v>
      </c>
      <c r="AF1712" s="826">
        <v>0.11600000000000001</v>
      </c>
      <c r="AG1712" s="826">
        <v>2.5369999999999999</v>
      </c>
      <c r="AH1712" s="826">
        <v>2.1000000000000001E-2</v>
      </c>
      <c r="AI1712" s="826">
        <v>0.11600000000000001</v>
      </c>
      <c r="AJ1712" s="826">
        <v>2.52</v>
      </c>
      <c r="AK1712" s="826">
        <v>1.7999999999999999E-2</v>
      </c>
      <c r="AL1712" s="826">
        <v>0.11600000000000001</v>
      </c>
      <c r="AM1712" s="826">
        <v>2.4940000000000002</v>
      </c>
      <c r="AN1712" s="826">
        <v>1.6E-2</v>
      </c>
      <c r="AO1712" s="826">
        <v>0.11600000000000001</v>
      </c>
      <c r="AP1712" s="826" t="s">
        <v>546</v>
      </c>
      <c r="AQ1712" s="826" t="s">
        <v>546</v>
      </c>
      <c r="AR1712" s="826" t="s">
        <v>546</v>
      </c>
      <c r="AS1712" s="826" t="s">
        <v>546</v>
      </c>
      <c r="AT1712" s="826" t="s">
        <v>546</v>
      </c>
      <c r="AU1712" s="826" t="s">
        <v>546</v>
      </c>
      <c r="AV1712" s="826" t="s">
        <v>546</v>
      </c>
      <c r="AW1712" s="826" t="s">
        <v>546</v>
      </c>
      <c r="AX1712" s="826" t="s">
        <v>546</v>
      </c>
      <c r="AY1712" s="826" t="s">
        <v>546</v>
      </c>
      <c r="AZ1712" s="826" t="s">
        <v>546</v>
      </c>
      <c r="BA1712" s="826" t="s">
        <v>546</v>
      </c>
      <c r="BB1712" s="826" t="s">
        <v>546</v>
      </c>
      <c r="BC1712" s="826" t="s">
        <v>546</v>
      </c>
      <c r="BD1712" s="826" t="s">
        <v>546</v>
      </c>
      <c r="BE1712" s="826" t="s">
        <v>546</v>
      </c>
      <c r="BF1712" s="826" t="s">
        <v>546</v>
      </c>
      <c r="BG1712" s="826" t="s">
        <v>546</v>
      </c>
      <c r="BH1712" s="885"/>
      <c r="BI1712" s="885"/>
      <c r="BJ1712" s="885"/>
      <c r="BK1712" s="885"/>
      <c r="BL1712" s="885"/>
      <c r="BM1712" s="885"/>
    </row>
    <row r="1713" spans="1:65" s="290" customFormat="1" ht="12" customHeight="1">
      <c r="A1713" s="455"/>
      <c r="B1713" s="9"/>
      <c r="C1713" s="823" t="s">
        <v>968</v>
      </c>
      <c r="D1713" s="824" t="s">
        <v>2323</v>
      </c>
      <c r="E1713" s="1636" t="str">
        <f t="shared" si="127"/>
        <v>Gasóleo (l)Maquinaria comercial, institucional e industrial</v>
      </c>
      <c r="F1713" s="826">
        <v>2.645</v>
      </c>
      <c r="G1713" s="826">
        <v>7.0999999999999994E-2</v>
      </c>
      <c r="H1713" s="826">
        <v>0.114</v>
      </c>
      <c r="I1713" s="826">
        <v>2.645</v>
      </c>
      <c r="J1713" s="826">
        <v>6.2E-2</v>
      </c>
      <c r="K1713" s="826">
        <v>0.114</v>
      </c>
      <c r="L1713" s="826">
        <v>2.645</v>
      </c>
      <c r="M1713" s="826">
        <v>5.5E-2</v>
      </c>
      <c r="N1713" s="826">
        <v>0.114</v>
      </c>
      <c r="O1713" s="826">
        <v>2.645</v>
      </c>
      <c r="P1713" s="826">
        <v>5.0999999999999997E-2</v>
      </c>
      <c r="Q1713" s="826">
        <v>0.114</v>
      </c>
      <c r="R1713" s="826">
        <v>2.4940000000000002</v>
      </c>
      <c r="S1713" s="826">
        <v>4.9000000000000002E-2</v>
      </c>
      <c r="T1713" s="826">
        <v>0.114</v>
      </c>
      <c r="U1713" s="826">
        <v>2.4689999999999999</v>
      </c>
      <c r="V1713" s="826">
        <v>4.5999999999999999E-2</v>
      </c>
      <c r="W1713" s="826">
        <v>0.114</v>
      </c>
      <c r="X1713" s="826">
        <v>2.5419999999999998</v>
      </c>
      <c r="Y1713" s="826">
        <v>4.2999999999999997E-2</v>
      </c>
      <c r="Z1713" s="826">
        <v>0.114</v>
      </c>
      <c r="AA1713" s="826">
        <v>2.5419999999999998</v>
      </c>
      <c r="AB1713" s="826">
        <v>0.04</v>
      </c>
      <c r="AC1713" s="826">
        <v>0.114</v>
      </c>
      <c r="AD1713" s="826">
        <v>2.5419999999999998</v>
      </c>
      <c r="AE1713" s="826">
        <v>3.6999999999999998E-2</v>
      </c>
      <c r="AF1713" s="826">
        <v>0.114</v>
      </c>
      <c r="AG1713" s="826">
        <v>2.5369999999999999</v>
      </c>
      <c r="AH1713" s="826">
        <v>3.4000000000000002E-2</v>
      </c>
      <c r="AI1713" s="826">
        <v>0.114</v>
      </c>
      <c r="AJ1713" s="826">
        <v>2.52</v>
      </c>
      <c r="AK1713" s="826">
        <v>3.1E-2</v>
      </c>
      <c r="AL1713" s="826">
        <v>0.114</v>
      </c>
      <c r="AM1713" s="826">
        <v>2.4940000000000002</v>
      </c>
      <c r="AN1713" s="826">
        <v>2.8000000000000001E-2</v>
      </c>
      <c r="AO1713" s="826">
        <v>0.114</v>
      </c>
      <c r="AP1713" s="826" t="s">
        <v>546</v>
      </c>
      <c r="AQ1713" s="826" t="s">
        <v>546</v>
      </c>
      <c r="AR1713" s="826" t="s">
        <v>546</v>
      </c>
      <c r="AS1713" s="826" t="s">
        <v>546</v>
      </c>
      <c r="AT1713" s="826" t="s">
        <v>546</v>
      </c>
      <c r="AU1713" s="826" t="s">
        <v>546</v>
      </c>
      <c r="AV1713" s="826" t="s">
        <v>546</v>
      </c>
      <c r="AW1713" s="826" t="s">
        <v>546</v>
      </c>
      <c r="AX1713" s="826" t="s">
        <v>546</v>
      </c>
      <c r="AY1713" s="826" t="s">
        <v>546</v>
      </c>
      <c r="AZ1713" s="826" t="s">
        <v>546</v>
      </c>
      <c r="BA1713" s="826" t="s">
        <v>546</v>
      </c>
      <c r="BB1713" s="826" t="s">
        <v>546</v>
      </c>
      <c r="BC1713" s="826" t="s">
        <v>546</v>
      </c>
      <c r="BD1713" s="826" t="s">
        <v>546</v>
      </c>
      <c r="BE1713" s="826" t="s">
        <v>546</v>
      </c>
      <c r="BF1713" s="826" t="s">
        <v>546</v>
      </c>
      <c r="BG1713" s="826" t="s">
        <v>546</v>
      </c>
      <c r="BH1713" s="885"/>
      <c r="BI1713" s="885"/>
      <c r="BJ1713" s="885"/>
      <c r="BK1713" s="885"/>
      <c r="BL1713" s="885"/>
      <c r="BM1713" s="885"/>
    </row>
    <row r="1714" spans="1:65" s="290" customFormat="1" ht="12" customHeight="1">
      <c r="A1714" s="455"/>
      <c r="B1714" s="9">
        <v>7.0000000000000007E-2</v>
      </c>
      <c r="C1714" s="823" t="s">
        <v>852</v>
      </c>
      <c r="D1714" s="1666" t="s">
        <v>2321</v>
      </c>
      <c r="E1714" s="1636" t="str">
        <f t="shared" si="127"/>
        <v>B7 (l)Maquinaria agrícola</v>
      </c>
      <c r="F1714" s="826" t="s">
        <v>546</v>
      </c>
      <c r="G1714" s="826" t="s">
        <v>546</v>
      </c>
      <c r="H1714" s="826" t="s">
        <v>546</v>
      </c>
      <c r="I1714" s="826" t="s">
        <v>546</v>
      </c>
      <c r="J1714" s="826" t="s">
        <v>546</v>
      </c>
      <c r="K1714" s="826" t="s">
        <v>546</v>
      </c>
      <c r="L1714" s="826" t="s">
        <v>546</v>
      </c>
      <c r="M1714" s="826" t="s">
        <v>546</v>
      </c>
      <c r="N1714" s="826" t="s">
        <v>546</v>
      </c>
      <c r="O1714" s="826" t="s">
        <v>546</v>
      </c>
      <c r="P1714" s="826" t="s">
        <v>546</v>
      </c>
      <c r="Q1714" s="826" t="s">
        <v>546</v>
      </c>
      <c r="R1714" s="826" t="s">
        <v>546</v>
      </c>
      <c r="S1714" s="826" t="s">
        <v>546</v>
      </c>
      <c r="T1714" s="826" t="s">
        <v>546</v>
      </c>
      <c r="U1714" s="826" t="s">
        <v>546</v>
      </c>
      <c r="V1714" s="826" t="s">
        <v>546</v>
      </c>
      <c r="W1714" s="826" t="s">
        <v>546</v>
      </c>
      <c r="X1714" s="826" t="s">
        <v>546</v>
      </c>
      <c r="Y1714" s="826" t="s">
        <v>546</v>
      </c>
      <c r="Z1714" s="826" t="s">
        <v>546</v>
      </c>
      <c r="AA1714" s="826" t="s">
        <v>546</v>
      </c>
      <c r="AB1714" s="826" t="s">
        <v>546</v>
      </c>
      <c r="AC1714" s="826" t="s">
        <v>546</v>
      </c>
      <c r="AD1714" s="826" t="s">
        <v>546</v>
      </c>
      <c r="AE1714" s="826" t="s">
        <v>546</v>
      </c>
      <c r="AF1714" s="826" t="s">
        <v>546</v>
      </c>
      <c r="AG1714" s="826" t="s">
        <v>546</v>
      </c>
      <c r="AH1714" s="826" t="s">
        <v>546</v>
      </c>
      <c r="AI1714" s="826" t="s">
        <v>546</v>
      </c>
      <c r="AJ1714" s="826" t="s">
        <v>546</v>
      </c>
      <c r="AK1714" s="826" t="s">
        <v>546</v>
      </c>
      <c r="AL1714" s="826" t="s">
        <v>546</v>
      </c>
      <c r="AM1714" s="826" t="s">
        <v>546</v>
      </c>
      <c r="AN1714" s="826" t="s">
        <v>546</v>
      </c>
      <c r="AO1714" s="826" t="s">
        <v>546</v>
      </c>
      <c r="AP1714" s="826">
        <v>2.4689999999999999</v>
      </c>
      <c r="AQ1714" s="826">
        <v>3.2000000000000001E-2</v>
      </c>
      <c r="AR1714" s="826">
        <v>0.11600000000000001</v>
      </c>
      <c r="AS1714" s="826">
        <v>2.4689999999999999</v>
      </c>
      <c r="AT1714" s="826">
        <v>2.7E-2</v>
      </c>
      <c r="AU1714" s="826">
        <v>0.11600000000000001</v>
      </c>
      <c r="AV1714" s="826">
        <v>2.468</v>
      </c>
      <c r="AW1714" s="826">
        <v>2.5000000000000001E-2</v>
      </c>
      <c r="AX1714" s="826">
        <v>0.11600000000000001</v>
      </c>
      <c r="AY1714" s="826">
        <v>2.468</v>
      </c>
      <c r="AZ1714" s="826">
        <v>2.5000000000000001E-2</v>
      </c>
      <c r="BA1714" s="827">
        <v>0.11600000000000001</v>
      </c>
      <c r="BB1714" s="826">
        <v>2.4689999999999999</v>
      </c>
      <c r="BC1714" s="826">
        <v>2.4E-2</v>
      </c>
      <c r="BD1714" s="827">
        <v>0.11600000000000001</v>
      </c>
      <c r="BE1714" s="828">
        <v>2.4689999999999999</v>
      </c>
      <c r="BF1714" s="828">
        <v>2.4E-2</v>
      </c>
      <c r="BG1714" s="828">
        <v>0.11600000000000001</v>
      </c>
      <c r="BH1714" s="885"/>
      <c r="BI1714" s="885"/>
      <c r="BJ1714" s="885"/>
      <c r="BK1714" s="885"/>
      <c r="BL1714" s="885"/>
      <c r="BM1714" s="885"/>
    </row>
    <row r="1715" spans="1:65" s="290" customFormat="1" ht="12" customHeight="1">
      <c r="A1715" s="455"/>
      <c r="B1715" s="9">
        <v>7.0000000000000007E-2</v>
      </c>
      <c r="C1715" s="823" t="s">
        <v>852</v>
      </c>
      <c r="D1715" s="1667" t="s">
        <v>2322</v>
      </c>
      <c r="E1715" s="1636" t="str">
        <f t="shared" si="127"/>
        <v>B7 (l)Maquinaria forestal</v>
      </c>
      <c r="F1715" s="826" t="s">
        <v>546</v>
      </c>
      <c r="G1715" s="826" t="s">
        <v>546</v>
      </c>
      <c r="H1715" s="826" t="s">
        <v>546</v>
      </c>
      <c r="I1715" s="826" t="s">
        <v>546</v>
      </c>
      <c r="J1715" s="826" t="s">
        <v>546</v>
      </c>
      <c r="K1715" s="826" t="s">
        <v>546</v>
      </c>
      <c r="L1715" s="826" t="s">
        <v>546</v>
      </c>
      <c r="M1715" s="826" t="s">
        <v>546</v>
      </c>
      <c r="N1715" s="826" t="s">
        <v>546</v>
      </c>
      <c r="O1715" s="826" t="s">
        <v>546</v>
      </c>
      <c r="P1715" s="826" t="s">
        <v>546</v>
      </c>
      <c r="Q1715" s="826" t="s">
        <v>546</v>
      </c>
      <c r="R1715" s="826" t="s">
        <v>546</v>
      </c>
      <c r="S1715" s="826" t="s">
        <v>546</v>
      </c>
      <c r="T1715" s="826" t="s">
        <v>546</v>
      </c>
      <c r="U1715" s="826" t="s">
        <v>546</v>
      </c>
      <c r="V1715" s="826" t="s">
        <v>546</v>
      </c>
      <c r="W1715" s="826" t="s">
        <v>546</v>
      </c>
      <c r="X1715" s="826" t="s">
        <v>546</v>
      </c>
      <c r="Y1715" s="826" t="s">
        <v>546</v>
      </c>
      <c r="Z1715" s="826" t="s">
        <v>546</v>
      </c>
      <c r="AA1715" s="826" t="s">
        <v>546</v>
      </c>
      <c r="AB1715" s="826" t="s">
        <v>546</v>
      </c>
      <c r="AC1715" s="826" t="s">
        <v>546</v>
      </c>
      <c r="AD1715" s="826" t="s">
        <v>546</v>
      </c>
      <c r="AE1715" s="826" t="s">
        <v>546</v>
      </c>
      <c r="AF1715" s="826" t="s">
        <v>546</v>
      </c>
      <c r="AG1715" s="826" t="s">
        <v>546</v>
      </c>
      <c r="AH1715" s="826" t="s">
        <v>546</v>
      </c>
      <c r="AI1715" s="826" t="s">
        <v>546</v>
      </c>
      <c r="AJ1715" s="826" t="s">
        <v>546</v>
      </c>
      <c r="AK1715" s="826" t="s">
        <v>546</v>
      </c>
      <c r="AL1715" s="826" t="s">
        <v>546</v>
      </c>
      <c r="AM1715" s="826" t="s">
        <v>546</v>
      </c>
      <c r="AN1715" s="826" t="s">
        <v>546</v>
      </c>
      <c r="AO1715" s="826" t="s">
        <v>546</v>
      </c>
      <c r="AP1715" s="826">
        <v>2.4689999999999999</v>
      </c>
      <c r="AQ1715" s="826">
        <v>1.4999999999999999E-2</v>
      </c>
      <c r="AR1715" s="826">
        <v>0.11600000000000001</v>
      </c>
      <c r="AS1715" s="826">
        <v>2.4689999999999999</v>
      </c>
      <c r="AT1715" s="826">
        <v>1.4E-2</v>
      </c>
      <c r="AU1715" s="826">
        <v>0.11600000000000001</v>
      </c>
      <c r="AV1715" s="826">
        <v>2.468</v>
      </c>
      <c r="AW1715" s="826">
        <v>1.2999999999999999E-2</v>
      </c>
      <c r="AX1715" s="826">
        <v>0.11600000000000001</v>
      </c>
      <c r="AY1715" s="826">
        <v>2.468</v>
      </c>
      <c r="AZ1715" s="826">
        <v>1.2999999999999999E-2</v>
      </c>
      <c r="BA1715" s="827">
        <v>0.11600000000000001</v>
      </c>
      <c r="BB1715" s="826">
        <v>2.4689999999999999</v>
      </c>
      <c r="BC1715" s="826">
        <v>1.2999999999999999E-2</v>
      </c>
      <c r="BD1715" s="827">
        <v>0.11600000000000001</v>
      </c>
      <c r="BE1715" s="828">
        <v>2.4689999999999999</v>
      </c>
      <c r="BF1715" s="828">
        <v>1.2999999999999999E-2</v>
      </c>
      <c r="BG1715" s="828">
        <v>0.11600000000000001</v>
      </c>
      <c r="BH1715" s="885"/>
      <c r="BI1715" s="885"/>
      <c r="BJ1715" s="885"/>
      <c r="BK1715" s="885"/>
      <c r="BL1715" s="885"/>
      <c r="BM1715" s="885"/>
    </row>
    <row r="1716" spans="1:65" s="290" customFormat="1" ht="12" customHeight="1">
      <c r="A1716" s="455"/>
      <c r="B1716" s="9">
        <v>7.0000000000000007E-2</v>
      </c>
      <c r="C1716" s="823" t="s">
        <v>852</v>
      </c>
      <c r="D1716" s="1667" t="s">
        <v>2323</v>
      </c>
      <c r="E1716" s="1636" t="str">
        <f t="shared" si="127"/>
        <v>B7 (l)Maquinaria comercial, institucional e industrial</v>
      </c>
      <c r="F1716" s="826" t="s">
        <v>546</v>
      </c>
      <c r="G1716" s="826" t="s">
        <v>546</v>
      </c>
      <c r="H1716" s="826" t="s">
        <v>546</v>
      </c>
      <c r="I1716" s="826" t="s">
        <v>546</v>
      </c>
      <c r="J1716" s="826" t="s">
        <v>546</v>
      </c>
      <c r="K1716" s="826" t="s">
        <v>546</v>
      </c>
      <c r="L1716" s="826" t="s">
        <v>546</v>
      </c>
      <c r="M1716" s="826" t="s">
        <v>546</v>
      </c>
      <c r="N1716" s="826" t="s">
        <v>546</v>
      </c>
      <c r="O1716" s="826" t="s">
        <v>546</v>
      </c>
      <c r="P1716" s="826" t="s">
        <v>546</v>
      </c>
      <c r="Q1716" s="826" t="s">
        <v>546</v>
      </c>
      <c r="R1716" s="826" t="s">
        <v>546</v>
      </c>
      <c r="S1716" s="826" t="s">
        <v>546</v>
      </c>
      <c r="T1716" s="826" t="s">
        <v>546</v>
      </c>
      <c r="U1716" s="826" t="s">
        <v>546</v>
      </c>
      <c r="V1716" s="826" t="s">
        <v>546</v>
      </c>
      <c r="W1716" s="826" t="s">
        <v>546</v>
      </c>
      <c r="X1716" s="826" t="s">
        <v>546</v>
      </c>
      <c r="Y1716" s="826" t="s">
        <v>546</v>
      </c>
      <c r="Z1716" s="826" t="s">
        <v>546</v>
      </c>
      <c r="AA1716" s="826" t="s">
        <v>546</v>
      </c>
      <c r="AB1716" s="826" t="s">
        <v>546</v>
      </c>
      <c r="AC1716" s="826" t="s">
        <v>546</v>
      </c>
      <c r="AD1716" s="826" t="s">
        <v>546</v>
      </c>
      <c r="AE1716" s="826" t="s">
        <v>546</v>
      </c>
      <c r="AF1716" s="826" t="s">
        <v>546</v>
      </c>
      <c r="AG1716" s="826" t="s">
        <v>546</v>
      </c>
      <c r="AH1716" s="826" t="s">
        <v>546</v>
      </c>
      <c r="AI1716" s="826" t="s">
        <v>546</v>
      </c>
      <c r="AJ1716" s="826" t="s">
        <v>546</v>
      </c>
      <c r="AK1716" s="826" t="s">
        <v>546</v>
      </c>
      <c r="AL1716" s="826" t="s">
        <v>546</v>
      </c>
      <c r="AM1716" s="826" t="s">
        <v>546</v>
      </c>
      <c r="AN1716" s="826" t="s">
        <v>546</v>
      </c>
      <c r="AO1716" s="826" t="s">
        <v>546</v>
      </c>
      <c r="AP1716" s="826">
        <v>2.4689999999999999</v>
      </c>
      <c r="AQ1716" s="826">
        <v>2.5999999999999999E-2</v>
      </c>
      <c r="AR1716" s="826">
        <v>0.114</v>
      </c>
      <c r="AS1716" s="826">
        <v>2.4689999999999999</v>
      </c>
      <c r="AT1716" s="826">
        <v>2.4E-2</v>
      </c>
      <c r="AU1716" s="826">
        <v>0.114</v>
      </c>
      <c r="AV1716" s="826">
        <v>2.468</v>
      </c>
      <c r="AW1716" s="826">
        <v>2.1999999999999999E-2</v>
      </c>
      <c r="AX1716" s="826">
        <v>0.114</v>
      </c>
      <c r="AY1716" s="826">
        <v>2.468</v>
      </c>
      <c r="AZ1716" s="826">
        <v>2.1999999999999999E-2</v>
      </c>
      <c r="BA1716" s="827">
        <v>0.114</v>
      </c>
      <c r="BB1716" s="826">
        <v>2.4689999999999999</v>
      </c>
      <c r="BC1716" s="826">
        <v>2.1999999999999999E-2</v>
      </c>
      <c r="BD1716" s="827">
        <v>0.114</v>
      </c>
      <c r="BE1716" s="828">
        <v>2.4689999999999999</v>
      </c>
      <c r="BF1716" s="828">
        <v>2.1999999999999999E-2</v>
      </c>
      <c r="BG1716" s="828">
        <v>0.114</v>
      </c>
      <c r="BH1716" s="885"/>
      <c r="BI1716" s="885"/>
      <c r="BJ1716" s="885"/>
      <c r="BK1716" s="885"/>
      <c r="BL1716" s="885"/>
      <c r="BM1716" s="885"/>
    </row>
    <row r="1717" spans="1:65" s="290" customFormat="1" ht="12" customHeight="1">
      <c r="A1717" s="455"/>
      <c r="B1717" s="9">
        <v>0.1</v>
      </c>
      <c r="C1717" s="823" t="s">
        <v>853</v>
      </c>
      <c r="D1717" s="824" t="s">
        <v>2321</v>
      </c>
      <c r="E1717" s="1636" t="str">
        <f t="shared" si="127"/>
        <v>B10 (l)Maquinaria agrícola</v>
      </c>
      <c r="F1717" s="826" t="s">
        <v>546</v>
      </c>
      <c r="G1717" s="826" t="s">
        <v>546</v>
      </c>
      <c r="H1717" s="826" t="s">
        <v>546</v>
      </c>
      <c r="I1717" s="826" t="s">
        <v>546</v>
      </c>
      <c r="J1717" s="826" t="s">
        <v>546</v>
      </c>
      <c r="K1717" s="826" t="s">
        <v>546</v>
      </c>
      <c r="L1717" s="826" t="s">
        <v>546</v>
      </c>
      <c r="M1717" s="826" t="s">
        <v>546</v>
      </c>
      <c r="N1717" s="826" t="s">
        <v>546</v>
      </c>
      <c r="O1717" s="826" t="s">
        <v>546</v>
      </c>
      <c r="P1717" s="826" t="s">
        <v>546</v>
      </c>
      <c r="Q1717" s="826" t="s">
        <v>546</v>
      </c>
      <c r="R1717" s="826" t="s">
        <v>546</v>
      </c>
      <c r="S1717" s="826" t="s">
        <v>546</v>
      </c>
      <c r="T1717" s="826" t="s">
        <v>546</v>
      </c>
      <c r="U1717" s="826" t="s">
        <v>546</v>
      </c>
      <c r="V1717" s="826" t="s">
        <v>546</v>
      </c>
      <c r="W1717" s="826" t="s">
        <v>546</v>
      </c>
      <c r="X1717" s="826" t="s">
        <v>546</v>
      </c>
      <c r="Y1717" s="826" t="s">
        <v>546</v>
      </c>
      <c r="Z1717" s="826" t="s">
        <v>546</v>
      </c>
      <c r="AA1717" s="826" t="s">
        <v>546</v>
      </c>
      <c r="AB1717" s="826" t="s">
        <v>546</v>
      </c>
      <c r="AC1717" s="826" t="s">
        <v>546</v>
      </c>
      <c r="AD1717" s="826" t="s">
        <v>546</v>
      </c>
      <c r="AE1717" s="826" t="s">
        <v>546</v>
      </c>
      <c r="AF1717" s="826" t="s">
        <v>546</v>
      </c>
      <c r="AG1717" s="826" t="s">
        <v>546</v>
      </c>
      <c r="AH1717" s="826" t="s">
        <v>546</v>
      </c>
      <c r="AI1717" s="826" t="s">
        <v>546</v>
      </c>
      <c r="AJ1717" s="826" t="s">
        <v>546</v>
      </c>
      <c r="AK1717" s="826" t="s">
        <v>546</v>
      </c>
      <c r="AL1717" s="826" t="s">
        <v>546</v>
      </c>
      <c r="AM1717" s="826" t="s">
        <v>546</v>
      </c>
      <c r="AN1717" s="826" t="s">
        <v>546</v>
      </c>
      <c r="AO1717" s="826" t="s">
        <v>546</v>
      </c>
      <c r="AP1717" s="826">
        <v>2.3940000000000001</v>
      </c>
      <c r="AQ1717" s="826">
        <v>3.2000000000000001E-2</v>
      </c>
      <c r="AR1717" s="826">
        <v>0.11600000000000001</v>
      </c>
      <c r="AS1717" s="826">
        <v>2.3940000000000001</v>
      </c>
      <c r="AT1717" s="826">
        <v>2.7E-2</v>
      </c>
      <c r="AU1717" s="826">
        <v>0.11600000000000001</v>
      </c>
      <c r="AV1717" s="826">
        <v>2.3919999999999999</v>
      </c>
      <c r="AW1717" s="826">
        <v>2.5000000000000001E-2</v>
      </c>
      <c r="AX1717" s="826">
        <v>0.11600000000000001</v>
      </c>
      <c r="AY1717" s="826">
        <v>2.3919999999999999</v>
      </c>
      <c r="AZ1717" s="826">
        <v>2.5000000000000001E-2</v>
      </c>
      <c r="BA1717" s="827">
        <v>0.11600000000000001</v>
      </c>
      <c r="BB1717" s="826">
        <v>2.3940000000000001</v>
      </c>
      <c r="BC1717" s="826">
        <v>2.4E-2</v>
      </c>
      <c r="BD1717" s="827">
        <v>0.11600000000000001</v>
      </c>
      <c r="BE1717" s="828">
        <v>2.3940000000000001</v>
      </c>
      <c r="BF1717" s="828">
        <v>2.4E-2</v>
      </c>
      <c r="BG1717" s="828">
        <v>0.11600000000000001</v>
      </c>
      <c r="BH1717" s="885"/>
      <c r="BI1717" s="885"/>
      <c r="BJ1717" s="885"/>
      <c r="BK1717" s="885"/>
      <c r="BL1717" s="885"/>
      <c r="BM1717" s="885"/>
    </row>
    <row r="1718" spans="1:65" s="290" customFormat="1" ht="12" customHeight="1">
      <c r="A1718" s="455"/>
      <c r="B1718" s="9">
        <v>0.1</v>
      </c>
      <c r="C1718" s="823" t="s">
        <v>853</v>
      </c>
      <c r="D1718" s="824" t="s">
        <v>2322</v>
      </c>
      <c r="E1718" s="1636" t="str">
        <f t="shared" si="127"/>
        <v>B10 (l)Maquinaria forestal</v>
      </c>
      <c r="F1718" s="826" t="s">
        <v>546</v>
      </c>
      <c r="G1718" s="826" t="s">
        <v>546</v>
      </c>
      <c r="H1718" s="826" t="s">
        <v>546</v>
      </c>
      <c r="I1718" s="826" t="s">
        <v>546</v>
      </c>
      <c r="J1718" s="826" t="s">
        <v>546</v>
      </c>
      <c r="K1718" s="826" t="s">
        <v>546</v>
      </c>
      <c r="L1718" s="826" t="s">
        <v>546</v>
      </c>
      <c r="M1718" s="826" t="s">
        <v>546</v>
      </c>
      <c r="N1718" s="826" t="s">
        <v>546</v>
      </c>
      <c r="O1718" s="826" t="s">
        <v>546</v>
      </c>
      <c r="P1718" s="826" t="s">
        <v>546</v>
      </c>
      <c r="Q1718" s="826" t="s">
        <v>546</v>
      </c>
      <c r="R1718" s="826" t="s">
        <v>546</v>
      </c>
      <c r="S1718" s="826" t="s">
        <v>546</v>
      </c>
      <c r="T1718" s="826" t="s">
        <v>546</v>
      </c>
      <c r="U1718" s="826" t="s">
        <v>546</v>
      </c>
      <c r="V1718" s="826" t="s">
        <v>546</v>
      </c>
      <c r="W1718" s="826" t="s">
        <v>546</v>
      </c>
      <c r="X1718" s="826" t="s">
        <v>546</v>
      </c>
      <c r="Y1718" s="826" t="s">
        <v>546</v>
      </c>
      <c r="Z1718" s="826" t="s">
        <v>546</v>
      </c>
      <c r="AA1718" s="826" t="s">
        <v>546</v>
      </c>
      <c r="AB1718" s="826" t="s">
        <v>546</v>
      </c>
      <c r="AC1718" s="826" t="s">
        <v>546</v>
      </c>
      <c r="AD1718" s="826" t="s">
        <v>546</v>
      </c>
      <c r="AE1718" s="826" t="s">
        <v>546</v>
      </c>
      <c r="AF1718" s="826" t="s">
        <v>546</v>
      </c>
      <c r="AG1718" s="826" t="s">
        <v>546</v>
      </c>
      <c r="AH1718" s="826" t="s">
        <v>546</v>
      </c>
      <c r="AI1718" s="826" t="s">
        <v>546</v>
      </c>
      <c r="AJ1718" s="826" t="s">
        <v>546</v>
      </c>
      <c r="AK1718" s="826" t="s">
        <v>546</v>
      </c>
      <c r="AL1718" s="826" t="s">
        <v>546</v>
      </c>
      <c r="AM1718" s="826" t="s">
        <v>546</v>
      </c>
      <c r="AN1718" s="826" t="s">
        <v>546</v>
      </c>
      <c r="AO1718" s="826" t="s">
        <v>546</v>
      </c>
      <c r="AP1718" s="826">
        <v>2.3940000000000001</v>
      </c>
      <c r="AQ1718" s="826">
        <v>1.4999999999999999E-2</v>
      </c>
      <c r="AR1718" s="826">
        <v>0.11600000000000001</v>
      </c>
      <c r="AS1718" s="826">
        <v>2.3940000000000001</v>
      </c>
      <c r="AT1718" s="826">
        <v>1.4E-2</v>
      </c>
      <c r="AU1718" s="826">
        <v>0.11600000000000001</v>
      </c>
      <c r="AV1718" s="826">
        <v>2.3919999999999999</v>
      </c>
      <c r="AW1718" s="826">
        <v>1.2999999999999999E-2</v>
      </c>
      <c r="AX1718" s="826">
        <v>0.11600000000000001</v>
      </c>
      <c r="AY1718" s="826">
        <v>2.3919999999999999</v>
      </c>
      <c r="AZ1718" s="826">
        <v>1.2999999999999999E-2</v>
      </c>
      <c r="BA1718" s="827">
        <v>0.11600000000000001</v>
      </c>
      <c r="BB1718" s="826">
        <v>2.3940000000000001</v>
      </c>
      <c r="BC1718" s="826">
        <v>1.2999999999999999E-2</v>
      </c>
      <c r="BD1718" s="827">
        <v>0.11600000000000001</v>
      </c>
      <c r="BE1718" s="828">
        <v>2.3940000000000001</v>
      </c>
      <c r="BF1718" s="828">
        <v>1.2999999999999999E-2</v>
      </c>
      <c r="BG1718" s="828">
        <v>0.11600000000000001</v>
      </c>
      <c r="BH1718" s="885"/>
      <c r="BI1718" s="885"/>
      <c r="BJ1718" s="885"/>
      <c r="BK1718" s="885"/>
      <c r="BL1718" s="885"/>
      <c r="BM1718" s="885"/>
    </row>
    <row r="1719" spans="1:65" s="290" customFormat="1" ht="12" customHeight="1">
      <c r="A1719" s="455"/>
      <c r="B1719" s="9">
        <v>0.1</v>
      </c>
      <c r="C1719" s="823" t="s">
        <v>853</v>
      </c>
      <c r="D1719" s="824" t="s">
        <v>2323</v>
      </c>
      <c r="E1719" s="1636" t="str">
        <f t="shared" si="127"/>
        <v>B10 (l)Maquinaria comercial, institucional e industrial</v>
      </c>
      <c r="F1719" s="826" t="s">
        <v>546</v>
      </c>
      <c r="G1719" s="826" t="s">
        <v>546</v>
      </c>
      <c r="H1719" s="826" t="s">
        <v>546</v>
      </c>
      <c r="I1719" s="826" t="s">
        <v>546</v>
      </c>
      <c r="J1719" s="826" t="s">
        <v>546</v>
      </c>
      <c r="K1719" s="826" t="s">
        <v>546</v>
      </c>
      <c r="L1719" s="826" t="s">
        <v>546</v>
      </c>
      <c r="M1719" s="826" t="s">
        <v>546</v>
      </c>
      <c r="N1719" s="826" t="s">
        <v>546</v>
      </c>
      <c r="O1719" s="826" t="s">
        <v>546</v>
      </c>
      <c r="P1719" s="826" t="s">
        <v>546</v>
      </c>
      <c r="Q1719" s="826" t="s">
        <v>546</v>
      </c>
      <c r="R1719" s="826" t="s">
        <v>546</v>
      </c>
      <c r="S1719" s="826" t="s">
        <v>546</v>
      </c>
      <c r="T1719" s="826" t="s">
        <v>546</v>
      </c>
      <c r="U1719" s="826" t="s">
        <v>546</v>
      </c>
      <c r="V1719" s="826" t="s">
        <v>546</v>
      </c>
      <c r="W1719" s="826" t="s">
        <v>546</v>
      </c>
      <c r="X1719" s="826" t="s">
        <v>546</v>
      </c>
      <c r="Y1719" s="826" t="s">
        <v>546</v>
      </c>
      <c r="Z1719" s="826" t="s">
        <v>546</v>
      </c>
      <c r="AA1719" s="826" t="s">
        <v>546</v>
      </c>
      <c r="AB1719" s="826" t="s">
        <v>546</v>
      </c>
      <c r="AC1719" s="826" t="s">
        <v>546</v>
      </c>
      <c r="AD1719" s="826" t="s">
        <v>546</v>
      </c>
      <c r="AE1719" s="826" t="s">
        <v>546</v>
      </c>
      <c r="AF1719" s="826" t="s">
        <v>546</v>
      </c>
      <c r="AG1719" s="826" t="s">
        <v>546</v>
      </c>
      <c r="AH1719" s="826" t="s">
        <v>546</v>
      </c>
      <c r="AI1719" s="826" t="s">
        <v>546</v>
      </c>
      <c r="AJ1719" s="826" t="s">
        <v>546</v>
      </c>
      <c r="AK1719" s="826" t="s">
        <v>546</v>
      </c>
      <c r="AL1719" s="826" t="s">
        <v>546</v>
      </c>
      <c r="AM1719" s="826" t="s">
        <v>546</v>
      </c>
      <c r="AN1719" s="826" t="s">
        <v>546</v>
      </c>
      <c r="AO1719" s="826" t="s">
        <v>546</v>
      </c>
      <c r="AP1719" s="826">
        <v>2.3940000000000001</v>
      </c>
      <c r="AQ1719" s="826">
        <v>2.5999999999999999E-2</v>
      </c>
      <c r="AR1719" s="826">
        <v>0.114</v>
      </c>
      <c r="AS1719" s="826">
        <v>2.3940000000000001</v>
      </c>
      <c r="AT1719" s="826">
        <v>2.4E-2</v>
      </c>
      <c r="AU1719" s="826">
        <v>0.114</v>
      </c>
      <c r="AV1719" s="826">
        <v>2.3919999999999999</v>
      </c>
      <c r="AW1719" s="826">
        <v>2.1999999999999999E-2</v>
      </c>
      <c r="AX1719" s="826">
        <v>0.114</v>
      </c>
      <c r="AY1719" s="826">
        <v>2.3919999999999999</v>
      </c>
      <c r="AZ1719" s="826">
        <v>2.1999999999999999E-2</v>
      </c>
      <c r="BA1719" s="827">
        <v>0.114</v>
      </c>
      <c r="BB1719" s="826">
        <v>2.3940000000000001</v>
      </c>
      <c r="BC1719" s="826">
        <v>2.1999999999999999E-2</v>
      </c>
      <c r="BD1719" s="827">
        <v>0.114</v>
      </c>
      <c r="BE1719" s="828">
        <v>2.3940000000000001</v>
      </c>
      <c r="BF1719" s="828">
        <v>2.1999999999999999E-2</v>
      </c>
      <c r="BG1719" s="828">
        <v>0.114</v>
      </c>
      <c r="BH1719" s="885"/>
      <c r="BI1719" s="885"/>
      <c r="BJ1719" s="885"/>
      <c r="BK1719" s="885"/>
      <c r="BL1719" s="885"/>
      <c r="BM1719" s="885"/>
    </row>
    <row r="1720" spans="1:65" s="290" customFormat="1" ht="12" customHeight="1">
      <c r="A1720" s="455"/>
      <c r="B1720" s="9">
        <v>0.2</v>
      </c>
      <c r="C1720" s="823" t="s">
        <v>854</v>
      </c>
      <c r="D1720" s="824" t="s">
        <v>2321</v>
      </c>
      <c r="E1720" s="1636" t="str">
        <f t="shared" si="127"/>
        <v>B20 (l)Maquinaria agrícola</v>
      </c>
      <c r="F1720" s="826" t="s">
        <v>546</v>
      </c>
      <c r="G1720" s="826" t="s">
        <v>546</v>
      </c>
      <c r="H1720" s="826" t="s">
        <v>546</v>
      </c>
      <c r="I1720" s="826" t="s">
        <v>546</v>
      </c>
      <c r="J1720" s="826" t="s">
        <v>546</v>
      </c>
      <c r="K1720" s="826" t="s">
        <v>546</v>
      </c>
      <c r="L1720" s="826" t="s">
        <v>546</v>
      </c>
      <c r="M1720" s="826" t="s">
        <v>546</v>
      </c>
      <c r="N1720" s="826" t="s">
        <v>546</v>
      </c>
      <c r="O1720" s="826" t="s">
        <v>546</v>
      </c>
      <c r="P1720" s="826" t="s">
        <v>546</v>
      </c>
      <c r="Q1720" s="826" t="s">
        <v>546</v>
      </c>
      <c r="R1720" s="826" t="s">
        <v>546</v>
      </c>
      <c r="S1720" s="826" t="s">
        <v>546</v>
      </c>
      <c r="T1720" s="826" t="s">
        <v>546</v>
      </c>
      <c r="U1720" s="826" t="s">
        <v>546</v>
      </c>
      <c r="V1720" s="826" t="s">
        <v>546</v>
      </c>
      <c r="W1720" s="826" t="s">
        <v>546</v>
      </c>
      <c r="X1720" s="826" t="s">
        <v>546</v>
      </c>
      <c r="Y1720" s="826" t="s">
        <v>546</v>
      </c>
      <c r="Z1720" s="826" t="s">
        <v>546</v>
      </c>
      <c r="AA1720" s="826" t="s">
        <v>546</v>
      </c>
      <c r="AB1720" s="826" t="s">
        <v>546</v>
      </c>
      <c r="AC1720" s="826" t="s">
        <v>546</v>
      </c>
      <c r="AD1720" s="826" t="s">
        <v>546</v>
      </c>
      <c r="AE1720" s="826" t="s">
        <v>546</v>
      </c>
      <c r="AF1720" s="826" t="s">
        <v>546</v>
      </c>
      <c r="AG1720" s="826" t="s">
        <v>546</v>
      </c>
      <c r="AH1720" s="826" t="s">
        <v>546</v>
      </c>
      <c r="AI1720" s="826" t="s">
        <v>546</v>
      </c>
      <c r="AJ1720" s="826" t="s">
        <v>546</v>
      </c>
      <c r="AK1720" s="826" t="s">
        <v>546</v>
      </c>
      <c r="AL1720" s="826" t="s">
        <v>546</v>
      </c>
      <c r="AM1720" s="826" t="s">
        <v>546</v>
      </c>
      <c r="AN1720" s="826" t="s">
        <v>546</v>
      </c>
      <c r="AO1720" s="826" t="s">
        <v>546</v>
      </c>
      <c r="AP1720" s="826">
        <v>2.1429999999999998</v>
      </c>
      <c r="AQ1720" s="826">
        <v>3.2000000000000001E-2</v>
      </c>
      <c r="AR1720" s="826">
        <v>0.11600000000000001</v>
      </c>
      <c r="AS1720" s="826">
        <v>2.1429999999999998</v>
      </c>
      <c r="AT1720" s="826">
        <v>2.7E-2</v>
      </c>
      <c r="AU1720" s="826">
        <v>0.11600000000000001</v>
      </c>
      <c r="AV1720" s="826">
        <v>2.14</v>
      </c>
      <c r="AW1720" s="826">
        <v>2.5000000000000001E-2</v>
      </c>
      <c r="AX1720" s="826">
        <v>0.11600000000000001</v>
      </c>
      <c r="AY1720" s="826">
        <v>2.1389999999999998</v>
      </c>
      <c r="AZ1720" s="826">
        <v>2.5000000000000001E-2</v>
      </c>
      <c r="BA1720" s="827">
        <v>0.11600000000000001</v>
      </c>
      <c r="BB1720" s="826">
        <v>2.1429999999999998</v>
      </c>
      <c r="BC1720" s="826">
        <v>2.4E-2</v>
      </c>
      <c r="BD1720" s="827">
        <v>0.11600000000000001</v>
      </c>
      <c r="BE1720" s="828">
        <v>2.1429999999999998</v>
      </c>
      <c r="BF1720" s="828">
        <v>2.4E-2</v>
      </c>
      <c r="BG1720" s="828">
        <v>0.11600000000000001</v>
      </c>
      <c r="BH1720" s="885"/>
      <c r="BI1720" s="885"/>
      <c r="BJ1720" s="885"/>
      <c r="BK1720" s="885"/>
      <c r="BL1720" s="885"/>
      <c r="BM1720" s="885"/>
    </row>
    <row r="1721" spans="1:65" s="290" customFormat="1" ht="12" customHeight="1">
      <c r="A1721" s="455"/>
      <c r="B1721" s="9">
        <v>0.2</v>
      </c>
      <c r="C1721" s="823" t="s">
        <v>854</v>
      </c>
      <c r="D1721" s="824" t="s">
        <v>2322</v>
      </c>
      <c r="E1721" s="1636" t="str">
        <f t="shared" si="127"/>
        <v>B20 (l)Maquinaria forestal</v>
      </c>
      <c r="F1721" s="826" t="s">
        <v>546</v>
      </c>
      <c r="G1721" s="826" t="s">
        <v>546</v>
      </c>
      <c r="H1721" s="826" t="s">
        <v>546</v>
      </c>
      <c r="I1721" s="826" t="s">
        <v>546</v>
      </c>
      <c r="J1721" s="826" t="s">
        <v>546</v>
      </c>
      <c r="K1721" s="826" t="s">
        <v>546</v>
      </c>
      <c r="L1721" s="826" t="s">
        <v>546</v>
      </c>
      <c r="M1721" s="826" t="s">
        <v>546</v>
      </c>
      <c r="N1721" s="826" t="s">
        <v>546</v>
      </c>
      <c r="O1721" s="826" t="s">
        <v>546</v>
      </c>
      <c r="P1721" s="826" t="s">
        <v>546</v>
      </c>
      <c r="Q1721" s="826" t="s">
        <v>546</v>
      </c>
      <c r="R1721" s="826" t="s">
        <v>546</v>
      </c>
      <c r="S1721" s="826" t="s">
        <v>546</v>
      </c>
      <c r="T1721" s="826" t="s">
        <v>546</v>
      </c>
      <c r="U1721" s="826" t="s">
        <v>546</v>
      </c>
      <c r="V1721" s="826" t="s">
        <v>546</v>
      </c>
      <c r="W1721" s="826" t="s">
        <v>546</v>
      </c>
      <c r="X1721" s="826" t="s">
        <v>546</v>
      </c>
      <c r="Y1721" s="826" t="s">
        <v>546</v>
      </c>
      <c r="Z1721" s="826" t="s">
        <v>546</v>
      </c>
      <c r="AA1721" s="826" t="s">
        <v>546</v>
      </c>
      <c r="AB1721" s="826" t="s">
        <v>546</v>
      </c>
      <c r="AC1721" s="826" t="s">
        <v>546</v>
      </c>
      <c r="AD1721" s="826" t="s">
        <v>546</v>
      </c>
      <c r="AE1721" s="826" t="s">
        <v>546</v>
      </c>
      <c r="AF1721" s="826" t="s">
        <v>546</v>
      </c>
      <c r="AG1721" s="826" t="s">
        <v>546</v>
      </c>
      <c r="AH1721" s="826" t="s">
        <v>546</v>
      </c>
      <c r="AI1721" s="826" t="s">
        <v>546</v>
      </c>
      <c r="AJ1721" s="826" t="s">
        <v>546</v>
      </c>
      <c r="AK1721" s="826" t="s">
        <v>546</v>
      </c>
      <c r="AL1721" s="826" t="s">
        <v>546</v>
      </c>
      <c r="AM1721" s="826" t="s">
        <v>546</v>
      </c>
      <c r="AN1721" s="826" t="s">
        <v>546</v>
      </c>
      <c r="AO1721" s="826" t="s">
        <v>546</v>
      </c>
      <c r="AP1721" s="826">
        <v>2.1429999999999998</v>
      </c>
      <c r="AQ1721" s="826">
        <v>1.4999999999999999E-2</v>
      </c>
      <c r="AR1721" s="826">
        <v>0.11600000000000001</v>
      </c>
      <c r="AS1721" s="826">
        <v>2.1429999999999998</v>
      </c>
      <c r="AT1721" s="826">
        <v>1.4E-2</v>
      </c>
      <c r="AU1721" s="826">
        <v>0.11600000000000001</v>
      </c>
      <c r="AV1721" s="826">
        <v>2.14</v>
      </c>
      <c r="AW1721" s="826">
        <v>1.2999999999999999E-2</v>
      </c>
      <c r="AX1721" s="826">
        <v>0.11600000000000001</v>
      </c>
      <c r="AY1721" s="826">
        <v>2.1389999999999998</v>
      </c>
      <c r="AZ1721" s="826">
        <v>1.2999999999999999E-2</v>
      </c>
      <c r="BA1721" s="827">
        <v>0.11600000000000001</v>
      </c>
      <c r="BB1721" s="826">
        <v>2.1429999999999998</v>
      </c>
      <c r="BC1721" s="826">
        <v>1.2999999999999999E-2</v>
      </c>
      <c r="BD1721" s="827">
        <v>0.11600000000000001</v>
      </c>
      <c r="BE1721" s="828">
        <v>2.1429999999999998</v>
      </c>
      <c r="BF1721" s="828">
        <v>1.2999999999999999E-2</v>
      </c>
      <c r="BG1721" s="828">
        <v>0.11600000000000001</v>
      </c>
      <c r="BH1721" s="885"/>
      <c r="BI1721" s="885"/>
      <c r="BJ1721" s="885"/>
      <c r="BK1721" s="885"/>
      <c r="BL1721" s="885"/>
      <c r="BM1721" s="885"/>
    </row>
    <row r="1722" spans="1:65" s="290" customFormat="1" ht="12" customHeight="1">
      <c r="A1722" s="455"/>
      <c r="B1722" s="9">
        <v>0.2</v>
      </c>
      <c r="C1722" s="823" t="s">
        <v>854</v>
      </c>
      <c r="D1722" s="824" t="s">
        <v>2323</v>
      </c>
      <c r="E1722" s="1636" t="str">
        <f t="shared" si="127"/>
        <v>B20 (l)Maquinaria comercial, institucional e industrial</v>
      </c>
      <c r="F1722" s="826" t="s">
        <v>546</v>
      </c>
      <c r="G1722" s="826" t="s">
        <v>546</v>
      </c>
      <c r="H1722" s="826" t="s">
        <v>546</v>
      </c>
      <c r="I1722" s="826" t="s">
        <v>546</v>
      </c>
      <c r="J1722" s="826" t="s">
        <v>546</v>
      </c>
      <c r="K1722" s="826" t="s">
        <v>546</v>
      </c>
      <c r="L1722" s="826" t="s">
        <v>546</v>
      </c>
      <c r="M1722" s="826" t="s">
        <v>546</v>
      </c>
      <c r="N1722" s="826" t="s">
        <v>546</v>
      </c>
      <c r="O1722" s="826" t="s">
        <v>546</v>
      </c>
      <c r="P1722" s="826" t="s">
        <v>546</v>
      </c>
      <c r="Q1722" s="826" t="s">
        <v>546</v>
      </c>
      <c r="R1722" s="826" t="s">
        <v>546</v>
      </c>
      <c r="S1722" s="826" t="s">
        <v>546</v>
      </c>
      <c r="T1722" s="826" t="s">
        <v>546</v>
      </c>
      <c r="U1722" s="826" t="s">
        <v>546</v>
      </c>
      <c r="V1722" s="826" t="s">
        <v>546</v>
      </c>
      <c r="W1722" s="826" t="s">
        <v>546</v>
      </c>
      <c r="X1722" s="826" t="s">
        <v>546</v>
      </c>
      <c r="Y1722" s="826" t="s">
        <v>546</v>
      </c>
      <c r="Z1722" s="826" t="s">
        <v>546</v>
      </c>
      <c r="AA1722" s="826" t="s">
        <v>546</v>
      </c>
      <c r="AB1722" s="826" t="s">
        <v>546</v>
      </c>
      <c r="AC1722" s="826" t="s">
        <v>546</v>
      </c>
      <c r="AD1722" s="826" t="s">
        <v>546</v>
      </c>
      <c r="AE1722" s="826" t="s">
        <v>546</v>
      </c>
      <c r="AF1722" s="826" t="s">
        <v>546</v>
      </c>
      <c r="AG1722" s="826" t="s">
        <v>546</v>
      </c>
      <c r="AH1722" s="826" t="s">
        <v>546</v>
      </c>
      <c r="AI1722" s="826" t="s">
        <v>546</v>
      </c>
      <c r="AJ1722" s="826" t="s">
        <v>546</v>
      </c>
      <c r="AK1722" s="826" t="s">
        <v>546</v>
      </c>
      <c r="AL1722" s="826" t="s">
        <v>546</v>
      </c>
      <c r="AM1722" s="826" t="s">
        <v>546</v>
      </c>
      <c r="AN1722" s="826" t="s">
        <v>546</v>
      </c>
      <c r="AO1722" s="826" t="s">
        <v>546</v>
      </c>
      <c r="AP1722" s="826">
        <v>2.1429999999999998</v>
      </c>
      <c r="AQ1722" s="826">
        <v>2.5999999999999999E-2</v>
      </c>
      <c r="AR1722" s="826">
        <v>0.114</v>
      </c>
      <c r="AS1722" s="826">
        <v>2.1429999999999998</v>
      </c>
      <c r="AT1722" s="826">
        <v>2.4E-2</v>
      </c>
      <c r="AU1722" s="826">
        <v>0.114</v>
      </c>
      <c r="AV1722" s="826">
        <v>2.14</v>
      </c>
      <c r="AW1722" s="826">
        <v>2.1999999999999999E-2</v>
      </c>
      <c r="AX1722" s="826">
        <v>0.114</v>
      </c>
      <c r="AY1722" s="826">
        <v>2.1389999999999998</v>
      </c>
      <c r="AZ1722" s="826">
        <v>2.1999999999999999E-2</v>
      </c>
      <c r="BA1722" s="827">
        <v>0.114</v>
      </c>
      <c r="BB1722" s="826">
        <v>2.1429999999999998</v>
      </c>
      <c r="BC1722" s="826">
        <v>2.1999999999999999E-2</v>
      </c>
      <c r="BD1722" s="827">
        <v>0.114</v>
      </c>
      <c r="BE1722" s="828">
        <v>2.1429999999999998</v>
      </c>
      <c r="BF1722" s="828">
        <v>2.1999999999999999E-2</v>
      </c>
      <c r="BG1722" s="828">
        <v>0.114</v>
      </c>
      <c r="BH1722" s="885"/>
      <c r="BI1722" s="885"/>
      <c r="BJ1722" s="885"/>
      <c r="BK1722" s="885"/>
      <c r="BL1722" s="885"/>
      <c r="BM1722" s="885"/>
    </row>
    <row r="1723" spans="1:65" s="290" customFormat="1" ht="12" customHeight="1">
      <c r="A1723" s="455"/>
      <c r="B1723" s="9">
        <v>0.3</v>
      </c>
      <c r="C1723" s="823" t="s">
        <v>855</v>
      </c>
      <c r="D1723" s="824" t="s">
        <v>2321</v>
      </c>
      <c r="E1723" s="1636" t="str">
        <f t="shared" si="127"/>
        <v>B30 (l)Maquinaria agrícola</v>
      </c>
      <c r="F1723" s="826" t="s">
        <v>546</v>
      </c>
      <c r="G1723" s="826" t="s">
        <v>546</v>
      </c>
      <c r="H1723" s="826" t="s">
        <v>546</v>
      </c>
      <c r="I1723" s="826" t="s">
        <v>546</v>
      </c>
      <c r="J1723" s="826" t="s">
        <v>546</v>
      </c>
      <c r="K1723" s="826" t="s">
        <v>546</v>
      </c>
      <c r="L1723" s="826" t="s">
        <v>546</v>
      </c>
      <c r="M1723" s="826" t="s">
        <v>546</v>
      </c>
      <c r="N1723" s="826" t="s">
        <v>546</v>
      </c>
      <c r="O1723" s="826" t="s">
        <v>546</v>
      </c>
      <c r="P1723" s="826" t="s">
        <v>546</v>
      </c>
      <c r="Q1723" s="826" t="s">
        <v>546</v>
      </c>
      <c r="R1723" s="826" t="s">
        <v>546</v>
      </c>
      <c r="S1723" s="826" t="s">
        <v>546</v>
      </c>
      <c r="T1723" s="826" t="s">
        <v>546</v>
      </c>
      <c r="U1723" s="826" t="s">
        <v>546</v>
      </c>
      <c r="V1723" s="826" t="s">
        <v>546</v>
      </c>
      <c r="W1723" s="826" t="s">
        <v>546</v>
      </c>
      <c r="X1723" s="826" t="s">
        <v>546</v>
      </c>
      <c r="Y1723" s="826" t="s">
        <v>546</v>
      </c>
      <c r="Z1723" s="826" t="s">
        <v>546</v>
      </c>
      <c r="AA1723" s="826" t="s">
        <v>546</v>
      </c>
      <c r="AB1723" s="826" t="s">
        <v>546</v>
      </c>
      <c r="AC1723" s="826" t="s">
        <v>546</v>
      </c>
      <c r="AD1723" s="826" t="s">
        <v>546</v>
      </c>
      <c r="AE1723" s="826" t="s">
        <v>546</v>
      </c>
      <c r="AF1723" s="826" t="s">
        <v>546</v>
      </c>
      <c r="AG1723" s="826" t="s">
        <v>546</v>
      </c>
      <c r="AH1723" s="826" t="s">
        <v>546</v>
      </c>
      <c r="AI1723" s="826" t="s">
        <v>546</v>
      </c>
      <c r="AJ1723" s="826" t="s">
        <v>546</v>
      </c>
      <c r="AK1723" s="826" t="s">
        <v>546</v>
      </c>
      <c r="AL1723" s="826" t="s">
        <v>546</v>
      </c>
      <c r="AM1723" s="826" t="s">
        <v>546</v>
      </c>
      <c r="AN1723" s="826" t="s">
        <v>546</v>
      </c>
      <c r="AO1723" s="826" t="s">
        <v>546</v>
      </c>
      <c r="AP1723" s="826">
        <v>1.8919999999999999</v>
      </c>
      <c r="AQ1723" s="826">
        <v>3.2000000000000001E-2</v>
      </c>
      <c r="AR1723" s="826">
        <v>0.11600000000000001</v>
      </c>
      <c r="AS1723" s="826">
        <v>1.8919999999999999</v>
      </c>
      <c r="AT1723" s="826">
        <v>2.7E-2</v>
      </c>
      <c r="AU1723" s="826">
        <v>0.11600000000000001</v>
      </c>
      <c r="AV1723" s="826">
        <v>1.887</v>
      </c>
      <c r="AW1723" s="826">
        <v>2.5000000000000001E-2</v>
      </c>
      <c r="AX1723" s="826">
        <v>0.11600000000000001</v>
      </c>
      <c r="AY1723" s="826">
        <v>1.8859999999999999</v>
      </c>
      <c r="AZ1723" s="826">
        <v>2.5000000000000001E-2</v>
      </c>
      <c r="BA1723" s="827">
        <v>0.11600000000000001</v>
      </c>
      <c r="BB1723" s="826">
        <v>1.8919999999999999</v>
      </c>
      <c r="BC1723" s="826">
        <v>2.4E-2</v>
      </c>
      <c r="BD1723" s="827">
        <v>0.11600000000000001</v>
      </c>
      <c r="BE1723" s="828">
        <v>1.8919999999999999</v>
      </c>
      <c r="BF1723" s="828">
        <v>2.4E-2</v>
      </c>
      <c r="BG1723" s="828">
        <v>0.11600000000000001</v>
      </c>
      <c r="BH1723" s="885"/>
      <c r="BI1723" s="885"/>
      <c r="BJ1723" s="885"/>
      <c r="BK1723" s="885"/>
      <c r="BL1723" s="885"/>
      <c r="BM1723" s="885"/>
    </row>
    <row r="1724" spans="1:65" s="290" customFormat="1" ht="12" customHeight="1">
      <c r="A1724" s="455"/>
      <c r="B1724" s="9">
        <v>0.3</v>
      </c>
      <c r="C1724" s="823" t="s">
        <v>855</v>
      </c>
      <c r="D1724" s="824" t="s">
        <v>2322</v>
      </c>
      <c r="E1724" s="1636" t="str">
        <f t="shared" si="127"/>
        <v>B30 (l)Maquinaria forestal</v>
      </c>
      <c r="F1724" s="826" t="s">
        <v>546</v>
      </c>
      <c r="G1724" s="826" t="s">
        <v>546</v>
      </c>
      <c r="H1724" s="826" t="s">
        <v>546</v>
      </c>
      <c r="I1724" s="826" t="s">
        <v>546</v>
      </c>
      <c r="J1724" s="826" t="s">
        <v>546</v>
      </c>
      <c r="K1724" s="826" t="s">
        <v>546</v>
      </c>
      <c r="L1724" s="826" t="s">
        <v>546</v>
      </c>
      <c r="M1724" s="826" t="s">
        <v>546</v>
      </c>
      <c r="N1724" s="826" t="s">
        <v>546</v>
      </c>
      <c r="O1724" s="826" t="s">
        <v>546</v>
      </c>
      <c r="P1724" s="826" t="s">
        <v>546</v>
      </c>
      <c r="Q1724" s="826" t="s">
        <v>546</v>
      </c>
      <c r="R1724" s="826" t="s">
        <v>546</v>
      </c>
      <c r="S1724" s="826" t="s">
        <v>546</v>
      </c>
      <c r="T1724" s="826" t="s">
        <v>546</v>
      </c>
      <c r="U1724" s="826" t="s">
        <v>546</v>
      </c>
      <c r="V1724" s="826" t="s">
        <v>546</v>
      </c>
      <c r="W1724" s="826" t="s">
        <v>546</v>
      </c>
      <c r="X1724" s="826" t="s">
        <v>546</v>
      </c>
      <c r="Y1724" s="826" t="s">
        <v>546</v>
      </c>
      <c r="Z1724" s="826" t="s">
        <v>546</v>
      </c>
      <c r="AA1724" s="826" t="s">
        <v>546</v>
      </c>
      <c r="AB1724" s="826" t="s">
        <v>546</v>
      </c>
      <c r="AC1724" s="826" t="s">
        <v>546</v>
      </c>
      <c r="AD1724" s="826" t="s">
        <v>546</v>
      </c>
      <c r="AE1724" s="826" t="s">
        <v>546</v>
      </c>
      <c r="AF1724" s="826" t="s">
        <v>546</v>
      </c>
      <c r="AG1724" s="826" t="s">
        <v>546</v>
      </c>
      <c r="AH1724" s="826" t="s">
        <v>546</v>
      </c>
      <c r="AI1724" s="826" t="s">
        <v>546</v>
      </c>
      <c r="AJ1724" s="826" t="s">
        <v>546</v>
      </c>
      <c r="AK1724" s="826" t="s">
        <v>546</v>
      </c>
      <c r="AL1724" s="826" t="s">
        <v>546</v>
      </c>
      <c r="AM1724" s="826" t="s">
        <v>546</v>
      </c>
      <c r="AN1724" s="826" t="s">
        <v>546</v>
      </c>
      <c r="AO1724" s="826" t="s">
        <v>546</v>
      </c>
      <c r="AP1724" s="826">
        <v>1.8919999999999999</v>
      </c>
      <c r="AQ1724" s="826">
        <v>1.4999999999999999E-2</v>
      </c>
      <c r="AR1724" s="826">
        <v>0.11600000000000001</v>
      </c>
      <c r="AS1724" s="826">
        <v>1.8919999999999999</v>
      </c>
      <c r="AT1724" s="826">
        <v>1.4E-2</v>
      </c>
      <c r="AU1724" s="826">
        <v>0.11600000000000001</v>
      </c>
      <c r="AV1724" s="826">
        <v>1.887</v>
      </c>
      <c r="AW1724" s="826">
        <v>1.2999999999999999E-2</v>
      </c>
      <c r="AX1724" s="826">
        <v>0.11600000000000001</v>
      </c>
      <c r="AY1724" s="826">
        <v>1.8859999999999999</v>
      </c>
      <c r="AZ1724" s="826">
        <v>1.2999999999999999E-2</v>
      </c>
      <c r="BA1724" s="827">
        <v>0.11600000000000001</v>
      </c>
      <c r="BB1724" s="826">
        <v>1.8919999999999999</v>
      </c>
      <c r="BC1724" s="826">
        <v>1.2999999999999999E-2</v>
      </c>
      <c r="BD1724" s="827">
        <v>0.11600000000000001</v>
      </c>
      <c r="BE1724" s="828">
        <v>1.8919999999999999</v>
      </c>
      <c r="BF1724" s="828">
        <v>1.2999999999999999E-2</v>
      </c>
      <c r="BG1724" s="828">
        <v>0.11600000000000001</v>
      </c>
      <c r="BH1724" s="885"/>
      <c r="BI1724" s="885"/>
      <c r="BJ1724" s="885"/>
      <c r="BK1724" s="885"/>
      <c r="BL1724" s="885"/>
      <c r="BM1724" s="885"/>
    </row>
    <row r="1725" spans="1:65" s="290" customFormat="1" ht="12" customHeight="1">
      <c r="A1725" s="455"/>
      <c r="B1725" s="9">
        <v>0.3</v>
      </c>
      <c r="C1725" s="823" t="s">
        <v>855</v>
      </c>
      <c r="D1725" s="824" t="s">
        <v>2323</v>
      </c>
      <c r="E1725" s="1636" t="str">
        <f t="shared" si="127"/>
        <v>B30 (l)Maquinaria comercial, institucional e industrial</v>
      </c>
      <c r="F1725" s="826" t="s">
        <v>546</v>
      </c>
      <c r="G1725" s="826" t="s">
        <v>546</v>
      </c>
      <c r="H1725" s="826" t="s">
        <v>546</v>
      </c>
      <c r="I1725" s="826" t="s">
        <v>546</v>
      </c>
      <c r="J1725" s="826" t="s">
        <v>546</v>
      </c>
      <c r="K1725" s="826" t="s">
        <v>546</v>
      </c>
      <c r="L1725" s="826" t="s">
        <v>546</v>
      </c>
      <c r="M1725" s="826" t="s">
        <v>546</v>
      </c>
      <c r="N1725" s="826" t="s">
        <v>546</v>
      </c>
      <c r="O1725" s="826" t="s">
        <v>546</v>
      </c>
      <c r="P1725" s="826" t="s">
        <v>546</v>
      </c>
      <c r="Q1725" s="826" t="s">
        <v>546</v>
      </c>
      <c r="R1725" s="826" t="s">
        <v>546</v>
      </c>
      <c r="S1725" s="826" t="s">
        <v>546</v>
      </c>
      <c r="T1725" s="826" t="s">
        <v>546</v>
      </c>
      <c r="U1725" s="826" t="s">
        <v>546</v>
      </c>
      <c r="V1725" s="826" t="s">
        <v>546</v>
      </c>
      <c r="W1725" s="826" t="s">
        <v>546</v>
      </c>
      <c r="X1725" s="826" t="s">
        <v>546</v>
      </c>
      <c r="Y1725" s="826" t="s">
        <v>546</v>
      </c>
      <c r="Z1725" s="826" t="s">
        <v>546</v>
      </c>
      <c r="AA1725" s="826" t="s">
        <v>546</v>
      </c>
      <c r="AB1725" s="826" t="s">
        <v>546</v>
      </c>
      <c r="AC1725" s="826" t="s">
        <v>546</v>
      </c>
      <c r="AD1725" s="826" t="s">
        <v>546</v>
      </c>
      <c r="AE1725" s="826" t="s">
        <v>546</v>
      </c>
      <c r="AF1725" s="826" t="s">
        <v>546</v>
      </c>
      <c r="AG1725" s="826" t="s">
        <v>546</v>
      </c>
      <c r="AH1725" s="826" t="s">
        <v>546</v>
      </c>
      <c r="AI1725" s="826" t="s">
        <v>546</v>
      </c>
      <c r="AJ1725" s="826" t="s">
        <v>546</v>
      </c>
      <c r="AK1725" s="826" t="s">
        <v>546</v>
      </c>
      <c r="AL1725" s="826" t="s">
        <v>546</v>
      </c>
      <c r="AM1725" s="826" t="s">
        <v>546</v>
      </c>
      <c r="AN1725" s="826" t="s">
        <v>546</v>
      </c>
      <c r="AO1725" s="826" t="s">
        <v>546</v>
      </c>
      <c r="AP1725" s="826">
        <v>1.8919999999999999</v>
      </c>
      <c r="AQ1725" s="826">
        <v>2.5999999999999999E-2</v>
      </c>
      <c r="AR1725" s="826">
        <v>0.114</v>
      </c>
      <c r="AS1725" s="826">
        <v>1.8919999999999999</v>
      </c>
      <c r="AT1725" s="826">
        <v>2.4E-2</v>
      </c>
      <c r="AU1725" s="826">
        <v>0.114</v>
      </c>
      <c r="AV1725" s="826">
        <v>1.887</v>
      </c>
      <c r="AW1725" s="826">
        <v>2.1999999999999999E-2</v>
      </c>
      <c r="AX1725" s="826">
        <v>0.114</v>
      </c>
      <c r="AY1725" s="826">
        <v>1.8859999999999999</v>
      </c>
      <c r="AZ1725" s="826">
        <v>2.1999999999999999E-2</v>
      </c>
      <c r="BA1725" s="827">
        <v>0.114</v>
      </c>
      <c r="BB1725" s="826">
        <v>1.8919999999999999</v>
      </c>
      <c r="BC1725" s="826">
        <v>2.1999999999999999E-2</v>
      </c>
      <c r="BD1725" s="827">
        <v>0.114</v>
      </c>
      <c r="BE1725" s="828">
        <v>1.8919999999999999</v>
      </c>
      <c r="BF1725" s="828">
        <v>2.1999999999999999E-2</v>
      </c>
      <c r="BG1725" s="828">
        <v>0.114</v>
      </c>
      <c r="BH1725" s="885"/>
      <c r="BI1725" s="885"/>
      <c r="BJ1725" s="885"/>
      <c r="BK1725" s="885"/>
      <c r="BL1725" s="885"/>
      <c r="BM1725" s="885"/>
    </row>
    <row r="1726" spans="1:65" s="290" customFormat="1" ht="12" customHeight="1">
      <c r="A1726" s="455"/>
      <c r="B1726" s="9">
        <v>1</v>
      </c>
      <c r="C1726" s="823" t="s">
        <v>856</v>
      </c>
      <c r="D1726" s="824" t="s">
        <v>2321</v>
      </c>
      <c r="E1726" s="1636" t="str">
        <f t="shared" si="127"/>
        <v>B100 (l)Maquinaria agrícola</v>
      </c>
      <c r="F1726" s="826" t="s">
        <v>546</v>
      </c>
      <c r="G1726" s="826" t="s">
        <v>546</v>
      </c>
      <c r="H1726" s="826" t="s">
        <v>546</v>
      </c>
      <c r="I1726" s="826" t="s">
        <v>546</v>
      </c>
      <c r="J1726" s="826" t="s">
        <v>546</v>
      </c>
      <c r="K1726" s="826" t="s">
        <v>546</v>
      </c>
      <c r="L1726" s="826" t="s">
        <v>546</v>
      </c>
      <c r="M1726" s="826" t="s">
        <v>546</v>
      </c>
      <c r="N1726" s="826" t="s">
        <v>546</v>
      </c>
      <c r="O1726" s="826" t="s">
        <v>546</v>
      </c>
      <c r="P1726" s="826" t="s">
        <v>546</v>
      </c>
      <c r="Q1726" s="826" t="s">
        <v>546</v>
      </c>
      <c r="R1726" s="826" t="s">
        <v>546</v>
      </c>
      <c r="S1726" s="826" t="s">
        <v>546</v>
      </c>
      <c r="T1726" s="826" t="s">
        <v>546</v>
      </c>
      <c r="U1726" s="826" t="s">
        <v>546</v>
      </c>
      <c r="V1726" s="826" t="s">
        <v>546</v>
      </c>
      <c r="W1726" s="826" t="s">
        <v>546</v>
      </c>
      <c r="X1726" s="826" t="s">
        <v>546</v>
      </c>
      <c r="Y1726" s="826" t="s">
        <v>546</v>
      </c>
      <c r="Z1726" s="826" t="s">
        <v>546</v>
      </c>
      <c r="AA1726" s="826" t="s">
        <v>546</v>
      </c>
      <c r="AB1726" s="826" t="s">
        <v>546</v>
      </c>
      <c r="AC1726" s="826" t="s">
        <v>546</v>
      </c>
      <c r="AD1726" s="826" t="s">
        <v>546</v>
      </c>
      <c r="AE1726" s="826" t="s">
        <v>546</v>
      </c>
      <c r="AF1726" s="826" t="s">
        <v>546</v>
      </c>
      <c r="AG1726" s="826" t="s">
        <v>546</v>
      </c>
      <c r="AH1726" s="826" t="s">
        <v>546</v>
      </c>
      <c r="AI1726" s="826" t="s">
        <v>546</v>
      </c>
      <c r="AJ1726" s="826" t="s">
        <v>546</v>
      </c>
      <c r="AK1726" s="826" t="s">
        <v>546</v>
      </c>
      <c r="AL1726" s="826" t="s">
        <v>546</v>
      </c>
      <c r="AM1726" s="826" t="s">
        <v>546</v>
      </c>
      <c r="AN1726" s="826" t="s">
        <v>546</v>
      </c>
      <c r="AO1726" s="826" t="s">
        <v>546</v>
      </c>
      <c r="AP1726" s="826">
        <v>0.13700000000000001</v>
      </c>
      <c r="AQ1726" s="826">
        <v>3.2000000000000001E-2</v>
      </c>
      <c r="AR1726" s="826">
        <v>0.11600000000000001</v>
      </c>
      <c r="AS1726" s="826">
        <v>0.13600000000000001</v>
      </c>
      <c r="AT1726" s="826">
        <v>2.7E-2</v>
      </c>
      <c r="AU1726" s="826">
        <v>0.11600000000000001</v>
      </c>
      <c r="AV1726" s="826">
        <v>0.12</v>
      </c>
      <c r="AW1726" s="826">
        <v>2.5000000000000001E-2</v>
      </c>
      <c r="AX1726" s="826">
        <v>0.11600000000000001</v>
      </c>
      <c r="AY1726" s="826">
        <v>0.11700000000000001</v>
      </c>
      <c r="AZ1726" s="826">
        <v>2.5000000000000001E-2</v>
      </c>
      <c r="BA1726" s="827">
        <v>0.11600000000000001</v>
      </c>
      <c r="BB1726" s="826">
        <v>0.13600000000000001</v>
      </c>
      <c r="BC1726" s="826">
        <v>2.4E-2</v>
      </c>
      <c r="BD1726" s="827">
        <v>0.11600000000000001</v>
      </c>
      <c r="BE1726" s="828">
        <v>0.13600000000000001</v>
      </c>
      <c r="BF1726" s="828">
        <v>2.4E-2</v>
      </c>
      <c r="BG1726" s="828">
        <v>0.11600000000000001</v>
      </c>
      <c r="BH1726" s="885"/>
      <c r="BI1726" s="885"/>
      <c r="BJ1726" s="885"/>
      <c r="BK1726" s="885"/>
      <c r="BL1726" s="885"/>
      <c r="BM1726" s="885"/>
    </row>
    <row r="1727" spans="1:65" s="290" customFormat="1" ht="12" customHeight="1">
      <c r="A1727" s="455"/>
      <c r="B1727" s="9">
        <v>1</v>
      </c>
      <c r="C1727" s="823" t="s">
        <v>856</v>
      </c>
      <c r="D1727" s="824" t="s">
        <v>2322</v>
      </c>
      <c r="E1727" s="1636" t="str">
        <f t="shared" si="127"/>
        <v>B100 (l)Maquinaria forestal</v>
      </c>
      <c r="F1727" s="826" t="s">
        <v>546</v>
      </c>
      <c r="G1727" s="826" t="s">
        <v>546</v>
      </c>
      <c r="H1727" s="826" t="s">
        <v>546</v>
      </c>
      <c r="I1727" s="826" t="s">
        <v>546</v>
      </c>
      <c r="J1727" s="826" t="s">
        <v>546</v>
      </c>
      <c r="K1727" s="826" t="s">
        <v>546</v>
      </c>
      <c r="L1727" s="826" t="s">
        <v>546</v>
      </c>
      <c r="M1727" s="826" t="s">
        <v>546</v>
      </c>
      <c r="N1727" s="826" t="s">
        <v>546</v>
      </c>
      <c r="O1727" s="826" t="s">
        <v>546</v>
      </c>
      <c r="P1727" s="826" t="s">
        <v>546</v>
      </c>
      <c r="Q1727" s="826" t="s">
        <v>546</v>
      </c>
      <c r="R1727" s="826" t="s">
        <v>546</v>
      </c>
      <c r="S1727" s="826" t="s">
        <v>546</v>
      </c>
      <c r="T1727" s="826" t="s">
        <v>546</v>
      </c>
      <c r="U1727" s="826" t="s">
        <v>546</v>
      </c>
      <c r="V1727" s="826" t="s">
        <v>546</v>
      </c>
      <c r="W1727" s="826" t="s">
        <v>546</v>
      </c>
      <c r="X1727" s="826" t="s">
        <v>546</v>
      </c>
      <c r="Y1727" s="826" t="s">
        <v>546</v>
      </c>
      <c r="Z1727" s="826" t="s">
        <v>546</v>
      </c>
      <c r="AA1727" s="826" t="s">
        <v>546</v>
      </c>
      <c r="AB1727" s="826" t="s">
        <v>546</v>
      </c>
      <c r="AC1727" s="826" t="s">
        <v>546</v>
      </c>
      <c r="AD1727" s="826" t="s">
        <v>546</v>
      </c>
      <c r="AE1727" s="826" t="s">
        <v>546</v>
      </c>
      <c r="AF1727" s="826" t="s">
        <v>546</v>
      </c>
      <c r="AG1727" s="826" t="s">
        <v>546</v>
      </c>
      <c r="AH1727" s="826" t="s">
        <v>546</v>
      </c>
      <c r="AI1727" s="826" t="s">
        <v>546</v>
      </c>
      <c r="AJ1727" s="826" t="s">
        <v>546</v>
      </c>
      <c r="AK1727" s="826" t="s">
        <v>546</v>
      </c>
      <c r="AL1727" s="826" t="s">
        <v>546</v>
      </c>
      <c r="AM1727" s="826" t="s">
        <v>546</v>
      </c>
      <c r="AN1727" s="826" t="s">
        <v>546</v>
      </c>
      <c r="AO1727" s="826" t="s">
        <v>546</v>
      </c>
      <c r="AP1727" s="826">
        <v>0.13700000000000001</v>
      </c>
      <c r="AQ1727" s="826">
        <v>1.4999999999999999E-2</v>
      </c>
      <c r="AR1727" s="826">
        <v>0.11600000000000001</v>
      </c>
      <c r="AS1727" s="826">
        <v>0.13600000000000001</v>
      </c>
      <c r="AT1727" s="826">
        <v>1.4E-2</v>
      </c>
      <c r="AU1727" s="826">
        <v>0.11600000000000001</v>
      </c>
      <c r="AV1727" s="826">
        <v>0.12</v>
      </c>
      <c r="AW1727" s="826">
        <v>1.2999999999999999E-2</v>
      </c>
      <c r="AX1727" s="826">
        <v>0.11600000000000001</v>
      </c>
      <c r="AY1727" s="826">
        <v>0.11700000000000001</v>
      </c>
      <c r="AZ1727" s="826">
        <v>1.2999999999999999E-2</v>
      </c>
      <c r="BA1727" s="827">
        <v>0.11600000000000001</v>
      </c>
      <c r="BB1727" s="826">
        <v>0.13600000000000001</v>
      </c>
      <c r="BC1727" s="826">
        <v>1.2999999999999999E-2</v>
      </c>
      <c r="BD1727" s="827">
        <v>0.11600000000000001</v>
      </c>
      <c r="BE1727" s="828">
        <v>0.13600000000000001</v>
      </c>
      <c r="BF1727" s="828">
        <v>1.2999999999999999E-2</v>
      </c>
      <c r="BG1727" s="828">
        <v>0.11600000000000001</v>
      </c>
      <c r="BH1727" s="885"/>
      <c r="BI1727" s="885"/>
      <c r="BJ1727" s="885"/>
      <c r="BK1727" s="885"/>
      <c r="BL1727" s="885"/>
      <c r="BM1727" s="885"/>
    </row>
    <row r="1728" spans="1:65" s="290" customFormat="1" ht="12" customHeight="1">
      <c r="A1728" s="455"/>
      <c r="B1728" s="9">
        <v>1</v>
      </c>
      <c r="C1728" s="823" t="s">
        <v>856</v>
      </c>
      <c r="D1728" s="824" t="s">
        <v>2323</v>
      </c>
      <c r="E1728" s="1636" t="str">
        <f t="shared" si="127"/>
        <v>B100 (l)Maquinaria comercial, institucional e industrial</v>
      </c>
      <c r="F1728" s="826" t="s">
        <v>546</v>
      </c>
      <c r="G1728" s="826" t="s">
        <v>546</v>
      </c>
      <c r="H1728" s="826" t="s">
        <v>546</v>
      </c>
      <c r="I1728" s="826" t="s">
        <v>546</v>
      </c>
      <c r="J1728" s="826" t="s">
        <v>546</v>
      </c>
      <c r="K1728" s="826" t="s">
        <v>546</v>
      </c>
      <c r="L1728" s="826" t="s">
        <v>546</v>
      </c>
      <c r="M1728" s="826" t="s">
        <v>546</v>
      </c>
      <c r="N1728" s="826" t="s">
        <v>546</v>
      </c>
      <c r="O1728" s="826" t="s">
        <v>546</v>
      </c>
      <c r="P1728" s="826" t="s">
        <v>546</v>
      </c>
      <c r="Q1728" s="826" t="s">
        <v>546</v>
      </c>
      <c r="R1728" s="826" t="s">
        <v>546</v>
      </c>
      <c r="S1728" s="826" t="s">
        <v>546</v>
      </c>
      <c r="T1728" s="826" t="s">
        <v>546</v>
      </c>
      <c r="U1728" s="826" t="s">
        <v>546</v>
      </c>
      <c r="V1728" s="826" t="s">
        <v>546</v>
      </c>
      <c r="W1728" s="826" t="s">
        <v>546</v>
      </c>
      <c r="X1728" s="826" t="s">
        <v>546</v>
      </c>
      <c r="Y1728" s="826" t="s">
        <v>546</v>
      </c>
      <c r="Z1728" s="826" t="s">
        <v>546</v>
      </c>
      <c r="AA1728" s="826" t="s">
        <v>546</v>
      </c>
      <c r="AB1728" s="826" t="s">
        <v>546</v>
      </c>
      <c r="AC1728" s="826" t="s">
        <v>546</v>
      </c>
      <c r="AD1728" s="826" t="s">
        <v>546</v>
      </c>
      <c r="AE1728" s="826" t="s">
        <v>546</v>
      </c>
      <c r="AF1728" s="826" t="s">
        <v>546</v>
      </c>
      <c r="AG1728" s="826" t="s">
        <v>546</v>
      </c>
      <c r="AH1728" s="826" t="s">
        <v>546</v>
      </c>
      <c r="AI1728" s="826" t="s">
        <v>546</v>
      </c>
      <c r="AJ1728" s="826" t="s">
        <v>546</v>
      </c>
      <c r="AK1728" s="826" t="s">
        <v>546</v>
      </c>
      <c r="AL1728" s="826" t="s">
        <v>546</v>
      </c>
      <c r="AM1728" s="826" t="s">
        <v>546</v>
      </c>
      <c r="AN1728" s="826" t="s">
        <v>546</v>
      </c>
      <c r="AO1728" s="826" t="s">
        <v>546</v>
      </c>
      <c r="AP1728" s="826">
        <v>0.13700000000000001</v>
      </c>
      <c r="AQ1728" s="826">
        <v>2.5999999999999999E-2</v>
      </c>
      <c r="AR1728" s="826">
        <v>0.114</v>
      </c>
      <c r="AS1728" s="826">
        <v>0.13600000000000001</v>
      </c>
      <c r="AT1728" s="826">
        <v>2.4E-2</v>
      </c>
      <c r="AU1728" s="826">
        <v>0.114</v>
      </c>
      <c r="AV1728" s="826">
        <v>0.12</v>
      </c>
      <c r="AW1728" s="826">
        <v>2.1999999999999999E-2</v>
      </c>
      <c r="AX1728" s="826">
        <v>0.114</v>
      </c>
      <c r="AY1728" s="826">
        <v>0.11700000000000001</v>
      </c>
      <c r="AZ1728" s="826">
        <v>2.1999999999999999E-2</v>
      </c>
      <c r="BA1728" s="827">
        <v>0.114</v>
      </c>
      <c r="BB1728" s="826">
        <v>0.13600000000000001</v>
      </c>
      <c r="BC1728" s="826">
        <v>2.1999999999999999E-2</v>
      </c>
      <c r="BD1728" s="827">
        <v>0.114</v>
      </c>
      <c r="BE1728" s="828">
        <v>0.13600000000000001</v>
      </c>
      <c r="BF1728" s="828">
        <v>2.1999999999999999E-2</v>
      </c>
      <c r="BG1728" s="828">
        <v>0.114</v>
      </c>
      <c r="BH1728" s="885"/>
      <c r="BI1728" s="885"/>
      <c r="BJ1728" s="885"/>
      <c r="BK1728" s="885"/>
      <c r="BL1728" s="885"/>
      <c r="BM1728" s="885"/>
    </row>
    <row r="1729" spans="1:65" s="290" customFormat="1" ht="12" customHeight="1">
      <c r="A1729" s="455"/>
      <c r="B1729" s="9"/>
      <c r="C1729" s="823" t="s">
        <v>969</v>
      </c>
      <c r="D1729" s="824" t="s">
        <v>2322</v>
      </c>
      <c r="E1729" s="1636" t="str">
        <f t="shared" si="127"/>
        <v>Gasolina (l)Maquinaria forestal</v>
      </c>
      <c r="F1729" s="826">
        <v>2.3820000000000001</v>
      </c>
      <c r="G1729" s="826">
        <v>12.744999999999999</v>
      </c>
      <c r="H1729" s="826">
        <v>1.2999999999999999E-2</v>
      </c>
      <c r="I1729" s="826">
        <v>2.3820000000000001</v>
      </c>
      <c r="J1729" s="826">
        <v>12.657</v>
      </c>
      <c r="K1729" s="826">
        <v>1.2999999999999999E-2</v>
      </c>
      <c r="L1729" s="826">
        <v>2.3820000000000001</v>
      </c>
      <c r="M1729" s="826">
        <v>12.374000000000001</v>
      </c>
      <c r="N1729" s="826">
        <v>1.2999999999999999E-2</v>
      </c>
      <c r="O1729" s="826">
        <v>2.3820000000000001</v>
      </c>
      <c r="P1729" s="826">
        <v>10.548999999999999</v>
      </c>
      <c r="Q1729" s="826">
        <v>1.4E-2</v>
      </c>
      <c r="R1729" s="826">
        <v>2.2890000000000001</v>
      </c>
      <c r="S1729" s="826">
        <v>8.7110000000000003</v>
      </c>
      <c r="T1729" s="826">
        <v>1.4E-2</v>
      </c>
      <c r="U1729" s="826">
        <v>2.2839999999999998</v>
      </c>
      <c r="V1729" s="826">
        <v>6.7830000000000004</v>
      </c>
      <c r="W1729" s="826">
        <v>1.4999999999999999E-2</v>
      </c>
      <c r="X1729" s="826">
        <v>2.2890000000000001</v>
      </c>
      <c r="Y1729" s="826">
        <v>6.7050000000000001</v>
      </c>
      <c r="Z1729" s="826">
        <v>1.4999999999999999E-2</v>
      </c>
      <c r="AA1729" s="826">
        <v>2.2890000000000001</v>
      </c>
      <c r="AB1729" s="826">
        <v>6.6269999999999998</v>
      </c>
      <c r="AC1729" s="826">
        <v>1.4999999999999999E-2</v>
      </c>
      <c r="AD1729" s="826">
        <v>2.2890000000000001</v>
      </c>
      <c r="AE1729" s="826">
        <v>6.548</v>
      </c>
      <c r="AF1729" s="826">
        <v>1.4999999999999999E-2</v>
      </c>
      <c r="AG1729" s="826">
        <v>2.2789999999999999</v>
      </c>
      <c r="AH1729" s="826">
        <v>6.4790000000000001</v>
      </c>
      <c r="AI1729" s="826">
        <v>1.4999999999999999E-2</v>
      </c>
      <c r="AJ1729" s="826">
        <v>2.2629999999999999</v>
      </c>
      <c r="AK1729" s="826">
        <v>6.4089999999999998</v>
      </c>
      <c r="AL1729" s="826">
        <v>1.4999999999999999E-2</v>
      </c>
      <c r="AM1729" s="826">
        <v>2.2389999999999999</v>
      </c>
      <c r="AN1729" s="826">
        <v>6.3449999999999998</v>
      </c>
      <c r="AO1729" s="826">
        <v>1.4999999999999999E-2</v>
      </c>
      <c r="AP1729" s="826" t="s">
        <v>546</v>
      </c>
      <c r="AQ1729" s="826" t="s">
        <v>546</v>
      </c>
      <c r="AR1729" s="826" t="s">
        <v>546</v>
      </c>
      <c r="AS1729" s="826" t="s">
        <v>546</v>
      </c>
      <c r="AT1729" s="826" t="s">
        <v>546</v>
      </c>
      <c r="AU1729" s="826" t="s">
        <v>546</v>
      </c>
      <c r="AV1729" s="826" t="s">
        <v>546</v>
      </c>
      <c r="AW1729" s="826" t="s">
        <v>546</v>
      </c>
      <c r="AX1729" s="826" t="s">
        <v>546</v>
      </c>
      <c r="AY1729" s="826" t="s">
        <v>546</v>
      </c>
      <c r="AZ1729" s="826" t="s">
        <v>546</v>
      </c>
      <c r="BA1729" s="826" t="s">
        <v>546</v>
      </c>
      <c r="BB1729" s="826" t="s">
        <v>546</v>
      </c>
      <c r="BC1729" s="826" t="s">
        <v>546</v>
      </c>
      <c r="BD1729" s="826" t="s">
        <v>546</v>
      </c>
      <c r="BE1729" s="826" t="s">
        <v>546</v>
      </c>
      <c r="BF1729" s="826" t="s">
        <v>546</v>
      </c>
      <c r="BG1729" s="826" t="s">
        <v>546</v>
      </c>
      <c r="BH1729" s="885"/>
      <c r="BI1729" s="885"/>
      <c r="BJ1729" s="885"/>
      <c r="BK1729" s="885"/>
      <c r="BL1729" s="885"/>
      <c r="BM1729" s="885"/>
    </row>
    <row r="1730" spans="1:65" s="290" customFormat="1" ht="12" customHeight="1">
      <c r="A1730" s="455"/>
      <c r="B1730" s="9"/>
      <c r="C1730" s="823" t="s">
        <v>969</v>
      </c>
      <c r="D1730" s="824" t="s">
        <v>2323</v>
      </c>
      <c r="E1730" s="1636" t="str">
        <f t="shared" si="127"/>
        <v>Gasolina (l)Maquinaria comercial, institucional e industrial</v>
      </c>
      <c r="F1730" s="826">
        <v>2.3820000000000001</v>
      </c>
      <c r="G1730" s="826">
        <v>12.744999999999999</v>
      </c>
      <c r="H1730" s="826">
        <v>1.2999999999999999E-2</v>
      </c>
      <c r="I1730" s="826">
        <v>2.3820000000000001</v>
      </c>
      <c r="J1730" s="826">
        <v>12.744999999999999</v>
      </c>
      <c r="K1730" s="826">
        <v>1.2999999999999999E-2</v>
      </c>
      <c r="L1730" s="826">
        <v>2.3820000000000001</v>
      </c>
      <c r="M1730" s="826">
        <v>12.744999999999999</v>
      </c>
      <c r="N1730" s="826">
        <v>1.2999999999999999E-2</v>
      </c>
      <c r="O1730" s="826">
        <v>2.3820000000000001</v>
      </c>
      <c r="P1730" s="826">
        <v>12.744999999999999</v>
      </c>
      <c r="Q1730" s="826">
        <v>1.2999999999999999E-2</v>
      </c>
      <c r="R1730" s="826">
        <v>2.2890000000000001</v>
      </c>
      <c r="S1730" s="826">
        <v>12.744999999999999</v>
      </c>
      <c r="T1730" s="826">
        <v>1.2999999999999999E-2</v>
      </c>
      <c r="U1730" s="826">
        <v>2.2839999999999998</v>
      </c>
      <c r="V1730" s="826">
        <v>12.744999999999999</v>
      </c>
      <c r="W1730" s="826">
        <v>1.2999999999999999E-2</v>
      </c>
      <c r="X1730" s="826">
        <v>2.2890000000000001</v>
      </c>
      <c r="Y1730" s="826">
        <v>12.744999999999999</v>
      </c>
      <c r="Z1730" s="826">
        <v>1.2999999999999999E-2</v>
      </c>
      <c r="AA1730" s="826">
        <v>2.2890000000000001</v>
      </c>
      <c r="AB1730" s="826">
        <v>12.744999999999999</v>
      </c>
      <c r="AC1730" s="826">
        <v>1.2999999999999999E-2</v>
      </c>
      <c r="AD1730" s="826">
        <v>2.2890000000000001</v>
      </c>
      <c r="AE1730" s="826">
        <v>12.744999999999999</v>
      </c>
      <c r="AF1730" s="826">
        <v>1.2999999999999999E-2</v>
      </c>
      <c r="AG1730" s="826">
        <v>2.2789999999999999</v>
      </c>
      <c r="AH1730" s="826">
        <v>12.744999999999999</v>
      </c>
      <c r="AI1730" s="826">
        <v>1.2999999999999999E-2</v>
      </c>
      <c r="AJ1730" s="826">
        <v>2.2629999999999999</v>
      </c>
      <c r="AK1730" s="826">
        <v>12.744999999999999</v>
      </c>
      <c r="AL1730" s="826">
        <v>1.2999999999999999E-2</v>
      </c>
      <c r="AM1730" s="826">
        <v>2.2389999999999999</v>
      </c>
      <c r="AN1730" s="826">
        <v>12.744999999999999</v>
      </c>
      <c r="AO1730" s="826">
        <v>1.2999999999999999E-2</v>
      </c>
      <c r="AP1730" s="826" t="s">
        <v>546</v>
      </c>
      <c r="AQ1730" s="826" t="s">
        <v>546</v>
      </c>
      <c r="AR1730" s="826" t="s">
        <v>546</v>
      </c>
      <c r="AS1730" s="826" t="s">
        <v>546</v>
      </c>
      <c r="AT1730" s="826" t="s">
        <v>546</v>
      </c>
      <c r="AU1730" s="826" t="s">
        <v>546</v>
      </c>
      <c r="AV1730" s="826" t="s">
        <v>546</v>
      </c>
      <c r="AW1730" s="826" t="s">
        <v>546</v>
      </c>
      <c r="AX1730" s="826" t="s">
        <v>546</v>
      </c>
      <c r="AY1730" s="826" t="s">
        <v>546</v>
      </c>
      <c r="AZ1730" s="826" t="s">
        <v>546</v>
      </c>
      <c r="BA1730" s="826" t="s">
        <v>546</v>
      </c>
      <c r="BB1730" s="826" t="s">
        <v>546</v>
      </c>
      <c r="BC1730" s="826" t="s">
        <v>546</v>
      </c>
      <c r="BD1730" s="826" t="s">
        <v>546</v>
      </c>
      <c r="BE1730" s="826" t="s">
        <v>546</v>
      </c>
      <c r="BF1730" s="826" t="s">
        <v>546</v>
      </c>
      <c r="BG1730" s="826" t="s">
        <v>546</v>
      </c>
      <c r="BH1730" s="885"/>
      <c r="BI1730" s="885"/>
      <c r="BJ1730" s="885"/>
      <c r="BK1730" s="885"/>
      <c r="BL1730" s="885"/>
      <c r="BM1730" s="885"/>
    </row>
    <row r="1731" spans="1:65" s="290" customFormat="1" ht="12" customHeight="1">
      <c r="A1731" s="455"/>
      <c r="B1731" s="9">
        <v>0.05</v>
      </c>
      <c r="C1731" s="823" t="s">
        <v>858</v>
      </c>
      <c r="D1731" s="824" t="s">
        <v>2322</v>
      </c>
      <c r="E1731" s="1636" t="str">
        <f t="shared" si="127"/>
        <v>E5 (l)Maquinaria forestal</v>
      </c>
      <c r="F1731" s="826" t="s">
        <v>546</v>
      </c>
      <c r="G1731" s="826" t="s">
        <v>546</v>
      </c>
      <c r="H1731" s="826" t="s">
        <v>546</v>
      </c>
      <c r="I1731" s="826" t="s">
        <v>546</v>
      </c>
      <c r="J1731" s="826" t="s">
        <v>546</v>
      </c>
      <c r="K1731" s="826" t="s">
        <v>546</v>
      </c>
      <c r="L1731" s="826" t="s">
        <v>546</v>
      </c>
      <c r="M1731" s="826" t="s">
        <v>546</v>
      </c>
      <c r="N1731" s="826" t="s">
        <v>546</v>
      </c>
      <c r="O1731" s="826" t="s">
        <v>546</v>
      </c>
      <c r="P1731" s="826" t="s">
        <v>546</v>
      </c>
      <c r="Q1731" s="826" t="s">
        <v>546</v>
      </c>
      <c r="R1731" s="826" t="s">
        <v>546</v>
      </c>
      <c r="S1731" s="826" t="s">
        <v>546</v>
      </c>
      <c r="T1731" s="826" t="s">
        <v>546</v>
      </c>
      <c r="U1731" s="826" t="s">
        <v>546</v>
      </c>
      <c r="V1731" s="826" t="s">
        <v>546</v>
      </c>
      <c r="W1731" s="826" t="s">
        <v>546</v>
      </c>
      <c r="X1731" s="826" t="s">
        <v>546</v>
      </c>
      <c r="Y1731" s="826" t="s">
        <v>546</v>
      </c>
      <c r="Z1731" s="826" t="s">
        <v>546</v>
      </c>
      <c r="AA1731" s="826" t="s">
        <v>546</v>
      </c>
      <c r="AB1731" s="826" t="s">
        <v>546</v>
      </c>
      <c r="AC1731" s="826" t="s">
        <v>546</v>
      </c>
      <c r="AD1731" s="826" t="s">
        <v>546</v>
      </c>
      <c r="AE1731" s="826" t="s">
        <v>546</v>
      </c>
      <c r="AF1731" s="826" t="s">
        <v>546</v>
      </c>
      <c r="AG1731" s="826" t="s">
        <v>546</v>
      </c>
      <c r="AH1731" s="826" t="s">
        <v>546</v>
      </c>
      <c r="AI1731" s="826" t="s">
        <v>546</v>
      </c>
      <c r="AJ1731" s="826" t="s">
        <v>546</v>
      </c>
      <c r="AK1731" s="826" t="s">
        <v>546</v>
      </c>
      <c r="AL1731" s="826" t="s">
        <v>546</v>
      </c>
      <c r="AM1731" s="826" t="s">
        <v>546</v>
      </c>
      <c r="AN1731" s="826" t="s">
        <v>546</v>
      </c>
      <c r="AO1731" s="826" t="s">
        <v>546</v>
      </c>
      <c r="AP1731" s="826">
        <v>2.2629999999999999</v>
      </c>
      <c r="AQ1731" s="826">
        <v>6.3449999999999998</v>
      </c>
      <c r="AR1731" s="826">
        <v>1.4999999999999999E-2</v>
      </c>
      <c r="AS1731" s="826">
        <v>2.2629999999999999</v>
      </c>
      <c r="AT1731" s="826">
        <v>6.35</v>
      </c>
      <c r="AU1731" s="826">
        <v>1.4999999999999999E-2</v>
      </c>
      <c r="AV1731" s="826">
        <v>2.2629999999999999</v>
      </c>
      <c r="AW1731" s="826">
        <v>6.35</v>
      </c>
      <c r="AX1731" s="826">
        <v>1.4999999999999999E-2</v>
      </c>
      <c r="AY1731" s="826">
        <v>2.2629999999999999</v>
      </c>
      <c r="AZ1731" s="826">
        <v>6.35</v>
      </c>
      <c r="BA1731" s="827">
        <v>1.4999999999999999E-2</v>
      </c>
      <c r="BB1731" s="826">
        <v>2.2629999999999999</v>
      </c>
      <c r="BC1731" s="826">
        <v>6.35</v>
      </c>
      <c r="BD1731" s="827">
        <v>1.4999999999999999E-2</v>
      </c>
      <c r="BE1731" s="828">
        <v>2.2629999999999999</v>
      </c>
      <c r="BF1731" s="828">
        <v>6.35</v>
      </c>
      <c r="BG1731" s="828">
        <v>1.4999999999999999E-2</v>
      </c>
      <c r="BH1731" s="885"/>
      <c r="BI1731" s="885"/>
      <c r="BJ1731" s="885"/>
      <c r="BK1731" s="885"/>
      <c r="BL1731" s="885"/>
      <c r="BM1731" s="885"/>
    </row>
    <row r="1732" spans="1:65" s="290" customFormat="1" ht="12" customHeight="1">
      <c r="A1732" s="455"/>
      <c r="B1732" s="9">
        <v>0.05</v>
      </c>
      <c r="C1732" s="823" t="s">
        <v>858</v>
      </c>
      <c r="D1732" s="824" t="s">
        <v>2323</v>
      </c>
      <c r="E1732" s="1636" t="str">
        <f t="shared" si="127"/>
        <v>E5 (l)Maquinaria comercial, institucional e industrial</v>
      </c>
      <c r="F1732" s="826" t="s">
        <v>546</v>
      </c>
      <c r="G1732" s="826" t="s">
        <v>546</v>
      </c>
      <c r="H1732" s="826" t="s">
        <v>546</v>
      </c>
      <c r="I1732" s="826" t="s">
        <v>546</v>
      </c>
      <c r="J1732" s="826" t="s">
        <v>546</v>
      </c>
      <c r="K1732" s="826" t="s">
        <v>546</v>
      </c>
      <c r="L1732" s="826" t="s">
        <v>546</v>
      </c>
      <c r="M1732" s="826" t="s">
        <v>546</v>
      </c>
      <c r="N1732" s="826" t="s">
        <v>546</v>
      </c>
      <c r="O1732" s="826" t="s">
        <v>546</v>
      </c>
      <c r="P1732" s="826" t="s">
        <v>546</v>
      </c>
      <c r="Q1732" s="826" t="s">
        <v>546</v>
      </c>
      <c r="R1732" s="826" t="s">
        <v>546</v>
      </c>
      <c r="S1732" s="826" t="s">
        <v>546</v>
      </c>
      <c r="T1732" s="826" t="s">
        <v>546</v>
      </c>
      <c r="U1732" s="826" t="s">
        <v>546</v>
      </c>
      <c r="V1732" s="826" t="s">
        <v>546</v>
      </c>
      <c r="W1732" s="826" t="s">
        <v>546</v>
      </c>
      <c r="X1732" s="826" t="s">
        <v>546</v>
      </c>
      <c r="Y1732" s="826" t="s">
        <v>546</v>
      </c>
      <c r="Z1732" s="826" t="s">
        <v>546</v>
      </c>
      <c r="AA1732" s="826" t="s">
        <v>546</v>
      </c>
      <c r="AB1732" s="826" t="s">
        <v>546</v>
      </c>
      <c r="AC1732" s="826" t="s">
        <v>546</v>
      </c>
      <c r="AD1732" s="826" t="s">
        <v>546</v>
      </c>
      <c r="AE1732" s="826" t="s">
        <v>546</v>
      </c>
      <c r="AF1732" s="826" t="s">
        <v>546</v>
      </c>
      <c r="AG1732" s="826" t="s">
        <v>546</v>
      </c>
      <c r="AH1732" s="826" t="s">
        <v>546</v>
      </c>
      <c r="AI1732" s="826" t="s">
        <v>546</v>
      </c>
      <c r="AJ1732" s="826" t="s">
        <v>546</v>
      </c>
      <c r="AK1732" s="826" t="s">
        <v>546</v>
      </c>
      <c r="AL1732" s="826" t="s">
        <v>546</v>
      </c>
      <c r="AM1732" s="826" t="s">
        <v>546</v>
      </c>
      <c r="AN1732" s="826" t="s">
        <v>546</v>
      </c>
      <c r="AO1732" s="826" t="s">
        <v>546</v>
      </c>
      <c r="AP1732" s="826">
        <v>2.2629999999999999</v>
      </c>
      <c r="AQ1732" s="826">
        <v>12.744999999999999</v>
      </c>
      <c r="AR1732" s="826">
        <v>1.2999999999999999E-2</v>
      </c>
      <c r="AS1732" s="826">
        <v>2.2629999999999999</v>
      </c>
      <c r="AT1732" s="826">
        <v>12.744999999999999</v>
      </c>
      <c r="AU1732" s="826">
        <v>1.2999999999999999E-2</v>
      </c>
      <c r="AV1732" s="826">
        <v>2.2629999999999999</v>
      </c>
      <c r="AW1732" s="826">
        <v>12.744999999999999</v>
      </c>
      <c r="AX1732" s="826">
        <v>1.2999999999999999E-2</v>
      </c>
      <c r="AY1732" s="826">
        <v>2.2629999999999999</v>
      </c>
      <c r="AZ1732" s="826">
        <v>12.744999999999999</v>
      </c>
      <c r="BA1732" s="827">
        <v>1.2999999999999999E-2</v>
      </c>
      <c r="BB1732" s="826">
        <v>2.2629999999999999</v>
      </c>
      <c r="BC1732" s="826">
        <v>12.744999999999999</v>
      </c>
      <c r="BD1732" s="827">
        <v>1.2999999999999999E-2</v>
      </c>
      <c r="BE1732" s="828">
        <v>2.2629999999999999</v>
      </c>
      <c r="BF1732" s="828">
        <v>12.744999999999999</v>
      </c>
      <c r="BG1732" s="828">
        <v>1.2999999999999999E-2</v>
      </c>
      <c r="BH1732" s="885"/>
      <c r="BI1732" s="885"/>
      <c r="BJ1732" s="885"/>
      <c r="BK1732" s="885"/>
      <c r="BL1732" s="885"/>
      <c r="BM1732" s="885"/>
    </row>
    <row r="1733" spans="1:65" s="290" customFormat="1" ht="12" customHeight="1">
      <c r="A1733" s="455"/>
      <c r="B1733" s="9">
        <v>0.1</v>
      </c>
      <c r="C1733" s="823" t="s">
        <v>859</v>
      </c>
      <c r="D1733" s="824" t="s">
        <v>2322</v>
      </c>
      <c r="E1733" s="1636" t="str">
        <f t="shared" si="127"/>
        <v>E10 (l)Maquinaria forestal</v>
      </c>
      <c r="F1733" s="826" t="s">
        <v>546</v>
      </c>
      <c r="G1733" s="826" t="s">
        <v>546</v>
      </c>
      <c r="H1733" s="826" t="s">
        <v>546</v>
      </c>
      <c r="I1733" s="826" t="s">
        <v>546</v>
      </c>
      <c r="J1733" s="826" t="s">
        <v>546</v>
      </c>
      <c r="K1733" s="826" t="s">
        <v>546</v>
      </c>
      <c r="L1733" s="826" t="s">
        <v>546</v>
      </c>
      <c r="M1733" s="826" t="s">
        <v>546</v>
      </c>
      <c r="N1733" s="826" t="s">
        <v>546</v>
      </c>
      <c r="O1733" s="826" t="s">
        <v>546</v>
      </c>
      <c r="P1733" s="826" t="s">
        <v>546</v>
      </c>
      <c r="Q1733" s="826" t="s">
        <v>546</v>
      </c>
      <c r="R1733" s="826" t="s">
        <v>546</v>
      </c>
      <c r="S1733" s="826" t="s">
        <v>546</v>
      </c>
      <c r="T1733" s="826" t="s">
        <v>546</v>
      </c>
      <c r="U1733" s="826" t="s">
        <v>546</v>
      </c>
      <c r="V1733" s="826" t="s">
        <v>546</v>
      </c>
      <c r="W1733" s="826" t="s">
        <v>546</v>
      </c>
      <c r="X1733" s="826" t="s">
        <v>546</v>
      </c>
      <c r="Y1733" s="826" t="s">
        <v>546</v>
      </c>
      <c r="Z1733" s="826" t="s">
        <v>546</v>
      </c>
      <c r="AA1733" s="826" t="s">
        <v>546</v>
      </c>
      <c r="AB1733" s="826" t="s">
        <v>546</v>
      </c>
      <c r="AC1733" s="826" t="s">
        <v>546</v>
      </c>
      <c r="AD1733" s="826" t="s">
        <v>546</v>
      </c>
      <c r="AE1733" s="826" t="s">
        <v>546</v>
      </c>
      <c r="AF1733" s="826" t="s">
        <v>546</v>
      </c>
      <c r="AG1733" s="826" t="s">
        <v>546</v>
      </c>
      <c r="AH1733" s="826" t="s">
        <v>546</v>
      </c>
      <c r="AI1733" s="826" t="s">
        <v>546</v>
      </c>
      <c r="AJ1733" s="826" t="s">
        <v>546</v>
      </c>
      <c r="AK1733" s="826" t="s">
        <v>546</v>
      </c>
      <c r="AL1733" s="826" t="s">
        <v>546</v>
      </c>
      <c r="AM1733" s="826" t="s">
        <v>546</v>
      </c>
      <c r="AN1733" s="826" t="s">
        <v>546</v>
      </c>
      <c r="AO1733" s="826" t="s">
        <v>546</v>
      </c>
      <c r="AP1733" s="826">
        <v>2.1440000000000001</v>
      </c>
      <c r="AQ1733" s="826">
        <v>6.3449999999999998</v>
      </c>
      <c r="AR1733" s="826">
        <v>1.4999999999999999E-2</v>
      </c>
      <c r="AS1733" s="826">
        <v>2.1440000000000001</v>
      </c>
      <c r="AT1733" s="826">
        <v>6.35</v>
      </c>
      <c r="AU1733" s="826">
        <v>1.4999999999999999E-2</v>
      </c>
      <c r="AV1733" s="826">
        <v>2.1440000000000001</v>
      </c>
      <c r="AW1733" s="826">
        <v>6.35</v>
      </c>
      <c r="AX1733" s="826">
        <v>1.4999999999999999E-2</v>
      </c>
      <c r="AY1733" s="826">
        <v>2.1440000000000001</v>
      </c>
      <c r="AZ1733" s="826">
        <v>6.35</v>
      </c>
      <c r="BA1733" s="827">
        <v>1.4999999999999999E-2</v>
      </c>
      <c r="BB1733" s="826">
        <v>2.1440000000000001</v>
      </c>
      <c r="BC1733" s="826">
        <v>6.35</v>
      </c>
      <c r="BD1733" s="827">
        <v>1.4999999999999999E-2</v>
      </c>
      <c r="BE1733" s="828">
        <v>2.1440000000000001</v>
      </c>
      <c r="BF1733" s="828">
        <v>6.35</v>
      </c>
      <c r="BG1733" s="828">
        <v>1.4999999999999999E-2</v>
      </c>
      <c r="BH1733" s="885"/>
      <c r="BI1733" s="885"/>
      <c r="BJ1733" s="885"/>
      <c r="BK1733" s="885"/>
      <c r="BL1733" s="885"/>
      <c r="BM1733" s="885"/>
    </row>
    <row r="1734" spans="1:65" s="290" customFormat="1" ht="12" customHeight="1">
      <c r="A1734" s="455"/>
      <c r="B1734" s="9">
        <v>0.1</v>
      </c>
      <c r="C1734" s="823" t="s">
        <v>859</v>
      </c>
      <c r="D1734" s="824" t="s">
        <v>2323</v>
      </c>
      <c r="E1734" s="1636" t="str">
        <f t="shared" si="127"/>
        <v>E10 (l)Maquinaria comercial, institucional e industrial</v>
      </c>
      <c r="F1734" s="826" t="s">
        <v>546</v>
      </c>
      <c r="G1734" s="826" t="s">
        <v>546</v>
      </c>
      <c r="H1734" s="826" t="s">
        <v>546</v>
      </c>
      <c r="I1734" s="826" t="s">
        <v>546</v>
      </c>
      <c r="J1734" s="826" t="s">
        <v>546</v>
      </c>
      <c r="K1734" s="826" t="s">
        <v>546</v>
      </c>
      <c r="L1734" s="826" t="s">
        <v>546</v>
      </c>
      <c r="M1734" s="826" t="s">
        <v>546</v>
      </c>
      <c r="N1734" s="826" t="s">
        <v>546</v>
      </c>
      <c r="O1734" s="826" t="s">
        <v>546</v>
      </c>
      <c r="P1734" s="826" t="s">
        <v>546</v>
      </c>
      <c r="Q1734" s="826" t="s">
        <v>546</v>
      </c>
      <c r="R1734" s="826" t="s">
        <v>546</v>
      </c>
      <c r="S1734" s="826" t="s">
        <v>546</v>
      </c>
      <c r="T1734" s="826" t="s">
        <v>546</v>
      </c>
      <c r="U1734" s="826" t="s">
        <v>546</v>
      </c>
      <c r="V1734" s="826" t="s">
        <v>546</v>
      </c>
      <c r="W1734" s="826" t="s">
        <v>546</v>
      </c>
      <c r="X1734" s="826" t="s">
        <v>546</v>
      </c>
      <c r="Y1734" s="826" t="s">
        <v>546</v>
      </c>
      <c r="Z1734" s="826" t="s">
        <v>546</v>
      </c>
      <c r="AA1734" s="826" t="s">
        <v>546</v>
      </c>
      <c r="AB1734" s="826" t="s">
        <v>546</v>
      </c>
      <c r="AC1734" s="826" t="s">
        <v>546</v>
      </c>
      <c r="AD1734" s="826" t="s">
        <v>546</v>
      </c>
      <c r="AE1734" s="826" t="s">
        <v>546</v>
      </c>
      <c r="AF1734" s="826" t="s">
        <v>546</v>
      </c>
      <c r="AG1734" s="826" t="s">
        <v>546</v>
      </c>
      <c r="AH1734" s="826" t="s">
        <v>546</v>
      </c>
      <c r="AI1734" s="826" t="s">
        <v>546</v>
      </c>
      <c r="AJ1734" s="826" t="s">
        <v>546</v>
      </c>
      <c r="AK1734" s="826" t="s">
        <v>546</v>
      </c>
      <c r="AL1734" s="826" t="s">
        <v>546</v>
      </c>
      <c r="AM1734" s="826" t="s">
        <v>546</v>
      </c>
      <c r="AN1734" s="826" t="s">
        <v>546</v>
      </c>
      <c r="AO1734" s="826" t="s">
        <v>546</v>
      </c>
      <c r="AP1734" s="826">
        <v>2.1440000000000001</v>
      </c>
      <c r="AQ1734" s="826">
        <v>12.744999999999999</v>
      </c>
      <c r="AR1734" s="826">
        <v>1.2999999999999999E-2</v>
      </c>
      <c r="AS1734" s="826">
        <v>2.1440000000000001</v>
      </c>
      <c r="AT1734" s="826">
        <v>12.744999999999999</v>
      </c>
      <c r="AU1734" s="826">
        <v>1.2999999999999999E-2</v>
      </c>
      <c r="AV1734" s="826">
        <v>2.1440000000000001</v>
      </c>
      <c r="AW1734" s="826">
        <v>12.744999999999999</v>
      </c>
      <c r="AX1734" s="826">
        <v>1.2999999999999999E-2</v>
      </c>
      <c r="AY1734" s="826">
        <v>2.1440000000000001</v>
      </c>
      <c r="AZ1734" s="826">
        <v>12.744999999999999</v>
      </c>
      <c r="BA1734" s="827">
        <v>1.2999999999999999E-2</v>
      </c>
      <c r="BB1734" s="826">
        <v>2.1440000000000001</v>
      </c>
      <c r="BC1734" s="826">
        <v>12.744999999999999</v>
      </c>
      <c r="BD1734" s="827">
        <v>1.2999999999999999E-2</v>
      </c>
      <c r="BE1734" s="828">
        <v>2.1440000000000001</v>
      </c>
      <c r="BF1734" s="828">
        <v>12.744999999999999</v>
      </c>
      <c r="BG1734" s="828">
        <v>1.2999999999999999E-2</v>
      </c>
      <c r="BH1734" s="885"/>
      <c r="BI1734" s="885"/>
      <c r="BJ1734" s="885"/>
      <c r="BK1734" s="885"/>
      <c r="BL1734" s="885"/>
      <c r="BM1734" s="885"/>
    </row>
    <row r="1735" spans="1:65" s="290" customFormat="1" ht="12" customHeight="1">
      <c r="A1735" s="455"/>
      <c r="B1735" s="9">
        <v>0.85</v>
      </c>
      <c r="C1735" s="823" t="s">
        <v>860</v>
      </c>
      <c r="D1735" s="824" t="s">
        <v>2322</v>
      </c>
      <c r="E1735" s="1636" t="str">
        <f t="shared" si="127"/>
        <v>E85 (l)Maquinaria forestal</v>
      </c>
      <c r="F1735" s="826" t="s">
        <v>546</v>
      </c>
      <c r="G1735" s="826" t="s">
        <v>546</v>
      </c>
      <c r="H1735" s="826" t="s">
        <v>546</v>
      </c>
      <c r="I1735" s="826" t="s">
        <v>546</v>
      </c>
      <c r="J1735" s="826" t="s">
        <v>546</v>
      </c>
      <c r="K1735" s="826" t="s">
        <v>546</v>
      </c>
      <c r="L1735" s="826" t="s">
        <v>546</v>
      </c>
      <c r="M1735" s="826" t="s">
        <v>546</v>
      </c>
      <c r="N1735" s="826" t="s">
        <v>546</v>
      </c>
      <c r="O1735" s="826" t="s">
        <v>546</v>
      </c>
      <c r="P1735" s="826" t="s">
        <v>546</v>
      </c>
      <c r="Q1735" s="826" t="s">
        <v>546</v>
      </c>
      <c r="R1735" s="826" t="s">
        <v>546</v>
      </c>
      <c r="S1735" s="826" t="s">
        <v>546</v>
      </c>
      <c r="T1735" s="826" t="s">
        <v>546</v>
      </c>
      <c r="U1735" s="826" t="s">
        <v>546</v>
      </c>
      <c r="V1735" s="826" t="s">
        <v>546</v>
      </c>
      <c r="W1735" s="826" t="s">
        <v>546</v>
      </c>
      <c r="X1735" s="826" t="s">
        <v>546</v>
      </c>
      <c r="Y1735" s="826" t="s">
        <v>546</v>
      </c>
      <c r="Z1735" s="826" t="s">
        <v>546</v>
      </c>
      <c r="AA1735" s="826" t="s">
        <v>546</v>
      </c>
      <c r="AB1735" s="826" t="s">
        <v>546</v>
      </c>
      <c r="AC1735" s="826" t="s">
        <v>546</v>
      </c>
      <c r="AD1735" s="826" t="s">
        <v>546</v>
      </c>
      <c r="AE1735" s="826" t="s">
        <v>546</v>
      </c>
      <c r="AF1735" s="826" t="s">
        <v>546</v>
      </c>
      <c r="AG1735" s="826" t="s">
        <v>546</v>
      </c>
      <c r="AH1735" s="826" t="s">
        <v>546</v>
      </c>
      <c r="AI1735" s="826" t="s">
        <v>546</v>
      </c>
      <c r="AJ1735" s="826" t="s">
        <v>546</v>
      </c>
      <c r="AK1735" s="826" t="s">
        <v>546</v>
      </c>
      <c r="AL1735" s="826" t="s">
        <v>546</v>
      </c>
      <c r="AM1735" s="826" t="s">
        <v>546</v>
      </c>
      <c r="AN1735" s="826" t="s">
        <v>546</v>
      </c>
      <c r="AO1735" s="826" t="s">
        <v>546</v>
      </c>
      <c r="AP1735" s="826">
        <v>0.35699999999999998</v>
      </c>
      <c r="AQ1735" s="826">
        <v>6.3449999999999998</v>
      </c>
      <c r="AR1735" s="826">
        <v>1.4999999999999999E-2</v>
      </c>
      <c r="AS1735" s="826">
        <v>0.35699999999999998</v>
      </c>
      <c r="AT1735" s="826">
        <v>6.35</v>
      </c>
      <c r="AU1735" s="826">
        <v>1.4999999999999999E-2</v>
      </c>
      <c r="AV1735" s="826">
        <v>0.35699999999999998</v>
      </c>
      <c r="AW1735" s="826">
        <v>6.35</v>
      </c>
      <c r="AX1735" s="826">
        <v>1.4999999999999999E-2</v>
      </c>
      <c r="AY1735" s="826">
        <v>0.35699999999999998</v>
      </c>
      <c r="AZ1735" s="826">
        <v>6.35</v>
      </c>
      <c r="BA1735" s="827">
        <v>1.4999999999999999E-2</v>
      </c>
      <c r="BB1735" s="826">
        <v>0.35699999999999998</v>
      </c>
      <c r="BC1735" s="826">
        <v>6.35</v>
      </c>
      <c r="BD1735" s="827">
        <v>1.4999999999999999E-2</v>
      </c>
      <c r="BE1735" s="828">
        <v>0.35699999999999998</v>
      </c>
      <c r="BF1735" s="828">
        <v>6.35</v>
      </c>
      <c r="BG1735" s="828">
        <v>1.4999999999999999E-2</v>
      </c>
      <c r="BH1735" s="885"/>
      <c r="BI1735" s="885"/>
      <c r="BJ1735" s="885"/>
      <c r="BK1735" s="885"/>
      <c r="BL1735" s="885"/>
      <c r="BM1735" s="885"/>
    </row>
    <row r="1736" spans="1:65" s="290" customFormat="1" ht="12" customHeight="1">
      <c r="A1736" s="455"/>
      <c r="B1736" s="9">
        <v>0.85</v>
      </c>
      <c r="C1736" s="823" t="s">
        <v>860</v>
      </c>
      <c r="D1736" s="824" t="s">
        <v>2323</v>
      </c>
      <c r="E1736" s="1636" t="str">
        <f t="shared" si="127"/>
        <v>E85 (l)Maquinaria comercial, institucional e industrial</v>
      </c>
      <c r="F1736" s="826" t="s">
        <v>546</v>
      </c>
      <c r="G1736" s="826" t="s">
        <v>546</v>
      </c>
      <c r="H1736" s="826" t="s">
        <v>546</v>
      </c>
      <c r="I1736" s="826" t="s">
        <v>546</v>
      </c>
      <c r="J1736" s="826" t="s">
        <v>546</v>
      </c>
      <c r="K1736" s="826" t="s">
        <v>546</v>
      </c>
      <c r="L1736" s="826" t="s">
        <v>546</v>
      </c>
      <c r="M1736" s="826" t="s">
        <v>546</v>
      </c>
      <c r="N1736" s="826" t="s">
        <v>546</v>
      </c>
      <c r="O1736" s="826" t="s">
        <v>546</v>
      </c>
      <c r="P1736" s="826" t="s">
        <v>546</v>
      </c>
      <c r="Q1736" s="826" t="s">
        <v>546</v>
      </c>
      <c r="R1736" s="826" t="s">
        <v>546</v>
      </c>
      <c r="S1736" s="826" t="s">
        <v>546</v>
      </c>
      <c r="T1736" s="826" t="s">
        <v>546</v>
      </c>
      <c r="U1736" s="826" t="s">
        <v>546</v>
      </c>
      <c r="V1736" s="826" t="s">
        <v>546</v>
      </c>
      <c r="W1736" s="826" t="s">
        <v>546</v>
      </c>
      <c r="X1736" s="826" t="s">
        <v>546</v>
      </c>
      <c r="Y1736" s="826" t="s">
        <v>546</v>
      </c>
      <c r="Z1736" s="826" t="s">
        <v>546</v>
      </c>
      <c r="AA1736" s="826" t="s">
        <v>546</v>
      </c>
      <c r="AB1736" s="826" t="s">
        <v>546</v>
      </c>
      <c r="AC1736" s="826" t="s">
        <v>546</v>
      </c>
      <c r="AD1736" s="826" t="s">
        <v>546</v>
      </c>
      <c r="AE1736" s="826" t="s">
        <v>546</v>
      </c>
      <c r="AF1736" s="826" t="s">
        <v>546</v>
      </c>
      <c r="AG1736" s="826" t="s">
        <v>546</v>
      </c>
      <c r="AH1736" s="826" t="s">
        <v>546</v>
      </c>
      <c r="AI1736" s="826" t="s">
        <v>546</v>
      </c>
      <c r="AJ1736" s="826" t="s">
        <v>546</v>
      </c>
      <c r="AK1736" s="826" t="s">
        <v>546</v>
      </c>
      <c r="AL1736" s="826" t="s">
        <v>546</v>
      </c>
      <c r="AM1736" s="826" t="s">
        <v>546</v>
      </c>
      <c r="AN1736" s="826" t="s">
        <v>546</v>
      </c>
      <c r="AO1736" s="826" t="s">
        <v>546</v>
      </c>
      <c r="AP1736" s="826">
        <v>0.35699999999999998</v>
      </c>
      <c r="AQ1736" s="826">
        <v>12.744999999999999</v>
      </c>
      <c r="AR1736" s="826">
        <v>1.2999999999999999E-2</v>
      </c>
      <c r="AS1736" s="826">
        <v>0.35699999999999998</v>
      </c>
      <c r="AT1736" s="826">
        <v>12.744999999999999</v>
      </c>
      <c r="AU1736" s="826">
        <v>1.2999999999999999E-2</v>
      </c>
      <c r="AV1736" s="826">
        <v>0.35699999999999998</v>
      </c>
      <c r="AW1736" s="826">
        <v>12.744999999999999</v>
      </c>
      <c r="AX1736" s="826">
        <v>1.2999999999999999E-2</v>
      </c>
      <c r="AY1736" s="826">
        <v>0.35699999999999998</v>
      </c>
      <c r="AZ1736" s="826">
        <v>12.744999999999999</v>
      </c>
      <c r="BA1736" s="827">
        <v>1.2999999999999999E-2</v>
      </c>
      <c r="BB1736" s="826">
        <v>0.35699999999999998</v>
      </c>
      <c r="BC1736" s="826">
        <v>12.744999999999999</v>
      </c>
      <c r="BD1736" s="827">
        <v>1.2999999999999999E-2</v>
      </c>
      <c r="BE1736" s="828">
        <v>0.35699999999999998</v>
      </c>
      <c r="BF1736" s="828">
        <v>12.744999999999999</v>
      </c>
      <c r="BG1736" s="828">
        <v>1.2999999999999999E-2</v>
      </c>
      <c r="BH1736" s="885"/>
      <c r="BI1736" s="885"/>
      <c r="BJ1736" s="885"/>
      <c r="BK1736" s="885"/>
      <c r="BL1736" s="885"/>
      <c r="BM1736" s="885"/>
    </row>
    <row r="1737" spans="1:65" s="290" customFormat="1" ht="12" customHeight="1">
      <c r="A1737" s="455"/>
      <c r="B1737" s="9">
        <v>1</v>
      </c>
      <c r="C1737" s="823" t="s">
        <v>861</v>
      </c>
      <c r="D1737" s="824" t="s">
        <v>2322</v>
      </c>
      <c r="E1737" s="1636" t="str">
        <f t="shared" si="127"/>
        <v>E100 (l)Maquinaria forestal</v>
      </c>
      <c r="F1737" s="826" t="s">
        <v>546</v>
      </c>
      <c r="G1737" s="826" t="s">
        <v>546</v>
      </c>
      <c r="H1737" s="826" t="s">
        <v>546</v>
      </c>
      <c r="I1737" s="826" t="s">
        <v>546</v>
      </c>
      <c r="J1737" s="826" t="s">
        <v>546</v>
      </c>
      <c r="K1737" s="826" t="s">
        <v>546</v>
      </c>
      <c r="L1737" s="826" t="s">
        <v>546</v>
      </c>
      <c r="M1737" s="826" t="s">
        <v>546</v>
      </c>
      <c r="N1737" s="826" t="s">
        <v>546</v>
      </c>
      <c r="O1737" s="826" t="s">
        <v>546</v>
      </c>
      <c r="P1737" s="826" t="s">
        <v>546</v>
      </c>
      <c r="Q1737" s="826" t="s">
        <v>546</v>
      </c>
      <c r="R1737" s="826" t="s">
        <v>546</v>
      </c>
      <c r="S1737" s="826" t="s">
        <v>546</v>
      </c>
      <c r="T1737" s="826" t="s">
        <v>546</v>
      </c>
      <c r="U1737" s="826" t="s">
        <v>546</v>
      </c>
      <c r="V1737" s="826" t="s">
        <v>546</v>
      </c>
      <c r="W1737" s="826" t="s">
        <v>546</v>
      </c>
      <c r="X1737" s="826" t="s">
        <v>546</v>
      </c>
      <c r="Y1737" s="826" t="s">
        <v>546</v>
      </c>
      <c r="Z1737" s="826" t="s">
        <v>546</v>
      </c>
      <c r="AA1737" s="826" t="s">
        <v>546</v>
      </c>
      <c r="AB1737" s="826" t="s">
        <v>546</v>
      </c>
      <c r="AC1737" s="826" t="s">
        <v>546</v>
      </c>
      <c r="AD1737" s="826" t="s">
        <v>546</v>
      </c>
      <c r="AE1737" s="826" t="s">
        <v>546</v>
      </c>
      <c r="AF1737" s="826" t="s">
        <v>546</v>
      </c>
      <c r="AG1737" s="826" t="s">
        <v>546</v>
      </c>
      <c r="AH1737" s="826" t="s">
        <v>546</v>
      </c>
      <c r="AI1737" s="826" t="s">
        <v>546</v>
      </c>
      <c r="AJ1737" s="826" t="s">
        <v>546</v>
      </c>
      <c r="AK1737" s="826" t="s">
        <v>546</v>
      </c>
      <c r="AL1737" s="826" t="s">
        <v>546</v>
      </c>
      <c r="AM1737" s="826" t="s">
        <v>546</v>
      </c>
      <c r="AN1737" s="826" t="s">
        <v>546</v>
      </c>
      <c r="AO1737" s="826" t="s">
        <v>546</v>
      </c>
      <c r="AP1737" s="826">
        <v>0</v>
      </c>
      <c r="AQ1737" s="826">
        <v>6.3449999999999998</v>
      </c>
      <c r="AR1737" s="826">
        <v>1.4999999999999999E-2</v>
      </c>
      <c r="AS1737" s="826">
        <v>0</v>
      </c>
      <c r="AT1737" s="826">
        <v>6.35</v>
      </c>
      <c r="AU1737" s="826">
        <v>1.4999999999999999E-2</v>
      </c>
      <c r="AV1737" s="826">
        <v>0</v>
      </c>
      <c r="AW1737" s="826">
        <v>6.35</v>
      </c>
      <c r="AX1737" s="826">
        <v>1.4999999999999999E-2</v>
      </c>
      <c r="AY1737" s="826">
        <v>0</v>
      </c>
      <c r="AZ1737" s="826">
        <v>6.35</v>
      </c>
      <c r="BA1737" s="827">
        <v>1.4999999999999999E-2</v>
      </c>
      <c r="BB1737" s="826">
        <v>0</v>
      </c>
      <c r="BC1737" s="826">
        <v>6.35</v>
      </c>
      <c r="BD1737" s="827">
        <v>1.4999999999999999E-2</v>
      </c>
      <c r="BE1737" s="828">
        <v>0</v>
      </c>
      <c r="BF1737" s="828">
        <v>6.35</v>
      </c>
      <c r="BG1737" s="828">
        <v>1.4999999999999999E-2</v>
      </c>
      <c r="BH1737" s="885"/>
      <c r="BI1737" s="885"/>
      <c r="BJ1737" s="885"/>
      <c r="BK1737" s="885"/>
      <c r="BL1737" s="885"/>
      <c r="BM1737" s="885"/>
    </row>
    <row r="1738" spans="1:65" s="290" customFormat="1" ht="12" customHeight="1">
      <c r="A1738" s="455"/>
      <c r="B1738" s="9">
        <v>1</v>
      </c>
      <c r="C1738" s="823" t="s">
        <v>861</v>
      </c>
      <c r="D1738" s="824" t="s">
        <v>2323</v>
      </c>
      <c r="E1738" s="1636" t="str">
        <f t="shared" si="127"/>
        <v>E100 (l)Maquinaria comercial, institucional e industrial</v>
      </c>
      <c r="F1738" s="826" t="s">
        <v>546</v>
      </c>
      <c r="G1738" s="826" t="s">
        <v>546</v>
      </c>
      <c r="H1738" s="826" t="s">
        <v>546</v>
      </c>
      <c r="I1738" s="826" t="s">
        <v>546</v>
      </c>
      <c r="J1738" s="826" t="s">
        <v>546</v>
      </c>
      <c r="K1738" s="826" t="s">
        <v>546</v>
      </c>
      <c r="L1738" s="826" t="s">
        <v>546</v>
      </c>
      <c r="M1738" s="826" t="s">
        <v>546</v>
      </c>
      <c r="N1738" s="826" t="s">
        <v>546</v>
      </c>
      <c r="O1738" s="826" t="s">
        <v>546</v>
      </c>
      <c r="P1738" s="826" t="s">
        <v>546</v>
      </c>
      <c r="Q1738" s="826" t="s">
        <v>546</v>
      </c>
      <c r="R1738" s="826" t="s">
        <v>546</v>
      </c>
      <c r="S1738" s="826" t="s">
        <v>546</v>
      </c>
      <c r="T1738" s="826" t="s">
        <v>546</v>
      </c>
      <c r="U1738" s="826" t="s">
        <v>546</v>
      </c>
      <c r="V1738" s="826" t="s">
        <v>546</v>
      </c>
      <c r="W1738" s="826" t="s">
        <v>546</v>
      </c>
      <c r="X1738" s="826" t="s">
        <v>546</v>
      </c>
      <c r="Y1738" s="826" t="s">
        <v>546</v>
      </c>
      <c r="Z1738" s="826" t="s">
        <v>546</v>
      </c>
      <c r="AA1738" s="826" t="s">
        <v>546</v>
      </c>
      <c r="AB1738" s="826" t="s">
        <v>546</v>
      </c>
      <c r="AC1738" s="826" t="s">
        <v>546</v>
      </c>
      <c r="AD1738" s="826" t="s">
        <v>546</v>
      </c>
      <c r="AE1738" s="826" t="s">
        <v>546</v>
      </c>
      <c r="AF1738" s="826" t="s">
        <v>546</v>
      </c>
      <c r="AG1738" s="826" t="s">
        <v>546</v>
      </c>
      <c r="AH1738" s="826" t="s">
        <v>546</v>
      </c>
      <c r="AI1738" s="826" t="s">
        <v>546</v>
      </c>
      <c r="AJ1738" s="826" t="s">
        <v>546</v>
      </c>
      <c r="AK1738" s="826" t="s">
        <v>546</v>
      </c>
      <c r="AL1738" s="826" t="s">
        <v>546</v>
      </c>
      <c r="AM1738" s="826" t="s">
        <v>546</v>
      </c>
      <c r="AN1738" s="826" t="s">
        <v>546</v>
      </c>
      <c r="AO1738" s="826" t="s">
        <v>546</v>
      </c>
      <c r="AP1738" s="826">
        <v>0</v>
      </c>
      <c r="AQ1738" s="826">
        <v>12.744999999999999</v>
      </c>
      <c r="AR1738" s="826">
        <v>1.2999999999999999E-2</v>
      </c>
      <c r="AS1738" s="826">
        <v>0</v>
      </c>
      <c r="AT1738" s="826">
        <v>12.744999999999999</v>
      </c>
      <c r="AU1738" s="826">
        <v>1.2999999999999999E-2</v>
      </c>
      <c r="AV1738" s="826">
        <v>0</v>
      </c>
      <c r="AW1738" s="826">
        <v>12.744999999999999</v>
      </c>
      <c r="AX1738" s="826">
        <v>1.2999999999999999E-2</v>
      </c>
      <c r="AY1738" s="826">
        <v>0</v>
      </c>
      <c r="AZ1738" s="826">
        <v>12.744999999999999</v>
      </c>
      <c r="BA1738" s="827">
        <v>1.2999999999999999E-2</v>
      </c>
      <c r="BB1738" s="826">
        <v>0</v>
      </c>
      <c r="BC1738" s="826">
        <v>12.744999999999999</v>
      </c>
      <c r="BD1738" s="827">
        <v>1.2999999999999999E-2</v>
      </c>
      <c r="BE1738" s="828">
        <v>0</v>
      </c>
      <c r="BF1738" s="828">
        <v>12.744999999999999</v>
      </c>
      <c r="BG1738" s="828">
        <v>1.2999999999999999E-2</v>
      </c>
      <c r="BH1738" s="885"/>
      <c r="BI1738" s="885"/>
      <c r="BJ1738" s="885"/>
      <c r="BK1738" s="885"/>
      <c r="BL1738" s="885"/>
      <c r="BM1738" s="885"/>
    </row>
    <row r="1739" spans="1:65" ht="18" customHeight="1">
      <c r="B1739" s="1"/>
      <c r="C1739" s="823" t="s">
        <v>2324</v>
      </c>
      <c r="D1739" s="824" t="s">
        <v>2321</v>
      </c>
      <c r="E1739" s="1636" t="str">
        <f t="shared" si="127"/>
        <v>Lubricantes (l)Maquinaria agrícola</v>
      </c>
      <c r="F1739" s="826">
        <v>0.51</v>
      </c>
      <c r="G1739" s="826" t="s">
        <v>546</v>
      </c>
      <c r="H1739" s="826" t="s">
        <v>546</v>
      </c>
      <c r="I1739" s="826">
        <v>0.51</v>
      </c>
      <c r="J1739" s="826" t="s">
        <v>546</v>
      </c>
      <c r="K1739" s="826" t="s">
        <v>546</v>
      </c>
      <c r="L1739" s="826">
        <v>0.51</v>
      </c>
      <c r="M1739" s="826" t="s">
        <v>546</v>
      </c>
      <c r="N1739" s="826" t="s">
        <v>546</v>
      </c>
      <c r="O1739" s="826">
        <v>0.51</v>
      </c>
      <c r="P1739" s="826" t="s">
        <v>546</v>
      </c>
      <c r="Q1739" s="826" t="s">
        <v>546</v>
      </c>
      <c r="R1739" s="826">
        <v>0.51</v>
      </c>
      <c r="S1739" s="826" t="s">
        <v>546</v>
      </c>
      <c r="T1739" s="826" t="s">
        <v>546</v>
      </c>
      <c r="U1739" s="826">
        <v>0.51</v>
      </c>
      <c r="V1739" s="826" t="s">
        <v>546</v>
      </c>
      <c r="W1739" s="826" t="s">
        <v>546</v>
      </c>
      <c r="X1739" s="826">
        <v>0.51</v>
      </c>
      <c r="Y1739" s="826" t="s">
        <v>546</v>
      </c>
      <c r="Z1739" s="826" t="s">
        <v>546</v>
      </c>
      <c r="AA1739" s="826">
        <v>0.51</v>
      </c>
      <c r="AB1739" s="826" t="s">
        <v>546</v>
      </c>
      <c r="AC1739" s="826" t="s">
        <v>546</v>
      </c>
      <c r="AD1739" s="826">
        <v>0.51</v>
      </c>
      <c r="AE1739" s="826" t="s">
        <v>546</v>
      </c>
      <c r="AF1739" s="826" t="s">
        <v>546</v>
      </c>
      <c r="AG1739" s="826">
        <v>0.51</v>
      </c>
      <c r="AH1739" s="826" t="s">
        <v>546</v>
      </c>
      <c r="AI1739" s="826" t="s">
        <v>546</v>
      </c>
      <c r="AJ1739" s="826">
        <v>0.51</v>
      </c>
      <c r="AK1739" s="826" t="s">
        <v>546</v>
      </c>
      <c r="AL1739" s="826" t="s">
        <v>546</v>
      </c>
      <c r="AM1739" s="826">
        <v>0.51</v>
      </c>
      <c r="AN1739" s="826" t="s">
        <v>546</v>
      </c>
      <c r="AO1739" s="826" t="s">
        <v>546</v>
      </c>
      <c r="AP1739" s="826">
        <v>0.51</v>
      </c>
      <c r="AQ1739" s="826" t="s">
        <v>546</v>
      </c>
      <c r="AR1739" s="826" t="s">
        <v>546</v>
      </c>
      <c r="AS1739" s="826">
        <v>0.51</v>
      </c>
      <c r="AT1739" s="826" t="s">
        <v>546</v>
      </c>
      <c r="AU1739" s="826" t="s">
        <v>546</v>
      </c>
      <c r="AV1739" s="826">
        <v>0.51</v>
      </c>
      <c r="AW1739" s="826" t="s">
        <v>546</v>
      </c>
      <c r="AX1739" s="826" t="s">
        <v>546</v>
      </c>
      <c r="AY1739" s="826">
        <v>0.51</v>
      </c>
      <c r="AZ1739" s="826" t="s">
        <v>546</v>
      </c>
      <c r="BA1739" s="827" t="s">
        <v>546</v>
      </c>
      <c r="BB1739" s="826">
        <v>0.51</v>
      </c>
      <c r="BC1739" s="826" t="s">
        <v>546</v>
      </c>
      <c r="BD1739" s="827" t="s">
        <v>546</v>
      </c>
      <c r="BE1739" s="828">
        <v>0.51</v>
      </c>
      <c r="BF1739" s="828" t="s">
        <v>546</v>
      </c>
      <c r="BG1739" s="828" t="s">
        <v>546</v>
      </c>
      <c r="BH1739" s="886"/>
      <c r="BI1739" s="886"/>
      <c r="BJ1739" s="886"/>
      <c r="BK1739" s="886"/>
      <c r="BL1739" s="886"/>
      <c r="BM1739" s="886"/>
    </row>
    <row r="1740" spans="1:65" ht="18" customHeight="1">
      <c r="B1740" s="1"/>
      <c r="C1740" s="823" t="s">
        <v>2324</v>
      </c>
      <c r="D1740" s="824" t="s">
        <v>2322</v>
      </c>
      <c r="E1740" s="1636" t="str">
        <f t="shared" si="127"/>
        <v>Lubricantes (l)Maquinaria forestal</v>
      </c>
      <c r="F1740" s="826">
        <v>0.51</v>
      </c>
      <c r="G1740" s="826" t="s">
        <v>546</v>
      </c>
      <c r="H1740" s="826" t="s">
        <v>546</v>
      </c>
      <c r="I1740" s="826">
        <v>0.51</v>
      </c>
      <c r="J1740" s="826" t="s">
        <v>546</v>
      </c>
      <c r="K1740" s="826" t="s">
        <v>546</v>
      </c>
      <c r="L1740" s="826">
        <v>0.51</v>
      </c>
      <c r="M1740" s="826" t="s">
        <v>546</v>
      </c>
      <c r="N1740" s="826" t="s">
        <v>546</v>
      </c>
      <c r="O1740" s="826">
        <v>0.51</v>
      </c>
      <c r="P1740" s="826" t="s">
        <v>546</v>
      </c>
      <c r="Q1740" s="826" t="s">
        <v>546</v>
      </c>
      <c r="R1740" s="826">
        <v>0.51</v>
      </c>
      <c r="S1740" s="826" t="s">
        <v>546</v>
      </c>
      <c r="T1740" s="826" t="s">
        <v>546</v>
      </c>
      <c r="U1740" s="826">
        <v>0.51</v>
      </c>
      <c r="V1740" s="826" t="s">
        <v>546</v>
      </c>
      <c r="W1740" s="826" t="s">
        <v>546</v>
      </c>
      <c r="X1740" s="826">
        <v>0.51</v>
      </c>
      <c r="Y1740" s="826" t="s">
        <v>546</v>
      </c>
      <c r="Z1740" s="826" t="s">
        <v>546</v>
      </c>
      <c r="AA1740" s="826">
        <v>0.51</v>
      </c>
      <c r="AB1740" s="826" t="s">
        <v>546</v>
      </c>
      <c r="AC1740" s="826" t="s">
        <v>546</v>
      </c>
      <c r="AD1740" s="826">
        <v>0.51</v>
      </c>
      <c r="AE1740" s="826" t="s">
        <v>546</v>
      </c>
      <c r="AF1740" s="826" t="s">
        <v>546</v>
      </c>
      <c r="AG1740" s="826">
        <v>0.51</v>
      </c>
      <c r="AH1740" s="826" t="s">
        <v>546</v>
      </c>
      <c r="AI1740" s="826" t="s">
        <v>546</v>
      </c>
      <c r="AJ1740" s="826">
        <v>0.51</v>
      </c>
      <c r="AK1740" s="826" t="s">
        <v>546</v>
      </c>
      <c r="AL1740" s="826" t="s">
        <v>546</v>
      </c>
      <c r="AM1740" s="826">
        <v>0.51</v>
      </c>
      <c r="AN1740" s="826" t="s">
        <v>546</v>
      </c>
      <c r="AO1740" s="826" t="s">
        <v>546</v>
      </c>
      <c r="AP1740" s="826">
        <v>0.51</v>
      </c>
      <c r="AQ1740" s="826" t="s">
        <v>546</v>
      </c>
      <c r="AR1740" s="826" t="s">
        <v>546</v>
      </c>
      <c r="AS1740" s="826">
        <v>0.51</v>
      </c>
      <c r="AT1740" s="826" t="s">
        <v>546</v>
      </c>
      <c r="AU1740" s="826" t="s">
        <v>546</v>
      </c>
      <c r="AV1740" s="826">
        <v>0.51</v>
      </c>
      <c r="AW1740" s="826" t="s">
        <v>546</v>
      </c>
      <c r="AX1740" s="826" t="s">
        <v>546</v>
      </c>
      <c r="AY1740" s="826">
        <v>0.51</v>
      </c>
      <c r="AZ1740" s="826" t="s">
        <v>546</v>
      </c>
      <c r="BA1740" s="827" t="s">
        <v>546</v>
      </c>
      <c r="BB1740" s="826">
        <v>0.51</v>
      </c>
      <c r="BC1740" s="826" t="s">
        <v>546</v>
      </c>
      <c r="BD1740" s="827" t="s">
        <v>546</v>
      </c>
      <c r="BE1740" s="828">
        <v>0.51</v>
      </c>
      <c r="BF1740" s="828" t="s">
        <v>546</v>
      </c>
      <c r="BG1740" s="828" t="s">
        <v>546</v>
      </c>
      <c r="BH1740" s="886"/>
      <c r="BI1740" s="886"/>
      <c r="BJ1740" s="886"/>
      <c r="BK1740" s="886"/>
      <c r="BL1740" s="886"/>
      <c r="BM1740" s="886"/>
    </row>
    <row r="1741" spans="1:65" ht="18" customHeight="1">
      <c r="B1741" s="1"/>
      <c r="C1741" s="823" t="s">
        <v>2324</v>
      </c>
      <c r="D1741" s="824" t="s">
        <v>2323</v>
      </c>
      <c r="E1741" s="1636" t="str">
        <f t="shared" si="127"/>
        <v>Lubricantes (l)Maquinaria comercial, institucional e industrial</v>
      </c>
      <c r="F1741" s="826">
        <v>0.51</v>
      </c>
      <c r="G1741" s="826" t="s">
        <v>546</v>
      </c>
      <c r="H1741" s="826" t="s">
        <v>546</v>
      </c>
      <c r="I1741" s="826">
        <v>0.51</v>
      </c>
      <c r="J1741" s="826" t="s">
        <v>546</v>
      </c>
      <c r="K1741" s="826" t="s">
        <v>546</v>
      </c>
      <c r="L1741" s="826">
        <v>0.51</v>
      </c>
      <c r="M1741" s="826" t="s">
        <v>546</v>
      </c>
      <c r="N1741" s="826" t="s">
        <v>546</v>
      </c>
      <c r="O1741" s="826">
        <v>0.51</v>
      </c>
      <c r="P1741" s="826" t="s">
        <v>546</v>
      </c>
      <c r="Q1741" s="826" t="s">
        <v>546</v>
      </c>
      <c r="R1741" s="826">
        <v>0.51</v>
      </c>
      <c r="S1741" s="826" t="s">
        <v>546</v>
      </c>
      <c r="T1741" s="826" t="s">
        <v>546</v>
      </c>
      <c r="U1741" s="826">
        <v>0.51</v>
      </c>
      <c r="V1741" s="826" t="s">
        <v>546</v>
      </c>
      <c r="W1741" s="826" t="s">
        <v>546</v>
      </c>
      <c r="X1741" s="826">
        <v>0.51</v>
      </c>
      <c r="Y1741" s="826" t="s">
        <v>546</v>
      </c>
      <c r="Z1741" s="826" t="s">
        <v>546</v>
      </c>
      <c r="AA1741" s="826">
        <v>0.51</v>
      </c>
      <c r="AB1741" s="826" t="s">
        <v>546</v>
      </c>
      <c r="AC1741" s="826" t="s">
        <v>546</v>
      </c>
      <c r="AD1741" s="826">
        <v>0.51</v>
      </c>
      <c r="AE1741" s="826" t="s">
        <v>546</v>
      </c>
      <c r="AF1741" s="826" t="s">
        <v>546</v>
      </c>
      <c r="AG1741" s="826">
        <v>0.51</v>
      </c>
      <c r="AH1741" s="826" t="s">
        <v>546</v>
      </c>
      <c r="AI1741" s="826" t="s">
        <v>546</v>
      </c>
      <c r="AJ1741" s="826">
        <v>0.51</v>
      </c>
      <c r="AK1741" s="826" t="s">
        <v>546</v>
      </c>
      <c r="AL1741" s="826" t="s">
        <v>546</v>
      </c>
      <c r="AM1741" s="826">
        <v>0.51</v>
      </c>
      <c r="AN1741" s="826" t="s">
        <v>546</v>
      </c>
      <c r="AO1741" s="826" t="s">
        <v>546</v>
      </c>
      <c r="AP1741" s="826">
        <v>0.51</v>
      </c>
      <c r="AQ1741" s="826" t="s">
        <v>546</v>
      </c>
      <c r="AR1741" s="826" t="s">
        <v>546</v>
      </c>
      <c r="AS1741" s="826">
        <v>0.51</v>
      </c>
      <c r="AT1741" s="826" t="s">
        <v>546</v>
      </c>
      <c r="AU1741" s="826" t="s">
        <v>546</v>
      </c>
      <c r="AV1741" s="826">
        <v>0.51</v>
      </c>
      <c r="AW1741" s="826" t="s">
        <v>546</v>
      </c>
      <c r="AX1741" s="826" t="s">
        <v>546</v>
      </c>
      <c r="AY1741" s="826">
        <v>0.51</v>
      </c>
      <c r="AZ1741" s="826" t="s">
        <v>546</v>
      </c>
      <c r="BA1741" s="827" t="s">
        <v>546</v>
      </c>
      <c r="BB1741" s="826">
        <v>0.51</v>
      </c>
      <c r="BC1741" s="826" t="s">
        <v>546</v>
      </c>
      <c r="BD1741" s="827" t="s">
        <v>546</v>
      </c>
      <c r="BE1741" s="828">
        <v>0.51</v>
      </c>
      <c r="BF1741" s="828" t="s">
        <v>546</v>
      </c>
      <c r="BG1741" s="828" t="s">
        <v>546</v>
      </c>
      <c r="BH1741" s="886"/>
      <c r="BI1741" s="886"/>
      <c r="BJ1741" s="886"/>
      <c r="BK1741" s="886"/>
      <c r="BL1741" s="886"/>
      <c r="BM1741" s="886"/>
    </row>
    <row r="1742" spans="1:65" ht="18" customHeight="1">
      <c r="B1742" s="1"/>
      <c r="C1742" s="823" t="s">
        <v>913</v>
      </c>
      <c r="D1742" s="824" t="s">
        <v>2321</v>
      </c>
      <c r="E1742" s="825" t="str">
        <f t="shared" si="127"/>
        <v>AdBlue (l)Maquinaria agrícola</v>
      </c>
      <c r="F1742" s="826">
        <v>0.26</v>
      </c>
      <c r="G1742" s="826" t="s">
        <v>546</v>
      </c>
      <c r="H1742" s="826" t="s">
        <v>546</v>
      </c>
      <c r="I1742" s="826">
        <v>0.26</v>
      </c>
      <c r="J1742" s="826" t="s">
        <v>546</v>
      </c>
      <c r="K1742" s="826" t="s">
        <v>546</v>
      </c>
      <c r="L1742" s="826">
        <v>0.26</v>
      </c>
      <c r="M1742" s="826" t="s">
        <v>546</v>
      </c>
      <c r="N1742" s="826" t="s">
        <v>546</v>
      </c>
      <c r="O1742" s="826">
        <v>0.26</v>
      </c>
      <c r="P1742" s="826" t="s">
        <v>546</v>
      </c>
      <c r="Q1742" s="826" t="s">
        <v>546</v>
      </c>
      <c r="R1742" s="826">
        <v>0.26</v>
      </c>
      <c r="S1742" s="826" t="s">
        <v>546</v>
      </c>
      <c r="T1742" s="826" t="s">
        <v>546</v>
      </c>
      <c r="U1742" s="826">
        <v>0.26</v>
      </c>
      <c r="V1742" s="826" t="s">
        <v>546</v>
      </c>
      <c r="W1742" s="826" t="s">
        <v>546</v>
      </c>
      <c r="X1742" s="826">
        <v>0.26</v>
      </c>
      <c r="Y1742" s="826" t="s">
        <v>546</v>
      </c>
      <c r="Z1742" s="826" t="s">
        <v>546</v>
      </c>
      <c r="AA1742" s="826">
        <v>0.26</v>
      </c>
      <c r="AB1742" s="826" t="s">
        <v>546</v>
      </c>
      <c r="AC1742" s="826" t="s">
        <v>546</v>
      </c>
      <c r="AD1742" s="826">
        <v>0.26</v>
      </c>
      <c r="AE1742" s="826" t="s">
        <v>546</v>
      </c>
      <c r="AF1742" s="826" t="s">
        <v>546</v>
      </c>
      <c r="AG1742" s="826">
        <v>0.26</v>
      </c>
      <c r="AH1742" s="826" t="s">
        <v>546</v>
      </c>
      <c r="AI1742" s="826" t="s">
        <v>546</v>
      </c>
      <c r="AJ1742" s="826">
        <v>0.26</v>
      </c>
      <c r="AK1742" s="826" t="s">
        <v>546</v>
      </c>
      <c r="AL1742" s="826" t="s">
        <v>546</v>
      </c>
      <c r="AM1742" s="826">
        <v>0.26</v>
      </c>
      <c r="AN1742" s="826" t="s">
        <v>546</v>
      </c>
      <c r="AO1742" s="826" t="s">
        <v>546</v>
      </c>
      <c r="AP1742" s="826">
        <v>0.26</v>
      </c>
      <c r="AQ1742" s="826" t="s">
        <v>546</v>
      </c>
      <c r="AR1742" s="826" t="s">
        <v>546</v>
      </c>
      <c r="AS1742" s="826">
        <v>0.26</v>
      </c>
      <c r="AT1742" s="826" t="s">
        <v>546</v>
      </c>
      <c r="AU1742" s="826" t="s">
        <v>546</v>
      </c>
      <c r="AV1742" s="826">
        <v>0.26</v>
      </c>
      <c r="AW1742" s="826" t="s">
        <v>546</v>
      </c>
      <c r="AX1742" s="826" t="s">
        <v>546</v>
      </c>
      <c r="AY1742" s="826">
        <v>0.26</v>
      </c>
      <c r="AZ1742" s="826" t="s">
        <v>546</v>
      </c>
      <c r="BA1742" s="827" t="s">
        <v>546</v>
      </c>
      <c r="BB1742" s="826">
        <v>0.26</v>
      </c>
      <c r="BC1742" s="826" t="s">
        <v>546</v>
      </c>
      <c r="BD1742" s="827" t="s">
        <v>546</v>
      </c>
      <c r="BE1742" s="828">
        <v>0.26</v>
      </c>
      <c r="BF1742" s="828" t="s">
        <v>546</v>
      </c>
      <c r="BG1742" s="828" t="s">
        <v>546</v>
      </c>
      <c r="BH1742" s="886"/>
      <c r="BI1742" s="886"/>
      <c r="BJ1742" s="886"/>
      <c r="BK1742" s="886"/>
      <c r="BL1742" s="886"/>
      <c r="BM1742" s="886"/>
    </row>
    <row r="1743" spans="1:65" ht="18" customHeight="1">
      <c r="B1743" s="1"/>
      <c r="C1743" s="823" t="s">
        <v>913</v>
      </c>
      <c r="D1743" s="824" t="s">
        <v>2322</v>
      </c>
      <c r="E1743" s="825" t="str">
        <f t="shared" si="127"/>
        <v>AdBlue (l)Maquinaria forestal</v>
      </c>
      <c r="F1743" s="826">
        <v>0.26</v>
      </c>
      <c r="G1743" s="826" t="s">
        <v>546</v>
      </c>
      <c r="H1743" s="826" t="s">
        <v>546</v>
      </c>
      <c r="I1743" s="826">
        <v>0.26</v>
      </c>
      <c r="J1743" s="826" t="s">
        <v>546</v>
      </c>
      <c r="K1743" s="826" t="s">
        <v>546</v>
      </c>
      <c r="L1743" s="826">
        <v>0.26</v>
      </c>
      <c r="M1743" s="826" t="s">
        <v>546</v>
      </c>
      <c r="N1743" s="826" t="s">
        <v>546</v>
      </c>
      <c r="O1743" s="826">
        <v>0.26</v>
      </c>
      <c r="P1743" s="826" t="s">
        <v>546</v>
      </c>
      <c r="Q1743" s="826" t="s">
        <v>546</v>
      </c>
      <c r="R1743" s="826">
        <v>0.26</v>
      </c>
      <c r="S1743" s="826" t="s">
        <v>546</v>
      </c>
      <c r="T1743" s="826" t="s">
        <v>546</v>
      </c>
      <c r="U1743" s="826">
        <v>0.26</v>
      </c>
      <c r="V1743" s="826" t="s">
        <v>546</v>
      </c>
      <c r="W1743" s="826" t="s">
        <v>546</v>
      </c>
      <c r="X1743" s="826">
        <v>0.26</v>
      </c>
      <c r="Y1743" s="826" t="s">
        <v>546</v>
      </c>
      <c r="Z1743" s="826" t="s">
        <v>546</v>
      </c>
      <c r="AA1743" s="826">
        <v>0.26</v>
      </c>
      <c r="AB1743" s="826" t="s">
        <v>546</v>
      </c>
      <c r="AC1743" s="826" t="s">
        <v>546</v>
      </c>
      <c r="AD1743" s="826">
        <v>0.26</v>
      </c>
      <c r="AE1743" s="826" t="s">
        <v>546</v>
      </c>
      <c r="AF1743" s="826" t="s">
        <v>546</v>
      </c>
      <c r="AG1743" s="826">
        <v>0.26</v>
      </c>
      <c r="AH1743" s="826" t="s">
        <v>546</v>
      </c>
      <c r="AI1743" s="826" t="s">
        <v>546</v>
      </c>
      <c r="AJ1743" s="826">
        <v>0.26</v>
      </c>
      <c r="AK1743" s="826" t="s">
        <v>546</v>
      </c>
      <c r="AL1743" s="826" t="s">
        <v>546</v>
      </c>
      <c r="AM1743" s="826">
        <v>0.26</v>
      </c>
      <c r="AN1743" s="826" t="s">
        <v>546</v>
      </c>
      <c r="AO1743" s="826" t="s">
        <v>546</v>
      </c>
      <c r="AP1743" s="826">
        <v>0.26</v>
      </c>
      <c r="AQ1743" s="826" t="s">
        <v>546</v>
      </c>
      <c r="AR1743" s="826" t="s">
        <v>546</v>
      </c>
      <c r="AS1743" s="826">
        <v>0.26</v>
      </c>
      <c r="AT1743" s="826" t="s">
        <v>546</v>
      </c>
      <c r="AU1743" s="826" t="s">
        <v>546</v>
      </c>
      <c r="AV1743" s="826">
        <v>0.26</v>
      </c>
      <c r="AW1743" s="826" t="s">
        <v>546</v>
      </c>
      <c r="AX1743" s="826" t="s">
        <v>546</v>
      </c>
      <c r="AY1743" s="826">
        <v>0.26</v>
      </c>
      <c r="AZ1743" s="826" t="s">
        <v>546</v>
      </c>
      <c r="BA1743" s="827" t="s">
        <v>546</v>
      </c>
      <c r="BB1743" s="826">
        <v>0.26</v>
      </c>
      <c r="BC1743" s="826" t="s">
        <v>546</v>
      </c>
      <c r="BD1743" s="827" t="s">
        <v>546</v>
      </c>
      <c r="BE1743" s="828">
        <v>0.26</v>
      </c>
      <c r="BF1743" s="828" t="s">
        <v>546</v>
      </c>
      <c r="BG1743" s="828" t="s">
        <v>546</v>
      </c>
      <c r="BH1743" s="886"/>
      <c r="BI1743" s="886"/>
      <c r="BJ1743" s="886"/>
      <c r="BK1743" s="886"/>
      <c r="BL1743" s="886"/>
      <c r="BM1743" s="886"/>
    </row>
    <row r="1744" spans="1:65" ht="18" customHeight="1">
      <c r="B1744" s="1"/>
      <c r="C1744" s="823" t="s">
        <v>913</v>
      </c>
      <c r="D1744" s="824" t="s">
        <v>2323</v>
      </c>
      <c r="E1744" s="825" t="str">
        <f t="shared" si="127"/>
        <v>AdBlue (l)Maquinaria comercial, institucional e industrial</v>
      </c>
      <c r="F1744" s="826">
        <v>0.26</v>
      </c>
      <c r="G1744" s="826" t="s">
        <v>546</v>
      </c>
      <c r="H1744" s="826" t="s">
        <v>546</v>
      </c>
      <c r="I1744" s="826">
        <v>0.26</v>
      </c>
      <c r="J1744" s="826" t="s">
        <v>546</v>
      </c>
      <c r="K1744" s="826" t="s">
        <v>546</v>
      </c>
      <c r="L1744" s="826">
        <v>0.26</v>
      </c>
      <c r="M1744" s="826" t="s">
        <v>546</v>
      </c>
      <c r="N1744" s="826" t="s">
        <v>546</v>
      </c>
      <c r="O1744" s="826">
        <v>0.26</v>
      </c>
      <c r="P1744" s="826" t="s">
        <v>546</v>
      </c>
      <c r="Q1744" s="826" t="s">
        <v>546</v>
      </c>
      <c r="R1744" s="826">
        <v>0.26</v>
      </c>
      <c r="S1744" s="826" t="s">
        <v>546</v>
      </c>
      <c r="T1744" s="826" t="s">
        <v>546</v>
      </c>
      <c r="U1744" s="826">
        <v>0.26</v>
      </c>
      <c r="V1744" s="826" t="s">
        <v>546</v>
      </c>
      <c r="W1744" s="826" t="s">
        <v>546</v>
      </c>
      <c r="X1744" s="826">
        <v>0.26</v>
      </c>
      <c r="Y1744" s="826" t="s">
        <v>546</v>
      </c>
      <c r="Z1744" s="826" t="s">
        <v>546</v>
      </c>
      <c r="AA1744" s="826">
        <v>0.26</v>
      </c>
      <c r="AB1744" s="826" t="s">
        <v>546</v>
      </c>
      <c r="AC1744" s="826" t="s">
        <v>546</v>
      </c>
      <c r="AD1744" s="826">
        <v>0.26</v>
      </c>
      <c r="AE1744" s="826" t="s">
        <v>546</v>
      </c>
      <c r="AF1744" s="826" t="s">
        <v>546</v>
      </c>
      <c r="AG1744" s="826">
        <v>0.26</v>
      </c>
      <c r="AH1744" s="826" t="s">
        <v>546</v>
      </c>
      <c r="AI1744" s="826" t="s">
        <v>546</v>
      </c>
      <c r="AJ1744" s="826">
        <v>0.26</v>
      </c>
      <c r="AK1744" s="826" t="s">
        <v>546</v>
      </c>
      <c r="AL1744" s="826" t="s">
        <v>546</v>
      </c>
      <c r="AM1744" s="826">
        <v>0.26</v>
      </c>
      <c r="AN1744" s="826" t="s">
        <v>546</v>
      </c>
      <c r="AO1744" s="826" t="s">
        <v>546</v>
      </c>
      <c r="AP1744" s="826">
        <v>0.26</v>
      </c>
      <c r="AQ1744" s="826" t="s">
        <v>546</v>
      </c>
      <c r="AR1744" s="826" t="s">
        <v>546</v>
      </c>
      <c r="AS1744" s="826">
        <v>0.26</v>
      </c>
      <c r="AT1744" s="826" t="s">
        <v>546</v>
      </c>
      <c r="AU1744" s="826" t="s">
        <v>546</v>
      </c>
      <c r="AV1744" s="826">
        <v>0.26</v>
      </c>
      <c r="AW1744" s="826" t="s">
        <v>546</v>
      </c>
      <c r="AX1744" s="826" t="s">
        <v>546</v>
      </c>
      <c r="AY1744" s="826">
        <v>0.26</v>
      </c>
      <c r="AZ1744" s="826" t="s">
        <v>546</v>
      </c>
      <c r="BA1744" s="827" t="s">
        <v>546</v>
      </c>
      <c r="BB1744" s="826">
        <v>0.26</v>
      </c>
      <c r="BC1744" s="826" t="s">
        <v>546</v>
      </c>
      <c r="BD1744" s="827" t="s">
        <v>546</v>
      </c>
      <c r="BE1744" s="828">
        <v>0.26</v>
      </c>
      <c r="BF1744" s="828" t="s">
        <v>546</v>
      </c>
      <c r="BG1744" s="828" t="s">
        <v>546</v>
      </c>
      <c r="BH1744" s="886"/>
      <c r="BI1744" s="886"/>
      <c r="BJ1744" s="886"/>
      <c r="BK1744" s="886"/>
      <c r="BL1744" s="886"/>
      <c r="BM1744" s="886"/>
    </row>
    <row r="1745" spans="2:53" ht="18" customHeight="1">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34"/>
      <c r="AN1745" s="34"/>
      <c r="AO1745" s="34"/>
      <c r="AP1745" s="35"/>
      <c r="AQ1745" s="35"/>
      <c r="AR1745" s="35"/>
      <c r="AS1745" s="35"/>
      <c r="AT1745" s="35"/>
      <c r="AU1745" s="35"/>
      <c r="AV1745" s="35"/>
      <c r="AW1745" s="35"/>
      <c r="AX1745" s="35"/>
      <c r="AY1745" s="35"/>
      <c r="AZ1745" s="35"/>
      <c r="BA1745" s="35"/>
    </row>
    <row r="1746" spans="2:53" ht="18" customHeight="1">
      <c r="B1746" s="37" t="s">
        <v>2226</v>
      </c>
      <c r="C1746" s="1"/>
      <c r="D1746" s="1"/>
      <c r="E1746" s="1"/>
      <c r="F1746" s="1"/>
      <c r="G1746" s="1"/>
      <c r="H1746" s="1"/>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34"/>
      <c r="AN1746" s="34"/>
      <c r="AO1746" s="34"/>
      <c r="AP1746" s="35"/>
      <c r="AQ1746" s="35"/>
      <c r="AR1746" s="35"/>
      <c r="AS1746" s="35"/>
      <c r="AT1746" s="35"/>
      <c r="AU1746" s="35"/>
      <c r="AV1746" s="35"/>
      <c r="AW1746" s="35"/>
      <c r="AX1746" s="35"/>
      <c r="AY1746" s="35"/>
      <c r="AZ1746" s="35"/>
      <c r="BA1746" s="35"/>
    </row>
    <row r="1747" spans="2:53" ht="18" customHeight="1">
      <c r="B1747" s="37"/>
      <c r="C1747" s="1"/>
      <c r="D1747" s="1"/>
      <c r="E1747" s="1"/>
      <c r="F1747" s="1"/>
      <c r="G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34"/>
      <c r="AN1747" s="34"/>
      <c r="AO1747" s="34"/>
      <c r="AP1747" s="35"/>
      <c r="AQ1747" s="35"/>
      <c r="AR1747" s="35"/>
      <c r="AS1747" s="35"/>
      <c r="AT1747" s="35"/>
      <c r="AU1747" s="35"/>
      <c r="AV1747" s="35"/>
      <c r="AW1747" s="35"/>
      <c r="AX1747" s="35"/>
      <c r="AY1747" s="35"/>
      <c r="AZ1747" s="35"/>
      <c r="BA1747" s="35"/>
    </row>
    <row r="1748" spans="2:53" ht="18" customHeight="1">
      <c r="B1748" s="37"/>
      <c r="C1748" s="1"/>
      <c r="D1748" s="1"/>
      <c r="E1748" s="1"/>
    </row>
    <row r="1749" spans="2:53" ht="18" customHeight="1">
      <c r="B1749" s="37"/>
      <c r="C1749" s="1668" t="s">
        <v>2325</v>
      </c>
      <c r="E1749" s="1669" t="s">
        <v>1984</v>
      </c>
    </row>
    <row r="1750" spans="2:53" ht="18" customHeight="1">
      <c r="B1750" s="37"/>
      <c r="C1750" s="1486" t="s">
        <v>2321</v>
      </c>
      <c r="D1750" s="1642">
        <v>1</v>
      </c>
      <c r="E1750" s="1486" t="e">
        <f t="shared" ref="E1750:E1760" si="128">VLOOKUP(D1784,$C$1750:$D$1752,2,0)</f>
        <v>#N/A</v>
      </c>
      <c r="F1750" s="60"/>
    </row>
    <row r="1751" spans="2:53" ht="18" customHeight="1">
      <c r="B1751" s="37"/>
      <c r="C1751" s="263" t="s">
        <v>2322</v>
      </c>
      <c r="D1751" s="8">
        <v>2</v>
      </c>
      <c r="E1751" s="1486" t="e">
        <f t="shared" si="128"/>
        <v>#N/A</v>
      </c>
      <c r="F1751" s="60"/>
    </row>
    <row r="1752" spans="2:53" ht="18" customHeight="1">
      <c r="B1752" s="37"/>
      <c r="C1752" s="265" t="s">
        <v>2323</v>
      </c>
      <c r="D1752" s="663">
        <v>3</v>
      </c>
      <c r="E1752" s="1486" t="e">
        <f t="shared" si="128"/>
        <v>#N/A</v>
      </c>
      <c r="F1752" s="60"/>
    </row>
    <row r="1753" spans="2:53" ht="18" customHeight="1">
      <c r="B1753" s="37"/>
      <c r="E1753" s="787" t="e">
        <f t="shared" si="128"/>
        <v>#N/A</v>
      </c>
      <c r="F1753" s="60"/>
    </row>
    <row r="1754" spans="2:53" ht="18" customHeight="1">
      <c r="B1754" s="37"/>
      <c r="E1754" s="787" t="e">
        <f t="shared" si="128"/>
        <v>#N/A</v>
      </c>
      <c r="F1754" s="60"/>
    </row>
    <row r="1755" spans="2:53" ht="18" customHeight="1">
      <c r="B1755" s="37"/>
      <c r="E1755" s="787" t="e">
        <f t="shared" si="128"/>
        <v>#N/A</v>
      </c>
      <c r="F1755" s="60"/>
    </row>
    <row r="1756" spans="2:53" ht="18" customHeight="1">
      <c r="B1756" s="37"/>
      <c r="E1756" s="787" t="e">
        <f t="shared" si="128"/>
        <v>#N/A</v>
      </c>
      <c r="F1756" s="60"/>
    </row>
    <row r="1757" spans="2:53" ht="18" customHeight="1">
      <c r="B1757" s="37"/>
      <c r="E1757" s="787" t="e">
        <f t="shared" si="128"/>
        <v>#N/A</v>
      </c>
      <c r="F1757" s="60"/>
    </row>
    <row r="1758" spans="2:53" ht="18" customHeight="1">
      <c r="B1758" s="37"/>
      <c r="E1758" s="787" t="e">
        <f t="shared" si="128"/>
        <v>#N/A</v>
      </c>
      <c r="F1758" s="60"/>
    </row>
    <row r="1759" spans="2:53" ht="18" customHeight="1">
      <c r="B1759" s="37"/>
      <c r="E1759" s="787" t="e">
        <f t="shared" si="128"/>
        <v>#N/A</v>
      </c>
      <c r="F1759" s="60"/>
    </row>
    <row r="1760" spans="2:53" ht="18" customHeight="1">
      <c r="B1760" s="37"/>
      <c r="E1760" s="787" t="e">
        <f t="shared" si="128"/>
        <v>#N/A</v>
      </c>
      <c r="F1760" s="60"/>
    </row>
    <row r="1761" spans="1:62" ht="18" customHeight="1">
      <c r="C1761" s="1"/>
      <c r="D1761" s="1"/>
      <c r="E1761" s="1"/>
      <c r="BE1761" s="819" t="s">
        <v>2319</v>
      </c>
    </row>
    <row r="1762" spans="1:62" ht="18" customHeight="1">
      <c r="A1762" s="454"/>
      <c r="C1762" s="28">
        <v>2007</v>
      </c>
      <c r="D1762" s="28">
        <v>2007</v>
      </c>
      <c r="E1762" s="28">
        <v>2007</v>
      </c>
      <c r="F1762" s="28">
        <v>2008</v>
      </c>
      <c r="G1762" s="28">
        <v>2008</v>
      </c>
      <c r="H1762" s="28">
        <v>2008</v>
      </c>
      <c r="I1762" s="28">
        <v>2009</v>
      </c>
      <c r="J1762" s="28">
        <v>2009</v>
      </c>
      <c r="K1762" s="28">
        <v>2009</v>
      </c>
      <c r="L1762" s="28">
        <v>2010</v>
      </c>
      <c r="M1762" s="28">
        <v>2010</v>
      </c>
      <c r="N1762" s="28">
        <v>2010</v>
      </c>
      <c r="O1762" s="25">
        <v>2011</v>
      </c>
      <c r="P1762" s="25">
        <v>2011</v>
      </c>
      <c r="Q1762" s="25">
        <v>2011</v>
      </c>
      <c r="R1762" s="25">
        <v>2012</v>
      </c>
      <c r="S1762" s="25">
        <v>2012</v>
      </c>
      <c r="T1762" s="25">
        <v>2012</v>
      </c>
      <c r="U1762" s="25">
        <v>2013</v>
      </c>
      <c r="V1762" s="25">
        <v>2013</v>
      </c>
      <c r="W1762" s="25">
        <v>2013</v>
      </c>
      <c r="X1762" s="25">
        <v>2014</v>
      </c>
      <c r="Y1762" s="25">
        <v>2014</v>
      </c>
      <c r="Z1762" s="25">
        <v>2014</v>
      </c>
      <c r="AA1762" s="25">
        <v>2015</v>
      </c>
      <c r="AB1762" s="25">
        <v>2015</v>
      </c>
      <c r="AC1762" s="25">
        <v>2015</v>
      </c>
      <c r="AD1762" s="25">
        <v>2016</v>
      </c>
      <c r="AE1762" s="25">
        <v>2016</v>
      </c>
      <c r="AF1762" s="25">
        <v>2016</v>
      </c>
      <c r="AG1762" s="25">
        <v>2017</v>
      </c>
      <c r="AH1762" s="25">
        <v>2017</v>
      </c>
      <c r="AI1762" s="25">
        <v>2017</v>
      </c>
      <c r="AJ1762" s="25">
        <v>2018</v>
      </c>
      <c r="AK1762" s="25">
        <v>2018</v>
      </c>
      <c r="AL1762" s="25">
        <v>2018</v>
      </c>
      <c r="AM1762" s="31">
        <v>2019</v>
      </c>
      <c r="AN1762" s="31">
        <v>2019</v>
      </c>
      <c r="AO1762" s="31">
        <v>2019</v>
      </c>
      <c r="AP1762" s="31">
        <v>2020</v>
      </c>
      <c r="AQ1762" s="31">
        <v>2020</v>
      </c>
      <c r="AR1762" s="31">
        <v>2020</v>
      </c>
      <c r="AS1762" s="31">
        <v>2021</v>
      </c>
      <c r="AT1762" s="31">
        <v>2021</v>
      </c>
      <c r="AU1762" s="31">
        <v>2021</v>
      </c>
      <c r="AV1762" s="31">
        <v>2022</v>
      </c>
      <c r="AW1762" s="31">
        <v>2022</v>
      </c>
      <c r="AX1762" s="31">
        <v>2022</v>
      </c>
      <c r="AY1762" s="31">
        <v>2023</v>
      </c>
      <c r="AZ1762" s="31">
        <v>2023</v>
      </c>
      <c r="BA1762" s="31">
        <v>2023</v>
      </c>
      <c r="BB1762" s="31">
        <v>2024</v>
      </c>
      <c r="BC1762" s="31">
        <v>2024</v>
      </c>
      <c r="BD1762" s="31">
        <v>2024</v>
      </c>
      <c r="BE1762" s="833">
        <v>2025</v>
      </c>
      <c r="BF1762" s="833">
        <v>2025</v>
      </c>
      <c r="BG1762" s="833">
        <v>2025</v>
      </c>
      <c r="BH1762" s="833">
        <v>2026</v>
      </c>
      <c r="BI1762" s="833">
        <v>2026</v>
      </c>
      <c r="BJ1762" s="833">
        <v>2026</v>
      </c>
    </row>
    <row r="1763" spans="1:62" ht="18" customHeight="1">
      <c r="A1763" s="454"/>
      <c r="C1763" s="1670" t="s">
        <v>2326</v>
      </c>
      <c r="D1763" s="1670" t="s">
        <v>2327</v>
      </c>
      <c r="E1763" s="1670" t="s">
        <v>2328</v>
      </c>
      <c r="F1763" s="1670" t="s">
        <v>2326</v>
      </c>
      <c r="G1763" s="1670" t="s">
        <v>2327</v>
      </c>
      <c r="H1763" s="1670" t="s">
        <v>2328</v>
      </c>
      <c r="I1763" s="1670" t="s">
        <v>2326</v>
      </c>
      <c r="J1763" s="1670" t="s">
        <v>2327</v>
      </c>
      <c r="K1763" s="1670" t="s">
        <v>2328</v>
      </c>
      <c r="L1763" s="1670" t="s">
        <v>2326</v>
      </c>
      <c r="M1763" s="1670" t="s">
        <v>2327</v>
      </c>
      <c r="N1763" s="1670" t="s">
        <v>2328</v>
      </c>
      <c r="O1763" s="1670" t="s">
        <v>2326</v>
      </c>
      <c r="P1763" s="1670" t="s">
        <v>2327</v>
      </c>
      <c r="Q1763" s="1670" t="s">
        <v>2328</v>
      </c>
      <c r="R1763" s="1670" t="s">
        <v>2326</v>
      </c>
      <c r="S1763" s="1670" t="s">
        <v>2327</v>
      </c>
      <c r="T1763" s="1670" t="s">
        <v>2328</v>
      </c>
      <c r="U1763" s="1670" t="s">
        <v>2326</v>
      </c>
      <c r="V1763" s="1670" t="s">
        <v>2327</v>
      </c>
      <c r="W1763" s="1670" t="s">
        <v>2328</v>
      </c>
      <c r="X1763" s="1670" t="s">
        <v>2326</v>
      </c>
      <c r="Y1763" s="1670" t="s">
        <v>2327</v>
      </c>
      <c r="Z1763" s="1670" t="s">
        <v>2328</v>
      </c>
      <c r="AA1763" s="1670" t="s">
        <v>2326</v>
      </c>
      <c r="AB1763" s="1670" t="s">
        <v>2327</v>
      </c>
      <c r="AC1763" s="1670" t="s">
        <v>2328</v>
      </c>
      <c r="AD1763" s="1670" t="s">
        <v>2326</v>
      </c>
      <c r="AE1763" s="1670" t="s">
        <v>2327</v>
      </c>
      <c r="AF1763" s="1670" t="s">
        <v>2328</v>
      </c>
      <c r="AG1763" s="1670" t="s">
        <v>2326</v>
      </c>
      <c r="AH1763" s="1670" t="s">
        <v>2327</v>
      </c>
      <c r="AI1763" s="1670" t="s">
        <v>2328</v>
      </c>
      <c r="AJ1763" s="1670" t="s">
        <v>2326</v>
      </c>
      <c r="AK1763" s="1670" t="s">
        <v>2327</v>
      </c>
      <c r="AL1763" s="1670" t="s">
        <v>2328</v>
      </c>
      <c r="AM1763" s="1670" t="s">
        <v>2326</v>
      </c>
      <c r="AN1763" s="1670" t="s">
        <v>2327</v>
      </c>
      <c r="AO1763" s="1670" t="s">
        <v>2328</v>
      </c>
      <c r="AP1763" s="1670" t="s">
        <v>2326</v>
      </c>
      <c r="AQ1763" s="1670" t="s">
        <v>2327</v>
      </c>
      <c r="AR1763" s="1670" t="s">
        <v>2328</v>
      </c>
      <c r="AS1763" s="1670" t="s">
        <v>2326</v>
      </c>
      <c r="AT1763" s="1670" t="s">
        <v>2327</v>
      </c>
      <c r="AU1763" s="1670" t="s">
        <v>2328</v>
      </c>
      <c r="AV1763" s="1670" t="s">
        <v>2326</v>
      </c>
      <c r="AW1763" s="1670" t="s">
        <v>2327</v>
      </c>
      <c r="AX1763" s="1670" t="s">
        <v>2328</v>
      </c>
      <c r="AY1763" s="1670" t="s">
        <v>2326</v>
      </c>
      <c r="AZ1763" s="1670" t="s">
        <v>2327</v>
      </c>
      <c r="BA1763" s="1670" t="s">
        <v>2328</v>
      </c>
      <c r="BB1763" s="1670" t="s">
        <v>2326</v>
      </c>
      <c r="BC1763" s="1670" t="s">
        <v>2327</v>
      </c>
      <c r="BD1763" s="1670" t="s">
        <v>2328</v>
      </c>
      <c r="BE1763" s="1671" t="s">
        <v>2326</v>
      </c>
      <c r="BF1763" s="1671" t="s">
        <v>2327</v>
      </c>
      <c r="BG1763" s="1671" t="s">
        <v>2328</v>
      </c>
      <c r="BH1763" s="1671" t="s">
        <v>2326</v>
      </c>
      <c r="BI1763" s="1671" t="s">
        <v>2327</v>
      </c>
      <c r="BJ1763" s="1671" t="s">
        <v>2328</v>
      </c>
    </row>
    <row r="1764" spans="1:62" ht="18" customHeight="1">
      <c r="A1764" s="454"/>
      <c r="C1764" s="1672">
        <v>1</v>
      </c>
      <c r="D1764" s="1672">
        <v>2</v>
      </c>
      <c r="E1764" s="1672">
        <v>3</v>
      </c>
      <c r="F1764" s="1672">
        <v>1</v>
      </c>
      <c r="G1764" s="1672">
        <v>2</v>
      </c>
      <c r="H1764" s="1672">
        <v>3</v>
      </c>
      <c r="I1764" s="1672">
        <v>1</v>
      </c>
      <c r="J1764" s="1672">
        <v>2</v>
      </c>
      <c r="K1764" s="1672">
        <v>3</v>
      </c>
      <c r="L1764" s="1672">
        <v>1</v>
      </c>
      <c r="M1764" s="1672">
        <v>2</v>
      </c>
      <c r="N1764" s="1672">
        <v>3</v>
      </c>
      <c r="O1764" s="1672">
        <v>1</v>
      </c>
      <c r="P1764" s="1672">
        <v>2</v>
      </c>
      <c r="Q1764" s="1672">
        <v>3</v>
      </c>
      <c r="R1764" s="1672">
        <v>1</v>
      </c>
      <c r="S1764" s="1672">
        <v>2</v>
      </c>
      <c r="T1764" s="1672">
        <v>3</v>
      </c>
      <c r="U1764" s="1672">
        <v>1</v>
      </c>
      <c r="V1764" s="1672">
        <v>2</v>
      </c>
      <c r="W1764" s="1672">
        <v>3</v>
      </c>
      <c r="X1764" s="1672">
        <v>1</v>
      </c>
      <c r="Y1764" s="1672">
        <v>2</v>
      </c>
      <c r="Z1764" s="1672">
        <v>3</v>
      </c>
      <c r="AA1764" s="1672">
        <v>1</v>
      </c>
      <c r="AB1764" s="1672">
        <v>2</v>
      </c>
      <c r="AC1764" s="1672">
        <v>3</v>
      </c>
      <c r="AD1764" s="1672">
        <v>1</v>
      </c>
      <c r="AE1764" s="1672">
        <v>2</v>
      </c>
      <c r="AF1764" s="1672">
        <v>3</v>
      </c>
      <c r="AG1764" s="1672">
        <v>1</v>
      </c>
      <c r="AH1764" s="1672">
        <v>2</v>
      </c>
      <c r="AI1764" s="1672">
        <v>3</v>
      </c>
      <c r="AJ1764" s="1672">
        <v>1</v>
      </c>
      <c r="AK1764" s="1672">
        <v>2</v>
      </c>
      <c r="AL1764" s="1672">
        <v>3</v>
      </c>
      <c r="AM1764" s="1672">
        <v>1</v>
      </c>
      <c r="AN1764" s="1672">
        <v>2</v>
      </c>
      <c r="AO1764" s="1672">
        <v>3</v>
      </c>
      <c r="AP1764" s="1672">
        <v>1</v>
      </c>
      <c r="AQ1764" s="1672">
        <v>2</v>
      </c>
      <c r="AR1764" s="1672">
        <v>3</v>
      </c>
      <c r="AS1764" s="1672">
        <v>1</v>
      </c>
      <c r="AT1764" s="1672">
        <v>2</v>
      </c>
      <c r="AU1764" s="1672">
        <v>3</v>
      </c>
      <c r="AV1764" s="1672">
        <v>1</v>
      </c>
      <c r="AW1764" s="1672">
        <v>2</v>
      </c>
      <c r="AX1764" s="1672">
        <v>3</v>
      </c>
      <c r="AY1764" s="1672">
        <v>1</v>
      </c>
      <c r="AZ1764" s="1672">
        <v>2</v>
      </c>
      <c r="BA1764" s="1672">
        <v>3</v>
      </c>
      <c r="BB1764" s="1672">
        <v>1</v>
      </c>
      <c r="BC1764" s="1672">
        <v>2</v>
      </c>
      <c r="BD1764" s="1672">
        <v>3</v>
      </c>
      <c r="BE1764" s="1673">
        <v>1</v>
      </c>
      <c r="BF1764" s="1673">
        <v>2</v>
      </c>
      <c r="BG1764" s="1673">
        <v>3</v>
      </c>
      <c r="BH1764" s="1673">
        <v>1</v>
      </c>
      <c r="BI1764" s="1673">
        <v>2</v>
      </c>
      <c r="BJ1764" s="1673">
        <v>3</v>
      </c>
    </row>
    <row r="1765" spans="1:62" ht="18" customHeight="1">
      <c r="A1765" s="454"/>
      <c r="C1765" s="751" t="str">
        <f>"Comb_Maq_"&amp;C1764&amp;"_"&amp;C1762</f>
        <v>Comb_Maq_1_2007</v>
      </c>
      <c r="D1765" s="751" t="str">
        <f t="shared" ref="D1765:AR1765" si="129">"Comb_Maq_"&amp;D1764&amp;"_"&amp;D1762</f>
        <v>Comb_Maq_2_2007</v>
      </c>
      <c r="E1765" s="751" t="str">
        <f t="shared" si="129"/>
        <v>Comb_Maq_3_2007</v>
      </c>
      <c r="F1765" s="751" t="str">
        <f t="shared" si="129"/>
        <v>Comb_Maq_1_2008</v>
      </c>
      <c r="G1765" s="751" t="str">
        <f t="shared" si="129"/>
        <v>Comb_Maq_2_2008</v>
      </c>
      <c r="H1765" s="751" t="str">
        <f t="shared" si="129"/>
        <v>Comb_Maq_3_2008</v>
      </c>
      <c r="I1765" s="751" t="str">
        <f t="shared" si="129"/>
        <v>Comb_Maq_1_2009</v>
      </c>
      <c r="J1765" s="751" t="str">
        <f t="shared" si="129"/>
        <v>Comb_Maq_2_2009</v>
      </c>
      <c r="K1765" s="751" t="str">
        <f t="shared" si="129"/>
        <v>Comb_Maq_3_2009</v>
      </c>
      <c r="L1765" s="751" t="str">
        <f t="shared" si="129"/>
        <v>Comb_Maq_1_2010</v>
      </c>
      <c r="M1765" s="751" t="str">
        <f t="shared" si="129"/>
        <v>Comb_Maq_2_2010</v>
      </c>
      <c r="N1765" s="751" t="str">
        <f t="shared" si="129"/>
        <v>Comb_Maq_3_2010</v>
      </c>
      <c r="O1765" s="751" t="str">
        <f t="shared" si="129"/>
        <v>Comb_Maq_1_2011</v>
      </c>
      <c r="P1765" s="751" t="str">
        <f t="shared" si="129"/>
        <v>Comb_Maq_2_2011</v>
      </c>
      <c r="Q1765" s="751" t="str">
        <f t="shared" si="129"/>
        <v>Comb_Maq_3_2011</v>
      </c>
      <c r="R1765" s="751" t="str">
        <f t="shared" si="129"/>
        <v>Comb_Maq_1_2012</v>
      </c>
      <c r="S1765" s="751" t="str">
        <f t="shared" si="129"/>
        <v>Comb_Maq_2_2012</v>
      </c>
      <c r="T1765" s="751" t="str">
        <f t="shared" si="129"/>
        <v>Comb_Maq_3_2012</v>
      </c>
      <c r="U1765" s="751" t="str">
        <f t="shared" si="129"/>
        <v>Comb_Maq_1_2013</v>
      </c>
      <c r="V1765" s="751" t="str">
        <f t="shared" si="129"/>
        <v>Comb_Maq_2_2013</v>
      </c>
      <c r="W1765" s="751" t="str">
        <f t="shared" si="129"/>
        <v>Comb_Maq_3_2013</v>
      </c>
      <c r="X1765" s="751" t="str">
        <f t="shared" si="129"/>
        <v>Comb_Maq_1_2014</v>
      </c>
      <c r="Y1765" s="751" t="str">
        <f t="shared" si="129"/>
        <v>Comb_Maq_2_2014</v>
      </c>
      <c r="Z1765" s="751" t="str">
        <f t="shared" si="129"/>
        <v>Comb_Maq_3_2014</v>
      </c>
      <c r="AA1765" s="751" t="str">
        <f t="shared" si="129"/>
        <v>Comb_Maq_1_2015</v>
      </c>
      <c r="AB1765" s="751" t="str">
        <f t="shared" si="129"/>
        <v>Comb_Maq_2_2015</v>
      </c>
      <c r="AC1765" s="751" t="str">
        <f t="shared" si="129"/>
        <v>Comb_Maq_3_2015</v>
      </c>
      <c r="AD1765" s="751" t="str">
        <f t="shared" si="129"/>
        <v>Comb_Maq_1_2016</v>
      </c>
      <c r="AE1765" s="751" t="str">
        <f t="shared" si="129"/>
        <v>Comb_Maq_2_2016</v>
      </c>
      <c r="AF1765" s="751" t="str">
        <f t="shared" si="129"/>
        <v>Comb_Maq_3_2016</v>
      </c>
      <c r="AG1765" s="751" t="str">
        <f t="shared" si="129"/>
        <v>Comb_Maq_1_2017</v>
      </c>
      <c r="AH1765" s="751" t="str">
        <f t="shared" si="129"/>
        <v>Comb_Maq_2_2017</v>
      </c>
      <c r="AI1765" s="751" t="str">
        <f t="shared" si="129"/>
        <v>Comb_Maq_3_2017</v>
      </c>
      <c r="AJ1765" s="751" t="str">
        <f t="shared" si="129"/>
        <v>Comb_Maq_1_2018</v>
      </c>
      <c r="AK1765" s="751" t="str">
        <f t="shared" si="129"/>
        <v>Comb_Maq_2_2018</v>
      </c>
      <c r="AL1765" s="751" t="str">
        <f t="shared" si="129"/>
        <v>Comb_Maq_3_2018</v>
      </c>
      <c r="AM1765" s="751" t="str">
        <f t="shared" si="129"/>
        <v>Comb_Maq_1_2019</v>
      </c>
      <c r="AN1765" s="751" t="str">
        <f t="shared" si="129"/>
        <v>Comb_Maq_2_2019</v>
      </c>
      <c r="AO1765" s="751" t="str">
        <f t="shared" si="129"/>
        <v>Comb_Maq_3_2019</v>
      </c>
      <c r="AP1765" s="751" t="str">
        <f t="shared" si="129"/>
        <v>Comb_Maq_1_2020</v>
      </c>
      <c r="AQ1765" s="751" t="str">
        <f t="shared" si="129"/>
        <v>Comb_Maq_2_2020</v>
      </c>
      <c r="AR1765" s="751" t="str">
        <f t="shared" si="129"/>
        <v>Comb_Maq_3_2020</v>
      </c>
      <c r="AS1765" s="751" t="str">
        <f>"Comb_Maq_"&amp;AS1764&amp;"_"&amp;AS1762</f>
        <v>Comb_Maq_1_2021</v>
      </c>
      <c r="AT1765" s="751" t="str">
        <f t="shared" ref="AT1765:AU1765" si="130">"Comb_Maq_"&amp;AT1764&amp;"_"&amp;AT1762</f>
        <v>Comb_Maq_2_2021</v>
      </c>
      <c r="AU1765" s="751" t="str">
        <f t="shared" si="130"/>
        <v>Comb_Maq_3_2021</v>
      </c>
      <c r="AV1765" s="751" t="str">
        <f>"Comb_Maq_"&amp;AV1764&amp;"_"&amp;AV1762</f>
        <v>Comb_Maq_1_2022</v>
      </c>
      <c r="AW1765" s="751" t="str">
        <f t="shared" ref="AW1765:AX1765" si="131">"Comb_Maq_"&amp;AW1764&amp;"_"&amp;AW1762</f>
        <v>Comb_Maq_2_2022</v>
      </c>
      <c r="AX1765" s="751" t="str">
        <f t="shared" si="131"/>
        <v>Comb_Maq_3_2022</v>
      </c>
      <c r="AY1765" s="751" t="str">
        <f>"Comb_Maq_"&amp;AY1764&amp;"_"&amp;AY1762</f>
        <v>Comb_Maq_1_2023</v>
      </c>
      <c r="AZ1765" s="751" t="str">
        <f t="shared" ref="AZ1765:BD1765" si="132">"Comb_Maq_"&amp;AZ1764&amp;"_"&amp;AZ1762</f>
        <v>Comb_Maq_2_2023</v>
      </c>
      <c r="BA1765" s="751" t="str">
        <f t="shared" si="132"/>
        <v>Comb_Maq_3_2023</v>
      </c>
      <c r="BB1765" s="751" t="str">
        <f t="shared" si="132"/>
        <v>Comb_Maq_1_2024</v>
      </c>
      <c r="BC1765" s="751" t="str">
        <f t="shared" si="132"/>
        <v>Comb_Maq_2_2024</v>
      </c>
      <c r="BD1765" s="751" t="str">
        <f t="shared" si="132"/>
        <v>Comb_Maq_3_2024</v>
      </c>
      <c r="BE1765" s="834" t="str">
        <f t="shared" ref="BE1765:BJ1765" si="133">"Comb_Maq_"&amp;BE1764&amp;"_"&amp;BE1762</f>
        <v>Comb_Maq_1_2025</v>
      </c>
      <c r="BF1765" s="834" t="str">
        <f t="shared" si="133"/>
        <v>Comb_Maq_2_2025</v>
      </c>
      <c r="BG1765" s="834" t="str">
        <f t="shared" si="133"/>
        <v>Comb_Maq_3_2025</v>
      </c>
      <c r="BH1765" s="834" t="str">
        <f t="shared" si="133"/>
        <v>Comb_Maq_1_2026</v>
      </c>
      <c r="BI1765" s="834" t="str">
        <f t="shared" si="133"/>
        <v>Comb_Maq_2_2026</v>
      </c>
      <c r="BJ1765" s="834" t="str">
        <f t="shared" si="133"/>
        <v>Comb_Maq_3_2026</v>
      </c>
    </row>
    <row r="1766" spans="1:62" ht="18" customHeight="1">
      <c r="A1766" s="454"/>
      <c r="C1766" s="659" t="s">
        <v>831</v>
      </c>
      <c r="D1766" s="659" t="s">
        <v>831</v>
      </c>
      <c r="E1766" s="1645" t="s">
        <v>831</v>
      </c>
      <c r="F1766" s="659" t="s">
        <v>831</v>
      </c>
      <c r="G1766" s="659" t="s">
        <v>831</v>
      </c>
      <c r="H1766" s="1645" t="s">
        <v>831</v>
      </c>
      <c r="I1766" s="659" t="s">
        <v>831</v>
      </c>
      <c r="J1766" s="659" t="s">
        <v>831</v>
      </c>
      <c r="K1766" s="1645" t="s">
        <v>831</v>
      </c>
      <c r="L1766" s="659" t="s">
        <v>831</v>
      </c>
      <c r="M1766" s="659" t="s">
        <v>831</v>
      </c>
      <c r="N1766" s="1645" t="s">
        <v>831</v>
      </c>
      <c r="O1766" s="659" t="s">
        <v>831</v>
      </c>
      <c r="P1766" s="659" t="s">
        <v>831</v>
      </c>
      <c r="Q1766" s="1645" t="s">
        <v>831</v>
      </c>
      <c r="R1766" s="659" t="s">
        <v>831</v>
      </c>
      <c r="S1766" s="659" t="s">
        <v>831</v>
      </c>
      <c r="T1766" s="1645" t="s">
        <v>831</v>
      </c>
      <c r="U1766" s="659" t="s">
        <v>831</v>
      </c>
      <c r="V1766" s="659" t="s">
        <v>831</v>
      </c>
      <c r="W1766" s="1645" t="s">
        <v>831</v>
      </c>
      <c r="X1766" s="659" t="s">
        <v>831</v>
      </c>
      <c r="Y1766" s="659" t="s">
        <v>831</v>
      </c>
      <c r="Z1766" s="1645" t="s">
        <v>831</v>
      </c>
      <c r="AA1766" s="659" t="s">
        <v>831</v>
      </c>
      <c r="AB1766" s="659" t="s">
        <v>831</v>
      </c>
      <c r="AC1766" s="1645" t="s">
        <v>831</v>
      </c>
      <c r="AD1766" s="659" t="s">
        <v>831</v>
      </c>
      <c r="AE1766" s="659" t="s">
        <v>831</v>
      </c>
      <c r="AF1766" s="1645" t="s">
        <v>831</v>
      </c>
      <c r="AG1766" s="659" t="s">
        <v>831</v>
      </c>
      <c r="AH1766" s="659" t="s">
        <v>831</v>
      </c>
      <c r="AI1766" s="1645" t="s">
        <v>831</v>
      </c>
      <c r="AJ1766" s="659" t="s">
        <v>831</v>
      </c>
      <c r="AK1766" s="659" t="s">
        <v>831</v>
      </c>
      <c r="AL1766" s="1647" t="s">
        <v>831</v>
      </c>
      <c r="AM1766" s="1487" t="s">
        <v>831</v>
      </c>
      <c r="AN1766" s="1486" t="s">
        <v>831</v>
      </c>
      <c r="AO1766" s="1645" t="s">
        <v>831</v>
      </c>
      <c r="AP1766" s="1487" t="s">
        <v>831</v>
      </c>
      <c r="AQ1766" s="1486" t="s">
        <v>831</v>
      </c>
      <c r="AR1766" s="1645" t="s">
        <v>831</v>
      </c>
      <c r="AS1766" s="1487" t="s">
        <v>831</v>
      </c>
      <c r="AT1766" s="1486" t="s">
        <v>831</v>
      </c>
      <c r="AU1766" s="1645" t="s">
        <v>831</v>
      </c>
      <c r="AV1766" s="1487" t="s">
        <v>831</v>
      </c>
      <c r="AW1766" s="1486" t="s">
        <v>831</v>
      </c>
      <c r="AX1766" s="1645" t="s">
        <v>831</v>
      </c>
      <c r="AY1766" s="1487" t="s">
        <v>831</v>
      </c>
      <c r="AZ1766" s="1486" t="s">
        <v>831</v>
      </c>
      <c r="BA1766" s="1645" t="s">
        <v>831</v>
      </c>
      <c r="BB1766" s="1487" t="s">
        <v>831</v>
      </c>
      <c r="BC1766" s="1486" t="s">
        <v>831</v>
      </c>
      <c r="BD1766" s="1645" t="s">
        <v>831</v>
      </c>
      <c r="BE1766" s="1487" t="s">
        <v>831</v>
      </c>
      <c r="BF1766" s="1486" t="s">
        <v>831</v>
      </c>
      <c r="BG1766" s="1645" t="s">
        <v>831</v>
      </c>
      <c r="BH1766" s="1487" t="s">
        <v>831</v>
      </c>
      <c r="BI1766" s="1486" t="s">
        <v>831</v>
      </c>
      <c r="BJ1766" s="1645" t="s">
        <v>831</v>
      </c>
    </row>
    <row r="1767" spans="1:62" ht="18" customHeight="1">
      <c r="A1767" s="454"/>
      <c r="C1767" s="659" t="s">
        <v>968</v>
      </c>
      <c r="D1767" s="659" t="s">
        <v>968</v>
      </c>
      <c r="E1767" s="262" t="s">
        <v>968</v>
      </c>
      <c r="F1767" s="659" t="s">
        <v>968</v>
      </c>
      <c r="G1767" s="659" t="s">
        <v>968</v>
      </c>
      <c r="H1767" s="262" t="s">
        <v>968</v>
      </c>
      <c r="I1767" s="659" t="s">
        <v>968</v>
      </c>
      <c r="J1767" s="659" t="s">
        <v>968</v>
      </c>
      <c r="K1767" s="262" t="s">
        <v>968</v>
      </c>
      <c r="L1767" s="659" t="s">
        <v>968</v>
      </c>
      <c r="M1767" s="659" t="s">
        <v>968</v>
      </c>
      <c r="N1767" s="262" t="s">
        <v>968</v>
      </c>
      <c r="O1767" s="659" t="s">
        <v>968</v>
      </c>
      <c r="P1767" s="659" t="s">
        <v>968</v>
      </c>
      <c r="Q1767" s="262" t="s">
        <v>968</v>
      </c>
      <c r="R1767" s="659" t="s">
        <v>968</v>
      </c>
      <c r="S1767" s="659" t="s">
        <v>968</v>
      </c>
      <c r="T1767" s="262" t="s">
        <v>968</v>
      </c>
      <c r="U1767" s="659" t="s">
        <v>968</v>
      </c>
      <c r="V1767" s="659" t="s">
        <v>968</v>
      </c>
      <c r="W1767" s="262" t="s">
        <v>968</v>
      </c>
      <c r="X1767" s="659" t="s">
        <v>968</v>
      </c>
      <c r="Y1767" s="659" t="s">
        <v>968</v>
      </c>
      <c r="Z1767" s="262" t="s">
        <v>968</v>
      </c>
      <c r="AA1767" s="659" t="s">
        <v>968</v>
      </c>
      <c r="AB1767" s="659" t="s">
        <v>968</v>
      </c>
      <c r="AC1767" s="262" t="s">
        <v>968</v>
      </c>
      <c r="AD1767" s="659" t="s">
        <v>968</v>
      </c>
      <c r="AE1767" s="659" t="s">
        <v>968</v>
      </c>
      <c r="AF1767" s="262" t="s">
        <v>968</v>
      </c>
      <c r="AG1767" s="659" t="s">
        <v>968</v>
      </c>
      <c r="AH1767" s="659" t="s">
        <v>968</v>
      </c>
      <c r="AI1767" s="262" t="s">
        <v>968</v>
      </c>
      <c r="AJ1767" s="659" t="s">
        <v>968</v>
      </c>
      <c r="AK1767" s="659" t="s">
        <v>968</v>
      </c>
      <c r="AL1767" s="659" t="s">
        <v>968</v>
      </c>
      <c r="AM1767" s="829" t="s">
        <v>852</v>
      </c>
      <c r="AN1767" s="673" t="s">
        <v>852</v>
      </c>
      <c r="AO1767" s="262" t="s">
        <v>852</v>
      </c>
      <c r="AP1767" s="829" t="s">
        <v>852</v>
      </c>
      <c r="AQ1767" s="673" t="s">
        <v>852</v>
      </c>
      <c r="AR1767" s="262" t="s">
        <v>852</v>
      </c>
      <c r="AS1767" s="829" t="s">
        <v>852</v>
      </c>
      <c r="AT1767" s="673" t="s">
        <v>852</v>
      </c>
      <c r="AU1767" s="262" t="s">
        <v>852</v>
      </c>
      <c r="AV1767" s="829" t="s">
        <v>852</v>
      </c>
      <c r="AW1767" s="673" t="s">
        <v>852</v>
      </c>
      <c r="AX1767" s="262" t="s">
        <v>852</v>
      </c>
      <c r="AY1767" s="829" t="s">
        <v>852</v>
      </c>
      <c r="AZ1767" s="673" t="s">
        <v>852</v>
      </c>
      <c r="BA1767" s="262" t="s">
        <v>852</v>
      </c>
      <c r="BB1767" s="829" t="s">
        <v>852</v>
      </c>
      <c r="BC1767" s="673" t="s">
        <v>852</v>
      </c>
      <c r="BD1767" s="262" t="s">
        <v>852</v>
      </c>
      <c r="BE1767" s="829" t="s">
        <v>852</v>
      </c>
      <c r="BF1767" s="673" t="s">
        <v>852</v>
      </c>
      <c r="BG1767" s="262" t="s">
        <v>852</v>
      </c>
      <c r="BH1767" s="829" t="s">
        <v>852</v>
      </c>
      <c r="BI1767" s="673" t="s">
        <v>852</v>
      </c>
      <c r="BJ1767" s="262" t="s">
        <v>852</v>
      </c>
    </row>
    <row r="1768" spans="1:62" ht="18" customHeight="1">
      <c r="A1768" s="454"/>
      <c r="C1768" s="659" t="s">
        <v>2324</v>
      </c>
      <c r="D1768" s="659" t="s">
        <v>969</v>
      </c>
      <c r="E1768" s="262" t="s">
        <v>969</v>
      </c>
      <c r="F1768" s="659" t="s">
        <v>2324</v>
      </c>
      <c r="G1768" s="659" t="s">
        <v>969</v>
      </c>
      <c r="H1768" s="262" t="s">
        <v>969</v>
      </c>
      <c r="I1768" s="659" t="s">
        <v>2324</v>
      </c>
      <c r="J1768" s="659" t="s">
        <v>969</v>
      </c>
      <c r="K1768" s="262" t="s">
        <v>969</v>
      </c>
      <c r="L1768" s="659" t="s">
        <v>2324</v>
      </c>
      <c r="M1768" s="659" t="s">
        <v>969</v>
      </c>
      <c r="N1768" s="262" t="s">
        <v>969</v>
      </c>
      <c r="O1768" s="659" t="s">
        <v>2324</v>
      </c>
      <c r="P1768" s="659" t="s">
        <v>969</v>
      </c>
      <c r="Q1768" s="262" t="s">
        <v>969</v>
      </c>
      <c r="R1768" s="659" t="s">
        <v>2324</v>
      </c>
      <c r="S1768" s="659" t="s">
        <v>969</v>
      </c>
      <c r="T1768" s="262" t="s">
        <v>969</v>
      </c>
      <c r="U1768" s="659" t="s">
        <v>2324</v>
      </c>
      <c r="V1768" s="659" t="s">
        <v>969</v>
      </c>
      <c r="W1768" s="262" t="s">
        <v>969</v>
      </c>
      <c r="X1768" s="659" t="s">
        <v>2324</v>
      </c>
      <c r="Y1768" s="659" t="s">
        <v>969</v>
      </c>
      <c r="Z1768" s="262" t="s">
        <v>969</v>
      </c>
      <c r="AA1768" s="659" t="s">
        <v>2324</v>
      </c>
      <c r="AB1768" s="659" t="s">
        <v>969</v>
      </c>
      <c r="AC1768" s="262" t="s">
        <v>969</v>
      </c>
      <c r="AD1768" s="659" t="s">
        <v>2324</v>
      </c>
      <c r="AE1768" s="659" t="s">
        <v>969</v>
      </c>
      <c r="AF1768" s="262" t="s">
        <v>969</v>
      </c>
      <c r="AG1768" s="659" t="s">
        <v>2324</v>
      </c>
      <c r="AH1768" s="659" t="s">
        <v>969</v>
      </c>
      <c r="AI1768" s="262" t="s">
        <v>969</v>
      </c>
      <c r="AJ1768" s="659" t="s">
        <v>2324</v>
      </c>
      <c r="AK1768" s="659" t="s">
        <v>969</v>
      </c>
      <c r="AL1768" s="659" t="s">
        <v>969</v>
      </c>
      <c r="AM1768" s="829" t="s">
        <v>853</v>
      </c>
      <c r="AN1768" s="673" t="s">
        <v>853</v>
      </c>
      <c r="AO1768" s="263" t="s">
        <v>853</v>
      </c>
      <c r="AP1768" s="829" t="s">
        <v>853</v>
      </c>
      <c r="AQ1768" s="673" t="s">
        <v>853</v>
      </c>
      <c r="AR1768" s="263" t="s">
        <v>853</v>
      </c>
      <c r="AS1768" s="829" t="s">
        <v>853</v>
      </c>
      <c r="AT1768" s="673" t="s">
        <v>853</v>
      </c>
      <c r="AU1768" s="263" t="s">
        <v>853</v>
      </c>
      <c r="AV1768" s="829" t="s">
        <v>853</v>
      </c>
      <c r="AW1768" s="673" t="s">
        <v>853</v>
      </c>
      <c r="AX1768" s="263" t="s">
        <v>853</v>
      </c>
      <c r="AY1768" s="829" t="s">
        <v>853</v>
      </c>
      <c r="AZ1768" s="673" t="s">
        <v>853</v>
      </c>
      <c r="BA1768" s="263" t="s">
        <v>853</v>
      </c>
      <c r="BB1768" s="829" t="s">
        <v>853</v>
      </c>
      <c r="BC1768" s="673" t="s">
        <v>853</v>
      </c>
      <c r="BD1768" s="263" t="s">
        <v>853</v>
      </c>
      <c r="BE1768" s="829" t="s">
        <v>853</v>
      </c>
      <c r="BF1768" s="673" t="s">
        <v>853</v>
      </c>
      <c r="BG1768" s="263" t="s">
        <v>853</v>
      </c>
      <c r="BH1768" s="829" t="s">
        <v>853</v>
      </c>
      <c r="BI1768" s="673" t="s">
        <v>853</v>
      </c>
      <c r="BJ1768" s="263" t="s">
        <v>853</v>
      </c>
    </row>
    <row r="1769" spans="1:62" ht="18" customHeight="1">
      <c r="A1769" s="454"/>
      <c r="B1769" s="27"/>
      <c r="C1769" s="263" t="s">
        <v>913</v>
      </c>
      <c r="D1769" s="659" t="s">
        <v>2324</v>
      </c>
      <c r="E1769" s="262" t="s">
        <v>2324</v>
      </c>
      <c r="F1769" s="263" t="s">
        <v>913</v>
      </c>
      <c r="G1769" s="659" t="s">
        <v>2324</v>
      </c>
      <c r="H1769" s="262" t="s">
        <v>2324</v>
      </c>
      <c r="I1769" s="263" t="s">
        <v>913</v>
      </c>
      <c r="J1769" s="659" t="s">
        <v>2324</v>
      </c>
      <c r="K1769" s="262" t="s">
        <v>2324</v>
      </c>
      <c r="L1769" s="263" t="s">
        <v>913</v>
      </c>
      <c r="M1769" s="659" t="s">
        <v>2324</v>
      </c>
      <c r="N1769" s="262" t="s">
        <v>2324</v>
      </c>
      <c r="O1769" s="263" t="s">
        <v>913</v>
      </c>
      <c r="P1769" s="659" t="s">
        <v>2324</v>
      </c>
      <c r="Q1769" s="262" t="s">
        <v>2324</v>
      </c>
      <c r="R1769" s="263" t="s">
        <v>913</v>
      </c>
      <c r="S1769" s="659" t="s">
        <v>2324</v>
      </c>
      <c r="T1769" s="262" t="s">
        <v>2324</v>
      </c>
      <c r="U1769" s="263" t="s">
        <v>913</v>
      </c>
      <c r="V1769" s="659" t="s">
        <v>2324</v>
      </c>
      <c r="W1769" s="262" t="s">
        <v>2324</v>
      </c>
      <c r="X1769" s="263" t="s">
        <v>913</v>
      </c>
      <c r="Y1769" s="659" t="s">
        <v>2324</v>
      </c>
      <c r="Z1769" s="262" t="s">
        <v>2324</v>
      </c>
      <c r="AA1769" s="263" t="s">
        <v>913</v>
      </c>
      <c r="AB1769" s="659" t="s">
        <v>2324</v>
      </c>
      <c r="AC1769" s="262" t="s">
        <v>2324</v>
      </c>
      <c r="AD1769" s="263" t="s">
        <v>913</v>
      </c>
      <c r="AE1769" s="659" t="s">
        <v>2324</v>
      </c>
      <c r="AF1769" s="262" t="s">
        <v>2324</v>
      </c>
      <c r="AG1769" s="263" t="s">
        <v>913</v>
      </c>
      <c r="AH1769" s="659" t="s">
        <v>2324</v>
      </c>
      <c r="AI1769" s="262" t="s">
        <v>2324</v>
      </c>
      <c r="AJ1769" s="263" t="s">
        <v>913</v>
      </c>
      <c r="AK1769" s="659" t="s">
        <v>2324</v>
      </c>
      <c r="AL1769" s="659" t="s">
        <v>2324</v>
      </c>
      <c r="AM1769" s="829" t="s">
        <v>854</v>
      </c>
      <c r="AN1769" s="673" t="s">
        <v>854</v>
      </c>
      <c r="AO1769" s="263" t="s">
        <v>854</v>
      </c>
      <c r="AP1769" s="829" t="s">
        <v>854</v>
      </c>
      <c r="AQ1769" s="673" t="s">
        <v>854</v>
      </c>
      <c r="AR1769" s="263" t="s">
        <v>854</v>
      </c>
      <c r="AS1769" s="829" t="s">
        <v>854</v>
      </c>
      <c r="AT1769" s="673" t="s">
        <v>854</v>
      </c>
      <c r="AU1769" s="263" t="s">
        <v>854</v>
      </c>
      <c r="AV1769" s="829" t="s">
        <v>854</v>
      </c>
      <c r="AW1769" s="673" t="s">
        <v>854</v>
      </c>
      <c r="AX1769" s="263" t="s">
        <v>854</v>
      </c>
      <c r="AY1769" s="829" t="s">
        <v>854</v>
      </c>
      <c r="AZ1769" s="673" t="s">
        <v>854</v>
      </c>
      <c r="BA1769" s="263" t="s">
        <v>854</v>
      </c>
      <c r="BB1769" s="829" t="s">
        <v>854</v>
      </c>
      <c r="BC1769" s="673" t="s">
        <v>854</v>
      </c>
      <c r="BD1769" s="263" t="s">
        <v>854</v>
      </c>
      <c r="BE1769" s="829" t="s">
        <v>854</v>
      </c>
      <c r="BF1769" s="673" t="s">
        <v>854</v>
      </c>
      <c r="BG1769" s="263" t="s">
        <v>854</v>
      </c>
      <c r="BH1769" s="829" t="s">
        <v>854</v>
      </c>
      <c r="BI1769" s="673" t="s">
        <v>854</v>
      </c>
      <c r="BJ1769" s="263" t="s">
        <v>854</v>
      </c>
    </row>
    <row r="1770" spans="1:62" ht="18" customHeight="1">
      <c r="A1770" s="454"/>
      <c r="B1770" s="38"/>
      <c r="C1770" s="265" t="s">
        <v>2225</v>
      </c>
      <c r="D1770" t="s">
        <v>913</v>
      </c>
      <c r="E1770" s="263" t="s">
        <v>913</v>
      </c>
      <c r="F1770" s="265" t="s">
        <v>2225</v>
      </c>
      <c r="G1770" t="s">
        <v>913</v>
      </c>
      <c r="H1770" s="263" t="s">
        <v>913</v>
      </c>
      <c r="I1770" s="265" t="s">
        <v>2225</v>
      </c>
      <c r="J1770" t="s">
        <v>913</v>
      </c>
      <c r="K1770" s="263" t="s">
        <v>913</v>
      </c>
      <c r="L1770" s="265" t="s">
        <v>2225</v>
      </c>
      <c r="M1770" t="s">
        <v>913</v>
      </c>
      <c r="N1770" s="263" t="s">
        <v>913</v>
      </c>
      <c r="O1770" s="265" t="s">
        <v>2225</v>
      </c>
      <c r="P1770" t="s">
        <v>913</v>
      </c>
      <c r="Q1770" s="263" t="s">
        <v>913</v>
      </c>
      <c r="R1770" s="265" t="s">
        <v>2225</v>
      </c>
      <c r="S1770" t="s">
        <v>913</v>
      </c>
      <c r="T1770" s="263" t="s">
        <v>913</v>
      </c>
      <c r="U1770" s="265" t="s">
        <v>2225</v>
      </c>
      <c r="V1770" t="s">
        <v>913</v>
      </c>
      <c r="W1770" s="263" t="s">
        <v>913</v>
      </c>
      <c r="X1770" s="265" t="s">
        <v>2225</v>
      </c>
      <c r="Y1770" t="s">
        <v>913</v>
      </c>
      <c r="Z1770" s="263" t="s">
        <v>913</v>
      </c>
      <c r="AA1770" s="265" t="s">
        <v>2225</v>
      </c>
      <c r="AB1770" t="s">
        <v>913</v>
      </c>
      <c r="AC1770" s="263" t="s">
        <v>913</v>
      </c>
      <c r="AD1770" s="265" t="s">
        <v>2225</v>
      </c>
      <c r="AE1770" t="s">
        <v>913</v>
      </c>
      <c r="AF1770" s="263" t="s">
        <v>913</v>
      </c>
      <c r="AG1770" s="265" t="s">
        <v>2225</v>
      </c>
      <c r="AH1770" t="s">
        <v>913</v>
      </c>
      <c r="AI1770" s="263" t="s">
        <v>913</v>
      </c>
      <c r="AJ1770" s="265" t="s">
        <v>2225</v>
      </c>
      <c r="AK1770" t="s">
        <v>913</v>
      </c>
      <c r="AL1770" s="266" t="s">
        <v>913</v>
      </c>
      <c r="AM1770" s="829" t="s">
        <v>855</v>
      </c>
      <c r="AN1770" s="673" t="s">
        <v>855</v>
      </c>
      <c r="AO1770" s="673" t="s">
        <v>855</v>
      </c>
      <c r="AP1770" s="829" t="s">
        <v>855</v>
      </c>
      <c r="AQ1770" s="673" t="s">
        <v>855</v>
      </c>
      <c r="AR1770" s="673" t="s">
        <v>855</v>
      </c>
      <c r="AS1770" s="829" t="s">
        <v>855</v>
      </c>
      <c r="AT1770" s="673" t="s">
        <v>855</v>
      </c>
      <c r="AU1770" s="673" t="s">
        <v>855</v>
      </c>
      <c r="AV1770" s="829" t="s">
        <v>855</v>
      </c>
      <c r="AW1770" s="673" t="s">
        <v>855</v>
      </c>
      <c r="AX1770" s="673" t="s">
        <v>855</v>
      </c>
      <c r="AY1770" s="829" t="s">
        <v>855</v>
      </c>
      <c r="AZ1770" s="673" t="s">
        <v>855</v>
      </c>
      <c r="BA1770" s="673" t="s">
        <v>855</v>
      </c>
      <c r="BB1770" s="829" t="s">
        <v>855</v>
      </c>
      <c r="BC1770" s="673" t="s">
        <v>855</v>
      </c>
      <c r="BD1770" s="673" t="s">
        <v>855</v>
      </c>
      <c r="BE1770" s="829" t="s">
        <v>855</v>
      </c>
      <c r="BF1770" s="673" t="s">
        <v>855</v>
      </c>
      <c r="BG1770" s="673" t="s">
        <v>855</v>
      </c>
      <c r="BH1770" s="829" t="s">
        <v>855</v>
      </c>
      <c r="BI1770" s="673" t="s">
        <v>855</v>
      </c>
      <c r="BJ1770" s="673" t="s">
        <v>855</v>
      </c>
    </row>
    <row r="1771" spans="1:62" ht="18" customHeight="1">
      <c r="A1771" s="454"/>
      <c r="B1771" s="38"/>
      <c r="D1771" s="830" t="s">
        <v>2225</v>
      </c>
      <c r="E1771" s="265" t="s">
        <v>2225</v>
      </c>
      <c r="G1771" s="830" t="s">
        <v>2225</v>
      </c>
      <c r="H1771" s="265" t="s">
        <v>2225</v>
      </c>
      <c r="J1771" s="830" t="s">
        <v>2225</v>
      </c>
      <c r="K1771" s="265" t="s">
        <v>2225</v>
      </c>
      <c r="M1771" s="830" t="s">
        <v>2225</v>
      </c>
      <c r="N1771" s="265" t="s">
        <v>2225</v>
      </c>
      <c r="P1771" s="830" t="s">
        <v>2225</v>
      </c>
      <c r="Q1771" s="265" t="s">
        <v>2225</v>
      </c>
      <c r="S1771" s="830" t="s">
        <v>2225</v>
      </c>
      <c r="T1771" s="265" t="s">
        <v>2225</v>
      </c>
      <c r="V1771" s="830" t="s">
        <v>2225</v>
      </c>
      <c r="W1771" s="265" t="s">
        <v>2225</v>
      </c>
      <c r="Y1771" s="830" t="s">
        <v>2225</v>
      </c>
      <c r="Z1771" s="265" t="s">
        <v>2225</v>
      </c>
      <c r="AB1771" s="830" t="s">
        <v>2225</v>
      </c>
      <c r="AC1771" s="265" t="s">
        <v>2225</v>
      </c>
      <c r="AE1771" s="830" t="s">
        <v>2225</v>
      </c>
      <c r="AF1771" s="265" t="s">
        <v>2225</v>
      </c>
      <c r="AH1771" s="830" t="s">
        <v>2225</v>
      </c>
      <c r="AI1771" s="265" t="s">
        <v>2225</v>
      </c>
      <c r="AK1771" s="830" t="s">
        <v>2225</v>
      </c>
      <c r="AL1771" s="830" t="s">
        <v>2225</v>
      </c>
      <c r="AM1771" s="829" t="s">
        <v>856</v>
      </c>
      <c r="AN1771" s="673" t="s">
        <v>856</v>
      </c>
      <c r="AO1771" s="673" t="s">
        <v>856</v>
      </c>
      <c r="AP1771" s="829" t="s">
        <v>856</v>
      </c>
      <c r="AQ1771" s="673" t="s">
        <v>856</v>
      </c>
      <c r="AR1771" s="673" t="s">
        <v>856</v>
      </c>
      <c r="AS1771" s="829" t="s">
        <v>856</v>
      </c>
      <c r="AT1771" s="673" t="s">
        <v>856</v>
      </c>
      <c r="AU1771" s="673" t="s">
        <v>856</v>
      </c>
      <c r="AV1771" s="829" t="s">
        <v>856</v>
      </c>
      <c r="AW1771" s="673" t="s">
        <v>856</v>
      </c>
      <c r="AX1771" s="673" t="s">
        <v>856</v>
      </c>
      <c r="AY1771" s="829" t="s">
        <v>856</v>
      </c>
      <c r="AZ1771" s="673" t="s">
        <v>856</v>
      </c>
      <c r="BA1771" s="673" t="s">
        <v>856</v>
      </c>
      <c r="BB1771" s="829" t="s">
        <v>856</v>
      </c>
      <c r="BC1771" s="673" t="s">
        <v>856</v>
      </c>
      <c r="BD1771" s="673" t="s">
        <v>856</v>
      </c>
      <c r="BE1771" s="829" t="s">
        <v>856</v>
      </c>
      <c r="BF1771" s="673" t="s">
        <v>856</v>
      </c>
      <c r="BG1771" s="673" t="s">
        <v>856</v>
      </c>
      <c r="BH1771" s="829" t="s">
        <v>856</v>
      </c>
      <c r="BI1771" s="673" t="s">
        <v>856</v>
      </c>
      <c r="BJ1771" s="673" t="s">
        <v>856</v>
      </c>
    </row>
    <row r="1772" spans="1:62" ht="18" customHeight="1">
      <c r="A1772" s="454"/>
      <c r="B1772" s="38"/>
      <c r="P1772" s="19"/>
      <c r="Q1772" s="19"/>
      <c r="R1772" s="19"/>
      <c r="S1772" s="19"/>
      <c r="T1772" s="19"/>
      <c r="U1772" s="19"/>
      <c r="V1772" s="19"/>
      <c r="W1772" s="19"/>
      <c r="X1772" s="19"/>
      <c r="Y1772" s="19"/>
      <c r="Z1772" s="19"/>
      <c r="AA1772" s="19"/>
      <c r="AB1772" s="19"/>
      <c r="AC1772" s="19"/>
      <c r="AD1772" s="19"/>
      <c r="AE1772" s="19"/>
      <c r="AF1772" s="19"/>
      <c r="AG1772" s="19"/>
      <c r="AH1772" s="19"/>
      <c r="AI1772" s="19"/>
      <c r="AJ1772" s="19"/>
      <c r="AK1772" s="19"/>
      <c r="AL1772" s="19"/>
      <c r="AM1772" s="659" t="s">
        <v>2324</v>
      </c>
      <c r="AN1772" s="262" t="s">
        <v>858</v>
      </c>
      <c r="AO1772" s="673" t="s">
        <v>858</v>
      </c>
      <c r="AP1772" s="659" t="s">
        <v>2324</v>
      </c>
      <c r="AQ1772" s="262" t="s">
        <v>858</v>
      </c>
      <c r="AR1772" s="673" t="s">
        <v>858</v>
      </c>
      <c r="AS1772" s="659" t="s">
        <v>2324</v>
      </c>
      <c r="AT1772" s="262" t="s">
        <v>858</v>
      </c>
      <c r="AU1772" s="673" t="s">
        <v>858</v>
      </c>
      <c r="AV1772" s="659" t="s">
        <v>2324</v>
      </c>
      <c r="AW1772" s="262" t="s">
        <v>858</v>
      </c>
      <c r="AX1772" s="673" t="s">
        <v>858</v>
      </c>
      <c r="AY1772" s="659" t="s">
        <v>2324</v>
      </c>
      <c r="AZ1772" s="262" t="s">
        <v>858</v>
      </c>
      <c r="BA1772" s="673" t="s">
        <v>858</v>
      </c>
      <c r="BB1772" s="659" t="s">
        <v>2324</v>
      </c>
      <c r="BC1772" s="262" t="s">
        <v>858</v>
      </c>
      <c r="BD1772" s="673" t="s">
        <v>858</v>
      </c>
      <c r="BE1772" s="659" t="s">
        <v>2324</v>
      </c>
      <c r="BF1772" s="262" t="s">
        <v>858</v>
      </c>
      <c r="BG1772" s="673" t="s">
        <v>858</v>
      </c>
      <c r="BH1772" s="659" t="s">
        <v>2324</v>
      </c>
      <c r="BI1772" s="262" t="s">
        <v>858</v>
      </c>
      <c r="BJ1772" s="673" t="s">
        <v>858</v>
      </c>
    </row>
    <row r="1773" spans="1:62" ht="18" customHeight="1">
      <c r="A1773" s="454"/>
      <c r="B1773" s="38"/>
      <c r="C1773" s="831"/>
      <c r="D1773" s="831"/>
      <c r="E1773" s="831"/>
      <c r="N1773" s="19"/>
      <c r="O1773" s="19"/>
      <c r="P1773" s="19"/>
      <c r="Q1773" s="19"/>
      <c r="R1773" s="19"/>
      <c r="S1773" s="19"/>
      <c r="T1773" s="19"/>
      <c r="U1773" s="19"/>
      <c r="V1773" s="19"/>
      <c r="W1773" s="19"/>
      <c r="X1773" s="19"/>
      <c r="Y1773" s="19"/>
      <c r="Z1773" s="19"/>
      <c r="AA1773" s="19"/>
      <c r="AB1773" s="19"/>
      <c r="AC1773" s="19"/>
      <c r="AD1773" s="19"/>
      <c r="AE1773" s="19"/>
      <c r="AF1773" s="19"/>
      <c r="AG1773" s="19"/>
      <c r="AH1773" s="19"/>
      <c r="AI1773" s="19"/>
      <c r="AJ1773" s="19"/>
      <c r="AK1773" s="19"/>
      <c r="AL1773" s="19"/>
      <c r="AM1773" s="266" t="s">
        <v>913</v>
      </c>
      <c r="AN1773" s="262" t="s">
        <v>859</v>
      </c>
      <c r="AO1773" s="673" t="s">
        <v>859</v>
      </c>
      <c r="AP1773" s="266" t="s">
        <v>913</v>
      </c>
      <c r="AQ1773" s="262" t="s">
        <v>859</v>
      </c>
      <c r="AR1773" s="673" t="s">
        <v>859</v>
      </c>
      <c r="AS1773" s="266" t="s">
        <v>913</v>
      </c>
      <c r="AT1773" s="262" t="s">
        <v>859</v>
      </c>
      <c r="AU1773" s="673" t="s">
        <v>859</v>
      </c>
      <c r="AV1773" s="266" t="s">
        <v>913</v>
      </c>
      <c r="AW1773" s="262" t="s">
        <v>859</v>
      </c>
      <c r="AX1773" s="673" t="s">
        <v>859</v>
      </c>
      <c r="AY1773" s="266" t="s">
        <v>913</v>
      </c>
      <c r="AZ1773" s="262" t="s">
        <v>859</v>
      </c>
      <c r="BA1773" s="673" t="s">
        <v>859</v>
      </c>
      <c r="BB1773" s="266" t="s">
        <v>913</v>
      </c>
      <c r="BC1773" s="262" t="s">
        <v>859</v>
      </c>
      <c r="BD1773" s="673" t="s">
        <v>859</v>
      </c>
      <c r="BE1773" s="266" t="s">
        <v>913</v>
      </c>
      <c r="BF1773" s="262" t="s">
        <v>859</v>
      </c>
      <c r="BG1773" s="673" t="s">
        <v>859</v>
      </c>
      <c r="BH1773" s="266" t="s">
        <v>913</v>
      </c>
      <c r="BI1773" s="262" t="s">
        <v>859</v>
      </c>
      <c r="BJ1773" s="673" t="s">
        <v>859</v>
      </c>
    </row>
    <row r="1774" spans="1:62" ht="18" customHeight="1">
      <c r="A1774" s="454"/>
      <c r="B1774" s="38"/>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830" t="s">
        <v>2225</v>
      </c>
      <c r="AN1774" s="263" t="s">
        <v>860</v>
      </c>
      <c r="AO1774" s="673" t="s">
        <v>860</v>
      </c>
      <c r="AP1774" s="830" t="s">
        <v>2225</v>
      </c>
      <c r="AQ1774" s="263" t="s">
        <v>860</v>
      </c>
      <c r="AR1774" s="673" t="s">
        <v>860</v>
      </c>
      <c r="AS1774" s="830" t="s">
        <v>2225</v>
      </c>
      <c r="AT1774" s="263" t="s">
        <v>860</v>
      </c>
      <c r="AU1774" s="673" t="s">
        <v>860</v>
      </c>
      <c r="AV1774" s="830" t="s">
        <v>2225</v>
      </c>
      <c r="AW1774" s="263" t="s">
        <v>860</v>
      </c>
      <c r="AX1774" s="673" t="s">
        <v>860</v>
      </c>
      <c r="AY1774" s="830" t="s">
        <v>2225</v>
      </c>
      <c r="AZ1774" s="263" t="s">
        <v>860</v>
      </c>
      <c r="BA1774" s="673" t="s">
        <v>860</v>
      </c>
      <c r="BB1774" s="830" t="s">
        <v>2225</v>
      </c>
      <c r="BC1774" s="263" t="s">
        <v>860</v>
      </c>
      <c r="BD1774" s="673" t="s">
        <v>860</v>
      </c>
      <c r="BE1774" s="830" t="s">
        <v>2225</v>
      </c>
      <c r="BF1774" s="263" t="s">
        <v>860</v>
      </c>
      <c r="BG1774" s="673" t="s">
        <v>860</v>
      </c>
      <c r="BH1774" s="830" t="s">
        <v>2225</v>
      </c>
      <c r="BI1774" s="263" t="s">
        <v>860</v>
      </c>
      <c r="BJ1774" s="673" t="s">
        <v>860</v>
      </c>
    </row>
    <row r="1775" spans="1:62" ht="18" customHeight="1">
      <c r="A1775" s="454"/>
      <c r="B1775" s="38"/>
      <c r="N1775" s="19"/>
      <c r="O1775" s="19"/>
      <c r="P1775" s="19"/>
      <c r="Q1775" s="19"/>
      <c r="R1775" s="19"/>
      <c r="S1775" s="19"/>
      <c r="T1775" s="19"/>
      <c r="U1775" s="19"/>
      <c r="V1775" s="19"/>
      <c r="W1775" s="19"/>
      <c r="X1775" s="19"/>
      <c r="Y1775" s="19"/>
      <c r="Z1775" s="19"/>
      <c r="AA1775" s="19"/>
      <c r="AB1775" s="19"/>
      <c r="AC1775" s="19"/>
      <c r="AD1775" s="19"/>
      <c r="AE1775" s="19"/>
      <c r="AF1775" s="19"/>
      <c r="AG1775" s="19"/>
      <c r="AH1775" s="19"/>
      <c r="AI1775" s="19"/>
      <c r="AJ1775" s="19"/>
      <c r="AK1775" s="19"/>
      <c r="AL1775" s="19"/>
      <c r="AM1775" s="19"/>
      <c r="AN1775" s="263" t="s">
        <v>861</v>
      </c>
      <c r="AO1775" s="673" t="s">
        <v>861</v>
      </c>
      <c r="AP1775" s="19"/>
      <c r="AQ1775" s="263" t="s">
        <v>861</v>
      </c>
      <c r="AR1775" s="673" t="s">
        <v>861</v>
      </c>
      <c r="AS1775" s="19"/>
      <c r="AT1775" s="263" t="s">
        <v>861</v>
      </c>
      <c r="AU1775" s="673" t="s">
        <v>861</v>
      </c>
      <c r="AV1775" s="19"/>
      <c r="AW1775" s="263" t="s">
        <v>861</v>
      </c>
      <c r="AX1775" s="673" t="s">
        <v>861</v>
      </c>
      <c r="AY1775" s="19"/>
      <c r="AZ1775" s="263" t="s">
        <v>861</v>
      </c>
      <c r="BA1775" s="673" t="s">
        <v>861</v>
      </c>
      <c r="BB1775" s="19"/>
      <c r="BC1775" s="263" t="s">
        <v>861</v>
      </c>
      <c r="BD1775" s="673" t="s">
        <v>861</v>
      </c>
      <c r="BE1775" s="19"/>
      <c r="BF1775" s="263" t="s">
        <v>861</v>
      </c>
      <c r="BG1775" s="673" t="s">
        <v>861</v>
      </c>
      <c r="BH1775" s="19"/>
      <c r="BI1775" s="263" t="s">
        <v>861</v>
      </c>
      <c r="BJ1775" s="673" t="s">
        <v>861</v>
      </c>
    </row>
    <row r="1776" spans="1:62" ht="18" customHeight="1">
      <c r="A1776" s="454"/>
      <c r="B1776" s="38"/>
      <c r="N1776" s="19"/>
      <c r="O1776" s="19"/>
      <c r="P1776" s="19"/>
      <c r="Q1776" s="19"/>
      <c r="R1776" s="19"/>
      <c r="S1776" s="19"/>
      <c r="T1776" s="19"/>
      <c r="U1776" s="19"/>
      <c r="V1776" s="19"/>
      <c r="W1776" s="19"/>
      <c r="X1776" s="19"/>
      <c r="Y1776" s="19"/>
      <c r="Z1776" s="19"/>
      <c r="AA1776" s="19"/>
      <c r="AB1776" s="19"/>
      <c r="AC1776" s="19"/>
      <c r="AD1776" s="19"/>
      <c r="AE1776" s="19"/>
      <c r="AF1776" s="19"/>
      <c r="AG1776" s="19"/>
      <c r="AH1776" s="19"/>
      <c r="AI1776" s="19"/>
      <c r="AJ1776" s="19"/>
      <c r="AK1776" s="19"/>
      <c r="AL1776" s="19"/>
      <c r="AN1776" s="262" t="s">
        <v>2324</v>
      </c>
      <c r="AO1776" s="262" t="s">
        <v>2324</v>
      </c>
      <c r="AQ1776" s="262" t="s">
        <v>2324</v>
      </c>
      <c r="AR1776" s="262" t="s">
        <v>2324</v>
      </c>
      <c r="AT1776" s="262" t="s">
        <v>2324</v>
      </c>
      <c r="AU1776" s="262" t="s">
        <v>2324</v>
      </c>
      <c r="AW1776" s="262" t="s">
        <v>2324</v>
      </c>
      <c r="AX1776" s="262" t="s">
        <v>2324</v>
      </c>
      <c r="AZ1776" s="262" t="s">
        <v>2324</v>
      </c>
      <c r="BA1776" s="262" t="s">
        <v>2324</v>
      </c>
      <c r="BC1776" s="262" t="s">
        <v>2324</v>
      </c>
      <c r="BD1776" s="262" t="s">
        <v>2324</v>
      </c>
      <c r="BF1776" s="262" t="s">
        <v>2324</v>
      </c>
      <c r="BG1776" s="262" t="s">
        <v>2324</v>
      </c>
      <c r="BI1776" s="262" t="s">
        <v>2324</v>
      </c>
      <c r="BJ1776" s="262" t="s">
        <v>2324</v>
      </c>
    </row>
    <row r="1777" spans="1:62" ht="18" customHeight="1">
      <c r="A1777" s="454"/>
      <c r="B1777" s="38"/>
      <c r="C1777" s="1"/>
      <c r="D1777" s="1"/>
      <c r="E1777" s="1"/>
      <c r="AN1777" s="263" t="s">
        <v>913</v>
      </c>
      <c r="AO1777" s="263" t="s">
        <v>913</v>
      </c>
      <c r="AQ1777" s="263" t="s">
        <v>913</v>
      </c>
      <c r="AR1777" s="263" t="s">
        <v>913</v>
      </c>
      <c r="AT1777" s="263" t="s">
        <v>913</v>
      </c>
      <c r="AU1777" s="263" t="s">
        <v>913</v>
      </c>
      <c r="AW1777" s="263" t="s">
        <v>913</v>
      </c>
      <c r="AX1777" s="263" t="s">
        <v>913</v>
      </c>
      <c r="AZ1777" s="263" t="s">
        <v>913</v>
      </c>
      <c r="BA1777" s="263" t="s">
        <v>913</v>
      </c>
      <c r="BC1777" s="263" t="s">
        <v>913</v>
      </c>
      <c r="BD1777" s="263" t="s">
        <v>913</v>
      </c>
      <c r="BF1777" s="263" t="s">
        <v>913</v>
      </c>
      <c r="BG1777" s="263" t="s">
        <v>913</v>
      </c>
      <c r="BI1777" s="263" t="s">
        <v>913</v>
      </c>
      <c r="BJ1777" s="263" t="s">
        <v>913</v>
      </c>
    </row>
    <row r="1778" spans="1:62" ht="18" customHeight="1">
      <c r="A1778" s="454"/>
      <c r="B1778" s="38"/>
      <c r="C1778" s="1"/>
      <c r="D1778" s="1"/>
      <c r="E1778" s="1"/>
      <c r="AN1778" s="265" t="s">
        <v>2225</v>
      </c>
      <c r="AO1778" s="265" t="s">
        <v>2225</v>
      </c>
      <c r="AQ1778" s="265" t="s">
        <v>2225</v>
      </c>
      <c r="AR1778" s="265" t="s">
        <v>2225</v>
      </c>
      <c r="AT1778" s="265" t="s">
        <v>2225</v>
      </c>
      <c r="AU1778" s="265" t="s">
        <v>2225</v>
      </c>
      <c r="AW1778" s="265" t="s">
        <v>2225</v>
      </c>
      <c r="AX1778" s="265" t="s">
        <v>2225</v>
      </c>
      <c r="AZ1778" s="265" t="s">
        <v>2225</v>
      </c>
      <c r="BA1778" s="265" t="s">
        <v>2225</v>
      </c>
      <c r="BC1778" s="265" t="s">
        <v>2225</v>
      </c>
      <c r="BD1778" s="265" t="s">
        <v>2225</v>
      </c>
      <c r="BF1778" s="265" t="s">
        <v>2225</v>
      </c>
      <c r="BG1778" s="265" t="s">
        <v>2225</v>
      </c>
      <c r="BI1778" s="265" t="s">
        <v>2225</v>
      </c>
      <c r="BJ1778" s="265" t="s">
        <v>2225</v>
      </c>
    </row>
    <row r="1779" spans="1:62" ht="18" customHeight="1">
      <c r="B1779" s="832" t="s">
        <v>2099</v>
      </c>
      <c r="C1779" s="1"/>
      <c r="D1779" s="1"/>
      <c r="E1779" s="1"/>
    </row>
    <row r="1780" spans="1:62">
      <c r="A1780" s="455"/>
      <c r="B1780" s="6"/>
      <c r="C1780" s="6"/>
      <c r="L1780" s="11"/>
      <c r="M1780" s="11"/>
      <c r="N1780" s="11"/>
      <c r="O1780" s="11"/>
      <c r="P1780" s="10"/>
      <c r="Q1780" s="10"/>
      <c r="R1780" s="10"/>
    </row>
    <row r="1781" spans="1:62" ht="18" customHeight="1">
      <c r="C1781" s="1674" t="s">
        <v>158</v>
      </c>
      <c r="D1781" s="1674" t="s">
        <v>1043</v>
      </c>
      <c r="E1781" s="1674" t="s">
        <v>441</v>
      </c>
      <c r="F1781" s="1674" t="s">
        <v>390</v>
      </c>
      <c r="G1781" s="1675" t="s">
        <v>2235</v>
      </c>
      <c r="H1781" s="1676"/>
      <c r="I1781" s="1677"/>
      <c r="J1781" s="1675" t="s">
        <v>2236</v>
      </c>
      <c r="K1781" s="1676"/>
      <c r="L1781" s="1677"/>
      <c r="M1781" s="1675" t="s">
        <v>2109</v>
      </c>
      <c r="N1781" s="1676"/>
      <c r="O1781" s="1676"/>
      <c r="P1781" s="1677"/>
    </row>
    <row r="1782" spans="1:62" ht="18" customHeight="1">
      <c r="C1782" s="1292"/>
      <c r="D1782" s="1292"/>
      <c r="E1782" s="1292"/>
      <c r="F1782" s="1292"/>
      <c r="G1782" s="1678" t="s">
        <v>2221</v>
      </c>
      <c r="H1782" s="1678" t="s">
        <v>2222</v>
      </c>
      <c r="I1782" s="1678" t="s">
        <v>2223</v>
      </c>
      <c r="J1782" s="1678" t="s">
        <v>2221</v>
      </c>
      <c r="K1782" s="1678" t="s">
        <v>2222</v>
      </c>
      <c r="L1782" s="1678" t="s">
        <v>2223</v>
      </c>
      <c r="M1782" s="1678" t="s">
        <v>2237</v>
      </c>
      <c r="N1782" s="1678" t="s">
        <v>2238</v>
      </c>
      <c r="O1782" s="1678" t="s">
        <v>2239</v>
      </c>
      <c r="P1782" s="1678" t="s">
        <v>2240</v>
      </c>
    </row>
    <row r="1783" spans="1:62" ht="18" customHeight="1">
      <c r="C1783" s="1617" t="s">
        <v>583</v>
      </c>
      <c r="D1783" s="1617"/>
      <c r="E1783" s="1617"/>
      <c r="F1783" s="1617"/>
      <c r="G1783" s="1617"/>
      <c r="H1783" s="1617"/>
      <c r="I1783" s="1617"/>
      <c r="J1783" s="1617"/>
      <c r="K1783" s="1617"/>
      <c r="L1783" s="1617"/>
      <c r="M1783" s="1617"/>
      <c r="N1783" s="1617"/>
      <c r="O1783" s="1617"/>
      <c r="P1783" s="1617" t="s">
        <v>2241</v>
      </c>
    </row>
    <row r="1784" spans="1:62" ht="18" customHeight="1">
      <c r="C1784" s="1650" t="str">
        <f>IF(ISTEXT('6. Vehículos y maquinaria'!E138),'6. Vehículos y maquinaria'!E138,"")</f>
        <v/>
      </c>
      <c r="D1784" s="1650">
        <f>'6. Vehículos y maquinaria'!F138</f>
        <v>0</v>
      </c>
      <c r="E1784" s="1650">
        <f>'6. Vehículos y maquinaria'!G138</f>
        <v>0</v>
      </c>
      <c r="F1784" s="1621">
        <f>'6. Vehículos y maquinaria'!H138</f>
        <v>0</v>
      </c>
      <c r="G1784" s="1621" t="str">
        <f t="shared" ref="G1784:I1794" si="134">IF($E1784="Otro (ud)","",IFERROR(INDEX($F$1708:$BM$1744,MATCH($E1784&amp;$D1784,$E$1708:$E$1744,0),MATCH($D$6&amp;G$1782,$F$1707:$BM$1707,0)),""))</f>
        <v/>
      </c>
      <c r="H1784" s="1621" t="str">
        <f t="shared" si="134"/>
        <v/>
      </c>
      <c r="I1784" s="1621" t="str">
        <f t="shared" si="134"/>
        <v/>
      </c>
      <c r="J1784" s="1621">
        <f>'6. Vehículos y maquinaria'!L138</f>
        <v>0</v>
      </c>
      <c r="K1784" s="1621">
        <f>'6. Vehículos y maquinaria'!M138</f>
        <v>0</v>
      </c>
      <c r="L1784" s="1621">
        <f>'6. Vehículos y maquinaria'!N138</f>
        <v>0</v>
      </c>
      <c r="M1784" s="1679" t="str">
        <f>IFERROR(IF($E1784="Otro (ud)",$F1784*$J1784,$F1784*$G1784),"")</f>
        <v/>
      </c>
      <c r="N1784" s="1679" t="str">
        <f>IFERROR(IF($E1784="Otro (ud)",$F1784*$K1784,IF($H1784="-",0,$F1784*$H1784)),"")</f>
        <v/>
      </c>
      <c r="O1784" s="1679" t="str">
        <f>IFERROR(IF($E1784="Otro (ud)",$F1784*$L1784,IF($I1784="-",0,$F1784*$I1784)),"")</f>
        <v/>
      </c>
      <c r="P1784" s="780" t="str">
        <f>IFERROR($M1784+$N1784*$H$9/1000+$O1784*$H$10/1000,"")</f>
        <v/>
      </c>
    </row>
    <row r="1785" spans="1:62" ht="18" customHeight="1">
      <c r="C1785" s="1650" t="str">
        <f>IF(ISTEXT('6. Vehículos y maquinaria'!E139),'6. Vehículos y maquinaria'!E139,"")</f>
        <v/>
      </c>
      <c r="D1785" s="1650">
        <f>'6. Vehículos y maquinaria'!F139</f>
        <v>0</v>
      </c>
      <c r="E1785" s="1650">
        <f>'6. Vehículos y maquinaria'!G139</f>
        <v>0</v>
      </c>
      <c r="F1785" s="1621">
        <f>'6. Vehículos y maquinaria'!H139</f>
        <v>0</v>
      </c>
      <c r="G1785" s="1621" t="str">
        <f t="shared" si="134"/>
        <v/>
      </c>
      <c r="H1785" s="1621" t="str">
        <f t="shared" si="134"/>
        <v/>
      </c>
      <c r="I1785" s="1621" t="str">
        <f t="shared" si="134"/>
        <v/>
      </c>
      <c r="J1785" s="1621">
        <f>'6. Vehículos y maquinaria'!L139</f>
        <v>0</v>
      </c>
      <c r="K1785" s="1621">
        <f>'6. Vehículos y maquinaria'!M139</f>
        <v>0</v>
      </c>
      <c r="L1785" s="1621">
        <f>'6. Vehículos y maquinaria'!N139</f>
        <v>0</v>
      </c>
      <c r="M1785" s="1679" t="str">
        <f t="shared" ref="M1785:M1793" si="135">IFERROR(IF($E1785="Otro (ud)",$F1785*$J1785,$F1785*$G1785),"")</f>
        <v/>
      </c>
      <c r="N1785" s="1679" t="str">
        <f t="shared" ref="N1785:N1793" si="136">IFERROR(IF($E1785="Otro (ud)",$F1785*$K1785,IF($H1785="-",0,$F1785*$H1785)),"")</f>
        <v/>
      </c>
      <c r="O1785" s="1679" t="str">
        <f t="shared" ref="O1785:O1793" si="137">IFERROR(IF($E1785="Otro (ud)",$F1785*$L1785,IF($I1785="-",0,$F1785*$I1785)),"")</f>
        <v/>
      </c>
      <c r="P1785" s="780" t="str">
        <f t="shared" ref="P1785:P1794" si="138">IFERROR($M1785+$N1785*$H$9/1000+$O1785*$H$10/1000,"")</f>
        <v/>
      </c>
    </row>
    <row r="1786" spans="1:62" ht="18" customHeight="1">
      <c r="C1786" s="1650" t="str">
        <f>IF(ISTEXT('6. Vehículos y maquinaria'!E140),'6. Vehículos y maquinaria'!E140,"")</f>
        <v/>
      </c>
      <c r="D1786" s="1650">
        <f>'6. Vehículos y maquinaria'!F140</f>
        <v>0</v>
      </c>
      <c r="E1786" s="1650">
        <f>'6. Vehículos y maquinaria'!G140</f>
        <v>0</v>
      </c>
      <c r="F1786" s="1621">
        <f>'6. Vehículos y maquinaria'!H140</f>
        <v>0</v>
      </c>
      <c r="G1786" s="1621" t="str">
        <f t="shared" si="134"/>
        <v/>
      </c>
      <c r="H1786" s="1621" t="str">
        <f t="shared" si="134"/>
        <v/>
      </c>
      <c r="I1786" s="1621" t="str">
        <f t="shared" si="134"/>
        <v/>
      </c>
      <c r="J1786" s="1621">
        <f>'6. Vehículos y maquinaria'!L140</f>
        <v>0</v>
      </c>
      <c r="K1786" s="1621">
        <f>'6. Vehículos y maquinaria'!M140</f>
        <v>0</v>
      </c>
      <c r="L1786" s="1621">
        <f>'6. Vehículos y maquinaria'!N140</f>
        <v>0</v>
      </c>
      <c r="M1786" s="1679" t="str">
        <f t="shared" si="135"/>
        <v/>
      </c>
      <c r="N1786" s="1679" t="str">
        <f t="shared" si="136"/>
        <v/>
      </c>
      <c r="O1786" s="1679" t="str">
        <f t="shared" si="137"/>
        <v/>
      </c>
      <c r="P1786" s="780" t="str">
        <f t="shared" si="138"/>
        <v/>
      </c>
    </row>
    <row r="1787" spans="1:62" ht="18" customHeight="1">
      <c r="C1787" s="1650" t="str">
        <f>IF(ISTEXT('6. Vehículos y maquinaria'!E141),'6. Vehículos y maquinaria'!E141,"")</f>
        <v/>
      </c>
      <c r="D1787" s="1650">
        <f>'6. Vehículos y maquinaria'!F141</f>
        <v>0</v>
      </c>
      <c r="E1787" s="1650">
        <f>'6. Vehículos y maquinaria'!G141</f>
        <v>0</v>
      </c>
      <c r="F1787" s="1621">
        <f>'6. Vehículos y maquinaria'!H141</f>
        <v>0</v>
      </c>
      <c r="G1787" s="1621" t="str">
        <f t="shared" si="134"/>
        <v/>
      </c>
      <c r="H1787" s="1621" t="str">
        <f t="shared" si="134"/>
        <v/>
      </c>
      <c r="I1787" s="1621" t="str">
        <f t="shared" si="134"/>
        <v/>
      </c>
      <c r="J1787" s="1621">
        <f>'6. Vehículos y maquinaria'!L141</f>
        <v>0</v>
      </c>
      <c r="K1787" s="1621">
        <f>'6. Vehículos y maquinaria'!M141</f>
        <v>0</v>
      </c>
      <c r="L1787" s="1621">
        <f>'6. Vehículos y maquinaria'!N141</f>
        <v>0</v>
      </c>
      <c r="M1787" s="1679" t="str">
        <f t="shared" si="135"/>
        <v/>
      </c>
      <c r="N1787" s="1679" t="str">
        <f t="shared" si="136"/>
        <v/>
      </c>
      <c r="O1787" s="1679" t="str">
        <f t="shared" si="137"/>
        <v/>
      </c>
      <c r="P1787" s="780" t="str">
        <f t="shared" si="138"/>
        <v/>
      </c>
    </row>
    <row r="1788" spans="1:62" ht="18" customHeight="1">
      <c r="C1788" s="1650" t="str">
        <f>IF(ISTEXT('6. Vehículos y maquinaria'!E142),'6. Vehículos y maquinaria'!E142,"")</f>
        <v/>
      </c>
      <c r="D1788" s="1650">
        <f>'6. Vehículos y maquinaria'!F142</f>
        <v>0</v>
      </c>
      <c r="E1788" s="1650">
        <f>'6. Vehículos y maquinaria'!G142</f>
        <v>0</v>
      </c>
      <c r="F1788" s="1621">
        <f>'6. Vehículos y maquinaria'!H142</f>
        <v>0</v>
      </c>
      <c r="G1788" s="1621" t="str">
        <f t="shared" si="134"/>
        <v/>
      </c>
      <c r="H1788" s="1621" t="str">
        <f t="shared" si="134"/>
        <v/>
      </c>
      <c r="I1788" s="1621" t="str">
        <f t="shared" si="134"/>
        <v/>
      </c>
      <c r="J1788" s="1621">
        <f>'6. Vehículos y maquinaria'!L142</f>
        <v>0</v>
      </c>
      <c r="K1788" s="1621">
        <f>'6. Vehículos y maquinaria'!M142</f>
        <v>0</v>
      </c>
      <c r="L1788" s="1621">
        <f>'6. Vehículos y maquinaria'!N142</f>
        <v>0</v>
      </c>
      <c r="M1788" s="1679" t="str">
        <f t="shared" si="135"/>
        <v/>
      </c>
      <c r="N1788" s="1679" t="str">
        <f t="shared" si="136"/>
        <v/>
      </c>
      <c r="O1788" s="1679" t="str">
        <f t="shared" si="137"/>
        <v/>
      </c>
      <c r="P1788" s="780" t="str">
        <f t="shared" si="138"/>
        <v/>
      </c>
    </row>
    <row r="1789" spans="1:62" ht="18" customHeight="1">
      <c r="C1789" s="1650" t="str">
        <f>IF(ISTEXT('6. Vehículos y maquinaria'!E143),'6. Vehículos y maquinaria'!E143,"")</f>
        <v/>
      </c>
      <c r="D1789" s="1650">
        <f>'6. Vehículos y maquinaria'!F143</f>
        <v>0</v>
      </c>
      <c r="E1789" s="1650">
        <f>'6. Vehículos y maquinaria'!G143</f>
        <v>0</v>
      </c>
      <c r="F1789" s="1621">
        <f>'6. Vehículos y maquinaria'!H143</f>
        <v>0</v>
      </c>
      <c r="G1789" s="1621" t="str">
        <f t="shared" si="134"/>
        <v/>
      </c>
      <c r="H1789" s="1621" t="str">
        <f t="shared" si="134"/>
        <v/>
      </c>
      <c r="I1789" s="1621" t="str">
        <f t="shared" si="134"/>
        <v/>
      </c>
      <c r="J1789" s="1621">
        <f>'6. Vehículos y maquinaria'!L143</f>
        <v>0</v>
      </c>
      <c r="K1789" s="1621">
        <f>'6. Vehículos y maquinaria'!M143</f>
        <v>0</v>
      </c>
      <c r="L1789" s="1621">
        <f>'6. Vehículos y maquinaria'!N143</f>
        <v>0</v>
      </c>
      <c r="M1789" s="1679" t="str">
        <f t="shared" si="135"/>
        <v/>
      </c>
      <c r="N1789" s="1679" t="str">
        <f t="shared" si="136"/>
        <v/>
      </c>
      <c r="O1789" s="1679" t="str">
        <f t="shared" si="137"/>
        <v/>
      </c>
      <c r="P1789" s="780" t="str">
        <f t="shared" si="138"/>
        <v/>
      </c>
    </row>
    <row r="1790" spans="1:62" ht="18" customHeight="1">
      <c r="C1790" s="1650" t="str">
        <f>IF(ISTEXT('6. Vehículos y maquinaria'!E144),'6. Vehículos y maquinaria'!E144,"")</f>
        <v/>
      </c>
      <c r="D1790" s="1650">
        <f>'6. Vehículos y maquinaria'!F144</f>
        <v>0</v>
      </c>
      <c r="E1790" s="1650">
        <f>'6. Vehículos y maquinaria'!G144</f>
        <v>0</v>
      </c>
      <c r="F1790" s="1621">
        <f>'6. Vehículos y maquinaria'!H144</f>
        <v>0</v>
      </c>
      <c r="G1790" s="1621" t="str">
        <f t="shared" si="134"/>
        <v/>
      </c>
      <c r="H1790" s="1621" t="str">
        <f t="shared" si="134"/>
        <v/>
      </c>
      <c r="I1790" s="1621" t="str">
        <f t="shared" si="134"/>
        <v/>
      </c>
      <c r="J1790" s="1621">
        <f>'6. Vehículos y maquinaria'!L144</f>
        <v>0</v>
      </c>
      <c r="K1790" s="1621">
        <f>'6. Vehículos y maquinaria'!M144</f>
        <v>0</v>
      </c>
      <c r="L1790" s="1621">
        <f>'6. Vehículos y maquinaria'!N144</f>
        <v>0</v>
      </c>
      <c r="M1790" s="1679" t="str">
        <f t="shared" si="135"/>
        <v/>
      </c>
      <c r="N1790" s="1679" t="str">
        <f t="shared" si="136"/>
        <v/>
      </c>
      <c r="O1790" s="1679" t="str">
        <f t="shared" si="137"/>
        <v/>
      </c>
      <c r="P1790" s="780" t="str">
        <f t="shared" si="138"/>
        <v/>
      </c>
    </row>
    <row r="1791" spans="1:62" ht="18" customHeight="1">
      <c r="C1791" s="1650" t="str">
        <f>IF(ISTEXT('6. Vehículos y maquinaria'!E145),'6. Vehículos y maquinaria'!E145,"")</f>
        <v/>
      </c>
      <c r="D1791" s="1650">
        <f>'6. Vehículos y maquinaria'!F145</f>
        <v>0</v>
      </c>
      <c r="E1791" s="1650">
        <f>'6. Vehículos y maquinaria'!G145</f>
        <v>0</v>
      </c>
      <c r="F1791" s="1621">
        <f>'6. Vehículos y maquinaria'!H145</f>
        <v>0</v>
      </c>
      <c r="G1791" s="1621" t="str">
        <f t="shared" si="134"/>
        <v/>
      </c>
      <c r="H1791" s="1621" t="str">
        <f t="shared" si="134"/>
        <v/>
      </c>
      <c r="I1791" s="1621" t="str">
        <f t="shared" si="134"/>
        <v/>
      </c>
      <c r="J1791" s="1621">
        <f>'6. Vehículos y maquinaria'!L145</f>
        <v>0</v>
      </c>
      <c r="K1791" s="1621">
        <f>'6. Vehículos y maquinaria'!M145</f>
        <v>0</v>
      </c>
      <c r="L1791" s="1621">
        <f>'6. Vehículos y maquinaria'!N145</f>
        <v>0</v>
      </c>
      <c r="M1791" s="1679" t="str">
        <f t="shared" si="135"/>
        <v/>
      </c>
      <c r="N1791" s="1679" t="str">
        <f t="shared" si="136"/>
        <v/>
      </c>
      <c r="O1791" s="1679" t="str">
        <f t="shared" si="137"/>
        <v/>
      </c>
      <c r="P1791" s="780" t="str">
        <f t="shared" si="138"/>
        <v/>
      </c>
    </row>
    <row r="1792" spans="1:62" ht="18" customHeight="1">
      <c r="C1792" s="1650" t="str">
        <f>IF(ISTEXT('6. Vehículos y maquinaria'!E146),'6. Vehículos y maquinaria'!E146,"")</f>
        <v/>
      </c>
      <c r="D1792" s="1650">
        <f>'6. Vehículos y maquinaria'!F146</f>
        <v>0</v>
      </c>
      <c r="E1792" s="1650">
        <f>'6. Vehículos y maquinaria'!G146</f>
        <v>0</v>
      </c>
      <c r="F1792" s="1621">
        <f>'6. Vehículos y maquinaria'!H146</f>
        <v>0</v>
      </c>
      <c r="G1792" s="1621" t="str">
        <f t="shared" si="134"/>
        <v/>
      </c>
      <c r="H1792" s="1621" t="str">
        <f t="shared" si="134"/>
        <v/>
      </c>
      <c r="I1792" s="1621" t="str">
        <f t="shared" si="134"/>
        <v/>
      </c>
      <c r="J1792" s="1621">
        <f>'6. Vehículos y maquinaria'!L146</f>
        <v>0</v>
      </c>
      <c r="K1792" s="1621">
        <f>'6. Vehículos y maquinaria'!M146</f>
        <v>0</v>
      </c>
      <c r="L1792" s="1621">
        <f>'6. Vehículos y maquinaria'!N146</f>
        <v>0</v>
      </c>
      <c r="M1792" s="1679" t="str">
        <f t="shared" si="135"/>
        <v/>
      </c>
      <c r="N1792" s="1679" t="str">
        <f t="shared" si="136"/>
        <v/>
      </c>
      <c r="O1792" s="1679" t="str">
        <f t="shared" si="137"/>
        <v/>
      </c>
      <c r="P1792" s="780" t="str">
        <f t="shared" si="138"/>
        <v/>
      </c>
    </row>
    <row r="1793" spans="1:62" ht="18" customHeight="1">
      <c r="C1793" s="1650" t="str">
        <f>IF(ISTEXT('6. Vehículos y maquinaria'!E147),'6. Vehículos y maquinaria'!E147,"")</f>
        <v/>
      </c>
      <c r="D1793" s="1650">
        <f>'6. Vehículos y maquinaria'!F147</f>
        <v>0</v>
      </c>
      <c r="E1793" s="1650">
        <f>'6. Vehículos y maquinaria'!G147</f>
        <v>0</v>
      </c>
      <c r="F1793" s="1621">
        <f>'6. Vehículos y maquinaria'!H147</f>
        <v>0</v>
      </c>
      <c r="G1793" s="1621" t="str">
        <f t="shared" si="134"/>
        <v/>
      </c>
      <c r="H1793" s="1621" t="str">
        <f t="shared" si="134"/>
        <v/>
      </c>
      <c r="I1793" s="1621" t="str">
        <f t="shared" si="134"/>
        <v/>
      </c>
      <c r="J1793" s="1621">
        <f>'6. Vehículos y maquinaria'!L147</f>
        <v>0</v>
      </c>
      <c r="K1793" s="1621">
        <f>'6. Vehículos y maquinaria'!M147</f>
        <v>0</v>
      </c>
      <c r="L1793" s="1621">
        <f>'6. Vehículos y maquinaria'!N147</f>
        <v>0</v>
      </c>
      <c r="M1793" s="1679" t="str">
        <f t="shared" si="135"/>
        <v/>
      </c>
      <c r="N1793" s="1679" t="str">
        <f t="shared" si="136"/>
        <v/>
      </c>
      <c r="O1793" s="1679" t="str">
        <f t="shared" si="137"/>
        <v/>
      </c>
      <c r="P1793" s="780" t="str">
        <f t="shared" si="138"/>
        <v/>
      </c>
    </row>
    <row r="1794" spans="1:62" ht="18" customHeight="1">
      <c r="C1794" s="1650" t="str">
        <f>IF(ISTEXT('6. Vehículos y maquinaria'!E148),'6. Vehículos y maquinaria'!E148,"")</f>
        <v/>
      </c>
      <c r="D1794" s="1650">
        <f>'6. Vehículos y maquinaria'!F148</f>
        <v>0</v>
      </c>
      <c r="E1794" s="1650">
        <f>'6. Vehículos y maquinaria'!G148</f>
        <v>0</v>
      </c>
      <c r="F1794" s="1621">
        <f>'6. Vehículos y maquinaria'!H148</f>
        <v>0</v>
      </c>
      <c r="G1794" s="1621" t="str">
        <f t="shared" si="134"/>
        <v/>
      </c>
      <c r="H1794" s="1621" t="str">
        <f t="shared" si="134"/>
        <v/>
      </c>
      <c r="I1794" s="1621" t="str">
        <f t="shared" si="134"/>
        <v/>
      </c>
      <c r="J1794" s="1621">
        <f>'6. Vehículos y maquinaria'!L148</f>
        <v>0</v>
      </c>
      <c r="K1794" s="1621">
        <f>'6. Vehículos y maquinaria'!M148</f>
        <v>0</v>
      </c>
      <c r="L1794" s="1621">
        <f>'6. Vehículos y maquinaria'!N148</f>
        <v>0</v>
      </c>
      <c r="M1794" s="1679" t="str">
        <f>IFERROR(IF($E1794="Otro (ud)",$F1794*$J1794,$F1794*$G1794),"")</f>
        <v/>
      </c>
      <c r="N1794" s="1679" t="str">
        <f>IFERROR(IF($E1794="Otro (ud)",$F1794*$K1794,IF($H1794="-",0,$F1794*$H1794)),"")</f>
        <v/>
      </c>
      <c r="O1794" s="1679" t="str">
        <f>IFERROR(IF($E1794="Otro (ud)",$F1794*$L1794,IF($I1794="-",0,$F1794*$I1794)),"")</f>
        <v/>
      </c>
      <c r="P1794" s="780" t="str">
        <f t="shared" si="138"/>
        <v/>
      </c>
    </row>
    <row r="1795" spans="1:62" ht="18" customHeight="1">
      <c r="M1795" s="1652">
        <f>SUM(M1784:M1794)</f>
        <v>0</v>
      </c>
      <c r="N1795" s="1652">
        <f>SUM(N1784:N1794)</f>
        <v>0</v>
      </c>
      <c r="O1795" s="1652">
        <f>SUM(O1784:O1794)</f>
        <v>0</v>
      </c>
      <c r="P1795" s="1624">
        <f>SUM(P1784:P1794)</f>
        <v>0</v>
      </c>
    </row>
    <row r="1796" spans="1:62" ht="18" customHeight="1">
      <c r="M1796" s="59"/>
      <c r="N1796" s="59"/>
      <c r="O1796" s="59"/>
      <c r="P1796" s="59"/>
    </row>
    <row r="1797" spans="1:62" ht="18" customHeight="1">
      <c r="C1797" s="289" t="s">
        <v>2329</v>
      </c>
    </row>
    <row r="1798" spans="1:62" ht="18" customHeight="1">
      <c r="C1798" s="289"/>
    </row>
    <row r="1799" spans="1:62" ht="18" customHeight="1">
      <c r="D1799" s="1538" t="s">
        <v>2100</v>
      </c>
      <c r="E1799" s="1538" t="s">
        <v>2101</v>
      </c>
      <c r="F1799" s="1538" t="s">
        <v>2102</v>
      </c>
      <c r="G1799" s="1538" t="s">
        <v>2103</v>
      </c>
    </row>
    <row r="1800" spans="1:62" ht="18" customHeight="1">
      <c r="A1800" s="458">
        <v>16</v>
      </c>
      <c r="B1800" t="s">
        <v>2330</v>
      </c>
      <c r="C1800" s="1539" t="s">
        <v>2331</v>
      </c>
      <c r="D1800" s="1540">
        <f>ROUND(P1865,2)</f>
        <v>0</v>
      </c>
      <c r="E1800" s="1540">
        <f>ROUND(Q1865,2)</f>
        <v>0</v>
      </c>
      <c r="F1800" s="1540">
        <f>ROUND(R1865,2)</f>
        <v>0</v>
      </c>
      <c r="G1800" s="1540">
        <f>ROUND(S1865,2)</f>
        <v>0</v>
      </c>
    </row>
    <row r="1801" spans="1:62" ht="18" customHeight="1">
      <c r="A1801" s="459">
        <v>17</v>
      </c>
      <c r="B1801" t="s">
        <v>2332</v>
      </c>
      <c r="C1801" s="1539" t="s">
        <v>2333</v>
      </c>
      <c r="D1801" s="1540">
        <f>ROUND(P1924,2)</f>
        <v>0</v>
      </c>
      <c r="E1801" s="1540">
        <f t="shared" ref="E1801:G1801" si="139">ROUND(Q1924,2)</f>
        <v>0</v>
      </c>
      <c r="F1801" s="1540">
        <f t="shared" si="139"/>
        <v>0</v>
      </c>
      <c r="G1801" s="1540">
        <f t="shared" si="139"/>
        <v>0</v>
      </c>
      <c r="L1801" s="21"/>
      <c r="M1801" s="21"/>
      <c r="N1801" s="21"/>
      <c r="O1801" s="21"/>
      <c r="P1801" s="19"/>
      <c r="Q1801" s="19"/>
      <c r="R1801" s="19"/>
      <c r="S1801" s="19"/>
      <c r="T1801" s="19"/>
      <c r="U1801" s="19"/>
      <c r="V1801" s="21"/>
      <c r="W1801" s="21"/>
      <c r="X1801" s="21"/>
      <c r="Y1801" s="21"/>
      <c r="Z1801" s="21"/>
      <c r="AA1801" s="21"/>
      <c r="AB1801" s="19"/>
      <c r="AC1801" s="19"/>
      <c r="AD1801" s="19"/>
      <c r="AE1801" s="19"/>
      <c r="AF1801" s="19"/>
      <c r="AG1801" s="19"/>
      <c r="AH1801" s="21"/>
      <c r="AI1801" s="21"/>
      <c r="AJ1801" s="21"/>
      <c r="AK1801" s="21"/>
      <c r="AL1801" s="21"/>
      <c r="AM1801" s="21"/>
      <c r="AN1801" s="19"/>
      <c r="AO1801" s="19"/>
      <c r="AP1801" s="19"/>
      <c r="AQ1801" s="19"/>
      <c r="AR1801" s="19"/>
      <c r="AS1801" s="19"/>
      <c r="AT1801" s="21"/>
      <c r="AU1801" s="21"/>
      <c r="AV1801" s="21"/>
      <c r="AW1801" s="21"/>
      <c r="AX1801" s="21"/>
      <c r="AY1801" s="21"/>
      <c r="AZ1801" s="19"/>
      <c r="BA1801" s="19"/>
    </row>
    <row r="1802" spans="1:62" ht="18" customHeight="1">
      <c r="A1802" s="458">
        <v>18</v>
      </c>
      <c r="B1802" t="s">
        <v>2334</v>
      </c>
      <c r="C1802" s="1539" t="s">
        <v>2335</v>
      </c>
      <c r="D1802" s="1540">
        <f>ROUND(P1991,2)</f>
        <v>0</v>
      </c>
      <c r="E1802" s="1540">
        <f t="shared" ref="E1802:G1802" si="140">ROUND(Q1991,2)</f>
        <v>0</v>
      </c>
      <c r="F1802" s="1540">
        <f t="shared" si="140"/>
        <v>0</v>
      </c>
      <c r="G1802" s="1540">
        <f t="shared" si="140"/>
        <v>0</v>
      </c>
    </row>
    <row r="1803" spans="1:62" ht="18" customHeight="1">
      <c r="B1803" s="1"/>
      <c r="C1803" s="1"/>
      <c r="D1803" s="1"/>
      <c r="E1803" s="1"/>
      <c r="F1803" s="1"/>
      <c r="G1803" s="1"/>
    </row>
    <row r="1804" spans="1:62" ht="18" customHeight="1">
      <c r="B1804" s="1"/>
      <c r="C1804" s="1"/>
      <c r="D1804" s="1"/>
      <c r="E1804" s="1"/>
      <c r="F1804" s="1"/>
      <c r="G1804" s="1"/>
      <c r="H1804" s="1"/>
      <c r="I1804" s="1"/>
    </row>
    <row r="1805" spans="1:62" ht="18" customHeight="1">
      <c r="B1805" s="37" t="s">
        <v>29</v>
      </c>
      <c r="C1805" s="1"/>
      <c r="D1805" s="1"/>
      <c r="E1805" s="1"/>
    </row>
    <row r="1806" spans="1:62">
      <c r="C1806" s="1"/>
      <c r="D1806" s="1"/>
      <c r="E1806" s="1"/>
      <c r="F1806" s="1"/>
      <c r="G1806" s="1"/>
      <c r="H1806" s="1"/>
      <c r="I1806" s="1"/>
      <c r="J1806" s="1"/>
      <c r="K1806" s="1"/>
      <c r="L1806" s="1"/>
      <c r="M1806" s="1"/>
    </row>
    <row r="1807" spans="1:62">
      <c r="B1807" t="s">
        <v>2336</v>
      </c>
      <c r="BE1807" s="819" t="s">
        <v>2319</v>
      </c>
      <c r="BF1807" s="290"/>
      <c r="BG1807" s="290"/>
      <c r="BH1807" s="290"/>
      <c r="BI1807" s="290"/>
      <c r="BJ1807" s="290"/>
    </row>
    <row r="1808" spans="1:62">
      <c r="C1808" s="37"/>
      <c r="E1808" s="281"/>
    </row>
    <row r="1809" spans="2:62">
      <c r="C1809" s="1633">
        <v>2007</v>
      </c>
      <c r="D1809" s="1633">
        <v>2007</v>
      </c>
      <c r="E1809" s="1633">
        <v>2007</v>
      </c>
      <c r="F1809" s="1633">
        <v>2008</v>
      </c>
      <c r="G1809" s="1633">
        <v>2008</v>
      </c>
      <c r="H1809" s="1633">
        <v>2008</v>
      </c>
      <c r="I1809" s="1633">
        <v>2009</v>
      </c>
      <c r="J1809" s="1633">
        <v>2009</v>
      </c>
      <c r="K1809" s="1633">
        <v>2009</v>
      </c>
      <c r="L1809" s="1633">
        <v>2010</v>
      </c>
      <c r="M1809" s="1633">
        <v>2010</v>
      </c>
      <c r="N1809" s="1633">
        <v>2010</v>
      </c>
      <c r="O1809" s="1633">
        <v>2011</v>
      </c>
      <c r="P1809" s="1633">
        <v>2011</v>
      </c>
      <c r="Q1809" s="1633">
        <v>2011</v>
      </c>
      <c r="R1809" s="1633">
        <v>2012</v>
      </c>
      <c r="S1809" s="1633">
        <v>2012</v>
      </c>
      <c r="T1809" s="1633">
        <v>2012</v>
      </c>
      <c r="U1809" s="1633">
        <v>2013</v>
      </c>
      <c r="V1809" s="1633">
        <v>2013</v>
      </c>
      <c r="W1809" s="1633">
        <v>2013</v>
      </c>
      <c r="X1809" s="1633">
        <v>2014</v>
      </c>
      <c r="Y1809" s="1633">
        <v>2014</v>
      </c>
      <c r="Z1809" s="1633">
        <v>2014</v>
      </c>
      <c r="AA1809" s="1633">
        <v>2015</v>
      </c>
      <c r="AB1809" s="1633">
        <v>2015</v>
      </c>
      <c r="AC1809" s="1633">
        <v>2015</v>
      </c>
      <c r="AD1809" s="1633">
        <v>2016</v>
      </c>
      <c r="AE1809" s="1633">
        <v>2016</v>
      </c>
      <c r="AF1809" s="1633">
        <v>2016</v>
      </c>
      <c r="AG1809" s="1633">
        <v>2017</v>
      </c>
      <c r="AH1809" s="1633">
        <v>2017</v>
      </c>
      <c r="AI1809" s="1633">
        <v>2017</v>
      </c>
      <c r="AJ1809" s="1633">
        <v>2018</v>
      </c>
      <c r="AK1809" s="1633">
        <v>2018</v>
      </c>
      <c r="AL1809" s="1633">
        <v>2018</v>
      </c>
      <c r="AM1809" s="1633">
        <v>2019</v>
      </c>
      <c r="AN1809" s="1633">
        <v>2019</v>
      </c>
      <c r="AO1809" s="1633">
        <v>2019</v>
      </c>
      <c r="AP1809" s="1633">
        <v>2020</v>
      </c>
      <c r="AQ1809" s="1633">
        <v>2020</v>
      </c>
      <c r="AR1809" s="1633">
        <v>2020</v>
      </c>
      <c r="AS1809" s="1633">
        <v>2021</v>
      </c>
      <c r="AT1809" s="1633">
        <v>2021</v>
      </c>
      <c r="AU1809" s="1633">
        <v>2021</v>
      </c>
      <c r="AV1809" s="1633">
        <v>2022</v>
      </c>
      <c r="AW1809" s="1633">
        <v>2022</v>
      </c>
      <c r="AX1809" s="1633">
        <v>2022</v>
      </c>
      <c r="AY1809" s="1633">
        <v>2023</v>
      </c>
      <c r="AZ1809" s="1633">
        <v>2023</v>
      </c>
      <c r="BA1809" s="1633">
        <v>2023</v>
      </c>
      <c r="BB1809" s="1633">
        <v>2024</v>
      </c>
      <c r="BC1809" s="1633">
        <v>2024</v>
      </c>
      <c r="BD1809" s="1633">
        <v>2024</v>
      </c>
      <c r="BE1809" s="1680">
        <v>2025</v>
      </c>
      <c r="BF1809" s="1680">
        <v>2025</v>
      </c>
      <c r="BG1809" s="1680">
        <v>2025</v>
      </c>
      <c r="BH1809" s="1680">
        <v>2026</v>
      </c>
      <c r="BI1809" s="1680">
        <v>2026</v>
      </c>
      <c r="BJ1809" s="1680">
        <v>2026</v>
      </c>
    </row>
    <row r="1810" spans="2:62">
      <c r="C1810" s="1633" t="s">
        <v>2221</v>
      </c>
      <c r="D1810" s="1633" t="s">
        <v>2222</v>
      </c>
      <c r="E1810" s="1633" t="s">
        <v>2223</v>
      </c>
      <c r="F1810" s="1633" t="s">
        <v>2221</v>
      </c>
      <c r="G1810" s="1633" t="s">
        <v>2222</v>
      </c>
      <c r="H1810" s="1633" t="s">
        <v>2223</v>
      </c>
      <c r="I1810" s="1633" t="s">
        <v>2221</v>
      </c>
      <c r="J1810" s="1633" t="s">
        <v>2222</v>
      </c>
      <c r="K1810" s="1633" t="s">
        <v>2223</v>
      </c>
      <c r="L1810" s="1633" t="s">
        <v>2221</v>
      </c>
      <c r="M1810" s="1633" t="s">
        <v>2222</v>
      </c>
      <c r="N1810" s="1633" t="s">
        <v>2223</v>
      </c>
      <c r="O1810" s="1633" t="s">
        <v>2221</v>
      </c>
      <c r="P1810" s="1633" t="s">
        <v>2222</v>
      </c>
      <c r="Q1810" s="1633" t="s">
        <v>2223</v>
      </c>
      <c r="R1810" s="1633" t="s">
        <v>2221</v>
      </c>
      <c r="S1810" s="1633" t="s">
        <v>2222</v>
      </c>
      <c r="T1810" s="1633" t="s">
        <v>2223</v>
      </c>
      <c r="U1810" s="1633" t="s">
        <v>2221</v>
      </c>
      <c r="V1810" s="1633" t="s">
        <v>2222</v>
      </c>
      <c r="W1810" s="1633" t="s">
        <v>2223</v>
      </c>
      <c r="X1810" s="1633" t="s">
        <v>2221</v>
      </c>
      <c r="Y1810" s="1633" t="s">
        <v>2222</v>
      </c>
      <c r="Z1810" s="1633" t="s">
        <v>2223</v>
      </c>
      <c r="AA1810" s="1633" t="s">
        <v>2221</v>
      </c>
      <c r="AB1810" s="1633" t="s">
        <v>2222</v>
      </c>
      <c r="AC1810" s="1633" t="s">
        <v>2223</v>
      </c>
      <c r="AD1810" s="1633" t="s">
        <v>2221</v>
      </c>
      <c r="AE1810" s="1633" t="s">
        <v>2222</v>
      </c>
      <c r="AF1810" s="1633" t="s">
        <v>2223</v>
      </c>
      <c r="AG1810" s="1633" t="s">
        <v>2221</v>
      </c>
      <c r="AH1810" s="1633" t="s">
        <v>2222</v>
      </c>
      <c r="AI1810" s="1633" t="s">
        <v>2223</v>
      </c>
      <c r="AJ1810" s="1633" t="s">
        <v>2221</v>
      </c>
      <c r="AK1810" s="1633" t="s">
        <v>2222</v>
      </c>
      <c r="AL1810" s="1633" t="s">
        <v>2223</v>
      </c>
      <c r="AM1810" s="1633" t="s">
        <v>2221</v>
      </c>
      <c r="AN1810" s="1633" t="s">
        <v>2222</v>
      </c>
      <c r="AO1810" s="1633" t="s">
        <v>2223</v>
      </c>
      <c r="AP1810" s="1633" t="s">
        <v>2221</v>
      </c>
      <c r="AQ1810" s="1633" t="s">
        <v>2222</v>
      </c>
      <c r="AR1810" s="1633" t="s">
        <v>2223</v>
      </c>
      <c r="AS1810" s="1633" t="s">
        <v>2221</v>
      </c>
      <c r="AT1810" s="1633" t="s">
        <v>2222</v>
      </c>
      <c r="AU1810" s="1633" t="s">
        <v>2223</v>
      </c>
      <c r="AV1810" s="1633" t="s">
        <v>2221</v>
      </c>
      <c r="AW1810" s="1633" t="s">
        <v>2222</v>
      </c>
      <c r="AX1810" s="1633" t="s">
        <v>2223</v>
      </c>
      <c r="AY1810" s="1633" t="s">
        <v>2221</v>
      </c>
      <c r="AZ1810" s="1633" t="s">
        <v>2222</v>
      </c>
      <c r="BA1810" s="1633" t="s">
        <v>2223</v>
      </c>
      <c r="BB1810" s="1633" t="s">
        <v>2221</v>
      </c>
      <c r="BC1810" s="1633" t="s">
        <v>2222</v>
      </c>
      <c r="BD1810" s="1633" t="s">
        <v>2223</v>
      </c>
      <c r="BE1810" s="1680" t="s">
        <v>2221</v>
      </c>
      <c r="BF1810" s="1680" t="s">
        <v>2222</v>
      </c>
      <c r="BG1810" s="1680" t="s">
        <v>2223</v>
      </c>
      <c r="BH1810" s="1680" t="s">
        <v>2221</v>
      </c>
      <c r="BI1810" s="1680" t="s">
        <v>2222</v>
      </c>
      <c r="BJ1810" s="1680" t="s">
        <v>2223</v>
      </c>
    </row>
    <row r="1811" spans="2:62">
      <c r="C1811" s="1634" t="str">
        <f>C1809&amp;C1810</f>
        <v>2007CO2 (kg/ud)</v>
      </c>
      <c r="D1811" s="1634" t="str">
        <f t="shared" ref="D1811:AT1811" si="141">D1809&amp;D1810</f>
        <v>2007CH4 (g/ud)</v>
      </c>
      <c r="E1811" s="1634" t="str">
        <f t="shared" si="141"/>
        <v>2007N2O (g/ud)</v>
      </c>
      <c r="F1811" s="1634" t="str">
        <f t="shared" si="141"/>
        <v>2008CO2 (kg/ud)</v>
      </c>
      <c r="G1811" s="1634" t="str">
        <f t="shared" si="141"/>
        <v>2008CH4 (g/ud)</v>
      </c>
      <c r="H1811" s="1634" t="str">
        <f t="shared" si="141"/>
        <v>2008N2O (g/ud)</v>
      </c>
      <c r="I1811" s="1634" t="str">
        <f t="shared" si="141"/>
        <v>2009CO2 (kg/ud)</v>
      </c>
      <c r="J1811" s="1634" t="str">
        <f t="shared" si="141"/>
        <v>2009CH4 (g/ud)</v>
      </c>
      <c r="K1811" s="1634" t="str">
        <f t="shared" si="141"/>
        <v>2009N2O (g/ud)</v>
      </c>
      <c r="L1811" s="1634" t="str">
        <f t="shared" si="141"/>
        <v>2010CO2 (kg/ud)</v>
      </c>
      <c r="M1811" s="1634" t="str">
        <f t="shared" si="141"/>
        <v>2010CH4 (g/ud)</v>
      </c>
      <c r="N1811" s="1634" t="str">
        <f t="shared" si="141"/>
        <v>2010N2O (g/ud)</v>
      </c>
      <c r="O1811" s="1634" t="str">
        <f t="shared" si="141"/>
        <v>2011CO2 (kg/ud)</v>
      </c>
      <c r="P1811" s="1634" t="str">
        <f t="shared" si="141"/>
        <v>2011CH4 (g/ud)</v>
      </c>
      <c r="Q1811" s="1634" t="str">
        <f t="shared" si="141"/>
        <v>2011N2O (g/ud)</v>
      </c>
      <c r="R1811" s="1634" t="str">
        <f t="shared" si="141"/>
        <v>2012CO2 (kg/ud)</v>
      </c>
      <c r="S1811" s="1634" t="str">
        <f t="shared" si="141"/>
        <v>2012CH4 (g/ud)</v>
      </c>
      <c r="T1811" s="1634" t="str">
        <f t="shared" si="141"/>
        <v>2012N2O (g/ud)</v>
      </c>
      <c r="U1811" s="1634" t="str">
        <f t="shared" si="141"/>
        <v>2013CO2 (kg/ud)</v>
      </c>
      <c r="V1811" s="1634" t="str">
        <f t="shared" si="141"/>
        <v>2013CH4 (g/ud)</v>
      </c>
      <c r="W1811" s="1634" t="str">
        <f t="shared" si="141"/>
        <v>2013N2O (g/ud)</v>
      </c>
      <c r="X1811" s="1634" t="str">
        <f t="shared" si="141"/>
        <v>2014CO2 (kg/ud)</v>
      </c>
      <c r="Y1811" s="1634" t="str">
        <f t="shared" si="141"/>
        <v>2014CH4 (g/ud)</v>
      </c>
      <c r="Z1811" s="1634" t="str">
        <f t="shared" si="141"/>
        <v>2014N2O (g/ud)</v>
      </c>
      <c r="AA1811" s="1634" t="str">
        <f t="shared" si="141"/>
        <v>2015CO2 (kg/ud)</v>
      </c>
      <c r="AB1811" s="1634" t="str">
        <f t="shared" si="141"/>
        <v>2015CH4 (g/ud)</v>
      </c>
      <c r="AC1811" s="1634" t="str">
        <f t="shared" si="141"/>
        <v>2015N2O (g/ud)</v>
      </c>
      <c r="AD1811" s="1634" t="str">
        <f t="shared" si="141"/>
        <v>2016CO2 (kg/ud)</v>
      </c>
      <c r="AE1811" s="1634" t="str">
        <f t="shared" si="141"/>
        <v>2016CH4 (g/ud)</v>
      </c>
      <c r="AF1811" s="1634" t="str">
        <f t="shared" si="141"/>
        <v>2016N2O (g/ud)</v>
      </c>
      <c r="AG1811" s="1634" t="str">
        <f t="shared" si="141"/>
        <v>2017CO2 (kg/ud)</v>
      </c>
      <c r="AH1811" s="1634" t="str">
        <f t="shared" si="141"/>
        <v>2017CH4 (g/ud)</v>
      </c>
      <c r="AI1811" s="1634" t="str">
        <f t="shared" si="141"/>
        <v>2017N2O (g/ud)</v>
      </c>
      <c r="AJ1811" s="1634" t="str">
        <f t="shared" si="141"/>
        <v>2018CO2 (kg/ud)</v>
      </c>
      <c r="AK1811" s="1634" t="str">
        <f t="shared" si="141"/>
        <v>2018CH4 (g/ud)</v>
      </c>
      <c r="AL1811" s="1634" t="str">
        <f t="shared" si="141"/>
        <v>2018N2O (g/ud)</v>
      </c>
      <c r="AM1811" s="1634" t="str">
        <f t="shared" si="141"/>
        <v>2019CO2 (kg/ud)</v>
      </c>
      <c r="AN1811" s="1634" t="str">
        <f t="shared" si="141"/>
        <v>2019CH4 (g/ud)</v>
      </c>
      <c r="AO1811" s="1634" t="str">
        <f t="shared" si="141"/>
        <v>2019N2O (g/ud)</v>
      </c>
      <c r="AP1811" s="1634" t="str">
        <f t="shared" si="141"/>
        <v>2020CO2 (kg/ud)</v>
      </c>
      <c r="AQ1811" s="1634" t="str">
        <f t="shared" si="141"/>
        <v>2020CH4 (g/ud)</v>
      </c>
      <c r="AR1811" s="1634" t="str">
        <f t="shared" si="141"/>
        <v>2020N2O (g/ud)</v>
      </c>
      <c r="AS1811" s="1634" t="str">
        <f t="shared" si="141"/>
        <v>2021CO2 (kg/ud)</v>
      </c>
      <c r="AT1811" s="1634" t="str">
        <f t="shared" si="141"/>
        <v>2021CH4 (g/ud)</v>
      </c>
      <c r="AU1811" s="1634" t="str">
        <f>AU1809&amp;AU1810</f>
        <v>2021N2O (g/ud)</v>
      </c>
      <c r="AV1811" s="1634" t="str">
        <f t="shared" ref="AV1811:AZ1811" si="142">AV1809&amp;AV1810</f>
        <v>2022CO2 (kg/ud)</v>
      </c>
      <c r="AW1811" s="1634" t="str">
        <f t="shared" si="142"/>
        <v>2022CH4 (g/ud)</v>
      </c>
      <c r="AX1811" s="1634" t="str">
        <f t="shared" si="142"/>
        <v>2022N2O (g/ud)</v>
      </c>
      <c r="AY1811" s="1634" t="str">
        <f t="shared" si="142"/>
        <v>2023CO2 (kg/ud)</v>
      </c>
      <c r="AZ1811" s="1634" t="str">
        <f t="shared" si="142"/>
        <v>2023CH4 (g/ud)</v>
      </c>
      <c r="BA1811" s="1634" t="str">
        <f>BA1809&amp;BA1810</f>
        <v>2023N2O (g/ud)</v>
      </c>
      <c r="BB1811" s="1634" t="str">
        <f t="shared" ref="BB1811:BD1811" si="143">BB1809&amp;BB1810</f>
        <v>2024CO2 (kg/ud)</v>
      </c>
      <c r="BC1811" s="1634" t="str">
        <f t="shared" si="143"/>
        <v>2024CH4 (g/ud)</v>
      </c>
      <c r="BD1811" s="1634" t="str">
        <f t="shared" si="143"/>
        <v>2024N2O (g/ud)</v>
      </c>
      <c r="BE1811" s="1681" t="str">
        <f t="shared" ref="BE1811:BG1811" si="144">BE1809&amp;BE1810</f>
        <v>2025CO2 (kg/ud)</v>
      </c>
      <c r="BF1811" s="1681" t="str">
        <f t="shared" si="144"/>
        <v>2025CH4 (g/ud)</v>
      </c>
      <c r="BG1811" s="1681" t="str">
        <f t="shared" si="144"/>
        <v>2025N2O (g/ud)</v>
      </c>
      <c r="BH1811" s="1681" t="str">
        <f t="shared" ref="BH1811:BJ1811" si="145">BH1809&amp;BH1810</f>
        <v>2026CO2 (kg/ud)</v>
      </c>
      <c r="BI1811" s="1681" t="str">
        <f t="shared" si="145"/>
        <v>2026CH4 (g/ud)</v>
      </c>
      <c r="BJ1811" s="1681" t="str">
        <f t="shared" si="145"/>
        <v>2026N2O (g/ud)</v>
      </c>
    </row>
    <row r="1812" spans="2:62">
      <c r="C1812" s="1682">
        <v>2.6859999999999999</v>
      </c>
      <c r="D1812" s="1682">
        <v>7.5999999999999998E-2</v>
      </c>
      <c r="E1812" s="1682">
        <v>0.115</v>
      </c>
      <c r="F1812" s="1682">
        <v>2.6859999999999999</v>
      </c>
      <c r="G1812" s="1682">
        <v>7.0999999999999994E-2</v>
      </c>
      <c r="H1812" s="1682">
        <v>0.115</v>
      </c>
      <c r="I1812" s="1682">
        <v>2.6859999999999999</v>
      </c>
      <c r="J1812" s="1682">
        <v>6.6000000000000003E-2</v>
      </c>
      <c r="K1812" s="1682">
        <v>0.11600000000000001</v>
      </c>
      <c r="L1812" s="1682">
        <v>2.6859999999999999</v>
      </c>
      <c r="M1812" s="1682">
        <v>6.0999999999999999E-2</v>
      </c>
      <c r="N1812" s="1682">
        <v>0.11600000000000001</v>
      </c>
      <c r="O1812" s="1682">
        <v>2.6859999999999999</v>
      </c>
      <c r="P1812" s="1682">
        <v>5.7000000000000002E-2</v>
      </c>
      <c r="Q1812" s="1682">
        <v>0.11600000000000001</v>
      </c>
      <c r="R1812" s="1682">
        <v>2.6859999999999999</v>
      </c>
      <c r="S1812" s="1682">
        <v>5.2999999999999999E-2</v>
      </c>
      <c r="T1812" s="1682">
        <v>0.11700000000000001</v>
      </c>
      <c r="U1812" s="1682">
        <v>2.6859999999999999</v>
      </c>
      <c r="V1812" s="1682">
        <v>4.9000000000000002E-2</v>
      </c>
      <c r="W1812" s="1682">
        <v>0.11700000000000001</v>
      </c>
      <c r="X1812" s="1682">
        <v>2.6859999999999999</v>
      </c>
      <c r="Y1812" s="1682">
        <v>4.4999999999999998E-2</v>
      </c>
      <c r="Z1812" s="1682">
        <v>0.11700000000000001</v>
      </c>
      <c r="AA1812" s="1682">
        <v>2.6859999999999999</v>
      </c>
      <c r="AB1812" s="1682">
        <v>4.1000000000000002E-2</v>
      </c>
      <c r="AC1812" s="1682">
        <v>0.11700000000000001</v>
      </c>
      <c r="AD1812" s="1682">
        <v>2.6859999999999999</v>
      </c>
      <c r="AE1812" s="1682">
        <v>3.7999999999999999E-2</v>
      </c>
      <c r="AF1812" s="1682">
        <v>0.11700000000000001</v>
      </c>
      <c r="AG1812" s="1682">
        <v>2.6859999999999999</v>
      </c>
      <c r="AH1812" s="1682">
        <v>3.5000000000000003E-2</v>
      </c>
      <c r="AI1812" s="1682">
        <v>0.11700000000000001</v>
      </c>
      <c r="AJ1812" s="1682">
        <v>2.6859999999999999</v>
      </c>
      <c r="AK1812" s="1682">
        <v>3.2000000000000001E-2</v>
      </c>
      <c r="AL1812" s="1682">
        <v>0.11799999999999999</v>
      </c>
      <c r="AM1812" s="1682">
        <v>2.6859999999999999</v>
      </c>
      <c r="AN1812" s="1682">
        <v>3.2000000000000001E-2</v>
      </c>
      <c r="AO1812" s="1682">
        <v>0.11799999999999999</v>
      </c>
      <c r="AP1812" s="1682">
        <v>2.6859999999999999</v>
      </c>
      <c r="AQ1812" s="1682">
        <v>2.8000000000000001E-2</v>
      </c>
      <c r="AR1812" s="1682">
        <v>0.11799999999999999</v>
      </c>
      <c r="AS1812" s="1682">
        <v>2.6859999999999999</v>
      </c>
      <c r="AT1812" s="1682">
        <v>2.5000000000000001E-2</v>
      </c>
      <c r="AU1812" s="1682">
        <v>0.11799999999999999</v>
      </c>
      <c r="AV1812" s="1682">
        <v>2.6859999999999999</v>
      </c>
      <c r="AW1812" s="1682">
        <v>2.5000000000000001E-2</v>
      </c>
      <c r="AX1812" s="1682">
        <v>0.11799999999999999</v>
      </c>
      <c r="AY1812" s="1682">
        <v>2.6859999999999999</v>
      </c>
      <c r="AZ1812" s="1682">
        <v>2.5000000000000001E-2</v>
      </c>
      <c r="BA1812" s="1682">
        <v>0.11799999999999999</v>
      </c>
      <c r="BB1812" s="1682">
        <v>2.6859999999999999</v>
      </c>
      <c r="BC1812" s="1682">
        <v>2.5000000000000001E-2</v>
      </c>
      <c r="BD1812" s="1682">
        <v>0.11799999999999999</v>
      </c>
      <c r="BE1812" s="1683">
        <f t="shared" ref="BE1812" si="146">BH1708</f>
        <v>0</v>
      </c>
      <c r="BF1812" s="1683">
        <f t="shared" ref="BF1812" si="147">BI1708</f>
        <v>0</v>
      </c>
      <c r="BG1812" s="1683">
        <f t="shared" ref="BG1812" si="148">BJ1708</f>
        <v>0</v>
      </c>
      <c r="BH1812" s="1683">
        <f t="shared" ref="BH1812" si="149">BK1708</f>
        <v>0</v>
      </c>
      <c r="BI1812" s="1683">
        <f t="shared" ref="BI1812" si="150">BL1708</f>
        <v>0</v>
      </c>
      <c r="BJ1812" s="1683">
        <f t="shared" ref="BJ1812" si="151">BM1708</f>
        <v>0</v>
      </c>
    </row>
    <row r="1813" spans="2:62">
      <c r="E1813" s="281"/>
    </row>
    <row r="1814" spans="2:62">
      <c r="E1814" s="281"/>
    </row>
    <row r="1815" spans="2:62" ht="18" customHeight="1">
      <c r="C1815" s="356" t="s">
        <v>2337</v>
      </c>
      <c r="D1815" s="1"/>
      <c r="E1815" s="1"/>
      <c r="F1815" s="1"/>
      <c r="G1815" s="1"/>
      <c r="H1815" s="1"/>
      <c r="I1815" s="1"/>
      <c r="J1815" s="1"/>
    </row>
    <row r="1816" spans="2:62" ht="18" customHeight="1">
      <c r="C1816" s="356"/>
      <c r="D1816" s="1"/>
      <c r="E1816" s="1"/>
      <c r="F1816" s="1"/>
      <c r="G1816" s="1"/>
      <c r="H1816" s="1"/>
      <c r="I1816" s="1"/>
      <c r="J1816" s="1"/>
    </row>
    <row r="1817" spans="2:62">
      <c r="B1817" s="37" t="s">
        <v>2226</v>
      </c>
    </row>
    <row r="1819" spans="2:62">
      <c r="C1819" s="1668" t="s">
        <v>2338</v>
      </c>
      <c r="E1819" s="1668" t="s">
        <v>2339</v>
      </c>
    </row>
    <row r="1820" spans="2:62">
      <c r="C1820" s="1486" t="s">
        <v>992</v>
      </c>
      <c r="E1820" s="1645" t="s">
        <v>988</v>
      </c>
    </row>
    <row r="1821" spans="2:62">
      <c r="C1821" s="263" t="s">
        <v>993</v>
      </c>
      <c r="E1821" s="262" t="s">
        <v>2340</v>
      </c>
    </row>
    <row r="1822" spans="2:62">
      <c r="C1822" s="263" t="s">
        <v>994</v>
      </c>
      <c r="E1822" s="262" t="s">
        <v>2341</v>
      </c>
    </row>
    <row r="1823" spans="2:62">
      <c r="C1823" s="263" t="s">
        <v>995</v>
      </c>
      <c r="E1823" s="264" t="s">
        <v>2342</v>
      </c>
    </row>
    <row r="1824" spans="2:62">
      <c r="C1824" s="263" t="s">
        <v>996</v>
      </c>
    </row>
    <row r="1825" spans="2:9">
      <c r="C1825" s="263" t="s">
        <v>997</v>
      </c>
    </row>
    <row r="1826" spans="2:9">
      <c r="C1826" s="263" t="s">
        <v>998</v>
      </c>
    </row>
    <row r="1827" spans="2:9">
      <c r="C1827" s="263" t="s">
        <v>999</v>
      </c>
    </row>
    <row r="1828" spans="2:9">
      <c r="C1828" s="263" t="s">
        <v>1000</v>
      </c>
    </row>
    <row r="1829" spans="2:9">
      <c r="C1829" s="265" t="s">
        <v>108</v>
      </c>
    </row>
    <row r="1832" spans="2:9">
      <c r="B1832" s="37" t="s">
        <v>795</v>
      </c>
    </row>
    <row r="1834" spans="2:9">
      <c r="C1834" t="s">
        <v>986</v>
      </c>
    </row>
    <row r="1836" spans="2:9">
      <c r="C1836" s="1684" t="s">
        <v>985</v>
      </c>
      <c r="D1836" s="1684" t="s">
        <v>988</v>
      </c>
      <c r="E1836" s="1684" t="s">
        <v>2340</v>
      </c>
      <c r="F1836" s="1684" t="s">
        <v>2341</v>
      </c>
      <c r="G1836" s="1684" t="s">
        <v>2342</v>
      </c>
      <c r="I1836" s="1684" t="s">
        <v>987</v>
      </c>
    </row>
    <row r="1837" spans="2:9">
      <c r="C1837" s="787" t="s">
        <v>992</v>
      </c>
      <c r="D1837" s="787">
        <v>18</v>
      </c>
      <c r="E1837" s="787">
        <v>23</v>
      </c>
      <c r="F1837" s="787">
        <v>27</v>
      </c>
      <c r="G1837" s="787">
        <v>30</v>
      </c>
      <c r="I1837" s="787">
        <v>45</v>
      </c>
    </row>
    <row r="1838" spans="2:9">
      <c r="C1838" s="787" t="s">
        <v>993</v>
      </c>
      <c r="D1838" s="787">
        <v>18</v>
      </c>
      <c r="E1838" s="787">
        <v>22</v>
      </c>
      <c r="F1838" s="787">
        <v>26</v>
      </c>
      <c r="G1838" s="787">
        <v>30</v>
      </c>
      <c r="I1838" s="787">
        <v>28</v>
      </c>
    </row>
    <row r="1839" spans="2:9">
      <c r="C1839" s="787" t="s">
        <v>994</v>
      </c>
      <c r="D1839" s="787">
        <v>15</v>
      </c>
      <c r="E1839" s="787">
        <v>19</v>
      </c>
      <c r="F1839" s="787">
        <v>23</v>
      </c>
      <c r="G1839" s="787">
        <v>27</v>
      </c>
      <c r="I1839" s="787">
        <v>26</v>
      </c>
    </row>
    <row r="1840" spans="2:9">
      <c r="C1840" s="787" t="s">
        <v>995</v>
      </c>
      <c r="D1840" s="787">
        <v>9</v>
      </c>
      <c r="E1840" s="787">
        <v>12</v>
      </c>
      <c r="F1840" s="787">
        <v>15</v>
      </c>
      <c r="G1840" s="787">
        <v>18</v>
      </c>
      <c r="I1840" s="787">
        <v>22</v>
      </c>
    </row>
    <row r="1841" spans="2:21">
      <c r="C1841" s="787" t="s">
        <v>996</v>
      </c>
      <c r="D1841" s="787">
        <v>12</v>
      </c>
      <c r="E1841" s="787">
        <v>14</v>
      </c>
      <c r="F1841" s="787">
        <v>18</v>
      </c>
      <c r="G1841" s="787">
        <v>20</v>
      </c>
      <c r="I1841" s="787">
        <v>10</v>
      </c>
    </row>
    <row r="1842" spans="2:21">
      <c r="C1842" s="787" t="s">
        <v>997</v>
      </c>
      <c r="D1842" s="787">
        <v>6</v>
      </c>
      <c r="E1842" s="787">
        <v>7</v>
      </c>
      <c r="F1842" s="787">
        <v>9</v>
      </c>
      <c r="G1842" s="787">
        <v>10</v>
      </c>
      <c r="I1842" s="787">
        <v>13</v>
      </c>
    </row>
    <row r="1843" spans="2:21">
      <c r="C1843" s="787" t="s">
        <v>998</v>
      </c>
      <c r="D1843" s="787">
        <v>4</v>
      </c>
      <c r="E1843" s="787">
        <v>6</v>
      </c>
      <c r="F1843" s="787">
        <v>8</v>
      </c>
      <c r="G1843" s="787">
        <v>10</v>
      </c>
      <c r="I1843" s="787">
        <v>15</v>
      </c>
      <c r="L1843" s="1685" t="str">
        <f>IF($D1972="Otros", "-",IF($D1972="","",(IFERROR(INDEX($C$1812:$AU$1812,1,MATCH($D$6&amp;J$1912,$C$1811:$AU$1811,0)),""))))</f>
        <v/>
      </c>
    </row>
    <row r="1844" spans="2:21">
      <c r="C1844" s="787" t="s">
        <v>999</v>
      </c>
      <c r="D1844" s="787">
        <v>6</v>
      </c>
      <c r="E1844" s="787">
        <v>6</v>
      </c>
      <c r="F1844" s="787">
        <v>6</v>
      </c>
      <c r="G1844" s="787">
        <v>6</v>
      </c>
      <c r="I1844" s="787">
        <v>10</v>
      </c>
    </row>
    <row r="1845" spans="2:21">
      <c r="C1845" s="787" t="s">
        <v>1000</v>
      </c>
      <c r="D1845" s="787">
        <v>5</v>
      </c>
      <c r="E1845" s="787">
        <v>5</v>
      </c>
      <c r="F1845" s="787">
        <v>5</v>
      </c>
      <c r="G1845" s="787">
        <v>5</v>
      </c>
      <c r="I1845" s="787">
        <v>5</v>
      </c>
    </row>
    <row r="1846" spans="2:21">
      <c r="C1846" s="787" t="s">
        <v>108</v>
      </c>
      <c r="D1846" s="787" t="s">
        <v>546</v>
      </c>
      <c r="E1846" s="787" t="s">
        <v>546</v>
      </c>
      <c r="F1846" s="787" t="s">
        <v>546</v>
      </c>
      <c r="G1846" s="787" t="s">
        <v>546</v>
      </c>
      <c r="I1846" s="787" t="s">
        <v>546</v>
      </c>
    </row>
    <row r="1847" spans="2:21">
      <c r="C1847" s="282" t="s">
        <v>2343</v>
      </c>
    </row>
    <row r="1848" spans="2:21">
      <c r="C1848" s="282"/>
    </row>
    <row r="1849" spans="2:21">
      <c r="B1849" s="37" t="s">
        <v>2344</v>
      </c>
    </row>
    <row r="1851" spans="2:21">
      <c r="C1851" s="36"/>
    </row>
    <row r="1852" spans="2:21" ht="15" customHeight="1">
      <c r="C1852" s="1686" t="s">
        <v>158</v>
      </c>
      <c r="D1852" s="1686" t="s">
        <v>985</v>
      </c>
      <c r="E1852" s="1674" t="s">
        <v>2345</v>
      </c>
      <c r="F1852" s="1674" t="s">
        <v>1007</v>
      </c>
      <c r="G1852" s="1687" t="s">
        <v>2346</v>
      </c>
      <c r="H1852" s="1674" t="s">
        <v>149</v>
      </c>
      <c r="I1852" s="1674" t="s">
        <v>2347</v>
      </c>
      <c r="J1852" s="1675" t="s">
        <v>2235</v>
      </c>
      <c r="K1852" s="1676"/>
      <c r="L1852" s="1677"/>
      <c r="M1852" s="1675" t="s">
        <v>2236</v>
      </c>
      <c r="N1852" s="1676"/>
      <c r="O1852" s="1677"/>
      <c r="P1852" s="1688" t="s">
        <v>2109</v>
      </c>
      <c r="Q1852" s="1689"/>
      <c r="R1852" s="1689"/>
      <c r="S1852" s="1690"/>
    </row>
    <row r="1853" spans="2:21" ht="18">
      <c r="C1853" s="1291"/>
      <c r="D1853" s="1291"/>
      <c r="E1853" s="1292"/>
      <c r="F1853" s="1292"/>
      <c r="G1853" s="1293"/>
      <c r="H1853" s="1292"/>
      <c r="I1853" s="1292"/>
      <c r="J1853" s="1678" t="s">
        <v>2221</v>
      </c>
      <c r="K1853" s="1678" t="s">
        <v>2222</v>
      </c>
      <c r="L1853" s="1678" t="s">
        <v>2223</v>
      </c>
      <c r="M1853" s="1678" t="s">
        <v>2221</v>
      </c>
      <c r="N1853" s="1678" t="s">
        <v>2222</v>
      </c>
      <c r="O1853" s="1678" t="s">
        <v>2223</v>
      </c>
      <c r="P1853" s="1678" t="s">
        <v>2237</v>
      </c>
      <c r="Q1853" s="1678" t="s">
        <v>2238</v>
      </c>
      <c r="R1853" s="1678" t="s">
        <v>2239</v>
      </c>
      <c r="S1853" s="1678" t="s">
        <v>2240</v>
      </c>
    </row>
    <row r="1854" spans="2:21">
      <c r="C1854" s="1691" t="s">
        <v>158</v>
      </c>
      <c r="D1854" s="1692"/>
      <c r="E1854" s="1692"/>
      <c r="F1854" s="1692"/>
      <c r="G1854" s="1692"/>
      <c r="H1854" s="1692"/>
      <c r="I1854" s="1692"/>
      <c r="J1854" s="1692"/>
      <c r="K1854" s="1692"/>
      <c r="L1854" s="1692"/>
      <c r="M1854" s="1692"/>
      <c r="N1854" s="1692"/>
      <c r="O1854" s="1692"/>
      <c r="P1854" s="1692"/>
      <c r="Q1854" s="1692"/>
      <c r="R1854" s="1692"/>
      <c r="S1854" s="1693" t="s">
        <v>2109</v>
      </c>
    </row>
    <row r="1855" spans="2:21">
      <c r="C1855" s="787" t="str">
        <f>IF(ISBLANK('6. Vehículos y maquinaria'!E171),"",'6. Vehículos y maquinaria'!E171)</f>
        <v/>
      </c>
      <c r="D1855" s="787" t="str">
        <f>IF(ISBLANK('6. Vehículos y maquinaria'!F171),"",'6. Vehículos y maquinaria'!F171)</f>
        <v/>
      </c>
      <c r="E1855" s="787" t="str">
        <f>IF(ISBLANK('6. Vehículos y maquinaria'!G171),"",'6. Vehículos y maquinaria'!G171)</f>
        <v/>
      </c>
      <c r="F1855" s="787" t="str">
        <f>IF(D1855="Otros","",IF(D1855="","",IF(E1855="","",INDEX($D$1837:$G$1845,MATCH(D1855,$C$1837:$C$1845,0),MATCH(E1855,$D$1836:$G$1836,0)))))</f>
        <v/>
      </c>
      <c r="G1855" s="787" t="str">
        <f>IF(ISBLANK('6. Vehículos y maquinaria'!I171),"",'6. Vehículos y maquinaria'!I171)</f>
        <v/>
      </c>
      <c r="H1855" s="787" t="str">
        <f>IF(ISBLANK('6. Vehículos y maquinaria'!J171),"",'6. Vehículos y maquinaria'!J171)</f>
        <v/>
      </c>
      <c r="I1855" s="787" t="str">
        <f>IFERROR(IF(OR(D1855="",H1855=""), "", IF(D1855="Otros", G1855*H1855,F1855*H1855)),"")</f>
        <v/>
      </c>
      <c r="J1855" s="1694" t="str">
        <f>IF($D1855="Otros","",IF($D1855="","",IFERROR(INDEX($C$1812:$BJ$1812,1,MATCH($D$6&amp;J$1853,$C$1811:$BJ$1811,0)),"")))</f>
        <v/>
      </c>
      <c r="K1855" s="1694" t="str">
        <f>IF($D1855="Otros","",IF($D1855="","",IFERROR(INDEX($C$1812:$BJ$1812,1,MATCH($D$6&amp;K$1853,$C$1811:$BJ$1811,0)),"")))</f>
        <v/>
      </c>
      <c r="L1855" s="1694" t="str">
        <f>IF($D1855="Otros","",IF($D1855="","",IFERROR(INDEX($C$1812:$BJ$1812,1,MATCH($D$6&amp;L$1853,$C$1811:$BJ$1811,0)),"")))</f>
        <v/>
      </c>
      <c r="M1855" s="787" t="str">
        <f>IF(ISBLANK('6. Vehículos y maquinaria'!O171),"",'6. Vehículos y maquinaria'!O171)</f>
        <v/>
      </c>
      <c r="N1855" s="787" t="str">
        <f>IF(ISBLANK('6. Vehículos y maquinaria'!P171),"",'6. Vehículos y maquinaria'!P171)</f>
        <v/>
      </c>
      <c r="O1855" s="787" t="str">
        <f>IF(ISBLANK('6. Vehículos y maquinaria'!Q171),"",'6. Vehículos y maquinaria'!Q171)</f>
        <v/>
      </c>
      <c r="P1855" s="1679" t="str">
        <f>IFERROR(IF($D1855="Otros",$I1855*M1855,$I1855*J1855),"")</f>
        <v/>
      </c>
      <c r="Q1855" s="1679" t="str">
        <f t="shared" ref="Q1855:Q1863" si="152">IFERROR(IF($D1855="Otros",$I1855*N1855,$I1855*K1855),"")</f>
        <v/>
      </c>
      <c r="R1855" s="1679" t="str">
        <f t="shared" ref="R1855:R1863" si="153">IFERROR(IF($D1855="Otros",$I1855*O1855,$I1855*L1855),"")</f>
        <v/>
      </c>
      <c r="S1855" s="780" t="str">
        <f>IFERROR($P1855+$Q1855*$H$9/1000+$R1855*$H$10/1000,"")</f>
        <v/>
      </c>
      <c r="U1855" t="str">
        <f>IFERROR($N1855+$O1855*$H$9/1000+$P1855*$H$10/1000,"")</f>
        <v/>
      </c>
    </row>
    <row r="1856" spans="2:21">
      <c r="C1856" s="787" t="str">
        <f>IF(ISBLANK('6. Vehículos y maquinaria'!E172),"",'6. Vehículos y maquinaria'!E172)</f>
        <v/>
      </c>
      <c r="D1856" s="787" t="str">
        <f>IF(ISBLANK('6. Vehículos y maquinaria'!F172),"",'6. Vehículos y maquinaria'!F172)</f>
        <v/>
      </c>
      <c r="E1856" s="787" t="str">
        <f>IF(ISBLANK('6. Vehículos y maquinaria'!G172),"",'6. Vehículos y maquinaria'!G172)</f>
        <v/>
      </c>
      <c r="F1856" s="787" t="str">
        <f t="shared" ref="F1856:F1864" si="154">IF(D1856="Otros","",IF(D1856="","",IF(E1856="","",INDEX($D$1837:$G$1845,MATCH(D1856,$C$1837:$C$1845,0),MATCH(E1856,$D$1836:$G$1836,0)))))</f>
        <v/>
      </c>
      <c r="G1856" s="787" t="str">
        <f>IF(ISBLANK('6. Vehículos y maquinaria'!I172),"",'6. Vehículos y maquinaria'!I172)</f>
        <v/>
      </c>
      <c r="H1856" s="787" t="str">
        <f>IF(ISBLANK('6. Vehículos y maquinaria'!J172),"",'6. Vehículos y maquinaria'!J172)</f>
        <v/>
      </c>
      <c r="I1856" s="787" t="str">
        <f t="shared" ref="I1856:I1864" si="155">IFERROR(IF(OR(D1856="",H1856=""), "", IF(D1856="Otros", G1856*H1856,F1856*H1856)),"")</f>
        <v/>
      </c>
      <c r="J1856" s="1694" t="str">
        <f t="shared" ref="J1856:L1863" si="156">IF($D1856="Otros","",IF($D1856="","",IFERROR(INDEX($C$1812:$BJ$1812,1,MATCH($D$6&amp;J$1853,$C$1811:$BJ$1811,0)),"")))</f>
        <v/>
      </c>
      <c r="K1856" s="1694" t="str">
        <f t="shared" si="156"/>
        <v/>
      </c>
      <c r="L1856" s="1694" t="str">
        <f t="shared" si="156"/>
        <v/>
      </c>
      <c r="M1856" s="787" t="str">
        <f>IF(ISBLANK('6. Vehículos y maquinaria'!O172),"",'6. Vehículos y maquinaria'!O172)</f>
        <v/>
      </c>
      <c r="N1856" s="787" t="str">
        <f>IF(ISBLANK('6. Vehículos y maquinaria'!P172),"",'6. Vehículos y maquinaria'!P172)</f>
        <v/>
      </c>
      <c r="O1856" s="787" t="str">
        <f>IF(ISBLANK('6. Vehículos y maquinaria'!Q172),"",'6. Vehículos y maquinaria'!Q172)</f>
        <v/>
      </c>
      <c r="P1856" s="1679" t="str">
        <f t="shared" ref="P1856:P1863" si="157">IFERROR(IF($D1856="Otros",$I1856*M1856,$I1856*J1856),"")</f>
        <v/>
      </c>
      <c r="Q1856" s="1679" t="str">
        <f t="shared" si="152"/>
        <v/>
      </c>
      <c r="R1856" s="1679" t="str">
        <f t="shared" si="153"/>
        <v/>
      </c>
      <c r="S1856" s="780" t="str">
        <f t="shared" ref="S1856:S1864" si="158">IFERROR($P1856+$Q1856*$H$9/1000+$R1856*$H$10/1000,"")</f>
        <v/>
      </c>
    </row>
    <row r="1857" spans="2:19">
      <c r="C1857" s="787" t="str">
        <f>IF(ISBLANK('6. Vehículos y maquinaria'!E173),"",'6. Vehículos y maquinaria'!E173)</f>
        <v/>
      </c>
      <c r="D1857" s="787" t="str">
        <f>IF(ISBLANK('6. Vehículos y maquinaria'!F173),"",'6. Vehículos y maquinaria'!F173)</f>
        <v/>
      </c>
      <c r="E1857" s="787" t="str">
        <f>IF(ISBLANK('6. Vehículos y maquinaria'!G173),"",'6. Vehículos y maquinaria'!G173)</f>
        <v/>
      </c>
      <c r="F1857" s="787" t="str">
        <f t="shared" si="154"/>
        <v/>
      </c>
      <c r="G1857" s="787" t="str">
        <f>IF(ISBLANK('6. Vehículos y maquinaria'!I173),"",'6. Vehículos y maquinaria'!I173)</f>
        <v/>
      </c>
      <c r="H1857" s="787" t="str">
        <f>IF(ISBLANK('6. Vehículos y maquinaria'!J173),"",'6. Vehículos y maquinaria'!J173)</f>
        <v/>
      </c>
      <c r="I1857" s="787" t="str">
        <f t="shared" si="155"/>
        <v/>
      </c>
      <c r="J1857" s="1694" t="str">
        <f t="shared" si="156"/>
        <v/>
      </c>
      <c r="K1857" s="1694" t="str">
        <f t="shared" si="156"/>
        <v/>
      </c>
      <c r="L1857" s="1694" t="str">
        <f t="shared" si="156"/>
        <v/>
      </c>
      <c r="M1857" s="787" t="str">
        <f>IF(ISBLANK('6. Vehículos y maquinaria'!O173),"",'6. Vehículos y maquinaria'!O173)</f>
        <v/>
      </c>
      <c r="N1857" s="787" t="str">
        <f>IF(ISBLANK('6. Vehículos y maquinaria'!P173),"",'6. Vehículos y maquinaria'!P173)</f>
        <v/>
      </c>
      <c r="O1857" s="787" t="str">
        <f>IF(ISBLANK('6. Vehículos y maquinaria'!Q173),"",'6. Vehículos y maquinaria'!Q173)</f>
        <v/>
      </c>
      <c r="P1857" s="1679" t="str">
        <f t="shared" si="157"/>
        <v/>
      </c>
      <c r="Q1857" s="1679" t="str">
        <f t="shared" si="152"/>
        <v/>
      </c>
      <c r="R1857" s="1679" t="str">
        <f t="shared" si="153"/>
        <v/>
      </c>
      <c r="S1857" s="780" t="str">
        <f t="shared" si="158"/>
        <v/>
      </c>
    </row>
    <row r="1858" spans="2:19">
      <c r="C1858" s="787" t="str">
        <f>IF(ISBLANK('6. Vehículos y maquinaria'!E174),"",'6. Vehículos y maquinaria'!E174)</f>
        <v/>
      </c>
      <c r="D1858" s="787" t="str">
        <f>IF(ISBLANK('6. Vehículos y maquinaria'!F174),"",'6. Vehículos y maquinaria'!F174)</f>
        <v/>
      </c>
      <c r="E1858" s="787" t="str">
        <f>IF(ISBLANK('6. Vehículos y maquinaria'!G174),"",'6. Vehículos y maquinaria'!G174)</f>
        <v/>
      </c>
      <c r="F1858" s="787" t="str">
        <f t="shared" si="154"/>
        <v/>
      </c>
      <c r="G1858" s="787" t="str">
        <f>IF(ISBLANK('6. Vehículos y maquinaria'!I174),"",'6. Vehículos y maquinaria'!I174)</f>
        <v/>
      </c>
      <c r="H1858" s="787" t="str">
        <f>IF(ISBLANK('6. Vehículos y maquinaria'!J174),"",'6. Vehículos y maquinaria'!J174)</f>
        <v/>
      </c>
      <c r="I1858" s="787" t="str">
        <f t="shared" si="155"/>
        <v/>
      </c>
      <c r="J1858" s="1694" t="str">
        <f t="shared" si="156"/>
        <v/>
      </c>
      <c r="K1858" s="1694" t="str">
        <f t="shared" si="156"/>
        <v/>
      </c>
      <c r="L1858" s="1694" t="str">
        <f t="shared" si="156"/>
        <v/>
      </c>
      <c r="M1858" s="787" t="str">
        <f>IF(ISBLANK('6. Vehículos y maquinaria'!O174),"",'6. Vehículos y maquinaria'!O174)</f>
        <v/>
      </c>
      <c r="N1858" s="787" t="str">
        <f>IF(ISBLANK('6. Vehículos y maquinaria'!P174),"",'6. Vehículos y maquinaria'!P174)</f>
        <v/>
      </c>
      <c r="O1858" s="787" t="str">
        <f>IF(ISBLANK('6. Vehículos y maquinaria'!Q174),"",'6. Vehículos y maquinaria'!Q174)</f>
        <v/>
      </c>
      <c r="P1858" s="1679" t="str">
        <f t="shared" si="157"/>
        <v/>
      </c>
      <c r="Q1858" s="1679" t="str">
        <f t="shared" si="152"/>
        <v/>
      </c>
      <c r="R1858" s="1679" t="str">
        <f t="shared" si="153"/>
        <v/>
      </c>
      <c r="S1858" s="780" t="str">
        <f t="shared" si="158"/>
        <v/>
      </c>
    </row>
    <row r="1859" spans="2:19">
      <c r="C1859" s="787" t="str">
        <f>IF(ISBLANK('6. Vehículos y maquinaria'!E175),"",'6. Vehículos y maquinaria'!E175)</f>
        <v/>
      </c>
      <c r="D1859" s="787" t="str">
        <f>IF(ISBLANK('6. Vehículos y maquinaria'!F175),"",'6. Vehículos y maquinaria'!F175)</f>
        <v/>
      </c>
      <c r="E1859" s="787" t="str">
        <f>IF(ISBLANK('6. Vehículos y maquinaria'!G175),"",'6. Vehículos y maquinaria'!G175)</f>
        <v/>
      </c>
      <c r="F1859" s="787" t="str">
        <f t="shared" si="154"/>
        <v/>
      </c>
      <c r="G1859" s="787" t="str">
        <f>IF(ISBLANK('6. Vehículos y maquinaria'!I175),"",'6. Vehículos y maquinaria'!I175)</f>
        <v/>
      </c>
      <c r="H1859" s="787" t="str">
        <f>IF(ISBLANK('6. Vehículos y maquinaria'!J175),"",'6. Vehículos y maquinaria'!J175)</f>
        <v/>
      </c>
      <c r="I1859" s="787" t="str">
        <f t="shared" si="155"/>
        <v/>
      </c>
      <c r="J1859" s="1694" t="str">
        <f t="shared" si="156"/>
        <v/>
      </c>
      <c r="K1859" s="1694" t="str">
        <f t="shared" si="156"/>
        <v/>
      </c>
      <c r="L1859" s="1694" t="str">
        <f t="shared" si="156"/>
        <v/>
      </c>
      <c r="M1859" s="787" t="str">
        <f>IF(ISBLANK('6. Vehículos y maquinaria'!O175),"",'6. Vehículos y maquinaria'!O175)</f>
        <v/>
      </c>
      <c r="N1859" s="787" t="str">
        <f>IF(ISBLANK('6. Vehículos y maquinaria'!P175),"",'6. Vehículos y maquinaria'!P175)</f>
        <v/>
      </c>
      <c r="O1859" s="787" t="str">
        <f>IF(ISBLANK('6. Vehículos y maquinaria'!Q175),"",'6. Vehículos y maquinaria'!Q175)</f>
        <v/>
      </c>
      <c r="P1859" s="1679" t="str">
        <f t="shared" si="157"/>
        <v/>
      </c>
      <c r="Q1859" s="1679" t="str">
        <f t="shared" si="152"/>
        <v/>
      </c>
      <c r="R1859" s="1679" t="str">
        <f t="shared" si="153"/>
        <v/>
      </c>
      <c r="S1859" s="780" t="str">
        <f t="shared" si="158"/>
        <v/>
      </c>
    </row>
    <row r="1860" spans="2:19">
      <c r="C1860" s="787" t="str">
        <f>IF(ISBLANK('6. Vehículos y maquinaria'!E176),"",'6. Vehículos y maquinaria'!E176)</f>
        <v/>
      </c>
      <c r="D1860" s="787" t="str">
        <f>IF(ISBLANK('6. Vehículos y maquinaria'!F176),"",'6. Vehículos y maquinaria'!F176)</f>
        <v/>
      </c>
      <c r="E1860" s="787" t="str">
        <f>IF(ISBLANK('6. Vehículos y maquinaria'!G176),"",'6. Vehículos y maquinaria'!G176)</f>
        <v/>
      </c>
      <c r="F1860" s="787" t="str">
        <f t="shared" si="154"/>
        <v/>
      </c>
      <c r="G1860" s="787" t="str">
        <f>IF(ISBLANK('6. Vehículos y maquinaria'!I176),"",'6. Vehículos y maquinaria'!I176)</f>
        <v/>
      </c>
      <c r="H1860" s="787" t="str">
        <f>IF(ISBLANK('6. Vehículos y maquinaria'!J176),"",'6. Vehículos y maquinaria'!J176)</f>
        <v/>
      </c>
      <c r="I1860" s="787" t="str">
        <f t="shared" si="155"/>
        <v/>
      </c>
      <c r="J1860" s="1694" t="str">
        <f t="shared" si="156"/>
        <v/>
      </c>
      <c r="K1860" s="1694" t="str">
        <f t="shared" si="156"/>
        <v/>
      </c>
      <c r="L1860" s="1694" t="str">
        <f t="shared" si="156"/>
        <v/>
      </c>
      <c r="M1860" s="787" t="str">
        <f>IF(ISBLANK('6. Vehículos y maquinaria'!O176),"",'6. Vehículos y maquinaria'!O176)</f>
        <v/>
      </c>
      <c r="N1860" s="787" t="str">
        <f>IF(ISBLANK('6. Vehículos y maquinaria'!P176),"",'6. Vehículos y maquinaria'!P176)</f>
        <v/>
      </c>
      <c r="O1860" s="787" t="str">
        <f>IF(ISBLANK('6. Vehículos y maquinaria'!Q176),"",'6. Vehículos y maquinaria'!Q176)</f>
        <v/>
      </c>
      <c r="P1860" s="1679" t="str">
        <f t="shared" si="157"/>
        <v/>
      </c>
      <c r="Q1860" s="1679" t="str">
        <f t="shared" si="152"/>
        <v/>
      </c>
      <c r="R1860" s="1679" t="str">
        <f t="shared" si="153"/>
        <v/>
      </c>
      <c r="S1860" s="780" t="str">
        <f t="shared" si="158"/>
        <v/>
      </c>
    </row>
    <row r="1861" spans="2:19">
      <c r="C1861" s="787" t="str">
        <f>IF(ISBLANK('6. Vehículos y maquinaria'!E177),"",'6. Vehículos y maquinaria'!E177)</f>
        <v/>
      </c>
      <c r="D1861" s="787" t="str">
        <f>IF(ISBLANK('6. Vehículos y maquinaria'!F177),"",'6. Vehículos y maquinaria'!F177)</f>
        <v/>
      </c>
      <c r="E1861" s="787" t="str">
        <f>IF(ISBLANK('6. Vehículos y maquinaria'!G177),"",'6. Vehículos y maquinaria'!G177)</f>
        <v/>
      </c>
      <c r="F1861" s="787" t="str">
        <f t="shared" si="154"/>
        <v/>
      </c>
      <c r="G1861" s="787" t="str">
        <f>IF(ISBLANK('6. Vehículos y maquinaria'!I177),"",'6. Vehículos y maquinaria'!I177)</f>
        <v/>
      </c>
      <c r="H1861" s="787" t="str">
        <f>IF(ISBLANK('6. Vehículos y maquinaria'!J177),"",'6. Vehículos y maquinaria'!J177)</f>
        <v/>
      </c>
      <c r="I1861" s="787" t="str">
        <f t="shared" si="155"/>
        <v/>
      </c>
      <c r="J1861" s="1694" t="str">
        <f t="shared" si="156"/>
        <v/>
      </c>
      <c r="K1861" s="1694" t="str">
        <f t="shared" si="156"/>
        <v/>
      </c>
      <c r="L1861" s="1694" t="str">
        <f t="shared" si="156"/>
        <v/>
      </c>
      <c r="M1861" s="787" t="str">
        <f>IF(ISBLANK('6. Vehículos y maquinaria'!O177),"",'6. Vehículos y maquinaria'!O177)</f>
        <v/>
      </c>
      <c r="N1861" s="787" t="str">
        <f>IF(ISBLANK('6. Vehículos y maquinaria'!P177),"",'6. Vehículos y maquinaria'!P177)</f>
        <v/>
      </c>
      <c r="O1861" s="787" t="str">
        <f>IF(ISBLANK('6. Vehículos y maquinaria'!Q177),"",'6. Vehículos y maquinaria'!Q177)</f>
        <v/>
      </c>
      <c r="P1861" s="1679" t="str">
        <f t="shared" si="157"/>
        <v/>
      </c>
      <c r="Q1861" s="1679" t="str">
        <f t="shared" si="152"/>
        <v/>
      </c>
      <c r="R1861" s="1679" t="str">
        <f t="shared" si="153"/>
        <v/>
      </c>
      <c r="S1861" s="780" t="str">
        <f t="shared" si="158"/>
        <v/>
      </c>
    </row>
    <row r="1862" spans="2:19">
      <c r="C1862" s="787" t="str">
        <f>IF(ISBLANK('6. Vehículos y maquinaria'!E178),"",'6. Vehículos y maquinaria'!E178)</f>
        <v/>
      </c>
      <c r="D1862" s="787" t="str">
        <f>IF(ISBLANK('6. Vehículos y maquinaria'!F178),"",'6. Vehículos y maquinaria'!F178)</f>
        <v/>
      </c>
      <c r="E1862" s="787" t="str">
        <f>IF(ISBLANK('6. Vehículos y maquinaria'!G178),"",'6. Vehículos y maquinaria'!G178)</f>
        <v/>
      </c>
      <c r="F1862" s="787" t="str">
        <f t="shared" si="154"/>
        <v/>
      </c>
      <c r="G1862" s="787" t="str">
        <f>IF(ISBLANK('6. Vehículos y maquinaria'!I178),"",'6. Vehículos y maquinaria'!I178)</f>
        <v/>
      </c>
      <c r="H1862" s="787" t="str">
        <f>IF(ISBLANK('6. Vehículos y maquinaria'!J178),"",'6. Vehículos y maquinaria'!J178)</f>
        <v/>
      </c>
      <c r="I1862" s="787" t="str">
        <f t="shared" si="155"/>
        <v/>
      </c>
      <c r="J1862" s="1694" t="str">
        <f t="shared" si="156"/>
        <v/>
      </c>
      <c r="K1862" s="1694" t="str">
        <f t="shared" si="156"/>
        <v/>
      </c>
      <c r="L1862" s="1694" t="str">
        <f t="shared" si="156"/>
        <v/>
      </c>
      <c r="M1862" s="787" t="str">
        <f>IF(ISBLANK('6. Vehículos y maquinaria'!O178),"",'6. Vehículos y maquinaria'!O178)</f>
        <v/>
      </c>
      <c r="N1862" s="787" t="str">
        <f>IF(ISBLANK('6. Vehículos y maquinaria'!P178),"",'6. Vehículos y maquinaria'!P178)</f>
        <v/>
      </c>
      <c r="O1862" s="787" t="str">
        <f>IF(ISBLANK('6. Vehículos y maquinaria'!Q178),"",'6. Vehículos y maquinaria'!Q178)</f>
        <v/>
      </c>
      <c r="P1862" s="1679" t="str">
        <f t="shared" si="157"/>
        <v/>
      </c>
      <c r="Q1862" s="1679" t="str">
        <f t="shared" si="152"/>
        <v/>
      </c>
      <c r="R1862" s="1679" t="str">
        <f t="shared" si="153"/>
        <v/>
      </c>
      <c r="S1862" s="780" t="str">
        <f t="shared" si="158"/>
        <v/>
      </c>
    </row>
    <row r="1863" spans="2:19">
      <c r="C1863" s="787" t="str">
        <f>IF(ISBLANK('6. Vehículos y maquinaria'!E179),"",'6. Vehículos y maquinaria'!E179)</f>
        <v/>
      </c>
      <c r="D1863" s="787" t="str">
        <f>IF(ISBLANK('6. Vehículos y maquinaria'!F179),"",'6. Vehículos y maquinaria'!F179)</f>
        <v/>
      </c>
      <c r="E1863" s="787" t="str">
        <f>IF(ISBLANK('6. Vehículos y maquinaria'!G179),"",'6. Vehículos y maquinaria'!G179)</f>
        <v/>
      </c>
      <c r="F1863" s="787" t="str">
        <f t="shared" si="154"/>
        <v/>
      </c>
      <c r="G1863" s="787" t="str">
        <f>IF(ISBLANK('6. Vehículos y maquinaria'!I179),"",'6. Vehículos y maquinaria'!I179)</f>
        <v/>
      </c>
      <c r="H1863" s="787" t="str">
        <f>IF(ISBLANK('6. Vehículos y maquinaria'!J179),"",'6. Vehículos y maquinaria'!J179)</f>
        <v/>
      </c>
      <c r="I1863" s="787" t="str">
        <f t="shared" si="155"/>
        <v/>
      </c>
      <c r="J1863" s="1694" t="str">
        <f t="shared" si="156"/>
        <v/>
      </c>
      <c r="K1863" s="1694" t="str">
        <f t="shared" si="156"/>
        <v/>
      </c>
      <c r="L1863" s="1694" t="str">
        <f t="shared" si="156"/>
        <v/>
      </c>
      <c r="M1863" s="787" t="str">
        <f>IF(ISBLANK('6. Vehículos y maquinaria'!O179),"",'6. Vehículos y maquinaria'!O179)</f>
        <v/>
      </c>
      <c r="N1863" s="787" t="str">
        <f>IF(ISBLANK('6. Vehículos y maquinaria'!P179),"",'6. Vehículos y maquinaria'!P179)</f>
        <v/>
      </c>
      <c r="O1863" s="787" t="str">
        <f>IF(ISBLANK('6. Vehículos y maquinaria'!Q179),"",'6. Vehículos y maquinaria'!Q179)</f>
        <v/>
      </c>
      <c r="P1863" s="1679" t="str">
        <f t="shared" si="157"/>
        <v/>
      </c>
      <c r="Q1863" s="1679" t="str">
        <f t="shared" si="152"/>
        <v/>
      </c>
      <c r="R1863" s="1679" t="str">
        <f t="shared" si="153"/>
        <v/>
      </c>
      <c r="S1863" s="780" t="str">
        <f t="shared" si="158"/>
        <v/>
      </c>
    </row>
    <row r="1864" spans="2:19">
      <c r="C1864" s="787" t="str">
        <f>IF(ISBLANK('6. Vehículos y maquinaria'!E180),"",'6. Vehículos y maquinaria'!E180)</f>
        <v/>
      </c>
      <c r="D1864" s="787" t="str">
        <f>IF(ISBLANK('6. Vehículos y maquinaria'!F180),"",'6. Vehículos y maquinaria'!F180)</f>
        <v/>
      </c>
      <c r="E1864" s="787" t="str">
        <f>IF(ISBLANK('6. Vehículos y maquinaria'!G180),"",'6. Vehículos y maquinaria'!G180)</f>
        <v/>
      </c>
      <c r="F1864" s="787" t="str">
        <f t="shared" si="154"/>
        <v/>
      </c>
      <c r="G1864" s="787" t="str">
        <f>IF(ISBLANK('6. Vehículos y maquinaria'!I180),"",'6. Vehículos y maquinaria'!I180)</f>
        <v/>
      </c>
      <c r="H1864" s="787" t="str">
        <f>IF(ISBLANK('6. Vehículos y maquinaria'!J180),"",'6. Vehículos y maquinaria'!J180)</f>
        <v/>
      </c>
      <c r="I1864" s="787" t="str">
        <f t="shared" si="155"/>
        <v/>
      </c>
      <c r="J1864" s="1694" t="str">
        <f>IF($D1864="Otros","",IF($D1864="","",IFERROR(INDEX($C$1812:$BJ$1812,1,MATCH($D$6&amp;J$1853,$C$1811:$BJ$1811,0)),"")))</f>
        <v/>
      </c>
      <c r="K1864" s="1694" t="str">
        <f>IF($D1864="Otros","",IF($D1864="","",IFERROR(INDEX($C$1812:$BJ$1812,1,MATCH($D$6&amp;K$1853,$C$1811:$BJ$1811,0)),"")))</f>
        <v/>
      </c>
      <c r="L1864" s="1694" t="str">
        <f>IF($D1864="Otros","",IF($D1864="","",IFERROR(INDEX($C$1812:$BJ$1812,1,MATCH($D$6&amp;L$1853,$C$1811:$BJ$1811,0)),"")))</f>
        <v/>
      </c>
      <c r="M1864" s="787" t="str">
        <f>IF(ISBLANK('6. Vehículos y maquinaria'!O180),"",'6. Vehículos y maquinaria'!O180)</f>
        <v/>
      </c>
      <c r="N1864" s="787" t="str">
        <f>IF(ISBLANK('6. Vehículos y maquinaria'!P180),"",'6. Vehículos y maquinaria'!P180)</f>
        <v/>
      </c>
      <c r="O1864" s="787" t="str">
        <f>IF(ISBLANK('6. Vehículos y maquinaria'!Q180),"",'6. Vehículos y maquinaria'!Q180)</f>
        <v/>
      </c>
      <c r="P1864" s="1679" t="str">
        <f>IFERROR(IF($D1864="Otros",$I1864*M1864,$I1864*J1864),"")</f>
        <v/>
      </c>
      <c r="Q1864" s="1679" t="str">
        <f>IFERROR(IF($D1864="Otros",$I1864*N1864,$I1864*K1864),"")</f>
        <v/>
      </c>
      <c r="R1864" s="1679" t="str">
        <f>IFERROR(IF($D1864="Otros",$I1864*O1864,$I1864*L1864),"")</f>
        <v/>
      </c>
      <c r="S1864" s="780" t="str">
        <f t="shared" si="158"/>
        <v/>
      </c>
    </row>
    <row r="1865" spans="2:19">
      <c r="P1865" s="1679">
        <f>SUM(P1855:P1864)</f>
        <v>0</v>
      </c>
      <c r="Q1865" s="1679">
        <f>SUM(Q1855:Q1864)</f>
        <v>0</v>
      </c>
      <c r="R1865" s="1679">
        <f>SUM(R1855:R1864)</f>
        <v>0</v>
      </c>
      <c r="S1865" s="780">
        <f>SUM(S1855:S1864)</f>
        <v>0</v>
      </c>
    </row>
    <row r="1866" spans="2:19">
      <c r="C1866" s="356" t="s">
        <v>2348</v>
      </c>
    </row>
    <row r="1867" spans="2:19">
      <c r="B1867" s="355"/>
    </row>
    <row r="1868" spans="2:19">
      <c r="B1868" s="37" t="s">
        <v>2226</v>
      </c>
    </row>
    <row r="1871" spans="2:19">
      <c r="C1871" s="1668" t="s">
        <v>2349</v>
      </c>
      <c r="E1871" s="1668" t="s">
        <v>2350</v>
      </c>
    </row>
    <row r="1872" spans="2:19">
      <c r="C1872" s="1486" t="s">
        <v>2351</v>
      </c>
      <c r="E1872" s="1695" t="s">
        <v>2352</v>
      </c>
    </row>
    <row r="1873" spans="2:5">
      <c r="C1873" s="263" t="s">
        <v>2353</v>
      </c>
      <c r="E1873" s="271" t="s">
        <v>2354</v>
      </c>
    </row>
    <row r="1874" spans="2:5">
      <c r="C1874" s="263" t="s">
        <v>2355</v>
      </c>
    </row>
    <row r="1875" spans="2:5">
      <c r="C1875" s="263" t="s">
        <v>2356</v>
      </c>
    </row>
    <row r="1876" spans="2:5">
      <c r="C1876" s="263" t="s">
        <v>2357</v>
      </c>
    </row>
    <row r="1877" spans="2:5">
      <c r="C1877" s="263" t="s">
        <v>2358</v>
      </c>
    </row>
    <row r="1878" spans="2:5">
      <c r="C1878" s="263" t="s">
        <v>2359</v>
      </c>
    </row>
    <row r="1879" spans="2:5">
      <c r="C1879" s="263" t="s">
        <v>2360</v>
      </c>
    </row>
    <row r="1880" spans="2:5">
      <c r="C1880" s="263" t="s">
        <v>2361</v>
      </c>
    </row>
    <row r="1881" spans="2:5">
      <c r="C1881" s="263" t="s">
        <v>2362</v>
      </c>
    </row>
    <row r="1882" spans="2:5">
      <c r="C1882" s="263" t="s">
        <v>2363</v>
      </c>
    </row>
    <row r="1883" spans="2:5">
      <c r="C1883" s="263" t="s">
        <v>2364</v>
      </c>
    </row>
    <row r="1884" spans="2:5">
      <c r="C1884" s="263" t="s">
        <v>2365</v>
      </c>
    </row>
    <row r="1885" spans="2:5">
      <c r="C1885" s="265" t="s">
        <v>108</v>
      </c>
      <c r="E1885" s="272"/>
    </row>
    <row r="1888" spans="2:5">
      <c r="B1888" s="37" t="s">
        <v>795</v>
      </c>
    </row>
    <row r="1890" spans="3:5">
      <c r="C1890" t="s">
        <v>2366</v>
      </c>
    </row>
    <row r="1892" spans="3:5">
      <c r="C1892" s="1684" t="s">
        <v>2367</v>
      </c>
      <c r="D1892" s="1684" t="s">
        <v>2352</v>
      </c>
      <c r="E1892" s="1684" t="s">
        <v>2354</v>
      </c>
    </row>
    <row r="1893" spans="3:5">
      <c r="C1893" s="787" t="s">
        <v>2351</v>
      </c>
      <c r="D1893" s="1597">
        <v>1.5</v>
      </c>
      <c r="E1893" s="1597">
        <v>0.75</v>
      </c>
    </row>
    <row r="1894" spans="3:5">
      <c r="C1894" s="787" t="s">
        <v>2353</v>
      </c>
      <c r="D1894" s="1597">
        <v>6</v>
      </c>
      <c r="E1894" s="1597">
        <v>4</v>
      </c>
    </row>
    <row r="1895" spans="3:5">
      <c r="C1895" s="787" t="s">
        <v>2355</v>
      </c>
      <c r="D1895" s="1597">
        <v>7</v>
      </c>
      <c r="E1895" s="1597">
        <v>4</v>
      </c>
    </row>
    <row r="1896" spans="3:5">
      <c r="C1896" s="787" t="s">
        <v>2356</v>
      </c>
      <c r="D1896" s="1597">
        <v>11</v>
      </c>
      <c r="E1896" s="1597">
        <v>6</v>
      </c>
    </row>
    <row r="1897" spans="3:5">
      <c r="C1897" s="787" t="s">
        <v>2357</v>
      </c>
      <c r="D1897" s="1597">
        <v>6.5</v>
      </c>
      <c r="E1897" s="1597">
        <v>4.5</v>
      </c>
    </row>
    <row r="1898" spans="3:5">
      <c r="C1898" s="787" t="s">
        <v>2358</v>
      </c>
      <c r="D1898" s="1597">
        <v>7</v>
      </c>
      <c r="E1898" s="1597">
        <v>5</v>
      </c>
    </row>
    <row r="1899" spans="3:5">
      <c r="C1899" s="787" t="s">
        <v>2359</v>
      </c>
      <c r="D1899" s="1597">
        <v>6.5</v>
      </c>
      <c r="E1899" s="1597">
        <v>5</v>
      </c>
    </row>
    <row r="1900" spans="3:5">
      <c r="C1900" s="787" t="s">
        <v>2360</v>
      </c>
      <c r="D1900" s="1597">
        <v>4.5</v>
      </c>
      <c r="E1900" s="1597">
        <v>3.5</v>
      </c>
    </row>
    <row r="1901" spans="3:5">
      <c r="C1901" s="787" t="s">
        <v>2361</v>
      </c>
      <c r="D1901" s="1597">
        <v>4.5</v>
      </c>
      <c r="E1901" s="1597">
        <v>3.5</v>
      </c>
    </row>
    <row r="1902" spans="3:5">
      <c r="C1902" s="787" t="s">
        <v>2362</v>
      </c>
      <c r="D1902" s="1597">
        <v>5</v>
      </c>
      <c r="E1902" s="1597">
        <v>4</v>
      </c>
    </row>
    <row r="1903" spans="3:5">
      <c r="C1903" s="787" t="s">
        <v>2363</v>
      </c>
      <c r="D1903" s="1597">
        <v>1.1000000000000001</v>
      </c>
      <c r="E1903" s="1597">
        <v>0.75</v>
      </c>
    </row>
    <row r="1904" spans="3:5">
      <c r="C1904" s="787" t="s">
        <v>2364</v>
      </c>
      <c r="D1904" s="1597">
        <v>4</v>
      </c>
      <c r="E1904" s="1597">
        <v>2</v>
      </c>
    </row>
    <row r="1905" spans="2:19">
      <c r="C1905" s="787" t="s">
        <v>2365</v>
      </c>
      <c r="D1905" s="1597">
        <v>7</v>
      </c>
      <c r="E1905" s="1597">
        <v>5</v>
      </c>
    </row>
    <row r="1906" spans="2:19">
      <c r="C1906" s="787" t="s">
        <v>108</v>
      </c>
      <c r="D1906" s="1597" t="s">
        <v>546</v>
      </c>
      <c r="E1906" s="1597" t="s">
        <v>546</v>
      </c>
    </row>
    <row r="1909" spans="2:19">
      <c r="B1909" s="37" t="s">
        <v>2344</v>
      </c>
    </row>
    <row r="1910" spans="2:19">
      <c r="C1910" s="36"/>
    </row>
    <row r="1911" spans="2:19" ht="15" customHeight="1">
      <c r="C1911" s="1674" t="s">
        <v>158</v>
      </c>
      <c r="D1911" s="1674" t="s">
        <v>1043</v>
      </c>
      <c r="E1911" s="1674" t="s">
        <v>2368</v>
      </c>
      <c r="F1911" s="1674" t="s">
        <v>1007</v>
      </c>
      <c r="G1911" s="1674" t="s">
        <v>2346</v>
      </c>
      <c r="H1911" s="1674" t="s">
        <v>149</v>
      </c>
      <c r="I1911" s="1674" t="s">
        <v>2347</v>
      </c>
      <c r="J1911" s="1675" t="s">
        <v>2235</v>
      </c>
      <c r="K1911" s="1676"/>
      <c r="L1911" s="1677"/>
      <c r="M1911" s="1675" t="s">
        <v>2236</v>
      </c>
      <c r="N1911" s="1676"/>
      <c r="O1911" s="1677"/>
      <c r="P1911" s="1675" t="s">
        <v>2109</v>
      </c>
      <c r="Q1911" s="1676"/>
      <c r="R1911" s="1676"/>
      <c r="S1911" s="1677"/>
    </row>
    <row r="1912" spans="2:19" ht="18">
      <c r="C1912" s="1292"/>
      <c r="D1912" s="1292"/>
      <c r="E1912" s="1292"/>
      <c r="F1912" s="1292"/>
      <c r="G1912" s="1292"/>
      <c r="H1912" s="1292"/>
      <c r="I1912" s="1292"/>
      <c r="J1912" s="1678" t="s">
        <v>2221</v>
      </c>
      <c r="K1912" s="1678" t="s">
        <v>2222</v>
      </c>
      <c r="L1912" s="1678" t="s">
        <v>2223</v>
      </c>
      <c r="M1912" s="1678" t="s">
        <v>2221</v>
      </c>
      <c r="N1912" s="1678" t="s">
        <v>2222</v>
      </c>
      <c r="O1912" s="1678" t="s">
        <v>2223</v>
      </c>
      <c r="P1912" s="1678" t="s">
        <v>2237</v>
      </c>
      <c r="Q1912" s="1678" t="s">
        <v>2238</v>
      </c>
      <c r="R1912" s="1678" t="s">
        <v>2239</v>
      </c>
      <c r="S1912" s="1678" t="s">
        <v>2240</v>
      </c>
    </row>
    <row r="1913" spans="2:19">
      <c r="C1913" s="1691" t="s">
        <v>158</v>
      </c>
      <c r="D1913" s="1692"/>
      <c r="E1913" s="1692"/>
      <c r="F1913" s="1692"/>
      <c r="G1913" s="1692"/>
      <c r="H1913" s="1692"/>
      <c r="I1913" s="1692"/>
      <c r="J1913" s="1692"/>
      <c r="K1913" s="1692"/>
      <c r="L1913" s="1692"/>
      <c r="M1913" s="1692"/>
      <c r="N1913" s="1692"/>
      <c r="O1913" s="1692"/>
      <c r="P1913" s="1692"/>
      <c r="Q1913" s="1692"/>
      <c r="R1913" s="1692"/>
      <c r="S1913" s="1693" t="s">
        <v>2109</v>
      </c>
    </row>
    <row r="1914" spans="2:19">
      <c r="C1914" s="787" t="str">
        <f>IF(ISBLANK('6. Vehículos y maquinaria'!E195),"",'6. Vehículos y maquinaria'!E195)</f>
        <v/>
      </c>
      <c r="D1914" s="787" t="str">
        <f>IF(ISBLANK('6. Vehículos y maquinaria'!F195),"",'6. Vehículos y maquinaria'!F195)</f>
        <v/>
      </c>
      <c r="E1914" s="787" t="str">
        <f>IF(ISBLANK('6. Vehículos y maquinaria'!G195),"",'6. Vehículos y maquinaria'!G195)</f>
        <v/>
      </c>
      <c r="F1914" s="787" t="str">
        <f>IF(D1914="Otros","",IF(D1914="","",IF(E1914="","",INDEX($D$1893:$E$1905,MATCH(D1914,$C$1893:$C$1905,0),MATCH(E1914,$D$1892:$E$1892,0)))))</f>
        <v/>
      </c>
      <c r="G1914" s="787" t="str">
        <f>IF(ISBLANK('6. Vehículos y maquinaria'!I195),"",'6. Vehículos y maquinaria'!I195)</f>
        <v/>
      </c>
      <c r="H1914" s="787" t="str">
        <f>IF(ISBLANK('6. Vehículos y maquinaria'!J195),"",'6. Vehículos y maquinaria'!J195)</f>
        <v/>
      </c>
      <c r="I1914" s="787" t="str">
        <f>IFERROR(IF(OR(D1914="",H1914=""), "", IF(D1914="Otros", G1914*H1914,F1914*H1914)),"")</f>
        <v/>
      </c>
      <c r="J1914" s="1694" t="str">
        <f>IF($D1914="Otros", "",IF($D1914="","",(IFERROR(INDEX($C$1812:$BJ$1812,1,MATCH($D$6&amp;J$1912,$C$1811:$BJ$1811,0)),""))))</f>
        <v/>
      </c>
      <c r="K1914" s="1694" t="str">
        <f>IF($D1914="Otros", "",IF($D1914="","",(IFERROR(INDEX($C$1812:$BJ$1812,1,MATCH($D$6&amp;K$1912,$C$1811:$BJ$1811,0)),""))))</f>
        <v/>
      </c>
      <c r="L1914" s="1694" t="str">
        <f>IF($D1914="Otros", "",IF($D1914="","",(IFERROR(INDEX($C$1812:$BJ$1812,1,MATCH($D$6&amp;L$1912,$C$1811:$BJ$1811,0)),""))))</f>
        <v/>
      </c>
      <c r="M1914" s="787" t="str">
        <f>IF(ISBLANK('6. Vehículos y maquinaria'!O195),"",'6. Vehículos y maquinaria'!O195)</f>
        <v/>
      </c>
      <c r="N1914" s="787" t="str">
        <f>IF(ISBLANK('6. Vehículos y maquinaria'!P195),"",'6. Vehículos y maquinaria'!P195)</f>
        <v/>
      </c>
      <c r="O1914" s="787" t="str">
        <f>IF(ISBLANK('6. Vehículos y maquinaria'!Q195),"",'6. Vehículos y maquinaria'!Q195)</f>
        <v/>
      </c>
      <c r="P1914" s="1679" t="str">
        <f>IFERROR(IF($D1914="Otros",$I1914*M1914,$I1914*J1914),"")</f>
        <v/>
      </c>
      <c r="Q1914" s="1679" t="str">
        <f>IFERROR(IF($D1914="Otros",$I1914*N1914,$I1914*K1914),"")</f>
        <v/>
      </c>
      <c r="R1914" s="1679" t="str">
        <f>IFERROR(IF($D1914="Otros",$I1914*O1914,$I1914*L1914),"")</f>
        <v/>
      </c>
      <c r="S1914" s="780" t="str">
        <f>IFERROR($P1914+$Q1914*$H$9/1000+$R1914*$H$10/1000,"")</f>
        <v/>
      </c>
    </row>
    <row r="1915" spans="2:19">
      <c r="C1915" s="787" t="str">
        <f>IF(ISBLANK('6. Vehículos y maquinaria'!E196),"",'6. Vehículos y maquinaria'!E196)</f>
        <v/>
      </c>
      <c r="D1915" s="787" t="str">
        <f>IF(ISBLANK('6. Vehículos y maquinaria'!F196),"",'6. Vehículos y maquinaria'!F196)</f>
        <v/>
      </c>
      <c r="E1915" s="787" t="str">
        <f>IF(ISBLANK('6. Vehículos y maquinaria'!G196),"",'6. Vehículos y maquinaria'!G196)</f>
        <v/>
      </c>
      <c r="F1915" s="787" t="str">
        <f t="shared" ref="F1915:F1923" si="159">IF(D1915="Otros","",IF(D1915="","",IF(E1915="","",INDEX($D$1893:$E$1905,MATCH(D1915,$C$1893:$C$1905,0),MATCH(E1915,$D$1892:$E$1892,0)))))</f>
        <v/>
      </c>
      <c r="G1915" s="787" t="str">
        <f>IF(ISBLANK('6. Vehículos y maquinaria'!I196),"",'6. Vehículos y maquinaria'!I196)</f>
        <v/>
      </c>
      <c r="H1915" s="787" t="str">
        <f>IF(ISBLANK('6. Vehículos y maquinaria'!J196),"",'6. Vehículos y maquinaria'!J196)</f>
        <v/>
      </c>
      <c r="I1915" s="787" t="str">
        <f t="shared" ref="I1915:I1923" si="160">IFERROR(IF(OR(D1915="",H1915=""), "", IF(D1915="Otros", G1915*H1915,F1915*H1915)),"")</f>
        <v/>
      </c>
      <c r="J1915" s="1694" t="str">
        <f t="shared" ref="J1915:L1922" si="161">IF($D1915="Otros", "",IF($D1915="","",(IFERROR(INDEX($C$1812:$BJ$1812,1,MATCH($D$6&amp;J$1912,$C$1811:$BJ$1811,0)),""))))</f>
        <v/>
      </c>
      <c r="K1915" s="1694" t="str">
        <f t="shared" si="161"/>
        <v/>
      </c>
      <c r="L1915" s="1694" t="str">
        <f t="shared" si="161"/>
        <v/>
      </c>
      <c r="M1915" s="787" t="str">
        <f>IF(ISBLANK('6. Vehículos y maquinaria'!O196),"",'6. Vehículos y maquinaria'!O196)</f>
        <v/>
      </c>
      <c r="N1915" s="787" t="str">
        <f>IF(ISBLANK('6. Vehículos y maquinaria'!P196),"",'6. Vehículos y maquinaria'!P196)</f>
        <v/>
      </c>
      <c r="O1915" s="787" t="str">
        <f>IF(ISBLANK('6. Vehículos y maquinaria'!Q196),"",'6. Vehículos y maquinaria'!Q196)</f>
        <v/>
      </c>
      <c r="P1915" s="1679" t="str">
        <f t="shared" ref="P1915:P1922" si="162">IFERROR(IF($D1915="Otros",$I1915*M1915,$I1915*J1915),"")</f>
        <v/>
      </c>
      <c r="Q1915" s="1679" t="str">
        <f t="shared" ref="Q1915:Q1922" si="163">IFERROR(IF($D1915="Otros",$I1915*N1915,$I1915*K1915),"")</f>
        <v/>
      </c>
      <c r="R1915" s="1679" t="str">
        <f t="shared" ref="R1915:R1922" si="164">IFERROR(IF($D1915="Otros",$I1915*O1915,$I1915*L1915),"")</f>
        <v/>
      </c>
      <c r="S1915" s="780" t="str">
        <f t="shared" ref="S1915:S1923" si="165">IFERROR($P1915+$Q1915*$H$9/1000+$R1915*$H$10/1000,"")</f>
        <v/>
      </c>
    </row>
    <row r="1916" spans="2:19">
      <c r="C1916" s="787" t="str">
        <f>IF(ISBLANK('6. Vehículos y maquinaria'!E197),"",'6. Vehículos y maquinaria'!E197)</f>
        <v/>
      </c>
      <c r="D1916" s="787" t="str">
        <f>IF(ISBLANK('6. Vehículos y maquinaria'!F197),"",'6. Vehículos y maquinaria'!F197)</f>
        <v/>
      </c>
      <c r="E1916" s="787" t="str">
        <f>IF(ISBLANK('6. Vehículos y maquinaria'!G197),"",'6. Vehículos y maquinaria'!G197)</f>
        <v/>
      </c>
      <c r="F1916" s="787" t="str">
        <f t="shared" si="159"/>
        <v/>
      </c>
      <c r="G1916" s="787" t="str">
        <f>IF(ISBLANK('6. Vehículos y maquinaria'!I197),"",'6. Vehículos y maquinaria'!I197)</f>
        <v/>
      </c>
      <c r="H1916" s="787" t="str">
        <f>IF(ISBLANK('6. Vehículos y maquinaria'!J197),"",'6. Vehículos y maquinaria'!J197)</f>
        <v/>
      </c>
      <c r="I1916" s="787" t="str">
        <f t="shared" si="160"/>
        <v/>
      </c>
      <c r="J1916" s="1694" t="str">
        <f t="shared" si="161"/>
        <v/>
      </c>
      <c r="K1916" s="1694" t="str">
        <f t="shared" si="161"/>
        <v/>
      </c>
      <c r="L1916" s="1694" t="str">
        <f t="shared" si="161"/>
        <v/>
      </c>
      <c r="M1916" s="787" t="str">
        <f>IF(ISBLANK('6. Vehículos y maquinaria'!O197),"",'6. Vehículos y maquinaria'!O197)</f>
        <v/>
      </c>
      <c r="N1916" s="787" t="str">
        <f>IF(ISBLANK('6. Vehículos y maquinaria'!P197),"",'6. Vehículos y maquinaria'!P197)</f>
        <v/>
      </c>
      <c r="O1916" s="787" t="str">
        <f>IF(ISBLANK('6. Vehículos y maquinaria'!Q197),"",'6. Vehículos y maquinaria'!Q197)</f>
        <v/>
      </c>
      <c r="P1916" s="1679" t="str">
        <f t="shared" si="162"/>
        <v/>
      </c>
      <c r="Q1916" s="1679" t="str">
        <f t="shared" si="163"/>
        <v/>
      </c>
      <c r="R1916" s="1679" t="str">
        <f t="shared" si="164"/>
        <v/>
      </c>
      <c r="S1916" s="780" t="str">
        <f t="shared" si="165"/>
        <v/>
      </c>
    </row>
    <row r="1917" spans="2:19">
      <c r="C1917" s="787" t="str">
        <f>IF(ISBLANK('6. Vehículos y maquinaria'!E198),"",'6. Vehículos y maquinaria'!E198)</f>
        <v/>
      </c>
      <c r="D1917" s="787" t="str">
        <f>IF(ISBLANK('6. Vehículos y maquinaria'!F198),"",'6. Vehículos y maquinaria'!F198)</f>
        <v/>
      </c>
      <c r="E1917" s="787" t="str">
        <f>IF(ISBLANK('6. Vehículos y maquinaria'!G198),"",'6. Vehículos y maquinaria'!G198)</f>
        <v/>
      </c>
      <c r="F1917" s="787" t="str">
        <f t="shared" si="159"/>
        <v/>
      </c>
      <c r="G1917" s="787" t="str">
        <f>IF(ISBLANK('6. Vehículos y maquinaria'!I198),"",'6. Vehículos y maquinaria'!I198)</f>
        <v/>
      </c>
      <c r="H1917" s="787" t="str">
        <f>IF(ISBLANK('6. Vehículos y maquinaria'!J198),"",'6. Vehículos y maquinaria'!J198)</f>
        <v/>
      </c>
      <c r="I1917" s="787" t="str">
        <f t="shared" si="160"/>
        <v/>
      </c>
      <c r="J1917" s="1694" t="str">
        <f t="shared" si="161"/>
        <v/>
      </c>
      <c r="K1917" s="1694" t="str">
        <f t="shared" si="161"/>
        <v/>
      </c>
      <c r="L1917" s="1694" t="str">
        <f t="shared" si="161"/>
        <v/>
      </c>
      <c r="M1917" s="787" t="str">
        <f>IF(ISBLANK('6. Vehículos y maquinaria'!O198),"",'6. Vehículos y maquinaria'!O198)</f>
        <v/>
      </c>
      <c r="N1917" s="787" t="str">
        <f>IF(ISBLANK('6. Vehículos y maquinaria'!P198),"",'6. Vehículos y maquinaria'!P198)</f>
        <v/>
      </c>
      <c r="O1917" s="787" t="str">
        <f>IF(ISBLANK('6. Vehículos y maquinaria'!Q198),"",'6. Vehículos y maquinaria'!Q198)</f>
        <v/>
      </c>
      <c r="P1917" s="1679" t="str">
        <f t="shared" si="162"/>
        <v/>
      </c>
      <c r="Q1917" s="1679" t="str">
        <f t="shared" si="163"/>
        <v/>
      </c>
      <c r="R1917" s="1679" t="str">
        <f t="shared" si="164"/>
        <v/>
      </c>
      <c r="S1917" s="780" t="str">
        <f t="shared" si="165"/>
        <v/>
      </c>
    </row>
    <row r="1918" spans="2:19">
      <c r="C1918" s="787" t="str">
        <f>IF(ISBLANK('6. Vehículos y maquinaria'!E199),"",'6. Vehículos y maquinaria'!E199)</f>
        <v/>
      </c>
      <c r="D1918" s="787" t="str">
        <f>IF(ISBLANK('6. Vehículos y maquinaria'!F199),"",'6. Vehículos y maquinaria'!F199)</f>
        <v/>
      </c>
      <c r="E1918" s="787" t="str">
        <f>IF(ISBLANK('6. Vehículos y maquinaria'!G199),"",'6. Vehículos y maquinaria'!G199)</f>
        <v/>
      </c>
      <c r="F1918" s="787" t="str">
        <f t="shared" si="159"/>
        <v/>
      </c>
      <c r="G1918" s="787" t="str">
        <f>IF(ISBLANK('6. Vehículos y maquinaria'!I199),"",'6. Vehículos y maquinaria'!I199)</f>
        <v/>
      </c>
      <c r="H1918" s="787" t="str">
        <f>IF(ISBLANK('6. Vehículos y maquinaria'!J199),"",'6. Vehículos y maquinaria'!J199)</f>
        <v/>
      </c>
      <c r="I1918" s="787" t="str">
        <f t="shared" si="160"/>
        <v/>
      </c>
      <c r="J1918" s="1694" t="str">
        <f t="shared" si="161"/>
        <v/>
      </c>
      <c r="K1918" s="1694" t="str">
        <f t="shared" si="161"/>
        <v/>
      </c>
      <c r="L1918" s="1694" t="str">
        <f t="shared" si="161"/>
        <v/>
      </c>
      <c r="M1918" s="787" t="str">
        <f>IF(ISBLANK('6. Vehículos y maquinaria'!O199),"",'6. Vehículos y maquinaria'!O199)</f>
        <v/>
      </c>
      <c r="N1918" s="787" t="str">
        <f>IF(ISBLANK('6. Vehículos y maquinaria'!P199),"",'6. Vehículos y maquinaria'!P199)</f>
        <v/>
      </c>
      <c r="O1918" s="787" t="str">
        <f>IF(ISBLANK('6. Vehículos y maquinaria'!Q199),"",'6. Vehículos y maquinaria'!Q199)</f>
        <v/>
      </c>
      <c r="P1918" s="1679" t="str">
        <f t="shared" si="162"/>
        <v/>
      </c>
      <c r="Q1918" s="1679" t="str">
        <f t="shared" si="163"/>
        <v/>
      </c>
      <c r="R1918" s="1679" t="str">
        <f t="shared" si="164"/>
        <v/>
      </c>
      <c r="S1918" s="780" t="str">
        <f t="shared" si="165"/>
        <v/>
      </c>
    </row>
    <row r="1919" spans="2:19">
      <c r="C1919" s="787" t="str">
        <f>IF(ISBLANK('6. Vehículos y maquinaria'!E200),"",'6. Vehículos y maquinaria'!E200)</f>
        <v/>
      </c>
      <c r="D1919" s="787" t="str">
        <f>IF(ISBLANK('6. Vehículos y maquinaria'!F200),"",'6. Vehículos y maquinaria'!F200)</f>
        <v/>
      </c>
      <c r="E1919" s="787" t="str">
        <f>IF(ISBLANK('6. Vehículos y maquinaria'!G200),"",'6. Vehículos y maquinaria'!G200)</f>
        <v/>
      </c>
      <c r="F1919" s="787" t="str">
        <f t="shared" si="159"/>
        <v/>
      </c>
      <c r="G1919" s="787" t="str">
        <f>IF(ISBLANK('6. Vehículos y maquinaria'!I200),"",'6. Vehículos y maquinaria'!I200)</f>
        <v/>
      </c>
      <c r="H1919" s="787" t="str">
        <f>IF(ISBLANK('6. Vehículos y maquinaria'!J200),"",'6. Vehículos y maquinaria'!J200)</f>
        <v/>
      </c>
      <c r="I1919" s="787" t="str">
        <f t="shared" si="160"/>
        <v/>
      </c>
      <c r="J1919" s="1694" t="str">
        <f t="shared" si="161"/>
        <v/>
      </c>
      <c r="K1919" s="1694" t="str">
        <f t="shared" si="161"/>
        <v/>
      </c>
      <c r="L1919" s="1694" t="str">
        <f t="shared" si="161"/>
        <v/>
      </c>
      <c r="M1919" s="787" t="str">
        <f>IF(ISBLANK('6. Vehículos y maquinaria'!O200),"",'6. Vehículos y maquinaria'!O200)</f>
        <v/>
      </c>
      <c r="N1919" s="787" t="str">
        <f>IF(ISBLANK('6. Vehículos y maquinaria'!P200),"",'6. Vehículos y maquinaria'!P200)</f>
        <v/>
      </c>
      <c r="O1919" s="787" t="str">
        <f>IF(ISBLANK('6. Vehículos y maquinaria'!Q200),"",'6. Vehículos y maquinaria'!Q200)</f>
        <v/>
      </c>
      <c r="P1919" s="1679" t="str">
        <f t="shared" si="162"/>
        <v/>
      </c>
      <c r="Q1919" s="1679" t="str">
        <f t="shared" si="163"/>
        <v/>
      </c>
      <c r="R1919" s="1679" t="str">
        <f t="shared" si="164"/>
        <v/>
      </c>
      <c r="S1919" s="780" t="str">
        <f t="shared" si="165"/>
        <v/>
      </c>
    </row>
    <row r="1920" spans="2:19">
      <c r="C1920" s="787" t="str">
        <f>IF(ISBLANK('6. Vehículos y maquinaria'!E201),"",'6. Vehículos y maquinaria'!E201)</f>
        <v/>
      </c>
      <c r="D1920" s="787" t="str">
        <f>IF(ISBLANK('6. Vehículos y maquinaria'!F201),"",'6. Vehículos y maquinaria'!F201)</f>
        <v/>
      </c>
      <c r="E1920" s="787" t="str">
        <f>IF(ISBLANK('6. Vehículos y maquinaria'!G201),"",'6. Vehículos y maquinaria'!G201)</f>
        <v/>
      </c>
      <c r="F1920" s="787" t="str">
        <f t="shared" si="159"/>
        <v/>
      </c>
      <c r="G1920" s="787" t="str">
        <f>IF(ISBLANK('6. Vehículos y maquinaria'!I201),"",'6. Vehículos y maquinaria'!I201)</f>
        <v/>
      </c>
      <c r="H1920" s="787" t="str">
        <f>IF(ISBLANK('6. Vehículos y maquinaria'!J201),"",'6. Vehículos y maquinaria'!J201)</f>
        <v/>
      </c>
      <c r="I1920" s="787" t="str">
        <f t="shared" si="160"/>
        <v/>
      </c>
      <c r="J1920" s="1694" t="str">
        <f t="shared" si="161"/>
        <v/>
      </c>
      <c r="K1920" s="1694" t="str">
        <f t="shared" si="161"/>
        <v/>
      </c>
      <c r="L1920" s="1694" t="str">
        <f t="shared" si="161"/>
        <v/>
      </c>
      <c r="M1920" s="787" t="str">
        <f>IF(ISBLANK('6. Vehículos y maquinaria'!O201),"",'6. Vehículos y maquinaria'!O201)</f>
        <v/>
      </c>
      <c r="N1920" s="787" t="str">
        <f>IF(ISBLANK('6. Vehículos y maquinaria'!P201),"",'6. Vehículos y maquinaria'!P201)</f>
        <v/>
      </c>
      <c r="O1920" s="787" t="str">
        <f>IF(ISBLANK('6. Vehículos y maquinaria'!Q201),"",'6. Vehículos y maquinaria'!Q201)</f>
        <v/>
      </c>
      <c r="P1920" s="1679" t="str">
        <f t="shared" si="162"/>
        <v/>
      </c>
      <c r="Q1920" s="1679" t="str">
        <f t="shared" si="163"/>
        <v/>
      </c>
      <c r="R1920" s="1679" t="str">
        <f t="shared" si="164"/>
        <v/>
      </c>
      <c r="S1920" s="780" t="str">
        <f t="shared" si="165"/>
        <v/>
      </c>
    </row>
    <row r="1921" spans="2:19">
      <c r="C1921" s="787" t="str">
        <f>IF(ISBLANK('6. Vehículos y maquinaria'!E202),"",'6. Vehículos y maquinaria'!E202)</f>
        <v/>
      </c>
      <c r="D1921" s="787" t="str">
        <f>IF(ISBLANK('6. Vehículos y maquinaria'!F202),"",'6. Vehículos y maquinaria'!F202)</f>
        <v/>
      </c>
      <c r="E1921" s="787" t="str">
        <f>IF(ISBLANK('6. Vehículos y maquinaria'!G202),"",'6. Vehículos y maquinaria'!G202)</f>
        <v/>
      </c>
      <c r="F1921" s="787" t="str">
        <f t="shared" si="159"/>
        <v/>
      </c>
      <c r="G1921" s="787" t="str">
        <f>IF(ISBLANK('6. Vehículos y maquinaria'!I202),"",'6. Vehículos y maquinaria'!I202)</f>
        <v/>
      </c>
      <c r="H1921" s="787" t="str">
        <f>IF(ISBLANK('6. Vehículos y maquinaria'!J202),"",'6. Vehículos y maquinaria'!J202)</f>
        <v/>
      </c>
      <c r="I1921" s="787" t="str">
        <f t="shared" si="160"/>
        <v/>
      </c>
      <c r="J1921" s="1694" t="str">
        <f t="shared" si="161"/>
        <v/>
      </c>
      <c r="K1921" s="1694" t="str">
        <f t="shared" si="161"/>
        <v/>
      </c>
      <c r="L1921" s="1694" t="str">
        <f t="shared" si="161"/>
        <v/>
      </c>
      <c r="M1921" s="787" t="str">
        <f>IF(ISBLANK('6. Vehículos y maquinaria'!O202),"",'6. Vehículos y maquinaria'!O202)</f>
        <v/>
      </c>
      <c r="N1921" s="787" t="str">
        <f>IF(ISBLANK('6. Vehículos y maquinaria'!P202),"",'6. Vehículos y maquinaria'!P202)</f>
        <v/>
      </c>
      <c r="O1921" s="787" t="str">
        <f>IF(ISBLANK('6. Vehículos y maquinaria'!Q202),"",'6. Vehículos y maquinaria'!Q202)</f>
        <v/>
      </c>
      <c r="P1921" s="1679" t="str">
        <f t="shared" si="162"/>
        <v/>
      </c>
      <c r="Q1921" s="1679" t="str">
        <f t="shared" si="163"/>
        <v/>
      </c>
      <c r="R1921" s="1679" t="str">
        <f t="shared" si="164"/>
        <v/>
      </c>
      <c r="S1921" s="780" t="str">
        <f t="shared" si="165"/>
        <v/>
      </c>
    </row>
    <row r="1922" spans="2:19">
      <c r="C1922" s="787" t="str">
        <f>IF(ISBLANK('6. Vehículos y maquinaria'!E203),"",'6. Vehículos y maquinaria'!E203)</f>
        <v/>
      </c>
      <c r="D1922" s="787" t="str">
        <f>IF(ISBLANK('6. Vehículos y maquinaria'!F203),"",'6. Vehículos y maquinaria'!F203)</f>
        <v/>
      </c>
      <c r="E1922" s="787" t="str">
        <f>IF(ISBLANK('6. Vehículos y maquinaria'!G203),"",'6. Vehículos y maquinaria'!G203)</f>
        <v/>
      </c>
      <c r="F1922" s="787" t="str">
        <f t="shared" si="159"/>
        <v/>
      </c>
      <c r="G1922" s="787" t="str">
        <f>IF(ISBLANK('6. Vehículos y maquinaria'!I203),"",'6. Vehículos y maquinaria'!I203)</f>
        <v/>
      </c>
      <c r="H1922" s="787" t="str">
        <f>IF(ISBLANK('6. Vehículos y maquinaria'!J203),"",'6. Vehículos y maquinaria'!J203)</f>
        <v/>
      </c>
      <c r="I1922" s="787" t="str">
        <f t="shared" si="160"/>
        <v/>
      </c>
      <c r="J1922" s="1694" t="str">
        <f t="shared" si="161"/>
        <v/>
      </c>
      <c r="K1922" s="1694" t="str">
        <f t="shared" si="161"/>
        <v/>
      </c>
      <c r="L1922" s="1694" t="str">
        <f t="shared" si="161"/>
        <v/>
      </c>
      <c r="M1922" s="787" t="str">
        <f>IF(ISBLANK('6. Vehículos y maquinaria'!O203),"",'6. Vehículos y maquinaria'!O203)</f>
        <v/>
      </c>
      <c r="N1922" s="787" t="str">
        <f>IF(ISBLANK('6. Vehículos y maquinaria'!P203),"",'6. Vehículos y maquinaria'!P203)</f>
        <v/>
      </c>
      <c r="O1922" s="787" t="str">
        <f>IF(ISBLANK('6. Vehículos y maquinaria'!Q203),"",'6. Vehículos y maquinaria'!Q203)</f>
        <v/>
      </c>
      <c r="P1922" s="1679" t="str">
        <f t="shared" si="162"/>
        <v/>
      </c>
      <c r="Q1922" s="1679" t="str">
        <f t="shared" si="163"/>
        <v/>
      </c>
      <c r="R1922" s="1679" t="str">
        <f t="shared" si="164"/>
        <v/>
      </c>
      <c r="S1922" s="780" t="str">
        <f t="shared" si="165"/>
        <v/>
      </c>
    </row>
    <row r="1923" spans="2:19">
      <c r="C1923" s="787" t="str">
        <f>IF(ISBLANK('6. Vehículos y maquinaria'!E204),"",'6. Vehículos y maquinaria'!E204)</f>
        <v/>
      </c>
      <c r="D1923" s="787" t="str">
        <f>IF(ISBLANK('6. Vehículos y maquinaria'!F204),"",'6. Vehículos y maquinaria'!F204)</f>
        <v/>
      </c>
      <c r="E1923" s="787" t="str">
        <f>IF(ISBLANK('6. Vehículos y maquinaria'!G204),"",'6. Vehículos y maquinaria'!G204)</f>
        <v/>
      </c>
      <c r="F1923" s="787" t="str">
        <f t="shared" si="159"/>
        <v/>
      </c>
      <c r="G1923" s="787" t="str">
        <f>IF(ISBLANK('6. Vehículos y maquinaria'!I204),"",'6. Vehículos y maquinaria'!I204)</f>
        <v/>
      </c>
      <c r="H1923" s="787" t="str">
        <f>IF(ISBLANK('6. Vehículos y maquinaria'!J204),"",'6. Vehículos y maquinaria'!J204)</f>
        <v/>
      </c>
      <c r="I1923" s="787" t="str">
        <f t="shared" si="160"/>
        <v/>
      </c>
      <c r="J1923" s="1694" t="str">
        <f>IF($D1923="Otros", "",IF($D1923="","",(IFERROR(INDEX($C$1812:$BJ$1812,1,MATCH($D$6&amp;J$1912,$C$1811:$BJ$1811,0)),""))))</f>
        <v/>
      </c>
      <c r="K1923" s="1694" t="str">
        <f>IF($D1923="Otros", "",IF($D1923="","",(IFERROR(INDEX($C$1812:$BJ$1812,1,MATCH($D$6&amp;K$1912,$C$1811:$BJ$1811,0)),""))))</f>
        <v/>
      </c>
      <c r="L1923" s="1694" t="str">
        <f>IF($D1923="Otros", "",IF($D1923="","",(IFERROR(INDEX($C$1812:$BJ$1812,1,MATCH($D$6&amp;L$1912,$C$1811:$BJ$1811,0)),""))))</f>
        <v/>
      </c>
      <c r="M1923" s="787" t="str">
        <f>IF(ISBLANK('6. Vehículos y maquinaria'!O204),"",'6. Vehículos y maquinaria'!O204)</f>
        <v/>
      </c>
      <c r="N1923" s="787" t="str">
        <f>IF(ISBLANK('6. Vehículos y maquinaria'!P204),"",'6. Vehículos y maquinaria'!P204)</f>
        <v/>
      </c>
      <c r="O1923" s="787" t="str">
        <f>IF(ISBLANK('6. Vehículos y maquinaria'!Q204),"",'6. Vehículos y maquinaria'!Q204)</f>
        <v/>
      </c>
      <c r="P1923" s="1679" t="str">
        <f>IFERROR(IF($D1923="Otros",$I1923*M1923,$I1923*J1923),"")</f>
        <v/>
      </c>
      <c r="Q1923" s="1679" t="str">
        <f>IFERROR(IF($D1923="Otros",$I1923*N1923,$I1923*K1923),"")</f>
        <v/>
      </c>
      <c r="R1923" s="1679" t="str">
        <f>IFERROR(IF($D1923="Otros",$I1923*O1923,$I1923*L1923),"")</f>
        <v/>
      </c>
      <c r="S1923" s="780" t="str">
        <f t="shared" si="165"/>
        <v/>
      </c>
    </row>
    <row r="1924" spans="2:19">
      <c r="P1924" s="1652">
        <f>SUM(P1914:P1923)</f>
        <v>0</v>
      </c>
      <c r="Q1924" s="1652">
        <f>SUM(Q1914:Q1923)</f>
        <v>0</v>
      </c>
      <c r="R1924" s="1652">
        <f>SUM(R1914:R1923)</f>
        <v>0</v>
      </c>
      <c r="S1924" s="1652">
        <f>SUM(S1914:S1923)</f>
        <v>0</v>
      </c>
    </row>
    <row r="1925" spans="2:19">
      <c r="O1925" s="59"/>
      <c r="P1925" s="59"/>
      <c r="Q1925" s="59"/>
      <c r="R1925" s="59"/>
    </row>
    <row r="1926" spans="2:19">
      <c r="C1926" s="356" t="s">
        <v>2369</v>
      </c>
    </row>
    <row r="1927" spans="2:19">
      <c r="E1927" s="281"/>
    </row>
    <row r="1928" spans="2:19">
      <c r="B1928" s="37" t="s">
        <v>2226</v>
      </c>
    </row>
    <row r="1930" spans="2:19">
      <c r="C1930" s="1668" t="s">
        <v>2370</v>
      </c>
      <c r="E1930" s="1668" t="s">
        <v>2371</v>
      </c>
    </row>
    <row r="1931" spans="2:19">
      <c r="C1931" s="1486" t="s">
        <v>1046</v>
      </c>
      <c r="E1931" s="1486" t="s">
        <v>2372</v>
      </c>
    </row>
    <row r="1932" spans="2:19">
      <c r="C1932" s="263" t="s">
        <v>1049</v>
      </c>
      <c r="E1932" s="265" t="s">
        <v>2354</v>
      </c>
    </row>
    <row r="1933" spans="2:19">
      <c r="C1933" s="263" t="s">
        <v>1052</v>
      </c>
    </row>
    <row r="1934" spans="2:19">
      <c r="C1934" s="263" t="s">
        <v>1053</v>
      </c>
    </row>
    <row r="1935" spans="2:19">
      <c r="C1935" s="263" t="s">
        <v>1056</v>
      </c>
    </row>
    <row r="1936" spans="2:19">
      <c r="C1936" s="263" t="s">
        <v>1058</v>
      </c>
    </row>
    <row r="1937" spans="2:3">
      <c r="C1937" s="263" t="s">
        <v>1061</v>
      </c>
    </row>
    <row r="1938" spans="2:3">
      <c r="C1938" s="263" t="s">
        <v>1062</v>
      </c>
    </row>
    <row r="1939" spans="2:3">
      <c r="C1939" s="263" t="s">
        <v>1065</v>
      </c>
    </row>
    <row r="1940" spans="2:3">
      <c r="C1940" s="263" t="s">
        <v>1066</v>
      </c>
    </row>
    <row r="1941" spans="2:3">
      <c r="C1941" s="263" t="s">
        <v>1067</v>
      </c>
    </row>
    <row r="1942" spans="2:3">
      <c r="C1942" s="263" t="s">
        <v>1068</v>
      </c>
    </row>
    <row r="1943" spans="2:3">
      <c r="C1943" s="263" t="s">
        <v>1069</v>
      </c>
    </row>
    <row r="1944" spans="2:3">
      <c r="C1944" s="263" t="s">
        <v>1070</v>
      </c>
    </row>
    <row r="1945" spans="2:3">
      <c r="C1945" s="263" t="s">
        <v>1071</v>
      </c>
    </row>
    <row r="1946" spans="2:3">
      <c r="C1946" s="263" t="s">
        <v>1072</v>
      </c>
    </row>
    <row r="1947" spans="2:3">
      <c r="C1947" s="263" t="s">
        <v>2373</v>
      </c>
    </row>
    <row r="1948" spans="2:3">
      <c r="C1948" s="263" t="s">
        <v>2374</v>
      </c>
    </row>
    <row r="1949" spans="2:3">
      <c r="C1949" s="265" t="s">
        <v>108</v>
      </c>
    </row>
    <row r="1950" spans="2:3">
      <c r="C1950" s="1566"/>
    </row>
    <row r="1951" spans="2:3">
      <c r="B1951" s="37" t="s">
        <v>795</v>
      </c>
    </row>
    <row r="1953" spans="3:5">
      <c r="C1953" t="s">
        <v>2375</v>
      </c>
    </row>
    <row r="1955" spans="3:5">
      <c r="C1955" s="1684" t="s">
        <v>1043</v>
      </c>
      <c r="D1955" s="1684" t="s">
        <v>2372</v>
      </c>
      <c r="E1955" s="1684" t="s">
        <v>2354</v>
      </c>
    </row>
    <row r="1956" spans="3:5">
      <c r="C1956" s="787" t="s">
        <v>1046</v>
      </c>
      <c r="D1956" s="787">
        <v>15</v>
      </c>
      <c r="E1956" s="787">
        <v>9</v>
      </c>
    </row>
    <row r="1957" spans="3:5">
      <c r="C1957" s="787" t="s">
        <v>1049</v>
      </c>
      <c r="D1957" s="787">
        <v>20</v>
      </c>
      <c r="E1957" s="787">
        <v>12</v>
      </c>
    </row>
    <row r="1958" spans="3:5">
      <c r="C1958" s="787" t="s">
        <v>1052</v>
      </c>
      <c r="D1958" s="787">
        <v>8</v>
      </c>
      <c r="E1958" s="787">
        <v>4</v>
      </c>
    </row>
    <row r="1959" spans="3:5">
      <c r="C1959" s="787" t="s">
        <v>1053</v>
      </c>
      <c r="D1959" s="787">
        <v>12</v>
      </c>
      <c r="E1959" s="787">
        <v>10</v>
      </c>
    </row>
    <row r="1960" spans="3:5">
      <c r="C1960" s="787" t="s">
        <v>1056</v>
      </c>
      <c r="D1960" s="787">
        <v>9</v>
      </c>
      <c r="E1960" s="787">
        <v>7</v>
      </c>
    </row>
    <row r="1961" spans="3:5">
      <c r="C1961" s="787" t="s">
        <v>1058</v>
      </c>
      <c r="D1961" s="787">
        <v>11</v>
      </c>
      <c r="E1961" s="787">
        <v>8</v>
      </c>
    </row>
    <row r="1962" spans="3:5">
      <c r="C1962" s="787" t="s">
        <v>1061</v>
      </c>
      <c r="D1962" s="787">
        <v>33</v>
      </c>
      <c r="E1962" s="787">
        <v>25</v>
      </c>
    </row>
    <row r="1963" spans="3:5">
      <c r="C1963" s="787" t="s">
        <v>1062</v>
      </c>
      <c r="D1963" s="787">
        <v>7.5</v>
      </c>
      <c r="E1963" s="787">
        <v>6</v>
      </c>
    </row>
    <row r="1964" spans="3:5">
      <c r="C1964" s="787" t="s">
        <v>1065</v>
      </c>
      <c r="D1964" s="787">
        <v>7.5</v>
      </c>
      <c r="E1964" s="787">
        <v>6</v>
      </c>
    </row>
    <row r="1965" spans="3:5">
      <c r="C1965" s="787" t="s">
        <v>1066</v>
      </c>
      <c r="D1965" s="787">
        <v>7</v>
      </c>
      <c r="E1965" s="787">
        <v>6</v>
      </c>
    </row>
    <row r="1966" spans="3:5">
      <c r="C1966" s="787" t="s">
        <v>1067</v>
      </c>
      <c r="D1966" s="787">
        <v>4</v>
      </c>
      <c r="E1966" s="787">
        <v>1</v>
      </c>
    </row>
    <row r="1967" spans="3:5">
      <c r="C1967" s="787" t="s">
        <v>1068</v>
      </c>
      <c r="D1967" s="787">
        <v>10</v>
      </c>
      <c r="E1967" s="787">
        <v>5.5</v>
      </c>
    </row>
    <row r="1968" spans="3:5">
      <c r="C1968" s="787" t="s">
        <v>1069</v>
      </c>
      <c r="D1968" s="787">
        <v>1.2</v>
      </c>
      <c r="E1968" s="787">
        <v>0.8</v>
      </c>
    </row>
    <row r="1969" spans="2:19">
      <c r="C1969" s="787" t="s">
        <v>1070</v>
      </c>
      <c r="D1969" s="787">
        <v>2.5</v>
      </c>
      <c r="E1969" s="787">
        <v>2</v>
      </c>
    </row>
    <row r="1970" spans="2:19">
      <c r="C1970" s="787" t="s">
        <v>1071</v>
      </c>
      <c r="D1970" s="787">
        <v>2.5</v>
      </c>
      <c r="E1970" s="787">
        <v>1.5</v>
      </c>
    </row>
    <row r="1971" spans="2:19">
      <c r="C1971" s="787" t="s">
        <v>1072</v>
      </c>
      <c r="D1971" s="787">
        <v>25</v>
      </c>
      <c r="E1971" s="787">
        <v>20</v>
      </c>
    </row>
    <row r="1972" spans="2:19">
      <c r="C1972" s="787" t="s">
        <v>2373</v>
      </c>
      <c r="D1972" s="787">
        <v>36</v>
      </c>
      <c r="E1972" s="787">
        <v>27</v>
      </c>
    </row>
    <row r="1973" spans="2:19">
      <c r="C1973" s="787" t="s">
        <v>2374</v>
      </c>
      <c r="D1973" s="787">
        <v>19</v>
      </c>
      <c r="E1973" s="787">
        <v>12.5</v>
      </c>
    </row>
    <row r="1974" spans="2:19">
      <c r="C1974" t="s">
        <v>2376</v>
      </c>
    </row>
    <row r="1976" spans="2:19">
      <c r="B1976" s="37" t="s">
        <v>2344</v>
      </c>
    </row>
    <row r="1977" spans="2:19">
      <c r="C1977" s="36"/>
    </row>
    <row r="1978" spans="2:19" ht="15" customHeight="1">
      <c r="C1978" s="1674" t="s">
        <v>158</v>
      </c>
      <c r="D1978" s="1674" t="s">
        <v>1043</v>
      </c>
      <c r="E1978" s="1674" t="s">
        <v>2377</v>
      </c>
      <c r="F1978" s="1674" t="s">
        <v>1007</v>
      </c>
      <c r="G1978" s="1674" t="s">
        <v>2346</v>
      </c>
      <c r="H1978" s="1674" t="s">
        <v>149</v>
      </c>
      <c r="I1978" s="1674" t="s">
        <v>2347</v>
      </c>
      <c r="J1978" s="1688" t="s">
        <v>2235</v>
      </c>
      <c r="K1978" s="1689"/>
      <c r="L1978" s="1690"/>
      <c r="M1978" s="1675" t="s">
        <v>2236</v>
      </c>
      <c r="N1978" s="1676"/>
      <c r="O1978" s="1677"/>
      <c r="P1978" s="1688" t="s">
        <v>2109</v>
      </c>
      <c r="Q1978" s="1689"/>
      <c r="R1978" s="1689"/>
      <c r="S1978" s="1690"/>
    </row>
    <row r="1979" spans="2:19" ht="18">
      <c r="C1979" s="1292"/>
      <c r="D1979" s="1292"/>
      <c r="E1979" s="1292"/>
      <c r="F1979" s="1292"/>
      <c r="G1979" s="1292"/>
      <c r="H1979" s="1292"/>
      <c r="I1979" s="1292"/>
      <c r="J1979" s="1678" t="s">
        <v>2221</v>
      </c>
      <c r="K1979" s="1678" t="s">
        <v>2222</v>
      </c>
      <c r="L1979" s="1678" t="s">
        <v>2223</v>
      </c>
      <c r="M1979" s="1678" t="s">
        <v>2221</v>
      </c>
      <c r="N1979" s="1678" t="s">
        <v>2222</v>
      </c>
      <c r="O1979" s="1678" t="s">
        <v>2223</v>
      </c>
      <c r="P1979" s="1678" t="s">
        <v>2237</v>
      </c>
      <c r="Q1979" s="1678" t="s">
        <v>2238</v>
      </c>
      <c r="R1979" s="1678" t="s">
        <v>2239</v>
      </c>
      <c r="S1979" s="1678" t="s">
        <v>2240</v>
      </c>
    </row>
    <row r="1980" spans="2:19">
      <c r="C1980" s="1691" t="s">
        <v>158</v>
      </c>
      <c r="D1980" s="1692"/>
      <c r="E1980" s="1692"/>
      <c r="F1980" s="1692"/>
      <c r="G1980" s="1692"/>
      <c r="H1980" s="1692"/>
      <c r="I1980" s="1692"/>
      <c r="J1980" s="1692"/>
      <c r="K1980" s="1692"/>
      <c r="L1980" s="1692"/>
      <c r="M1980" s="1692"/>
      <c r="N1980" s="1692"/>
      <c r="O1980" s="1692"/>
      <c r="P1980" s="1692"/>
      <c r="Q1980" s="1692"/>
      <c r="R1980" s="1692"/>
      <c r="S1980" s="1693" t="s">
        <v>2109</v>
      </c>
    </row>
    <row r="1981" spans="2:19">
      <c r="C1981" s="787" t="str">
        <f>IF(ISBLANK('6. Vehículos y maquinaria'!E217),"",'6. Vehículos y maquinaria'!E217)</f>
        <v/>
      </c>
      <c r="D1981" s="787" t="str">
        <f>IF(ISBLANK('6. Vehículos y maquinaria'!F217),"",'6. Vehículos y maquinaria'!F217)</f>
        <v/>
      </c>
      <c r="E1981" s="787" t="str">
        <f>IF(ISBLANK('6. Vehículos y maquinaria'!G217),"",'6. Vehículos y maquinaria'!G217)</f>
        <v/>
      </c>
      <c r="F1981" s="787" t="str">
        <f>IFERROR(IF(D1981="Otros","",IF($D1981="","",INDEX($D$1956:$E$1973,MATCH($D1981,$C$1956:$C$1973,0),MATCH(E1981,$D$1955:$E$1955,0)))),"")</f>
        <v/>
      </c>
      <c r="G1981" s="787" t="str">
        <f>IF(ISBLANK('6. Vehículos y maquinaria'!I217),"",'6. Vehículos y maquinaria'!I217)</f>
        <v/>
      </c>
      <c r="H1981" s="787" t="str">
        <f>IF(ISBLANK('6. Vehículos y maquinaria'!J217),"",'6. Vehículos y maquinaria'!J217)</f>
        <v/>
      </c>
      <c r="I1981" s="1696" t="str">
        <f>IFERROR(IF(OR(D1981="",H1981=""), "", IF(D1981="Otros", G1981*H1981,F1981*H1981)),"")</f>
        <v/>
      </c>
      <c r="J1981" s="1694" t="str">
        <f>IF($D1981="Otros","",IF($D1981="","",IFERROR(INDEX($C$1812:$BJ$1812,1,MATCH($D$6&amp;J$1979,$C$1811:$BJ$1811,0)),"")))</f>
        <v/>
      </c>
      <c r="K1981" s="1694" t="str">
        <f>IF($D1981="Otros","",IF($D1981="","",IFERROR(INDEX($C$1812:$BJ$1812,1,MATCH($D$6&amp;K$1979,$C$1811:$BJ$1811,0)),"")))</f>
        <v/>
      </c>
      <c r="L1981" s="1694" t="str">
        <f>IF($D1981="Otros","",IF($D1981="","",IFERROR(INDEX($C$1812:$BJ$1812,1,MATCH($D$6&amp;L$1979,$C$1811:$BJ$1811,0)),"")))</f>
        <v/>
      </c>
      <c r="M1981" s="787" t="str">
        <f>IF(ISBLANK('6. Vehículos y maquinaria'!O217),"",'6. Vehículos y maquinaria'!O217)</f>
        <v/>
      </c>
      <c r="N1981" s="787" t="str">
        <f>IF(ISBLANK('6. Vehículos y maquinaria'!P217),"",'6. Vehículos y maquinaria'!P217)</f>
        <v/>
      </c>
      <c r="O1981" s="787" t="str">
        <f>IF(ISBLANK('6. Vehículos y maquinaria'!Q217),"",'6. Vehículos y maquinaria'!Q217)</f>
        <v/>
      </c>
      <c r="P1981" s="1679" t="str">
        <f t="shared" ref="P1981:P1989" si="166">IFERROR(IF($D1981="Otros",$I1981*M1981,$I1981*J1981),"")</f>
        <v/>
      </c>
      <c r="Q1981" s="1679" t="str">
        <f t="shared" ref="Q1981:Q1989" si="167">IFERROR(IF($D1981="Otros",$I1981*N1981,$I1981*K1981),"")</f>
        <v/>
      </c>
      <c r="R1981" s="1679" t="str">
        <f t="shared" ref="R1981:R1989" si="168">IFERROR(IF($D1981="Otros",$I1981*O1981,$I1981*L1981),"")</f>
        <v/>
      </c>
      <c r="S1981" s="780" t="str">
        <f>IFERROR($P1981+$Q1981*$H$9/1000+$R1981*$H$10/1000,"")</f>
        <v/>
      </c>
    </row>
    <row r="1982" spans="2:19">
      <c r="C1982" s="787" t="str">
        <f>IF(ISBLANK('6. Vehículos y maquinaria'!E218),"",'6. Vehículos y maquinaria'!E218)</f>
        <v/>
      </c>
      <c r="D1982" s="787" t="str">
        <f>IF(ISBLANK('6. Vehículos y maquinaria'!F218),"",'6. Vehículos y maquinaria'!F218)</f>
        <v/>
      </c>
      <c r="E1982" s="787" t="str">
        <f>IF(ISBLANK('6. Vehículos y maquinaria'!G218),"",'6. Vehículos y maquinaria'!G218)</f>
        <v/>
      </c>
      <c r="F1982" s="787" t="str">
        <f t="shared" ref="F1982:F1990" si="169">IFERROR(IF(D1982="Otros","",IF($D1982="","",INDEX($D$1956:$E$1973,MATCH($D1982,$C$1956:$C$1973,0),MATCH(E1982,$D$1955:$E$1955,0)))),"")</f>
        <v/>
      </c>
      <c r="G1982" s="787" t="str">
        <f>IF(ISBLANK('6. Vehículos y maquinaria'!I218),"",'6. Vehículos y maquinaria'!I218)</f>
        <v/>
      </c>
      <c r="H1982" s="787" t="str">
        <f>IF(ISBLANK('6. Vehículos y maquinaria'!J218),"",'6. Vehículos y maquinaria'!J218)</f>
        <v/>
      </c>
      <c r="I1982" s="787" t="str">
        <f t="shared" ref="I1982:I1990" si="170">IFERROR(IF(OR(D1982="",H1982=""), "", IF(D1982="Otros", G1982*H1982,F1982*H1982)),"")</f>
        <v/>
      </c>
      <c r="J1982" s="1694" t="str">
        <f t="shared" ref="J1982:L1989" si="171">IF($D1982="Otros","",IF($D1982="","",IFERROR(INDEX($C$1812:$BJ$1812,1,MATCH($D$6&amp;J$1979,$C$1811:$BJ$1811,0)),"")))</f>
        <v/>
      </c>
      <c r="K1982" s="1694" t="str">
        <f t="shared" si="171"/>
        <v/>
      </c>
      <c r="L1982" s="1694" t="str">
        <f t="shared" si="171"/>
        <v/>
      </c>
      <c r="M1982" s="787" t="str">
        <f>IF(ISBLANK('6. Vehículos y maquinaria'!O218),"",'6. Vehículos y maquinaria'!O218)</f>
        <v/>
      </c>
      <c r="N1982" s="787" t="str">
        <f>IF(ISBLANK('6. Vehículos y maquinaria'!P218),"",'6. Vehículos y maquinaria'!P218)</f>
        <v/>
      </c>
      <c r="O1982" s="787" t="str">
        <f>IF(ISBLANK('6. Vehículos y maquinaria'!Q218),"",'6. Vehículos y maquinaria'!Q218)</f>
        <v/>
      </c>
      <c r="P1982" s="1679" t="str">
        <f t="shared" si="166"/>
        <v/>
      </c>
      <c r="Q1982" s="1679" t="str">
        <f t="shared" si="167"/>
        <v/>
      </c>
      <c r="R1982" s="1679" t="str">
        <f t="shared" si="168"/>
        <v/>
      </c>
      <c r="S1982" s="780" t="str">
        <f t="shared" ref="S1982:S1990" si="172">IFERROR($P1982+$Q1982*$H$9/1000+$R1982*$H$10/1000,"")</f>
        <v/>
      </c>
    </row>
    <row r="1983" spans="2:19">
      <c r="C1983" s="787" t="str">
        <f>IF(ISBLANK('6. Vehículos y maquinaria'!E219),"",'6. Vehículos y maquinaria'!E219)</f>
        <v/>
      </c>
      <c r="D1983" s="787" t="str">
        <f>IF(ISBLANK('6. Vehículos y maquinaria'!F219),"",'6. Vehículos y maquinaria'!F219)</f>
        <v/>
      </c>
      <c r="E1983" s="787" t="str">
        <f>IF(ISBLANK('6. Vehículos y maquinaria'!G219),"",'6. Vehículos y maquinaria'!G219)</f>
        <v/>
      </c>
      <c r="F1983" s="787" t="str">
        <f t="shared" si="169"/>
        <v/>
      </c>
      <c r="G1983" s="787" t="str">
        <f>IF(ISBLANK('6. Vehículos y maquinaria'!I219),"",'6. Vehículos y maquinaria'!I219)</f>
        <v/>
      </c>
      <c r="H1983" s="787" t="str">
        <f>IF(ISBLANK('6. Vehículos y maquinaria'!J219),"",'6. Vehículos y maquinaria'!J219)</f>
        <v/>
      </c>
      <c r="I1983" s="787" t="str">
        <f t="shared" si="170"/>
        <v/>
      </c>
      <c r="J1983" s="1694" t="str">
        <f t="shared" si="171"/>
        <v/>
      </c>
      <c r="K1983" s="1694" t="str">
        <f t="shared" si="171"/>
        <v/>
      </c>
      <c r="L1983" s="1694" t="str">
        <f t="shared" si="171"/>
        <v/>
      </c>
      <c r="M1983" s="787" t="str">
        <f>IF(ISBLANK('6. Vehículos y maquinaria'!O219),"",'6. Vehículos y maquinaria'!O219)</f>
        <v/>
      </c>
      <c r="N1983" s="787" t="str">
        <f>IF(ISBLANK('6. Vehículos y maquinaria'!P219),"",'6. Vehículos y maquinaria'!P219)</f>
        <v/>
      </c>
      <c r="O1983" s="787" t="str">
        <f>IF(ISBLANK('6. Vehículos y maquinaria'!Q219),"",'6. Vehículos y maquinaria'!Q219)</f>
        <v/>
      </c>
      <c r="P1983" s="1679" t="str">
        <f t="shared" si="166"/>
        <v/>
      </c>
      <c r="Q1983" s="1679" t="str">
        <f t="shared" si="167"/>
        <v/>
      </c>
      <c r="R1983" s="1679" t="str">
        <f t="shared" si="168"/>
        <v/>
      </c>
      <c r="S1983" s="780" t="str">
        <f t="shared" si="172"/>
        <v/>
      </c>
    </row>
    <row r="1984" spans="2:19">
      <c r="C1984" s="787" t="str">
        <f>IF(ISBLANK('6. Vehículos y maquinaria'!E220),"",'6. Vehículos y maquinaria'!E220)</f>
        <v/>
      </c>
      <c r="D1984" s="787" t="str">
        <f>IF(ISBLANK('6. Vehículos y maquinaria'!F220),"",'6. Vehículos y maquinaria'!F220)</f>
        <v/>
      </c>
      <c r="E1984" s="787" t="str">
        <f>IF(ISBLANK('6. Vehículos y maquinaria'!G220),"",'6. Vehículos y maquinaria'!G220)</f>
        <v/>
      </c>
      <c r="F1984" s="787" t="str">
        <f t="shared" si="169"/>
        <v/>
      </c>
      <c r="G1984" s="787" t="str">
        <f>IF(ISBLANK('6. Vehículos y maquinaria'!I220),"",'6. Vehículos y maquinaria'!I220)</f>
        <v/>
      </c>
      <c r="H1984" s="787" t="str">
        <f>IF(ISBLANK('6. Vehículos y maquinaria'!J220),"",'6. Vehículos y maquinaria'!J220)</f>
        <v/>
      </c>
      <c r="I1984" s="787" t="str">
        <f t="shared" si="170"/>
        <v/>
      </c>
      <c r="J1984" s="1694" t="str">
        <f t="shared" si="171"/>
        <v/>
      </c>
      <c r="K1984" s="1694" t="str">
        <f t="shared" si="171"/>
        <v/>
      </c>
      <c r="L1984" s="1694" t="str">
        <f t="shared" si="171"/>
        <v/>
      </c>
      <c r="M1984" s="787" t="str">
        <f>IF(ISBLANK('6. Vehículos y maquinaria'!O220),"",'6. Vehículos y maquinaria'!O220)</f>
        <v/>
      </c>
      <c r="N1984" s="787" t="str">
        <f>IF(ISBLANK('6. Vehículos y maquinaria'!P220),"",'6. Vehículos y maquinaria'!P220)</f>
        <v/>
      </c>
      <c r="O1984" s="787" t="str">
        <f>IF(ISBLANK('6. Vehículos y maquinaria'!Q220),"",'6. Vehículos y maquinaria'!Q220)</f>
        <v/>
      </c>
      <c r="P1984" s="1679" t="str">
        <f t="shared" si="166"/>
        <v/>
      </c>
      <c r="Q1984" s="1679" t="str">
        <f t="shared" si="167"/>
        <v/>
      </c>
      <c r="R1984" s="1679" t="str">
        <f t="shared" si="168"/>
        <v/>
      </c>
      <c r="S1984" s="780" t="str">
        <f t="shared" si="172"/>
        <v/>
      </c>
    </row>
    <row r="1985" spans="1:60">
      <c r="C1985" s="787" t="str">
        <f>IF(ISBLANK('6. Vehículos y maquinaria'!E221),"",'6. Vehículos y maquinaria'!E221)</f>
        <v/>
      </c>
      <c r="D1985" s="787" t="str">
        <f>IF(ISBLANK('6. Vehículos y maquinaria'!F221),"",'6. Vehículos y maquinaria'!F221)</f>
        <v/>
      </c>
      <c r="E1985" s="787" t="str">
        <f>IF(ISBLANK('6. Vehículos y maquinaria'!G221),"",'6. Vehículos y maquinaria'!G221)</f>
        <v/>
      </c>
      <c r="F1985" s="787" t="str">
        <f t="shared" si="169"/>
        <v/>
      </c>
      <c r="G1985" s="787" t="str">
        <f>IF(ISBLANK('6. Vehículos y maquinaria'!I221),"",'6. Vehículos y maquinaria'!I221)</f>
        <v/>
      </c>
      <c r="H1985" s="787" t="str">
        <f>IF(ISBLANK('6. Vehículos y maquinaria'!J221),"",'6. Vehículos y maquinaria'!J221)</f>
        <v/>
      </c>
      <c r="I1985" s="787" t="str">
        <f t="shared" si="170"/>
        <v/>
      </c>
      <c r="J1985" s="1694" t="str">
        <f t="shared" si="171"/>
        <v/>
      </c>
      <c r="K1985" s="1694" t="str">
        <f t="shared" si="171"/>
        <v/>
      </c>
      <c r="L1985" s="1694" t="str">
        <f t="shared" si="171"/>
        <v/>
      </c>
      <c r="M1985" s="787" t="str">
        <f>IF(ISBLANK('6. Vehículos y maquinaria'!O221),"",'6. Vehículos y maquinaria'!O221)</f>
        <v/>
      </c>
      <c r="N1985" s="787" t="str">
        <f>IF(ISBLANK('6. Vehículos y maquinaria'!P221),"",'6. Vehículos y maquinaria'!P221)</f>
        <v/>
      </c>
      <c r="O1985" s="787" t="str">
        <f>IF(ISBLANK('6. Vehículos y maquinaria'!Q221),"",'6. Vehículos y maquinaria'!Q221)</f>
        <v/>
      </c>
      <c r="P1985" s="1679" t="str">
        <f t="shared" si="166"/>
        <v/>
      </c>
      <c r="Q1985" s="1679" t="str">
        <f t="shared" si="167"/>
        <v/>
      </c>
      <c r="R1985" s="1679" t="str">
        <f t="shared" si="168"/>
        <v/>
      </c>
      <c r="S1985" s="780" t="str">
        <f t="shared" si="172"/>
        <v/>
      </c>
    </row>
    <row r="1986" spans="1:60">
      <c r="C1986" s="787" t="str">
        <f>IF(ISBLANK('6. Vehículos y maquinaria'!E222),"",'6. Vehículos y maquinaria'!E222)</f>
        <v/>
      </c>
      <c r="D1986" s="787" t="str">
        <f>IF(ISBLANK('6. Vehículos y maquinaria'!F222),"",'6. Vehículos y maquinaria'!F222)</f>
        <v/>
      </c>
      <c r="E1986" s="787" t="str">
        <f>IF(ISBLANK('6. Vehículos y maquinaria'!G222),"",'6. Vehículos y maquinaria'!G222)</f>
        <v/>
      </c>
      <c r="F1986" s="787" t="str">
        <f t="shared" si="169"/>
        <v/>
      </c>
      <c r="G1986" s="787" t="str">
        <f>IF(ISBLANK('6. Vehículos y maquinaria'!I222),"",'6. Vehículos y maquinaria'!I222)</f>
        <v/>
      </c>
      <c r="H1986" s="787" t="str">
        <f>IF(ISBLANK('6. Vehículos y maquinaria'!J222),"",'6. Vehículos y maquinaria'!J222)</f>
        <v/>
      </c>
      <c r="I1986" s="787" t="str">
        <f t="shared" si="170"/>
        <v/>
      </c>
      <c r="J1986" s="1694" t="str">
        <f t="shared" si="171"/>
        <v/>
      </c>
      <c r="K1986" s="1694" t="str">
        <f t="shared" si="171"/>
        <v/>
      </c>
      <c r="L1986" s="1694" t="str">
        <f t="shared" si="171"/>
        <v/>
      </c>
      <c r="M1986" s="787" t="str">
        <f>IF(ISBLANK('6. Vehículos y maquinaria'!O222),"",'6. Vehículos y maquinaria'!O222)</f>
        <v/>
      </c>
      <c r="N1986" s="787" t="str">
        <f>IF(ISBLANK('6. Vehículos y maquinaria'!P222),"",'6. Vehículos y maquinaria'!P222)</f>
        <v/>
      </c>
      <c r="O1986" s="787" t="str">
        <f>IF(ISBLANK('6. Vehículos y maquinaria'!Q222),"",'6. Vehículos y maquinaria'!Q222)</f>
        <v/>
      </c>
      <c r="P1986" s="1679" t="str">
        <f t="shared" si="166"/>
        <v/>
      </c>
      <c r="Q1986" s="1679" t="str">
        <f t="shared" si="167"/>
        <v/>
      </c>
      <c r="R1986" s="1679" t="str">
        <f t="shared" si="168"/>
        <v/>
      </c>
      <c r="S1986" s="780" t="str">
        <f t="shared" si="172"/>
        <v/>
      </c>
    </row>
    <row r="1987" spans="1:60">
      <c r="C1987" s="787" t="str">
        <f>IF(ISBLANK('6. Vehículos y maquinaria'!E223),"",'6. Vehículos y maquinaria'!E223)</f>
        <v/>
      </c>
      <c r="D1987" s="787" t="str">
        <f>IF(ISBLANK('6. Vehículos y maquinaria'!F223),"",'6. Vehículos y maquinaria'!F223)</f>
        <v/>
      </c>
      <c r="E1987" s="787" t="str">
        <f>IF(ISBLANK('6. Vehículos y maquinaria'!G223),"",'6. Vehículos y maquinaria'!G223)</f>
        <v/>
      </c>
      <c r="F1987" s="787" t="str">
        <f t="shared" si="169"/>
        <v/>
      </c>
      <c r="G1987" s="787" t="str">
        <f>IF(ISBLANK('6. Vehículos y maquinaria'!I223),"",'6. Vehículos y maquinaria'!I223)</f>
        <v/>
      </c>
      <c r="H1987" s="787" t="str">
        <f>IF(ISBLANK('6. Vehículos y maquinaria'!J223),"",'6. Vehículos y maquinaria'!J223)</f>
        <v/>
      </c>
      <c r="I1987" s="787" t="str">
        <f t="shared" si="170"/>
        <v/>
      </c>
      <c r="J1987" s="1694" t="str">
        <f t="shared" si="171"/>
        <v/>
      </c>
      <c r="K1987" s="1694" t="str">
        <f t="shared" si="171"/>
        <v/>
      </c>
      <c r="L1987" s="1694" t="str">
        <f t="shared" si="171"/>
        <v/>
      </c>
      <c r="M1987" s="787" t="str">
        <f>IF(ISBLANK('6. Vehículos y maquinaria'!O223),"",'6. Vehículos y maquinaria'!O223)</f>
        <v/>
      </c>
      <c r="N1987" s="787" t="str">
        <f>IF(ISBLANK('6. Vehículos y maquinaria'!P223),"",'6. Vehículos y maquinaria'!P223)</f>
        <v/>
      </c>
      <c r="O1987" s="787" t="str">
        <f>IF(ISBLANK('6. Vehículos y maquinaria'!Q223),"",'6. Vehículos y maquinaria'!Q223)</f>
        <v/>
      </c>
      <c r="P1987" s="1679" t="str">
        <f t="shared" si="166"/>
        <v/>
      </c>
      <c r="Q1987" s="1679" t="str">
        <f t="shared" si="167"/>
        <v/>
      </c>
      <c r="R1987" s="1679" t="str">
        <f t="shared" si="168"/>
        <v/>
      </c>
      <c r="S1987" s="780" t="str">
        <f t="shared" si="172"/>
        <v/>
      </c>
    </row>
    <row r="1988" spans="1:60">
      <c r="C1988" s="787" t="str">
        <f>IF(ISBLANK('6. Vehículos y maquinaria'!E224),"",'6. Vehículos y maquinaria'!E224)</f>
        <v/>
      </c>
      <c r="D1988" s="787" t="str">
        <f>IF(ISBLANK('6. Vehículos y maquinaria'!F224),"",'6. Vehículos y maquinaria'!F224)</f>
        <v/>
      </c>
      <c r="E1988" s="787" t="str">
        <f>IF(ISBLANK('6. Vehículos y maquinaria'!G224),"",'6. Vehículos y maquinaria'!G224)</f>
        <v/>
      </c>
      <c r="F1988" s="787" t="str">
        <f t="shared" si="169"/>
        <v/>
      </c>
      <c r="G1988" s="787" t="str">
        <f>IF(ISBLANK('6. Vehículos y maquinaria'!I224),"",'6. Vehículos y maquinaria'!I224)</f>
        <v/>
      </c>
      <c r="H1988" s="787" t="str">
        <f>IF(ISBLANK('6. Vehículos y maquinaria'!J224),"",'6. Vehículos y maquinaria'!J224)</f>
        <v/>
      </c>
      <c r="I1988" s="787" t="str">
        <f t="shared" si="170"/>
        <v/>
      </c>
      <c r="J1988" s="1694" t="str">
        <f t="shared" si="171"/>
        <v/>
      </c>
      <c r="K1988" s="1694" t="str">
        <f t="shared" si="171"/>
        <v/>
      </c>
      <c r="L1988" s="1694" t="str">
        <f t="shared" si="171"/>
        <v/>
      </c>
      <c r="M1988" s="787" t="str">
        <f>IF(ISBLANK('6. Vehículos y maquinaria'!O224),"",'6. Vehículos y maquinaria'!O224)</f>
        <v/>
      </c>
      <c r="N1988" s="787" t="str">
        <f>IF(ISBLANK('6. Vehículos y maquinaria'!P224),"",'6. Vehículos y maquinaria'!P224)</f>
        <v/>
      </c>
      <c r="O1988" s="787" t="str">
        <f>IF(ISBLANK('6. Vehículos y maquinaria'!Q224),"",'6. Vehículos y maquinaria'!Q224)</f>
        <v/>
      </c>
      <c r="P1988" s="1679" t="str">
        <f t="shared" si="166"/>
        <v/>
      </c>
      <c r="Q1988" s="1679" t="str">
        <f t="shared" si="167"/>
        <v/>
      </c>
      <c r="R1988" s="1679" t="str">
        <f t="shared" si="168"/>
        <v/>
      </c>
      <c r="S1988" s="780" t="str">
        <f t="shared" si="172"/>
        <v/>
      </c>
    </row>
    <row r="1989" spans="1:60">
      <c r="C1989" s="787" t="str">
        <f>IF(ISBLANK('6. Vehículos y maquinaria'!E225),"",'6. Vehículos y maquinaria'!E225)</f>
        <v/>
      </c>
      <c r="D1989" s="787" t="str">
        <f>IF(ISBLANK('6. Vehículos y maquinaria'!F225),"",'6. Vehículos y maquinaria'!F225)</f>
        <v/>
      </c>
      <c r="E1989" s="787" t="str">
        <f>IF(ISBLANK('6. Vehículos y maquinaria'!G225),"",'6. Vehículos y maquinaria'!G225)</f>
        <v/>
      </c>
      <c r="F1989" s="787" t="str">
        <f t="shared" si="169"/>
        <v/>
      </c>
      <c r="G1989" s="787" t="str">
        <f>IF(ISBLANK('6. Vehículos y maquinaria'!I225),"",'6. Vehículos y maquinaria'!I225)</f>
        <v/>
      </c>
      <c r="H1989" s="787" t="str">
        <f>IF(ISBLANK('6. Vehículos y maquinaria'!J225),"",'6. Vehículos y maquinaria'!J225)</f>
        <v/>
      </c>
      <c r="I1989" s="787" t="str">
        <f t="shared" si="170"/>
        <v/>
      </c>
      <c r="J1989" s="1694" t="str">
        <f t="shared" si="171"/>
        <v/>
      </c>
      <c r="K1989" s="1694" t="str">
        <f t="shared" si="171"/>
        <v/>
      </c>
      <c r="L1989" s="1694" t="str">
        <f t="shared" si="171"/>
        <v/>
      </c>
      <c r="M1989" s="787" t="str">
        <f>IF(ISBLANK('6. Vehículos y maquinaria'!O225),"",'6. Vehículos y maquinaria'!O225)</f>
        <v/>
      </c>
      <c r="N1989" s="787" t="str">
        <f>IF(ISBLANK('6. Vehículos y maquinaria'!P225),"",'6. Vehículos y maquinaria'!P225)</f>
        <v/>
      </c>
      <c r="O1989" s="787" t="str">
        <f>IF(ISBLANK('6. Vehículos y maquinaria'!Q225),"",'6. Vehículos y maquinaria'!Q225)</f>
        <v/>
      </c>
      <c r="P1989" s="1679" t="str">
        <f t="shared" si="166"/>
        <v/>
      </c>
      <c r="Q1989" s="1679" t="str">
        <f t="shared" si="167"/>
        <v/>
      </c>
      <c r="R1989" s="1679" t="str">
        <f t="shared" si="168"/>
        <v/>
      </c>
      <c r="S1989" s="780" t="str">
        <f t="shared" si="172"/>
        <v/>
      </c>
    </row>
    <row r="1990" spans="1:60">
      <c r="C1990" s="787" t="str">
        <f>IF(ISBLANK('6. Vehículos y maquinaria'!E226),"",'6. Vehículos y maquinaria'!E226)</f>
        <v/>
      </c>
      <c r="D1990" s="787" t="str">
        <f>IF(ISBLANK('6. Vehículos y maquinaria'!F226),"",'6. Vehículos y maquinaria'!F226)</f>
        <v/>
      </c>
      <c r="E1990" s="787" t="str">
        <f>IF(ISBLANK('6. Vehículos y maquinaria'!G226),"",'6. Vehículos y maquinaria'!G226)</f>
        <v/>
      </c>
      <c r="F1990" s="787" t="str">
        <f t="shared" si="169"/>
        <v/>
      </c>
      <c r="G1990" s="787" t="str">
        <f>IF(ISBLANK('6. Vehículos y maquinaria'!I226),"",'6. Vehículos y maquinaria'!I226)</f>
        <v/>
      </c>
      <c r="H1990" s="787" t="str">
        <f>IF(ISBLANK('6. Vehículos y maquinaria'!J226),"",'6. Vehículos y maquinaria'!J226)</f>
        <v/>
      </c>
      <c r="I1990" s="787" t="str">
        <f t="shared" si="170"/>
        <v/>
      </c>
      <c r="J1990" s="1694" t="str">
        <f>IF($D1990="Otros","",IF($D1990="","",IFERROR(INDEX($C$1812:$BJ$1812,1,MATCH($D$6&amp;J$1979,$C$1811:$BJ$1811,0)),"")))</f>
        <v/>
      </c>
      <c r="K1990" s="1694" t="str">
        <f>IF($D1990="Otros","",IF($D1990="","",IFERROR(INDEX($C$1812:$BJ$1812,1,MATCH($D$6&amp;K$1979,$C$1811:$BJ$1811,0)),"")))</f>
        <v/>
      </c>
      <c r="L1990" s="1694" t="str">
        <f>IF($D1990="Otros","",IF($D1990="","",IFERROR(INDEX($C$1812:$BJ$1812,1,MATCH($D$6&amp;L$1979,$C$1811:$BJ$1811,0)),"")))</f>
        <v/>
      </c>
      <c r="M1990" s="787" t="str">
        <f>IF(ISBLANK('6. Vehículos y maquinaria'!O226),"",'6. Vehículos y maquinaria'!O226)</f>
        <v/>
      </c>
      <c r="N1990" s="787" t="str">
        <f>IF(ISBLANK('6. Vehículos y maquinaria'!P226),"",'6. Vehículos y maquinaria'!P226)</f>
        <v/>
      </c>
      <c r="O1990" s="787" t="str">
        <f>IF(ISBLANK('6. Vehículos y maquinaria'!Q226),"",'6. Vehículos y maquinaria'!Q226)</f>
        <v/>
      </c>
      <c r="P1990" s="1679" t="str">
        <f>IFERROR(IF($D1990="Otros",$I1990*M1990,$I1990*J1990),"")</f>
        <v/>
      </c>
      <c r="Q1990" s="1679" t="str">
        <f>IFERROR(IF($D1990="Otros",$I1990*N1990,$I1990*K1990),"")</f>
        <v/>
      </c>
      <c r="R1990" s="1679" t="str">
        <f>IFERROR(IF($D1990="Otros",$I1990*O1990,$I1990*L1990),"")</f>
        <v/>
      </c>
      <c r="S1990" s="780" t="str">
        <f t="shared" si="172"/>
        <v/>
      </c>
    </row>
    <row r="1991" spans="1:60">
      <c r="P1991" s="1679">
        <f>SUM(P1981:P1990)</f>
        <v>0</v>
      </c>
      <c r="Q1991" s="1679">
        <f>SUM(Q1981:Q1990)</f>
        <v>0</v>
      </c>
      <c r="R1991" s="1679">
        <f>SUM(R1981:R1990)</f>
        <v>0</v>
      </c>
      <c r="S1991" s="1679">
        <f>SUM(S1981:S1990)</f>
        <v>0</v>
      </c>
    </row>
    <row r="1994" spans="1:60" ht="18" customHeight="1">
      <c r="B1994" s="288" t="s">
        <v>2378</v>
      </c>
      <c r="C1994" s="288"/>
      <c r="D1994" s="288"/>
      <c r="E1994" s="288"/>
      <c r="F1994" s="288"/>
      <c r="G1994" s="288"/>
      <c r="H1994" s="288"/>
      <c r="I1994" s="288"/>
      <c r="J1994" s="288"/>
      <c r="K1994" s="288"/>
    </row>
    <row r="1995" spans="1:60" ht="18" customHeight="1"/>
    <row r="1996" spans="1:60" ht="18" customHeight="1">
      <c r="D1996" s="1538" t="s">
        <v>2100</v>
      </c>
      <c r="E1996" s="1538" t="s">
        <v>2101</v>
      </c>
      <c r="F1996" s="1538" t="s">
        <v>2102</v>
      </c>
      <c r="G1996" s="1538" t="s">
        <v>2103</v>
      </c>
    </row>
    <row r="1997" spans="1:60" ht="18" customHeight="1">
      <c r="A1997" s="452">
        <v>19</v>
      </c>
      <c r="C1997" s="1539" t="s">
        <v>2379</v>
      </c>
      <c r="D1997" s="1540">
        <f>SUMIFS($M$2027:$M$2031,$D$2027:$D$2031,"Transporte ferroviario")</f>
        <v>0</v>
      </c>
      <c r="E1997" s="1540">
        <f>SUMIFS($N$2027:$N$2031,$D$2027:$D$2031,"Transporte ferroviario")</f>
        <v>0</v>
      </c>
      <c r="F1997" s="1540">
        <f>SUMIFS($O$2027:$O$2031,$D$2027:$D$2031,"Transporte ferroviario")</f>
        <v>0</v>
      </c>
      <c r="G1997" s="1540">
        <f>SUMIFS($P$2027:$P$2031,$D$2027:$D$2031,"Transporte ferroviario")</f>
        <v>0</v>
      </c>
    </row>
    <row r="1998" spans="1:60" ht="18" customHeight="1">
      <c r="A1998" s="454">
        <v>20</v>
      </c>
      <c r="B1998" s="19"/>
      <c r="C1998" s="1539" t="s">
        <v>2380</v>
      </c>
      <c r="D1998" s="1540">
        <f>SUMIFS($M$2027:$M$2031,$D$2027:$D$2031,"Transporte marítimo")</f>
        <v>0</v>
      </c>
      <c r="E1998" s="1540">
        <f>SUMIFS($N$2027:$N$2031,$D$2027:$D$2031,"Transporte marítimo")</f>
        <v>0</v>
      </c>
      <c r="F1998" s="1540">
        <f>SUMIFS($O$2027:$O$2031,$D$2027:$D$2031,"Transporte marítimo")</f>
        <v>0</v>
      </c>
      <c r="G1998" s="1540">
        <f>SUMIFS($P$2027:$P$2031,$D$2027:$D$2031,"Transporte marítimo")</f>
        <v>0</v>
      </c>
      <c r="H1998" s="19"/>
      <c r="J1998" s="21"/>
      <c r="K1998" s="21"/>
      <c r="L1998" s="21"/>
      <c r="O1998" s="21"/>
      <c r="P1998" s="19"/>
      <c r="Q1998" s="19"/>
      <c r="R1998" s="19"/>
      <c r="S1998" s="19"/>
      <c r="T1998" s="19"/>
      <c r="U1998" s="19"/>
      <c r="V1998" s="21"/>
      <c r="W1998" s="21"/>
      <c r="X1998" s="21"/>
      <c r="Y1998" s="21"/>
      <c r="Z1998" s="21"/>
      <c r="AA1998" s="21"/>
      <c r="AB1998" s="19"/>
      <c r="AC1998" s="19"/>
      <c r="AD1998" s="19"/>
      <c r="AE1998" s="19"/>
      <c r="AF1998" s="19"/>
      <c r="AG1998" s="19"/>
      <c r="AH1998" s="21"/>
      <c r="AI1998" s="21"/>
      <c r="AJ1998" s="21"/>
      <c r="AK1998" s="21"/>
      <c r="AL1998" s="21"/>
      <c r="AM1998" s="21"/>
      <c r="AN1998" s="19"/>
      <c r="AO1998" s="19"/>
      <c r="AP1998" s="19"/>
      <c r="AQ1998" s="19"/>
      <c r="AR1998" s="19"/>
      <c r="AS1998" s="19"/>
      <c r="AT1998" s="21"/>
      <c r="AU1998" s="21"/>
      <c r="AV1998" s="21"/>
      <c r="AW1998" s="21"/>
      <c r="AX1998" s="21"/>
      <c r="AY1998" s="21"/>
      <c r="AZ1998" s="19"/>
      <c r="BA1998" s="19"/>
    </row>
    <row r="1999" spans="1:60" ht="18" customHeight="1">
      <c r="A1999" s="452">
        <v>21</v>
      </c>
      <c r="C1999" s="1539" t="s">
        <v>2381</v>
      </c>
      <c r="D1999" s="1540">
        <f>SUMIFS($M$2027:$M$2031,$D$2027:$D$2031,"Transporte aéreo")</f>
        <v>0</v>
      </c>
      <c r="E1999" s="1540">
        <f>SUMIFS($N$2027:$N$2031,$D$2027:$D$2031,"Transporte aéreo")</f>
        <v>0</v>
      </c>
      <c r="F1999" s="1540">
        <f t="shared" ref="F1999" si="173">SUMIFS(O2027:O2031,$D$2027:$D$2031,"Transporte aéreo")</f>
        <v>0</v>
      </c>
      <c r="G1999" s="1540">
        <f>SUMIFS($P$2027:$P$2031,$D$2027:$D$2031,"Transporte aéreo")</f>
        <v>0</v>
      </c>
    </row>
    <row r="2000" spans="1:60" ht="18" customHeight="1">
      <c r="D2000" s="349">
        <f t="shared" ref="D2000:F2000" si="174">SUM(D1997:D1999)</f>
        <v>0</v>
      </c>
      <c r="E2000" s="349">
        <f t="shared" si="174"/>
        <v>0</v>
      </c>
      <c r="F2000" s="349">
        <f t="shared" si="174"/>
        <v>0</v>
      </c>
      <c r="G2000" s="349">
        <f>SUM(G1997:G1999)</f>
        <v>0</v>
      </c>
      <c r="BH2000" s="819" t="s">
        <v>2220</v>
      </c>
    </row>
    <row r="2001" spans="1:65" ht="18" customHeight="1">
      <c r="B2001" s="37" t="s">
        <v>29</v>
      </c>
    </row>
    <row r="2002" spans="1:65" ht="18" customHeight="1">
      <c r="B2002" s="19"/>
      <c r="C2002" s="17"/>
      <c r="F2002" s="1633">
        <v>2007</v>
      </c>
      <c r="G2002" s="1633">
        <v>2007</v>
      </c>
      <c r="H2002" s="1633">
        <v>2007</v>
      </c>
      <c r="I2002" s="1633">
        <v>2008</v>
      </c>
      <c r="J2002" s="1633">
        <v>2008</v>
      </c>
      <c r="K2002" s="1633">
        <v>2008</v>
      </c>
      <c r="L2002" s="1633">
        <v>2009</v>
      </c>
      <c r="M2002" s="1633">
        <v>2009</v>
      </c>
      <c r="N2002" s="1633">
        <v>2009</v>
      </c>
      <c r="O2002" s="1633">
        <v>2010</v>
      </c>
      <c r="P2002" s="1633">
        <v>2010</v>
      </c>
      <c r="Q2002" s="1633">
        <v>2010</v>
      </c>
      <c r="R2002" s="1633">
        <v>2011</v>
      </c>
      <c r="S2002" s="1633">
        <v>2011</v>
      </c>
      <c r="T2002" s="1633">
        <v>2011</v>
      </c>
      <c r="U2002" s="1633">
        <v>2012</v>
      </c>
      <c r="V2002" s="1633">
        <v>2012</v>
      </c>
      <c r="W2002" s="1633">
        <v>2012</v>
      </c>
      <c r="X2002" s="1633">
        <v>2013</v>
      </c>
      <c r="Y2002" s="1633">
        <v>2013</v>
      </c>
      <c r="Z2002" s="1633">
        <v>2013</v>
      </c>
      <c r="AA2002" s="1633">
        <v>2014</v>
      </c>
      <c r="AB2002" s="1633">
        <v>2014</v>
      </c>
      <c r="AC2002" s="1633">
        <v>2014</v>
      </c>
      <c r="AD2002" s="1633">
        <v>2015</v>
      </c>
      <c r="AE2002" s="1633">
        <v>2015</v>
      </c>
      <c r="AF2002" s="1633">
        <v>2015</v>
      </c>
      <c r="AG2002" s="1633">
        <v>2016</v>
      </c>
      <c r="AH2002" s="1633">
        <v>2016</v>
      </c>
      <c r="AI2002" s="1633">
        <v>2016</v>
      </c>
      <c r="AJ2002" s="1633">
        <v>2017</v>
      </c>
      <c r="AK2002" s="1633">
        <v>2017</v>
      </c>
      <c r="AL2002" s="1633">
        <v>2017</v>
      </c>
      <c r="AM2002" s="1633">
        <v>2018</v>
      </c>
      <c r="AN2002" s="1633">
        <v>2018</v>
      </c>
      <c r="AO2002" s="1633">
        <v>2018</v>
      </c>
      <c r="AP2002" s="1633">
        <v>2019</v>
      </c>
      <c r="AQ2002" s="1633">
        <v>2019</v>
      </c>
      <c r="AR2002" s="1633">
        <v>2019</v>
      </c>
      <c r="AS2002" s="1633">
        <v>2020</v>
      </c>
      <c r="AT2002" s="1633">
        <v>2020</v>
      </c>
      <c r="AU2002" s="1633">
        <v>2020</v>
      </c>
      <c r="AV2002" s="1633">
        <v>2021</v>
      </c>
      <c r="AW2002" s="1633">
        <v>2021</v>
      </c>
      <c r="AX2002" s="1633">
        <v>2021</v>
      </c>
      <c r="AY2002" s="1633">
        <v>2022</v>
      </c>
      <c r="AZ2002" s="1633">
        <v>2022</v>
      </c>
      <c r="BA2002" s="1633">
        <v>2022</v>
      </c>
      <c r="BB2002" s="1599">
        <v>2023</v>
      </c>
      <c r="BC2002" s="1599">
        <v>2023</v>
      </c>
      <c r="BD2002" s="1599">
        <v>2023</v>
      </c>
      <c r="BE2002" s="1599">
        <v>2024</v>
      </c>
      <c r="BF2002" s="1599">
        <v>2024</v>
      </c>
      <c r="BG2002" s="1599">
        <v>2024</v>
      </c>
      <c r="BH2002" s="816">
        <v>2025</v>
      </c>
      <c r="BI2002" s="816">
        <v>2025</v>
      </c>
      <c r="BJ2002" s="816">
        <v>2025</v>
      </c>
      <c r="BK2002" s="816">
        <v>2026</v>
      </c>
      <c r="BL2002" s="816">
        <v>2026</v>
      </c>
      <c r="BM2002" s="816">
        <v>2026</v>
      </c>
    </row>
    <row r="2003" spans="1:65" ht="18" customHeight="1">
      <c r="B2003" s="5"/>
      <c r="C2003" s="19" t="s">
        <v>2382</v>
      </c>
      <c r="F2003" s="1634" t="s">
        <v>2383</v>
      </c>
      <c r="G2003" s="1634" t="s">
        <v>2384</v>
      </c>
      <c r="H2003" s="1634" t="s">
        <v>2385</v>
      </c>
      <c r="I2003" s="1634" t="s">
        <v>2383</v>
      </c>
      <c r="J2003" s="1634" t="s">
        <v>2384</v>
      </c>
      <c r="K2003" s="1634" t="s">
        <v>2385</v>
      </c>
      <c r="L2003" s="1634" t="s">
        <v>2383</v>
      </c>
      <c r="M2003" s="1634" t="s">
        <v>2384</v>
      </c>
      <c r="N2003" s="1634" t="s">
        <v>2385</v>
      </c>
      <c r="O2003" s="1634" t="s">
        <v>2383</v>
      </c>
      <c r="P2003" s="1634" t="s">
        <v>2384</v>
      </c>
      <c r="Q2003" s="1634" t="s">
        <v>2385</v>
      </c>
      <c r="R2003" s="1634" t="s">
        <v>2383</v>
      </c>
      <c r="S2003" s="1634" t="s">
        <v>2384</v>
      </c>
      <c r="T2003" s="1634" t="s">
        <v>2385</v>
      </c>
      <c r="U2003" s="1634" t="s">
        <v>2383</v>
      </c>
      <c r="V2003" s="1634" t="s">
        <v>2384</v>
      </c>
      <c r="W2003" s="1634" t="s">
        <v>2385</v>
      </c>
      <c r="X2003" s="1634" t="s">
        <v>2383</v>
      </c>
      <c r="Y2003" s="1634" t="s">
        <v>2384</v>
      </c>
      <c r="Z2003" s="1634" t="s">
        <v>2385</v>
      </c>
      <c r="AA2003" s="1634" t="s">
        <v>2383</v>
      </c>
      <c r="AB2003" s="1634" t="s">
        <v>2384</v>
      </c>
      <c r="AC2003" s="1634" t="s">
        <v>2385</v>
      </c>
      <c r="AD2003" s="1634" t="s">
        <v>2383</v>
      </c>
      <c r="AE2003" s="1634" t="s">
        <v>2384</v>
      </c>
      <c r="AF2003" s="1634" t="s">
        <v>2385</v>
      </c>
      <c r="AG2003" s="1634" t="s">
        <v>2383</v>
      </c>
      <c r="AH2003" s="1634" t="s">
        <v>2384</v>
      </c>
      <c r="AI2003" s="1634" t="s">
        <v>2385</v>
      </c>
      <c r="AJ2003" s="1634" t="s">
        <v>2383</v>
      </c>
      <c r="AK2003" s="1634" t="s">
        <v>2384</v>
      </c>
      <c r="AL2003" s="1634" t="s">
        <v>2385</v>
      </c>
      <c r="AM2003" s="1634" t="s">
        <v>2383</v>
      </c>
      <c r="AN2003" s="1634" t="s">
        <v>2384</v>
      </c>
      <c r="AO2003" s="1634" t="s">
        <v>2385</v>
      </c>
      <c r="AP2003" s="1634" t="s">
        <v>2383</v>
      </c>
      <c r="AQ2003" s="1634" t="s">
        <v>2384</v>
      </c>
      <c r="AR2003" s="1634" t="s">
        <v>2385</v>
      </c>
      <c r="AS2003" s="1634" t="s">
        <v>2383</v>
      </c>
      <c r="AT2003" s="1634" t="s">
        <v>2384</v>
      </c>
      <c r="AU2003" s="1634" t="s">
        <v>2385</v>
      </c>
      <c r="AV2003" s="1634" t="s">
        <v>2383</v>
      </c>
      <c r="AW2003" s="1634" t="s">
        <v>2384</v>
      </c>
      <c r="AX2003" s="1634" t="s">
        <v>2385</v>
      </c>
      <c r="AY2003" s="1634" t="s">
        <v>2383</v>
      </c>
      <c r="AZ2003" s="1634" t="s">
        <v>2384</v>
      </c>
      <c r="BA2003" s="1634" t="s">
        <v>2385</v>
      </c>
      <c r="BB2003" s="1600" t="s">
        <v>2383</v>
      </c>
      <c r="BC2003" s="1600" t="s">
        <v>2384</v>
      </c>
      <c r="BD2003" s="1600" t="s">
        <v>2385</v>
      </c>
      <c r="BE2003" s="1600" t="s">
        <v>2383</v>
      </c>
      <c r="BF2003" s="1600" t="s">
        <v>2384</v>
      </c>
      <c r="BG2003" s="1600" t="s">
        <v>2385</v>
      </c>
      <c r="BH2003" s="1601" t="s">
        <v>2383</v>
      </c>
      <c r="BI2003" s="1601" t="s">
        <v>2384</v>
      </c>
      <c r="BJ2003" s="1601" t="s">
        <v>2385</v>
      </c>
      <c r="BK2003" s="1601" t="s">
        <v>2383</v>
      </c>
      <c r="BL2003" s="1601" t="s">
        <v>2384</v>
      </c>
      <c r="BM2003" s="1601" t="s">
        <v>2385</v>
      </c>
    </row>
    <row r="2004" spans="1:65" ht="18" customHeight="1">
      <c r="B2004" s="5"/>
      <c r="F2004" s="1634" t="s">
        <v>2386</v>
      </c>
      <c r="G2004" s="1634" t="str">
        <f t="shared" ref="G2004:AZ2004" si="175">G2002&amp;G2003</f>
        <v>2007CH4 (g/l)</v>
      </c>
      <c r="H2004" s="1634" t="str">
        <f t="shared" si="175"/>
        <v>2007N2O (g/l)</v>
      </c>
      <c r="I2004" s="1634" t="str">
        <f t="shared" si="175"/>
        <v>2008CO2 (kg/l)</v>
      </c>
      <c r="J2004" s="1634" t="str">
        <f t="shared" si="175"/>
        <v>2008CH4 (g/l)</v>
      </c>
      <c r="K2004" s="1634" t="str">
        <f t="shared" si="175"/>
        <v>2008N2O (g/l)</v>
      </c>
      <c r="L2004" s="1634" t="str">
        <f t="shared" si="175"/>
        <v>2009CO2 (kg/l)</v>
      </c>
      <c r="M2004" s="1634" t="str">
        <f t="shared" si="175"/>
        <v>2009CH4 (g/l)</v>
      </c>
      <c r="N2004" s="1634" t="str">
        <f t="shared" si="175"/>
        <v>2009N2O (g/l)</v>
      </c>
      <c r="O2004" s="1634" t="str">
        <f t="shared" si="175"/>
        <v>2010CO2 (kg/l)</v>
      </c>
      <c r="P2004" s="1634" t="str">
        <f t="shared" si="175"/>
        <v>2010CH4 (g/l)</v>
      </c>
      <c r="Q2004" s="1634" t="str">
        <f t="shared" si="175"/>
        <v>2010N2O (g/l)</v>
      </c>
      <c r="R2004" s="1634" t="str">
        <f t="shared" si="175"/>
        <v>2011CO2 (kg/l)</v>
      </c>
      <c r="S2004" s="1634" t="str">
        <f t="shared" si="175"/>
        <v>2011CH4 (g/l)</v>
      </c>
      <c r="T2004" s="1634" t="str">
        <f t="shared" si="175"/>
        <v>2011N2O (g/l)</v>
      </c>
      <c r="U2004" s="1634" t="str">
        <f t="shared" si="175"/>
        <v>2012CO2 (kg/l)</v>
      </c>
      <c r="V2004" s="1634" t="str">
        <f t="shared" si="175"/>
        <v>2012CH4 (g/l)</v>
      </c>
      <c r="W2004" s="1634" t="str">
        <f t="shared" si="175"/>
        <v>2012N2O (g/l)</v>
      </c>
      <c r="X2004" s="1634" t="str">
        <f t="shared" si="175"/>
        <v>2013CO2 (kg/l)</v>
      </c>
      <c r="Y2004" s="1634" t="str">
        <f t="shared" si="175"/>
        <v>2013CH4 (g/l)</v>
      </c>
      <c r="Z2004" s="1634" t="str">
        <f t="shared" si="175"/>
        <v>2013N2O (g/l)</v>
      </c>
      <c r="AA2004" s="1634" t="str">
        <f t="shared" si="175"/>
        <v>2014CO2 (kg/l)</v>
      </c>
      <c r="AB2004" s="1634" t="str">
        <f t="shared" si="175"/>
        <v>2014CH4 (g/l)</v>
      </c>
      <c r="AC2004" s="1634" t="str">
        <f t="shared" si="175"/>
        <v>2014N2O (g/l)</v>
      </c>
      <c r="AD2004" s="1634" t="str">
        <f t="shared" si="175"/>
        <v>2015CO2 (kg/l)</v>
      </c>
      <c r="AE2004" s="1634" t="str">
        <f t="shared" si="175"/>
        <v>2015CH4 (g/l)</v>
      </c>
      <c r="AF2004" s="1634" t="str">
        <f t="shared" si="175"/>
        <v>2015N2O (g/l)</v>
      </c>
      <c r="AG2004" s="1634" t="str">
        <f t="shared" si="175"/>
        <v>2016CO2 (kg/l)</v>
      </c>
      <c r="AH2004" s="1634" t="str">
        <f t="shared" si="175"/>
        <v>2016CH4 (g/l)</v>
      </c>
      <c r="AI2004" s="1634" t="str">
        <f t="shared" si="175"/>
        <v>2016N2O (g/l)</v>
      </c>
      <c r="AJ2004" s="1634" t="str">
        <f t="shared" si="175"/>
        <v>2017CO2 (kg/l)</v>
      </c>
      <c r="AK2004" s="1634" t="str">
        <f t="shared" si="175"/>
        <v>2017CH4 (g/l)</v>
      </c>
      <c r="AL2004" s="1634" t="str">
        <f t="shared" si="175"/>
        <v>2017N2O (g/l)</v>
      </c>
      <c r="AM2004" s="1634" t="str">
        <f t="shared" si="175"/>
        <v>2018CO2 (kg/l)</v>
      </c>
      <c r="AN2004" s="1634" t="str">
        <f t="shared" si="175"/>
        <v>2018CH4 (g/l)</v>
      </c>
      <c r="AO2004" s="1634" t="str">
        <f t="shared" si="175"/>
        <v>2018N2O (g/l)</v>
      </c>
      <c r="AP2004" s="1634" t="str">
        <f t="shared" si="175"/>
        <v>2019CO2 (kg/l)</v>
      </c>
      <c r="AQ2004" s="1634" t="str">
        <f t="shared" si="175"/>
        <v>2019CH4 (g/l)</v>
      </c>
      <c r="AR2004" s="1634" t="str">
        <f t="shared" si="175"/>
        <v>2019N2O (g/l)</v>
      </c>
      <c r="AS2004" s="1634" t="str">
        <f t="shared" si="175"/>
        <v>2020CO2 (kg/l)</v>
      </c>
      <c r="AT2004" s="1634" t="str">
        <f t="shared" si="175"/>
        <v>2020CH4 (g/l)</v>
      </c>
      <c r="AU2004" s="1634" t="str">
        <f t="shared" si="175"/>
        <v>2020N2O (g/l)</v>
      </c>
      <c r="AV2004" s="1634" t="str">
        <f t="shared" si="175"/>
        <v>2021CO2 (kg/l)</v>
      </c>
      <c r="AW2004" s="1634" t="str">
        <f t="shared" si="175"/>
        <v>2021CH4 (g/l)</v>
      </c>
      <c r="AX2004" s="1634" t="str">
        <f>AX2002&amp;AX2003</f>
        <v>2021N2O (g/l)</v>
      </c>
      <c r="AY2004" s="1634" t="str">
        <f t="shared" si="175"/>
        <v>2022CO2 (kg/l)</v>
      </c>
      <c r="AZ2004" s="1634" t="str">
        <f t="shared" si="175"/>
        <v>2022CH4 (g/l)</v>
      </c>
      <c r="BA2004" s="1634" t="str">
        <f>BA2002&amp;BA2003</f>
        <v>2022N2O (g/l)</v>
      </c>
      <c r="BB2004" s="1634" t="str">
        <f t="shared" ref="BB2004:BD2004" si="176">BB2002&amp;BB2003</f>
        <v>2023CO2 (kg/l)</v>
      </c>
      <c r="BC2004" s="1634" t="str">
        <f t="shared" si="176"/>
        <v>2023CH4 (g/l)</v>
      </c>
      <c r="BD2004" s="1634" t="str">
        <f t="shared" si="176"/>
        <v>2023N2O (g/l)</v>
      </c>
      <c r="BE2004" s="1634" t="str">
        <f t="shared" ref="BE2004:BM2004" si="177">BE2002&amp;BE2003</f>
        <v>2024CO2 (kg/l)</v>
      </c>
      <c r="BF2004" s="1634" t="str">
        <f t="shared" si="177"/>
        <v>2024CH4 (g/l)</v>
      </c>
      <c r="BG2004" s="1634" t="str">
        <f t="shared" si="177"/>
        <v>2024N2O (g/l)</v>
      </c>
      <c r="BH2004" s="1681" t="str">
        <f t="shared" si="177"/>
        <v>2025CO2 (kg/l)</v>
      </c>
      <c r="BI2004" s="1681" t="str">
        <f t="shared" si="177"/>
        <v>2025CH4 (g/l)</v>
      </c>
      <c r="BJ2004" s="1681" t="str">
        <f t="shared" si="177"/>
        <v>2025N2O (g/l)</v>
      </c>
      <c r="BK2004" s="1681" t="str">
        <f t="shared" si="177"/>
        <v>2026CO2 (kg/l)</v>
      </c>
      <c r="BL2004" s="1681" t="str">
        <f t="shared" si="177"/>
        <v>2026CH4 (g/l)</v>
      </c>
      <c r="BM2004" s="1681" t="str">
        <f t="shared" si="177"/>
        <v>2026N2O (g/l)</v>
      </c>
    </row>
    <row r="2005" spans="1:65" ht="18" customHeight="1">
      <c r="A2005" s="455"/>
      <c r="B2005" s="6"/>
      <c r="C2005" s="1697" t="s">
        <v>558</v>
      </c>
      <c r="D2005" s="1697" t="s">
        <v>831</v>
      </c>
      <c r="E2005" s="1698" t="str">
        <f>C2005&amp;D2005</f>
        <v>Transporte ferroviarioGasóleo B (l)</v>
      </c>
      <c r="F2005" s="793">
        <v>2.7149999999999999</v>
      </c>
      <c r="G2005" s="793">
        <v>0.152</v>
      </c>
      <c r="H2005" s="793">
        <v>0.02</v>
      </c>
      <c r="I2005" s="793">
        <v>2.7149999999999999</v>
      </c>
      <c r="J2005" s="793">
        <v>0.152</v>
      </c>
      <c r="K2005" s="793">
        <v>0.02</v>
      </c>
      <c r="L2005" s="793">
        <v>2.7149999999999999</v>
      </c>
      <c r="M2005" s="793">
        <v>0.152</v>
      </c>
      <c r="N2005" s="793">
        <v>0.02</v>
      </c>
      <c r="O2005" s="793">
        <v>2.7149999999999999</v>
      </c>
      <c r="P2005" s="793">
        <v>0.152</v>
      </c>
      <c r="Q2005" s="793">
        <v>0.02</v>
      </c>
      <c r="R2005" s="793">
        <v>2.7149999999999999</v>
      </c>
      <c r="S2005" s="793">
        <v>0.152</v>
      </c>
      <c r="T2005" s="793">
        <v>0.02</v>
      </c>
      <c r="U2005" s="793">
        <v>2.7149999999999999</v>
      </c>
      <c r="V2005" s="793">
        <v>0.152</v>
      </c>
      <c r="W2005" s="793">
        <v>0.02</v>
      </c>
      <c r="X2005" s="793">
        <v>2.7149999999999999</v>
      </c>
      <c r="Y2005" s="793">
        <v>0.152</v>
      </c>
      <c r="Z2005" s="793">
        <v>0.02</v>
      </c>
      <c r="AA2005" s="793">
        <v>2.7149999999999999</v>
      </c>
      <c r="AB2005" s="793">
        <v>0.152</v>
      </c>
      <c r="AC2005" s="793">
        <v>0.02</v>
      </c>
      <c r="AD2005" s="793">
        <v>2.7149999999999999</v>
      </c>
      <c r="AE2005" s="793">
        <v>0.152</v>
      </c>
      <c r="AF2005" s="793">
        <v>0.02</v>
      </c>
      <c r="AG2005" s="793">
        <v>2.7149999999999999</v>
      </c>
      <c r="AH2005" s="793">
        <v>0.152</v>
      </c>
      <c r="AI2005" s="793">
        <v>0.02</v>
      </c>
      <c r="AJ2005" s="793">
        <v>2.7149999999999999</v>
      </c>
      <c r="AK2005" s="793">
        <v>0.152</v>
      </c>
      <c r="AL2005" s="793">
        <v>0.02</v>
      </c>
      <c r="AM2005" s="793">
        <v>2.7149999999999999</v>
      </c>
      <c r="AN2005" s="793">
        <v>0.152</v>
      </c>
      <c r="AO2005" s="793">
        <v>0.02</v>
      </c>
      <c r="AP2005" s="793">
        <v>2.7149999999999999</v>
      </c>
      <c r="AQ2005" s="793">
        <v>0.152</v>
      </c>
      <c r="AR2005" s="793">
        <v>0.02</v>
      </c>
      <c r="AS2005" s="793">
        <v>2.7149999999999999</v>
      </c>
      <c r="AT2005" s="793">
        <v>0.152</v>
      </c>
      <c r="AU2005" s="793">
        <v>0.02</v>
      </c>
      <c r="AV2005" s="793">
        <v>2.7149999999999999</v>
      </c>
      <c r="AW2005" s="793">
        <v>0.152</v>
      </c>
      <c r="AX2005" s="793">
        <v>0.02</v>
      </c>
      <c r="AY2005" s="793">
        <v>2.7149999999999999</v>
      </c>
      <c r="AZ2005" s="793">
        <v>0.152</v>
      </c>
      <c r="BA2005" s="793">
        <v>0.02</v>
      </c>
      <c r="BB2005" s="793">
        <v>2.7149999999999999</v>
      </c>
      <c r="BC2005" s="793">
        <v>0.152</v>
      </c>
      <c r="BD2005" s="793">
        <v>0.02</v>
      </c>
      <c r="BE2005" s="793">
        <v>2.7149999999999999</v>
      </c>
      <c r="BF2005" s="793">
        <v>0.152</v>
      </c>
      <c r="BG2005" s="793">
        <v>0.02</v>
      </c>
      <c r="BH2005" s="881"/>
      <c r="BI2005" s="881"/>
      <c r="BJ2005" s="881"/>
      <c r="BK2005" s="881"/>
      <c r="BL2005" s="881"/>
      <c r="BM2005" s="881"/>
    </row>
    <row r="2006" spans="1:65" ht="18" customHeight="1">
      <c r="A2006" s="455"/>
      <c r="B2006" s="6"/>
      <c r="C2006" s="1483" t="s">
        <v>559</v>
      </c>
      <c r="D2006" s="1697" t="s">
        <v>968</v>
      </c>
      <c r="E2006" s="1698" t="str">
        <f t="shared" ref="E2006:E2009" si="178">C2006&amp;D2006</f>
        <v>Transporte marítimoGasóleo (l)</v>
      </c>
      <c r="F2006" s="793">
        <v>2.7149999999999999</v>
      </c>
      <c r="G2006" s="793">
        <v>0.25600000000000001</v>
      </c>
      <c r="H2006" s="793">
        <v>7.2999999999999995E-2</v>
      </c>
      <c r="I2006" s="793">
        <v>2.7149999999999999</v>
      </c>
      <c r="J2006" s="793">
        <v>0.25600000000000001</v>
      </c>
      <c r="K2006" s="793">
        <v>7.2999999999999995E-2</v>
      </c>
      <c r="L2006" s="793">
        <v>2.7149999999999999</v>
      </c>
      <c r="M2006" s="793">
        <v>0.25600000000000001</v>
      </c>
      <c r="N2006" s="793">
        <v>7.2999999999999995E-2</v>
      </c>
      <c r="O2006" s="793">
        <v>2.7149999999999999</v>
      </c>
      <c r="P2006" s="793">
        <v>0.25600000000000001</v>
      </c>
      <c r="Q2006" s="793">
        <v>7.2999999999999995E-2</v>
      </c>
      <c r="R2006" s="793">
        <v>2.7149999999999999</v>
      </c>
      <c r="S2006" s="793">
        <v>0.25600000000000001</v>
      </c>
      <c r="T2006" s="793">
        <v>7.2999999999999995E-2</v>
      </c>
      <c r="U2006" s="793">
        <v>2.7149999999999999</v>
      </c>
      <c r="V2006" s="793">
        <v>0.25600000000000001</v>
      </c>
      <c r="W2006" s="793">
        <v>7.2999999999999995E-2</v>
      </c>
      <c r="X2006" s="793">
        <v>2.7149999999999999</v>
      </c>
      <c r="Y2006" s="793">
        <v>0.25600000000000001</v>
      </c>
      <c r="Z2006" s="793">
        <v>7.2999999999999995E-2</v>
      </c>
      <c r="AA2006" s="793">
        <v>2.7149999999999999</v>
      </c>
      <c r="AB2006" s="793">
        <v>0.25600000000000001</v>
      </c>
      <c r="AC2006" s="793">
        <v>7.2999999999999995E-2</v>
      </c>
      <c r="AD2006" s="793">
        <v>2.7149999999999999</v>
      </c>
      <c r="AE2006" s="793">
        <v>0.25600000000000001</v>
      </c>
      <c r="AF2006" s="793">
        <v>7.2999999999999995E-2</v>
      </c>
      <c r="AG2006" s="793">
        <v>2.7149999999999999</v>
      </c>
      <c r="AH2006" s="793">
        <v>0.25600000000000001</v>
      </c>
      <c r="AI2006" s="793">
        <v>7.2999999999999995E-2</v>
      </c>
      <c r="AJ2006" s="793">
        <v>2.7149999999999999</v>
      </c>
      <c r="AK2006" s="793">
        <v>0.25600000000000001</v>
      </c>
      <c r="AL2006" s="793">
        <v>7.2999999999999995E-2</v>
      </c>
      <c r="AM2006" s="793">
        <v>2.7149999999999999</v>
      </c>
      <c r="AN2006" s="793">
        <v>0.25600000000000001</v>
      </c>
      <c r="AO2006" s="793">
        <v>7.2999999999999995E-2</v>
      </c>
      <c r="AP2006" s="793">
        <v>2.7149999999999999</v>
      </c>
      <c r="AQ2006" s="793">
        <v>0.25600000000000001</v>
      </c>
      <c r="AR2006" s="793">
        <v>7.2999999999999995E-2</v>
      </c>
      <c r="AS2006" s="793">
        <v>2.7149999999999999</v>
      </c>
      <c r="AT2006" s="793">
        <v>0.25600000000000001</v>
      </c>
      <c r="AU2006" s="793">
        <v>7.2999999999999995E-2</v>
      </c>
      <c r="AV2006" s="793">
        <v>2.7149999999999999</v>
      </c>
      <c r="AW2006" s="793">
        <v>0.25600000000000001</v>
      </c>
      <c r="AX2006" s="793">
        <v>7.2999999999999995E-2</v>
      </c>
      <c r="AY2006" s="793">
        <v>2.7149999999999999</v>
      </c>
      <c r="AZ2006" s="793">
        <v>0.25600000000000001</v>
      </c>
      <c r="BA2006" s="793">
        <v>7.2999999999999995E-2</v>
      </c>
      <c r="BB2006" s="793">
        <v>2.7149999999999999</v>
      </c>
      <c r="BC2006" s="793">
        <v>0.25600000000000001</v>
      </c>
      <c r="BD2006" s="793">
        <v>7.2999999999999995E-2</v>
      </c>
      <c r="BE2006" s="793">
        <v>2.7149999999999999</v>
      </c>
      <c r="BF2006" s="793">
        <v>0.25600000000000001</v>
      </c>
      <c r="BG2006" s="793">
        <v>7.2999999999999995E-2</v>
      </c>
      <c r="BH2006" s="881"/>
      <c r="BI2006" s="881"/>
      <c r="BJ2006" s="881"/>
      <c r="BK2006" s="881"/>
      <c r="BL2006" s="881"/>
      <c r="BM2006" s="881"/>
    </row>
    <row r="2007" spans="1:65" ht="18" customHeight="1">
      <c r="A2007" s="455"/>
      <c r="B2007" s="6"/>
      <c r="C2007" s="1483" t="s">
        <v>559</v>
      </c>
      <c r="D2007" s="1697" t="s">
        <v>833</v>
      </c>
      <c r="E2007" s="1698" t="str">
        <f t="shared" si="178"/>
        <v>Transporte marítimoFuelóleo (l)</v>
      </c>
      <c r="F2007" s="793">
        <v>3.097</v>
      </c>
      <c r="G2007" s="793">
        <v>0.27800000000000002</v>
      </c>
      <c r="H2007" s="793">
        <v>7.9000000000000001E-2</v>
      </c>
      <c r="I2007" s="793">
        <v>3.1059999999999999</v>
      </c>
      <c r="J2007" s="793">
        <v>0.27600000000000002</v>
      </c>
      <c r="K2007" s="793">
        <v>7.9000000000000001E-2</v>
      </c>
      <c r="L2007" s="793">
        <v>3.1040000000000001</v>
      </c>
      <c r="M2007" s="793">
        <v>0.27800000000000002</v>
      </c>
      <c r="N2007" s="793">
        <v>7.9000000000000001E-2</v>
      </c>
      <c r="O2007" s="793">
        <v>3.1</v>
      </c>
      <c r="P2007" s="793">
        <v>0.27700000000000002</v>
      </c>
      <c r="Q2007" s="793">
        <v>7.9000000000000001E-2</v>
      </c>
      <c r="R2007" s="793">
        <v>3.0950000000000002</v>
      </c>
      <c r="S2007" s="793">
        <v>0.27600000000000002</v>
      </c>
      <c r="T2007" s="793">
        <v>7.9000000000000001E-2</v>
      </c>
      <c r="U2007" s="793">
        <v>3.101</v>
      </c>
      <c r="V2007" s="793">
        <v>0.27600000000000002</v>
      </c>
      <c r="W2007" s="793">
        <v>7.9000000000000001E-2</v>
      </c>
      <c r="X2007" s="793">
        <v>3.085</v>
      </c>
      <c r="Y2007" s="793">
        <v>0.27600000000000002</v>
      </c>
      <c r="Z2007" s="793">
        <v>7.9000000000000001E-2</v>
      </c>
      <c r="AA2007" s="793">
        <v>3.0539999999999998</v>
      </c>
      <c r="AB2007" s="793">
        <v>0.27500000000000002</v>
      </c>
      <c r="AC2007" s="793">
        <v>7.9000000000000001E-2</v>
      </c>
      <c r="AD2007" s="793">
        <v>3.1080000000000001</v>
      </c>
      <c r="AE2007" s="793">
        <v>0.27800000000000002</v>
      </c>
      <c r="AF2007" s="793">
        <v>7.9000000000000001E-2</v>
      </c>
      <c r="AG2007" s="793">
        <v>3.1110000000000002</v>
      </c>
      <c r="AH2007" s="793">
        <v>0.27600000000000002</v>
      </c>
      <c r="AI2007" s="793">
        <v>7.9000000000000001E-2</v>
      </c>
      <c r="AJ2007" s="793">
        <v>3.113</v>
      </c>
      <c r="AK2007" s="793">
        <v>0.27600000000000002</v>
      </c>
      <c r="AL2007" s="793">
        <v>7.9000000000000001E-2</v>
      </c>
      <c r="AM2007" s="793">
        <v>3.093</v>
      </c>
      <c r="AN2007" s="793">
        <v>0.27600000000000002</v>
      </c>
      <c r="AO2007" s="793">
        <v>7.9000000000000001E-2</v>
      </c>
      <c r="AP2007" s="793">
        <v>3.1080000000000001</v>
      </c>
      <c r="AQ2007" s="793">
        <v>0.27500000000000002</v>
      </c>
      <c r="AR2007" s="793">
        <v>7.9000000000000001E-2</v>
      </c>
      <c r="AS2007" s="793">
        <v>3.097</v>
      </c>
      <c r="AT2007" s="793">
        <v>0.27600000000000002</v>
      </c>
      <c r="AU2007" s="793">
        <v>7.9000000000000001E-2</v>
      </c>
      <c r="AV2007" s="793">
        <v>3.0979999999999999</v>
      </c>
      <c r="AW2007" s="793">
        <v>0.27600000000000002</v>
      </c>
      <c r="AX2007" s="793">
        <v>7.9000000000000001E-2</v>
      </c>
      <c r="AY2007" s="793">
        <v>3.0870000000000002</v>
      </c>
      <c r="AZ2007" s="793">
        <v>0.27600000000000002</v>
      </c>
      <c r="BA2007" s="793">
        <v>7.9000000000000001E-2</v>
      </c>
      <c r="BB2007" s="793">
        <v>3.085</v>
      </c>
      <c r="BC2007" s="793">
        <v>0.27500000000000002</v>
      </c>
      <c r="BD2007" s="793">
        <v>7.9000000000000001E-2</v>
      </c>
      <c r="BE2007" s="793">
        <v>3.0760000000000001</v>
      </c>
      <c r="BF2007" s="793">
        <v>0.27700000000000002</v>
      </c>
      <c r="BG2007" s="793">
        <v>7.9000000000000001E-2</v>
      </c>
      <c r="BH2007" s="881"/>
      <c r="BI2007" s="881"/>
      <c r="BJ2007" s="881"/>
      <c r="BK2007" s="881"/>
      <c r="BL2007" s="881"/>
      <c r="BM2007" s="881"/>
    </row>
    <row r="2008" spans="1:65" ht="18" customHeight="1">
      <c r="A2008" s="455"/>
      <c r="B2008" s="6"/>
      <c r="C2008" s="1483" t="s">
        <v>560</v>
      </c>
      <c r="D2008" s="1697" t="s">
        <v>835</v>
      </c>
      <c r="E2008" s="1698" t="str">
        <f t="shared" si="178"/>
        <v>Transporte aéreoQueroseno (l)</v>
      </c>
      <c r="F2008" s="793">
        <v>2.52</v>
      </c>
      <c r="G2008" s="793">
        <v>0.04</v>
      </c>
      <c r="H2008" s="793">
        <v>6.8000000000000005E-2</v>
      </c>
      <c r="I2008" s="793">
        <v>2.52</v>
      </c>
      <c r="J2008" s="793">
        <v>0.04</v>
      </c>
      <c r="K2008" s="793">
        <v>6.8000000000000005E-2</v>
      </c>
      <c r="L2008" s="793">
        <v>2.52</v>
      </c>
      <c r="M2008" s="793">
        <v>3.9E-2</v>
      </c>
      <c r="N2008" s="793">
        <v>6.8000000000000005E-2</v>
      </c>
      <c r="O2008" s="793">
        <v>2.52</v>
      </c>
      <c r="P2008" s="793">
        <v>3.9E-2</v>
      </c>
      <c r="Q2008" s="793">
        <v>6.8000000000000005E-2</v>
      </c>
      <c r="R2008" s="793">
        <v>2.52</v>
      </c>
      <c r="S2008" s="793">
        <v>3.7999999999999999E-2</v>
      </c>
      <c r="T2008" s="793">
        <v>6.8000000000000005E-2</v>
      </c>
      <c r="U2008" s="793">
        <v>2.52</v>
      </c>
      <c r="V2008" s="793">
        <v>3.7999999999999999E-2</v>
      </c>
      <c r="W2008" s="793">
        <v>6.8000000000000005E-2</v>
      </c>
      <c r="X2008" s="793">
        <v>2.52</v>
      </c>
      <c r="Y2008" s="793">
        <v>3.7999999999999999E-2</v>
      </c>
      <c r="Z2008" s="793">
        <v>6.8000000000000005E-2</v>
      </c>
      <c r="AA2008" s="793">
        <v>2.52</v>
      </c>
      <c r="AB2008" s="793">
        <v>3.6999999999999998E-2</v>
      </c>
      <c r="AC2008" s="793">
        <v>6.8000000000000005E-2</v>
      </c>
      <c r="AD2008" s="793">
        <v>2.52</v>
      </c>
      <c r="AE2008" s="793">
        <v>3.6999999999999998E-2</v>
      </c>
      <c r="AF2008" s="793">
        <v>6.8000000000000005E-2</v>
      </c>
      <c r="AG2008" s="793">
        <v>2.52</v>
      </c>
      <c r="AH2008" s="793">
        <v>3.7999999999999999E-2</v>
      </c>
      <c r="AI2008" s="793">
        <v>6.8000000000000005E-2</v>
      </c>
      <c r="AJ2008" s="793">
        <v>2.52</v>
      </c>
      <c r="AK2008" s="793">
        <v>3.7999999999999999E-2</v>
      </c>
      <c r="AL2008" s="793">
        <v>6.8000000000000005E-2</v>
      </c>
      <c r="AM2008" s="793">
        <v>2.52</v>
      </c>
      <c r="AN2008" s="793">
        <v>3.7999999999999999E-2</v>
      </c>
      <c r="AO2008" s="793">
        <v>6.8000000000000005E-2</v>
      </c>
      <c r="AP2008" s="793">
        <v>2.52</v>
      </c>
      <c r="AQ2008" s="793">
        <v>3.7999999999999999E-2</v>
      </c>
      <c r="AR2008" s="793">
        <v>6.8000000000000005E-2</v>
      </c>
      <c r="AS2008" s="793">
        <v>2.52</v>
      </c>
      <c r="AT2008" s="793">
        <v>3.7999999999999999E-2</v>
      </c>
      <c r="AU2008" s="793">
        <v>6.8000000000000005E-2</v>
      </c>
      <c r="AV2008" s="793">
        <v>2.52</v>
      </c>
      <c r="AW2008" s="793">
        <v>3.6999999999999998E-2</v>
      </c>
      <c r="AX2008" s="793">
        <v>6.8000000000000005E-2</v>
      </c>
      <c r="AY2008" s="793">
        <v>2.52</v>
      </c>
      <c r="AZ2008" s="793">
        <v>3.5999999999999997E-2</v>
      </c>
      <c r="BA2008" s="793">
        <v>6.8000000000000005E-2</v>
      </c>
      <c r="BB2008" s="793">
        <v>2.52</v>
      </c>
      <c r="BC2008" s="793">
        <v>3.5999999999999997E-2</v>
      </c>
      <c r="BD2008" s="793">
        <v>6.8000000000000005E-2</v>
      </c>
      <c r="BE2008" s="793">
        <v>2.52</v>
      </c>
      <c r="BF2008" s="793">
        <v>3.6999999999999998E-2</v>
      </c>
      <c r="BG2008" s="793">
        <v>6.8000000000000005E-2</v>
      </c>
      <c r="BH2008" s="881"/>
      <c r="BI2008" s="881"/>
      <c r="BJ2008" s="881"/>
      <c r="BK2008" s="881"/>
      <c r="BL2008" s="881"/>
      <c r="BM2008" s="881"/>
    </row>
    <row r="2009" spans="1:65" ht="18" customHeight="1">
      <c r="C2009" s="1483" t="s">
        <v>560</v>
      </c>
      <c r="D2009" s="1697" t="s">
        <v>2387</v>
      </c>
      <c r="E2009" s="1698" t="str">
        <f t="shared" si="178"/>
        <v>Transporte aéreoGasolina para aviación (l)</v>
      </c>
      <c r="F2009" s="793">
        <v>2.2810000000000001</v>
      </c>
      <c r="G2009" s="793">
        <v>1.6E-2</v>
      </c>
      <c r="H2009" s="793">
        <v>6.4000000000000001E-2</v>
      </c>
      <c r="I2009" s="793">
        <v>2.2810000000000001</v>
      </c>
      <c r="J2009" s="793">
        <v>1.7999999999999999E-2</v>
      </c>
      <c r="K2009" s="793">
        <v>6.4000000000000001E-2</v>
      </c>
      <c r="L2009" s="793">
        <v>2.2810000000000001</v>
      </c>
      <c r="M2009" s="793">
        <v>1.9E-2</v>
      </c>
      <c r="N2009" s="793">
        <v>6.4000000000000001E-2</v>
      </c>
      <c r="O2009" s="793">
        <v>2.2810000000000001</v>
      </c>
      <c r="P2009" s="793">
        <v>0.02</v>
      </c>
      <c r="Q2009" s="793">
        <v>6.4000000000000001E-2</v>
      </c>
      <c r="R2009" s="793">
        <v>2.2810000000000001</v>
      </c>
      <c r="S2009" s="793">
        <v>1.9E-2</v>
      </c>
      <c r="T2009" s="793">
        <v>6.4000000000000001E-2</v>
      </c>
      <c r="U2009" s="793">
        <v>2.2810000000000001</v>
      </c>
      <c r="V2009" s="793">
        <v>1.7999999999999999E-2</v>
      </c>
      <c r="W2009" s="793">
        <v>6.4000000000000001E-2</v>
      </c>
      <c r="X2009" s="793">
        <v>2.2810000000000001</v>
      </c>
      <c r="Y2009" s="793">
        <v>1.7999999999999999E-2</v>
      </c>
      <c r="Z2009" s="793">
        <v>6.4000000000000001E-2</v>
      </c>
      <c r="AA2009" s="793">
        <v>2.2810000000000001</v>
      </c>
      <c r="AB2009" s="793">
        <v>1.7000000000000001E-2</v>
      </c>
      <c r="AC2009" s="793">
        <v>6.4000000000000001E-2</v>
      </c>
      <c r="AD2009" s="793">
        <v>2.2810000000000001</v>
      </c>
      <c r="AE2009" s="793">
        <v>1.7000000000000001E-2</v>
      </c>
      <c r="AF2009" s="793">
        <v>6.4000000000000001E-2</v>
      </c>
      <c r="AG2009" s="793">
        <v>2.2810000000000001</v>
      </c>
      <c r="AH2009" s="793">
        <v>1.6E-2</v>
      </c>
      <c r="AI2009" s="793">
        <v>6.4000000000000001E-2</v>
      </c>
      <c r="AJ2009" s="793">
        <v>2.2810000000000001</v>
      </c>
      <c r="AK2009" s="793">
        <v>1.7999999999999999E-2</v>
      </c>
      <c r="AL2009" s="793">
        <v>6.4000000000000001E-2</v>
      </c>
      <c r="AM2009" s="793">
        <v>2.2810000000000001</v>
      </c>
      <c r="AN2009" s="793">
        <v>1.7000000000000001E-2</v>
      </c>
      <c r="AO2009" s="793">
        <v>6.4000000000000001E-2</v>
      </c>
      <c r="AP2009" s="793">
        <v>2.2810000000000001</v>
      </c>
      <c r="AQ2009" s="793">
        <v>1.7000000000000001E-2</v>
      </c>
      <c r="AR2009" s="793">
        <v>6.4000000000000001E-2</v>
      </c>
      <c r="AS2009" s="793">
        <v>2.2810000000000001</v>
      </c>
      <c r="AT2009" s="793">
        <v>1.6E-2</v>
      </c>
      <c r="AU2009" s="793">
        <v>6.4000000000000001E-2</v>
      </c>
      <c r="AV2009" s="793">
        <v>2.2810000000000001</v>
      </c>
      <c r="AW2009" s="793">
        <v>1.4999999999999999E-2</v>
      </c>
      <c r="AX2009" s="793">
        <v>6.4000000000000001E-2</v>
      </c>
      <c r="AY2009" s="793">
        <v>2.2810000000000001</v>
      </c>
      <c r="AZ2009" s="793">
        <v>1.6E-2</v>
      </c>
      <c r="BA2009" s="793">
        <v>6.4000000000000001E-2</v>
      </c>
      <c r="BB2009" s="793">
        <v>2.2810000000000001</v>
      </c>
      <c r="BC2009" s="793">
        <v>1.6E-2</v>
      </c>
      <c r="BD2009" s="793">
        <v>6.4000000000000001E-2</v>
      </c>
      <c r="BE2009" s="793">
        <v>2.2810000000000001</v>
      </c>
      <c r="BF2009" s="793">
        <v>1.6E-2</v>
      </c>
      <c r="BG2009" s="793">
        <v>6.4000000000000001E-2</v>
      </c>
      <c r="BH2009" s="881"/>
      <c r="BI2009" s="881"/>
      <c r="BJ2009" s="881"/>
      <c r="BK2009" s="881"/>
      <c r="BL2009" s="881"/>
      <c r="BM2009" s="881"/>
    </row>
    <row r="2010" spans="1:65" ht="18" customHeight="1">
      <c r="B2010" s="1"/>
      <c r="C2010" t="s">
        <v>2388</v>
      </c>
      <c r="D2010" s="1"/>
      <c r="E2010" s="1"/>
      <c r="F2010" s="1"/>
      <c r="G2010" s="1"/>
      <c r="H2010" s="1"/>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row>
    <row r="2011" spans="1:65" ht="18" customHeight="1">
      <c r="A2011" s="454"/>
      <c r="B2011" s="19"/>
      <c r="C2011" s="19"/>
    </row>
    <row r="2012" spans="1:65" ht="18" customHeight="1">
      <c r="A2012" s="454"/>
      <c r="B2012" s="37" t="s">
        <v>2389</v>
      </c>
    </row>
    <row r="2013" spans="1:65" ht="18" customHeight="1">
      <c r="A2013" s="454"/>
      <c r="B2013" s="37"/>
      <c r="G2013" s="19" t="s">
        <v>2390</v>
      </c>
      <c r="H2013" s="19" t="s">
        <v>2391</v>
      </c>
      <c r="I2013" s="19" t="s">
        <v>2392</v>
      </c>
    </row>
    <row r="2014" spans="1:65" ht="18" customHeight="1">
      <c r="A2014" s="454"/>
      <c r="B2014" s="19"/>
      <c r="C2014" s="1668" t="s">
        <v>440</v>
      </c>
      <c r="E2014" s="1669" t="s">
        <v>1984</v>
      </c>
      <c r="G2014" s="1699" t="s">
        <v>2393</v>
      </c>
      <c r="H2014" s="1700" t="s">
        <v>2394</v>
      </c>
      <c r="I2014" s="1700" t="s">
        <v>2395</v>
      </c>
    </row>
    <row r="2015" spans="1:65" ht="18" customHeight="1">
      <c r="A2015" s="454"/>
      <c r="B2015" s="27"/>
      <c r="C2015" s="1486" t="s">
        <v>558</v>
      </c>
      <c r="D2015" s="1642">
        <v>1</v>
      </c>
      <c r="E2015" s="1486" t="e">
        <f>VLOOKUP($D2027,$C$2015:$D$2017,2,0)</f>
        <v>#N/A</v>
      </c>
      <c r="G2015" s="1647" t="s">
        <v>831</v>
      </c>
      <c r="H2015" s="1645" t="s">
        <v>968</v>
      </c>
      <c r="I2015" s="1486" t="s">
        <v>2387</v>
      </c>
    </row>
    <row r="2016" spans="1:65" ht="18" customHeight="1">
      <c r="A2016" s="454"/>
      <c r="B2016" s="27"/>
      <c r="C2016" s="263" t="s">
        <v>559</v>
      </c>
      <c r="D2016" s="8">
        <v>2</v>
      </c>
      <c r="E2016" s="1486" t="e">
        <f>VLOOKUP($D2028,$C$2015:$D$2017,2,0)</f>
        <v>#N/A</v>
      </c>
      <c r="G2016" s="265" t="s">
        <v>2225</v>
      </c>
      <c r="H2016" s="262" t="s">
        <v>833</v>
      </c>
      <c r="I2016" s="263" t="s">
        <v>835</v>
      </c>
      <c r="J2016" s="19"/>
    </row>
    <row r="2017" spans="1:63" ht="18" customHeight="1">
      <c r="A2017" s="454"/>
      <c r="B2017" s="19"/>
      <c r="C2017" s="265" t="s">
        <v>560</v>
      </c>
      <c r="D2017" s="663">
        <v>3</v>
      </c>
      <c r="E2017" s="1486" t="e">
        <f>VLOOKUP($D2029,$C$2015:$D$2017,2,0)</f>
        <v>#N/A</v>
      </c>
      <c r="G2017" s="27"/>
      <c r="H2017" s="265" t="s">
        <v>2225</v>
      </c>
      <c r="I2017" s="265" t="s">
        <v>2225</v>
      </c>
    </row>
    <row r="2018" spans="1:63" ht="18" customHeight="1">
      <c r="A2018" s="454"/>
      <c r="B2018" s="19"/>
      <c r="E2018" s="1486" t="e">
        <f>VLOOKUP($D2030,$C$2015:$D$2017,2,0)</f>
        <v>#N/A</v>
      </c>
    </row>
    <row r="2019" spans="1:63" ht="18" customHeight="1">
      <c r="A2019" s="454"/>
      <c r="B2019" s="19"/>
      <c r="E2019" s="787" t="e">
        <f>VLOOKUP($D2031,$C$2015:$D$2017,2,0)</f>
        <v>#N/A</v>
      </c>
      <c r="F2019" s="19"/>
      <c r="G2019" s="19"/>
      <c r="I2019" s="19"/>
      <c r="J2019" s="19"/>
      <c r="K2019" s="19"/>
      <c r="P2019" s="19"/>
      <c r="Q2019" s="19"/>
      <c r="R2019" s="19"/>
      <c r="S2019" s="19"/>
      <c r="T2019" s="19"/>
      <c r="U2019" s="19"/>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row>
    <row r="2020" spans="1:63" ht="18" customHeight="1">
      <c r="A2020" s="454"/>
      <c r="B2020" s="27"/>
      <c r="C2020" s="27"/>
      <c r="D2020" s="27"/>
      <c r="P2020" s="19"/>
      <c r="Q2020" s="19"/>
      <c r="R2020" s="19"/>
      <c r="S2020" s="19"/>
      <c r="T2020" s="19"/>
      <c r="U2020" s="19"/>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row>
    <row r="2021" spans="1:63" ht="18" customHeight="1">
      <c r="A2021" s="454"/>
      <c r="B2021" s="19"/>
      <c r="C2021" s="19"/>
      <c r="D2021" s="19"/>
      <c r="P2021" s="19"/>
      <c r="Q2021" s="19"/>
      <c r="R2021" s="19"/>
      <c r="S2021" s="19"/>
      <c r="T2021" s="19"/>
      <c r="U2021" s="19"/>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row>
    <row r="2022" spans="1:63" ht="18" customHeight="1">
      <c r="B2022" s="37" t="s">
        <v>2099</v>
      </c>
      <c r="D2022" s="39"/>
    </row>
    <row r="2023" spans="1:63" ht="18" customHeight="1"/>
    <row r="2024" spans="1:63" ht="18" customHeight="1">
      <c r="C2024" s="1648" t="s">
        <v>158</v>
      </c>
      <c r="D2024" s="1648" t="s">
        <v>2396</v>
      </c>
      <c r="E2024" s="1648" t="s">
        <v>2397</v>
      </c>
      <c r="F2024" s="1648" t="s">
        <v>406</v>
      </c>
      <c r="G2024" s="1628" t="s">
        <v>2235</v>
      </c>
      <c r="H2024" s="1629"/>
      <c r="I2024" s="1630"/>
      <c r="J2024" s="1628" t="s">
        <v>2236</v>
      </c>
      <c r="K2024" s="1629"/>
      <c r="L2024" s="1630"/>
      <c r="M2024" s="1628" t="s">
        <v>2109</v>
      </c>
      <c r="N2024" s="1629"/>
      <c r="O2024" s="1629"/>
      <c r="P2024" s="1630"/>
    </row>
    <row r="2025" spans="1:63" ht="18" customHeight="1">
      <c r="C2025" s="1649"/>
      <c r="D2025" s="1649"/>
      <c r="E2025" s="1649"/>
      <c r="F2025" s="1649"/>
      <c r="G2025" s="1701" t="s">
        <v>2383</v>
      </c>
      <c r="H2025" s="1701" t="s">
        <v>2384</v>
      </c>
      <c r="I2025" s="1701" t="s">
        <v>2385</v>
      </c>
      <c r="J2025" s="1701" t="s">
        <v>2221</v>
      </c>
      <c r="K2025" s="1701" t="s">
        <v>2222</v>
      </c>
      <c r="L2025" s="1701" t="s">
        <v>2223</v>
      </c>
      <c r="M2025" s="1701" t="s">
        <v>2237</v>
      </c>
      <c r="N2025" s="1701" t="s">
        <v>2238</v>
      </c>
      <c r="O2025" s="1701" t="s">
        <v>2239</v>
      </c>
      <c r="P2025" s="1701" t="s">
        <v>2240</v>
      </c>
    </row>
    <row r="2026" spans="1:63" ht="18" customHeight="1">
      <c r="C2026" s="1617" t="s">
        <v>583</v>
      </c>
      <c r="D2026" s="1617"/>
      <c r="E2026" s="1617"/>
      <c r="F2026" s="1617"/>
      <c r="G2026" s="1617"/>
      <c r="H2026" s="1617"/>
      <c r="I2026" s="1617"/>
      <c r="J2026" s="1617"/>
      <c r="K2026" s="1617"/>
      <c r="L2026" s="1617"/>
      <c r="M2026" s="1617"/>
      <c r="N2026" s="1617"/>
      <c r="O2026" s="1617"/>
      <c r="P2026" s="1617" t="s">
        <v>2241</v>
      </c>
    </row>
    <row r="2027" spans="1:63" ht="18" customHeight="1">
      <c r="C2027" s="1702" t="str">
        <f>IF(ISTEXT('6. Vehículos y maquinaria'!E244),'6. Vehículos y maquinaria'!E244,"")</f>
        <v/>
      </c>
      <c r="D2027" s="787">
        <f>'6. Vehículos y maquinaria'!F244</f>
        <v>0</v>
      </c>
      <c r="E2027" s="787">
        <f>'6. Vehículos y maquinaria'!G244</f>
        <v>0</v>
      </c>
      <c r="F2027" s="787">
        <f>'6. Vehículos y maquinaria'!H244</f>
        <v>0</v>
      </c>
      <c r="G2027" s="787" t="str">
        <f t="shared" ref="G2027:I2031" si="179">IF($E2027="Otro (ud)","",IFERROR(INDEX($F$2005:$BM$2009,MATCH($D2027&amp;$E2027,$E$2005:$E$2009,0),MATCH($D$6&amp;G$2025,$F$2004:$BM$2004,0)),""))</f>
        <v/>
      </c>
      <c r="H2027" s="787" t="str">
        <f t="shared" si="179"/>
        <v/>
      </c>
      <c r="I2027" s="787" t="str">
        <f t="shared" si="179"/>
        <v/>
      </c>
      <c r="J2027" s="787">
        <f>'6. Vehículos y maquinaria'!L244</f>
        <v>0</v>
      </c>
      <c r="K2027" s="787">
        <f>'6. Vehículos y maquinaria'!M244</f>
        <v>0</v>
      </c>
      <c r="L2027" s="787">
        <f>'6. Vehículos y maquinaria'!N244</f>
        <v>0</v>
      </c>
      <c r="M2027" s="1622" t="str">
        <f>IFERROR(IF($E2027="Otro (ud)",$F2027*$J2027,$F2027*$G2027),"")</f>
        <v/>
      </c>
      <c r="N2027" s="1622" t="str">
        <f>IFERROR(IF($E2027="Otro (ud)",$F2027*$K2027,$F2027*$H2027),"")</f>
        <v/>
      </c>
      <c r="O2027" s="1622" t="str">
        <f>IFERROR(IF($E2027="Otro (ud)",$F2027*$L2027,$F2027*$I2027),"")</f>
        <v/>
      </c>
      <c r="P2027" s="1651" t="str">
        <f>IFERROR($M2027+$N2027*$H$9/1000+$O2027*$H$10/1000,"")</f>
        <v/>
      </c>
    </row>
    <row r="2028" spans="1:63" ht="18" customHeight="1">
      <c r="C2028" s="1702" t="str">
        <f>IF(ISTEXT('6. Vehículos y maquinaria'!E245),'6. Vehículos y maquinaria'!E245,"")</f>
        <v/>
      </c>
      <c r="D2028" s="787">
        <f>'6. Vehículos y maquinaria'!F245</f>
        <v>0</v>
      </c>
      <c r="E2028" s="787">
        <f>'6. Vehículos y maquinaria'!G245</f>
        <v>0</v>
      </c>
      <c r="F2028" s="787">
        <f>'6. Vehículos y maquinaria'!H245</f>
        <v>0</v>
      </c>
      <c r="G2028" s="787" t="str">
        <f t="shared" si="179"/>
        <v/>
      </c>
      <c r="H2028" s="787" t="str">
        <f t="shared" si="179"/>
        <v/>
      </c>
      <c r="I2028" s="787" t="str">
        <f t="shared" si="179"/>
        <v/>
      </c>
      <c r="J2028" s="787">
        <f>'6. Vehículos y maquinaria'!L245</f>
        <v>0</v>
      </c>
      <c r="K2028" s="787">
        <f>'6. Vehículos y maquinaria'!M245</f>
        <v>0</v>
      </c>
      <c r="L2028" s="787">
        <f>'6. Vehículos y maquinaria'!N245</f>
        <v>0</v>
      </c>
      <c r="M2028" s="1622" t="str">
        <f t="shared" ref="M2028:M2031" si="180">IFERROR(IF($E2028="Otro (ud)",$F2028*$J2028,$F2028*$G2028),"")</f>
        <v/>
      </c>
      <c r="N2028" s="1622" t="str">
        <f t="shared" ref="N2028:N2031" si="181">IFERROR(IF($E2028="Otro (ud)",$F2028*$K2028,$F2028*$H2028),"")</f>
        <v/>
      </c>
      <c r="O2028" s="1622" t="str">
        <f t="shared" ref="O2028:O2031" si="182">IFERROR(IF($E2028="Otro (ud)",$F2028*$L2028,$F2028*$I2028),"")</f>
        <v/>
      </c>
      <c r="P2028" s="1651" t="str">
        <f t="shared" ref="P2028:P2031" si="183">IFERROR($M2028+$N2028*$H$9/1000+$O2028*$H$10/1000,"")</f>
        <v/>
      </c>
    </row>
    <row r="2029" spans="1:63" ht="18" customHeight="1">
      <c r="C2029" s="1702" t="str">
        <f>IF(ISTEXT('6. Vehículos y maquinaria'!E246),'6. Vehículos y maquinaria'!E246,"")</f>
        <v/>
      </c>
      <c r="D2029" s="787">
        <f>'6. Vehículos y maquinaria'!F246</f>
        <v>0</v>
      </c>
      <c r="E2029" s="787">
        <f>'6. Vehículos y maquinaria'!G246</f>
        <v>0</v>
      </c>
      <c r="F2029" s="787">
        <f>'6. Vehículos y maquinaria'!H246</f>
        <v>0</v>
      </c>
      <c r="G2029" s="787" t="str">
        <f t="shared" si="179"/>
        <v/>
      </c>
      <c r="H2029" s="787" t="str">
        <f t="shared" si="179"/>
        <v/>
      </c>
      <c r="I2029" s="787" t="str">
        <f t="shared" si="179"/>
        <v/>
      </c>
      <c r="J2029" s="787">
        <f>'6. Vehículos y maquinaria'!L246</f>
        <v>0</v>
      </c>
      <c r="K2029" s="787">
        <f>'6. Vehículos y maquinaria'!M246</f>
        <v>0</v>
      </c>
      <c r="L2029" s="787">
        <f>'6. Vehículos y maquinaria'!N246</f>
        <v>0</v>
      </c>
      <c r="M2029" s="1622" t="str">
        <f t="shared" si="180"/>
        <v/>
      </c>
      <c r="N2029" s="1622" t="str">
        <f t="shared" si="181"/>
        <v/>
      </c>
      <c r="O2029" s="1622" t="str">
        <f t="shared" si="182"/>
        <v/>
      </c>
      <c r="P2029" s="1651" t="str">
        <f t="shared" si="183"/>
        <v/>
      </c>
    </row>
    <row r="2030" spans="1:63" ht="18" customHeight="1">
      <c r="C2030" s="1702" t="str">
        <f>IF(ISTEXT('6. Vehículos y maquinaria'!E247),'6. Vehículos y maquinaria'!E247,"")</f>
        <v/>
      </c>
      <c r="D2030" s="787">
        <f>'6. Vehículos y maquinaria'!F247</f>
        <v>0</v>
      </c>
      <c r="E2030" s="787">
        <f>'6. Vehículos y maquinaria'!G247</f>
        <v>0</v>
      </c>
      <c r="F2030" s="787">
        <f>'6. Vehículos y maquinaria'!H247</f>
        <v>0</v>
      </c>
      <c r="G2030" s="787" t="str">
        <f t="shared" si="179"/>
        <v/>
      </c>
      <c r="H2030" s="787" t="str">
        <f t="shared" si="179"/>
        <v/>
      </c>
      <c r="I2030" s="787" t="str">
        <f t="shared" si="179"/>
        <v/>
      </c>
      <c r="J2030" s="787">
        <f>'6. Vehículos y maquinaria'!L247</f>
        <v>0</v>
      </c>
      <c r="K2030" s="787">
        <f>'6. Vehículos y maquinaria'!M247</f>
        <v>0</v>
      </c>
      <c r="L2030" s="787">
        <f>'6. Vehículos y maquinaria'!N247</f>
        <v>0</v>
      </c>
      <c r="M2030" s="1622" t="str">
        <f t="shared" si="180"/>
        <v/>
      </c>
      <c r="N2030" s="1622" t="str">
        <f t="shared" si="181"/>
        <v/>
      </c>
      <c r="O2030" s="1622" t="str">
        <f t="shared" si="182"/>
        <v/>
      </c>
      <c r="P2030" s="1651" t="str">
        <f t="shared" si="183"/>
        <v/>
      </c>
    </row>
    <row r="2031" spans="1:63" ht="18" customHeight="1">
      <c r="C2031" s="1702" t="str">
        <f>IF(ISTEXT('6. Vehículos y maquinaria'!E248),'6. Vehículos y maquinaria'!E248,"")</f>
        <v/>
      </c>
      <c r="D2031" s="787">
        <f>'6. Vehículos y maquinaria'!F248</f>
        <v>0</v>
      </c>
      <c r="E2031" s="787">
        <f>'6. Vehículos y maquinaria'!G248</f>
        <v>0</v>
      </c>
      <c r="F2031" s="787">
        <f>'6. Vehículos y maquinaria'!H248</f>
        <v>0</v>
      </c>
      <c r="G2031" s="787" t="str">
        <f t="shared" si="179"/>
        <v/>
      </c>
      <c r="H2031" s="787" t="str">
        <f t="shared" si="179"/>
        <v/>
      </c>
      <c r="I2031" s="787" t="str">
        <f t="shared" si="179"/>
        <v/>
      </c>
      <c r="J2031" s="787">
        <f>'6. Vehículos y maquinaria'!L248</f>
        <v>0</v>
      </c>
      <c r="K2031" s="787">
        <f>'6. Vehículos y maquinaria'!M248</f>
        <v>0</v>
      </c>
      <c r="L2031" s="787">
        <f>'6. Vehículos y maquinaria'!N248</f>
        <v>0</v>
      </c>
      <c r="M2031" s="1622" t="str">
        <f t="shared" si="180"/>
        <v/>
      </c>
      <c r="N2031" s="1622" t="str">
        <f t="shared" si="181"/>
        <v/>
      </c>
      <c r="O2031" s="1622" t="str">
        <f t="shared" si="182"/>
        <v/>
      </c>
      <c r="P2031" s="1651" t="str">
        <f t="shared" si="183"/>
        <v/>
      </c>
    </row>
    <row r="2032" spans="1:63" ht="18" customHeight="1">
      <c r="M2032" s="1652">
        <f>SUM(M2027:M2031)</f>
        <v>0</v>
      </c>
      <c r="N2032" s="1652">
        <f>SUM(N2027:N2031)</f>
        <v>0</v>
      </c>
      <c r="O2032" s="1652">
        <f>SUM(O2027:O2031)</f>
        <v>0</v>
      </c>
      <c r="P2032" s="1624">
        <f>SUM(P2027:P2031)</f>
        <v>0</v>
      </c>
    </row>
    <row r="2033" spans="1:53" ht="18" customHeight="1">
      <c r="A2033" s="452" t="s">
        <v>351</v>
      </c>
    </row>
    <row r="2034" spans="1:53" ht="18" customHeight="1"/>
    <row r="2035" spans="1:53" ht="18" customHeight="1">
      <c r="A2035" s="462" t="s">
        <v>15</v>
      </c>
      <c r="B2035" s="283" t="s">
        <v>16</v>
      </c>
      <c r="C2035" s="284"/>
      <c r="D2035" s="284"/>
      <c r="E2035" s="284"/>
      <c r="F2035" s="284"/>
      <c r="G2035" s="284"/>
      <c r="H2035" s="284"/>
      <c r="I2035" s="284"/>
      <c r="J2035" s="284"/>
      <c r="K2035" s="284"/>
      <c r="L2035" s="284"/>
      <c r="M2035" s="284"/>
    </row>
    <row r="2036" spans="1:53" ht="18" customHeight="1"/>
    <row r="2037" spans="1:53" ht="18" customHeight="1">
      <c r="B2037" s="288" t="s">
        <v>2398</v>
      </c>
      <c r="C2037" s="288"/>
      <c r="D2037" s="288"/>
      <c r="E2037" s="288"/>
      <c r="F2037" s="288"/>
      <c r="G2037" s="288"/>
      <c r="H2037" s="288"/>
      <c r="I2037" s="288"/>
      <c r="J2037" s="288"/>
      <c r="K2037" s="288"/>
    </row>
    <row r="2038" spans="1:53" ht="18" customHeight="1">
      <c r="B2038" s="1"/>
      <c r="C2038" s="1"/>
      <c r="D2038" s="1"/>
      <c r="E2038" s="1"/>
      <c r="F2038" s="1"/>
      <c r="G2038" s="1"/>
      <c r="H2038" s="1"/>
      <c r="I2038" s="1"/>
      <c r="J2038" s="1"/>
      <c r="K2038" s="1"/>
      <c r="L2038" s="1"/>
      <c r="M2038" s="1"/>
      <c r="N2038" s="1"/>
      <c r="O2038" s="1"/>
      <c r="P2038" s="1"/>
      <c r="Q2038" s="1"/>
      <c r="R2038" s="1"/>
      <c r="S2038" s="1"/>
      <c r="T2038" s="1"/>
      <c r="U2038" s="1"/>
      <c r="V2038" s="1"/>
      <c r="W2038" s="1"/>
    </row>
    <row r="2039" spans="1:53" ht="18" customHeight="1">
      <c r="D2039" s="1538" t="s">
        <v>2100</v>
      </c>
      <c r="E2039" s="1538" t="s">
        <v>2101</v>
      </c>
      <c r="F2039" s="1538" t="s">
        <v>2102</v>
      </c>
      <c r="G2039" s="1538" t="s">
        <v>2103</v>
      </c>
    </row>
    <row r="2040" spans="1:53" ht="18" customHeight="1">
      <c r="A2040" s="452">
        <v>22</v>
      </c>
      <c r="C2040" s="1539" t="s">
        <v>2399</v>
      </c>
      <c r="D2040" s="1575" t="s">
        <v>546</v>
      </c>
      <c r="E2040" s="1575" t="s">
        <v>546</v>
      </c>
      <c r="F2040" s="1575" t="s">
        <v>546</v>
      </c>
      <c r="G2040" s="1540">
        <f>I2118</f>
        <v>0</v>
      </c>
    </row>
    <row r="2041" spans="1:53" ht="18" customHeight="1">
      <c r="A2041" s="454"/>
      <c r="B2041" s="22"/>
      <c r="C2041" s="19"/>
      <c r="D2041" s="19"/>
      <c r="E2041" s="19"/>
      <c r="F2041" s="19"/>
      <c r="G2041" s="47" t="s">
        <v>2400</v>
      </c>
      <c r="H2041" s="19"/>
      <c r="J2041" s="21"/>
      <c r="K2041" s="21"/>
      <c r="L2041" s="21"/>
      <c r="M2041" s="21"/>
      <c r="N2041" s="21"/>
      <c r="O2041" s="21"/>
      <c r="P2041" s="19"/>
      <c r="Q2041" s="19"/>
      <c r="R2041" s="19"/>
      <c r="S2041" s="19"/>
      <c r="T2041" s="19"/>
      <c r="U2041" s="19"/>
      <c r="V2041" s="21"/>
      <c r="W2041" s="21"/>
      <c r="X2041" s="21"/>
      <c r="Y2041" s="21"/>
      <c r="Z2041" s="21"/>
      <c r="AA2041" s="21"/>
      <c r="AB2041" s="19"/>
      <c r="AC2041" s="19"/>
      <c r="AD2041" s="19"/>
      <c r="AE2041" s="19"/>
      <c r="AF2041" s="19"/>
      <c r="AG2041" s="19"/>
      <c r="AH2041" s="21"/>
      <c r="AI2041" s="21"/>
      <c r="AJ2041" s="21"/>
      <c r="AK2041" s="21"/>
      <c r="AL2041" s="21"/>
      <c r="AM2041" s="21"/>
      <c r="AN2041" s="19"/>
      <c r="AO2041" s="19"/>
      <c r="AP2041" s="19"/>
      <c r="AQ2041" s="19"/>
      <c r="AR2041" s="19"/>
      <c r="AS2041" s="19"/>
      <c r="AT2041" s="21"/>
      <c r="AU2041" s="21"/>
      <c r="AV2041" s="21"/>
      <c r="AW2041" s="21"/>
      <c r="AX2041" s="21"/>
      <c r="AY2041" s="21"/>
      <c r="AZ2041" s="19"/>
      <c r="BA2041" s="19"/>
    </row>
    <row r="2042" spans="1:53" ht="18" customHeight="1">
      <c r="B2042" s="1"/>
      <c r="C2042" s="1"/>
      <c r="D2042" s="1"/>
      <c r="E2042" s="1"/>
      <c r="F2042" s="1"/>
    </row>
    <row r="2043" spans="1:53">
      <c r="A2043" s="457"/>
      <c r="B2043" s="37" t="s">
        <v>2401</v>
      </c>
      <c r="F2043" s="41"/>
    </row>
    <row r="2044" spans="1:53" ht="18" customHeight="1"/>
    <row r="2045" spans="1:53" ht="15.75" customHeight="1">
      <c r="C2045" s="1703" t="s">
        <v>78</v>
      </c>
      <c r="D2045" s="1703" t="s">
        <v>472</v>
      </c>
      <c r="E2045" s="1703" t="s">
        <v>1092</v>
      </c>
      <c r="G2045" s="1704" t="s">
        <v>1944</v>
      </c>
      <c r="H2045" s="1705"/>
    </row>
    <row r="2046" spans="1:53" ht="15.75" customHeight="1">
      <c r="C2046" s="787" t="s">
        <v>1093</v>
      </c>
      <c r="D2046" s="787" t="s">
        <v>1094</v>
      </c>
      <c r="E2046" s="1706">
        <v>14600</v>
      </c>
      <c r="G2046" s="787" t="s">
        <v>1947</v>
      </c>
      <c r="H2046" s="881">
        <v>27.9</v>
      </c>
    </row>
    <row r="2047" spans="1:53" ht="15.75" customHeight="1">
      <c r="C2047" s="787" t="s">
        <v>1095</v>
      </c>
      <c r="D2047" s="787" t="s">
        <v>1096</v>
      </c>
      <c r="E2047" s="1706">
        <v>771</v>
      </c>
      <c r="G2047" s="787" t="s">
        <v>1950</v>
      </c>
      <c r="H2047" s="881">
        <v>273</v>
      </c>
    </row>
    <row r="2048" spans="1:53" ht="15.75" customHeight="1">
      <c r="C2048" s="787" t="s">
        <v>1097</v>
      </c>
      <c r="D2048" s="787" t="s">
        <v>1098</v>
      </c>
      <c r="E2048" s="1706">
        <v>135</v>
      </c>
    </row>
    <row r="2049" spans="3:10" ht="15.75" customHeight="1">
      <c r="C2049" s="787" t="s">
        <v>1099</v>
      </c>
      <c r="D2049" s="787" t="s">
        <v>1100</v>
      </c>
      <c r="E2049" s="1706">
        <v>3740</v>
      </c>
      <c r="G2049" s="1703" t="s">
        <v>716</v>
      </c>
      <c r="H2049" s="1703" t="s">
        <v>2402</v>
      </c>
      <c r="I2049" s="1703" t="s">
        <v>2403</v>
      </c>
      <c r="J2049" s="1703" t="s">
        <v>2404</v>
      </c>
    </row>
    <row r="2050" spans="3:10" ht="15.75" customHeight="1">
      <c r="C2050" s="787" t="s">
        <v>1101</v>
      </c>
      <c r="D2050" s="787" t="s">
        <v>1102</v>
      </c>
      <c r="E2050" s="1706">
        <v>1260</v>
      </c>
      <c r="G2050" s="1707" t="s">
        <v>2405</v>
      </c>
      <c r="H2050" s="1708">
        <v>4</v>
      </c>
      <c r="I2050" s="1707"/>
      <c r="J2050" s="1709">
        <v>6.0000000000000001E-3</v>
      </c>
    </row>
    <row r="2051" spans="3:10" ht="15.75" customHeight="1">
      <c r="C2051" s="787" t="s">
        <v>1103</v>
      </c>
      <c r="D2051" s="787" t="s">
        <v>1104</v>
      </c>
      <c r="E2051" s="1706">
        <v>1530</v>
      </c>
    </row>
    <row r="2052" spans="3:10" ht="15.75" customHeight="1">
      <c r="C2052" s="787" t="s">
        <v>1105</v>
      </c>
      <c r="D2052" s="787" t="s">
        <v>1106</v>
      </c>
      <c r="E2052" s="1706">
        <v>364</v>
      </c>
    </row>
    <row r="2053" spans="3:10" ht="15.75" customHeight="1">
      <c r="C2053" s="787" t="s">
        <v>1107</v>
      </c>
      <c r="D2053" s="787" t="s">
        <v>1108</v>
      </c>
      <c r="E2053" s="1706">
        <v>5810</v>
      </c>
    </row>
    <row r="2054" spans="3:10" ht="15.75" customHeight="1">
      <c r="C2054" s="787" t="s">
        <v>1109</v>
      </c>
      <c r="D2054" s="787" t="s">
        <v>1110</v>
      </c>
      <c r="E2054" s="1706">
        <v>21.5</v>
      </c>
    </row>
    <row r="2055" spans="3:10" ht="15.75" customHeight="1">
      <c r="C2055" s="787" t="s">
        <v>1111</v>
      </c>
      <c r="D2055" s="787" t="s">
        <v>1112</v>
      </c>
      <c r="E2055" s="1706">
        <v>164</v>
      </c>
    </row>
    <row r="2056" spans="3:10" ht="15.75" customHeight="1">
      <c r="C2056" s="787" t="s">
        <v>1113</v>
      </c>
      <c r="D2056" s="787" t="s">
        <v>1114</v>
      </c>
      <c r="E2056" s="1706">
        <v>4.84</v>
      </c>
    </row>
    <row r="2057" spans="3:10" ht="15.75" customHeight="1">
      <c r="C2057" s="787" t="s">
        <v>1115</v>
      </c>
      <c r="D2057" s="787" t="s">
        <v>1116</v>
      </c>
      <c r="E2057" s="1706">
        <v>3600</v>
      </c>
    </row>
    <row r="2058" spans="3:10" ht="15.75" customHeight="1">
      <c r="C2058" s="787" t="s">
        <v>1117</v>
      </c>
      <c r="D2058" s="787" t="s">
        <v>1118</v>
      </c>
      <c r="E2058" s="1706">
        <v>1350</v>
      </c>
    </row>
    <row r="2059" spans="3:10" ht="15.75" customHeight="1">
      <c r="C2059" s="787" t="s">
        <v>1119</v>
      </c>
      <c r="D2059" s="787" t="s">
        <v>1120</v>
      </c>
      <c r="E2059" s="1706">
        <v>1500</v>
      </c>
    </row>
    <row r="2060" spans="3:10" ht="15.75" customHeight="1">
      <c r="C2060" s="787" t="s">
        <v>1121</v>
      </c>
      <c r="D2060" s="787" t="s">
        <v>1122</v>
      </c>
      <c r="E2060" s="1706">
        <v>8690</v>
      </c>
    </row>
    <row r="2061" spans="3:10" ht="15.75" customHeight="1">
      <c r="C2061" s="787" t="s">
        <v>1123</v>
      </c>
      <c r="D2061" s="787" t="s">
        <v>1124</v>
      </c>
      <c r="E2061" s="1706">
        <v>787</v>
      </c>
    </row>
    <row r="2062" spans="3:10" ht="15.75" customHeight="1">
      <c r="C2062" s="787" t="s">
        <v>1125</v>
      </c>
      <c r="D2062" s="787" t="s">
        <v>1124</v>
      </c>
      <c r="E2062" s="1706">
        <v>962</v>
      </c>
    </row>
    <row r="2063" spans="3:10" ht="15.75" customHeight="1">
      <c r="C2063" s="787" t="s">
        <v>1126</v>
      </c>
      <c r="D2063" s="787" t="s">
        <v>1127</v>
      </c>
      <c r="E2063" s="1706">
        <v>914</v>
      </c>
    </row>
    <row r="2064" spans="3:10" ht="15.75" customHeight="1">
      <c r="C2064" s="1486" t="s">
        <v>1128</v>
      </c>
      <c r="D2064" s="1486" t="s">
        <v>1129</v>
      </c>
      <c r="E2064" s="1710">
        <v>1600</v>
      </c>
    </row>
    <row r="2065" spans="3:5" ht="15.75" customHeight="1" thickBot="1">
      <c r="C2065" s="787" t="s">
        <v>1130</v>
      </c>
      <c r="D2065" s="787" t="s">
        <v>1131</v>
      </c>
      <c r="E2065" s="1706">
        <v>1960</v>
      </c>
    </row>
    <row r="2066" spans="3:5" ht="15.75" customHeight="1">
      <c r="C2066" s="57" t="s">
        <v>1132</v>
      </c>
      <c r="D2066" s="58" t="s">
        <v>1133</v>
      </c>
      <c r="E2066" s="752">
        <v>4728</v>
      </c>
    </row>
    <row r="2067" spans="3:5" ht="15.75" customHeight="1">
      <c r="C2067" s="1711" t="s">
        <v>1134</v>
      </c>
      <c r="D2067" s="787" t="s">
        <v>1135</v>
      </c>
      <c r="E2067" s="1712">
        <v>2262</v>
      </c>
    </row>
    <row r="2068" spans="3:5" ht="15.75" customHeight="1">
      <c r="C2068" s="1711" t="s">
        <v>1136</v>
      </c>
      <c r="D2068" s="787" t="s">
        <v>1137</v>
      </c>
      <c r="E2068" s="1712">
        <v>3001</v>
      </c>
    </row>
    <row r="2069" spans="3:5" ht="15.75" customHeight="1">
      <c r="C2069" s="1711" t="s">
        <v>1138</v>
      </c>
      <c r="D2069" s="787" t="s">
        <v>1139</v>
      </c>
      <c r="E2069" s="1712">
        <v>1908</v>
      </c>
    </row>
    <row r="2070" spans="3:5" ht="15.75" customHeight="1">
      <c r="C2070" s="1711" t="s">
        <v>1140</v>
      </c>
      <c r="D2070" s="787" t="s">
        <v>1141</v>
      </c>
      <c r="E2070" s="1712">
        <v>1965</v>
      </c>
    </row>
    <row r="2071" spans="3:5" ht="15.75" customHeight="1">
      <c r="C2071" s="1711" t="s">
        <v>1142</v>
      </c>
      <c r="D2071" s="787" t="s">
        <v>1143</v>
      </c>
      <c r="E2071" s="1712">
        <v>2256</v>
      </c>
    </row>
    <row r="2072" spans="3:5" ht="15.75" customHeight="1">
      <c r="C2072" s="1711" t="s">
        <v>1144</v>
      </c>
      <c r="D2072" s="787" t="s">
        <v>1145</v>
      </c>
      <c r="E2072" s="1712">
        <v>2404</v>
      </c>
    </row>
    <row r="2073" spans="3:5" ht="15.75" customHeight="1">
      <c r="C2073" s="1711" t="s">
        <v>1146</v>
      </c>
      <c r="D2073" s="787" t="s">
        <v>1147</v>
      </c>
      <c r="E2073" s="1712">
        <v>2183</v>
      </c>
    </row>
    <row r="2074" spans="3:5" ht="15.75" customHeight="1">
      <c r="C2074" s="1711" t="s">
        <v>1148</v>
      </c>
      <c r="D2074" s="787" t="s">
        <v>1149</v>
      </c>
      <c r="E2074" s="1712">
        <v>2508</v>
      </c>
    </row>
    <row r="2075" spans="3:5" ht="15.75" customHeight="1">
      <c r="C2075" s="1711" t="s">
        <v>1150</v>
      </c>
      <c r="D2075" s="787" t="s">
        <v>1151</v>
      </c>
      <c r="E2075" s="1712">
        <v>3235</v>
      </c>
    </row>
    <row r="2076" spans="3:5" ht="15.75" customHeight="1">
      <c r="C2076" s="1711" t="s">
        <v>1152</v>
      </c>
      <c r="D2076" s="787" t="s">
        <v>1153</v>
      </c>
      <c r="E2076" s="1712">
        <v>3359</v>
      </c>
    </row>
    <row r="2077" spans="3:5" ht="15.75" customHeight="1">
      <c r="C2077" s="1711" t="s">
        <v>1154</v>
      </c>
      <c r="D2077" s="787" t="s">
        <v>1155</v>
      </c>
      <c r="E2077" s="1712">
        <v>2917</v>
      </c>
    </row>
    <row r="2078" spans="3:5" ht="15.75" customHeight="1">
      <c r="C2078" s="1711" t="s">
        <v>1156</v>
      </c>
      <c r="D2078" s="787" t="s">
        <v>1157</v>
      </c>
      <c r="E2078" s="1712">
        <v>2608</v>
      </c>
    </row>
    <row r="2079" spans="3:5" ht="15.75" customHeight="1">
      <c r="C2079" s="1711" t="s">
        <v>1158</v>
      </c>
      <c r="D2079" s="787" t="s">
        <v>1159</v>
      </c>
      <c r="E2079" s="1712">
        <v>1614</v>
      </c>
    </row>
    <row r="2080" spans="3:5" ht="15.75" customHeight="1">
      <c r="C2080" s="1711" t="s">
        <v>1160</v>
      </c>
      <c r="D2080" s="787" t="s">
        <v>1161</v>
      </c>
      <c r="E2080" s="1712">
        <v>2397</v>
      </c>
    </row>
    <row r="2081" spans="2:9" ht="15.75" customHeight="1">
      <c r="C2081" s="1711" t="s">
        <v>1162</v>
      </c>
      <c r="D2081" t="s">
        <v>1163</v>
      </c>
      <c r="E2081" s="1712">
        <v>4061</v>
      </c>
    </row>
    <row r="2082" spans="2:9" ht="15.75" customHeight="1">
      <c r="C2082" s="1711" t="s">
        <v>1164</v>
      </c>
      <c r="D2082" s="787" t="s">
        <v>1165</v>
      </c>
      <c r="E2082" s="1712">
        <v>3654</v>
      </c>
    </row>
    <row r="2083" spans="2:9" ht="15.75" customHeight="1">
      <c r="C2083" s="1711" t="s">
        <v>1166</v>
      </c>
      <c r="D2083" s="787" t="s">
        <v>1167</v>
      </c>
      <c r="E2083" s="1712">
        <v>1930</v>
      </c>
    </row>
    <row r="2084" spans="2:9" ht="15.75" customHeight="1">
      <c r="C2084" s="1711" t="s">
        <v>1168</v>
      </c>
      <c r="D2084" s="787" t="s">
        <v>1169</v>
      </c>
      <c r="E2084" s="1712">
        <v>2425</v>
      </c>
    </row>
    <row r="2085" spans="2:9" ht="15.75" customHeight="1">
      <c r="C2085" s="1711" t="s">
        <v>1170</v>
      </c>
      <c r="D2085" s="787" t="s">
        <v>1171</v>
      </c>
      <c r="E2085" s="1712">
        <v>2042</v>
      </c>
    </row>
    <row r="2086" spans="2:9" ht="15.75" customHeight="1">
      <c r="C2086" s="1711" t="s">
        <v>1172</v>
      </c>
      <c r="D2086" s="787" t="s">
        <v>1173</v>
      </c>
      <c r="E2086" s="1712">
        <v>1504</v>
      </c>
    </row>
    <row r="2087" spans="2:9">
      <c r="C2087" s="1711" t="s">
        <v>1174</v>
      </c>
      <c r="D2087" s="787" t="s">
        <v>1175</v>
      </c>
      <c r="E2087" s="1713">
        <v>2292</v>
      </c>
    </row>
    <row r="2088" spans="2:9">
      <c r="C2088" s="1711" t="s">
        <v>1176</v>
      </c>
      <c r="D2088" s="787" t="s">
        <v>1177</v>
      </c>
      <c r="E2088" s="1713">
        <v>1905</v>
      </c>
    </row>
    <row r="2089" spans="2:9">
      <c r="C2089" s="1711" t="s">
        <v>1178</v>
      </c>
      <c r="D2089" s="787" t="s">
        <v>1179</v>
      </c>
      <c r="E2089" s="1712">
        <v>4775</v>
      </c>
    </row>
    <row r="2090" spans="2:9" ht="16.5" thickBot="1">
      <c r="C2090" s="1714" t="s">
        <v>2406</v>
      </c>
      <c r="D2090" s="1715" t="s">
        <v>546</v>
      </c>
      <c r="E2090" s="1716" t="s">
        <v>546</v>
      </c>
      <c r="F2090" s="302"/>
    </row>
    <row r="2091" spans="2:9">
      <c r="E2091" s="302"/>
      <c r="F2091" s="302"/>
    </row>
    <row r="2092" spans="2:9" ht="18" customHeight="1">
      <c r="B2092" s="37" t="s">
        <v>2099</v>
      </c>
    </row>
    <row r="2093" spans="2:9" ht="18" customHeight="1"/>
    <row r="2094" spans="2:9" ht="18" customHeight="1">
      <c r="C2094" s="1717" t="s">
        <v>2407</v>
      </c>
      <c r="D2094" s="1717" t="s">
        <v>457</v>
      </c>
      <c r="E2094" s="1717" t="s">
        <v>458</v>
      </c>
      <c r="F2094" s="1717" t="s">
        <v>459</v>
      </c>
      <c r="G2094" s="1703" t="s">
        <v>2408</v>
      </c>
      <c r="H2094" s="1703" t="s">
        <v>2409</v>
      </c>
      <c r="I2094" s="1703" t="s">
        <v>2109</v>
      </c>
    </row>
    <row r="2095" spans="2:9" ht="18" customHeight="1">
      <c r="C2095" s="1617" t="s">
        <v>583</v>
      </c>
      <c r="D2095" s="1617"/>
      <c r="E2095" s="1617"/>
      <c r="F2095" s="1617"/>
      <c r="G2095" s="1617"/>
      <c r="H2095" s="1617"/>
      <c r="I2095" s="1617" t="s">
        <v>2241</v>
      </c>
    </row>
    <row r="2096" spans="2:9" ht="18" customHeight="1">
      <c r="C2096" s="1650" t="str">
        <f>IF(ISTEXT('7. Emisiones Fugitivas'!E22),'7. Emisiones Fugitivas'!E22,"")</f>
        <v/>
      </c>
      <c r="D2096" s="1650">
        <f>'7. Emisiones Fugitivas'!F22</f>
        <v>0</v>
      </c>
      <c r="E2096" s="1718" t="str">
        <f>IFERROR(IF(ISBLANK(VLOOKUP(D2096,PCA_1,2,0)),"",VLOOKUP(D2096,PCA_1,2,0)),"")</f>
        <v/>
      </c>
      <c r="F2096" s="1718" t="str">
        <f>IFERROR(IF(ISBLANK(VLOOKUP(D2096,PCA_1,3,0)),"",VLOOKUP(D2096,PCA_1,3,0)),"")</f>
        <v/>
      </c>
      <c r="G2096" s="1719">
        <f>'7. Emisiones Fugitivas'!J22</f>
        <v>0</v>
      </c>
      <c r="H2096" s="1719">
        <f>'7. Emisiones Fugitivas'!M22</f>
        <v>0</v>
      </c>
      <c r="I2096" s="1720" t="str">
        <f>IFERROR(IF(D2096="Otro",G2096*H2096,F2096*H2096),"")</f>
        <v/>
      </c>
    </row>
    <row r="2097" spans="3:9" ht="18" customHeight="1">
      <c r="C2097" s="1650" t="str">
        <f>IF(ISTEXT('7. Emisiones Fugitivas'!E23),'7. Emisiones Fugitivas'!E23,"")</f>
        <v/>
      </c>
      <c r="D2097" s="1650">
        <f>'7. Emisiones Fugitivas'!F23</f>
        <v>0</v>
      </c>
      <c r="E2097" s="1718" t="str">
        <f>IFERROR(IF(ISBLANK(VLOOKUP(D2097,PCA_1,2,0)),"",VLOOKUP(D2097,PCA_1,2,0)),"")</f>
        <v/>
      </c>
      <c r="F2097" s="1718" t="str">
        <f t="shared" ref="F2097:F2116" si="184">IFERROR(IF(ISBLANK(VLOOKUP(D2097,PCA_1,3,0)),"",VLOOKUP(D2097,PCA_1,3,0)),"")</f>
        <v/>
      </c>
      <c r="G2097" s="1719">
        <f>'7. Emisiones Fugitivas'!J23</f>
        <v>0</v>
      </c>
      <c r="H2097" s="1719">
        <f>'7. Emisiones Fugitivas'!M23</f>
        <v>0</v>
      </c>
      <c r="I2097" s="1720" t="str">
        <f t="shared" ref="I2097:I2116" si="185">IFERROR(IF(D2097="Otro",G2097*H2097,F2097*H2097),"")</f>
        <v/>
      </c>
    </row>
    <row r="2098" spans="3:9" ht="18" customHeight="1">
      <c r="C2098" s="1650" t="str">
        <f>IF(ISTEXT('7. Emisiones Fugitivas'!E24),'7. Emisiones Fugitivas'!E24,"")</f>
        <v/>
      </c>
      <c r="D2098" s="1650">
        <f>'7. Emisiones Fugitivas'!F24</f>
        <v>0</v>
      </c>
      <c r="E2098" s="1718" t="str">
        <f t="shared" ref="E2098:E2116" si="186">IFERROR(IF(ISBLANK(VLOOKUP(D2098,PCA_1,2,0)),"",VLOOKUP(D2098,PCA_1,2,0)),"")</f>
        <v/>
      </c>
      <c r="F2098" s="1718" t="str">
        <f t="shared" si="184"/>
        <v/>
      </c>
      <c r="G2098" s="1719">
        <f>'7. Emisiones Fugitivas'!J24</f>
        <v>0</v>
      </c>
      <c r="H2098" s="1719">
        <f>'7. Emisiones Fugitivas'!M24</f>
        <v>0</v>
      </c>
      <c r="I2098" s="1720" t="str">
        <f t="shared" si="185"/>
        <v/>
      </c>
    </row>
    <row r="2099" spans="3:9" ht="18" customHeight="1">
      <c r="C2099" s="1650" t="str">
        <f>IF(ISTEXT('7. Emisiones Fugitivas'!E25),'7. Emisiones Fugitivas'!E25,"")</f>
        <v/>
      </c>
      <c r="D2099" s="1650">
        <f>'7. Emisiones Fugitivas'!F25</f>
        <v>0</v>
      </c>
      <c r="E2099" s="1718" t="str">
        <f t="shared" si="186"/>
        <v/>
      </c>
      <c r="F2099" s="1718" t="str">
        <f t="shared" si="184"/>
        <v/>
      </c>
      <c r="G2099" s="1719">
        <f>'7. Emisiones Fugitivas'!J25</f>
        <v>0</v>
      </c>
      <c r="H2099" s="1719">
        <f>'7. Emisiones Fugitivas'!M25</f>
        <v>0</v>
      </c>
      <c r="I2099" s="1720" t="str">
        <f t="shared" si="185"/>
        <v/>
      </c>
    </row>
    <row r="2100" spans="3:9" ht="18" customHeight="1">
      <c r="C2100" s="1650" t="str">
        <f>IF(ISTEXT('7. Emisiones Fugitivas'!E26),'7. Emisiones Fugitivas'!E26,"")</f>
        <v/>
      </c>
      <c r="D2100" s="1650">
        <f>'7. Emisiones Fugitivas'!F26</f>
        <v>0</v>
      </c>
      <c r="E2100" s="1718" t="str">
        <f t="shared" si="186"/>
        <v/>
      </c>
      <c r="F2100" s="1718" t="str">
        <f t="shared" si="184"/>
        <v/>
      </c>
      <c r="G2100" s="1719">
        <f>'7. Emisiones Fugitivas'!J26</f>
        <v>0</v>
      </c>
      <c r="H2100" s="1719">
        <f>'7. Emisiones Fugitivas'!M26</f>
        <v>0</v>
      </c>
      <c r="I2100" s="1720" t="str">
        <f t="shared" si="185"/>
        <v/>
      </c>
    </row>
    <row r="2101" spans="3:9" ht="18" customHeight="1">
      <c r="C2101" s="1650" t="str">
        <f>IF(ISTEXT('7. Emisiones Fugitivas'!E27),'7. Emisiones Fugitivas'!E27,"")</f>
        <v/>
      </c>
      <c r="D2101" s="1650">
        <f>'7. Emisiones Fugitivas'!F27</f>
        <v>0</v>
      </c>
      <c r="E2101" s="1718" t="str">
        <f t="shared" si="186"/>
        <v/>
      </c>
      <c r="F2101" s="1718" t="str">
        <f t="shared" si="184"/>
        <v/>
      </c>
      <c r="G2101" s="1719">
        <f>'7. Emisiones Fugitivas'!J27</f>
        <v>0</v>
      </c>
      <c r="H2101" s="1719">
        <f>'7. Emisiones Fugitivas'!M27</f>
        <v>0</v>
      </c>
      <c r="I2101" s="1720" t="str">
        <f t="shared" si="185"/>
        <v/>
      </c>
    </row>
    <row r="2102" spans="3:9" ht="18" customHeight="1">
      <c r="C2102" s="1650" t="str">
        <f>IF(ISTEXT('7. Emisiones Fugitivas'!E28),'7. Emisiones Fugitivas'!E28,"")</f>
        <v/>
      </c>
      <c r="D2102" s="1650">
        <f>'7. Emisiones Fugitivas'!F28</f>
        <v>0</v>
      </c>
      <c r="E2102" s="1718" t="str">
        <f t="shared" si="186"/>
        <v/>
      </c>
      <c r="F2102" s="1718" t="str">
        <f t="shared" si="184"/>
        <v/>
      </c>
      <c r="G2102" s="1719">
        <f>'7. Emisiones Fugitivas'!J28</f>
        <v>0</v>
      </c>
      <c r="H2102" s="1719">
        <f>'7. Emisiones Fugitivas'!M28</f>
        <v>0</v>
      </c>
      <c r="I2102" s="1720" t="str">
        <f t="shared" si="185"/>
        <v/>
      </c>
    </row>
    <row r="2103" spans="3:9" ht="18" customHeight="1">
      <c r="C2103" s="1650" t="str">
        <f>IF(ISTEXT('7. Emisiones Fugitivas'!E29),'7. Emisiones Fugitivas'!E29,"")</f>
        <v/>
      </c>
      <c r="D2103" s="1650">
        <f>'7. Emisiones Fugitivas'!F29</f>
        <v>0</v>
      </c>
      <c r="E2103" s="1718" t="str">
        <f t="shared" si="186"/>
        <v/>
      </c>
      <c r="F2103" s="1718" t="str">
        <f t="shared" si="184"/>
        <v/>
      </c>
      <c r="G2103" s="1719">
        <f>'7. Emisiones Fugitivas'!J29</f>
        <v>0</v>
      </c>
      <c r="H2103" s="1719">
        <f>'7. Emisiones Fugitivas'!M29</f>
        <v>0</v>
      </c>
      <c r="I2103" s="1720" t="str">
        <f t="shared" si="185"/>
        <v/>
      </c>
    </row>
    <row r="2104" spans="3:9" ht="18" customHeight="1">
      <c r="C2104" s="1650" t="str">
        <f>IF(ISTEXT('7. Emisiones Fugitivas'!E30),'7. Emisiones Fugitivas'!E30,"")</f>
        <v/>
      </c>
      <c r="D2104" s="1650">
        <f>'7. Emisiones Fugitivas'!F30</f>
        <v>0</v>
      </c>
      <c r="E2104" s="1718" t="str">
        <f t="shared" si="186"/>
        <v/>
      </c>
      <c r="F2104" s="1718" t="str">
        <f t="shared" si="184"/>
        <v/>
      </c>
      <c r="G2104" s="1719">
        <f>'7. Emisiones Fugitivas'!J30</f>
        <v>0</v>
      </c>
      <c r="H2104" s="1719">
        <f>'7. Emisiones Fugitivas'!M30</f>
        <v>0</v>
      </c>
      <c r="I2104" s="1720" t="str">
        <f t="shared" si="185"/>
        <v/>
      </c>
    </row>
    <row r="2105" spans="3:9" ht="18" customHeight="1">
      <c r="C2105" s="1650" t="str">
        <f>IF(ISTEXT('7. Emisiones Fugitivas'!E31),'7. Emisiones Fugitivas'!E31,"")</f>
        <v/>
      </c>
      <c r="D2105" s="1650">
        <f>'7. Emisiones Fugitivas'!F31</f>
        <v>0</v>
      </c>
      <c r="E2105" s="1718" t="str">
        <f t="shared" si="186"/>
        <v/>
      </c>
      <c r="F2105" s="1718" t="str">
        <f t="shared" si="184"/>
        <v/>
      </c>
      <c r="G2105" s="1719">
        <f>'7. Emisiones Fugitivas'!J31</f>
        <v>0</v>
      </c>
      <c r="H2105" s="1719">
        <f>'7. Emisiones Fugitivas'!M31</f>
        <v>0</v>
      </c>
      <c r="I2105" s="1720" t="str">
        <f t="shared" si="185"/>
        <v/>
      </c>
    </row>
    <row r="2106" spans="3:9" ht="18" customHeight="1">
      <c r="C2106" s="1650" t="str">
        <f>IF(ISTEXT('7. Emisiones Fugitivas'!E32),'7. Emisiones Fugitivas'!E32,"")</f>
        <v/>
      </c>
      <c r="D2106" s="1650">
        <f>'7. Emisiones Fugitivas'!F32</f>
        <v>0</v>
      </c>
      <c r="E2106" s="1718" t="str">
        <f t="shared" si="186"/>
        <v/>
      </c>
      <c r="F2106" s="1718" t="str">
        <f t="shared" si="184"/>
        <v/>
      </c>
      <c r="G2106" s="1719">
        <f>'7. Emisiones Fugitivas'!J32</f>
        <v>0</v>
      </c>
      <c r="H2106" s="1719">
        <f>'7. Emisiones Fugitivas'!M32</f>
        <v>0</v>
      </c>
      <c r="I2106" s="1720" t="str">
        <f t="shared" si="185"/>
        <v/>
      </c>
    </row>
    <row r="2107" spans="3:9" ht="18" customHeight="1">
      <c r="C2107" s="1650" t="str">
        <f>IF(ISTEXT('7. Emisiones Fugitivas'!E33),'7. Emisiones Fugitivas'!E33,"")</f>
        <v/>
      </c>
      <c r="D2107" s="1650">
        <f>'7. Emisiones Fugitivas'!F33</f>
        <v>0</v>
      </c>
      <c r="E2107" s="1718" t="str">
        <f t="shared" si="186"/>
        <v/>
      </c>
      <c r="F2107" s="1718" t="str">
        <f t="shared" si="184"/>
        <v/>
      </c>
      <c r="G2107" s="1719">
        <f>'7. Emisiones Fugitivas'!J33</f>
        <v>0</v>
      </c>
      <c r="H2107" s="1719">
        <f>'7. Emisiones Fugitivas'!M33</f>
        <v>0</v>
      </c>
      <c r="I2107" s="1720" t="str">
        <f t="shared" si="185"/>
        <v/>
      </c>
    </row>
    <row r="2108" spans="3:9" ht="18" customHeight="1">
      <c r="C2108" s="1650" t="str">
        <f>IF(ISTEXT('7. Emisiones Fugitivas'!E34),'7. Emisiones Fugitivas'!E34,"")</f>
        <v/>
      </c>
      <c r="D2108" s="1650">
        <f>'7. Emisiones Fugitivas'!F34</f>
        <v>0</v>
      </c>
      <c r="E2108" s="1718" t="str">
        <f t="shared" si="186"/>
        <v/>
      </c>
      <c r="F2108" s="1718" t="str">
        <f t="shared" si="184"/>
        <v/>
      </c>
      <c r="G2108" s="1719">
        <f>'7. Emisiones Fugitivas'!J34</f>
        <v>0</v>
      </c>
      <c r="H2108" s="1719">
        <f>'7. Emisiones Fugitivas'!M34</f>
        <v>0</v>
      </c>
      <c r="I2108" s="1720" t="str">
        <f t="shared" si="185"/>
        <v/>
      </c>
    </row>
    <row r="2109" spans="3:9" ht="18" customHeight="1">
      <c r="C2109" s="1650" t="str">
        <f>IF(ISTEXT('7. Emisiones Fugitivas'!E35),'7. Emisiones Fugitivas'!E35,"")</f>
        <v/>
      </c>
      <c r="D2109" s="1650">
        <f>'7. Emisiones Fugitivas'!F35</f>
        <v>0</v>
      </c>
      <c r="E2109" s="1718" t="str">
        <f t="shared" si="186"/>
        <v/>
      </c>
      <c r="F2109" s="1718" t="str">
        <f t="shared" si="184"/>
        <v/>
      </c>
      <c r="G2109" s="1719">
        <f>'7. Emisiones Fugitivas'!J35</f>
        <v>0</v>
      </c>
      <c r="H2109" s="1719">
        <f>'7. Emisiones Fugitivas'!M35</f>
        <v>0</v>
      </c>
      <c r="I2109" s="1720" t="str">
        <f t="shared" si="185"/>
        <v/>
      </c>
    </row>
    <row r="2110" spans="3:9" ht="18" customHeight="1">
      <c r="C2110" s="1650" t="str">
        <f>IF(ISTEXT('7. Emisiones Fugitivas'!E36),'7. Emisiones Fugitivas'!E36,"")</f>
        <v/>
      </c>
      <c r="D2110" s="1650">
        <f>'7. Emisiones Fugitivas'!F36</f>
        <v>0</v>
      </c>
      <c r="E2110" s="1718" t="str">
        <f t="shared" si="186"/>
        <v/>
      </c>
      <c r="F2110" s="1718" t="str">
        <f t="shared" si="184"/>
        <v/>
      </c>
      <c r="G2110" s="1719">
        <f>'7. Emisiones Fugitivas'!J36</f>
        <v>0</v>
      </c>
      <c r="H2110" s="1719">
        <f>'7. Emisiones Fugitivas'!M36</f>
        <v>0</v>
      </c>
      <c r="I2110" s="1720" t="str">
        <f t="shared" si="185"/>
        <v/>
      </c>
    </row>
    <row r="2111" spans="3:9" ht="18" customHeight="1">
      <c r="C2111" s="1650" t="str">
        <f>IF(ISTEXT('7. Emisiones Fugitivas'!E37),'7. Emisiones Fugitivas'!E37,"")</f>
        <v/>
      </c>
      <c r="D2111" s="1650">
        <f>'7. Emisiones Fugitivas'!F37</f>
        <v>0</v>
      </c>
      <c r="E2111" s="1718" t="str">
        <f t="shared" si="186"/>
        <v/>
      </c>
      <c r="F2111" s="1718" t="str">
        <f t="shared" si="184"/>
        <v/>
      </c>
      <c r="G2111" s="1719">
        <f>'7. Emisiones Fugitivas'!J37</f>
        <v>0</v>
      </c>
      <c r="H2111" s="1719">
        <f>'7. Emisiones Fugitivas'!M37</f>
        <v>0</v>
      </c>
      <c r="I2111" s="1720" t="str">
        <f t="shared" si="185"/>
        <v/>
      </c>
    </row>
    <row r="2112" spans="3:9" ht="18" customHeight="1">
      <c r="C2112" s="1650" t="str">
        <f>IF(ISTEXT('7. Emisiones Fugitivas'!E38),'7. Emisiones Fugitivas'!E38,"")</f>
        <v/>
      </c>
      <c r="D2112" s="1650">
        <f>'7. Emisiones Fugitivas'!F38</f>
        <v>0</v>
      </c>
      <c r="E2112" s="1718" t="str">
        <f t="shared" si="186"/>
        <v/>
      </c>
      <c r="F2112" s="1718" t="str">
        <f t="shared" si="184"/>
        <v/>
      </c>
      <c r="G2112" s="1719">
        <f>'7. Emisiones Fugitivas'!J38</f>
        <v>0</v>
      </c>
      <c r="H2112" s="1719">
        <f>'7. Emisiones Fugitivas'!M38</f>
        <v>0</v>
      </c>
      <c r="I2112" s="1720" t="str">
        <f t="shared" si="185"/>
        <v/>
      </c>
    </row>
    <row r="2113" spans="1:53" ht="18" customHeight="1">
      <c r="C2113" s="1650" t="str">
        <f>IF(ISTEXT('7. Emisiones Fugitivas'!E39),'7. Emisiones Fugitivas'!E39,"")</f>
        <v/>
      </c>
      <c r="D2113" s="1650">
        <f>'7. Emisiones Fugitivas'!F39</f>
        <v>0</v>
      </c>
      <c r="E2113" s="1718" t="str">
        <f t="shared" si="186"/>
        <v/>
      </c>
      <c r="F2113" s="1718" t="str">
        <f t="shared" si="184"/>
        <v/>
      </c>
      <c r="G2113" s="1719">
        <f>'7. Emisiones Fugitivas'!J39</f>
        <v>0</v>
      </c>
      <c r="H2113" s="1719">
        <f>'7. Emisiones Fugitivas'!M39</f>
        <v>0</v>
      </c>
      <c r="I2113" s="1720" t="str">
        <f t="shared" si="185"/>
        <v/>
      </c>
    </row>
    <row r="2114" spans="1:53" ht="18" customHeight="1">
      <c r="C2114" s="1650" t="str">
        <f>IF(ISTEXT('7. Emisiones Fugitivas'!E40),'7. Emisiones Fugitivas'!E40,"")</f>
        <v/>
      </c>
      <c r="D2114" s="1650">
        <f>'7. Emisiones Fugitivas'!F40</f>
        <v>0</v>
      </c>
      <c r="E2114" s="1718" t="str">
        <f t="shared" si="186"/>
        <v/>
      </c>
      <c r="F2114" s="1718" t="str">
        <f t="shared" si="184"/>
        <v/>
      </c>
      <c r="G2114" s="1719">
        <f>'7. Emisiones Fugitivas'!J40</f>
        <v>0</v>
      </c>
      <c r="H2114" s="1719">
        <f>'7. Emisiones Fugitivas'!M40</f>
        <v>0</v>
      </c>
      <c r="I2114" s="1720" t="str">
        <f t="shared" si="185"/>
        <v/>
      </c>
    </row>
    <row r="2115" spans="1:53" ht="18" customHeight="1">
      <c r="C2115" s="1650" t="str">
        <f>IF(ISTEXT('7. Emisiones Fugitivas'!E41),'7. Emisiones Fugitivas'!E41,"")</f>
        <v/>
      </c>
      <c r="D2115" s="1650">
        <f>'7. Emisiones Fugitivas'!F41</f>
        <v>0</v>
      </c>
      <c r="E2115" s="1718" t="str">
        <f t="shared" si="186"/>
        <v/>
      </c>
      <c r="F2115" s="1718" t="str">
        <f t="shared" si="184"/>
        <v/>
      </c>
      <c r="G2115" s="1719">
        <f>'7. Emisiones Fugitivas'!J41</f>
        <v>0</v>
      </c>
      <c r="H2115" s="1719">
        <f>'7. Emisiones Fugitivas'!M41</f>
        <v>0</v>
      </c>
      <c r="I2115" s="1720" t="str">
        <f t="shared" si="185"/>
        <v/>
      </c>
    </row>
    <row r="2116" spans="1:53" ht="18" customHeight="1">
      <c r="C2116" s="1650" t="str">
        <f>IF(ISTEXT('7. Emisiones Fugitivas'!E42),'7. Emisiones Fugitivas'!E42,"")</f>
        <v/>
      </c>
      <c r="D2116" s="1650">
        <f>'7. Emisiones Fugitivas'!F42</f>
        <v>0</v>
      </c>
      <c r="E2116" s="1718" t="str">
        <f t="shared" si="186"/>
        <v/>
      </c>
      <c r="F2116" s="1718" t="str">
        <f t="shared" si="184"/>
        <v/>
      </c>
      <c r="G2116" s="1719">
        <f>'7. Emisiones Fugitivas'!J42</f>
        <v>0</v>
      </c>
      <c r="H2116" s="1719">
        <f>'7. Emisiones Fugitivas'!M42</f>
        <v>0</v>
      </c>
      <c r="I2116" s="1720" t="str">
        <f t="shared" si="185"/>
        <v/>
      </c>
    </row>
    <row r="2117" spans="1:53" ht="18" customHeight="1">
      <c r="C2117" s="1650" t="str">
        <f>IF(ISTEXT('7. Emisiones Fugitivas'!E43),'7. Emisiones Fugitivas'!E43,"")</f>
        <v/>
      </c>
      <c r="D2117" s="1650">
        <f>'7. Emisiones Fugitivas'!F43</f>
        <v>0</v>
      </c>
      <c r="E2117" s="1718" t="str">
        <f>IFERROR(IF(ISBLANK(VLOOKUP(D2117,PCA_1,2,0)),"",VLOOKUP(D2117,PCA_1,2,0)),"")</f>
        <v/>
      </c>
      <c r="F2117" s="1718" t="str">
        <f>IFERROR(IF(ISBLANK(VLOOKUP(D2117,PCA_1,3,0)),"",VLOOKUP(D2117,PCA_1,3,0)),"")</f>
        <v/>
      </c>
      <c r="G2117" s="1719">
        <f>'7. Emisiones Fugitivas'!J43</f>
        <v>0</v>
      </c>
      <c r="H2117" s="1719">
        <f>'7. Emisiones Fugitivas'!M43</f>
        <v>0</v>
      </c>
      <c r="I2117" s="1720" t="str">
        <f>IFERROR(IF(D2117="Otro",G2117*H2117,F2117*H2117),"")</f>
        <v/>
      </c>
    </row>
    <row r="2118" spans="1:53" ht="18" customHeight="1">
      <c r="D2118" s="48"/>
      <c r="E2118" s="48"/>
      <c r="F2118" s="49"/>
      <c r="G2118" s="42"/>
      <c r="H2118" s="42"/>
      <c r="I2118" s="1624">
        <f>SUM(I2096:I2117)</f>
        <v>0</v>
      </c>
    </row>
    <row r="2119" spans="1:53" ht="18" customHeight="1">
      <c r="C2119" s="48"/>
      <c r="D2119" s="48"/>
      <c r="E2119" s="49"/>
      <c r="F2119" s="42"/>
      <c r="G2119" s="42"/>
      <c r="H2119" s="50"/>
    </row>
    <row r="2120" spans="1:53">
      <c r="F2120" s="41"/>
    </row>
    <row r="2121" spans="1:53" ht="18" customHeight="1">
      <c r="B2121" s="288" t="s">
        <v>2410</v>
      </c>
      <c r="C2121" s="288"/>
      <c r="D2121" s="288"/>
      <c r="E2121" s="288"/>
      <c r="F2121" s="288"/>
      <c r="G2121" s="288"/>
      <c r="H2121" s="288"/>
      <c r="I2121" s="288"/>
      <c r="J2121" s="288"/>
      <c r="K2121" s="288"/>
    </row>
    <row r="2122" spans="1:53">
      <c r="A2122" s="457"/>
      <c r="F2122" s="41"/>
    </row>
    <row r="2123" spans="1:53" ht="18" customHeight="1">
      <c r="D2123" s="1538" t="s">
        <v>2100</v>
      </c>
      <c r="E2123" s="1538" t="s">
        <v>2101</v>
      </c>
      <c r="F2123" s="1538" t="s">
        <v>2102</v>
      </c>
      <c r="G2123" s="1538" t="s">
        <v>2103</v>
      </c>
    </row>
    <row r="2124" spans="1:53" ht="18" customHeight="1">
      <c r="A2124" s="452">
        <v>23</v>
      </c>
      <c r="C2124" s="1539" t="s">
        <v>2411</v>
      </c>
      <c r="D2124" s="1540" t="s">
        <v>546</v>
      </c>
      <c r="E2124" s="1540" t="s">
        <v>546</v>
      </c>
      <c r="F2124" s="1540" t="s">
        <v>546</v>
      </c>
      <c r="G2124" s="1540">
        <f>I2154</f>
        <v>0</v>
      </c>
    </row>
    <row r="2125" spans="1:53" ht="18" customHeight="1">
      <c r="A2125" s="454"/>
      <c r="B2125" s="22"/>
      <c r="C2125" s="19"/>
      <c r="D2125" s="19"/>
      <c r="E2125" s="19"/>
      <c r="F2125" s="19"/>
      <c r="G2125" s="47"/>
      <c r="H2125" s="19"/>
      <c r="J2125" s="21"/>
      <c r="K2125" s="21"/>
      <c r="L2125" s="21"/>
      <c r="M2125" s="21"/>
      <c r="N2125" s="21"/>
      <c r="O2125" s="21"/>
      <c r="P2125" s="19"/>
      <c r="Q2125" s="19"/>
      <c r="R2125" s="19"/>
      <c r="S2125" s="19"/>
      <c r="T2125" s="19"/>
      <c r="U2125" s="19"/>
      <c r="V2125" s="21"/>
      <c r="W2125" s="21"/>
      <c r="X2125" s="21"/>
      <c r="Y2125" s="21"/>
      <c r="Z2125" s="21"/>
      <c r="AA2125" s="21"/>
      <c r="AB2125" s="19"/>
      <c r="AC2125" s="19"/>
      <c r="AD2125" s="19"/>
      <c r="AE2125" s="19"/>
      <c r="AF2125" s="19"/>
      <c r="AG2125" s="19"/>
      <c r="AH2125" s="21"/>
      <c r="AI2125" s="21"/>
      <c r="AJ2125" s="21"/>
      <c r="AK2125" s="21"/>
      <c r="AL2125" s="21"/>
      <c r="AM2125" s="21"/>
      <c r="AN2125" s="19"/>
      <c r="AO2125" s="19"/>
      <c r="AP2125" s="19"/>
      <c r="AQ2125" s="19"/>
      <c r="AR2125" s="19"/>
      <c r="AS2125" s="19"/>
      <c r="AT2125" s="21"/>
      <c r="AU2125" s="21"/>
      <c r="AV2125" s="21"/>
      <c r="AW2125" s="21"/>
      <c r="AX2125" s="21"/>
      <c r="AY2125" s="21"/>
      <c r="AZ2125" s="19"/>
      <c r="BA2125" s="19"/>
    </row>
    <row r="2126" spans="1:53" ht="18" customHeight="1">
      <c r="B2126" s="1"/>
      <c r="C2126" s="1"/>
      <c r="D2126" s="1"/>
    </row>
    <row r="2127" spans="1:53">
      <c r="A2127" s="457"/>
      <c r="B2127" s="37" t="s">
        <v>2401</v>
      </c>
      <c r="F2127" s="41"/>
    </row>
    <row r="2128" spans="1:53">
      <c r="A2128" s="457"/>
      <c r="B2128" s="37"/>
      <c r="F2128" s="41"/>
    </row>
    <row r="2129" spans="2:9">
      <c r="C2129" s="1721" t="s">
        <v>1183</v>
      </c>
      <c r="D2129" s="1721" t="s">
        <v>78</v>
      </c>
      <c r="E2129" s="1721" t="s">
        <v>2412</v>
      </c>
    </row>
    <row r="2130" spans="2:9" ht="18" customHeight="1">
      <c r="C2130" s="1531" t="s">
        <v>2413</v>
      </c>
      <c r="D2130" s="1531" t="s">
        <v>1185</v>
      </c>
      <c r="E2130" s="1722">
        <v>1</v>
      </c>
    </row>
    <row r="2131" spans="2:9" ht="18" customHeight="1">
      <c r="C2131" s="1531" t="s">
        <v>2414</v>
      </c>
      <c r="D2131" s="1531" t="s">
        <v>1187</v>
      </c>
      <c r="E2131" s="1722">
        <v>27.9</v>
      </c>
    </row>
    <row r="2132" spans="2:9" ht="18" customHeight="1">
      <c r="C2132" s="1531" t="s">
        <v>2415</v>
      </c>
      <c r="D2132" s="1531" t="s">
        <v>1189</v>
      </c>
      <c r="E2132" s="1722">
        <v>273</v>
      </c>
    </row>
    <row r="2133" spans="2:9" ht="18" customHeight="1">
      <c r="C2133" s="1531" t="s">
        <v>2416</v>
      </c>
      <c r="D2133" s="1531" t="s">
        <v>1191</v>
      </c>
      <c r="E2133" s="1723">
        <v>24300</v>
      </c>
    </row>
    <row r="2134" spans="2:9" ht="18" customHeight="1">
      <c r="C2134" s="1531" t="s">
        <v>2417</v>
      </c>
      <c r="D2134" s="1531" t="s">
        <v>1193</v>
      </c>
      <c r="E2134" s="1723">
        <v>17400</v>
      </c>
    </row>
    <row r="2135" spans="2:9" ht="18" customHeight="1">
      <c r="C2135" s="1531" t="s">
        <v>1194</v>
      </c>
      <c r="D2135" s="1531" t="s">
        <v>1195</v>
      </c>
      <c r="E2135" s="1723">
        <v>539</v>
      </c>
    </row>
    <row r="2136" spans="2:9" ht="18" customHeight="1">
      <c r="C2136" s="1531" t="s">
        <v>1196</v>
      </c>
      <c r="D2136" s="1531" t="s">
        <v>1197</v>
      </c>
      <c r="E2136" s="1723">
        <v>2590</v>
      </c>
    </row>
    <row r="2137" spans="2:9" ht="18" customHeight="1">
      <c r="C2137" s="1531" t="s">
        <v>1198</v>
      </c>
      <c r="D2137" s="1531" t="s">
        <v>1199</v>
      </c>
      <c r="E2137" s="1723">
        <v>195</v>
      </c>
    </row>
    <row r="2138" spans="2:9" ht="18" customHeight="1">
      <c r="C2138" s="1531" t="s">
        <v>2418</v>
      </c>
      <c r="D2138" s="1531" t="s">
        <v>1201</v>
      </c>
      <c r="E2138" s="1723">
        <v>12400</v>
      </c>
    </row>
    <row r="2139" spans="2:9" ht="18" customHeight="1">
      <c r="C2139" s="1531" t="s">
        <v>2419</v>
      </c>
      <c r="D2139" s="1531" t="s">
        <v>1203</v>
      </c>
      <c r="E2139" s="1723">
        <v>9290</v>
      </c>
    </row>
    <row r="2140" spans="2:9" ht="18" customHeight="1">
      <c r="C2140" s="1531" t="s">
        <v>2406</v>
      </c>
      <c r="D2140" s="1531" t="s">
        <v>546</v>
      </c>
      <c r="E2140" s="1724" t="s">
        <v>546</v>
      </c>
    </row>
    <row r="2141" spans="2:9" ht="18" customHeight="1">
      <c r="E2141" s="42"/>
    </row>
    <row r="2142" spans="2:9" ht="18" customHeight="1">
      <c r="B2142" s="37" t="s">
        <v>2099</v>
      </c>
    </row>
    <row r="2143" spans="2:9" ht="18" customHeight="1"/>
    <row r="2144" spans="2:9" ht="18" customHeight="1">
      <c r="C2144" s="1717" t="s">
        <v>2407</v>
      </c>
      <c r="D2144" s="1725" t="s">
        <v>457</v>
      </c>
      <c r="E2144" s="1725" t="s">
        <v>458</v>
      </c>
      <c r="F2144" s="1726" t="s">
        <v>459</v>
      </c>
      <c r="G2144" s="1727" t="s">
        <v>2408</v>
      </c>
      <c r="H2144" s="1727" t="s">
        <v>2420</v>
      </c>
      <c r="I2144" s="1727" t="s">
        <v>2109</v>
      </c>
    </row>
    <row r="2145" spans="1:53" ht="18" customHeight="1">
      <c r="C2145" s="1617" t="s">
        <v>583</v>
      </c>
      <c r="D2145" s="1617"/>
      <c r="E2145" s="1617"/>
      <c r="F2145" s="1617"/>
      <c r="G2145" s="1617"/>
      <c r="H2145" s="1617"/>
      <c r="I2145" s="1617" t="s">
        <v>2241</v>
      </c>
    </row>
    <row r="2146" spans="1:53" ht="18" customHeight="1">
      <c r="C2146" s="1650" t="str">
        <f>IF(ISTEXT('7. Emisiones Fugitivas'!E61),'7. Emisiones Fugitivas'!E61,"")</f>
        <v/>
      </c>
      <c r="D2146" s="1650">
        <f>'7. Emisiones Fugitivas'!F61</f>
        <v>0</v>
      </c>
      <c r="E2146" s="1718" t="str">
        <f>IFERROR(IF(ISBLANK(VLOOKUP(D2146,PCA_2,2,0)),"",VLOOKUP(D2146,PCA_2,2,0)),"")</f>
        <v/>
      </c>
      <c r="F2146" s="1718" t="str">
        <f>IFERROR(IF(ISBLANK(VLOOKUP(D2146,PCA_2,3,0)),"",VLOOKUP(D2146,PCA_2,3,0)),"")</f>
        <v/>
      </c>
      <c r="G2146" s="1719">
        <f>'7. Emisiones Fugitivas'!J61</f>
        <v>0</v>
      </c>
      <c r="H2146" s="1719">
        <f>'7. Emisiones Fugitivas'!L61</f>
        <v>0</v>
      </c>
      <c r="I2146" s="1720" t="str">
        <f>IFERROR(IF(D2146="Otro",G2146*H2146,F2146*H2146),"")</f>
        <v/>
      </c>
    </row>
    <row r="2147" spans="1:53" ht="18" customHeight="1">
      <c r="C2147" s="1650" t="str">
        <f>IF(ISTEXT('7. Emisiones Fugitivas'!E62),'7. Emisiones Fugitivas'!E62,"")</f>
        <v/>
      </c>
      <c r="D2147" s="1650">
        <f>'7. Emisiones Fugitivas'!F62</f>
        <v>0</v>
      </c>
      <c r="E2147" s="1718" t="str">
        <f t="shared" ref="E2147:E2152" si="187">IFERROR(IF(ISBLANK(VLOOKUP(D2147,PCA_2,2,0)),"",VLOOKUP(D2147,PCA_2,2,0)),"")</f>
        <v/>
      </c>
      <c r="F2147" s="1718" t="str">
        <f t="shared" ref="F2147:F2152" si="188">IFERROR(IF(ISBLANK(VLOOKUP(D2147,PCA_2,3,0)),"",VLOOKUP(D2147,PCA_2,3,0)),"")</f>
        <v/>
      </c>
      <c r="G2147" s="1719">
        <f>'7. Emisiones Fugitivas'!J62</f>
        <v>0</v>
      </c>
      <c r="H2147" s="1719">
        <f>'7. Emisiones Fugitivas'!L62</f>
        <v>0</v>
      </c>
      <c r="I2147" s="1720" t="str">
        <f t="shared" ref="I2147:I2152" si="189">IFERROR(IF(D2147="Otro",G2147*H2147,F2147*H2147),"")</f>
        <v/>
      </c>
    </row>
    <row r="2148" spans="1:53" ht="18" customHeight="1">
      <c r="C2148" s="1650" t="str">
        <f>IF(ISTEXT('7. Emisiones Fugitivas'!E63),'7. Emisiones Fugitivas'!E63,"")</f>
        <v/>
      </c>
      <c r="D2148" s="1650">
        <f>'7. Emisiones Fugitivas'!F63</f>
        <v>0</v>
      </c>
      <c r="E2148" s="1718" t="str">
        <f t="shared" si="187"/>
        <v/>
      </c>
      <c r="F2148" s="1718" t="str">
        <f t="shared" si="188"/>
        <v/>
      </c>
      <c r="G2148" s="1719">
        <f>'7. Emisiones Fugitivas'!J63</f>
        <v>0</v>
      </c>
      <c r="H2148" s="1719">
        <f>'7. Emisiones Fugitivas'!L63</f>
        <v>0</v>
      </c>
      <c r="I2148" s="1720" t="str">
        <f t="shared" si="189"/>
        <v/>
      </c>
    </row>
    <row r="2149" spans="1:53" ht="18" customHeight="1">
      <c r="C2149" s="1650" t="str">
        <f>IF(ISTEXT('7. Emisiones Fugitivas'!E64),'7. Emisiones Fugitivas'!E64,"")</f>
        <v/>
      </c>
      <c r="D2149" s="1650">
        <f>'7. Emisiones Fugitivas'!F64</f>
        <v>0</v>
      </c>
      <c r="E2149" s="1718" t="str">
        <f t="shared" si="187"/>
        <v/>
      </c>
      <c r="F2149" s="1718" t="str">
        <f t="shared" si="188"/>
        <v/>
      </c>
      <c r="G2149" s="1719">
        <f>'7. Emisiones Fugitivas'!J64</f>
        <v>0</v>
      </c>
      <c r="H2149" s="1719">
        <f>'7. Emisiones Fugitivas'!L64</f>
        <v>0</v>
      </c>
      <c r="I2149" s="1720" t="str">
        <f t="shared" si="189"/>
        <v/>
      </c>
    </row>
    <row r="2150" spans="1:53" ht="18" customHeight="1">
      <c r="C2150" s="1650" t="str">
        <f>IF(ISTEXT('7. Emisiones Fugitivas'!E65),'7. Emisiones Fugitivas'!E65,"")</f>
        <v/>
      </c>
      <c r="D2150" s="1650">
        <f>'7. Emisiones Fugitivas'!F65</f>
        <v>0</v>
      </c>
      <c r="E2150" s="1718" t="str">
        <f t="shared" si="187"/>
        <v/>
      </c>
      <c r="F2150" s="1718" t="str">
        <f t="shared" si="188"/>
        <v/>
      </c>
      <c r="G2150" s="1719">
        <f>'7. Emisiones Fugitivas'!J65</f>
        <v>0</v>
      </c>
      <c r="H2150" s="1719">
        <f>'7. Emisiones Fugitivas'!L65</f>
        <v>0</v>
      </c>
      <c r="I2150" s="1720" t="str">
        <f t="shared" si="189"/>
        <v/>
      </c>
    </row>
    <row r="2151" spans="1:53" ht="18" customHeight="1">
      <c r="C2151" s="1650" t="str">
        <f>IF(ISTEXT('7. Emisiones Fugitivas'!E66),'7. Emisiones Fugitivas'!E66,"")</f>
        <v/>
      </c>
      <c r="D2151" s="1650">
        <f>'7. Emisiones Fugitivas'!F66</f>
        <v>0</v>
      </c>
      <c r="E2151" s="1718" t="str">
        <f t="shared" si="187"/>
        <v/>
      </c>
      <c r="F2151" s="1718" t="str">
        <f t="shared" si="188"/>
        <v/>
      </c>
      <c r="G2151" s="1719">
        <f>'7. Emisiones Fugitivas'!J66</f>
        <v>0</v>
      </c>
      <c r="H2151" s="1719">
        <f>'7. Emisiones Fugitivas'!L66</f>
        <v>0</v>
      </c>
      <c r="I2151" s="1720" t="str">
        <f t="shared" si="189"/>
        <v/>
      </c>
    </row>
    <row r="2152" spans="1:53" ht="18" customHeight="1">
      <c r="C2152" s="1650" t="str">
        <f>IF(ISTEXT('7. Emisiones Fugitivas'!E67),'7. Emisiones Fugitivas'!E67,"")</f>
        <v/>
      </c>
      <c r="D2152" s="1650">
        <f>'7. Emisiones Fugitivas'!F67</f>
        <v>0</v>
      </c>
      <c r="E2152" s="1718" t="str">
        <f t="shared" si="187"/>
        <v/>
      </c>
      <c r="F2152" s="1718" t="str">
        <f t="shared" si="188"/>
        <v/>
      </c>
      <c r="G2152" s="1719">
        <f>'7. Emisiones Fugitivas'!J67</f>
        <v>0</v>
      </c>
      <c r="H2152" s="1719">
        <f>'7. Emisiones Fugitivas'!L67</f>
        <v>0</v>
      </c>
      <c r="I2152" s="1720" t="str">
        <f t="shared" si="189"/>
        <v/>
      </c>
    </row>
    <row r="2153" spans="1:53" ht="18" customHeight="1">
      <c r="C2153" s="1650" t="str">
        <f>IF(ISTEXT('7. Emisiones Fugitivas'!E68),'7. Emisiones Fugitivas'!E68,"")</f>
        <v/>
      </c>
      <c r="D2153" s="1650">
        <f>'7. Emisiones Fugitivas'!F68</f>
        <v>0</v>
      </c>
      <c r="E2153" s="1718" t="str">
        <f>IFERROR(IF(ISBLANK(VLOOKUP(D2153,PCA_2,2,0)),"",VLOOKUP(D2153,PCA_2,2,0)),"")</f>
        <v/>
      </c>
      <c r="F2153" s="1718" t="str">
        <f>IFERROR(IF(ISBLANK(VLOOKUP(D2153,PCA_2,3,0)),"",VLOOKUP(D2153,PCA_2,3,0)),"")</f>
        <v/>
      </c>
      <c r="G2153" s="1719">
        <f>'7. Emisiones Fugitivas'!J68</f>
        <v>0</v>
      </c>
      <c r="H2153" s="1719">
        <f>'7. Emisiones Fugitivas'!L68</f>
        <v>0</v>
      </c>
      <c r="I2153" s="1720" t="str">
        <f>IFERROR(IF(D2153="Otro",G2153*H2153,F2153*H2153),"")</f>
        <v/>
      </c>
    </row>
    <row r="2154" spans="1:53" ht="18" customHeight="1">
      <c r="D2154" s="48"/>
      <c r="E2154" s="48"/>
      <c r="F2154" s="49"/>
      <c r="G2154" s="42"/>
      <c r="H2154" s="42"/>
      <c r="I2154" s="1624">
        <f>SUM(I2146:I2153)</f>
        <v>0</v>
      </c>
    </row>
    <row r="2155" spans="1:53" ht="18" customHeight="1"/>
    <row r="2156" spans="1:53" ht="18" customHeight="1">
      <c r="A2156" s="462" t="s">
        <v>17</v>
      </c>
      <c r="B2156" s="283" t="s">
        <v>18</v>
      </c>
      <c r="C2156" s="284"/>
      <c r="D2156" s="284"/>
      <c r="E2156" s="284"/>
      <c r="F2156" s="284"/>
      <c r="G2156" s="284"/>
      <c r="H2156" s="284"/>
      <c r="I2156" s="284"/>
      <c r="J2156" s="284"/>
      <c r="K2156" s="284"/>
      <c r="L2156" s="284"/>
      <c r="M2156" s="284"/>
    </row>
    <row r="2157" spans="1:53" ht="18" customHeight="1"/>
    <row r="2158" spans="1:53" ht="18" customHeight="1">
      <c r="D2158" s="1538" t="s">
        <v>2100</v>
      </c>
      <c r="E2158" s="1538" t="s">
        <v>2101</v>
      </c>
      <c r="F2158" s="1538" t="s">
        <v>2102</v>
      </c>
      <c r="G2158" s="1538" t="s">
        <v>2103</v>
      </c>
    </row>
    <row r="2159" spans="1:53" ht="18" customHeight="1">
      <c r="A2159" s="452">
        <v>24</v>
      </c>
      <c r="B2159">
        <v>8</v>
      </c>
      <c r="C2159" s="1539" t="s">
        <v>2421</v>
      </c>
      <c r="D2159" s="1540">
        <f>ROUND(G2197,2)</f>
        <v>0</v>
      </c>
      <c r="E2159" s="1540">
        <f t="shared" ref="E2159:G2159" si="190">ROUND(H2197,2)</f>
        <v>0</v>
      </c>
      <c r="F2159" s="1540">
        <f t="shared" si="190"/>
        <v>0</v>
      </c>
      <c r="G2159" s="1540">
        <f t="shared" si="190"/>
        <v>0</v>
      </c>
    </row>
    <row r="2160" spans="1:53" ht="18" customHeight="1">
      <c r="A2160" s="454"/>
      <c r="B2160" s="22"/>
      <c r="C2160" s="19"/>
      <c r="D2160" s="19"/>
      <c r="E2160" s="19"/>
      <c r="F2160" s="19"/>
      <c r="G2160" s="47">
        <f>D2159+E2159*$H$9/1000+F2159*$H$10/1000</f>
        <v>0</v>
      </c>
      <c r="L2160" s="21"/>
      <c r="M2160" s="21"/>
      <c r="N2160" s="21"/>
      <c r="O2160" s="21"/>
      <c r="P2160" s="19"/>
      <c r="Q2160" s="19"/>
      <c r="R2160" s="19"/>
      <c r="S2160" s="19"/>
      <c r="T2160" s="19"/>
      <c r="U2160" s="19"/>
      <c r="V2160" s="21"/>
      <c r="W2160" s="21"/>
      <c r="X2160" s="21"/>
      <c r="Y2160" s="21"/>
      <c r="Z2160" s="21"/>
      <c r="AA2160" s="21"/>
      <c r="AB2160" s="19"/>
      <c r="AC2160" s="19"/>
      <c r="AD2160" s="19"/>
      <c r="AE2160" s="19"/>
      <c r="AF2160" s="19"/>
      <c r="AG2160" s="19"/>
      <c r="AH2160" s="21"/>
      <c r="AI2160" s="21"/>
      <c r="AJ2160" s="21"/>
      <c r="AK2160" s="21"/>
      <c r="AL2160" s="21"/>
      <c r="AM2160" s="21"/>
      <c r="AN2160" s="19"/>
      <c r="AO2160" s="19"/>
      <c r="AP2160" s="19"/>
      <c r="AQ2160" s="19"/>
      <c r="AR2160" s="19"/>
      <c r="AS2160" s="19"/>
      <c r="AT2160" s="21"/>
      <c r="AU2160" s="21"/>
      <c r="AV2160" s="21"/>
      <c r="AW2160" s="21"/>
      <c r="AX2160" s="21"/>
      <c r="AY2160" s="21"/>
      <c r="AZ2160" s="19"/>
      <c r="BA2160" s="19"/>
    </row>
    <row r="2161" spans="2:5" ht="18" customHeight="1">
      <c r="B2161" s="37" t="s">
        <v>2226</v>
      </c>
      <c r="C2161" s="1"/>
      <c r="D2161" s="1"/>
      <c r="E2161" s="1"/>
    </row>
    <row r="2162" spans="2:5" ht="18" customHeight="1">
      <c r="B2162" s="37"/>
      <c r="C2162" s="1"/>
      <c r="D2162" s="1"/>
    </row>
    <row r="2163" spans="2:5" ht="18" customHeight="1">
      <c r="B2163" s="37"/>
      <c r="C2163" s="1668" t="s">
        <v>2422</v>
      </c>
      <c r="D2163" s="1"/>
      <c r="E2163" s="1"/>
    </row>
    <row r="2164" spans="2:5" ht="18" customHeight="1">
      <c r="B2164" s="37"/>
      <c r="C2164" s="1486" t="s">
        <v>2423</v>
      </c>
      <c r="D2164" s="1"/>
      <c r="E2164" s="1"/>
    </row>
    <row r="2165" spans="2:5" ht="18" customHeight="1">
      <c r="B2165" s="37"/>
      <c r="C2165" s="263" t="s">
        <v>2424</v>
      </c>
      <c r="D2165" s="1"/>
      <c r="E2165" s="1"/>
    </row>
    <row r="2166" spans="2:5" ht="18" customHeight="1">
      <c r="B2166" s="37"/>
      <c r="C2166" s="263" t="s">
        <v>2425</v>
      </c>
      <c r="D2166" s="1"/>
      <c r="E2166" s="1"/>
    </row>
    <row r="2167" spans="2:5" ht="18" customHeight="1">
      <c r="B2167" s="37"/>
      <c r="C2167" s="263" t="s">
        <v>2426</v>
      </c>
      <c r="D2167" s="1"/>
      <c r="E2167" s="1"/>
    </row>
    <row r="2168" spans="2:5" ht="18" customHeight="1">
      <c r="B2168" s="37"/>
      <c r="C2168" s="263" t="s">
        <v>2427</v>
      </c>
      <c r="D2168" s="1"/>
      <c r="E2168" s="1"/>
    </row>
    <row r="2169" spans="2:5" ht="18" customHeight="1">
      <c r="B2169" s="37"/>
      <c r="C2169" s="263" t="s">
        <v>2428</v>
      </c>
      <c r="D2169" s="1"/>
      <c r="E2169" s="1"/>
    </row>
    <row r="2170" spans="2:5" ht="18" customHeight="1">
      <c r="B2170" s="37"/>
      <c r="C2170" s="263" t="s">
        <v>2429</v>
      </c>
      <c r="D2170" s="1"/>
      <c r="E2170" s="1"/>
    </row>
    <row r="2171" spans="2:5" ht="18" customHeight="1">
      <c r="B2171" s="37"/>
      <c r="C2171" s="263" t="s">
        <v>2430</v>
      </c>
      <c r="D2171" s="1"/>
      <c r="E2171" s="1"/>
    </row>
    <row r="2172" spans="2:5" ht="18" customHeight="1">
      <c r="B2172" s="37"/>
      <c r="C2172" s="263" t="s">
        <v>2431</v>
      </c>
      <c r="D2172" s="1"/>
      <c r="E2172" s="1"/>
    </row>
    <row r="2173" spans="2:5" ht="18" customHeight="1">
      <c r="B2173" s="37"/>
      <c r="C2173" s="263" t="s">
        <v>2432</v>
      </c>
      <c r="D2173" s="1"/>
      <c r="E2173" s="1"/>
    </row>
    <row r="2174" spans="2:5" ht="18" customHeight="1">
      <c r="B2174" s="37"/>
      <c r="C2174" s="263" t="s">
        <v>2433</v>
      </c>
      <c r="D2174" s="1"/>
      <c r="E2174" s="1"/>
    </row>
    <row r="2175" spans="2:5" ht="18" customHeight="1">
      <c r="B2175" s="37"/>
      <c r="C2175" s="263" t="s">
        <v>2434</v>
      </c>
      <c r="D2175" s="1"/>
      <c r="E2175" s="1"/>
    </row>
    <row r="2176" spans="2:5" ht="18" customHeight="1">
      <c r="B2176" s="37"/>
      <c r="C2176" s="265" t="s">
        <v>108</v>
      </c>
      <c r="D2176" s="1"/>
      <c r="E2176" s="1"/>
    </row>
    <row r="2177" spans="1:53" ht="18" customHeight="1">
      <c r="B2177" s="37"/>
      <c r="D2177" s="1"/>
      <c r="E2177" s="1"/>
    </row>
    <row r="2178" spans="1:53" ht="18" customHeight="1">
      <c r="A2178" s="454"/>
      <c r="B2178" s="37" t="s">
        <v>2099</v>
      </c>
      <c r="C2178" s="19"/>
      <c r="D2178" s="19"/>
      <c r="E2178" s="19"/>
      <c r="F2178" s="19"/>
      <c r="G2178" s="47"/>
      <c r="H2178" s="19"/>
      <c r="J2178" s="21"/>
      <c r="K2178" s="21"/>
      <c r="L2178" s="21"/>
      <c r="M2178" s="21"/>
      <c r="N2178" s="21"/>
      <c r="O2178" s="21"/>
      <c r="P2178" s="19"/>
      <c r="Q2178" s="19"/>
      <c r="R2178" s="19"/>
      <c r="S2178" s="19"/>
      <c r="T2178" s="19"/>
      <c r="U2178" s="19"/>
      <c r="V2178" s="21"/>
      <c r="W2178" s="21"/>
      <c r="X2178" s="21"/>
      <c r="Y2178" s="21"/>
      <c r="Z2178" s="21"/>
      <c r="AA2178" s="21"/>
      <c r="AB2178" s="19"/>
      <c r="AC2178" s="19"/>
      <c r="AD2178" s="19"/>
      <c r="AE2178" s="19"/>
      <c r="AF2178" s="19"/>
      <c r="AG2178" s="19"/>
      <c r="AH2178" s="21"/>
      <c r="AI2178" s="21"/>
      <c r="AJ2178" s="21"/>
      <c r="AK2178" s="21"/>
      <c r="AL2178" s="21"/>
      <c r="AM2178" s="21"/>
      <c r="AN2178" s="19"/>
      <c r="AO2178" s="19"/>
      <c r="AP2178" s="19"/>
      <c r="AQ2178" s="19"/>
      <c r="AR2178" s="19"/>
      <c r="AS2178" s="19"/>
      <c r="AT2178" s="21"/>
      <c r="AU2178" s="21"/>
      <c r="AV2178" s="21"/>
      <c r="AW2178" s="21"/>
      <c r="AX2178" s="21"/>
      <c r="AY2178" s="21"/>
      <c r="AZ2178" s="19"/>
      <c r="BA2178" s="19"/>
    </row>
    <row r="2179" spans="1:53" ht="18" customHeight="1">
      <c r="A2179" s="454"/>
      <c r="B2179" s="22"/>
      <c r="C2179" s="19"/>
      <c r="D2179" s="19"/>
      <c r="E2179" s="19"/>
      <c r="F2179" s="19"/>
      <c r="G2179" s="1675" t="s">
        <v>2109</v>
      </c>
      <c r="H2179" s="1676"/>
      <c r="I2179" s="1676"/>
      <c r="J2179" s="1677"/>
      <c r="N2179" s="21"/>
      <c r="O2179" s="21"/>
      <c r="P2179" s="19"/>
      <c r="Q2179" s="19"/>
      <c r="R2179" s="19"/>
      <c r="S2179" s="19"/>
      <c r="T2179" s="19"/>
      <c r="U2179" s="19"/>
      <c r="V2179" s="21"/>
      <c r="W2179" s="21"/>
      <c r="X2179" s="21"/>
      <c r="Y2179" s="21"/>
      <c r="Z2179" s="21"/>
      <c r="AA2179" s="21"/>
      <c r="AB2179" s="19"/>
      <c r="AC2179" s="19"/>
      <c r="AD2179" s="19"/>
      <c r="AE2179" s="19"/>
      <c r="AF2179" s="19"/>
      <c r="AG2179" s="19"/>
      <c r="AH2179" s="21"/>
      <c r="AI2179" s="21"/>
      <c r="AJ2179" s="21"/>
      <c r="AK2179" s="21"/>
      <c r="AL2179" s="21"/>
      <c r="AM2179" s="21"/>
      <c r="AN2179" s="19"/>
      <c r="AO2179" s="19"/>
      <c r="AP2179" s="19"/>
      <c r="AQ2179" s="19"/>
      <c r="AR2179" s="19"/>
      <c r="AS2179" s="19"/>
      <c r="AT2179" s="21"/>
      <c r="AU2179" s="21"/>
      <c r="AV2179" s="21"/>
      <c r="AW2179" s="21"/>
      <c r="AX2179" s="21"/>
      <c r="AY2179" s="21"/>
      <c r="AZ2179" s="19"/>
      <c r="BA2179" s="19"/>
    </row>
    <row r="2180" spans="1:53" ht="18" customHeight="1">
      <c r="C2180" s="1717" t="s">
        <v>2407</v>
      </c>
      <c r="D2180" s="1725" t="s">
        <v>1943</v>
      </c>
      <c r="E2180" s="1725" t="s">
        <v>2435</v>
      </c>
      <c r="F2180" s="1725" t="s">
        <v>80</v>
      </c>
      <c r="G2180" s="1678" t="s">
        <v>2237</v>
      </c>
      <c r="H2180" s="1678" t="s">
        <v>2238</v>
      </c>
      <c r="I2180" s="1678" t="s">
        <v>2239</v>
      </c>
      <c r="J2180" s="1678" t="s">
        <v>2240</v>
      </c>
    </row>
    <row r="2181" spans="1:53" ht="18" customHeight="1">
      <c r="C2181" s="1617" t="s">
        <v>583</v>
      </c>
      <c r="D2181" s="1617"/>
      <c r="E2181" s="1617"/>
      <c r="F2181" s="1617"/>
      <c r="G2181" s="1617"/>
      <c r="H2181" s="1617"/>
      <c r="I2181" s="1617"/>
      <c r="J2181" s="1617" t="s">
        <v>2241</v>
      </c>
    </row>
    <row r="2182" spans="1:53" ht="18" customHeight="1">
      <c r="C2182" s="1650" t="str">
        <f>IF(ISTEXT('8. Emisiones de proceso'!E16),'8. Emisiones de proceso'!E16,"")</f>
        <v/>
      </c>
      <c r="D2182" s="1650">
        <f>'8. Emisiones de proceso'!F16</f>
        <v>0</v>
      </c>
      <c r="E2182" s="1650">
        <f>'8. Emisiones de proceso'!G16</f>
        <v>0</v>
      </c>
      <c r="F2182" s="1650">
        <f>'8. Emisiones de proceso'!H16</f>
        <v>0</v>
      </c>
      <c r="G2182" s="1621" t="str">
        <f>IF(ISNUMBER('8. Emisiones de proceso'!I16),'8. Emisiones de proceso'!I16,"")</f>
        <v/>
      </c>
      <c r="H2182" s="1621" t="str">
        <f>IF(ISNUMBER('8. Emisiones de proceso'!J16),'8. Emisiones de proceso'!J16,"")</f>
        <v/>
      </c>
      <c r="I2182" s="1621" t="str">
        <f>IF(ISNUMBER('8. Emisiones de proceso'!K16),'8. Emisiones de proceso'!K16,"")</f>
        <v/>
      </c>
      <c r="J2182" s="780" t="str">
        <f>IF(IF(G2182="",0,G2182)+IF(H2182="",0,H2182*$H$9/1000)+IF(I2182="",0,I2182*$H$10/1000)&lt;&gt;0,IF(G2182="",0,G2182)+IF(H2182="",0,H2182*$H$9/1000)+IF(I2182="",0,I2182*$H$10/1000),"")</f>
        <v/>
      </c>
    </row>
    <row r="2183" spans="1:53" ht="18" customHeight="1">
      <c r="C2183" s="1650" t="str">
        <f>IF(ISTEXT('8. Emisiones de proceso'!E17),'8. Emisiones de proceso'!E17,"")</f>
        <v/>
      </c>
      <c r="D2183" s="1650">
        <f>'8. Emisiones de proceso'!F17</f>
        <v>0</v>
      </c>
      <c r="E2183" s="1650">
        <f>'8. Emisiones de proceso'!G17</f>
        <v>0</v>
      </c>
      <c r="F2183" s="1650">
        <f>'8. Emisiones de proceso'!H17</f>
        <v>0</v>
      </c>
      <c r="G2183" s="1621" t="str">
        <f>IF(ISNUMBER('8. Emisiones de proceso'!I17),'8. Emisiones de proceso'!I17,"")</f>
        <v/>
      </c>
      <c r="H2183" s="1621" t="str">
        <f>IF(ISNUMBER('8. Emisiones de proceso'!J17),'8. Emisiones de proceso'!J17,"")</f>
        <v/>
      </c>
      <c r="I2183" s="1621" t="str">
        <f>IF(ISNUMBER('8. Emisiones de proceso'!K17),'8. Emisiones de proceso'!K17,"")</f>
        <v/>
      </c>
      <c r="J2183" s="780" t="str">
        <f t="shared" ref="J2183:J2196" si="191">IF(IF(G2183="",0,G2183)+IF(H2183="",0,H2183*$H$9/1000)+IF(I2183="",0,I2183*$H$10/1000)&lt;&gt;0,IF(G2183="",0,G2183)+IF(H2183="",0,H2183*$H$9/1000)+IF(I2183="",0,I2183*$H$10/1000),"")</f>
        <v/>
      </c>
    </row>
    <row r="2184" spans="1:53" ht="18" customHeight="1">
      <c r="C2184" s="1650" t="str">
        <f>IF(ISTEXT('8. Emisiones de proceso'!E18),'8. Emisiones de proceso'!E18,"")</f>
        <v/>
      </c>
      <c r="D2184" s="1650">
        <f>'8. Emisiones de proceso'!F18</f>
        <v>0</v>
      </c>
      <c r="E2184" s="1650">
        <f>'8. Emisiones de proceso'!G18</f>
        <v>0</v>
      </c>
      <c r="F2184" s="1650">
        <f>'8. Emisiones de proceso'!H18</f>
        <v>0</v>
      </c>
      <c r="G2184" s="1621" t="str">
        <f>IF(ISNUMBER('8. Emisiones de proceso'!I18),'8. Emisiones de proceso'!I18,"")</f>
        <v/>
      </c>
      <c r="H2184" s="1621" t="str">
        <f>IF(ISNUMBER('8. Emisiones de proceso'!J18),'8. Emisiones de proceso'!J18,"")</f>
        <v/>
      </c>
      <c r="I2184" s="1621" t="str">
        <f>IF(ISNUMBER('8. Emisiones de proceso'!K18),'8. Emisiones de proceso'!K18,"")</f>
        <v/>
      </c>
      <c r="J2184" s="780" t="str">
        <f t="shared" si="191"/>
        <v/>
      </c>
    </row>
    <row r="2185" spans="1:53" ht="18" customHeight="1">
      <c r="C2185" s="1650" t="str">
        <f>IF(ISTEXT('8. Emisiones de proceso'!E19),'8. Emisiones de proceso'!E19,"")</f>
        <v/>
      </c>
      <c r="D2185" s="1650">
        <f>'8. Emisiones de proceso'!F19</f>
        <v>0</v>
      </c>
      <c r="E2185" s="1650">
        <f>'8. Emisiones de proceso'!G19</f>
        <v>0</v>
      </c>
      <c r="F2185" s="1650">
        <f>'8. Emisiones de proceso'!H19</f>
        <v>0</v>
      </c>
      <c r="G2185" s="1621" t="str">
        <f>IF(ISNUMBER('8. Emisiones de proceso'!I19),'8. Emisiones de proceso'!I19,"")</f>
        <v/>
      </c>
      <c r="H2185" s="1621" t="str">
        <f>IF(ISNUMBER('8. Emisiones de proceso'!J19),'8. Emisiones de proceso'!J19,"")</f>
        <v/>
      </c>
      <c r="I2185" s="1621" t="str">
        <f>IF(ISNUMBER('8. Emisiones de proceso'!K19),'8. Emisiones de proceso'!K19,"")</f>
        <v/>
      </c>
      <c r="J2185" s="780" t="str">
        <f t="shared" si="191"/>
        <v/>
      </c>
    </row>
    <row r="2186" spans="1:53" ht="18" customHeight="1">
      <c r="C2186" s="1650" t="str">
        <f>IF(ISTEXT('8. Emisiones de proceso'!E20),'8. Emisiones de proceso'!E20,"")</f>
        <v/>
      </c>
      <c r="D2186" s="1650">
        <f>'8. Emisiones de proceso'!F20</f>
        <v>0</v>
      </c>
      <c r="E2186" s="1650">
        <f>'8. Emisiones de proceso'!G20</f>
        <v>0</v>
      </c>
      <c r="F2186" s="1650">
        <f>'8. Emisiones de proceso'!H20</f>
        <v>0</v>
      </c>
      <c r="G2186" s="1621" t="str">
        <f>IF(ISNUMBER('8. Emisiones de proceso'!I20),'8. Emisiones de proceso'!I20,"")</f>
        <v/>
      </c>
      <c r="H2186" s="1621" t="str">
        <f>IF(ISNUMBER('8. Emisiones de proceso'!J20),'8. Emisiones de proceso'!J20,"")</f>
        <v/>
      </c>
      <c r="I2186" s="1621" t="str">
        <f>IF(ISNUMBER('8. Emisiones de proceso'!K20),'8. Emisiones de proceso'!K20,"")</f>
        <v/>
      </c>
      <c r="J2186" s="780" t="str">
        <f t="shared" si="191"/>
        <v/>
      </c>
    </row>
    <row r="2187" spans="1:53" ht="18" customHeight="1">
      <c r="C2187" s="1650" t="str">
        <f>IF(ISTEXT('8. Emisiones de proceso'!E21),'8. Emisiones de proceso'!E21,"")</f>
        <v/>
      </c>
      <c r="D2187" s="1650">
        <f>'8. Emisiones de proceso'!F21</f>
        <v>0</v>
      </c>
      <c r="E2187" s="1650">
        <f>'8. Emisiones de proceso'!G21</f>
        <v>0</v>
      </c>
      <c r="F2187" s="1650">
        <f>'8. Emisiones de proceso'!H21</f>
        <v>0</v>
      </c>
      <c r="G2187" s="1621" t="str">
        <f>IF(ISNUMBER('8. Emisiones de proceso'!I21),'8. Emisiones de proceso'!I21,"")</f>
        <v/>
      </c>
      <c r="H2187" s="1621" t="str">
        <f>IF(ISNUMBER('8. Emisiones de proceso'!J21),'8. Emisiones de proceso'!J21,"")</f>
        <v/>
      </c>
      <c r="I2187" s="1621" t="str">
        <f>IF(ISNUMBER('8. Emisiones de proceso'!K21),'8. Emisiones de proceso'!K21,"")</f>
        <v/>
      </c>
      <c r="J2187" s="780" t="str">
        <f t="shared" si="191"/>
        <v/>
      </c>
    </row>
    <row r="2188" spans="1:53" ht="18" customHeight="1">
      <c r="C2188" s="1650" t="str">
        <f>IF(ISTEXT('8. Emisiones de proceso'!E22),'8. Emisiones de proceso'!E22,"")</f>
        <v/>
      </c>
      <c r="D2188" s="1650">
        <f>'8. Emisiones de proceso'!F22</f>
        <v>0</v>
      </c>
      <c r="E2188" s="1650">
        <f>'8. Emisiones de proceso'!G22</f>
        <v>0</v>
      </c>
      <c r="F2188" s="1650">
        <f>'8. Emisiones de proceso'!H22</f>
        <v>0</v>
      </c>
      <c r="G2188" s="1621" t="str">
        <f>IF(ISNUMBER('8. Emisiones de proceso'!I22),'8. Emisiones de proceso'!I22,"")</f>
        <v/>
      </c>
      <c r="H2188" s="1621" t="str">
        <f>IF(ISNUMBER('8. Emisiones de proceso'!J22),'8. Emisiones de proceso'!J22,"")</f>
        <v/>
      </c>
      <c r="I2188" s="1621" t="str">
        <f>IF(ISNUMBER('8. Emisiones de proceso'!K22),'8. Emisiones de proceso'!K22,"")</f>
        <v/>
      </c>
      <c r="J2188" s="780" t="str">
        <f t="shared" si="191"/>
        <v/>
      </c>
    </row>
    <row r="2189" spans="1:53" ht="18" customHeight="1">
      <c r="C2189" s="1650" t="str">
        <f>IF(ISTEXT('8. Emisiones de proceso'!E23),'8. Emisiones de proceso'!E23,"")</f>
        <v/>
      </c>
      <c r="D2189" s="1650">
        <f>'8. Emisiones de proceso'!F23</f>
        <v>0</v>
      </c>
      <c r="E2189" s="1650">
        <f>'8. Emisiones de proceso'!G23</f>
        <v>0</v>
      </c>
      <c r="F2189" s="1650">
        <f>'8. Emisiones de proceso'!H23</f>
        <v>0</v>
      </c>
      <c r="G2189" s="1621" t="str">
        <f>IF(ISNUMBER('8. Emisiones de proceso'!I23),'8. Emisiones de proceso'!I23,"")</f>
        <v/>
      </c>
      <c r="H2189" s="1621" t="str">
        <f>IF(ISNUMBER('8. Emisiones de proceso'!J23),'8. Emisiones de proceso'!J23,"")</f>
        <v/>
      </c>
      <c r="I2189" s="1621" t="str">
        <f>IF(ISNUMBER('8. Emisiones de proceso'!K23),'8. Emisiones de proceso'!K23,"")</f>
        <v/>
      </c>
      <c r="J2189" s="780" t="str">
        <f t="shared" si="191"/>
        <v/>
      </c>
    </row>
    <row r="2190" spans="1:53" ht="18" customHeight="1">
      <c r="C2190" s="1650" t="str">
        <f>IF(ISTEXT('8. Emisiones de proceso'!E24),'8. Emisiones de proceso'!E24,"")</f>
        <v/>
      </c>
      <c r="D2190" s="1650">
        <f>'8. Emisiones de proceso'!F24</f>
        <v>0</v>
      </c>
      <c r="E2190" s="1650">
        <f>'8. Emisiones de proceso'!G24</f>
        <v>0</v>
      </c>
      <c r="F2190" s="1650">
        <f>'8. Emisiones de proceso'!H24</f>
        <v>0</v>
      </c>
      <c r="G2190" s="1621" t="str">
        <f>IF(ISNUMBER('8. Emisiones de proceso'!I24),'8. Emisiones de proceso'!I24,"")</f>
        <v/>
      </c>
      <c r="H2190" s="1621" t="str">
        <f>IF(ISNUMBER('8. Emisiones de proceso'!J24),'8. Emisiones de proceso'!J24,"")</f>
        <v/>
      </c>
      <c r="I2190" s="1621" t="str">
        <f>IF(ISNUMBER('8. Emisiones de proceso'!K24),'8. Emisiones de proceso'!K24,"")</f>
        <v/>
      </c>
      <c r="J2190" s="780" t="str">
        <f t="shared" si="191"/>
        <v/>
      </c>
    </row>
    <row r="2191" spans="1:53" ht="18" customHeight="1">
      <c r="C2191" s="1650" t="str">
        <f>IF(ISTEXT('8. Emisiones de proceso'!E25),'8. Emisiones de proceso'!E25,"")</f>
        <v/>
      </c>
      <c r="D2191" s="1650">
        <f>'8. Emisiones de proceso'!F25</f>
        <v>0</v>
      </c>
      <c r="E2191" s="1650">
        <f>'8. Emisiones de proceso'!G25</f>
        <v>0</v>
      </c>
      <c r="F2191" s="1650">
        <f>'8. Emisiones de proceso'!H25</f>
        <v>0</v>
      </c>
      <c r="G2191" s="1621" t="str">
        <f>IF(ISNUMBER('8. Emisiones de proceso'!I25),'8. Emisiones de proceso'!I25,"")</f>
        <v/>
      </c>
      <c r="H2191" s="1621" t="str">
        <f>IF(ISNUMBER('8. Emisiones de proceso'!J25),'8. Emisiones de proceso'!J25,"")</f>
        <v/>
      </c>
      <c r="I2191" s="1621" t="str">
        <f>IF(ISNUMBER('8. Emisiones de proceso'!K25),'8. Emisiones de proceso'!K25,"")</f>
        <v/>
      </c>
      <c r="J2191" s="780" t="str">
        <f t="shared" si="191"/>
        <v/>
      </c>
    </row>
    <row r="2192" spans="1:53" ht="18" customHeight="1">
      <c r="C2192" s="1650" t="str">
        <f>IF(ISTEXT('8. Emisiones de proceso'!E26),'8. Emisiones de proceso'!E26,"")</f>
        <v/>
      </c>
      <c r="D2192" s="1650">
        <f>'8. Emisiones de proceso'!F26</f>
        <v>0</v>
      </c>
      <c r="E2192" s="1650">
        <f>'8. Emisiones de proceso'!G26</f>
        <v>0</v>
      </c>
      <c r="F2192" s="1650">
        <f>'8. Emisiones de proceso'!H26</f>
        <v>0</v>
      </c>
      <c r="G2192" s="1621" t="str">
        <f>IF(ISNUMBER('8. Emisiones de proceso'!I26),'8. Emisiones de proceso'!I26,"")</f>
        <v/>
      </c>
      <c r="H2192" s="1621" t="str">
        <f>IF(ISNUMBER('8. Emisiones de proceso'!J26),'8. Emisiones de proceso'!J26,"")</f>
        <v/>
      </c>
      <c r="I2192" s="1621" t="str">
        <f>IF(ISNUMBER('8. Emisiones de proceso'!K26),'8. Emisiones de proceso'!K26,"")</f>
        <v/>
      </c>
      <c r="J2192" s="780" t="str">
        <f t="shared" si="191"/>
        <v/>
      </c>
    </row>
    <row r="2193" spans="1:53" ht="18" customHeight="1">
      <c r="C2193" s="1650" t="str">
        <f>IF(ISTEXT('8. Emisiones de proceso'!E27),'8. Emisiones de proceso'!E27,"")</f>
        <v/>
      </c>
      <c r="D2193" s="1650">
        <f>'8. Emisiones de proceso'!F27</f>
        <v>0</v>
      </c>
      <c r="E2193" s="1650">
        <f>'8. Emisiones de proceso'!G27</f>
        <v>0</v>
      </c>
      <c r="F2193" s="1650">
        <f>'8. Emisiones de proceso'!H27</f>
        <v>0</v>
      </c>
      <c r="G2193" s="1621" t="str">
        <f>IF(ISNUMBER('8. Emisiones de proceso'!I27),'8. Emisiones de proceso'!I27,"")</f>
        <v/>
      </c>
      <c r="H2193" s="1621" t="str">
        <f>IF(ISNUMBER('8. Emisiones de proceso'!J27),'8. Emisiones de proceso'!J27,"")</f>
        <v/>
      </c>
      <c r="I2193" s="1621" t="str">
        <f>IF(ISNUMBER('8. Emisiones de proceso'!K27),'8. Emisiones de proceso'!K27,"")</f>
        <v/>
      </c>
      <c r="J2193" s="780" t="str">
        <f t="shared" si="191"/>
        <v/>
      </c>
    </row>
    <row r="2194" spans="1:53" ht="18" customHeight="1">
      <c r="C2194" s="1650" t="str">
        <f>IF(ISTEXT('8. Emisiones de proceso'!E28),'8. Emisiones de proceso'!E28,"")</f>
        <v/>
      </c>
      <c r="D2194" s="1650">
        <f>'8. Emisiones de proceso'!F28</f>
        <v>0</v>
      </c>
      <c r="E2194" s="1650">
        <f>'8. Emisiones de proceso'!G28</f>
        <v>0</v>
      </c>
      <c r="F2194" s="1650">
        <f>'8. Emisiones de proceso'!H28</f>
        <v>0</v>
      </c>
      <c r="G2194" s="1621" t="str">
        <f>IF(ISNUMBER('8. Emisiones de proceso'!I28),'8. Emisiones de proceso'!I28,"")</f>
        <v/>
      </c>
      <c r="H2194" s="1621" t="str">
        <f>IF(ISNUMBER('8. Emisiones de proceso'!J28),'8. Emisiones de proceso'!J28,"")</f>
        <v/>
      </c>
      <c r="I2194" s="1621" t="str">
        <f>IF(ISNUMBER('8. Emisiones de proceso'!K28),'8. Emisiones de proceso'!K28,"")</f>
        <v/>
      </c>
      <c r="J2194" s="780" t="str">
        <f t="shared" si="191"/>
        <v/>
      </c>
    </row>
    <row r="2195" spans="1:53" ht="18" customHeight="1">
      <c r="C2195" s="1650" t="str">
        <f>IF(ISTEXT('8. Emisiones de proceso'!E29),'8. Emisiones de proceso'!E29,"")</f>
        <v/>
      </c>
      <c r="D2195" s="1650">
        <f>'8. Emisiones de proceso'!F29</f>
        <v>0</v>
      </c>
      <c r="E2195" s="1650">
        <f>'8. Emisiones de proceso'!G29</f>
        <v>0</v>
      </c>
      <c r="F2195" s="1650">
        <f>'8. Emisiones de proceso'!H29</f>
        <v>0</v>
      </c>
      <c r="G2195" s="1621" t="str">
        <f>IF(ISNUMBER('8. Emisiones de proceso'!I29),'8. Emisiones de proceso'!I29,"")</f>
        <v/>
      </c>
      <c r="H2195" s="1621" t="str">
        <f>IF(ISNUMBER('8. Emisiones de proceso'!J29),'8. Emisiones de proceso'!J29,"")</f>
        <v/>
      </c>
      <c r="I2195" s="1621" t="str">
        <f>IF(ISNUMBER('8. Emisiones de proceso'!K29),'8. Emisiones de proceso'!K29,"")</f>
        <v/>
      </c>
      <c r="J2195" s="780" t="str">
        <f t="shared" si="191"/>
        <v/>
      </c>
    </row>
    <row r="2196" spans="1:53" ht="18" customHeight="1">
      <c r="C2196" s="1650" t="str">
        <f>IF(ISTEXT('8. Emisiones de proceso'!E30),'8. Emisiones de proceso'!E30,"")</f>
        <v/>
      </c>
      <c r="D2196" s="1650">
        <f>'8. Emisiones de proceso'!F30</f>
        <v>0</v>
      </c>
      <c r="E2196" s="1650">
        <f>'8. Emisiones de proceso'!G30</f>
        <v>0</v>
      </c>
      <c r="F2196" s="1650">
        <f>'8. Emisiones de proceso'!H30</f>
        <v>0</v>
      </c>
      <c r="G2196" s="1621" t="str">
        <f>IF(ISNUMBER('8. Emisiones de proceso'!I30),'8. Emisiones de proceso'!I30,"")</f>
        <v/>
      </c>
      <c r="H2196" s="1621" t="str">
        <f>IF(ISNUMBER('8. Emisiones de proceso'!J30),'8. Emisiones de proceso'!J30,"")</f>
        <v/>
      </c>
      <c r="I2196" s="1621" t="str">
        <f>IF(ISNUMBER('8. Emisiones de proceso'!K30),'8. Emisiones de proceso'!K30,"")</f>
        <v/>
      </c>
      <c r="J2196" s="780" t="str">
        <f t="shared" si="191"/>
        <v/>
      </c>
    </row>
    <row r="2197" spans="1:53" ht="18" customHeight="1">
      <c r="G2197" s="1728">
        <f>SUM(G2182:G2196)</f>
        <v>0</v>
      </c>
      <c r="H2197" s="1728">
        <f>SUM(H2182:H2196)</f>
        <v>0</v>
      </c>
      <c r="I2197" s="1728">
        <f>SUM(I2182:I2196)</f>
        <v>0</v>
      </c>
      <c r="J2197" s="1728">
        <f>SUM(J2182:J2196)</f>
        <v>0</v>
      </c>
    </row>
    <row r="2198" spans="1:53" ht="18" customHeight="1"/>
    <row r="2199" spans="1:53" ht="18" customHeight="1">
      <c r="A2199" s="462" t="s">
        <v>19</v>
      </c>
      <c r="B2199" s="283" t="s">
        <v>20</v>
      </c>
      <c r="C2199" s="284"/>
      <c r="D2199" s="284"/>
      <c r="E2199" s="284"/>
      <c r="F2199" s="284"/>
      <c r="G2199" s="284"/>
      <c r="H2199" s="284"/>
      <c r="I2199" s="284"/>
      <c r="J2199" s="284"/>
      <c r="K2199" s="284"/>
      <c r="L2199" s="284"/>
      <c r="M2199" s="284"/>
    </row>
    <row r="2200" spans="1:53" ht="18" customHeight="1"/>
    <row r="2201" spans="1:53" ht="18" customHeight="1">
      <c r="D2201" s="1538" t="s">
        <v>2100</v>
      </c>
      <c r="E2201" s="1538" t="s">
        <v>2101</v>
      </c>
      <c r="F2201" s="1538" t="s">
        <v>2102</v>
      </c>
      <c r="G2201" s="1538" t="s">
        <v>2103</v>
      </c>
    </row>
    <row r="2202" spans="1:53" ht="18" customHeight="1">
      <c r="A2202" s="452" t="s">
        <v>2436</v>
      </c>
      <c r="B2202">
        <v>9</v>
      </c>
      <c r="C2202" s="1539" t="s">
        <v>2437</v>
      </c>
      <c r="D2202" s="1540">
        <v>0</v>
      </c>
      <c r="E2202" s="1540">
        <v>0</v>
      </c>
      <c r="F2202" s="1540">
        <v>0</v>
      </c>
      <c r="G2202" s="1540">
        <v>0</v>
      </c>
    </row>
    <row r="2203" spans="1:53" ht="18" customHeight="1">
      <c r="A2203" s="454"/>
      <c r="B2203" s="22"/>
      <c r="C2203" s="19"/>
      <c r="D2203" s="19"/>
      <c r="E2203" s="19"/>
      <c r="F2203" s="19"/>
      <c r="G2203" s="47">
        <f>D2202+E2202*$H$9/1000+F2202*$H$10/1000</f>
        <v>0</v>
      </c>
      <c r="H2203" s="19"/>
      <c r="J2203" s="21"/>
      <c r="K2203" s="21"/>
      <c r="L2203" s="21"/>
      <c r="M2203" s="21"/>
      <c r="N2203" s="21"/>
      <c r="O2203" s="21"/>
      <c r="P2203" s="19"/>
      <c r="Q2203" s="19"/>
      <c r="R2203" s="19"/>
      <c r="S2203" s="19"/>
      <c r="T2203" s="19"/>
      <c r="U2203" s="19"/>
      <c r="V2203" s="21"/>
      <c r="W2203" s="21"/>
      <c r="X2203" s="21"/>
      <c r="Y2203" s="21"/>
      <c r="Z2203" s="21"/>
      <c r="AA2203" s="21"/>
      <c r="AB2203" s="19"/>
      <c r="AC2203" s="19"/>
      <c r="AD2203" s="19"/>
      <c r="AE2203" s="19"/>
      <c r="AF2203" s="19"/>
      <c r="AG2203" s="19"/>
      <c r="AH2203" s="21"/>
      <c r="AI2203" s="21"/>
      <c r="AJ2203" s="21"/>
      <c r="AK2203" s="21"/>
      <c r="AL2203" s="21"/>
      <c r="AM2203" s="21"/>
      <c r="AN2203" s="19"/>
      <c r="AO2203" s="19"/>
      <c r="AP2203" s="19"/>
      <c r="AQ2203" s="19"/>
      <c r="AR2203" s="19"/>
      <c r="AS2203" s="19"/>
      <c r="AT2203" s="21"/>
      <c r="AU2203" s="21"/>
      <c r="AV2203" s="21"/>
      <c r="AW2203" s="21"/>
      <c r="AX2203" s="21"/>
      <c r="AY2203" s="21"/>
      <c r="AZ2203" s="19"/>
      <c r="BA2203" s="19"/>
    </row>
    <row r="2204" spans="1:53" ht="18" customHeight="1"/>
    <row r="2205" spans="1:53" ht="18" customHeight="1">
      <c r="B2205" s="37" t="s">
        <v>2226</v>
      </c>
    </row>
    <row r="2206" spans="1:53" ht="18" customHeight="1">
      <c r="B2206" s="37"/>
    </row>
    <row r="2207" spans="1:53" ht="18" customHeight="1">
      <c r="C2207" s="1729" t="s">
        <v>2438</v>
      </c>
      <c r="D2207" t="s">
        <v>2439</v>
      </c>
    </row>
    <row r="2208" spans="1:53" ht="18" customHeight="1">
      <c r="C2208" s="1730" t="s">
        <v>2440</v>
      </c>
    </row>
    <row r="2209" spans="1:53" ht="18" customHeight="1">
      <c r="C2209" s="1730" t="s">
        <v>2441</v>
      </c>
    </row>
    <row r="2210" spans="1:53" ht="18" customHeight="1">
      <c r="C2210" s="1730" t="s">
        <v>2442</v>
      </c>
    </row>
    <row r="2211" spans="1:53" ht="18" customHeight="1">
      <c r="C2211" s="1731" t="s">
        <v>2443</v>
      </c>
    </row>
    <row r="2212" spans="1:53" ht="18" customHeight="1"/>
    <row r="2213" spans="1:53" ht="18" customHeight="1">
      <c r="C2213" s="12"/>
    </row>
    <row r="2214" spans="1:53" ht="18" customHeight="1">
      <c r="C2214" s="12"/>
      <c r="D2214" s="13"/>
    </row>
    <row r="2215" spans="1:53" ht="18" customHeight="1">
      <c r="A2215" s="462" t="s">
        <v>22</v>
      </c>
      <c r="B2215" s="283" t="s">
        <v>2444</v>
      </c>
      <c r="C2215" s="284"/>
      <c r="D2215" s="284"/>
      <c r="E2215" s="284"/>
      <c r="F2215" s="284"/>
      <c r="G2215" s="284"/>
      <c r="H2215" s="284"/>
      <c r="I2215" s="284"/>
      <c r="J2215" s="284"/>
      <c r="K2215" s="284"/>
      <c r="L2215" s="284"/>
      <c r="M2215" s="284"/>
      <c r="O2215" s="1"/>
    </row>
    <row r="2216" spans="1:53" ht="18" customHeight="1">
      <c r="O2216" s="1"/>
      <c r="S2216" s="12"/>
    </row>
    <row r="2217" spans="1:53" ht="18" customHeight="1">
      <c r="O2217" s="1"/>
      <c r="S2217" s="12"/>
    </row>
    <row r="2218" spans="1:53" ht="18" customHeight="1">
      <c r="B2218" s="288" t="s">
        <v>506</v>
      </c>
      <c r="C2218" s="288"/>
      <c r="D2218" s="288"/>
      <c r="E2218" s="288"/>
      <c r="F2218" s="288"/>
      <c r="G2218" s="288"/>
      <c r="H2218" s="288"/>
      <c r="I2218" s="288"/>
      <c r="J2218" s="288"/>
      <c r="K2218" s="288"/>
      <c r="O2218" s="1"/>
      <c r="S2218" s="12"/>
    </row>
    <row r="2219" spans="1:53" ht="18" customHeight="1">
      <c r="B2219" s="1"/>
      <c r="C2219" s="1"/>
      <c r="D2219" s="1"/>
      <c r="E2219" s="1"/>
      <c r="F2219" s="1"/>
      <c r="G2219" s="1"/>
      <c r="H2219" s="1"/>
      <c r="I2219" s="1"/>
      <c r="J2219" s="1"/>
      <c r="K2219" s="1"/>
      <c r="O2219" s="1"/>
      <c r="S2219" s="12"/>
    </row>
    <row r="2220" spans="1:53" ht="18" customHeight="1">
      <c r="D2220" s="1538" t="s">
        <v>2100</v>
      </c>
      <c r="E2220" s="1538" t="s">
        <v>2101</v>
      </c>
      <c r="F2220" s="1538" t="s">
        <v>2102</v>
      </c>
      <c r="G2220" s="1538" t="s">
        <v>2103</v>
      </c>
    </row>
    <row r="2221" spans="1:53" ht="18" customHeight="1">
      <c r="A2221" s="452">
        <v>25</v>
      </c>
      <c r="B2221">
        <v>10</v>
      </c>
      <c r="C2221" s="1539" t="s">
        <v>2445</v>
      </c>
      <c r="D2221" s="1575" t="s">
        <v>546</v>
      </c>
      <c r="E2221" s="1575" t="s">
        <v>546</v>
      </c>
      <c r="F2221" s="1575" t="s">
        <v>546</v>
      </c>
      <c r="G2221" s="1540">
        <f ca="1">ROUND(H2278,2)</f>
        <v>0</v>
      </c>
      <c r="O2221" s="1"/>
      <c r="S2221" s="12"/>
    </row>
    <row r="2222" spans="1:53" ht="18" customHeight="1">
      <c r="A2222" s="454"/>
      <c r="B2222" s="22"/>
      <c r="C2222" s="19"/>
      <c r="D2222" s="19"/>
      <c r="E2222" s="19"/>
      <c r="F2222" s="19"/>
      <c r="G2222" s="47"/>
      <c r="H2222" s="19"/>
      <c r="J2222" s="21"/>
      <c r="K2222" s="21"/>
      <c r="L2222" s="21"/>
      <c r="M2222" s="21"/>
      <c r="N2222" s="21"/>
      <c r="O2222" s="21"/>
      <c r="P2222" s="19"/>
      <c r="Q2222" s="19"/>
      <c r="R2222" s="19"/>
      <c r="S2222" s="19"/>
      <c r="T2222" s="19"/>
      <c r="U2222" s="19"/>
      <c r="V2222" s="21"/>
      <c r="W2222" s="21"/>
      <c r="X2222" s="21"/>
      <c r="Y2222" s="21"/>
      <c r="Z2222" s="21"/>
      <c r="AA2222" s="21"/>
      <c r="AB2222" s="19"/>
      <c r="AC2222" s="19"/>
      <c r="AD2222" s="19"/>
      <c r="AE2222" s="19"/>
      <c r="AF2222" s="19"/>
      <c r="AG2222" s="19"/>
      <c r="AH2222" s="21"/>
      <c r="AI2222" s="21"/>
      <c r="AJ2222" s="21"/>
      <c r="AK2222" s="21"/>
      <c r="AL2222" s="21"/>
      <c r="AM2222" s="21"/>
      <c r="AN2222" s="19"/>
      <c r="AO2222" s="19"/>
      <c r="AP2222" s="19"/>
      <c r="AQ2222" s="19"/>
      <c r="AR2222" s="19"/>
      <c r="AS2222" s="19"/>
      <c r="AT2222" s="21"/>
      <c r="AU2222" s="1289" t="s">
        <v>2446</v>
      </c>
      <c r="AV2222" s="1289"/>
      <c r="AW2222" s="21"/>
      <c r="AX2222" s="21"/>
      <c r="AY2222" s="21"/>
      <c r="AZ2222" s="19"/>
      <c r="BA2222" s="19"/>
    </row>
    <row r="2223" spans="1:53" ht="18" customHeight="1">
      <c r="O2223" s="1"/>
      <c r="S2223" s="12"/>
      <c r="AU2223" s="887" t="s">
        <v>2447</v>
      </c>
      <c r="AV2223" s="887" t="s">
        <v>2448</v>
      </c>
    </row>
    <row r="2224" spans="1:53">
      <c r="A2224" s="457"/>
      <c r="B2224" s="37" t="s">
        <v>2187</v>
      </c>
      <c r="F2224" s="41"/>
      <c r="O2224" s="1"/>
      <c r="S2224" s="12"/>
    </row>
    <row r="2225" spans="3:49" ht="18" customHeight="1">
      <c r="G2225" s="4" t="s">
        <v>2449</v>
      </c>
      <c r="J2225" s="40" t="s">
        <v>2450</v>
      </c>
      <c r="Q2225" s="1"/>
      <c r="S2225" s="14"/>
      <c r="T2225" s="12"/>
      <c r="U2225" s="12"/>
      <c r="AM2225" s="16"/>
      <c r="AW2225" s="40" t="s">
        <v>2451</v>
      </c>
    </row>
    <row r="2226" spans="3:49" ht="18" customHeight="1">
      <c r="C2226" s="1732" t="s">
        <v>584</v>
      </c>
      <c r="D2226" s="1732" t="s">
        <v>2452</v>
      </c>
      <c r="E2226" s="1732" t="s">
        <v>2453</v>
      </c>
      <c r="F2226" s="1732" t="s">
        <v>2454</v>
      </c>
      <c r="G2226" s="1732" t="s">
        <v>2455</v>
      </c>
      <c r="H2226" s="1732" t="s">
        <v>2456</v>
      </c>
      <c r="J2226" s="1733" t="s">
        <v>2457</v>
      </c>
      <c r="K2226" s="1733" t="s">
        <v>2458</v>
      </c>
      <c r="M2226" s="1729" t="s">
        <v>2459</v>
      </c>
      <c r="N2226" s="1729" t="s">
        <v>2460</v>
      </c>
      <c r="O2226" s="1729" t="s">
        <v>2461</v>
      </c>
      <c r="P2226" s="1729" t="s">
        <v>2462</v>
      </c>
      <c r="Q2226" s="1729" t="s">
        <v>2463</v>
      </c>
      <c r="R2226" s="1729" t="s">
        <v>2464</v>
      </c>
      <c r="S2226" s="1729" t="s">
        <v>2465</v>
      </c>
      <c r="T2226" s="1729" t="s">
        <v>2466</v>
      </c>
      <c r="U2226" s="1729" t="s">
        <v>2467</v>
      </c>
      <c r="V2226" s="1729" t="s">
        <v>2468</v>
      </c>
      <c r="W2226" s="1729" t="s">
        <v>2469</v>
      </c>
      <c r="X2226" s="1729" t="s">
        <v>2470</v>
      </c>
      <c r="Y2226" s="1729" t="s">
        <v>2471</v>
      </c>
      <c r="Z2226" s="1729" t="s">
        <v>2472</v>
      </c>
      <c r="AA2226" s="1729" t="s">
        <v>2473</v>
      </c>
      <c r="AB2226" s="1729" t="s">
        <v>2474</v>
      </c>
      <c r="AC2226" s="1729" t="s">
        <v>2475</v>
      </c>
      <c r="AD2226" s="1729" t="s">
        <v>2476</v>
      </c>
      <c r="AE2226" s="1729" t="s">
        <v>2477</v>
      </c>
      <c r="AF2226" s="1729" t="s">
        <v>2478</v>
      </c>
      <c r="AG2226" s="1729" t="s">
        <v>2479</v>
      </c>
      <c r="AH2226" s="1729" t="s">
        <v>2480</v>
      </c>
      <c r="AI2226" s="1729" t="s">
        <v>2481</v>
      </c>
      <c r="AJ2226" s="1729" t="s">
        <v>2482</v>
      </c>
      <c r="AK2226" s="1729" t="s">
        <v>2483</v>
      </c>
      <c r="AL2226" s="1729" t="s">
        <v>2484</v>
      </c>
      <c r="AM2226" s="1729" t="s">
        <v>2485</v>
      </c>
      <c r="AN2226" s="1729" t="s">
        <v>2486</v>
      </c>
      <c r="AO2226" s="1729" t="s">
        <v>2487</v>
      </c>
      <c r="AP2226" s="1729" t="s">
        <v>2488</v>
      </c>
      <c r="AQ2226" s="1729" t="s">
        <v>2489</v>
      </c>
      <c r="AR2226" s="1729" t="s">
        <v>2490</v>
      </c>
      <c r="AS2226" s="1729" t="s">
        <v>2491</v>
      </c>
      <c r="AT2226" s="1729" t="s">
        <v>2492</v>
      </c>
      <c r="AU2226" s="783" t="s">
        <v>2493</v>
      </c>
      <c r="AV2226" s="783" t="s">
        <v>2494</v>
      </c>
    </row>
    <row r="2227" spans="3:49" ht="18" customHeight="1">
      <c r="C2227" s="1617" t="s">
        <v>583</v>
      </c>
      <c r="D2227" s="1617"/>
      <c r="E2227" s="1617"/>
      <c r="F2227" s="1617"/>
      <c r="G2227" s="1617"/>
      <c r="H2227" s="1617" t="s">
        <v>2241</v>
      </c>
      <c r="J2227" s="1734" t="e">
        <f ca="1">INDIRECT("_Com"&amp;$D$6)</f>
        <v>#REF!</v>
      </c>
      <c r="K2227" s="1651" t="e">
        <f t="shared" ref="K2227:K2249" ca="1" si="192">INDIRECT("_Mix"&amp;$D$6)</f>
        <v>#REF!</v>
      </c>
      <c r="M2227" s="1735" t="s">
        <v>1217</v>
      </c>
      <c r="N2227" s="1736">
        <v>0</v>
      </c>
      <c r="O2227" s="1735" t="s">
        <v>1217</v>
      </c>
      <c r="P2227" s="1736">
        <v>0</v>
      </c>
      <c r="Q2227" s="1735" t="s">
        <v>1217</v>
      </c>
      <c r="R2227" s="1736">
        <v>0</v>
      </c>
      <c r="S2227" s="1735" t="s">
        <v>1217</v>
      </c>
      <c r="T2227" s="1736">
        <v>0</v>
      </c>
      <c r="U2227" s="1735" t="s">
        <v>1217</v>
      </c>
      <c r="V2227" s="1736">
        <v>0</v>
      </c>
      <c r="W2227" s="784" t="s">
        <v>1217</v>
      </c>
      <c r="X2227" s="1737">
        <v>0</v>
      </c>
      <c r="Y2227" s="784" t="s">
        <v>1217</v>
      </c>
      <c r="Z2227" s="1737">
        <v>0</v>
      </c>
      <c r="AA2227" s="784" t="s">
        <v>1217</v>
      </c>
      <c r="AB2227" s="1738">
        <v>0</v>
      </c>
      <c r="AC2227" s="784" t="s">
        <v>1217</v>
      </c>
      <c r="AD2227" s="1739">
        <v>0</v>
      </c>
      <c r="AE2227" s="784" t="s">
        <v>1217</v>
      </c>
      <c r="AF2227" s="1739">
        <v>0</v>
      </c>
      <c r="AG2227" s="784" t="s">
        <v>1220</v>
      </c>
      <c r="AH2227" s="1739">
        <v>0.34000000357627869</v>
      </c>
      <c r="AI2227" s="784" t="s">
        <v>1219</v>
      </c>
      <c r="AJ2227" s="1739">
        <v>0</v>
      </c>
      <c r="AK2227" s="784" t="s">
        <v>1218</v>
      </c>
      <c r="AL2227" s="1739">
        <v>0</v>
      </c>
      <c r="AM2227" s="1740" t="s">
        <v>1217</v>
      </c>
      <c r="AN2227" s="1741">
        <v>0</v>
      </c>
      <c r="AO2227" s="784" t="s">
        <v>1215</v>
      </c>
      <c r="AP2227" s="1739">
        <v>0.25900000000000001</v>
      </c>
      <c r="AQ2227" s="794" t="s">
        <v>1215</v>
      </c>
      <c r="AR2227" s="893">
        <v>0.27300000000000002</v>
      </c>
      <c r="AS2227" s="784" t="s">
        <v>1215</v>
      </c>
      <c r="AT2227" s="785">
        <v>0.25900000000000001</v>
      </c>
      <c r="AU2227" s="784" t="s">
        <v>1215</v>
      </c>
      <c r="AV2227" s="785">
        <v>0.28299999999999997</v>
      </c>
    </row>
    <row r="2228" spans="3:49" ht="18" customHeight="1">
      <c r="C2228" s="1734" t="str">
        <f>IF(ISTEXT('10. Electricidad y otras energ.'!E27),'10. Electricidad y otras energ.'!E27,"")</f>
        <v/>
      </c>
      <c r="D2228" s="1734" t="str">
        <f>IF(ISTEXT('10. Electricidad y otras energ.'!F27),'10. Electricidad y otras energ.'!F27,"")</f>
        <v/>
      </c>
      <c r="E2228" s="1734">
        <f>'10. Electricidad y otras energ.'!G27</f>
        <v>0</v>
      </c>
      <c r="F2228" s="1742">
        <f>'10. Electricidad y otras energ.'!H27</f>
        <v>0</v>
      </c>
      <c r="G2228" s="1743" t="str">
        <f t="shared" ref="G2228:G2259" ca="1" si="193">IFERROR((IF($E2228=$G$2285,$H$2285,IF($E2228=$G$2286,$H$2286,VLOOKUP(D2228,$J$2226:$K$2471,2,0)))),"")</f>
        <v/>
      </c>
      <c r="H2228" s="1552" t="str">
        <f ca="1">IF(ISNUMBER(F2228*G2228),F2228*G2228,"")</f>
        <v/>
      </c>
      <c r="J2228" s="1734" t="e">
        <f t="shared" ref="J2228:J2249" ca="1" si="194">INDIRECT("_Com"&amp;$D$6)</f>
        <v>#REF!</v>
      </c>
      <c r="K2228" s="1651" t="e">
        <f t="shared" ca="1" si="192"/>
        <v>#REF!</v>
      </c>
      <c r="M2228" s="1735" t="s">
        <v>1227</v>
      </c>
      <c r="N2228" s="1736">
        <v>0</v>
      </c>
      <c r="O2228" s="1735" t="s">
        <v>1227</v>
      </c>
      <c r="P2228" s="1736">
        <v>0</v>
      </c>
      <c r="Q2228" s="1735" t="s">
        <v>1227</v>
      </c>
      <c r="R2228" s="1736">
        <v>0</v>
      </c>
      <c r="S2228" s="1744" t="s">
        <v>1226</v>
      </c>
      <c r="T2228" s="1736">
        <v>0.33</v>
      </c>
      <c r="U2228" s="1735" t="s">
        <v>1225</v>
      </c>
      <c r="V2228" s="1736">
        <v>0.36</v>
      </c>
      <c r="W2228" s="784" t="s">
        <v>1224</v>
      </c>
      <c r="X2228" s="1737">
        <v>0.38999998569488525</v>
      </c>
      <c r="Y2228" s="784" t="s">
        <v>1224</v>
      </c>
      <c r="Z2228" s="1737">
        <v>0.25</v>
      </c>
      <c r="AA2228" s="784" t="s">
        <v>1223</v>
      </c>
      <c r="AB2228" s="1738">
        <v>0.37000000476837158</v>
      </c>
      <c r="AC2228" s="784" t="s">
        <v>1222</v>
      </c>
      <c r="AD2228" s="1739">
        <v>0.40000000596046448</v>
      </c>
      <c r="AE2228" s="784" t="s">
        <v>1218</v>
      </c>
      <c r="AF2228" s="1739">
        <v>0</v>
      </c>
      <c r="AG2228" s="784" t="s">
        <v>1217</v>
      </c>
      <c r="AH2228" s="1739">
        <v>0</v>
      </c>
      <c r="AI2228" s="784" t="s">
        <v>1217</v>
      </c>
      <c r="AJ2228" s="1739">
        <v>0</v>
      </c>
      <c r="AK2228" s="784" t="s">
        <v>1217</v>
      </c>
      <c r="AL2228" s="1739">
        <v>0</v>
      </c>
      <c r="AM2228" s="1740" t="s">
        <v>1218</v>
      </c>
      <c r="AN2228" s="1741">
        <v>0</v>
      </c>
      <c r="AO2228" s="784" t="s">
        <v>1638</v>
      </c>
      <c r="AP2228" s="1739">
        <v>6.8000000000000005E-2</v>
      </c>
      <c r="AQ2228" s="794" t="s">
        <v>1216</v>
      </c>
      <c r="AR2228" s="893">
        <v>0</v>
      </c>
      <c r="AS2228" s="784" t="s">
        <v>1216</v>
      </c>
      <c r="AT2228" s="785">
        <v>0</v>
      </c>
      <c r="AU2228" s="784" t="s">
        <v>1751</v>
      </c>
      <c r="AV2228" s="785">
        <v>0</v>
      </c>
    </row>
    <row r="2229" spans="3:49" ht="18" customHeight="1">
      <c r="C2229" s="1734" t="str">
        <f>IF(ISTEXT('10. Electricidad y otras energ.'!E28),'10. Electricidad y otras energ.'!E28,"")</f>
        <v/>
      </c>
      <c r="D2229" s="1734" t="str">
        <f>IF(ISTEXT('10. Electricidad y otras energ.'!F28),'10. Electricidad y otras energ.'!F28,"")</f>
        <v/>
      </c>
      <c r="E2229" s="1734">
        <f>'10. Electricidad y otras energ.'!G28</f>
        <v>0</v>
      </c>
      <c r="F2229" s="1742">
        <f>'10. Electricidad y otras energ.'!H28</f>
        <v>0</v>
      </c>
      <c r="G2229" s="1743" t="str">
        <f t="shared" ca="1" si="193"/>
        <v/>
      </c>
      <c r="H2229" s="1552" t="str">
        <f ca="1">IF(ISNUMBER(F2229*G2229),F2229*G2229,"")</f>
        <v/>
      </c>
      <c r="J2229" s="1734" t="e">
        <f t="shared" ca="1" si="194"/>
        <v>#REF!</v>
      </c>
      <c r="K2229" s="1651" t="e">
        <f t="shared" ca="1" si="192"/>
        <v>#REF!</v>
      </c>
      <c r="M2229" s="1744" t="s">
        <v>1226</v>
      </c>
      <c r="N2229" s="1736">
        <v>0.38</v>
      </c>
      <c r="O2229" s="1735" t="s">
        <v>1226</v>
      </c>
      <c r="P2229" s="1736">
        <v>0.38</v>
      </c>
      <c r="Q2229" s="1735" t="s">
        <v>1226</v>
      </c>
      <c r="R2229" s="1736">
        <v>0.34000000357627869</v>
      </c>
      <c r="S2229" s="1744" t="s">
        <v>1236</v>
      </c>
      <c r="T2229" s="1736">
        <v>0.13</v>
      </c>
      <c r="U2229" s="1735" t="s">
        <v>1224</v>
      </c>
      <c r="V2229" s="1736">
        <v>0.35</v>
      </c>
      <c r="W2229" s="784" t="s">
        <v>1235</v>
      </c>
      <c r="X2229" s="1737">
        <v>0.40000000596046448</v>
      </c>
      <c r="Y2229" s="784" t="s">
        <v>1234</v>
      </c>
      <c r="Z2229" s="1737">
        <v>2.9999999329447746E-2</v>
      </c>
      <c r="AA2229" s="784" t="s">
        <v>1233</v>
      </c>
      <c r="AB2229" s="1738">
        <v>0.28999999165534973</v>
      </c>
      <c r="AC2229" s="784" t="s">
        <v>1232</v>
      </c>
      <c r="AD2229" s="1739">
        <v>0</v>
      </c>
      <c r="AE2229" s="784" t="s">
        <v>1231</v>
      </c>
      <c r="AF2229" s="1739">
        <v>0.33000001311302185</v>
      </c>
      <c r="AG2229" s="784" t="s">
        <v>1218</v>
      </c>
      <c r="AH2229" s="1739">
        <v>7.0000000298023224E-2</v>
      </c>
      <c r="AI2229" s="784" t="s">
        <v>1218</v>
      </c>
      <c r="AJ2229" s="1739">
        <v>0</v>
      </c>
      <c r="AK2229" s="784" t="s">
        <v>1228</v>
      </c>
      <c r="AL2229" s="1739">
        <v>0.28999999165534973</v>
      </c>
      <c r="AM2229" s="1740" t="s">
        <v>1228</v>
      </c>
      <c r="AN2229" s="1741">
        <v>0</v>
      </c>
      <c r="AO2229" s="784" t="s">
        <v>1216</v>
      </c>
      <c r="AP2229" s="1739">
        <v>0</v>
      </c>
      <c r="AQ2229" s="794" t="s">
        <v>1228</v>
      </c>
      <c r="AR2229" s="893">
        <v>0.27200000000000002</v>
      </c>
      <c r="AS2229" s="784" t="s">
        <v>1742</v>
      </c>
      <c r="AT2229" s="785">
        <v>0</v>
      </c>
      <c r="AU2229" s="784" t="s">
        <v>1216</v>
      </c>
      <c r="AV2229" s="785">
        <v>0</v>
      </c>
    </row>
    <row r="2230" spans="3:49" ht="18" customHeight="1">
      <c r="C2230" s="1734" t="str">
        <f>IF(ISTEXT('10. Electricidad y otras energ.'!E29),'10. Electricidad y otras energ.'!E29,"")</f>
        <v/>
      </c>
      <c r="D2230" s="1734" t="str">
        <f>IF(ISTEXT('10. Electricidad y otras energ.'!F29),'10. Electricidad y otras energ.'!F29,"")</f>
        <v/>
      </c>
      <c r="E2230" s="1734">
        <f>'10. Electricidad y otras energ.'!G29</f>
        <v>0</v>
      </c>
      <c r="F2230" s="1742">
        <f>'10. Electricidad y otras energ.'!H29</f>
        <v>0</v>
      </c>
      <c r="G2230" s="1743" t="str">
        <f t="shared" ca="1" si="193"/>
        <v/>
      </c>
      <c r="H2230" s="1552" t="str">
        <f t="shared" ref="H2230:H2249" ca="1" si="195">IF(ISNUMBER(F2230*G2230),F2230*G2230,"")</f>
        <v/>
      </c>
      <c r="J2230" s="1734" t="e">
        <f t="shared" ca="1" si="194"/>
        <v>#REF!</v>
      </c>
      <c r="K2230" s="1651" t="e">
        <f ca="1">INDIRECT("_Mix"&amp;$D$6)</f>
        <v>#REF!</v>
      </c>
      <c r="M2230" s="1744" t="s">
        <v>1244</v>
      </c>
      <c r="N2230" s="1736">
        <v>0.37</v>
      </c>
      <c r="O2230" s="1735" t="s">
        <v>1236</v>
      </c>
      <c r="P2230" s="1736">
        <v>0</v>
      </c>
      <c r="Q2230" s="1735" t="s">
        <v>1236</v>
      </c>
      <c r="R2230" s="1736">
        <v>0.17000000178813934</v>
      </c>
      <c r="S2230" s="1744" t="s">
        <v>1243</v>
      </c>
      <c r="T2230" s="1736">
        <v>0</v>
      </c>
      <c r="U2230" s="1735" t="s">
        <v>1235</v>
      </c>
      <c r="V2230" s="1736">
        <v>0.36</v>
      </c>
      <c r="W2230" s="784" t="s">
        <v>1226</v>
      </c>
      <c r="X2230" s="1737">
        <v>0.31000000238418579</v>
      </c>
      <c r="Y2230" s="784" t="s">
        <v>1242</v>
      </c>
      <c r="Z2230" s="1737">
        <v>0</v>
      </c>
      <c r="AA2230" s="784" t="s">
        <v>1241</v>
      </c>
      <c r="AB2230" s="1738">
        <v>0</v>
      </c>
      <c r="AC2230" s="784" t="s">
        <v>1240</v>
      </c>
      <c r="AD2230" s="1739">
        <v>0.40000000596046448</v>
      </c>
      <c r="AE2230" s="784" t="s">
        <v>1239</v>
      </c>
      <c r="AF2230" s="1739">
        <v>0</v>
      </c>
      <c r="AG2230" s="784" t="s">
        <v>1228</v>
      </c>
      <c r="AH2230" s="1739">
        <v>0.43000000715255737</v>
      </c>
      <c r="AI2230" s="784" t="s">
        <v>1228</v>
      </c>
      <c r="AJ2230" s="1739">
        <v>0.40999999642372131</v>
      </c>
      <c r="AK2230" s="784" t="s">
        <v>1231</v>
      </c>
      <c r="AL2230" s="1739">
        <v>0.11999999731779099</v>
      </c>
      <c r="AM2230" s="1740" t="s">
        <v>1237</v>
      </c>
      <c r="AN2230" s="1741">
        <v>0</v>
      </c>
      <c r="AO2230" s="784" t="s">
        <v>1228</v>
      </c>
      <c r="AP2230" s="1739">
        <v>0</v>
      </c>
      <c r="AQ2230" s="794" t="s">
        <v>1221</v>
      </c>
      <c r="AR2230" s="893">
        <v>0.27300000000000002</v>
      </c>
      <c r="AS2230" s="784" t="s">
        <v>1228</v>
      </c>
      <c r="AT2230" s="785">
        <v>0.26</v>
      </c>
      <c r="AU2230" s="784" t="s">
        <v>1755</v>
      </c>
      <c r="AV2230" s="785">
        <v>0</v>
      </c>
    </row>
    <row r="2231" spans="3:49" ht="18" customHeight="1">
      <c r="C2231" s="1734" t="str">
        <f>IF(ISTEXT('10. Electricidad y otras energ.'!E30),'10. Electricidad y otras energ.'!E30,"")</f>
        <v/>
      </c>
      <c r="D2231" s="1734" t="str">
        <f>IF(ISTEXT('10. Electricidad y otras energ.'!F30),'10. Electricidad y otras energ.'!F30,"")</f>
        <v/>
      </c>
      <c r="E2231" s="1734">
        <f>'10. Electricidad y otras energ.'!G30</f>
        <v>0</v>
      </c>
      <c r="F2231" s="1742">
        <f>'10. Electricidad y otras energ.'!H30</f>
        <v>0</v>
      </c>
      <c r="G2231" s="1743" t="str">
        <f t="shared" ca="1" si="193"/>
        <v/>
      </c>
      <c r="H2231" s="1552" t="str">
        <f t="shared" ca="1" si="195"/>
        <v/>
      </c>
      <c r="J2231" s="1734" t="e">
        <f t="shared" ca="1" si="194"/>
        <v>#REF!</v>
      </c>
      <c r="K2231" s="1651" t="e">
        <f t="shared" ca="1" si="192"/>
        <v>#REF!</v>
      </c>
      <c r="M2231" s="1744" t="s">
        <v>1250</v>
      </c>
      <c r="N2231" s="1736">
        <v>0.18</v>
      </c>
      <c r="O2231" s="1735" t="s">
        <v>1244</v>
      </c>
      <c r="P2231" s="1736">
        <v>0.37</v>
      </c>
      <c r="Q2231" s="1735" t="s">
        <v>1243</v>
      </c>
      <c r="R2231" s="1736">
        <v>9.9999997764825821E-3</v>
      </c>
      <c r="S2231" s="1744" t="s">
        <v>1244</v>
      </c>
      <c r="T2231" s="1736">
        <v>0.26</v>
      </c>
      <c r="U2231" s="1744" t="s">
        <v>1226</v>
      </c>
      <c r="V2231" s="1736">
        <v>0.16</v>
      </c>
      <c r="W2231" s="784" t="s">
        <v>1249</v>
      </c>
      <c r="X2231" s="1737">
        <v>0.30000001192092896</v>
      </c>
      <c r="Y2231" s="784" t="s">
        <v>1248</v>
      </c>
      <c r="Z2231" s="1737">
        <v>0</v>
      </c>
      <c r="AA2231" s="784" t="s">
        <v>1234</v>
      </c>
      <c r="AB2231" s="1738">
        <v>0</v>
      </c>
      <c r="AC2231" s="784" t="s">
        <v>1233</v>
      </c>
      <c r="AD2231" s="1739">
        <v>0</v>
      </c>
      <c r="AE2231" s="784" t="s">
        <v>1247</v>
      </c>
      <c r="AF2231" s="1739">
        <v>0.30000001192092896</v>
      </c>
      <c r="AG2231" s="784" t="s">
        <v>1231</v>
      </c>
      <c r="AH2231" s="1739">
        <v>0.38999998569488525</v>
      </c>
      <c r="AI2231" s="784" t="s">
        <v>1231</v>
      </c>
      <c r="AJ2231" s="1739">
        <v>0.31000000238418579</v>
      </c>
      <c r="AK2231" s="784" t="s">
        <v>1246</v>
      </c>
      <c r="AL2231" s="1739">
        <v>3.9999999105930328E-2</v>
      </c>
      <c r="AM2231" s="1740" t="s">
        <v>1231</v>
      </c>
      <c r="AN2231" s="1741">
        <v>0</v>
      </c>
      <c r="AO2231" s="784" t="s">
        <v>1645</v>
      </c>
      <c r="AP2231" s="1739">
        <v>0.16900000000000001</v>
      </c>
      <c r="AQ2231" s="794" t="s">
        <v>1229</v>
      </c>
      <c r="AR2231" s="893">
        <v>0</v>
      </c>
      <c r="AS2231" s="784" t="s">
        <v>1221</v>
      </c>
      <c r="AT2231" s="785">
        <v>0.26</v>
      </c>
      <c r="AU2231" s="784" t="s">
        <v>1742</v>
      </c>
      <c r="AV2231" s="785">
        <v>0</v>
      </c>
    </row>
    <row r="2232" spans="3:49" ht="18" customHeight="1">
      <c r="C2232" s="1734" t="str">
        <f>IF(ISTEXT('10. Electricidad y otras energ.'!E31),'10. Electricidad y otras energ.'!E31,"")</f>
        <v/>
      </c>
      <c r="D2232" s="1734" t="str">
        <f>IF(ISTEXT('10. Electricidad y otras energ.'!F31),'10. Electricidad y otras energ.'!F31,"")</f>
        <v/>
      </c>
      <c r="E2232" s="1734">
        <f>'10. Electricidad y otras energ.'!G31</f>
        <v>0</v>
      </c>
      <c r="F2232" s="1742">
        <f>'10. Electricidad y otras energ.'!H31</f>
        <v>0</v>
      </c>
      <c r="G2232" s="1743" t="str">
        <f t="shared" ca="1" si="193"/>
        <v/>
      </c>
      <c r="H2232" s="1552" t="str">
        <f t="shared" ca="1" si="195"/>
        <v/>
      </c>
      <c r="J2232" s="1734" t="e">
        <f t="shared" ca="1" si="194"/>
        <v>#REF!</v>
      </c>
      <c r="K2232" s="1651" t="e">
        <f t="shared" ca="1" si="192"/>
        <v>#REF!</v>
      </c>
      <c r="M2232" s="1744" t="s">
        <v>1258</v>
      </c>
      <c r="N2232" s="1736">
        <v>0.22</v>
      </c>
      <c r="O2232" s="1735" t="s">
        <v>1258</v>
      </c>
      <c r="P2232" s="1736">
        <v>0.42</v>
      </c>
      <c r="Q2232" s="1735" t="s">
        <v>1244</v>
      </c>
      <c r="R2232" s="1736">
        <v>0.2800000011920929</v>
      </c>
      <c r="S2232" s="1744" t="s">
        <v>1257</v>
      </c>
      <c r="T2232" s="1736">
        <v>0</v>
      </c>
      <c r="U2232" s="1744" t="s">
        <v>1236</v>
      </c>
      <c r="V2232" s="1736">
        <v>0.21</v>
      </c>
      <c r="W2232" s="784" t="s">
        <v>1256</v>
      </c>
      <c r="X2232" s="1737">
        <v>0</v>
      </c>
      <c r="Y2232" s="784" t="s">
        <v>1235</v>
      </c>
      <c r="Z2232" s="1737">
        <v>0.34999999403953552</v>
      </c>
      <c r="AA2232" s="784" t="s">
        <v>1255</v>
      </c>
      <c r="AB2232" s="1738">
        <v>0</v>
      </c>
      <c r="AC2232" s="784" t="s">
        <v>1241</v>
      </c>
      <c r="AD2232" s="1739">
        <v>0.25</v>
      </c>
      <c r="AE2232" s="784" t="s">
        <v>1222</v>
      </c>
      <c r="AF2232" s="1739">
        <v>0.36000001430511475</v>
      </c>
      <c r="AG2232" s="784" t="s">
        <v>1223</v>
      </c>
      <c r="AH2232" s="1739">
        <v>0.41999998688697815</v>
      </c>
      <c r="AI2232" s="784" t="s">
        <v>1246</v>
      </c>
      <c r="AJ2232" s="1739">
        <v>0.34999999403953552</v>
      </c>
      <c r="AK2232" s="784" t="s">
        <v>1253</v>
      </c>
      <c r="AL2232" s="1739">
        <v>0</v>
      </c>
      <c r="AM2232" s="1740" t="s">
        <v>1246</v>
      </c>
      <c r="AN2232" s="1741">
        <v>0</v>
      </c>
      <c r="AO2232" s="784" t="s">
        <v>1221</v>
      </c>
      <c r="AP2232" s="1739">
        <v>0.25900000000000001</v>
      </c>
      <c r="AQ2232" s="794" t="s">
        <v>1647</v>
      </c>
      <c r="AR2232" s="893">
        <v>1E-3</v>
      </c>
      <c r="AS2232" s="784" t="s">
        <v>1229</v>
      </c>
      <c r="AT2232" s="785">
        <v>0</v>
      </c>
      <c r="AU2232" s="784" t="s">
        <v>1228</v>
      </c>
      <c r="AV2232" s="785">
        <v>0.28299999999999997</v>
      </c>
    </row>
    <row r="2233" spans="3:49" ht="18" customHeight="1">
      <c r="C2233" s="1734" t="str">
        <f>IF(ISTEXT('10. Electricidad y otras energ.'!E32),'10. Electricidad y otras energ.'!E32,"")</f>
        <v/>
      </c>
      <c r="D2233" s="1734" t="str">
        <f>IF(ISTEXT('10. Electricidad y otras energ.'!F32),'10. Electricidad y otras energ.'!F32,"")</f>
        <v/>
      </c>
      <c r="E2233" s="1734">
        <f>'10. Electricidad y otras energ.'!G32</f>
        <v>0</v>
      </c>
      <c r="F2233" s="1742">
        <f>'10. Electricidad y otras energ.'!H32</f>
        <v>0</v>
      </c>
      <c r="G2233" s="1743" t="str">
        <f t="shared" ca="1" si="193"/>
        <v/>
      </c>
      <c r="H2233" s="1552" t="str">
        <f t="shared" ca="1" si="195"/>
        <v/>
      </c>
      <c r="J2233" s="1734" t="e">
        <f t="shared" ca="1" si="194"/>
        <v>#REF!</v>
      </c>
      <c r="K2233" s="1651" t="e">
        <f t="shared" ca="1" si="192"/>
        <v>#REF!</v>
      </c>
      <c r="M2233" s="1744" t="s">
        <v>1268</v>
      </c>
      <c r="N2233" s="1736">
        <v>0.21</v>
      </c>
      <c r="O2233" s="1735" t="s">
        <v>1268</v>
      </c>
      <c r="P2233" s="1736">
        <v>0.19</v>
      </c>
      <c r="Q2233" s="1735" t="s">
        <v>1267</v>
      </c>
      <c r="R2233" s="1736">
        <v>0.25999999046325684</v>
      </c>
      <c r="S2233" s="1744" t="s">
        <v>1266</v>
      </c>
      <c r="T2233" s="1736">
        <v>0.21</v>
      </c>
      <c r="U2233" s="1744" t="s">
        <v>1265</v>
      </c>
      <c r="V2233" s="1736">
        <v>0</v>
      </c>
      <c r="W2233" s="784" t="s">
        <v>1264</v>
      </c>
      <c r="X2233" s="1737">
        <v>0</v>
      </c>
      <c r="Y2233" s="784" t="s">
        <v>1249</v>
      </c>
      <c r="Z2233" s="1737">
        <v>0.25</v>
      </c>
      <c r="AA2233" s="784" t="s">
        <v>1263</v>
      </c>
      <c r="AB2233" s="1738">
        <v>0.37000000476837158</v>
      </c>
      <c r="AC2233" s="784" t="s">
        <v>1234</v>
      </c>
      <c r="AD2233" s="1739">
        <v>0</v>
      </c>
      <c r="AE2233" s="784" t="s">
        <v>1232</v>
      </c>
      <c r="AF2233" s="1739">
        <v>0</v>
      </c>
      <c r="AG2233" s="784" t="s">
        <v>1239</v>
      </c>
      <c r="AH2233" s="1739">
        <v>0</v>
      </c>
      <c r="AI2233" s="784" t="s">
        <v>1223</v>
      </c>
      <c r="AJ2233" s="1739">
        <v>0.36000001430511475</v>
      </c>
      <c r="AK2233" s="784" t="s">
        <v>1262</v>
      </c>
      <c r="AL2233" s="1739">
        <v>0</v>
      </c>
      <c r="AM2233" s="1740" t="s">
        <v>1253</v>
      </c>
      <c r="AN2233" s="1741">
        <v>0</v>
      </c>
      <c r="AO2233" s="784" t="s">
        <v>1229</v>
      </c>
      <c r="AP2233" s="1739">
        <v>0</v>
      </c>
      <c r="AQ2233" s="794" t="s">
        <v>1688</v>
      </c>
      <c r="AR2233" s="893">
        <v>0</v>
      </c>
      <c r="AS2233" s="784" t="s">
        <v>1245</v>
      </c>
      <c r="AT2233" s="785">
        <v>0</v>
      </c>
      <c r="AU2233" s="784" t="s">
        <v>1221</v>
      </c>
      <c r="AV2233" s="785">
        <v>0.26600000000000001</v>
      </c>
    </row>
    <row r="2234" spans="3:49" ht="18" customHeight="1">
      <c r="C2234" s="1734" t="str">
        <f>IF(ISTEXT('10. Electricidad y otras energ.'!E33),'10. Electricidad y otras energ.'!E33,"")</f>
        <v/>
      </c>
      <c r="D2234" s="1734" t="str">
        <f>IF(ISTEXT('10. Electricidad y otras energ.'!F33),'10. Electricidad y otras energ.'!F33,"")</f>
        <v/>
      </c>
      <c r="E2234" s="1734">
        <f>'10. Electricidad y otras energ.'!G33</f>
        <v>0</v>
      </c>
      <c r="F2234" s="1742">
        <f>'10. Electricidad y otras energ.'!H33</f>
        <v>0</v>
      </c>
      <c r="G2234" s="1743" t="str">
        <f t="shared" ca="1" si="193"/>
        <v/>
      </c>
      <c r="H2234" s="1552" t="str">
        <f t="shared" ca="1" si="195"/>
        <v/>
      </c>
      <c r="J2234" s="1734" t="e">
        <f t="shared" ca="1" si="194"/>
        <v>#REF!</v>
      </c>
      <c r="K2234" s="1651" t="e">
        <f t="shared" ca="1" si="192"/>
        <v>#REF!</v>
      </c>
      <c r="M2234" s="1744" t="s">
        <v>1277</v>
      </c>
      <c r="N2234" s="1736">
        <v>0.4</v>
      </c>
      <c r="O2234" s="1735" t="s">
        <v>1276</v>
      </c>
      <c r="P2234" s="1736">
        <v>0.34</v>
      </c>
      <c r="Q2234" s="1735" t="s">
        <v>1258</v>
      </c>
      <c r="R2234" s="1736">
        <v>0.14000000059604645</v>
      </c>
      <c r="S2234" s="1744" t="s">
        <v>1258</v>
      </c>
      <c r="T2234" s="1736">
        <v>0.06</v>
      </c>
      <c r="U2234" s="1744" t="s">
        <v>1264</v>
      </c>
      <c r="V2234" s="1736">
        <v>0.19</v>
      </c>
      <c r="W2234" s="784" t="s">
        <v>1275</v>
      </c>
      <c r="X2234" s="1737">
        <v>0.37000000476837158</v>
      </c>
      <c r="Y2234" s="784" t="s">
        <v>1274</v>
      </c>
      <c r="Z2234" s="1737">
        <v>0</v>
      </c>
      <c r="AA2234" s="784" t="s">
        <v>1248</v>
      </c>
      <c r="AB2234" s="1738">
        <v>0</v>
      </c>
      <c r="AC2234" s="784" t="s">
        <v>1273</v>
      </c>
      <c r="AD2234" s="1739">
        <v>0.38999998569488525</v>
      </c>
      <c r="AE2234" s="784" t="s">
        <v>1272</v>
      </c>
      <c r="AF2234" s="1739">
        <v>0</v>
      </c>
      <c r="AG2234" s="784" t="s">
        <v>1247</v>
      </c>
      <c r="AH2234" s="1739">
        <v>0.31999999284744263</v>
      </c>
      <c r="AI2234" s="784" t="s">
        <v>1239</v>
      </c>
      <c r="AJ2234" s="1739">
        <v>0</v>
      </c>
      <c r="AK2234" s="784" t="s">
        <v>1223</v>
      </c>
      <c r="AL2234" s="1739">
        <v>0.27000001072883606</v>
      </c>
      <c r="AM2234" s="1740" t="s">
        <v>1262</v>
      </c>
      <c r="AN2234" s="1741">
        <v>0</v>
      </c>
      <c r="AO2234" s="784" t="s">
        <v>1647</v>
      </c>
      <c r="AP2234" s="1739">
        <v>0</v>
      </c>
      <c r="AQ2234" s="794" t="s">
        <v>1251</v>
      </c>
      <c r="AR2234" s="893">
        <v>0.215</v>
      </c>
      <c r="AS2234" s="784" t="s">
        <v>1688</v>
      </c>
      <c r="AT2234" s="785">
        <v>0</v>
      </c>
      <c r="AU2234" s="784" t="s">
        <v>1229</v>
      </c>
      <c r="AV2234" s="785">
        <v>0</v>
      </c>
    </row>
    <row r="2235" spans="3:49" ht="18" customHeight="1">
      <c r="C2235" s="1734" t="str">
        <f>IF(ISTEXT('10. Electricidad y otras energ.'!E34),'10. Electricidad y otras energ.'!E34,"")</f>
        <v/>
      </c>
      <c r="D2235" s="1734" t="str">
        <f>IF(ISTEXT('10. Electricidad y otras energ.'!F34),'10. Electricidad y otras energ.'!F34,"")</f>
        <v/>
      </c>
      <c r="E2235" s="1734">
        <f>'10. Electricidad y otras energ.'!G34</f>
        <v>0</v>
      </c>
      <c r="F2235" s="1742">
        <f>'10. Electricidad y otras energ.'!H34</f>
        <v>0</v>
      </c>
      <c r="G2235" s="1743" t="str">
        <f t="shared" ca="1" si="193"/>
        <v/>
      </c>
      <c r="H2235" s="1552" t="str">
        <f t="shared" ca="1" si="195"/>
        <v/>
      </c>
      <c r="J2235" s="1734" t="e">
        <f t="shared" ca="1" si="194"/>
        <v>#REF!</v>
      </c>
      <c r="K2235" s="1651" t="e">
        <f t="shared" ca="1" si="192"/>
        <v>#REF!</v>
      </c>
      <c r="M2235" s="1744" t="s">
        <v>1276</v>
      </c>
      <c r="N2235" s="1736">
        <v>0.35</v>
      </c>
      <c r="O2235" s="1735" t="s">
        <v>1280</v>
      </c>
      <c r="P2235" s="1736">
        <v>0.04</v>
      </c>
      <c r="Q2235" s="1735" t="s">
        <v>1268</v>
      </c>
      <c r="R2235" s="1736">
        <v>0.14000000059604645</v>
      </c>
      <c r="S2235" s="1744" t="s">
        <v>1268</v>
      </c>
      <c r="T2235" s="1736">
        <v>0.05</v>
      </c>
      <c r="U2235" s="1744" t="s">
        <v>1244</v>
      </c>
      <c r="V2235" s="1736">
        <v>0.33</v>
      </c>
      <c r="W2235" s="784" t="s">
        <v>1257</v>
      </c>
      <c r="X2235" s="1737">
        <v>0</v>
      </c>
      <c r="Y2235" s="784" t="s">
        <v>1264</v>
      </c>
      <c r="Z2235" s="1737">
        <v>0</v>
      </c>
      <c r="AA2235" s="784" t="s">
        <v>1235</v>
      </c>
      <c r="AB2235" s="1738">
        <v>0.36000001430511475</v>
      </c>
      <c r="AC2235" s="784" t="s">
        <v>1255</v>
      </c>
      <c r="AD2235" s="1739">
        <v>0</v>
      </c>
      <c r="AE2235" s="784" t="s">
        <v>1240</v>
      </c>
      <c r="AF2235" s="1739">
        <v>0.36000001430511475</v>
      </c>
      <c r="AG2235" s="784" t="s">
        <v>1222</v>
      </c>
      <c r="AH2235" s="1739">
        <v>0.41999998688697815</v>
      </c>
      <c r="AI2235" s="784" t="s">
        <v>1279</v>
      </c>
      <c r="AJ2235" s="1739">
        <v>0.40999999642372131</v>
      </c>
      <c r="AK2235" s="784" t="s">
        <v>1239</v>
      </c>
      <c r="AL2235" s="1739">
        <v>0</v>
      </c>
      <c r="AM2235" s="1740" t="s">
        <v>1223</v>
      </c>
      <c r="AN2235" s="1741">
        <v>0.18</v>
      </c>
      <c r="AO2235" s="784" t="s">
        <v>1650</v>
      </c>
      <c r="AP2235" s="1739">
        <v>0</v>
      </c>
      <c r="AQ2235" s="794" t="s">
        <v>1260</v>
      </c>
      <c r="AR2235" s="893">
        <v>0.252</v>
      </c>
      <c r="AS2235" s="784" t="s">
        <v>1251</v>
      </c>
      <c r="AT2235" s="785">
        <v>0.24</v>
      </c>
      <c r="AU2235" s="784" t="s">
        <v>1245</v>
      </c>
      <c r="AV2235" s="785">
        <v>0.28299999999999997</v>
      </c>
    </row>
    <row r="2236" spans="3:49" ht="18" customHeight="1">
      <c r="C2236" s="1734" t="str">
        <f>IF(ISTEXT('10. Electricidad y otras energ.'!E35),'10. Electricidad y otras energ.'!E35,"")</f>
        <v/>
      </c>
      <c r="D2236" s="1734" t="str">
        <f>IF(ISTEXT('10. Electricidad y otras energ.'!F35),'10. Electricidad y otras energ.'!F35,"")</f>
        <v/>
      </c>
      <c r="E2236" s="1734">
        <f>'10. Electricidad y otras energ.'!G35</f>
        <v>0</v>
      </c>
      <c r="F2236" s="1742">
        <f>'10. Electricidad y otras energ.'!H35</f>
        <v>0</v>
      </c>
      <c r="G2236" s="1743" t="str">
        <f t="shared" ca="1" si="193"/>
        <v/>
      </c>
      <c r="H2236" s="1552" t="str">
        <f t="shared" ca="1" si="195"/>
        <v/>
      </c>
      <c r="J2236" s="1734" t="e">
        <f t="shared" ca="1" si="194"/>
        <v>#REF!</v>
      </c>
      <c r="K2236" s="1651" t="e">
        <f t="shared" ca="1" si="192"/>
        <v>#REF!</v>
      </c>
      <c r="M2236" s="1744" t="s">
        <v>1280</v>
      </c>
      <c r="N2236" s="1736">
        <v>0</v>
      </c>
      <c r="O2236" s="1735" t="s">
        <v>1285</v>
      </c>
      <c r="P2236" s="1736">
        <v>0.35</v>
      </c>
      <c r="Q2236" s="1735" t="s">
        <v>1284</v>
      </c>
      <c r="R2236" s="1736">
        <v>0.27000001072883606</v>
      </c>
      <c r="S2236" s="1744" t="s">
        <v>1283</v>
      </c>
      <c r="T2236" s="1736">
        <v>0</v>
      </c>
      <c r="U2236" s="1744" t="s">
        <v>1257</v>
      </c>
      <c r="V2236" s="1736">
        <v>0</v>
      </c>
      <c r="W2236" s="784" t="s">
        <v>1267</v>
      </c>
      <c r="X2236" s="1737">
        <v>0.25</v>
      </c>
      <c r="Y2236" s="784" t="s">
        <v>1275</v>
      </c>
      <c r="Z2236" s="1737">
        <v>0.31000000238418579</v>
      </c>
      <c r="AA2236" s="784" t="s">
        <v>1282</v>
      </c>
      <c r="AB2236" s="1738">
        <v>0</v>
      </c>
      <c r="AC2236" s="784" t="s">
        <v>1248</v>
      </c>
      <c r="AD2236" s="1739">
        <v>0</v>
      </c>
      <c r="AE2236" s="784" t="s">
        <v>1233</v>
      </c>
      <c r="AF2236" s="1739">
        <v>0</v>
      </c>
      <c r="AG2236" s="784" t="s">
        <v>1224</v>
      </c>
      <c r="AH2236" s="1739">
        <v>5.9999998658895493E-2</v>
      </c>
      <c r="AI2236" s="784" t="s">
        <v>1247</v>
      </c>
      <c r="AJ2236" s="1739">
        <v>0.30000001192092896</v>
      </c>
      <c r="AK2236" s="784" t="s">
        <v>1279</v>
      </c>
      <c r="AL2236" s="1739">
        <v>0.31000000238418579</v>
      </c>
      <c r="AM2236" s="1740" t="s">
        <v>1239</v>
      </c>
      <c r="AN2236" s="1741">
        <v>0</v>
      </c>
      <c r="AO2236" s="784" t="s">
        <v>1251</v>
      </c>
      <c r="AP2236" s="1739">
        <v>0</v>
      </c>
      <c r="AQ2236" s="794" t="s">
        <v>1270</v>
      </c>
      <c r="AR2236" s="893">
        <v>0.27200000000000002</v>
      </c>
      <c r="AS2236" s="784" t="s">
        <v>1260</v>
      </c>
      <c r="AT2236" s="785">
        <v>0.26</v>
      </c>
      <c r="AU2236" s="784" t="s">
        <v>1688</v>
      </c>
      <c r="AV2236" s="785">
        <v>0</v>
      </c>
    </row>
    <row r="2237" spans="3:49" ht="18" customHeight="1">
      <c r="C2237" s="1734" t="str">
        <f>IF(ISTEXT('10. Electricidad y otras energ.'!E36),'10. Electricidad y otras energ.'!E36,"")</f>
        <v/>
      </c>
      <c r="D2237" s="1734" t="str">
        <f>IF(ISTEXT('10. Electricidad y otras energ.'!F36),'10. Electricidad y otras energ.'!F36,"")</f>
        <v/>
      </c>
      <c r="E2237" s="1734">
        <f>'10. Electricidad y otras energ.'!G36</f>
        <v>0</v>
      </c>
      <c r="F2237" s="1742">
        <f>'10. Electricidad y otras energ.'!H36</f>
        <v>0</v>
      </c>
      <c r="G2237" s="1743" t="str">
        <f t="shared" ca="1" si="193"/>
        <v/>
      </c>
      <c r="H2237" s="1552" t="str">
        <f t="shared" ca="1" si="195"/>
        <v/>
      </c>
      <c r="J2237" s="1734" t="e">
        <f t="shared" ca="1" si="194"/>
        <v>#REF!</v>
      </c>
      <c r="K2237" s="1651" t="e">
        <f t="shared" ca="1" si="192"/>
        <v>#REF!</v>
      </c>
      <c r="M2237" s="1744" t="s">
        <v>1285</v>
      </c>
      <c r="N2237" s="1736">
        <v>0.35</v>
      </c>
      <c r="O2237" s="1735" t="s">
        <v>1289</v>
      </c>
      <c r="P2237" s="1736">
        <v>0.36</v>
      </c>
      <c r="Q2237" s="1735" t="s">
        <v>1283</v>
      </c>
      <c r="R2237" s="1736">
        <v>0</v>
      </c>
      <c r="S2237" s="1744" t="s">
        <v>1276</v>
      </c>
      <c r="T2237" s="1736">
        <v>0.21</v>
      </c>
      <c r="U2237" s="1744" t="s">
        <v>1266</v>
      </c>
      <c r="V2237" s="1736">
        <v>0.23</v>
      </c>
      <c r="W2237" s="784" t="s">
        <v>1258</v>
      </c>
      <c r="X2237" s="1737">
        <v>0.14000000059604645</v>
      </c>
      <c r="Y2237" s="784" t="s">
        <v>1288</v>
      </c>
      <c r="Z2237" s="1737">
        <v>0.2800000011920929</v>
      </c>
      <c r="AA2237" s="784" t="s">
        <v>1249</v>
      </c>
      <c r="AB2237" s="1738">
        <v>0.27000001072883606</v>
      </c>
      <c r="AC2237" s="784" t="s">
        <v>1235</v>
      </c>
      <c r="AD2237" s="1739">
        <v>0.40000000596046448</v>
      </c>
      <c r="AE2237" s="784" t="s">
        <v>1241</v>
      </c>
      <c r="AF2237" s="1739">
        <v>0.15000000596046448</v>
      </c>
      <c r="AG2237" s="784" t="s">
        <v>1232</v>
      </c>
      <c r="AH2237" s="1739">
        <v>1.9999999552965164E-2</v>
      </c>
      <c r="AI2237" s="784" t="s">
        <v>1222</v>
      </c>
      <c r="AJ2237" s="1739">
        <v>0.40000000596046448</v>
      </c>
      <c r="AK2237" s="784" t="s">
        <v>1260</v>
      </c>
      <c r="AL2237" s="1739">
        <v>0</v>
      </c>
      <c r="AM2237" s="1740" t="s">
        <v>1279</v>
      </c>
      <c r="AN2237" s="1741">
        <v>0.25</v>
      </c>
      <c r="AO2237" s="784" t="s">
        <v>1260</v>
      </c>
      <c r="AP2237" s="1739">
        <v>0</v>
      </c>
      <c r="AQ2237" s="794" t="s">
        <v>1252</v>
      </c>
      <c r="AR2237" s="893">
        <v>0.27200000000000002</v>
      </c>
      <c r="AS2237" s="784" t="s">
        <v>1269</v>
      </c>
      <c r="AT2237" s="785">
        <v>0.23599999999999999</v>
      </c>
      <c r="AU2237" s="784" t="s">
        <v>1251</v>
      </c>
      <c r="AV2237" s="785">
        <v>0</v>
      </c>
    </row>
    <row r="2238" spans="3:49" ht="18" customHeight="1">
      <c r="C2238" s="1734" t="str">
        <f>IF(ISTEXT('10. Electricidad y otras energ.'!E37),'10. Electricidad y otras energ.'!E37,"")</f>
        <v/>
      </c>
      <c r="D2238" s="1734" t="str">
        <f>IF(ISTEXT('10. Electricidad y otras energ.'!F37),'10. Electricidad y otras energ.'!F37,"")</f>
        <v/>
      </c>
      <c r="E2238" s="1734">
        <f>'10. Electricidad y otras energ.'!G37</f>
        <v>0</v>
      </c>
      <c r="F2238" s="1742">
        <f>'10. Electricidad y otras energ.'!H37</f>
        <v>0</v>
      </c>
      <c r="G2238" s="1743" t="str">
        <f t="shared" ca="1" si="193"/>
        <v/>
      </c>
      <c r="H2238" s="1552" t="str">
        <f t="shared" ca="1" si="195"/>
        <v/>
      </c>
      <c r="J2238" s="1734" t="e">
        <f t="shared" ca="1" si="194"/>
        <v>#REF!</v>
      </c>
      <c r="K2238" s="1651" t="e">
        <f t="shared" ca="1" si="192"/>
        <v>#REF!</v>
      </c>
      <c r="M2238" s="1744" t="s">
        <v>1299</v>
      </c>
      <c r="N2238" s="1736">
        <v>0.4</v>
      </c>
      <c r="O2238" s="794" t="s">
        <v>2495</v>
      </c>
      <c r="P2238" s="1745">
        <v>0.42</v>
      </c>
      <c r="Q2238" s="1735" t="s">
        <v>1276</v>
      </c>
      <c r="R2238" s="1736">
        <v>0.23999999463558197</v>
      </c>
      <c r="S2238" s="1744" t="s">
        <v>1297</v>
      </c>
      <c r="T2238" s="1736">
        <v>0.28000000000000003</v>
      </c>
      <c r="U2238" s="1744" t="s">
        <v>1258</v>
      </c>
      <c r="V2238" s="1736">
        <v>0.08</v>
      </c>
      <c r="W2238" s="784" t="s">
        <v>1268</v>
      </c>
      <c r="X2238" s="1737">
        <v>0.12999999523162842</v>
      </c>
      <c r="Y2238" s="784" t="s">
        <v>1296</v>
      </c>
      <c r="Z2238" s="1737">
        <v>0.36000001430511475</v>
      </c>
      <c r="AA2238" s="784" t="s">
        <v>1274</v>
      </c>
      <c r="AB2238" s="1738">
        <v>0.25999999046325684</v>
      </c>
      <c r="AC2238" s="784" t="s">
        <v>1295</v>
      </c>
      <c r="AD2238" s="1739">
        <v>0.40000000596046448</v>
      </c>
      <c r="AE2238" s="784" t="s">
        <v>1234</v>
      </c>
      <c r="AF2238" s="1739">
        <v>0</v>
      </c>
      <c r="AG2238" s="784" t="s">
        <v>1294</v>
      </c>
      <c r="AH2238" s="1739">
        <v>0</v>
      </c>
      <c r="AI2238" s="784" t="s">
        <v>1293</v>
      </c>
      <c r="AJ2238" s="1739">
        <v>0</v>
      </c>
      <c r="AK2238" s="784" t="s">
        <v>1292</v>
      </c>
      <c r="AL2238" s="1739">
        <v>0.31000000238418579</v>
      </c>
      <c r="AM2238" s="1740" t="s">
        <v>1260</v>
      </c>
      <c r="AN2238" s="1741">
        <v>0</v>
      </c>
      <c r="AO2238" s="784" t="s">
        <v>1309</v>
      </c>
      <c r="AP2238" s="1739">
        <v>0</v>
      </c>
      <c r="AQ2238" s="794" t="s">
        <v>1668</v>
      </c>
      <c r="AR2238" s="893">
        <v>0</v>
      </c>
      <c r="AS2238" s="784" t="s">
        <v>1270</v>
      </c>
      <c r="AT2238" s="785">
        <v>0.26</v>
      </c>
      <c r="AU2238" s="784" t="s">
        <v>1259</v>
      </c>
      <c r="AV2238" s="785">
        <v>0</v>
      </c>
    </row>
    <row r="2239" spans="3:49" ht="18" customHeight="1">
      <c r="C2239" s="1734" t="str">
        <f>IF(ISTEXT('10. Electricidad y otras energ.'!E38),'10. Electricidad y otras energ.'!E38,"")</f>
        <v/>
      </c>
      <c r="D2239" s="1734" t="str">
        <f>IF(ISTEXT('10. Electricidad y otras energ.'!F38),'10. Electricidad y otras energ.'!F38,"")</f>
        <v/>
      </c>
      <c r="E2239" s="1734">
        <f>'10. Electricidad y otras energ.'!G38</f>
        <v>0</v>
      </c>
      <c r="F2239" s="1742">
        <f>'10. Electricidad y otras energ.'!H38</f>
        <v>0</v>
      </c>
      <c r="G2239" s="1743" t="str">
        <f t="shared" ca="1" si="193"/>
        <v/>
      </c>
      <c r="H2239" s="1552" t="str">
        <f t="shared" ca="1" si="195"/>
        <v/>
      </c>
      <c r="J2239" s="1734" t="e">
        <f t="shared" ca="1" si="194"/>
        <v>#REF!</v>
      </c>
      <c r="K2239" s="1651" t="e">
        <f t="shared" ca="1" si="192"/>
        <v>#REF!</v>
      </c>
      <c r="M2239" s="1744" t="s">
        <v>1289</v>
      </c>
      <c r="N2239" s="1736">
        <v>0.31</v>
      </c>
      <c r="O2239" s="794" t="s">
        <v>2496</v>
      </c>
      <c r="P2239" s="1745">
        <v>0.42</v>
      </c>
      <c r="Q2239" s="1735" t="s">
        <v>1307</v>
      </c>
      <c r="R2239" s="1736">
        <v>0.12999999523162842</v>
      </c>
      <c r="S2239" s="1744" t="s">
        <v>1306</v>
      </c>
      <c r="T2239" s="1736">
        <v>0</v>
      </c>
      <c r="U2239" s="1744" t="s">
        <v>1268</v>
      </c>
      <c r="V2239" s="1736">
        <v>0.08</v>
      </c>
      <c r="W2239" s="784" t="s">
        <v>1305</v>
      </c>
      <c r="X2239" s="1737">
        <v>9.9999997764825821E-3</v>
      </c>
      <c r="Y2239" s="784" t="s">
        <v>1304</v>
      </c>
      <c r="Z2239" s="1737">
        <v>0.31999999284744263</v>
      </c>
      <c r="AA2239" s="784" t="s">
        <v>1264</v>
      </c>
      <c r="AB2239" s="1738">
        <v>0</v>
      </c>
      <c r="AC2239" s="784" t="s">
        <v>1303</v>
      </c>
      <c r="AD2239" s="1739">
        <v>0</v>
      </c>
      <c r="AE2239" s="784" t="s">
        <v>1273</v>
      </c>
      <c r="AF2239" s="1739">
        <v>0</v>
      </c>
      <c r="AG2239" s="784" t="s">
        <v>1272</v>
      </c>
      <c r="AH2239" s="1739">
        <v>0</v>
      </c>
      <c r="AI2239" s="784" t="s">
        <v>1224</v>
      </c>
      <c r="AJ2239" s="1739">
        <v>0.11999999731779099</v>
      </c>
      <c r="AK2239" s="784" t="s">
        <v>1247</v>
      </c>
      <c r="AL2239" s="1739">
        <v>0</v>
      </c>
      <c r="AM2239" s="1740" t="s">
        <v>1292</v>
      </c>
      <c r="AN2239" s="1741">
        <v>0.22</v>
      </c>
      <c r="AO2239" s="784" t="s">
        <v>1269</v>
      </c>
      <c r="AP2239" s="1739">
        <v>0.25900000000000001</v>
      </c>
      <c r="AQ2239" s="794" t="s">
        <v>1692</v>
      </c>
      <c r="AR2239" s="893">
        <v>0</v>
      </c>
      <c r="AS2239" s="784" t="s">
        <v>1747</v>
      </c>
      <c r="AT2239" s="785">
        <v>0</v>
      </c>
      <c r="AU2239" s="784" t="s">
        <v>1260</v>
      </c>
      <c r="AV2239" s="785">
        <v>0.28299999999999997</v>
      </c>
    </row>
    <row r="2240" spans="3:49" ht="18" customHeight="1">
      <c r="C2240" s="1734" t="str">
        <f>IF(ISTEXT('10. Electricidad y otras energ.'!E39),'10. Electricidad y otras energ.'!E39,"")</f>
        <v/>
      </c>
      <c r="D2240" s="1734" t="str">
        <f>IF(ISTEXT('10. Electricidad y otras energ.'!F39),'10. Electricidad y otras energ.'!F39,"")</f>
        <v/>
      </c>
      <c r="E2240" s="1734">
        <f>'10. Electricidad y otras energ.'!G39</f>
        <v>0</v>
      </c>
      <c r="F2240" s="1742">
        <f>'10. Electricidad y otras energ.'!H39</f>
        <v>0</v>
      </c>
      <c r="G2240" s="1743" t="str">
        <f t="shared" ca="1" si="193"/>
        <v/>
      </c>
      <c r="H2240" s="1552" t="str">
        <f t="shared" ca="1" si="195"/>
        <v/>
      </c>
      <c r="J2240" s="1734" t="e">
        <f t="shared" ca="1" si="194"/>
        <v>#REF!</v>
      </c>
      <c r="K2240" s="1651" t="e">
        <f t="shared" ca="1" si="192"/>
        <v>#REF!</v>
      </c>
      <c r="M2240" s="794" t="s">
        <v>2495</v>
      </c>
      <c r="N2240" s="1745">
        <v>0.45</v>
      </c>
      <c r="Q2240" s="1744" t="s">
        <v>1285</v>
      </c>
      <c r="R2240" s="1736">
        <v>0.28999999165534973</v>
      </c>
      <c r="S2240" s="1744" t="s">
        <v>1307</v>
      </c>
      <c r="T2240" s="1736">
        <v>0.1</v>
      </c>
      <c r="U2240" s="1744" t="s">
        <v>1305</v>
      </c>
      <c r="V2240" s="1736">
        <v>0</v>
      </c>
      <c r="W2240" s="784" t="s">
        <v>1313</v>
      </c>
      <c r="X2240" s="1737">
        <v>0</v>
      </c>
      <c r="Y2240" s="784" t="s">
        <v>1257</v>
      </c>
      <c r="Z2240" s="1737">
        <v>0</v>
      </c>
      <c r="AA2240" s="784" t="s">
        <v>1275</v>
      </c>
      <c r="AB2240" s="1738">
        <v>0.33000001311302185</v>
      </c>
      <c r="AC2240" s="784" t="s">
        <v>1312</v>
      </c>
      <c r="AD2240" s="1739">
        <v>0</v>
      </c>
      <c r="AE2240" s="784" t="s">
        <v>1311</v>
      </c>
      <c r="AF2240" s="1739">
        <v>0</v>
      </c>
      <c r="AG2240" s="784" t="s">
        <v>1310</v>
      </c>
      <c r="AH2240" s="1739">
        <v>0</v>
      </c>
      <c r="AI2240" s="784" t="s">
        <v>1232</v>
      </c>
      <c r="AJ2240" s="1739">
        <v>0.34999999403953552</v>
      </c>
      <c r="AK2240" s="784" t="s">
        <v>1222</v>
      </c>
      <c r="AL2240" s="1739">
        <v>0.30000001192092896</v>
      </c>
      <c r="AM2240" s="1740" t="s">
        <v>1309</v>
      </c>
      <c r="AN2240" s="1741">
        <v>0</v>
      </c>
      <c r="AO2240" s="784" t="s">
        <v>1270</v>
      </c>
      <c r="AP2240" s="1739">
        <v>7.0000000000000001E-3</v>
      </c>
      <c r="AQ2240" s="794" t="s">
        <v>1261</v>
      </c>
      <c r="AR2240" s="893">
        <v>0.26900000000000002</v>
      </c>
      <c r="AS2240" s="784" t="s">
        <v>1252</v>
      </c>
      <c r="AT2240" s="785">
        <v>0.25900000000000001</v>
      </c>
      <c r="AU2240" s="784" t="s">
        <v>1269</v>
      </c>
      <c r="AV2240" s="785">
        <v>0.28299999999999997</v>
      </c>
    </row>
    <row r="2241" spans="3:48" ht="18" customHeight="1">
      <c r="C2241" s="1734" t="str">
        <f>IF(ISTEXT('10. Electricidad y otras energ.'!E40),'10. Electricidad y otras energ.'!E40,"")</f>
        <v/>
      </c>
      <c r="D2241" s="1734" t="str">
        <f>IF(ISTEXT('10. Electricidad y otras energ.'!F40),'10. Electricidad y otras energ.'!F40,"")</f>
        <v/>
      </c>
      <c r="E2241" s="1734">
        <f>'10. Electricidad y otras energ.'!G40</f>
        <v>0</v>
      </c>
      <c r="F2241" s="1742">
        <f>'10. Electricidad y otras energ.'!H40</f>
        <v>0</v>
      </c>
      <c r="G2241" s="1743" t="str">
        <f t="shared" ca="1" si="193"/>
        <v/>
      </c>
      <c r="H2241" s="1552" t="str">
        <f t="shared" ca="1" si="195"/>
        <v/>
      </c>
      <c r="J2241" s="1734" t="e">
        <f t="shared" ca="1" si="194"/>
        <v>#REF!</v>
      </c>
      <c r="K2241" s="1651" t="e">
        <f t="shared" ca="1" si="192"/>
        <v>#REF!</v>
      </c>
      <c r="M2241" s="794" t="s">
        <v>2496</v>
      </c>
      <c r="N2241" s="1745">
        <v>0.45</v>
      </c>
      <c r="Q2241" s="1744" t="s">
        <v>1299</v>
      </c>
      <c r="R2241" s="1736">
        <v>0.27000001072883606</v>
      </c>
      <c r="S2241" s="1744" t="s">
        <v>1285</v>
      </c>
      <c r="T2241" s="1736">
        <v>0.23</v>
      </c>
      <c r="U2241" s="1744" t="s">
        <v>1283</v>
      </c>
      <c r="V2241" s="1736">
        <v>0</v>
      </c>
      <c r="W2241" s="784" t="s">
        <v>1283</v>
      </c>
      <c r="X2241" s="1737">
        <v>0</v>
      </c>
      <c r="Y2241" s="784" t="s">
        <v>1267</v>
      </c>
      <c r="Z2241" s="1737">
        <v>0.23999999463558197</v>
      </c>
      <c r="AA2241" s="784" t="s">
        <v>1288</v>
      </c>
      <c r="AB2241" s="1738">
        <v>0</v>
      </c>
      <c r="AC2241" s="784" t="s">
        <v>1282</v>
      </c>
      <c r="AD2241" s="1739">
        <v>2.9999999329447746E-2</v>
      </c>
      <c r="AE2241" s="784" t="s">
        <v>1316</v>
      </c>
      <c r="AF2241" s="1739">
        <v>0.18000000715255737</v>
      </c>
      <c r="AG2241" s="784" t="s">
        <v>1240</v>
      </c>
      <c r="AH2241" s="1739">
        <v>0.40999999642372131</v>
      </c>
      <c r="AI2241" s="784" t="s">
        <v>1272</v>
      </c>
      <c r="AJ2241" s="1739">
        <v>0</v>
      </c>
      <c r="AK2241" s="784" t="s">
        <v>1315</v>
      </c>
      <c r="AL2241" s="1739">
        <v>0</v>
      </c>
      <c r="AM2241" s="1740" t="s">
        <v>1269</v>
      </c>
      <c r="AN2241" s="1741">
        <v>0</v>
      </c>
      <c r="AO2241" s="784" t="s">
        <v>1222</v>
      </c>
      <c r="AP2241" s="1739">
        <v>0</v>
      </c>
      <c r="AQ2241" s="794" t="s">
        <v>1271</v>
      </c>
      <c r="AR2241" s="893">
        <v>0.27300000000000002</v>
      </c>
      <c r="AS2241" s="784" t="s">
        <v>1668</v>
      </c>
      <c r="AT2241" s="785">
        <v>0</v>
      </c>
      <c r="AU2241" s="784" t="s">
        <v>1270</v>
      </c>
      <c r="AV2241" s="785">
        <v>0.28299999999999997</v>
      </c>
    </row>
    <row r="2242" spans="3:48" ht="18" customHeight="1">
      <c r="C2242" s="1734" t="str">
        <f>IF(ISTEXT('10. Electricidad y otras energ.'!E41),'10. Electricidad y otras energ.'!E41,"")</f>
        <v/>
      </c>
      <c r="D2242" s="1734" t="str">
        <f>IF(ISTEXT('10. Electricidad y otras energ.'!F41),'10. Electricidad y otras energ.'!F41,"")</f>
        <v/>
      </c>
      <c r="E2242" s="1734">
        <f>'10. Electricidad y otras energ.'!G41</f>
        <v>0</v>
      </c>
      <c r="F2242" s="1742">
        <f>'10. Electricidad y otras energ.'!H41</f>
        <v>0</v>
      </c>
      <c r="G2242" s="1743" t="str">
        <f t="shared" ca="1" si="193"/>
        <v/>
      </c>
      <c r="H2242" s="1552" t="str">
        <f t="shared" ca="1" si="195"/>
        <v/>
      </c>
      <c r="J2242" s="1734" t="e">
        <f t="shared" ca="1" si="194"/>
        <v>#REF!</v>
      </c>
      <c r="K2242" s="1651" t="e">
        <f t="shared" ca="1" si="192"/>
        <v>#REF!</v>
      </c>
      <c r="M2242" s="12"/>
      <c r="N2242" s="12"/>
      <c r="O2242" s="12"/>
      <c r="Q2242" s="1744" t="s">
        <v>1289</v>
      </c>
      <c r="R2242" s="1736">
        <v>0.30000001192092896</v>
      </c>
      <c r="S2242" s="1744" t="s">
        <v>1299</v>
      </c>
      <c r="T2242" s="1736">
        <v>0.28000000000000003</v>
      </c>
      <c r="U2242" s="1744" t="s">
        <v>1276</v>
      </c>
      <c r="V2242" s="1736">
        <v>0.23</v>
      </c>
      <c r="W2242" s="784" t="s">
        <v>1323</v>
      </c>
      <c r="X2242" s="1737">
        <v>0.23999999463558197</v>
      </c>
      <c r="Y2242" s="784" t="s">
        <v>1322</v>
      </c>
      <c r="Z2242" s="1737">
        <v>0.34999999403953552</v>
      </c>
      <c r="AA2242" s="784" t="s">
        <v>1321</v>
      </c>
      <c r="AB2242" s="1738">
        <v>0</v>
      </c>
      <c r="AC2242" s="784" t="s">
        <v>1320</v>
      </c>
      <c r="AD2242" s="1739">
        <v>1.9999999552965164E-2</v>
      </c>
      <c r="AE2242" s="784" t="s">
        <v>1255</v>
      </c>
      <c r="AF2242" s="1739">
        <v>0</v>
      </c>
      <c r="AG2242" s="784" t="s">
        <v>1233</v>
      </c>
      <c r="AH2242" s="1739">
        <v>0</v>
      </c>
      <c r="AI2242" s="784" t="s">
        <v>1310</v>
      </c>
      <c r="AJ2242" s="1739">
        <v>0</v>
      </c>
      <c r="AK2242" s="784" t="s">
        <v>1224</v>
      </c>
      <c r="AL2242" s="1739">
        <v>0.18000000715255737</v>
      </c>
      <c r="AM2242" s="1740" t="s">
        <v>1247</v>
      </c>
      <c r="AN2242" s="1741">
        <v>0</v>
      </c>
      <c r="AO2242" s="784" t="s">
        <v>1286</v>
      </c>
      <c r="AP2242" s="1739">
        <v>0</v>
      </c>
      <c r="AQ2242" s="794" t="s">
        <v>1694</v>
      </c>
      <c r="AR2242" s="893">
        <v>0</v>
      </c>
      <c r="AS2242" s="784" t="s">
        <v>1752</v>
      </c>
      <c r="AT2242" s="785">
        <v>0.215</v>
      </c>
      <c r="AU2242" s="784" t="s">
        <v>1286</v>
      </c>
      <c r="AV2242" s="785">
        <v>0.28299999999999997</v>
      </c>
    </row>
    <row r="2243" spans="3:48" ht="18" customHeight="1">
      <c r="C2243" s="1734" t="str">
        <f>IF(ISTEXT('10. Electricidad y otras energ.'!E42),'10. Electricidad y otras energ.'!E42,"")</f>
        <v/>
      </c>
      <c r="D2243" s="1734" t="str">
        <f>IF(ISTEXT('10. Electricidad y otras energ.'!F42),'10. Electricidad y otras energ.'!F42,"")</f>
        <v/>
      </c>
      <c r="E2243" s="1734">
        <f>'10. Electricidad y otras energ.'!G42</f>
        <v>0</v>
      </c>
      <c r="F2243" s="1742">
        <f>'10. Electricidad y otras energ.'!H42</f>
        <v>0</v>
      </c>
      <c r="G2243" s="1743" t="str">
        <f t="shared" ca="1" si="193"/>
        <v/>
      </c>
      <c r="H2243" s="1552" t="str">
        <f t="shared" ca="1" si="195"/>
        <v/>
      </c>
      <c r="J2243" s="1734" t="e">
        <f t="shared" ca="1" si="194"/>
        <v>#REF!</v>
      </c>
      <c r="K2243" s="1651" t="e">
        <f t="shared" ca="1" si="192"/>
        <v>#REF!</v>
      </c>
      <c r="M2243" s="12"/>
      <c r="N2243" s="12"/>
      <c r="O2243" s="12"/>
      <c r="Q2243" s="794" t="s">
        <v>2495</v>
      </c>
      <c r="R2243" s="1745">
        <v>0.33</v>
      </c>
      <c r="S2243" s="1744" t="s">
        <v>1326</v>
      </c>
      <c r="T2243" s="1736">
        <v>0</v>
      </c>
      <c r="U2243" s="1744" t="s">
        <v>1297</v>
      </c>
      <c r="V2243" s="1736">
        <v>0.33</v>
      </c>
      <c r="W2243" s="784" t="s">
        <v>1297</v>
      </c>
      <c r="X2243" s="1737">
        <v>0</v>
      </c>
      <c r="Y2243" s="784" t="s">
        <v>1258</v>
      </c>
      <c r="Z2243" s="1737">
        <v>0.23000000417232513</v>
      </c>
      <c r="AA2243" s="784" t="s">
        <v>1296</v>
      </c>
      <c r="AB2243" s="1738">
        <v>0.31000000238418579</v>
      </c>
      <c r="AC2243" s="784" t="s">
        <v>1249</v>
      </c>
      <c r="AD2243" s="1739">
        <v>0.34000000357627869</v>
      </c>
      <c r="AE2243" s="784" t="s">
        <v>1248</v>
      </c>
      <c r="AF2243" s="1739">
        <v>0</v>
      </c>
      <c r="AG2243" s="784" t="s">
        <v>1317</v>
      </c>
      <c r="AH2243" s="1739">
        <v>0</v>
      </c>
      <c r="AI2243" s="784" t="s">
        <v>1240</v>
      </c>
      <c r="AJ2243" s="1739">
        <v>0.28999999165534973</v>
      </c>
      <c r="AK2243" s="784" t="s">
        <v>1232</v>
      </c>
      <c r="AL2243" s="1739">
        <v>0</v>
      </c>
      <c r="AM2243" s="1740" t="s">
        <v>1222</v>
      </c>
      <c r="AN2243" s="1741">
        <v>0</v>
      </c>
      <c r="AO2243" s="784" t="s">
        <v>1252</v>
      </c>
      <c r="AP2243" s="1739">
        <v>0.25900000000000001</v>
      </c>
      <c r="AQ2243" s="794" t="s">
        <v>1278</v>
      </c>
      <c r="AR2243" s="893">
        <v>0.27200000000000002</v>
      </c>
      <c r="AS2243" s="784" t="s">
        <v>1261</v>
      </c>
      <c r="AT2243" s="785">
        <v>0.26</v>
      </c>
      <c r="AU2243" s="784" t="s">
        <v>1252</v>
      </c>
      <c r="AV2243" s="785">
        <v>0.26200000000000001</v>
      </c>
    </row>
    <row r="2244" spans="3:48" ht="18" customHeight="1">
      <c r="C2244" s="1734" t="str">
        <f>IF(ISTEXT('10. Electricidad y otras energ.'!E43),'10. Electricidad y otras energ.'!E43,"")</f>
        <v/>
      </c>
      <c r="D2244" s="1734" t="str">
        <f>IF(ISTEXT('10. Electricidad y otras energ.'!F43),'10. Electricidad y otras energ.'!F43,"")</f>
        <v/>
      </c>
      <c r="E2244" s="1734">
        <f>'10. Electricidad y otras energ.'!G43</f>
        <v>0</v>
      </c>
      <c r="F2244" s="1742">
        <f>'10. Electricidad y otras energ.'!H43</f>
        <v>0</v>
      </c>
      <c r="G2244" s="1743" t="str">
        <f t="shared" ca="1" si="193"/>
        <v/>
      </c>
      <c r="H2244" s="1552" t="str">
        <f t="shared" ca="1" si="195"/>
        <v/>
      </c>
      <c r="J2244" s="1734" t="e">
        <f t="shared" ca="1" si="194"/>
        <v>#REF!</v>
      </c>
      <c r="K2244" s="1651" t="e">
        <f t="shared" ca="1" si="192"/>
        <v>#REF!</v>
      </c>
      <c r="M2244" s="12"/>
      <c r="N2244" s="12"/>
      <c r="O2244" s="12"/>
      <c r="Q2244" s="794" t="s">
        <v>2496</v>
      </c>
      <c r="R2244" s="1745">
        <v>0.33</v>
      </c>
      <c r="S2244" s="1744" t="s">
        <v>1289</v>
      </c>
      <c r="T2244" s="1736">
        <v>0.26</v>
      </c>
      <c r="U2244" s="1744" t="s">
        <v>1307</v>
      </c>
      <c r="V2244" s="1736">
        <v>0.17</v>
      </c>
      <c r="W2244" s="784" t="s">
        <v>1307</v>
      </c>
      <c r="X2244" s="1737">
        <v>0.23999999463558197</v>
      </c>
      <c r="Y2244" s="784" t="s">
        <v>1268</v>
      </c>
      <c r="Z2244" s="1737">
        <v>0.23000000417232513</v>
      </c>
      <c r="AA2244" s="784" t="s">
        <v>1257</v>
      </c>
      <c r="AB2244" s="1738">
        <v>0</v>
      </c>
      <c r="AC2244" s="784" t="s">
        <v>1331</v>
      </c>
      <c r="AD2244" s="1739">
        <v>0</v>
      </c>
      <c r="AE2244" s="784" t="s">
        <v>1330</v>
      </c>
      <c r="AF2244" s="1739">
        <v>0</v>
      </c>
      <c r="AG2244" s="784" t="s">
        <v>1241</v>
      </c>
      <c r="AH2244" s="1739">
        <v>0.10999999940395355</v>
      </c>
      <c r="AI2244" s="784" t="s">
        <v>1233</v>
      </c>
      <c r="AJ2244" s="1739">
        <v>0</v>
      </c>
      <c r="AK2244" s="784" t="s">
        <v>1272</v>
      </c>
      <c r="AL2244" s="1739">
        <v>0</v>
      </c>
      <c r="AM2244" s="1740" t="s">
        <v>1329</v>
      </c>
      <c r="AN2244" s="1741">
        <v>0</v>
      </c>
      <c r="AO2244" s="784" t="s">
        <v>1338</v>
      </c>
      <c r="AP2244" s="1739">
        <v>0</v>
      </c>
      <c r="AQ2244" s="794" t="s">
        <v>1281</v>
      </c>
      <c r="AR2244" s="893">
        <v>0</v>
      </c>
      <c r="AS2244" s="784" t="s">
        <v>1694</v>
      </c>
      <c r="AT2244" s="785">
        <v>0</v>
      </c>
      <c r="AU2244" s="784" t="s">
        <v>1300</v>
      </c>
      <c r="AV2244" s="785">
        <v>0.28199999999999997</v>
      </c>
    </row>
    <row r="2245" spans="3:48" ht="18" customHeight="1">
      <c r="C2245" s="1734" t="str">
        <f>IF(ISTEXT('10. Electricidad y otras energ.'!E44),'10. Electricidad y otras energ.'!E44,"")</f>
        <v/>
      </c>
      <c r="D2245" s="1734" t="str">
        <f>IF(ISTEXT('10. Electricidad y otras energ.'!F44),'10. Electricidad y otras energ.'!F44,"")</f>
        <v/>
      </c>
      <c r="E2245" s="1734">
        <f>'10. Electricidad y otras energ.'!G44</f>
        <v>0</v>
      </c>
      <c r="F2245" s="1742">
        <f>'10. Electricidad y otras energ.'!H44</f>
        <v>0</v>
      </c>
      <c r="G2245" s="1743" t="str">
        <f t="shared" ca="1" si="193"/>
        <v/>
      </c>
      <c r="H2245" s="1552" t="str">
        <f t="shared" ca="1" si="195"/>
        <v/>
      </c>
      <c r="J2245" s="1734" t="e">
        <f t="shared" ca="1" si="194"/>
        <v>#REF!</v>
      </c>
      <c r="K2245" s="1651" t="e">
        <f t="shared" ca="1" si="192"/>
        <v>#REF!</v>
      </c>
      <c r="M2245" s="12"/>
      <c r="N2245" s="12"/>
      <c r="O2245" s="12"/>
      <c r="S2245" s="794" t="s">
        <v>2495</v>
      </c>
      <c r="T2245" s="1745">
        <v>0.31</v>
      </c>
      <c r="U2245" s="1744" t="s">
        <v>1285</v>
      </c>
      <c r="V2245" s="1736">
        <v>0.26</v>
      </c>
      <c r="W2245" s="784" t="s">
        <v>1334</v>
      </c>
      <c r="X2245" s="1737">
        <v>0.34999999403953552</v>
      </c>
      <c r="Y2245" s="784" t="s">
        <v>1305</v>
      </c>
      <c r="Z2245" s="1737">
        <v>0.31999999284744263</v>
      </c>
      <c r="AA2245" s="784" t="s">
        <v>1267</v>
      </c>
      <c r="AB2245" s="1738">
        <v>0.27000001072883606</v>
      </c>
      <c r="AC2245" s="784" t="s">
        <v>1333</v>
      </c>
      <c r="AD2245" s="1739">
        <v>0</v>
      </c>
      <c r="AE2245" s="784" t="s">
        <v>1235</v>
      </c>
      <c r="AF2245" s="1739">
        <v>5.000000074505806E-2</v>
      </c>
      <c r="AG2245" s="784" t="s">
        <v>1234</v>
      </c>
      <c r="AH2245" s="1739">
        <v>0</v>
      </c>
      <c r="AI2245" s="784" t="s">
        <v>1317</v>
      </c>
      <c r="AJ2245" s="1739">
        <v>0</v>
      </c>
      <c r="AK2245" s="784" t="s">
        <v>1310</v>
      </c>
      <c r="AL2245" s="1739">
        <v>0</v>
      </c>
      <c r="AM2245" s="1740" t="s">
        <v>1224</v>
      </c>
      <c r="AN2245" s="1741">
        <v>0.14000000000000001</v>
      </c>
      <c r="AO2245" s="784" t="s">
        <v>1668</v>
      </c>
      <c r="AP2245" s="1739">
        <v>0</v>
      </c>
      <c r="AQ2245" s="794" t="s">
        <v>1287</v>
      </c>
      <c r="AR2245" s="893">
        <v>0.20399999999999999</v>
      </c>
      <c r="AS2245" s="784" t="s">
        <v>1290</v>
      </c>
      <c r="AT2245" s="785">
        <v>0.25700000000000001</v>
      </c>
      <c r="AU2245" s="784" t="s">
        <v>1668</v>
      </c>
      <c r="AV2245" s="785">
        <v>0</v>
      </c>
    </row>
    <row r="2246" spans="3:48" ht="18" customHeight="1">
      <c r="C2246" s="1734" t="str">
        <f>IF(ISTEXT('10. Electricidad y otras energ.'!E45),'10. Electricidad y otras energ.'!E45,"")</f>
        <v/>
      </c>
      <c r="D2246" s="1734" t="str">
        <f>IF(ISTEXT('10. Electricidad y otras energ.'!F45),'10. Electricidad y otras energ.'!F45,"")</f>
        <v/>
      </c>
      <c r="E2246" s="1734">
        <f>'10. Electricidad y otras energ.'!G45</f>
        <v>0</v>
      </c>
      <c r="F2246" s="1742">
        <f>'10. Electricidad y otras energ.'!H45</f>
        <v>0</v>
      </c>
      <c r="G2246" s="1743" t="str">
        <f t="shared" ca="1" si="193"/>
        <v/>
      </c>
      <c r="H2246" s="1552" t="str">
        <f t="shared" ca="1" si="195"/>
        <v/>
      </c>
      <c r="J2246" s="1734" t="e">
        <f t="shared" ca="1" si="194"/>
        <v>#REF!</v>
      </c>
      <c r="K2246" s="1651" t="e">
        <f t="shared" ca="1" si="192"/>
        <v>#REF!</v>
      </c>
      <c r="M2246" s="12"/>
      <c r="N2246" s="12"/>
      <c r="O2246" s="12"/>
      <c r="S2246" s="794" t="s">
        <v>2496</v>
      </c>
      <c r="T2246" s="1745">
        <v>0.31</v>
      </c>
      <c r="U2246" s="1744" t="s">
        <v>1299</v>
      </c>
      <c r="V2246" s="1736">
        <v>0.36</v>
      </c>
      <c r="W2246" s="784" t="s">
        <v>1340</v>
      </c>
      <c r="X2246" s="1737">
        <v>0.25</v>
      </c>
      <c r="Y2246" s="784" t="s">
        <v>1313</v>
      </c>
      <c r="Z2246" s="1737">
        <v>0</v>
      </c>
      <c r="AA2246" s="784" t="s">
        <v>1322</v>
      </c>
      <c r="AB2246" s="1738">
        <v>0.31999999284744263</v>
      </c>
      <c r="AC2246" s="784" t="s">
        <v>1274</v>
      </c>
      <c r="AD2246" s="1739">
        <v>0.33000001311302185</v>
      </c>
      <c r="AE2246" s="784" t="s">
        <v>1303</v>
      </c>
      <c r="AF2246" s="1739">
        <v>0</v>
      </c>
      <c r="AG2246" s="784" t="s">
        <v>1273</v>
      </c>
      <c r="AH2246" s="1739">
        <v>0</v>
      </c>
      <c r="AI2246" s="784" t="s">
        <v>1241</v>
      </c>
      <c r="AJ2246" s="1739">
        <v>0.25</v>
      </c>
      <c r="AK2246" s="784" t="s">
        <v>1339</v>
      </c>
      <c r="AL2246" s="1739">
        <v>0.2800000011920929</v>
      </c>
      <c r="AM2246" s="1740" t="s">
        <v>1338</v>
      </c>
      <c r="AN2246" s="1741">
        <v>0</v>
      </c>
      <c r="AO2246" s="784" t="s">
        <v>1670</v>
      </c>
      <c r="AP2246" s="1739">
        <v>0.23799999999999999</v>
      </c>
      <c r="AQ2246" s="794" t="s">
        <v>1291</v>
      </c>
      <c r="AR2246" s="893">
        <v>0.26400000000000001</v>
      </c>
      <c r="AS2246" s="784" t="s">
        <v>1278</v>
      </c>
      <c r="AT2246" s="785">
        <v>0.26</v>
      </c>
      <c r="AU2246" s="784" t="s">
        <v>1261</v>
      </c>
      <c r="AV2246" s="785">
        <v>0.28299999999999997</v>
      </c>
    </row>
    <row r="2247" spans="3:48" ht="18" customHeight="1">
      <c r="C2247" s="1734" t="str">
        <f>IF(ISTEXT('10. Electricidad y otras energ.'!E46),'10. Electricidad y otras energ.'!E46,"")</f>
        <v/>
      </c>
      <c r="D2247" s="1734" t="str">
        <f>IF(ISTEXT('10. Electricidad y otras energ.'!F46),'10. Electricidad y otras energ.'!F46,"")</f>
        <v/>
      </c>
      <c r="E2247" s="1734">
        <f>'10. Electricidad y otras energ.'!G46</f>
        <v>0</v>
      </c>
      <c r="F2247" s="1742">
        <f>'10. Electricidad y otras energ.'!H46</f>
        <v>0</v>
      </c>
      <c r="G2247" s="1743" t="str">
        <f t="shared" ca="1" si="193"/>
        <v/>
      </c>
      <c r="H2247" s="1552" t="str">
        <f t="shared" ca="1" si="195"/>
        <v/>
      </c>
      <c r="J2247" s="1734" t="e">
        <f t="shared" ca="1" si="194"/>
        <v>#REF!</v>
      </c>
      <c r="K2247" s="1651" t="e">
        <f t="shared" ca="1" si="192"/>
        <v>#REF!</v>
      </c>
      <c r="M2247" s="12"/>
      <c r="N2247" s="12"/>
      <c r="O2247" s="12"/>
      <c r="U2247" s="1744" t="s">
        <v>1326</v>
      </c>
      <c r="V2247" s="1736">
        <v>0</v>
      </c>
      <c r="W2247" s="784" t="s">
        <v>1345</v>
      </c>
      <c r="X2247" s="1737">
        <v>0.30000001192092896</v>
      </c>
      <c r="Y2247" s="784" t="s">
        <v>1283</v>
      </c>
      <c r="Z2247" s="1737">
        <v>0</v>
      </c>
      <c r="AA2247" s="784" t="s">
        <v>1258</v>
      </c>
      <c r="AB2247" s="1738">
        <v>0.28999999165534973</v>
      </c>
      <c r="AC2247" s="784" t="s">
        <v>1344</v>
      </c>
      <c r="AD2247" s="1739">
        <v>0</v>
      </c>
      <c r="AE2247" s="784" t="s">
        <v>1343</v>
      </c>
      <c r="AF2247" s="1739">
        <v>1.9999999552965164E-2</v>
      </c>
      <c r="AG2247" s="784" t="s">
        <v>1255</v>
      </c>
      <c r="AH2247" s="1739">
        <v>0</v>
      </c>
      <c r="AI2247" s="784" t="s">
        <v>1234</v>
      </c>
      <c r="AJ2247" s="1739">
        <v>0</v>
      </c>
      <c r="AK2247" s="784" t="s">
        <v>1240</v>
      </c>
      <c r="AL2247" s="1739">
        <v>0</v>
      </c>
      <c r="AM2247" s="1740" t="s">
        <v>1232</v>
      </c>
      <c r="AN2247" s="1741">
        <v>0</v>
      </c>
      <c r="AO2247" s="784" t="s">
        <v>1261</v>
      </c>
      <c r="AP2247" s="1739">
        <v>0.25800000000000001</v>
      </c>
      <c r="AQ2247" s="794" t="s">
        <v>1696</v>
      </c>
      <c r="AR2247" s="893">
        <v>3.5999999999999997E-2</v>
      </c>
      <c r="AS2247" s="784" t="s">
        <v>1281</v>
      </c>
      <c r="AT2247" s="785">
        <v>0</v>
      </c>
      <c r="AU2247" s="784" t="s">
        <v>1767</v>
      </c>
      <c r="AV2247" s="785">
        <v>0</v>
      </c>
    </row>
    <row r="2248" spans="3:48" ht="18" customHeight="1">
      <c r="C2248" s="1734" t="str">
        <f>IF(ISTEXT('10. Electricidad y otras energ.'!E47),'10. Electricidad y otras energ.'!E47,"")</f>
        <v/>
      </c>
      <c r="D2248" s="1734" t="str">
        <f>IF(ISTEXT('10. Electricidad y otras energ.'!F47),'10. Electricidad y otras energ.'!F47,"")</f>
        <v/>
      </c>
      <c r="E2248" s="1734">
        <f>'10. Electricidad y otras energ.'!G47</f>
        <v>0</v>
      </c>
      <c r="F2248" s="1742">
        <f>'10. Electricidad y otras energ.'!H47</f>
        <v>0</v>
      </c>
      <c r="G2248" s="1743" t="str">
        <f t="shared" ca="1" si="193"/>
        <v/>
      </c>
      <c r="H2248" s="1552" t="str">
        <f t="shared" ca="1" si="195"/>
        <v/>
      </c>
      <c r="J2248" s="1734" t="e">
        <f t="shared" ca="1" si="194"/>
        <v>#REF!</v>
      </c>
      <c r="K2248" s="1651" t="e">
        <f t="shared" ca="1" si="192"/>
        <v>#REF!</v>
      </c>
      <c r="M2248" s="12"/>
      <c r="N2248" s="12"/>
      <c r="O2248" s="12"/>
      <c r="U2248" s="1744" t="s">
        <v>1351</v>
      </c>
      <c r="V2248" s="1736">
        <v>0</v>
      </c>
      <c r="W2248" s="784" t="s">
        <v>1326</v>
      </c>
      <c r="X2248" s="1737">
        <v>9.9999997764825821E-3</v>
      </c>
      <c r="Y2248" s="784" t="s">
        <v>1350</v>
      </c>
      <c r="Z2248" s="1737">
        <v>0</v>
      </c>
      <c r="AA2248" s="784" t="s">
        <v>1268</v>
      </c>
      <c r="AB2248" s="1738">
        <v>0.28999999165534973</v>
      </c>
      <c r="AC2248" s="784" t="s">
        <v>1349</v>
      </c>
      <c r="AD2248" s="1739">
        <v>0</v>
      </c>
      <c r="AE2248" s="784" t="s">
        <v>1348</v>
      </c>
      <c r="AF2248" s="1739">
        <v>0</v>
      </c>
      <c r="AG2248" s="784" t="s">
        <v>1248</v>
      </c>
      <c r="AH2248" s="1739">
        <v>0</v>
      </c>
      <c r="AI2248" s="784" t="s">
        <v>1273</v>
      </c>
      <c r="AJ2248" s="1739">
        <v>0</v>
      </c>
      <c r="AK2248" s="784" t="s">
        <v>1233</v>
      </c>
      <c r="AL2248" s="1739">
        <v>0</v>
      </c>
      <c r="AM2248" s="1740" t="s">
        <v>1272</v>
      </c>
      <c r="AN2248" s="1741">
        <v>0</v>
      </c>
      <c r="AO2248" s="784" t="s">
        <v>1271</v>
      </c>
      <c r="AP2248" s="1739">
        <v>0.25900000000000001</v>
      </c>
      <c r="AQ2248" s="794" t="s">
        <v>1683</v>
      </c>
      <c r="AR2248" s="893">
        <v>0</v>
      </c>
      <c r="AS2248" s="784" t="s">
        <v>1281</v>
      </c>
      <c r="AT2248" s="785">
        <v>0</v>
      </c>
      <c r="AU2248" s="784" t="s">
        <v>1694</v>
      </c>
      <c r="AV2248" s="785">
        <v>0</v>
      </c>
    </row>
    <row r="2249" spans="3:48" ht="18" customHeight="1">
      <c r="C2249" s="1734" t="str">
        <f>IF(ISTEXT('10. Electricidad y otras energ.'!E48),'10. Electricidad y otras energ.'!E48,"")</f>
        <v/>
      </c>
      <c r="D2249" s="1734" t="str">
        <f>IF(ISTEXT('10. Electricidad y otras energ.'!F48),'10. Electricidad y otras energ.'!F48,"")</f>
        <v/>
      </c>
      <c r="E2249" s="1734">
        <f>'10. Electricidad y otras energ.'!G48</f>
        <v>0</v>
      </c>
      <c r="F2249" s="1742">
        <f>'10. Electricidad y otras energ.'!H48</f>
        <v>0</v>
      </c>
      <c r="G2249" s="1743" t="str">
        <f t="shared" ca="1" si="193"/>
        <v/>
      </c>
      <c r="H2249" s="1552" t="str">
        <f t="shared" ca="1" si="195"/>
        <v/>
      </c>
      <c r="J2249" s="1734" t="e">
        <f t="shared" ca="1" si="194"/>
        <v>#REF!</v>
      </c>
      <c r="K2249" s="1651" t="e">
        <f t="shared" ca="1" si="192"/>
        <v>#REF!</v>
      </c>
      <c r="M2249" s="12"/>
      <c r="N2249" s="12"/>
      <c r="O2249" s="12"/>
      <c r="U2249" s="1744" t="s">
        <v>1289</v>
      </c>
      <c r="V2249" s="1736">
        <v>0.33</v>
      </c>
      <c r="W2249" s="784" t="s">
        <v>1351</v>
      </c>
      <c r="X2249" s="1737">
        <v>0</v>
      </c>
      <c r="Y2249" s="784" t="s">
        <v>1323</v>
      </c>
      <c r="Z2249" s="1737">
        <v>0.17000000178813934</v>
      </c>
      <c r="AA2249" s="784" t="s">
        <v>1359</v>
      </c>
      <c r="AB2249" s="1738">
        <v>0.34000000357627869</v>
      </c>
      <c r="AC2249" s="784" t="s">
        <v>1358</v>
      </c>
      <c r="AD2249" s="1739">
        <v>0.20999999344348907</v>
      </c>
      <c r="AE2249" s="784" t="s">
        <v>1357</v>
      </c>
      <c r="AF2249" s="1739">
        <v>0</v>
      </c>
      <c r="AG2249" s="784" t="s">
        <v>1356</v>
      </c>
      <c r="AH2249" s="1739">
        <v>0</v>
      </c>
      <c r="AI2249" s="784" t="s">
        <v>1355</v>
      </c>
      <c r="AJ2249" s="1739">
        <v>0.40000000596046448</v>
      </c>
      <c r="AK2249" s="784" t="s">
        <v>1317</v>
      </c>
      <c r="AL2249" s="1739">
        <v>0</v>
      </c>
      <c r="AM2249" s="1740" t="s">
        <v>1354</v>
      </c>
      <c r="AN2249" s="1741">
        <v>0.24</v>
      </c>
      <c r="AO2249" s="784" t="s">
        <v>1290</v>
      </c>
      <c r="AP2249" s="1739">
        <v>0</v>
      </c>
      <c r="AQ2249" s="794" t="s">
        <v>1301</v>
      </c>
      <c r="AR2249" s="893">
        <v>0.27</v>
      </c>
      <c r="AS2249" s="784" t="s">
        <v>1317</v>
      </c>
      <c r="AT2249" s="785">
        <v>0.26</v>
      </c>
      <c r="AU2249" s="784" t="s">
        <v>1290</v>
      </c>
      <c r="AV2249" s="785">
        <v>0.28100000000000003</v>
      </c>
    </row>
    <row r="2250" spans="3:48" ht="18" customHeight="1">
      <c r="C2250" s="1734" t="str">
        <f>IF(ISTEXT('10. Electricidad y otras energ.'!E49),'10. Electricidad y otras energ.'!E49,"")</f>
        <v/>
      </c>
      <c r="D2250" s="1734" t="str">
        <f>IF(ISTEXT('10. Electricidad y otras energ.'!F49),'10. Electricidad y otras energ.'!F49,"")</f>
        <v/>
      </c>
      <c r="E2250" s="1734">
        <f>'10. Electricidad y otras energ.'!G49</f>
        <v>0</v>
      </c>
      <c r="F2250" s="1742">
        <f>'10. Electricidad y otras energ.'!H49</f>
        <v>0</v>
      </c>
      <c r="G2250" s="1743" t="str">
        <f t="shared" ca="1" si="193"/>
        <v/>
      </c>
      <c r="H2250" s="1552" t="str">
        <f t="shared" ref="H2250:H2277" ca="1" si="196">IF(ISNUMBER(F2250*G2250),F2250*G2250,"")</f>
        <v/>
      </c>
      <c r="J2250" s="1734" t="e">
        <f t="shared" ref="J2250:J2291" ca="1" si="197">INDIRECT("_Com"&amp;$D$6)</f>
        <v>#REF!</v>
      </c>
      <c r="K2250" s="1651" t="e">
        <f t="shared" ref="K2250:K2290" ca="1" si="198">INDIRECT("_Mix"&amp;$D$6)</f>
        <v>#REF!</v>
      </c>
      <c r="M2250" s="12"/>
      <c r="N2250" s="12"/>
      <c r="O2250" s="12"/>
      <c r="U2250" s="794" t="s">
        <v>2495</v>
      </c>
      <c r="V2250" s="1745">
        <v>0.36</v>
      </c>
      <c r="W2250" s="784" t="s">
        <v>1289</v>
      </c>
      <c r="X2250" s="1737">
        <v>0.38999998569488525</v>
      </c>
      <c r="Y2250" s="784" t="s">
        <v>1366</v>
      </c>
      <c r="Z2250" s="1737">
        <v>0.14000000059604645</v>
      </c>
      <c r="AA2250" s="784" t="s">
        <v>1313</v>
      </c>
      <c r="AB2250" s="1738">
        <v>0</v>
      </c>
      <c r="AC2250" s="784" t="s">
        <v>1365</v>
      </c>
      <c r="AD2250" s="1739">
        <v>0</v>
      </c>
      <c r="AE2250" s="784" t="s">
        <v>1364</v>
      </c>
      <c r="AF2250" s="1739">
        <v>0</v>
      </c>
      <c r="AG2250" s="784" t="s">
        <v>1363</v>
      </c>
      <c r="AH2250" s="1739">
        <v>0</v>
      </c>
      <c r="AI2250" s="784" t="s">
        <v>1316</v>
      </c>
      <c r="AJ2250" s="1739">
        <v>0.37999999523162842</v>
      </c>
      <c r="AK2250" s="784" t="s">
        <v>1241</v>
      </c>
      <c r="AL2250" s="1739">
        <v>0.18999999761581421</v>
      </c>
      <c r="AM2250" s="1740" t="s">
        <v>1362</v>
      </c>
      <c r="AN2250" s="1741">
        <v>0.25</v>
      </c>
      <c r="AO2250" s="784" t="s">
        <v>1278</v>
      </c>
      <c r="AP2250" s="1739">
        <v>0.25800000000000001</v>
      </c>
      <c r="AQ2250" s="794" t="s">
        <v>1335</v>
      </c>
      <c r="AR2250" s="893">
        <v>0.193</v>
      </c>
      <c r="AS2250" s="784" t="s">
        <v>1287</v>
      </c>
      <c r="AT2250" s="785">
        <v>0.14000000000000001</v>
      </c>
      <c r="AU2250" s="784" t="s">
        <v>1278</v>
      </c>
      <c r="AV2250" s="785">
        <v>0.28199999999999997</v>
      </c>
    </row>
    <row r="2251" spans="3:48" ht="18" customHeight="1">
      <c r="C2251" s="1734" t="str">
        <f>IF(ISTEXT('10. Electricidad y otras energ.'!E50),'10. Electricidad y otras energ.'!E50,"")</f>
        <v/>
      </c>
      <c r="D2251" s="1734" t="str">
        <f>IF(ISTEXT('10. Electricidad y otras energ.'!F50),'10. Electricidad y otras energ.'!F50,"")</f>
        <v/>
      </c>
      <c r="E2251" s="1734">
        <f>'10. Electricidad y otras energ.'!G50</f>
        <v>0</v>
      </c>
      <c r="F2251" s="1742">
        <f>'10. Electricidad y otras energ.'!H50</f>
        <v>0</v>
      </c>
      <c r="G2251" s="1743" t="str">
        <f t="shared" ca="1" si="193"/>
        <v/>
      </c>
      <c r="H2251" s="1552" t="str">
        <f t="shared" ca="1" si="196"/>
        <v/>
      </c>
      <c r="J2251" s="1734" t="e">
        <f t="shared" ca="1" si="197"/>
        <v>#REF!</v>
      </c>
      <c r="K2251" s="1651" t="e">
        <f t="shared" ca="1" si="198"/>
        <v>#REF!</v>
      </c>
      <c r="M2251" s="12"/>
      <c r="N2251" s="12"/>
      <c r="O2251" s="12"/>
      <c r="U2251" s="794" t="s">
        <v>2496</v>
      </c>
      <c r="V2251" s="1745">
        <v>0.36</v>
      </c>
      <c r="W2251" s="784" t="s">
        <v>1371</v>
      </c>
      <c r="X2251" s="1737">
        <v>0</v>
      </c>
      <c r="Y2251" s="784" t="s">
        <v>1297</v>
      </c>
      <c r="Z2251" s="1737">
        <v>0</v>
      </c>
      <c r="AA2251" s="784" t="s">
        <v>1283</v>
      </c>
      <c r="AB2251" s="1738">
        <v>0</v>
      </c>
      <c r="AC2251" s="784" t="s">
        <v>1264</v>
      </c>
      <c r="AD2251" s="1739">
        <v>0</v>
      </c>
      <c r="AE2251" s="784" t="s">
        <v>1370</v>
      </c>
      <c r="AF2251" s="1739">
        <v>0</v>
      </c>
      <c r="AG2251" s="784" t="s">
        <v>1235</v>
      </c>
      <c r="AH2251" s="1739">
        <v>0</v>
      </c>
      <c r="AI2251" s="784" t="s">
        <v>1369</v>
      </c>
      <c r="AJ2251" s="1739">
        <v>0</v>
      </c>
      <c r="AK2251" s="784" t="s">
        <v>1234</v>
      </c>
      <c r="AL2251" s="1739">
        <v>0</v>
      </c>
      <c r="AM2251" s="1740" t="s">
        <v>1310</v>
      </c>
      <c r="AN2251" s="1741">
        <v>0</v>
      </c>
      <c r="AO2251" s="784" t="s">
        <v>1281</v>
      </c>
      <c r="AP2251" s="1739">
        <v>0</v>
      </c>
      <c r="AQ2251" s="794" t="s">
        <v>1346</v>
      </c>
      <c r="AR2251" s="893">
        <v>0</v>
      </c>
      <c r="AS2251" s="784" t="s">
        <v>1291</v>
      </c>
      <c r="AT2251" s="785">
        <v>0.25700000000000001</v>
      </c>
      <c r="AU2251" s="784" t="s">
        <v>1281</v>
      </c>
      <c r="AV2251" s="785">
        <v>0.26400000000000001</v>
      </c>
    </row>
    <row r="2252" spans="3:48" ht="18" customHeight="1">
      <c r="C2252" s="1734" t="str">
        <f>IF(ISTEXT('10. Electricidad y otras energ.'!E51),'10. Electricidad y otras energ.'!E51,"")</f>
        <v/>
      </c>
      <c r="D2252" s="1734" t="str">
        <f>IF(ISTEXT('10. Electricidad y otras energ.'!F51),'10. Electricidad y otras energ.'!F51,"")</f>
        <v/>
      </c>
      <c r="E2252" s="1734">
        <f>'10. Electricidad y otras energ.'!G51</f>
        <v>0</v>
      </c>
      <c r="F2252" s="1742">
        <f>'10. Electricidad y otras energ.'!H51</f>
        <v>0</v>
      </c>
      <c r="G2252" s="1743" t="str">
        <f t="shared" ca="1" si="193"/>
        <v/>
      </c>
      <c r="H2252" s="1552" t="str">
        <f t="shared" ca="1" si="196"/>
        <v/>
      </c>
      <c r="J2252" s="1734" t="e">
        <f t="shared" ca="1" si="197"/>
        <v>#REF!</v>
      </c>
      <c r="K2252" s="1651" t="e">
        <f t="shared" ca="1" si="198"/>
        <v>#REF!</v>
      </c>
      <c r="M2252" s="12"/>
      <c r="N2252" s="12"/>
      <c r="O2252" s="12"/>
      <c r="W2252" s="794" t="s">
        <v>2495</v>
      </c>
      <c r="X2252" s="1737">
        <v>0.4</v>
      </c>
      <c r="Y2252" s="784" t="s">
        <v>1307</v>
      </c>
      <c r="Z2252" s="1737">
        <v>0.15999999642372131</v>
      </c>
      <c r="AA2252" s="784" t="s">
        <v>1350</v>
      </c>
      <c r="AB2252" s="1738">
        <v>0</v>
      </c>
      <c r="AC2252" s="784" t="s">
        <v>1275</v>
      </c>
      <c r="AD2252" s="1739">
        <v>0.37999999523162842</v>
      </c>
      <c r="AE2252" s="784" t="s">
        <v>1282</v>
      </c>
      <c r="AF2252" s="1739">
        <v>0</v>
      </c>
      <c r="AG2252" s="784" t="s">
        <v>1303</v>
      </c>
      <c r="AH2252" s="1739">
        <v>0</v>
      </c>
      <c r="AI2252" s="784" t="s">
        <v>1255</v>
      </c>
      <c r="AJ2252" s="1739">
        <v>0</v>
      </c>
      <c r="AK2252" s="784" t="s">
        <v>1273</v>
      </c>
      <c r="AL2252" s="1739">
        <v>0</v>
      </c>
      <c r="AM2252" s="1740" t="s">
        <v>1374</v>
      </c>
      <c r="AN2252" s="1741">
        <v>0</v>
      </c>
      <c r="AO2252" s="784" t="s">
        <v>1287</v>
      </c>
      <c r="AP2252" s="1739">
        <v>0.20699999999999999</v>
      </c>
      <c r="AQ2252" s="794" t="s">
        <v>1324</v>
      </c>
      <c r="AR2252" s="893">
        <v>0</v>
      </c>
      <c r="AS2252" s="784" t="s">
        <v>1696</v>
      </c>
      <c r="AT2252" s="785">
        <v>0</v>
      </c>
      <c r="AU2252" s="784" t="s">
        <v>1317</v>
      </c>
      <c r="AV2252" s="785">
        <v>0.28299999999999997</v>
      </c>
    </row>
    <row r="2253" spans="3:48" ht="18" customHeight="1">
      <c r="C2253" s="1734" t="str">
        <f>IF(ISTEXT('10. Electricidad y otras energ.'!E52),'10. Electricidad y otras energ.'!E52,"")</f>
        <v/>
      </c>
      <c r="D2253" s="1734" t="str">
        <f>IF(ISTEXT('10. Electricidad y otras energ.'!F52),'10. Electricidad y otras energ.'!F52,"")</f>
        <v/>
      </c>
      <c r="E2253" s="1734">
        <f>'10. Electricidad y otras energ.'!G52</f>
        <v>0</v>
      </c>
      <c r="F2253" s="1742">
        <f>'10. Electricidad y otras energ.'!H52</f>
        <v>0</v>
      </c>
      <c r="G2253" s="1743" t="str">
        <f t="shared" ca="1" si="193"/>
        <v/>
      </c>
      <c r="H2253" s="1552" t="str">
        <f t="shared" ca="1" si="196"/>
        <v/>
      </c>
      <c r="J2253" s="1734" t="e">
        <f t="shared" ca="1" si="197"/>
        <v>#REF!</v>
      </c>
      <c r="K2253" s="1651" t="e">
        <f t="shared" ca="1" si="198"/>
        <v>#REF!</v>
      </c>
      <c r="M2253" s="12"/>
      <c r="N2253" s="12"/>
      <c r="O2253" s="12"/>
      <c r="W2253" s="794" t="s">
        <v>2496</v>
      </c>
      <c r="X2253" s="1737">
        <v>0.4</v>
      </c>
      <c r="Y2253" s="784" t="s">
        <v>1334</v>
      </c>
      <c r="Z2253" s="1737">
        <v>0</v>
      </c>
      <c r="AA2253" s="784" t="s">
        <v>1323</v>
      </c>
      <c r="AB2253" s="1738">
        <v>0.18999999761581421</v>
      </c>
      <c r="AC2253" s="784" t="s">
        <v>1296</v>
      </c>
      <c r="AD2253" s="1739">
        <v>0.33000001311302185</v>
      </c>
      <c r="AE2253" s="784" t="s">
        <v>1379</v>
      </c>
      <c r="AF2253" s="1739">
        <v>0.36000001430511475</v>
      </c>
      <c r="AG2253" s="784" t="s">
        <v>1348</v>
      </c>
      <c r="AH2253" s="1739">
        <v>0</v>
      </c>
      <c r="AI2253" s="784" t="s">
        <v>1378</v>
      </c>
      <c r="AJ2253" s="1739">
        <v>0</v>
      </c>
      <c r="AK2253" s="784" t="s">
        <v>1377</v>
      </c>
      <c r="AL2253" s="1739">
        <v>0</v>
      </c>
      <c r="AM2253" s="1740" t="s">
        <v>1339</v>
      </c>
      <c r="AN2253" s="1741">
        <v>0.21</v>
      </c>
      <c r="AO2253" s="784" t="s">
        <v>1291</v>
      </c>
      <c r="AP2253" s="1739">
        <v>0.16800000000000001</v>
      </c>
      <c r="AQ2253" s="794" t="s">
        <v>1327</v>
      </c>
      <c r="AR2253" s="893">
        <v>0</v>
      </c>
      <c r="AS2253" s="784" t="s">
        <v>1683</v>
      </c>
      <c r="AT2253" s="785">
        <v>0</v>
      </c>
      <c r="AU2253" s="784" t="s">
        <v>1287</v>
      </c>
      <c r="AV2253" s="785">
        <v>0.16</v>
      </c>
    </row>
    <row r="2254" spans="3:48" ht="18" customHeight="1">
      <c r="C2254" s="1734" t="str">
        <f>IF(ISTEXT('10. Electricidad y otras energ.'!E53),'10. Electricidad y otras energ.'!E53,"")</f>
        <v/>
      </c>
      <c r="D2254" s="1734" t="str">
        <f>IF(ISTEXT('10. Electricidad y otras energ.'!F53),'10. Electricidad y otras energ.'!F53,"")</f>
        <v/>
      </c>
      <c r="E2254" s="1734">
        <f>'10. Electricidad y otras energ.'!G53</f>
        <v>0</v>
      </c>
      <c r="F2254" s="1742">
        <f>'10. Electricidad y otras energ.'!H53</f>
        <v>0</v>
      </c>
      <c r="G2254" s="1743" t="str">
        <f t="shared" ca="1" si="193"/>
        <v/>
      </c>
      <c r="H2254" s="1552" t="str">
        <f t="shared" ca="1" si="196"/>
        <v/>
      </c>
      <c r="J2254" s="1734" t="e">
        <f t="shared" ca="1" si="197"/>
        <v>#REF!</v>
      </c>
      <c r="K2254" s="1651" t="e">
        <f t="shared" ca="1" si="198"/>
        <v>#REF!</v>
      </c>
      <c r="M2254" s="12"/>
      <c r="N2254" s="12"/>
      <c r="O2254" s="12"/>
      <c r="W2254" s="12"/>
      <c r="X2254" s="12"/>
      <c r="Y2254" s="784" t="s">
        <v>1340</v>
      </c>
      <c r="Z2254" s="1737">
        <v>0.20999999344348907</v>
      </c>
      <c r="AA2254" s="784" t="s">
        <v>1366</v>
      </c>
      <c r="AB2254" s="1738">
        <v>0.14000000059604645</v>
      </c>
      <c r="AC2254" s="784" t="s">
        <v>1383</v>
      </c>
      <c r="AD2254" s="1739">
        <v>0.40000000596046448</v>
      </c>
      <c r="AE2254" s="784" t="s">
        <v>1320</v>
      </c>
      <c r="AF2254" s="1739">
        <v>0</v>
      </c>
      <c r="AG2254" s="784" t="s">
        <v>1357</v>
      </c>
      <c r="AH2254" s="1739">
        <v>0</v>
      </c>
      <c r="AI2254" s="784" t="s">
        <v>1248</v>
      </c>
      <c r="AJ2254" s="1739">
        <v>0</v>
      </c>
      <c r="AK2254" s="784" t="s">
        <v>1382</v>
      </c>
      <c r="AL2254" s="1739">
        <v>0.28999999165534973</v>
      </c>
      <c r="AM2254" s="1740" t="s">
        <v>1240</v>
      </c>
      <c r="AN2254" s="1741">
        <v>0</v>
      </c>
      <c r="AO2254" s="784" t="s">
        <v>1678</v>
      </c>
      <c r="AP2254" s="1739">
        <v>0.113</v>
      </c>
      <c r="AQ2254" s="794" t="s">
        <v>1314</v>
      </c>
      <c r="AR2254" s="893">
        <v>0.19500000000000001</v>
      </c>
      <c r="AS2254" s="784" t="s">
        <v>1301</v>
      </c>
      <c r="AT2254" s="785">
        <v>0.25600000000000001</v>
      </c>
      <c r="AU2254" s="784" t="s">
        <v>1291</v>
      </c>
      <c r="AV2254" s="785">
        <v>0.28299999999999997</v>
      </c>
    </row>
    <row r="2255" spans="3:48" ht="18" customHeight="1">
      <c r="C2255" s="1734" t="str">
        <f>IF(ISTEXT('10. Electricidad y otras energ.'!E54),'10. Electricidad y otras energ.'!E54,"")</f>
        <v/>
      </c>
      <c r="D2255" s="1734" t="str">
        <f>IF(ISTEXT('10. Electricidad y otras energ.'!F54),'10. Electricidad y otras energ.'!F54,"")</f>
        <v/>
      </c>
      <c r="E2255" s="1734">
        <f>'10. Electricidad y otras energ.'!G54</f>
        <v>0</v>
      </c>
      <c r="F2255" s="1742">
        <f>'10. Electricidad y otras energ.'!H54</f>
        <v>0</v>
      </c>
      <c r="G2255" s="1743" t="str">
        <f t="shared" ca="1" si="193"/>
        <v/>
      </c>
      <c r="H2255" s="1552" t="str">
        <f t="shared" ca="1" si="196"/>
        <v/>
      </c>
      <c r="J2255" s="1734" t="e">
        <f t="shared" ca="1" si="197"/>
        <v>#REF!</v>
      </c>
      <c r="K2255" s="1651" t="e">
        <f t="shared" ca="1" si="198"/>
        <v>#REF!</v>
      </c>
      <c r="M2255" s="12"/>
      <c r="N2255" s="12"/>
      <c r="O2255" s="12"/>
      <c r="W2255" s="12"/>
      <c r="X2255" s="12"/>
      <c r="Y2255" s="784" t="s">
        <v>1345</v>
      </c>
      <c r="Z2255" s="1737">
        <v>0.11999999731779099</v>
      </c>
      <c r="AA2255" s="784" t="s">
        <v>1297</v>
      </c>
      <c r="AB2255" s="1738">
        <v>0</v>
      </c>
      <c r="AC2255" s="784" t="s">
        <v>1388</v>
      </c>
      <c r="AD2255" s="1739">
        <v>0</v>
      </c>
      <c r="AE2255" s="784" t="s">
        <v>1387</v>
      </c>
      <c r="AF2255" s="1739">
        <v>0</v>
      </c>
      <c r="AG2255" s="784" t="s">
        <v>1364</v>
      </c>
      <c r="AH2255" s="1739">
        <v>0</v>
      </c>
      <c r="AI2255" s="784" t="s">
        <v>1386</v>
      </c>
      <c r="AJ2255" s="1739">
        <v>0</v>
      </c>
      <c r="AK2255" s="784" t="s">
        <v>1385</v>
      </c>
      <c r="AL2255" s="1739">
        <v>0</v>
      </c>
      <c r="AM2255" s="1740" t="s">
        <v>1233</v>
      </c>
      <c r="AN2255" s="1741">
        <v>0</v>
      </c>
      <c r="AO2255" s="784" t="s">
        <v>1683</v>
      </c>
      <c r="AP2255" s="1739">
        <v>0</v>
      </c>
      <c r="AQ2255" s="794" t="s">
        <v>1318</v>
      </c>
      <c r="AR2255" s="893">
        <v>0.26500000000000001</v>
      </c>
      <c r="AS2255" s="784" t="s">
        <v>1335</v>
      </c>
      <c r="AT2255" s="785">
        <v>0.25600000000000001</v>
      </c>
      <c r="AU2255" s="784" t="s">
        <v>1696</v>
      </c>
      <c r="AV2255" s="785">
        <v>0</v>
      </c>
    </row>
    <row r="2256" spans="3:48" ht="18" customHeight="1">
      <c r="C2256" s="1734" t="str">
        <f>IF(ISTEXT('10. Electricidad y otras energ.'!E55),'10. Electricidad y otras energ.'!E55,"")</f>
        <v/>
      </c>
      <c r="D2256" s="1734" t="str">
        <f>IF(ISTEXT('10. Electricidad y otras energ.'!F55),'10. Electricidad y otras energ.'!F55,"")</f>
        <v/>
      </c>
      <c r="E2256" s="1734">
        <f>'10. Electricidad y otras energ.'!G55</f>
        <v>0</v>
      </c>
      <c r="F2256" s="1742">
        <f>'10. Electricidad y otras energ.'!H55</f>
        <v>0</v>
      </c>
      <c r="G2256" s="1743" t="str">
        <f t="shared" ca="1" si="193"/>
        <v/>
      </c>
      <c r="H2256" s="1552" t="str">
        <f t="shared" ca="1" si="196"/>
        <v/>
      </c>
      <c r="J2256" s="1734" t="e">
        <f t="shared" ca="1" si="197"/>
        <v>#REF!</v>
      </c>
      <c r="K2256" s="1651" t="e">
        <f t="shared" ca="1" si="198"/>
        <v>#REF!</v>
      </c>
      <c r="M2256" s="12"/>
      <c r="N2256" s="12"/>
      <c r="O2256" s="12"/>
      <c r="W2256" s="12"/>
      <c r="X2256" s="12"/>
      <c r="Y2256" s="784" t="s">
        <v>1326</v>
      </c>
      <c r="Z2256" s="1737">
        <v>0</v>
      </c>
      <c r="AA2256" s="784" t="s">
        <v>1394</v>
      </c>
      <c r="AB2256" s="1738">
        <v>0.119999997317791</v>
      </c>
      <c r="AC2256" s="784" t="s">
        <v>1393</v>
      </c>
      <c r="AD2256" s="1739">
        <v>9.9999997764825821E-3</v>
      </c>
      <c r="AE2256" s="784" t="s">
        <v>1392</v>
      </c>
      <c r="AF2256" s="1739">
        <v>0.23999999463558197</v>
      </c>
      <c r="AG2256" s="784" t="s">
        <v>1370</v>
      </c>
      <c r="AH2256" s="1739">
        <v>0</v>
      </c>
      <c r="AI2256" s="784" t="s">
        <v>1391</v>
      </c>
      <c r="AJ2256" s="1739">
        <v>0</v>
      </c>
      <c r="AK2256" s="784" t="s">
        <v>1355</v>
      </c>
      <c r="AL2256" s="1739">
        <v>0</v>
      </c>
      <c r="AM2256" s="1740" t="s">
        <v>1317</v>
      </c>
      <c r="AN2256" s="1741">
        <v>0</v>
      </c>
      <c r="AO2256" s="784" t="s">
        <v>1686</v>
      </c>
      <c r="AP2256" s="1739">
        <v>0</v>
      </c>
      <c r="AQ2256" s="794" t="s">
        <v>1336</v>
      </c>
      <c r="AR2256" s="893">
        <v>0.27200000000000002</v>
      </c>
      <c r="AS2256" s="784" t="s">
        <v>1346</v>
      </c>
      <c r="AT2256" s="785">
        <v>0</v>
      </c>
      <c r="AU2256" s="784" t="s">
        <v>1683</v>
      </c>
      <c r="AV2256" s="785">
        <v>0</v>
      </c>
    </row>
    <row r="2257" spans="3:48" ht="18" customHeight="1">
      <c r="C2257" s="1734" t="str">
        <f>IF(ISTEXT('10. Electricidad y otras energ.'!E56),'10. Electricidad y otras energ.'!E56,"")</f>
        <v/>
      </c>
      <c r="D2257" s="1734" t="str">
        <f>IF(ISTEXT('10. Electricidad y otras energ.'!F56),'10. Electricidad y otras energ.'!F56,"")</f>
        <v/>
      </c>
      <c r="E2257" s="1734">
        <f>'10. Electricidad y otras energ.'!G56</f>
        <v>0</v>
      </c>
      <c r="F2257" s="1742">
        <f>'10. Electricidad y otras energ.'!H56</f>
        <v>0</v>
      </c>
      <c r="G2257" s="1743" t="str">
        <f t="shared" ca="1" si="193"/>
        <v/>
      </c>
      <c r="H2257" s="1552" t="str">
        <f t="shared" ca="1" si="196"/>
        <v/>
      </c>
      <c r="J2257" s="1734" t="e">
        <f t="shared" ca="1" si="197"/>
        <v>#REF!</v>
      </c>
      <c r="K2257" s="1651" t="e">
        <f t="shared" ca="1" si="198"/>
        <v>#REF!</v>
      </c>
      <c r="M2257" s="12"/>
      <c r="N2257" s="12"/>
      <c r="O2257" s="12"/>
      <c r="W2257" s="12"/>
      <c r="X2257" s="12"/>
      <c r="Y2257" s="784" t="s">
        <v>1400</v>
      </c>
      <c r="Z2257" s="1737">
        <v>0.34000000357627869</v>
      </c>
      <c r="AA2257" s="784" t="s">
        <v>1334</v>
      </c>
      <c r="AB2257" s="1738">
        <v>3.9999999105930328E-2</v>
      </c>
      <c r="AC2257" s="784" t="s">
        <v>1257</v>
      </c>
      <c r="AD2257" s="1739">
        <v>0</v>
      </c>
      <c r="AE2257" s="784" t="s">
        <v>1399</v>
      </c>
      <c r="AF2257" s="1739">
        <v>0.23999999463558197</v>
      </c>
      <c r="AG2257" s="784" t="s">
        <v>1398</v>
      </c>
      <c r="AH2257" s="1739">
        <v>0</v>
      </c>
      <c r="AI2257" s="784" t="s">
        <v>1397</v>
      </c>
      <c r="AJ2257" s="1739">
        <v>0</v>
      </c>
      <c r="AK2257" s="784" t="s">
        <v>1396</v>
      </c>
      <c r="AL2257" s="1739">
        <v>0</v>
      </c>
      <c r="AM2257" s="1740" t="s">
        <v>1241</v>
      </c>
      <c r="AN2257" s="1741">
        <v>0.2</v>
      </c>
      <c r="AO2257" s="784" t="s">
        <v>1301</v>
      </c>
      <c r="AP2257" s="1739">
        <v>0.25800000000000001</v>
      </c>
      <c r="AQ2257" s="794" t="s">
        <v>1709</v>
      </c>
      <c r="AR2257" s="893">
        <v>0</v>
      </c>
      <c r="AS2257" s="784" t="s">
        <v>1324</v>
      </c>
      <c r="AT2257" s="785">
        <v>0</v>
      </c>
      <c r="AU2257" s="784" t="s">
        <v>1301</v>
      </c>
      <c r="AV2257" s="785">
        <v>0.27400000000000002</v>
      </c>
    </row>
    <row r="2258" spans="3:48" ht="18" customHeight="1">
      <c r="C2258" s="1734" t="str">
        <f>IF(ISTEXT('10. Electricidad y otras energ.'!E57),'10. Electricidad y otras energ.'!E57,"")</f>
        <v/>
      </c>
      <c r="D2258" s="1734" t="str">
        <f>IF(ISTEXT('10. Electricidad y otras energ.'!F57),'10. Electricidad y otras energ.'!F57,"")</f>
        <v/>
      </c>
      <c r="E2258" s="1734">
        <f>'10. Electricidad y otras energ.'!G57</f>
        <v>0</v>
      </c>
      <c r="F2258" s="1742">
        <f>'10. Electricidad y otras energ.'!H57</f>
        <v>0</v>
      </c>
      <c r="G2258" s="1743" t="str">
        <f t="shared" ca="1" si="193"/>
        <v/>
      </c>
      <c r="H2258" s="1552" t="str">
        <f t="shared" ca="1" si="196"/>
        <v/>
      </c>
      <c r="J2258" s="1734" t="e">
        <f t="shared" ca="1" si="197"/>
        <v>#REF!</v>
      </c>
      <c r="K2258" s="1651" t="e">
        <f t="shared" ca="1" si="198"/>
        <v>#REF!</v>
      </c>
      <c r="M2258" s="12"/>
      <c r="N2258" s="12"/>
      <c r="O2258" s="12"/>
      <c r="W2258" s="12"/>
      <c r="X2258" s="12"/>
      <c r="Y2258" s="784" t="s">
        <v>1351</v>
      </c>
      <c r="Z2258" s="1737">
        <v>0</v>
      </c>
      <c r="AA2258" s="784" t="s">
        <v>1340</v>
      </c>
      <c r="AB2258" s="1738">
        <v>0.20000000298023224</v>
      </c>
      <c r="AC2258" s="784" t="s">
        <v>1267</v>
      </c>
      <c r="AD2258" s="1739">
        <v>0.31000000238418579</v>
      </c>
      <c r="AE2258" s="784" t="s">
        <v>1405</v>
      </c>
      <c r="AF2258" s="1739">
        <v>0</v>
      </c>
      <c r="AG2258" s="784" t="s">
        <v>1404</v>
      </c>
      <c r="AH2258" s="1739">
        <v>0</v>
      </c>
      <c r="AI2258" s="784" t="s">
        <v>1363</v>
      </c>
      <c r="AJ2258" s="1739">
        <v>0</v>
      </c>
      <c r="AK2258" s="784" t="s">
        <v>1255</v>
      </c>
      <c r="AL2258" s="1739">
        <v>0</v>
      </c>
      <c r="AM2258" s="1740" t="s">
        <v>1234</v>
      </c>
      <c r="AN2258" s="1741">
        <v>0</v>
      </c>
      <c r="AO2258" s="784" t="s">
        <v>1346</v>
      </c>
      <c r="AP2258" s="1739">
        <v>0</v>
      </c>
      <c r="AQ2258" s="794" t="s">
        <v>1341</v>
      </c>
      <c r="AR2258" s="893">
        <v>0.26800000000000002</v>
      </c>
      <c r="AS2258" s="784" t="s">
        <v>1765</v>
      </c>
      <c r="AT2258" s="785">
        <v>0.254</v>
      </c>
      <c r="AU2258" s="784" t="s">
        <v>1346</v>
      </c>
      <c r="AV2258" s="785">
        <v>0</v>
      </c>
    </row>
    <row r="2259" spans="3:48" ht="18" customHeight="1">
      <c r="C2259" s="1734" t="str">
        <f>IF(ISTEXT('10. Electricidad y otras energ.'!E58),'10. Electricidad y otras energ.'!E58,"")</f>
        <v/>
      </c>
      <c r="D2259" s="1734" t="str">
        <f>IF(ISTEXT('10. Electricidad y otras energ.'!F58),'10. Electricidad y otras energ.'!F58,"")</f>
        <v/>
      </c>
      <c r="E2259" s="1734">
        <f>'10. Electricidad y otras energ.'!G58</f>
        <v>0</v>
      </c>
      <c r="F2259" s="1742">
        <f>'10. Electricidad y otras energ.'!H58</f>
        <v>0</v>
      </c>
      <c r="G2259" s="1743" t="str">
        <f t="shared" ca="1" si="193"/>
        <v/>
      </c>
      <c r="H2259" s="1552" t="str">
        <f t="shared" ca="1" si="196"/>
        <v/>
      </c>
      <c r="J2259" s="1734" t="e">
        <f t="shared" ca="1" si="197"/>
        <v>#REF!</v>
      </c>
      <c r="K2259" s="1651" t="e">
        <f t="shared" ca="1" si="198"/>
        <v>#REF!</v>
      </c>
      <c r="M2259" s="12"/>
      <c r="N2259" s="12"/>
      <c r="O2259" s="12"/>
      <c r="W2259" s="12"/>
      <c r="X2259" s="12"/>
      <c r="Y2259" s="784" t="s">
        <v>1409</v>
      </c>
      <c r="Z2259" s="1737">
        <v>0</v>
      </c>
      <c r="AA2259" s="784" t="s">
        <v>1345</v>
      </c>
      <c r="AB2259" s="1738">
        <v>0.12999999523162842</v>
      </c>
      <c r="AC2259" s="784" t="s">
        <v>1322</v>
      </c>
      <c r="AD2259" s="1739">
        <v>0.36000001430511475</v>
      </c>
      <c r="AE2259" s="784" t="s">
        <v>1408</v>
      </c>
      <c r="AF2259" s="1739">
        <v>0</v>
      </c>
      <c r="AG2259" s="784" t="s">
        <v>1282</v>
      </c>
      <c r="AH2259" s="1739">
        <v>0</v>
      </c>
      <c r="AI2259" s="784" t="s">
        <v>1235</v>
      </c>
      <c r="AJ2259" s="1739">
        <v>0</v>
      </c>
      <c r="AK2259" s="784" t="s">
        <v>1263</v>
      </c>
      <c r="AL2259" s="1739">
        <v>0.31000000238418579</v>
      </c>
      <c r="AM2259" s="1740" t="s">
        <v>1273</v>
      </c>
      <c r="AN2259" s="1741">
        <v>0</v>
      </c>
      <c r="AO2259" s="784" t="s">
        <v>1308</v>
      </c>
      <c r="AP2259" s="1739">
        <v>0</v>
      </c>
      <c r="AQ2259" s="794" t="s">
        <v>1702</v>
      </c>
      <c r="AR2259" s="893">
        <v>0</v>
      </c>
      <c r="AS2259" s="784" t="s">
        <v>1327</v>
      </c>
      <c r="AT2259" s="785">
        <v>0</v>
      </c>
      <c r="AU2259" s="784" t="s">
        <v>1324</v>
      </c>
      <c r="AV2259" s="785">
        <v>0</v>
      </c>
    </row>
    <row r="2260" spans="3:48" ht="18" customHeight="1">
      <c r="C2260" s="1734" t="str">
        <f>IF(ISTEXT('10. Electricidad y otras energ.'!E59),'10. Electricidad y otras energ.'!E59,"")</f>
        <v/>
      </c>
      <c r="D2260" s="1734" t="str">
        <f>IF(ISTEXT('10. Electricidad y otras energ.'!F59),'10. Electricidad y otras energ.'!F59,"")</f>
        <v/>
      </c>
      <c r="E2260" s="1734">
        <f>'10. Electricidad y otras energ.'!G59</f>
        <v>0</v>
      </c>
      <c r="F2260" s="1742">
        <f>'10. Electricidad y otras energ.'!H59</f>
        <v>0</v>
      </c>
      <c r="G2260" s="1743" t="str">
        <f t="shared" ref="G2260:G2276" ca="1" si="199">IFERROR((IF($E2260=$G$2285,$H$2285,IF($E2260=$G$2286,$H$2286,VLOOKUP(D2260,$J$2226:$K$2471,2,0)))),"")</f>
        <v/>
      </c>
      <c r="H2260" s="1552" t="str">
        <f t="shared" ca="1" si="196"/>
        <v/>
      </c>
      <c r="J2260" s="1734" t="e">
        <f t="shared" ca="1" si="197"/>
        <v>#REF!</v>
      </c>
      <c r="K2260" s="1651" t="e">
        <f t="shared" ca="1" si="198"/>
        <v>#REF!</v>
      </c>
      <c r="M2260" s="12"/>
      <c r="N2260" s="12"/>
      <c r="O2260" s="12"/>
      <c r="W2260" s="12"/>
      <c r="X2260" s="12"/>
      <c r="Y2260" s="784" t="s">
        <v>1289</v>
      </c>
      <c r="Z2260" s="1737">
        <v>0.36000001430511475</v>
      </c>
      <c r="AA2260" s="784" t="s">
        <v>1326</v>
      </c>
      <c r="AB2260" s="1738">
        <v>0</v>
      </c>
      <c r="AC2260" s="784" t="s">
        <v>1258</v>
      </c>
      <c r="AD2260" s="1739">
        <v>0.34999999403953552</v>
      </c>
      <c r="AE2260" s="784" t="s">
        <v>1414</v>
      </c>
      <c r="AF2260" s="1739">
        <v>0</v>
      </c>
      <c r="AG2260" s="784" t="s">
        <v>1379</v>
      </c>
      <c r="AH2260" s="1739">
        <v>0</v>
      </c>
      <c r="AI2260" s="784" t="s">
        <v>1303</v>
      </c>
      <c r="AJ2260" s="1739">
        <v>0</v>
      </c>
      <c r="AK2260" s="784" t="s">
        <v>1248</v>
      </c>
      <c r="AL2260" s="1739">
        <v>0</v>
      </c>
      <c r="AM2260" s="1740" t="s">
        <v>1377</v>
      </c>
      <c r="AN2260" s="1741">
        <v>0</v>
      </c>
      <c r="AO2260" s="784" t="s">
        <v>1691</v>
      </c>
      <c r="AP2260" s="1739">
        <v>0</v>
      </c>
      <c r="AQ2260" s="794" t="s">
        <v>1710</v>
      </c>
      <c r="AR2260" s="893">
        <v>0</v>
      </c>
      <c r="AS2260" s="784" t="s">
        <v>1697</v>
      </c>
      <c r="AT2260" s="785">
        <v>0</v>
      </c>
      <c r="AU2260" s="784" t="s">
        <v>1765</v>
      </c>
      <c r="AV2260" s="785">
        <v>0.28299999999999997</v>
      </c>
    </row>
    <row r="2261" spans="3:48" ht="18" customHeight="1">
      <c r="C2261" s="1734" t="str">
        <f>IF(ISTEXT('10. Electricidad y otras energ.'!E60),'10. Electricidad y otras energ.'!E60,"")</f>
        <v/>
      </c>
      <c r="D2261" s="1734" t="str">
        <f>IF(ISTEXT('10. Electricidad y otras energ.'!F60),'10. Electricidad y otras energ.'!F60,"")</f>
        <v/>
      </c>
      <c r="E2261" s="1734">
        <f>'10. Electricidad y otras energ.'!G60</f>
        <v>0</v>
      </c>
      <c r="F2261" s="1742">
        <f>'10. Electricidad y otras energ.'!H60</f>
        <v>0</v>
      </c>
      <c r="G2261" s="1743" t="str">
        <f t="shared" ca="1" si="199"/>
        <v/>
      </c>
      <c r="H2261" s="1552" t="str">
        <f t="shared" ca="1" si="196"/>
        <v/>
      </c>
      <c r="J2261" s="1734" t="e">
        <f t="shared" ca="1" si="197"/>
        <v>#REF!</v>
      </c>
      <c r="K2261" s="1651" t="e">
        <f t="shared" ca="1" si="198"/>
        <v>#REF!</v>
      </c>
      <c r="M2261" s="12"/>
      <c r="N2261" s="12"/>
      <c r="O2261" s="12"/>
      <c r="W2261" s="12"/>
      <c r="X2261" s="12"/>
      <c r="Y2261" s="784" t="s">
        <v>1371</v>
      </c>
      <c r="Z2261" s="1737">
        <v>0</v>
      </c>
      <c r="AA2261" s="784" t="s">
        <v>1400</v>
      </c>
      <c r="AB2261" s="1738">
        <v>0.34000000357627869</v>
      </c>
      <c r="AC2261" s="784" t="s">
        <v>1268</v>
      </c>
      <c r="AD2261" s="1739">
        <v>0.36000001430511475</v>
      </c>
      <c r="AE2261" s="784" t="s">
        <v>1417</v>
      </c>
      <c r="AF2261" s="1739">
        <v>0</v>
      </c>
      <c r="AG2261" s="784" t="s">
        <v>1416</v>
      </c>
      <c r="AH2261" s="1739">
        <v>0</v>
      </c>
      <c r="AI2261" s="784" t="s">
        <v>1312</v>
      </c>
      <c r="AJ2261" s="1739">
        <v>0</v>
      </c>
      <c r="AK2261" s="784" t="s">
        <v>1386</v>
      </c>
      <c r="AL2261" s="1739">
        <v>0</v>
      </c>
      <c r="AM2261" s="1740" t="s">
        <v>1301</v>
      </c>
      <c r="AN2261" s="1741">
        <v>0.24</v>
      </c>
      <c r="AO2261" s="784" t="s">
        <v>1427</v>
      </c>
      <c r="AP2261" s="1739">
        <v>0</v>
      </c>
      <c r="AQ2261" s="794" t="s">
        <v>1325</v>
      </c>
      <c r="AR2261" s="893">
        <v>0.27300000000000002</v>
      </c>
      <c r="AS2261" s="784" t="s">
        <v>1314</v>
      </c>
      <c r="AT2261" s="785">
        <v>0.25</v>
      </c>
      <c r="AU2261" s="784" t="s">
        <v>1360</v>
      </c>
      <c r="AV2261" s="785">
        <v>0.28299999999999997</v>
      </c>
    </row>
    <row r="2262" spans="3:48" ht="18" customHeight="1">
      <c r="C2262" s="1734" t="str">
        <f>IF(ISTEXT('10. Electricidad y otras energ.'!E61),'10. Electricidad y otras energ.'!E61,"")</f>
        <v/>
      </c>
      <c r="D2262" s="1734" t="str">
        <f>IF(ISTEXT('10. Electricidad y otras energ.'!F61),'10. Electricidad y otras energ.'!F61,"")</f>
        <v/>
      </c>
      <c r="E2262" s="1734">
        <f>'10. Electricidad y otras energ.'!G61</f>
        <v>0</v>
      </c>
      <c r="F2262" s="1742">
        <f>'10. Electricidad y otras energ.'!H61</f>
        <v>0</v>
      </c>
      <c r="G2262" s="1743" t="str">
        <f t="shared" ca="1" si="199"/>
        <v/>
      </c>
      <c r="H2262" s="1552" t="str">
        <f t="shared" ca="1" si="196"/>
        <v/>
      </c>
      <c r="J2262" s="1734" t="e">
        <f t="shared" ca="1" si="197"/>
        <v>#REF!</v>
      </c>
      <c r="K2262" s="1651" t="e">
        <f t="shared" ca="1" si="198"/>
        <v>#REF!</v>
      </c>
      <c r="M2262" s="12"/>
      <c r="N2262" s="12"/>
      <c r="O2262" s="12"/>
      <c r="Y2262" s="794" t="s">
        <v>2495</v>
      </c>
      <c r="Z2262" s="1737">
        <v>0.36</v>
      </c>
      <c r="AA2262" s="784" t="s">
        <v>1420</v>
      </c>
      <c r="AB2262" s="1738">
        <v>0.37000000476837158</v>
      </c>
      <c r="AC2262" s="784" t="s">
        <v>1359</v>
      </c>
      <c r="AD2262" s="1739">
        <v>0.34999999403953552</v>
      </c>
      <c r="AE2262" s="784" t="s">
        <v>1419</v>
      </c>
      <c r="AF2262" s="1739">
        <v>2.9999999329447746E-2</v>
      </c>
      <c r="AG2262" s="784" t="s">
        <v>1320</v>
      </c>
      <c r="AH2262" s="1739">
        <v>0.25999999046325684</v>
      </c>
      <c r="AI2262" s="784" t="s">
        <v>1357</v>
      </c>
      <c r="AJ2262" s="1739">
        <v>0</v>
      </c>
      <c r="AK2262" s="784" t="s">
        <v>1397</v>
      </c>
      <c r="AL2262" s="1739">
        <v>0</v>
      </c>
      <c r="AM2262" s="1740" t="s">
        <v>1346</v>
      </c>
      <c r="AN2262" s="1741">
        <v>0</v>
      </c>
      <c r="AO2262" s="784" t="s">
        <v>1327</v>
      </c>
      <c r="AP2262" s="1739">
        <v>0</v>
      </c>
      <c r="AQ2262" s="794" t="s">
        <v>1433</v>
      </c>
      <c r="AR2262" s="893">
        <v>0</v>
      </c>
      <c r="AS2262" s="784" t="s">
        <v>1318</v>
      </c>
      <c r="AT2262" s="785">
        <v>0.249</v>
      </c>
      <c r="AU2262" s="784" t="s">
        <v>1779</v>
      </c>
      <c r="AV2262" s="785">
        <v>0.28199999999999997</v>
      </c>
    </row>
    <row r="2263" spans="3:48" ht="18" customHeight="1">
      <c r="C2263" s="1734" t="str">
        <f>IF(ISTEXT('10. Electricidad y otras energ.'!E62),'10. Electricidad y otras energ.'!E62,"")</f>
        <v/>
      </c>
      <c r="D2263" s="1734" t="str">
        <f>IF(ISTEXT('10. Electricidad y otras energ.'!F62),'10. Electricidad y otras energ.'!F62,"")</f>
        <v/>
      </c>
      <c r="E2263" s="1734">
        <f>'10. Electricidad y otras energ.'!G62</f>
        <v>0</v>
      </c>
      <c r="F2263" s="1742">
        <f>'10. Electricidad y otras energ.'!H62</f>
        <v>0</v>
      </c>
      <c r="G2263" s="1743" t="str">
        <f t="shared" ca="1" si="199"/>
        <v/>
      </c>
      <c r="H2263" s="1552" t="str">
        <f t="shared" ca="1" si="196"/>
        <v/>
      </c>
      <c r="J2263" s="1734" t="e">
        <f t="shared" ca="1" si="197"/>
        <v>#REF!</v>
      </c>
      <c r="K2263" s="1651" t="e">
        <f t="shared" ca="1" si="198"/>
        <v>#REF!</v>
      </c>
      <c r="M2263" s="12"/>
      <c r="N2263" s="12"/>
      <c r="O2263" s="12"/>
      <c r="Y2263" s="794" t="s">
        <v>2496</v>
      </c>
      <c r="Z2263" s="1737">
        <v>0.36</v>
      </c>
      <c r="AA2263" s="784" t="s">
        <v>1351</v>
      </c>
      <c r="AB2263" s="1738">
        <v>0</v>
      </c>
      <c r="AC2263" s="784" t="s">
        <v>1313</v>
      </c>
      <c r="AD2263" s="1739">
        <v>0.14000000059604645</v>
      </c>
      <c r="AE2263" s="784" t="s">
        <v>1425</v>
      </c>
      <c r="AF2263" s="1739">
        <v>0</v>
      </c>
      <c r="AG2263" s="784" t="s">
        <v>1387</v>
      </c>
      <c r="AH2263" s="1739">
        <v>1.9999999552965164E-2</v>
      </c>
      <c r="AI2263" s="784" t="s">
        <v>1364</v>
      </c>
      <c r="AJ2263" s="1739">
        <v>0</v>
      </c>
      <c r="AK2263" s="784" t="s">
        <v>1424</v>
      </c>
      <c r="AL2263" s="1739">
        <v>0.31000000238418579</v>
      </c>
      <c r="AM2263" s="1740" t="s">
        <v>1423</v>
      </c>
      <c r="AN2263" s="1741">
        <v>0</v>
      </c>
      <c r="AO2263" s="784" t="s">
        <v>1697</v>
      </c>
      <c r="AP2263" s="1739">
        <v>0.25900000000000001</v>
      </c>
      <c r="AQ2263" s="794" t="s">
        <v>1380</v>
      </c>
      <c r="AR2263" s="893">
        <v>0.215</v>
      </c>
      <c r="AS2263" s="784" t="s">
        <v>1336</v>
      </c>
      <c r="AT2263" s="785">
        <v>0.26</v>
      </c>
      <c r="AU2263" s="784" t="s">
        <v>1327</v>
      </c>
      <c r="AV2263" s="785">
        <v>0</v>
      </c>
    </row>
    <row r="2264" spans="3:48" ht="18" customHeight="1">
      <c r="C2264" s="1734" t="str">
        <f>IF(ISTEXT('10. Electricidad y otras energ.'!E63),'10. Electricidad y otras energ.'!E63,"")</f>
        <v/>
      </c>
      <c r="D2264" s="1734" t="str">
        <f>IF(ISTEXT('10. Electricidad y otras energ.'!F63),'10. Electricidad y otras energ.'!F63,"")</f>
        <v/>
      </c>
      <c r="E2264" s="1734">
        <f>'10. Electricidad y otras energ.'!G63</f>
        <v>0</v>
      </c>
      <c r="F2264" s="1742">
        <f>'10. Electricidad y otras energ.'!H63</f>
        <v>0</v>
      </c>
      <c r="G2264" s="1743" t="str">
        <f t="shared" ca="1" si="199"/>
        <v/>
      </c>
      <c r="H2264" s="1552" t="str">
        <f t="shared" ca="1" si="196"/>
        <v/>
      </c>
      <c r="J2264" s="1734" t="e">
        <f t="shared" ca="1" si="197"/>
        <v>#REF!</v>
      </c>
      <c r="K2264" s="1651" t="e">
        <f t="shared" ca="1" si="198"/>
        <v>#REF!</v>
      </c>
      <c r="M2264" s="12"/>
      <c r="N2264" s="12"/>
      <c r="O2264" s="12"/>
      <c r="AA2264" s="784" t="s">
        <v>1430</v>
      </c>
      <c r="AB2264" s="1738">
        <v>0</v>
      </c>
      <c r="AC2264" s="784" t="s">
        <v>1283</v>
      </c>
      <c r="AD2264" s="1739">
        <v>0</v>
      </c>
      <c r="AE2264" s="784" t="s">
        <v>1429</v>
      </c>
      <c r="AF2264" s="1739">
        <v>0</v>
      </c>
      <c r="AG2264" s="784" t="s">
        <v>1428</v>
      </c>
      <c r="AH2264" s="1739">
        <v>0</v>
      </c>
      <c r="AI2264" s="784" t="s">
        <v>1370</v>
      </c>
      <c r="AJ2264" s="1739">
        <v>0</v>
      </c>
      <c r="AK2264" s="784" t="s">
        <v>1363</v>
      </c>
      <c r="AL2264" s="1739">
        <v>7.0000000298023224E-2</v>
      </c>
      <c r="AM2264" s="1740" t="s">
        <v>1427</v>
      </c>
      <c r="AN2264" s="1741">
        <v>0</v>
      </c>
      <c r="AO2264" s="784" t="s">
        <v>1699</v>
      </c>
      <c r="AP2264" s="1739">
        <v>0</v>
      </c>
      <c r="AQ2264" s="794" t="s">
        <v>1719</v>
      </c>
      <c r="AR2264" s="893">
        <v>0</v>
      </c>
      <c r="AS2264" s="784" t="s">
        <v>1709</v>
      </c>
      <c r="AT2264" s="785">
        <v>0</v>
      </c>
      <c r="AU2264" s="784" t="s">
        <v>1367</v>
      </c>
      <c r="AV2264" s="785">
        <v>0.27800000000000002</v>
      </c>
    </row>
    <row r="2265" spans="3:48" ht="18" customHeight="1">
      <c r="C2265" s="1734" t="str">
        <f>IF(ISTEXT('10. Electricidad y otras energ.'!E64),'10. Electricidad y otras energ.'!E64,"")</f>
        <v/>
      </c>
      <c r="D2265" s="1734" t="str">
        <f>IF(ISTEXT('10. Electricidad y otras energ.'!F64),'10. Electricidad y otras energ.'!F64,"")</f>
        <v/>
      </c>
      <c r="E2265" s="1734">
        <f>'10. Electricidad y otras energ.'!G64</f>
        <v>0</v>
      </c>
      <c r="F2265" s="1742">
        <f>'10. Electricidad y otras energ.'!H64</f>
        <v>0</v>
      </c>
      <c r="G2265" s="1743" t="str">
        <f t="shared" ca="1" si="199"/>
        <v/>
      </c>
      <c r="H2265" s="1552" t="str">
        <f t="shared" ca="1" si="196"/>
        <v/>
      </c>
      <c r="J2265" s="1734" t="e">
        <f t="shared" ca="1" si="197"/>
        <v>#REF!</v>
      </c>
      <c r="K2265" s="1651" t="e">
        <f t="shared" ca="1" si="198"/>
        <v>#REF!</v>
      </c>
      <c r="M2265" s="12"/>
      <c r="N2265" s="12"/>
      <c r="O2265" s="12"/>
      <c r="AA2265" s="784" t="s">
        <v>1436</v>
      </c>
      <c r="AB2265" s="1738">
        <v>0</v>
      </c>
      <c r="AC2265" s="784" t="s">
        <v>1435</v>
      </c>
      <c r="AD2265" s="1739">
        <v>0</v>
      </c>
      <c r="AE2265" s="784" t="s">
        <v>1434</v>
      </c>
      <c r="AF2265" s="1739">
        <v>0</v>
      </c>
      <c r="AG2265" s="784" t="s">
        <v>1392</v>
      </c>
      <c r="AH2265" s="1739">
        <v>0.25999999046325684</v>
      </c>
      <c r="AI2265" s="784" t="s">
        <v>1398</v>
      </c>
      <c r="AJ2265" s="1739">
        <v>0</v>
      </c>
      <c r="AK2265" s="784" t="s">
        <v>1433</v>
      </c>
      <c r="AL2265" s="1739">
        <v>0</v>
      </c>
      <c r="AM2265" s="1740" t="s">
        <v>1355</v>
      </c>
      <c r="AN2265" s="1741">
        <v>0</v>
      </c>
      <c r="AO2265" s="784" t="s">
        <v>1314</v>
      </c>
      <c r="AP2265" s="1739">
        <v>0.13100000000000001</v>
      </c>
      <c r="AQ2265" s="794" t="s">
        <v>1364</v>
      </c>
      <c r="AR2265" s="893">
        <v>0.23799999999999999</v>
      </c>
      <c r="AS2265" s="784" t="s">
        <v>1774</v>
      </c>
      <c r="AT2265" s="785">
        <v>0.251</v>
      </c>
      <c r="AU2265" s="784" t="s">
        <v>1697</v>
      </c>
      <c r="AV2265" s="785">
        <v>0</v>
      </c>
    </row>
    <row r="2266" spans="3:48" ht="18" customHeight="1">
      <c r="C2266" s="1734" t="str">
        <f>IF(ISTEXT('10. Electricidad y otras energ.'!E65),'10. Electricidad y otras energ.'!E65,"")</f>
        <v/>
      </c>
      <c r="D2266" s="1734" t="str">
        <f>IF(ISTEXT('10. Electricidad y otras energ.'!F65),'10. Electricidad y otras energ.'!F65,"")</f>
        <v/>
      </c>
      <c r="E2266" s="1734">
        <f>'10. Electricidad y otras energ.'!G65</f>
        <v>0</v>
      </c>
      <c r="F2266" s="1742">
        <f>'10. Electricidad y otras energ.'!H65</f>
        <v>0</v>
      </c>
      <c r="G2266" s="1743" t="str">
        <f t="shared" ca="1" si="199"/>
        <v/>
      </c>
      <c r="H2266" s="1552" t="str">
        <f t="shared" ca="1" si="196"/>
        <v/>
      </c>
      <c r="J2266" s="1734" t="e">
        <f t="shared" ca="1" si="197"/>
        <v>#REF!</v>
      </c>
      <c r="K2266" s="1651" t="e">
        <f t="shared" ca="1" si="198"/>
        <v>#REF!</v>
      </c>
      <c r="M2266" s="12"/>
      <c r="N2266" s="12"/>
      <c r="O2266" s="12"/>
      <c r="AA2266" s="784" t="s">
        <v>1442</v>
      </c>
      <c r="AB2266" s="1738">
        <v>1.9999999552965164E-2</v>
      </c>
      <c r="AC2266" s="784" t="s">
        <v>1350</v>
      </c>
      <c r="AD2266" s="1739">
        <v>9.9999997764825821E-3</v>
      </c>
      <c r="AE2266" s="784" t="s">
        <v>1441</v>
      </c>
      <c r="AF2266" s="1739">
        <v>0</v>
      </c>
      <c r="AG2266" s="784" t="s">
        <v>1440</v>
      </c>
      <c r="AH2266" s="1739">
        <v>0.25</v>
      </c>
      <c r="AI2266" s="784" t="s">
        <v>1404</v>
      </c>
      <c r="AJ2266" s="1739">
        <v>0</v>
      </c>
      <c r="AK2266" s="784" t="s">
        <v>1235</v>
      </c>
      <c r="AL2266" s="1739">
        <v>9.9999997764825821E-3</v>
      </c>
      <c r="AM2266" s="1740" t="s">
        <v>1369</v>
      </c>
      <c r="AN2266" s="1741">
        <v>0</v>
      </c>
      <c r="AO2266" s="784" t="s">
        <v>1318</v>
      </c>
      <c r="AP2266" s="1739">
        <v>0.25900000000000001</v>
      </c>
      <c r="AQ2266" s="794" t="s">
        <v>1724</v>
      </c>
      <c r="AR2266" s="893">
        <v>0</v>
      </c>
      <c r="AS2266" s="784" t="s">
        <v>1341</v>
      </c>
      <c r="AT2266" s="785">
        <v>0.26</v>
      </c>
      <c r="AU2266" s="784" t="s">
        <v>1314</v>
      </c>
      <c r="AV2266" s="785">
        <v>0.27900000000000003</v>
      </c>
    </row>
    <row r="2267" spans="3:48" ht="18" customHeight="1">
      <c r="C2267" s="1734" t="str">
        <f>IF(ISTEXT('10. Electricidad y otras energ.'!E66),'10. Electricidad y otras energ.'!E66,"")</f>
        <v/>
      </c>
      <c r="D2267" s="1734" t="str">
        <f>IF(ISTEXT('10. Electricidad y otras energ.'!F66),'10. Electricidad y otras energ.'!F66,"")</f>
        <v/>
      </c>
      <c r="E2267" s="1734">
        <f>'10. Electricidad y otras energ.'!G66</f>
        <v>0</v>
      </c>
      <c r="F2267" s="1742">
        <f>'10. Electricidad y otras energ.'!H66</f>
        <v>0</v>
      </c>
      <c r="G2267" s="1743" t="str">
        <f t="shared" ca="1" si="199"/>
        <v/>
      </c>
      <c r="H2267" s="1552" t="str">
        <f t="shared" ca="1" si="196"/>
        <v/>
      </c>
      <c r="J2267" s="1734" t="e">
        <f t="shared" ca="1" si="197"/>
        <v>#REF!</v>
      </c>
      <c r="K2267" s="1651" t="e">
        <f t="shared" ca="1" si="198"/>
        <v>#REF!</v>
      </c>
      <c r="M2267" s="12"/>
      <c r="N2267" s="12"/>
      <c r="O2267" s="12"/>
      <c r="AA2267" s="784" t="s">
        <v>1371</v>
      </c>
      <c r="AB2267" s="1738">
        <v>0.15999999642372131</v>
      </c>
      <c r="AC2267" s="784" t="s">
        <v>1323</v>
      </c>
      <c r="AD2267" s="1739">
        <v>0.23000000417232513</v>
      </c>
      <c r="AE2267" s="784" t="s">
        <v>1445</v>
      </c>
      <c r="AF2267" s="1739">
        <v>0</v>
      </c>
      <c r="AG2267" s="784" t="s">
        <v>1405</v>
      </c>
      <c r="AH2267" s="1739">
        <v>0</v>
      </c>
      <c r="AI2267" s="784" t="s">
        <v>1282</v>
      </c>
      <c r="AJ2267" s="1739">
        <v>9.9999997764825821E-3</v>
      </c>
      <c r="AK2267" s="784" t="s">
        <v>1303</v>
      </c>
      <c r="AL2267" s="1739">
        <v>0</v>
      </c>
      <c r="AM2267" s="1740" t="s">
        <v>1255</v>
      </c>
      <c r="AN2267" s="1741">
        <v>0</v>
      </c>
      <c r="AO2267" s="784" t="s">
        <v>1336</v>
      </c>
      <c r="AP2267" s="1739">
        <v>0</v>
      </c>
      <c r="AQ2267" s="794" t="s">
        <v>1352</v>
      </c>
      <c r="AR2267" s="893">
        <v>0.27200000000000002</v>
      </c>
      <c r="AS2267" s="784" t="s">
        <v>1702</v>
      </c>
      <c r="AT2267" s="785">
        <v>0</v>
      </c>
      <c r="AU2267" s="784" t="s">
        <v>1318</v>
      </c>
      <c r="AV2267" s="785">
        <v>0.28299999999999997</v>
      </c>
    </row>
    <row r="2268" spans="3:48" ht="18" customHeight="1">
      <c r="C2268" s="1734" t="str">
        <f>IF(ISTEXT('10. Electricidad y otras energ.'!E67),'10. Electricidad y otras energ.'!E67,"")</f>
        <v/>
      </c>
      <c r="D2268" s="1734" t="str">
        <f>IF(ISTEXT('10. Electricidad y otras energ.'!F67),'10. Electricidad y otras energ.'!F67,"")</f>
        <v/>
      </c>
      <c r="E2268" s="1734">
        <f>'10. Electricidad y otras energ.'!G67</f>
        <v>0</v>
      </c>
      <c r="F2268" s="1742">
        <f>'10. Electricidad y otras energ.'!H67</f>
        <v>0</v>
      </c>
      <c r="G2268" s="1743" t="str">
        <f t="shared" ca="1" si="199"/>
        <v/>
      </c>
      <c r="H2268" s="1552" t="str">
        <f t="shared" ca="1" si="196"/>
        <v/>
      </c>
      <c r="J2268" s="1734" t="e">
        <f t="shared" ca="1" si="197"/>
        <v>#REF!</v>
      </c>
      <c r="K2268" s="1651" t="e">
        <f t="shared" ca="1" si="198"/>
        <v>#REF!</v>
      </c>
      <c r="M2268" s="12"/>
      <c r="N2268" s="12"/>
      <c r="O2268" s="12"/>
      <c r="AA2268" s="794" t="s">
        <v>2495</v>
      </c>
      <c r="AB2268" s="1738">
        <v>0.37</v>
      </c>
      <c r="AC2268" s="784" t="s">
        <v>1366</v>
      </c>
      <c r="AD2268" s="1739">
        <v>0.30000001192092896</v>
      </c>
      <c r="AE2268" s="784" t="s">
        <v>1449</v>
      </c>
      <c r="AF2268" s="1739">
        <v>0</v>
      </c>
      <c r="AG2268" s="784" t="s">
        <v>1448</v>
      </c>
      <c r="AH2268" s="1739">
        <v>0</v>
      </c>
      <c r="AI2268" s="784" t="s">
        <v>1379</v>
      </c>
      <c r="AJ2268" s="1739">
        <v>0</v>
      </c>
      <c r="AK2268" s="784" t="s">
        <v>1357</v>
      </c>
      <c r="AL2268" s="1739">
        <v>0</v>
      </c>
      <c r="AM2268" s="1740" t="s">
        <v>1378</v>
      </c>
      <c r="AN2268" s="1741">
        <v>0.25</v>
      </c>
      <c r="AO2268" s="784" t="s">
        <v>1702</v>
      </c>
      <c r="AP2268" s="1739">
        <v>0</v>
      </c>
      <c r="AQ2268" s="794" t="s">
        <v>1389</v>
      </c>
      <c r="AR2268" s="893">
        <v>0.214</v>
      </c>
      <c r="AS2268" s="784" t="s">
        <v>1710</v>
      </c>
      <c r="AT2268" s="785">
        <v>0</v>
      </c>
      <c r="AU2268" s="784" t="s">
        <v>1336</v>
      </c>
      <c r="AV2268" s="785">
        <v>0.28299999999999997</v>
      </c>
    </row>
    <row r="2269" spans="3:48" ht="18" customHeight="1">
      <c r="C2269" s="1734" t="str">
        <f>IF(ISTEXT('10. Electricidad y otras energ.'!E68),'10. Electricidad y otras energ.'!E68,"")</f>
        <v/>
      </c>
      <c r="D2269" s="1734" t="str">
        <f>IF(ISTEXT('10. Electricidad y otras energ.'!F68),'10. Electricidad y otras energ.'!F68,"")</f>
        <v/>
      </c>
      <c r="E2269" s="1734">
        <f>'10. Electricidad y otras energ.'!G68</f>
        <v>0</v>
      </c>
      <c r="F2269" s="1742">
        <f>'10. Electricidad y otras energ.'!H68</f>
        <v>0</v>
      </c>
      <c r="G2269" s="1743" t="str">
        <f t="shared" ca="1" si="199"/>
        <v/>
      </c>
      <c r="H2269" s="1552" t="str">
        <f t="shared" ca="1" si="196"/>
        <v/>
      </c>
      <c r="J2269" s="1734" t="e">
        <f t="shared" ca="1" si="197"/>
        <v>#REF!</v>
      </c>
      <c r="K2269" s="1651" t="e">
        <f t="shared" ca="1" si="198"/>
        <v>#REF!</v>
      </c>
      <c r="M2269" s="12"/>
      <c r="N2269" s="12"/>
      <c r="O2269" s="12"/>
      <c r="AA2269" s="794" t="s">
        <v>2496</v>
      </c>
      <c r="AB2269" s="1738">
        <v>0.37</v>
      </c>
      <c r="AC2269" s="784" t="s">
        <v>1297</v>
      </c>
      <c r="AD2269" s="1739">
        <v>0</v>
      </c>
      <c r="AE2269" s="784" t="s">
        <v>1344</v>
      </c>
      <c r="AF2269" s="1739">
        <v>0</v>
      </c>
      <c r="AG2269" s="784" t="s">
        <v>1408</v>
      </c>
      <c r="AH2269" s="1739">
        <v>0</v>
      </c>
      <c r="AI2269" s="784" t="s">
        <v>2497</v>
      </c>
      <c r="AJ2269" s="1739">
        <v>0</v>
      </c>
      <c r="AK2269" s="784" t="s">
        <v>1364</v>
      </c>
      <c r="AL2269" s="1739">
        <v>9.9999997764825821E-3</v>
      </c>
      <c r="AM2269" s="1740" t="s">
        <v>1263</v>
      </c>
      <c r="AN2269" s="1741">
        <v>0.25</v>
      </c>
      <c r="AO2269" s="784" t="s">
        <v>1706</v>
      </c>
      <c r="AP2269" s="1739">
        <v>3.0000000000000001E-3</v>
      </c>
      <c r="AQ2269" s="794" t="s">
        <v>1328</v>
      </c>
      <c r="AR2269" s="893">
        <v>0</v>
      </c>
      <c r="AS2269" s="784" t="s">
        <v>1433</v>
      </c>
      <c r="AT2269" s="785">
        <v>0.04</v>
      </c>
      <c r="AU2269" s="784" t="s">
        <v>1709</v>
      </c>
      <c r="AV2269" s="785">
        <v>0</v>
      </c>
    </row>
    <row r="2270" spans="3:48" ht="18" customHeight="1">
      <c r="C2270" s="1734" t="str">
        <f>IF(ISTEXT('10. Electricidad y otras energ.'!E69),'10. Electricidad y otras energ.'!E69,"")</f>
        <v/>
      </c>
      <c r="D2270" s="1734" t="str">
        <f>IF(ISTEXT('10. Electricidad y otras energ.'!F69),'10. Electricidad y otras energ.'!F69,"")</f>
        <v/>
      </c>
      <c r="E2270" s="1734">
        <f>'10. Electricidad y otras energ.'!G69</f>
        <v>0</v>
      </c>
      <c r="F2270" s="1742">
        <f>'10. Electricidad y otras energ.'!H69</f>
        <v>0</v>
      </c>
      <c r="G2270" s="1743" t="str">
        <f t="shared" ca="1" si="199"/>
        <v/>
      </c>
      <c r="H2270" s="1552" t="str">
        <f t="shared" ca="1" si="196"/>
        <v/>
      </c>
      <c r="J2270" s="1734" t="e">
        <f t="shared" ca="1" si="197"/>
        <v>#REF!</v>
      </c>
      <c r="K2270" s="1651" t="e">
        <f t="shared" ca="1" si="198"/>
        <v>#REF!</v>
      </c>
      <c r="M2270" s="12"/>
      <c r="N2270" s="12"/>
      <c r="O2270" s="12"/>
      <c r="AC2270" s="784" t="s">
        <v>1394</v>
      </c>
      <c r="AD2270" s="1739">
        <v>0.20999999344348907</v>
      </c>
      <c r="AE2270" s="784" t="s">
        <v>1349</v>
      </c>
      <c r="AF2270" s="1739">
        <v>0</v>
      </c>
      <c r="AG2270" s="784" t="s">
        <v>1414</v>
      </c>
      <c r="AH2270" s="1739">
        <v>0</v>
      </c>
      <c r="AI2270" s="784" t="s">
        <v>1320</v>
      </c>
      <c r="AJ2270" s="1739">
        <v>0.40000000596046448</v>
      </c>
      <c r="AK2270" s="784" t="s">
        <v>1312</v>
      </c>
      <c r="AL2270" s="1739">
        <v>0</v>
      </c>
      <c r="AM2270" s="1740" t="s">
        <v>1386</v>
      </c>
      <c r="AN2270" s="1741">
        <v>0</v>
      </c>
      <c r="AO2270" s="784" t="s">
        <v>1710</v>
      </c>
      <c r="AP2270" s="1739">
        <v>0</v>
      </c>
      <c r="AQ2270" s="794" t="s">
        <v>1728</v>
      </c>
      <c r="AR2270" s="893">
        <v>0</v>
      </c>
      <c r="AS2270" s="784" t="s">
        <v>1372</v>
      </c>
      <c r="AT2270" s="785">
        <v>0.26</v>
      </c>
      <c r="AU2270" s="784" t="s">
        <v>1774</v>
      </c>
      <c r="AV2270" s="785">
        <v>0.223</v>
      </c>
    </row>
    <row r="2271" spans="3:48" ht="18" customHeight="1">
      <c r="C2271" s="1734" t="str">
        <f>IF(ISTEXT('10. Electricidad y otras energ.'!E70),'10. Electricidad y otras energ.'!E70,"")</f>
        <v/>
      </c>
      <c r="D2271" s="1734" t="str">
        <f>IF(ISTEXT('10. Electricidad y otras energ.'!F70),'10. Electricidad y otras energ.'!F70,"")</f>
        <v/>
      </c>
      <c r="E2271" s="1734">
        <f>'10. Electricidad y otras energ.'!G70</f>
        <v>0</v>
      </c>
      <c r="F2271" s="1742">
        <f>'10. Electricidad y otras energ.'!H70</f>
        <v>0</v>
      </c>
      <c r="G2271" s="1743" t="str">
        <f t="shared" ca="1" si="199"/>
        <v/>
      </c>
      <c r="H2271" s="1552" t="str">
        <f t="shared" ca="1" si="196"/>
        <v/>
      </c>
      <c r="J2271" s="1734" t="e">
        <f t="shared" ca="1" si="197"/>
        <v>#REF!</v>
      </c>
      <c r="K2271" s="1651" t="e">
        <f t="shared" ca="1" si="198"/>
        <v>#REF!</v>
      </c>
      <c r="M2271" s="12"/>
      <c r="N2271" s="12"/>
      <c r="O2271" s="12"/>
      <c r="AC2271" s="784" t="s">
        <v>1457</v>
      </c>
      <c r="AD2271" s="1739">
        <v>0.10000000149011612</v>
      </c>
      <c r="AE2271" s="784" t="s">
        <v>1358</v>
      </c>
      <c r="AF2271" s="1739">
        <v>3.9999999105930328E-2</v>
      </c>
      <c r="AG2271" s="784" t="s">
        <v>1419</v>
      </c>
      <c r="AH2271" s="1739">
        <v>0</v>
      </c>
      <c r="AI2271" s="784" t="s">
        <v>1387</v>
      </c>
      <c r="AJ2271" s="1739">
        <v>0</v>
      </c>
      <c r="AK2271" s="784" t="s">
        <v>1370</v>
      </c>
      <c r="AL2271" s="1739">
        <v>0</v>
      </c>
      <c r="AM2271" s="1740" t="s">
        <v>1391</v>
      </c>
      <c r="AN2271" s="1741">
        <v>0</v>
      </c>
      <c r="AO2271" s="784" t="s">
        <v>1711</v>
      </c>
      <c r="AP2271" s="1739">
        <v>0.14099999999999999</v>
      </c>
      <c r="AQ2271" s="794" t="s">
        <v>1730</v>
      </c>
      <c r="AR2271" s="893">
        <v>0.128</v>
      </c>
      <c r="AS2271" s="784" t="s">
        <v>1375</v>
      </c>
      <c r="AT2271" s="785">
        <v>0.25900000000000001</v>
      </c>
      <c r="AU2271" s="784" t="s">
        <v>1341</v>
      </c>
      <c r="AV2271" s="785">
        <v>0.28299999999999997</v>
      </c>
    </row>
    <row r="2272" spans="3:48" ht="18" customHeight="1">
      <c r="C2272" s="1734" t="str">
        <f>IF(ISTEXT('10. Electricidad y otras energ.'!E71),'10. Electricidad y otras energ.'!E71,"")</f>
        <v/>
      </c>
      <c r="D2272" s="1734" t="str">
        <f>IF(ISTEXT('10. Electricidad y otras energ.'!F71),'10. Electricidad y otras energ.'!F71,"")</f>
        <v/>
      </c>
      <c r="E2272" s="1734">
        <f>'10. Electricidad y otras energ.'!G71</f>
        <v>0</v>
      </c>
      <c r="F2272" s="1742">
        <f>'10. Electricidad y otras energ.'!H71</f>
        <v>0</v>
      </c>
      <c r="G2272" s="1743" t="str">
        <f t="shared" ca="1" si="199"/>
        <v/>
      </c>
      <c r="H2272" s="1552" t="str">
        <f t="shared" ca="1" si="196"/>
        <v/>
      </c>
      <c r="J2272" s="1734" t="e">
        <f t="shared" ca="1" si="197"/>
        <v>#REF!</v>
      </c>
      <c r="K2272" s="1651" t="e">
        <f t="shared" ca="1" si="198"/>
        <v>#REF!</v>
      </c>
      <c r="M2272" s="12"/>
      <c r="N2272" s="12"/>
      <c r="O2272" s="12"/>
      <c r="AC2272" s="784" t="s">
        <v>1461</v>
      </c>
      <c r="AD2272" s="1739">
        <v>0</v>
      </c>
      <c r="AE2272" s="784" t="s">
        <v>1460</v>
      </c>
      <c r="AF2272" s="1739">
        <v>0</v>
      </c>
      <c r="AG2272" s="784" t="s">
        <v>1425</v>
      </c>
      <c r="AH2272" s="1739">
        <v>0</v>
      </c>
      <c r="AI2272" s="784" t="s">
        <v>1459</v>
      </c>
      <c r="AJ2272" s="1739">
        <v>0.40000000596046448</v>
      </c>
      <c r="AK2272" s="784" t="s">
        <v>1398</v>
      </c>
      <c r="AL2272" s="1739">
        <v>0</v>
      </c>
      <c r="AM2272" s="1740" t="s">
        <v>1330</v>
      </c>
      <c r="AN2272" s="1741">
        <v>0</v>
      </c>
      <c r="AO2272" s="784" t="s">
        <v>1325</v>
      </c>
      <c r="AP2272" s="1739">
        <v>0.25600000000000001</v>
      </c>
      <c r="AQ2272" s="794" t="s">
        <v>1428</v>
      </c>
      <c r="AR2272" s="893">
        <v>0.254</v>
      </c>
      <c r="AS2272" s="784" t="s">
        <v>1380</v>
      </c>
      <c r="AT2272" s="785">
        <v>0.25800000000000001</v>
      </c>
      <c r="AU2272" s="784" t="s">
        <v>1702</v>
      </c>
      <c r="AV2272" s="785">
        <v>0</v>
      </c>
    </row>
    <row r="2273" spans="2:48" ht="18" customHeight="1">
      <c r="C2273" s="1734" t="str">
        <f>IF(ISTEXT('10. Electricidad y otras energ.'!E72),'10. Electricidad y otras energ.'!E72,"")</f>
        <v/>
      </c>
      <c r="D2273" s="1734" t="str">
        <f>IF(ISTEXT('10. Electricidad y otras energ.'!F72),'10. Electricidad y otras energ.'!F72,"")</f>
        <v/>
      </c>
      <c r="E2273" s="1734">
        <f>'10. Electricidad y otras energ.'!G72</f>
        <v>0</v>
      </c>
      <c r="F2273" s="1742">
        <f>'10. Electricidad y otras energ.'!H72</f>
        <v>0</v>
      </c>
      <c r="G2273" s="1743" t="str">
        <f t="shared" ca="1" si="199"/>
        <v/>
      </c>
      <c r="H2273" s="1552" t="str">
        <f t="shared" ca="1" si="196"/>
        <v/>
      </c>
      <c r="J2273" s="1734" t="e">
        <f t="shared" ca="1" si="197"/>
        <v>#REF!</v>
      </c>
      <c r="K2273" s="1651" t="e">
        <f t="shared" ca="1" si="198"/>
        <v>#REF!</v>
      </c>
      <c r="M2273" s="12"/>
      <c r="N2273" s="12"/>
      <c r="O2273" s="12"/>
      <c r="AC2273" s="784" t="s">
        <v>1334</v>
      </c>
      <c r="AD2273" s="1739">
        <v>0</v>
      </c>
      <c r="AE2273" s="784" t="s">
        <v>1465</v>
      </c>
      <c r="AF2273" s="1739">
        <v>0</v>
      </c>
      <c r="AG2273" s="784" t="s">
        <v>1429</v>
      </c>
      <c r="AH2273" s="1739">
        <v>0</v>
      </c>
      <c r="AI2273" s="784" t="s">
        <v>1428</v>
      </c>
      <c r="AJ2273" s="1739">
        <v>0.15000000596046448</v>
      </c>
      <c r="AK2273" s="784" t="s">
        <v>1404</v>
      </c>
      <c r="AL2273" s="1739">
        <v>0</v>
      </c>
      <c r="AM2273" s="1740" t="s">
        <v>1464</v>
      </c>
      <c r="AN2273" s="1741">
        <v>0</v>
      </c>
      <c r="AO2273" s="784" t="s">
        <v>1715</v>
      </c>
      <c r="AP2273" s="1739">
        <v>0</v>
      </c>
      <c r="AQ2273" s="794" t="s">
        <v>1342</v>
      </c>
      <c r="AR2273" s="893">
        <v>0.27200000000000002</v>
      </c>
      <c r="AS2273" s="784" t="s">
        <v>1364</v>
      </c>
      <c r="AT2273" s="785">
        <v>0</v>
      </c>
      <c r="AU2273" s="784" t="s">
        <v>1706</v>
      </c>
      <c r="AV2273" s="785">
        <v>0</v>
      </c>
    </row>
    <row r="2274" spans="2:48" ht="18" customHeight="1">
      <c r="C2274" s="1734" t="str">
        <f>IF(ISTEXT('10. Electricidad y otras energ.'!E73),'10. Electricidad y otras energ.'!E73,"")</f>
        <v/>
      </c>
      <c r="D2274" s="1734" t="str">
        <f>IF(ISTEXT('10. Electricidad y otras energ.'!F73),'10. Electricidad y otras energ.'!F73,"")</f>
        <v/>
      </c>
      <c r="E2274" s="1734">
        <f>'10. Electricidad y otras energ.'!G73</f>
        <v>0</v>
      </c>
      <c r="F2274" s="1742">
        <f>'10. Electricidad y otras energ.'!H73</f>
        <v>0</v>
      </c>
      <c r="G2274" s="1743" t="str">
        <f t="shared" ca="1" si="199"/>
        <v/>
      </c>
      <c r="H2274" s="1552" t="str">
        <f t="shared" ca="1" si="196"/>
        <v/>
      </c>
      <c r="J2274" s="1734" t="e">
        <f t="shared" ca="1" si="197"/>
        <v>#REF!</v>
      </c>
      <c r="K2274" s="1651" t="e">
        <f t="shared" ca="1" si="198"/>
        <v>#REF!</v>
      </c>
      <c r="M2274" s="12"/>
      <c r="N2274" s="12"/>
      <c r="O2274" s="12"/>
      <c r="AC2274" s="784" t="s">
        <v>1471</v>
      </c>
      <c r="AD2274" s="1739">
        <v>0</v>
      </c>
      <c r="AE2274" s="784" t="s">
        <v>1365</v>
      </c>
      <c r="AF2274" s="1739">
        <v>0</v>
      </c>
      <c r="AG2274" s="784" t="s">
        <v>1470</v>
      </c>
      <c r="AH2274" s="1739">
        <v>0.30000001192092896</v>
      </c>
      <c r="AI2274" s="784" t="s">
        <v>1469</v>
      </c>
      <c r="AJ2274" s="1739">
        <v>0</v>
      </c>
      <c r="AK2274" s="784" t="s">
        <v>1282</v>
      </c>
      <c r="AL2274" s="1739">
        <v>0</v>
      </c>
      <c r="AM2274" s="1740" t="s">
        <v>1363</v>
      </c>
      <c r="AN2274" s="1741">
        <v>0</v>
      </c>
      <c r="AO2274" s="784" t="s">
        <v>1433</v>
      </c>
      <c r="AP2274" s="1739">
        <v>0</v>
      </c>
      <c r="AQ2274" s="794" t="s">
        <v>1347</v>
      </c>
      <c r="AR2274" s="893">
        <v>0.27300000000000002</v>
      </c>
      <c r="AS2274" s="784" t="s">
        <v>1719</v>
      </c>
      <c r="AT2274" s="785">
        <v>0</v>
      </c>
      <c r="AU2274" s="784" t="s">
        <v>1710</v>
      </c>
      <c r="AV2274" s="785">
        <v>5.1999999999999998E-2</v>
      </c>
    </row>
    <row r="2275" spans="2:48" ht="18" customHeight="1">
      <c r="C2275" s="1734" t="str">
        <f>IF(ISTEXT('10. Electricidad y otras energ.'!E74),'10. Electricidad y otras energ.'!E74,"")</f>
        <v/>
      </c>
      <c r="D2275" s="1734" t="str">
        <f>IF(ISTEXT('10. Electricidad y otras energ.'!F74),'10. Electricidad y otras energ.'!F74,"")</f>
        <v/>
      </c>
      <c r="E2275" s="1734">
        <f>'10. Electricidad y otras energ.'!G74</f>
        <v>0</v>
      </c>
      <c r="F2275" s="1742">
        <f>'10. Electricidad y otras energ.'!H74</f>
        <v>0</v>
      </c>
      <c r="G2275" s="1743" t="str">
        <f t="shared" ca="1" si="199"/>
        <v/>
      </c>
      <c r="H2275" s="1552" t="str">
        <f t="shared" ca="1" si="196"/>
        <v/>
      </c>
      <c r="J2275" s="1734" t="e">
        <f t="shared" ca="1" si="197"/>
        <v>#REF!</v>
      </c>
      <c r="K2275" s="1651" t="e">
        <f t="shared" ca="1" si="198"/>
        <v>#REF!</v>
      </c>
      <c r="M2275" s="12"/>
      <c r="N2275" s="12"/>
      <c r="O2275" s="12"/>
      <c r="AC2275" s="784" t="s">
        <v>1474</v>
      </c>
      <c r="AD2275" s="1739">
        <v>0.17000000178813934</v>
      </c>
      <c r="AE2275" s="784" t="s">
        <v>1264</v>
      </c>
      <c r="AF2275" s="1739">
        <v>0</v>
      </c>
      <c r="AG2275" s="784" t="s">
        <v>1434</v>
      </c>
      <c r="AH2275" s="1739">
        <v>5.9999998658895493E-2</v>
      </c>
      <c r="AI2275" s="784" t="s">
        <v>1392</v>
      </c>
      <c r="AJ2275" s="1739">
        <v>0.23000000417232513</v>
      </c>
      <c r="AK2275" s="784" t="s">
        <v>1379</v>
      </c>
      <c r="AL2275" s="1739">
        <v>0</v>
      </c>
      <c r="AM2275" s="1740" t="s">
        <v>1433</v>
      </c>
      <c r="AN2275" s="1741">
        <v>0</v>
      </c>
      <c r="AO2275" s="784" t="s">
        <v>1372</v>
      </c>
      <c r="AP2275" s="1739">
        <v>0</v>
      </c>
      <c r="AQ2275" s="794" t="s">
        <v>1734</v>
      </c>
      <c r="AR2275" s="893">
        <v>0</v>
      </c>
      <c r="AS2275" s="784" t="s">
        <v>1724</v>
      </c>
      <c r="AT2275" s="785">
        <v>0</v>
      </c>
      <c r="AU2275" s="784" t="s">
        <v>1715</v>
      </c>
      <c r="AV2275" s="785">
        <v>0</v>
      </c>
    </row>
    <row r="2276" spans="2:48" ht="18" customHeight="1">
      <c r="C2276" s="1734" t="str">
        <f>IF(ISTEXT('10. Electricidad y otras energ.'!E75),'10. Electricidad y otras energ.'!E75,"")</f>
        <v/>
      </c>
      <c r="D2276" s="1734" t="str">
        <f>IF(ISTEXT('10. Electricidad y otras energ.'!F75),'10. Electricidad y otras energ.'!F75,"")</f>
        <v/>
      </c>
      <c r="E2276" s="1734">
        <f>'10. Electricidad y otras energ.'!G75</f>
        <v>0</v>
      </c>
      <c r="F2276" s="1742">
        <f>'10. Electricidad y otras energ.'!H75</f>
        <v>0</v>
      </c>
      <c r="G2276" s="1743" t="str">
        <f t="shared" ca="1" si="199"/>
        <v/>
      </c>
      <c r="H2276" s="1552" t="str">
        <f t="shared" ca="1" si="196"/>
        <v/>
      </c>
      <c r="J2276" s="1734" t="e">
        <f t="shared" ca="1" si="197"/>
        <v>#REF!</v>
      </c>
      <c r="K2276" s="1651" t="e">
        <f t="shared" ca="1" si="198"/>
        <v>#REF!</v>
      </c>
      <c r="M2276" s="12"/>
      <c r="N2276" s="12"/>
      <c r="O2276" s="12"/>
      <c r="AC2276" s="784" t="s">
        <v>1340</v>
      </c>
      <c r="AD2276" s="1739">
        <v>0.23000000417232513</v>
      </c>
      <c r="AE2276" s="784" t="s">
        <v>1275</v>
      </c>
      <c r="AF2276" s="1739">
        <v>0.34000000357627869</v>
      </c>
      <c r="AG2276" s="784" t="s">
        <v>1441</v>
      </c>
      <c r="AH2276" s="1739">
        <v>0</v>
      </c>
      <c r="AI2276" s="784" t="s">
        <v>1440</v>
      </c>
      <c r="AJ2276" s="1739">
        <v>0.23000000417232513</v>
      </c>
      <c r="AK2276" s="784" t="s">
        <v>1416</v>
      </c>
      <c r="AL2276" s="1739">
        <v>0</v>
      </c>
      <c r="AM2276" s="1740" t="s">
        <v>1235</v>
      </c>
      <c r="AN2276" s="1741">
        <v>0</v>
      </c>
      <c r="AO2276" s="784" t="s">
        <v>1720</v>
      </c>
      <c r="AP2276" s="1739">
        <v>0</v>
      </c>
      <c r="AQ2276" s="794" t="s">
        <v>1736</v>
      </c>
      <c r="AR2276" s="893">
        <v>0.26900000000000002</v>
      </c>
      <c r="AS2276" s="784" t="s">
        <v>1787</v>
      </c>
      <c r="AT2276" s="785">
        <v>0.186</v>
      </c>
      <c r="AU2276" s="784" t="s">
        <v>1433</v>
      </c>
      <c r="AV2276" s="785">
        <v>0</v>
      </c>
    </row>
    <row r="2277" spans="2:48" ht="18" customHeight="1">
      <c r="C2277" s="1734" t="str">
        <f>IF(ISTEXT('10. Electricidad y otras energ.'!E76),'10. Electricidad y otras energ.'!E76,"")</f>
        <v/>
      </c>
      <c r="D2277" s="1734" t="str">
        <f>IF(ISTEXT('10. Electricidad y otras energ.'!F76),'10. Electricidad y otras energ.'!F76,"")</f>
        <v/>
      </c>
      <c r="E2277" s="1734">
        <f>'10. Electricidad y otras energ.'!G76</f>
        <v>0</v>
      </c>
      <c r="F2277" s="1742">
        <f>'10. Electricidad y otras energ.'!H76</f>
        <v>0</v>
      </c>
      <c r="G2277" s="1743" t="str">
        <f ca="1">IFERROR((IF($E2277=$G$2285,$H$2285,IF($E2277=$G$2286,$H$2286,VLOOKUP(D2277,$J$2226:$K$2471,2,0)))),"")</f>
        <v/>
      </c>
      <c r="H2277" s="1552" t="str">
        <f t="shared" ca="1" si="196"/>
        <v/>
      </c>
      <c r="J2277" s="1734" t="e">
        <f t="shared" ca="1" si="197"/>
        <v>#REF!</v>
      </c>
      <c r="K2277" s="1651" t="e">
        <f t="shared" ca="1" si="198"/>
        <v>#REF!</v>
      </c>
      <c r="M2277" s="12"/>
      <c r="N2277" s="12"/>
      <c r="O2277" s="12"/>
      <c r="AC2277" s="784" t="s">
        <v>1345</v>
      </c>
      <c r="AD2277" s="1739">
        <v>0.11999999731779099</v>
      </c>
      <c r="AE2277" s="784" t="s">
        <v>1296</v>
      </c>
      <c r="AF2277" s="1739">
        <v>0.30000001192092896</v>
      </c>
      <c r="AG2277" s="784" t="s">
        <v>1344</v>
      </c>
      <c r="AH2277" s="1739">
        <v>0</v>
      </c>
      <c r="AI2277" s="784" t="s">
        <v>1405</v>
      </c>
      <c r="AJ2277" s="1739">
        <v>0.34999999403953552</v>
      </c>
      <c r="AK2277" s="784" t="s">
        <v>1320</v>
      </c>
      <c r="AL2277" s="1739">
        <v>0.2800000011920929</v>
      </c>
      <c r="AM2277" s="1740" t="s">
        <v>1478</v>
      </c>
      <c r="AN2277" s="1741">
        <v>0</v>
      </c>
      <c r="AO2277" s="784" t="s">
        <v>1375</v>
      </c>
      <c r="AP2277" s="1739">
        <v>0</v>
      </c>
      <c r="AQ2277" s="794" t="s">
        <v>1738</v>
      </c>
      <c r="AR2277" s="893">
        <v>0</v>
      </c>
      <c r="AS2277" s="784" t="s">
        <v>1352</v>
      </c>
      <c r="AT2277" s="785">
        <v>0.25800000000000001</v>
      </c>
      <c r="AU2277" s="784" t="s">
        <v>1372</v>
      </c>
      <c r="AV2277" s="785">
        <v>0.28299999999999997</v>
      </c>
    </row>
    <row r="2278" spans="2:48" ht="18" customHeight="1">
      <c r="H2278" s="1746">
        <f ca="1">SUMIF(H2228:H2277,"&gt;0")</f>
        <v>0</v>
      </c>
      <c r="J2278" s="1734" t="e">
        <f t="shared" ca="1" si="197"/>
        <v>#REF!</v>
      </c>
      <c r="K2278" s="1651" t="e">
        <f t="shared" ca="1" si="198"/>
        <v>#REF!</v>
      </c>
      <c r="M2278" s="12"/>
      <c r="N2278" s="12"/>
      <c r="O2278" s="12"/>
      <c r="AC2278" s="784" t="s">
        <v>1326</v>
      </c>
      <c r="AD2278" s="1739">
        <v>1.9999999552965164E-2</v>
      </c>
      <c r="AE2278" s="784" t="s">
        <v>1482</v>
      </c>
      <c r="AF2278" s="1739">
        <v>0</v>
      </c>
      <c r="AG2278" s="784" t="s">
        <v>1349</v>
      </c>
      <c r="AH2278" s="1739">
        <v>0</v>
      </c>
      <c r="AI2278" s="784" t="s">
        <v>2498</v>
      </c>
      <c r="AJ2278" s="1739">
        <v>0.40999999642372131</v>
      </c>
      <c r="AK2278" s="784" t="s">
        <v>1387</v>
      </c>
      <c r="AL2278" s="1739">
        <v>0.23000000417232513</v>
      </c>
      <c r="AM2278" s="1740" t="s">
        <v>1303</v>
      </c>
      <c r="AN2278" s="1741">
        <v>0</v>
      </c>
      <c r="AO2278" s="784" t="s">
        <v>1380</v>
      </c>
      <c r="AP2278" s="1739">
        <v>0.219</v>
      </c>
      <c r="AQ2278" s="794" t="s">
        <v>1486</v>
      </c>
      <c r="AR2278" s="893">
        <v>0</v>
      </c>
      <c r="AS2278" s="784" t="s">
        <v>1389</v>
      </c>
      <c r="AT2278" s="785">
        <v>0.26</v>
      </c>
      <c r="AU2278" s="784" t="s">
        <v>1797</v>
      </c>
      <c r="AV2278" s="785">
        <v>0</v>
      </c>
    </row>
    <row r="2279" spans="2:48" ht="18" customHeight="1">
      <c r="B2279" s="37" t="s">
        <v>2226</v>
      </c>
      <c r="J2279" s="1734" t="e">
        <f t="shared" ca="1" si="197"/>
        <v>#REF!</v>
      </c>
      <c r="K2279" s="1651" t="e">
        <f t="shared" ca="1" si="198"/>
        <v>#REF!</v>
      </c>
      <c r="M2279" s="12"/>
      <c r="N2279" s="12"/>
      <c r="O2279" s="12"/>
      <c r="AC2279" s="784" t="s">
        <v>1420</v>
      </c>
      <c r="AD2279" s="1739">
        <v>3.9999999105930328E-2</v>
      </c>
      <c r="AE2279" s="784" t="s">
        <v>1487</v>
      </c>
      <c r="AF2279" s="1739">
        <v>0</v>
      </c>
      <c r="AG2279" s="784" t="s">
        <v>1358</v>
      </c>
      <c r="AH2279" s="1739">
        <v>5.9999998658895493E-2</v>
      </c>
      <c r="AI2279" s="784" t="s">
        <v>1448</v>
      </c>
      <c r="AJ2279" s="1739">
        <v>0</v>
      </c>
      <c r="AK2279" s="784" t="s">
        <v>1459</v>
      </c>
      <c r="AL2279" s="1739">
        <v>0.15999999642372131</v>
      </c>
      <c r="AM2279" s="1740" t="s">
        <v>1485</v>
      </c>
      <c r="AN2279" s="1741">
        <v>0</v>
      </c>
      <c r="AO2279" s="784" t="s">
        <v>1725</v>
      </c>
      <c r="AP2279" s="1739">
        <v>0</v>
      </c>
      <c r="AQ2279" s="794" t="s">
        <v>1431</v>
      </c>
      <c r="AR2279" s="893">
        <v>0.249</v>
      </c>
      <c r="AS2279" s="784" t="s">
        <v>1328</v>
      </c>
      <c r="AT2279" s="785">
        <v>0.23699999999999999</v>
      </c>
      <c r="AU2279" s="784" t="s">
        <v>1375</v>
      </c>
      <c r="AV2279" s="785">
        <v>6.7000000000000004E-2</v>
      </c>
    </row>
    <row r="2280" spans="2:48" ht="18" customHeight="1">
      <c r="J2280" s="1734" t="e">
        <f t="shared" ca="1" si="197"/>
        <v>#REF!</v>
      </c>
      <c r="K2280" s="1651" t="e">
        <f t="shared" ca="1" si="198"/>
        <v>#REF!</v>
      </c>
      <c r="M2280" s="12"/>
      <c r="N2280" s="12"/>
      <c r="O2280" s="12"/>
      <c r="AC2280" s="784" t="s">
        <v>1491</v>
      </c>
      <c r="AD2280" s="1739">
        <v>0</v>
      </c>
      <c r="AE2280" s="784" t="s">
        <v>1383</v>
      </c>
      <c r="AF2280" s="1739">
        <v>0.31999999284744263</v>
      </c>
      <c r="AG2280" s="784" t="s">
        <v>1365</v>
      </c>
      <c r="AH2280" s="1739">
        <v>0</v>
      </c>
      <c r="AI2280" s="784" t="s">
        <v>1490</v>
      </c>
      <c r="AJ2280" s="1739">
        <v>0.40999999642372131</v>
      </c>
      <c r="AK2280" s="784" t="s">
        <v>1428</v>
      </c>
      <c r="AL2280" s="1739">
        <v>0.30000001192092896</v>
      </c>
      <c r="AM2280" s="1740" t="s">
        <v>1348</v>
      </c>
      <c r="AN2280" s="1741">
        <v>0</v>
      </c>
      <c r="AO2280" s="784" t="s">
        <v>1364</v>
      </c>
      <c r="AP2280" s="1739">
        <v>0</v>
      </c>
      <c r="AQ2280" s="794" t="s">
        <v>1421</v>
      </c>
      <c r="AR2280" s="893">
        <v>0.27</v>
      </c>
      <c r="AS2280" s="784" t="s">
        <v>1728</v>
      </c>
      <c r="AT2280" s="785">
        <v>0</v>
      </c>
      <c r="AU2280" s="784" t="s">
        <v>1380</v>
      </c>
      <c r="AV2280" s="785">
        <v>0.27600000000000002</v>
      </c>
    </row>
    <row r="2281" spans="2:48" ht="18" customHeight="1">
      <c r="C2281" s="1733" t="s">
        <v>2499</v>
      </c>
      <c r="D2281" s="1747" t="s">
        <v>2500</v>
      </c>
      <c r="E2281" s="1748" t="s">
        <v>2501</v>
      </c>
      <c r="G2281" s="787" t="s">
        <v>2502</v>
      </c>
      <c r="H2281" s="787">
        <v>1</v>
      </c>
      <c r="J2281" s="1734" t="e">
        <f t="shared" ca="1" si="197"/>
        <v>#REF!</v>
      </c>
      <c r="K2281" s="1651" t="e">
        <f t="shared" ca="1" si="198"/>
        <v>#REF!</v>
      </c>
      <c r="M2281" s="12"/>
      <c r="N2281" s="12"/>
      <c r="O2281" s="12"/>
      <c r="AC2281" s="784" t="s">
        <v>1494</v>
      </c>
      <c r="AD2281" s="1739">
        <v>0</v>
      </c>
      <c r="AE2281" s="784" t="s">
        <v>1437</v>
      </c>
      <c r="AF2281" s="1739">
        <v>0.34000000357627869</v>
      </c>
      <c r="AG2281" s="784" t="s">
        <v>1493</v>
      </c>
      <c r="AH2281" s="1739">
        <v>0.41999998688697815</v>
      </c>
      <c r="AI2281" s="784" t="s">
        <v>1408</v>
      </c>
      <c r="AJ2281" s="1739">
        <v>0</v>
      </c>
      <c r="AK2281" s="784" t="s">
        <v>1469</v>
      </c>
      <c r="AL2281" s="1739">
        <v>0</v>
      </c>
      <c r="AM2281" s="1740" t="s">
        <v>1357</v>
      </c>
      <c r="AN2281" s="1741">
        <v>0</v>
      </c>
      <c r="AO2281" s="784" t="s">
        <v>1719</v>
      </c>
      <c r="AP2281" s="1739">
        <v>0</v>
      </c>
      <c r="AQ2281" s="794" t="s">
        <v>1361</v>
      </c>
      <c r="AR2281" s="893">
        <v>0.25600000000000001</v>
      </c>
      <c r="AS2281" s="784" t="s">
        <v>1402</v>
      </c>
      <c r="AT2281" s="785">
        <v>0.26</v>
      </c>
      <c r="AU2281" s="784" t="s">
        <v>1364</v>
      </c>
      <c r="AV2281" s="785">
        <v>3.5999999999999997E-2</v>
      </c>
    </row>
    <row r="2282" spans="2:48" ht="18" customHeight="1">
      <c r="B2282">
        <v>1</v>
      </c>
      <c r="C2282" s="787">
        <f t="shared" ref="C2282:C2303" si="200">IF(D2228="Varias comercializadoras",1,2)</f>
        <v>2</v>
      </c>
      <c r="D2282" s="1749" t="s">
        <v>2503</v>
      </c>
      <c r="E2282" s="1750" t="s">
        <v>2504</v>
      </c>
      <c r="G2282" s="787" t="s">
        <v>2505</v>
      </c>
      <c r="H2282" s="787">
        <v>2</v>
      </c>
      <c r="J2282" s="1734" t="e">
        <f t="shared" ca="1" si="197"/>
        <v>#REF!</v>
      </c>
      <c r="K2282" s="1651" t="e">
        <f t="shared" ca="1" si="198"/>
        <v>#REF!</v>
      </c>
      <c r="M2282" s="12"/>
      <c r="N2282" s="12"/>
      <c r="O2282" s="12"/>
      <c r="W2282" s="12"/>
      <c r="AC2282" s="784" t="s">
        <v>1497</v>
      </c>
      <c r="AD2282" s="1739">
        <v>0.31000000238418579</v>
      </c>
      <c r="AE2282" s="784" t="s">
        <v>1388</v>
      </c>
      <c r="AF2282" s="1739">
        <v>0</v>
      </c>
      <c r="AG2282" s="784" t="s">
        <v>1264</v>
      </c>
      <c r="AH2282" s="1739">
        <v>0</v>
      </c>
      <c r="AI2282" s="784" t="s">
        <v>1521</v>
      </c>
      <c r="AJ2282" s="1739">
        <v>0.37000000476837158</v>
      </c>
      <c r="AK2282" s="784" t="s">
        <v>1392</v>
      </c>
      <c r="AL2282" s="1739">
        <v>0.23000000417232513</v>
      </c>
      <c r="AM2282" s="1740" t="s">
        <v>1364</v>
      </c>
      <c r="AN2282" s="1741">
        <v>0</v>
      </c>
      <c r="AO2282" s="784" t="s">
        <v>1724</v>
      </c>
      <c r="AP2282" s="1739">
        <v>0</v>
      </c>
      <c r="AQ2282" s="794" t="s">
        <v>1743</v>
      </c>
      <c r="AR2282" s="893">
        <v>0</v>
      </c>
      <c r="AS2282" s="784" t="s">
        <v>1406</v>
      </c>
      <c r="AT2282" s="785">
        <v>0.26</v>
      </c>
      <c r="AU2282" s="784" t="s">
        <v>1719</v>
      </c>
      <c r="AV2282" s="785">
        <v>0</v>
      </c>
    </row>
    <row r="2283" spans="2:48" ht="18" customHeight="1">
      <c r="B2283">
        <v>2</v>
      </c>
      <c r="C2283" s="787">
        <f t="shared" si="200"/>
        <v>2</v>
      </c>
      <c r="E2283" s="1751" t="s">
        <v>2506</v>
      </c>
      <c r="J2283" s="1734" t="e">
        <f t="shared" ca="1" si="197"/>
        <v>#REF!</v>
      </c>
      <c r="K2283" s="1651" t="e">
        <f t="shared" ca="1" si="198"/>
        <v>#REF!</v>
      </c>
      <c r="M2283" s="12"/>
      <c r="N2283" s="12"/>
      <c r="O2283" s="12"/>
      <c r="W2283" s="12"/>
      <c r="AC2283" s="784" t="s">
        <v>1351</v>
      </c>
      <c r="AD2283" s="1739">
        <v>0</v>
      </c>
      <c r="AE2283" s="784" t="s">
        <v>1502</v>
      </c>
      <c r="AF2283" s="1739">
        <v>0.36000001430511475</v>
      </c>
      <c r="AG2283" s="784" t="s">
        <v>1275</v>
      </c>
      <c r="AH2283" s="1739">
        <v>0.38999998569488525</v>
      </c>
      <c r="AI2283" s="784" t="s">
        <v>1501</v>
      </c>
      <c r="AJ2283" s="1739">
        <v>0.40999999642372131</v>
      </c>
      <c r="AK2283" s="784" t="s">
        <v>1500</v>
      </c>
      <c r="AL2283" s="1739">
        <v>0.11999999731779099</v>
      </c>
      <c r="AM2283" s="1740" t="s">
        <v>1370</v>
      </c>
      <c r="AN2283" s="1741">
        <v>0</v>
      </c>
      <c r="AO2283" s="784" t="s">
        <v>1352</v>
      </c>
      <c r="AP2283" s="1739">
        <v>0</v>
      </c>
      <c r="AQ2283" s="794" t="s">
        <v>1368</v>
      </c>
      <c r="AR2283" s="893">
        <v>0.27300000000000002</v>
      </c>
      <c r="AS2283" s="784" t="s">
        <v>1410</v>
      </c>
      <c r="AT2283" s="785">
        <v>0.25900000000000001</v>
      </c>
      <c r="AU2283" s="784" t="s">
        <v>1724</v>
      </c>
      <c r="AV2283" s="785">
        <v>0</v>
      </c>
    </row>
    <row r="2284" spans="2:48" ht="18" customHeight="1">
      <c r="B2284">
        <v>3</v>
      </c>
      <c r="C2284" s="787">
        <f t="shared" si="200"/>
        <v>2</v>
      </c>
      <c r="E2284" s="1752" t="s">
        <v>2503</v>
      </c>
      <c r="G2284" s="3" t="s">
        <v>2507</v>
      </c>
      <c r="J2284" s="1734" t="e">
        <f t="shared" ca="1" si="197"/>
        <v>#REF!</v>
      </c>
      <c r="K2284" s="1651" t="e">
        <f t="shared" ca="1" si="198"/>
        <v>#REF!</v>
      </c>
      <c r="M2284" s="12"/>
      <c r="N2284" s="12"/>
      <c r="O2284" s="12"/>
      <c r="W2284" s="12"/>
      <c r="AC2284" s="784" t="s">
        <v>1505</v>
      </c>
      <c r="AD2284" s="1739">
        <v>0</v>
      </c>
      <c r="AE2284" s="784" t="s">
        <v>1393</v>
      </c>
      <c r="AF2284" s="1739">
        <v>0</v>
      </c>
      <c r="AG2284" s="784" t="s">
        <v>1296</v>
      </c>
      <c r="AH2284" s="1739">
        <v>0</v>
      </c>
      <c r="AI2284" s="784" t="s">
        <v>1504</v>
      </c>
      <c r="AJ2284" s="1739">
        <v>0</v>
      </c>
      <c r="AK2284" s="784" t="s">
        <v>1405</v>
      </c>
      <c r="AL2284" s="1739">
        <v>0</v>
      </c>
      <c r="AM2284" s="1740" t="s">
        <v>1398</v>
      </c>
      <c r="AN2284" s="1741">
        <v>0</v>
      </c>
      <c r="AO2284" s="784" t="s">
        <v>1389</v>
      </c>
      <c r="AP2284" s="1739">
        <v>0</v>
      </c>
      <c r="AQ2284" s="794" t="s">
        <v>1745</v>
      </c>
      <c r="AR2284" s="893">
        <v>0</v>
      </c>
      <c r="AS2284" s="784" t="s">
        <v>1342</v>
      </c>
      <c r="AT2284" s="785">
        <v>0.25900000000000001</v>
      </c>
      <c r="AU2284" s="784" t="s">
        <v>1401</v>
      </c>
      <c r="AV2284" s="785">
        <v>0</v>
      </c>
    </row>
    <row r="2285" spans="2:48" ht="18" customHeight="1">
      <c r="B2285">
        <v>4</v>
      </c>
      <c r="C2285" s="787">
        <f t="shared" si="200"/>
        <v>2</v>
      </c>
      <c r="D2285" s="12"/>
      <c r="G2285" s="1753" t="s">
        <v>2504</v>
      </c>
      <c r="H2285" s="1753">
        <v>0</v>
      </c>
      <c r="J2285" s="1734" t="e">
        <f t="shared" ca="1" si="197"/>
        <v>#REF!</v>
      </c>
      <c r="K2285" s="1651" t="e">
        <f t="shared" ca="1" si="198"/>
        <v>#REF!</v>
      </c>
      <c r="M2285" s="12"/>
      <c r="N2285" s="12"/>
      <c r="O2285" s="12"/>
      <c r="W2285" s="12"/>
      <c r="AC2285" s="784" t="s">
        <v>1512</v>
      </c>
      <c r="AD2285" s="1739">
        <v>0</v>
      </c>
      <c r="AE2285" s="784" t="s">
        <v>1511</v>
      </c>
      <c r="AF2285" s="1739">
        <v>0.34000000357627869</v>
      </c>
      <c r="AG2285" s="784" t="s">
        <v>1482</v>
      </c>
      <c r="AH2285" s="1739">
        <v>0</v>
      </c>
      <c r="AI2285" s="784" t="s">
        <v>1510</v>
      </c>
      <c r="AJ2285" s="1739">
        <v>0</v>
      </c>
      <c r="AK2285" s="784" t="s">
        <v>1509</v>
      </c>
      <c r="AL2285" s="1739">
        <v>0</v>
      </c>
      <c r="AM2285" s="1740" t="s">
        <v>1508</v>
      </c>
      <c r="AN2285" s="1741">
        <v>0.19</v>
      </c>
      <c r="AO2285" s="784" t="s">
        <v>1328</v>
      </c>
      <c r="AP2285" s="1739">
        <v>0</v>
      </c>
      <c r="AQ2285" s="794" t="s">
        <v>1373</v>
      </c>
      <c r="AR2285" s="893">
        <v>0.27200000000000002</v>
      </c>
      <c r="AS2285" s="784" t="s">
        <v>1347</v>
      </c>
      <c r="AT2285" s="785">
        <v>0.26</v>
      </c>
      <c r="AU2285" s="784" t="s">
        <v>1352</v>
      </c>
      <c r="AV2285" s="785">
        <v>0.28000000000000003</v>
      </c>
    </row>
    <row r="2286" spans="2:48" ht="18" customHeight="1">
      <c r="B2286">
        <v>5</v>
      </c>
      <c r="C2286" s="787">
        <f t="shared" si="200"/>
        <v>2</v>
      </c>
      <c r="D2286" s="12"/>
      <c r="G2286" s="1753" t="s">
        <v>2506</v>
      </c>
      <c r="H2286" s="1753">
        <v>0.30199999999999999</v>
      </c>
      <c r="J2286" s="1734" t="e">
        <f t="shared" ca="1" si="197"/>
        <v>#REF!</v>
      </c>
      <c r="K2286" s="1651" t="e">
        <f t="shared" ca="1" si="198"/>
        <v>#REF!</v>
      </c>
      <c r="M2286" s="12"/>
      <c r="N2286" s="12"/>
      <c r="O2286" s="12"/>
      <c r="W2286" s="12"/>
      <c r="AC2286" s="784" t="s">
        <v>1515</v>
      </c>
      <c r="AD2286" s="1739">
        <v>5.000000074505806E-2</v>
      </c>
      <c r="AE2286" s="784" t="s">
        <v>1257</v>
      </c>
      <c r="AF2286" s="1739">
        <v>0</v>
      </c>
      <c r="AG2286" s="784" t="s">
        <v>1383</v>
      </c>
      <c r="AH2286" s="1739">
        <v>0.37000000476837158</v>
      </c>
      <c r="AI2286" s="784" t="s">
        <v>1331</v>
      </c>
      <c r="AJ2286" s="1739">
        <v>0</v>
      </c>
      <c r="AK2286" s="784" t="s">
        <v>1448</v>
      </c>
      <c r="AL2286" s="1739">
        <v>0</v>
      </c>
      <c r="AM2286" s="1740" t="s">
        <v>1514</v>
      </c>
      <c r="AN2286" s="1741">
        <v>0.28999999999999998</v>
      </c>
      <c r="AO2286" s="784" t="s">
        <v>1728</v>
      </c>
      <c r="AP2286" s="1739">
        <v>0</v>
      </c>
      <c r="AQ2286" s="794" t="s">
        <v>1274</v>
      </c>
      <c r="AR2286" s="893">
        <v>0</v>
      </c>
      <c r="AS2286" s="784" t="s">
        <v>1734</v>
      </c>
      <c r="AT2286" s="785">
        <v>0</v>
      </c>
      <c r="AU2286" s="784" t="s">
        <v>1389</v>
      </c>
      <c r="AV2286" s="785">
        <v>0.28299999999999997</v>
      </c>
    </row>
    <row r="2287" spans="2:48" ht="18" customHeight="1">
      <c r="B2287">
        <v>6</v>
      </c>
      <c r="C2287" s="787">
        <f t="shared" si="200"/>
        <v>2</v>
      </c>
      <c r="D2287" s="12"/>
      <c r="G2287" s="1753" t="s">
        <v>2503</v>
      </c>
      <c r="H2287" s="1753" t="s">
        <v>546</v>
      </c>
      <c r="J2287" s="1734" t="e">
        <f t="shared" ca="1" si="197"/>
        <v>#REF!</v>
      </c>
      <c r="K2287" s="1651" t="e">
        <f t="shared" ca="1" si="198"/>
        <v>#REF!</v>
      </c>
      <c r="M2287" s="12"/>
      <c r="N2287" s="12"/>
      <c r="O2287" s="12"/>
      <c r="W2287" s="12"/>
      <c r="AC2287" s="784" t="s">
        <v>1430</v>
      </c>
      <c r="AD2287" s="1739">
        <v>0</v>
      </c>
      <c r="AE2287" s="784" t="s">
        <v>1518</v>
      </c>
      <c r="AF2287" s="1739">
        <v>0</v>
      </c>
      <c r="AG2287" s="784" t="s">
        <v>1388</v>
      </c>
      <c r="AH2287" s="1739">
        <v>0</v>
      </c>
      <c r="AI2287" s="784" t="s">
        <v>1333</v>
      </c>
      <c r="AJ2287" s="1739">
        <v>0</v>
      </c>
      <c r="AK2287" s="784" t="s">
        <v>1408</v>
      </c>
      <c r="AL2287" s="1739">
        <v>0</v>
      </c>
      <c r="AM2287" s="1740" t="s">
        <v>1517</v>
      </c>
      <c r="AN2287" s="1741">
        <v>0</v>
      </c>
      <c r="AO2287" s="784" t="s">
        <v>1332</v>
      </c>
      <c r="AP2287" s="1739">
        <v>0.254</v>
      </c>
      <c r="AQ2287" s="794" t="s">
        <v>1376</v>
      </c>
      <c r="AR2287" s="893">
        <v>0.27300000000000002</v>
      </c>
      <c r="AS2287" s="784" t="s">
        <v>1736</v>
      </c>
      <c r="AT2287" s="785">
        <v>0.17199999999999999</v>
      </c>
      <c r="AU2287" s="784" t="s">
        <v>1328</v>
      </c>
      <c r="AV2287" s="785">
        <v>0</v>
      </c>
    </row>
    <row r="2288" spans="2:48" ht="18" customHeight="1">
      <c r="B2288">
        <v>7</v>
      </c>
      <c r="C2288" s="787">
        <f t="shared" si="200"/>
        <v>2</v>
      </c>
      <c r="D2288" s="12"/>
      <c r="J2288" s="1734" t="e">
        <f t="shared" ca="1" si="197"/>
        <v>#REF!</v>
      </c>
      <c r="K2288" s="1651" t="e">
        <f t="shared" ca="1" si="198"/>
        <v>#REF!</v>
      </c>
      <c r="M2288" s="12"/>
      <c r="N2288" s="12"/>
      <c r="O2288" s="12"/>
      <c r="W2288" s="12"/>
      <c r="AC2288" s="784" t="s">
        <v>1436</v>
      </c>
      <c r="AD2288" s="1739">
        <v>0</v>
      </c>
      <c r="AE2288" s="784" t="s">
        <v>1523</v>
      </c>
      <c r="AF2288" s="1739">
        <v>0</v>
      </c>
      <c r="AG2288" s="784" t="s">
        <v>1502</v>
      </c>
      <c r="AH2288" s="1739">
        <v>0.43000000715255737</v>
      </c>
      <c r="AI2288" s="784" t="s">
        <v>1541</v>
      </c>
      <c r="AJ2288" s="1739">
        <v>0.34999999403953552</v>
      </c>
      <c r="AK2288" s="784" t="s">
        <v>1521</v>
      </c>
      <c r="AL2288" s="1739">
        <v>0</v>
      </c>
      <c r="AM2288" s="1740" t="s">
        <v>1282</v>
      </c>
      <c r="AN2288" s="1741">
        <v>0</v>
      </c>
      <c r="AO2288" s="784" t="s">
        <v>1428</v>
      </c>
      <c r="AP2288" s="1739">
        <v>0.24399999999999999</v>
      </c>
      <c r="AQ2288" s="794" t="s">
        <v>1748</v>
      </c>
      <c r="AR2288" s="893">
        <v>0</v>
      </c>
      <c r="AS2288" s="784" t="s">
        <v>1738</v>
      </c>
      <c r="AT2288" s="785">
        <v>0</v>
      </c>
      <c r="AU2288" s="784" t="s">
        <v>1728</v>
      </c>
      <c r="AV2288" s="785">
        <v>0</v>
      </c>
    </row>
    <row r="2289" spans="2:48" ht="18" customHeight="1">
      <c r="B2289">
        <v>8</v>
      </c>
      <c r="C2289" s="787">
        <f t="shared" si="200"/>
        <v>2</v>
      </c>
      <c r="J2289" s="1734" t="e">
        <f t="shared" ca="1" si="197"/>
        <v>#REF!</v>
      </c>
      <c r="K2289" s="1651" t="e">
        <f t="shared" ca="1" si="198"/>
        <v>#REF!</v>
      </c>
      <c r="M2289" s="12"/>
      <c r="N2289" s="12"/>
      <c r="O2289" s="12"/>
      <c r="W2289" s="12"/>
      <c r="AC2289" s="784" t="s">
        <v>1442</v>
      </c>
      <c r="AD2289" s="1739">
        <v>0</v>
      </c>
      <c r="AE2289" s="784" t="s">
        <v>1443</v>
      </c>
      <c r="AF2289" s="1739">
        <v>0.2800000011920929</v>
      </c>
      <c r="AG2289" s="784" t="s">
        <v>1393</v>
      </c>
      <c r="AH2289" s="1739">
        <v>0.33000001311302185</v>
      </c>
      <c r="AI2289" s="784" t="s">
        <v>1525</v>
      </c>
      <c r="AJ2289" s="1739">
        <v>0</v>
      </c>
      <c r="AK2289" s="784" t="s">
        <v>1501</v>
      </c>
      <c r="AL2289" s="1739">
        <v>0.28999999165534973</v>
      </c>
      <c r="AM2289" s="1740" t="s">
        <v>1379</v>
      </c>
      <c r="AN2289" s="1741">
        <v>0</v>
      </c>
      <c r="AO2289" s="784" t="s">
        <v>1337</v>
      </c>
      <c r="AP2289" s="1739">
        <v>0.25900000000000001</v>
      </c>
      <c r="AQ2289" s="794" t="s">
        <v>1750</v>
      </c>
      <c r="AR2289" s="893">
        <v>0.25</v>
      </c>
      <c r="AS2289" s="784" t="s">
        <v>1486</v>
      </c>
      <c r="AT2289" s="785">
        <v>0</v>
      </c>
      <c r="AU2289" s="784" t="s">
        <v>1402</v>
      </c>
      <c r="AV2289" s="785">
        <v>0.28299999999999997</v>
      </c>
    </row>
    <row r="2290" spans="2:48" ht="18" customHeight="1">
      <c r="B2290">
        <v>9</v>
      </c>
      <c r="C2290" s="787">
        <f t="shared" si="200"/>
        <v>2</v>
      </c>
      <c r="J2290" s="1734" t="e">
        <f t="shared" ca="1" si="197"/>
        <v>#REF!</v>
      </c>
      <c r="K2290" s="1651" t="e">
        <f t="shared" ca="1" si="198"/>
        <v>#REF!</v>
      </c>
      <c r="M2290" s="12"/>
      <c r="N2290" s="12"/>
      <c r="O2290" s="12"/>
      <c r="W2290" s="12"/>
      <c r="AC2290" s="784" t="s">
        <v>1528</v>
      </c>
      <c r="AD2290" s="1739">
        <v>0</v>
      </c>
      <c r="AE2290" s="784" t="s">
        <v>1527</v>
      </c>
      <c r="AF2290" s="1739">
        <v>0</v>
      </c>
      <c r="AG2290" s="784" t="s">
        <v>1511</v>
      </c>
      <c r="AH2290" s="1739">
        <v>0.37999999523162842</v>
      </c>
      <c r="AI2290" s="784" t="s">
        <v>1373</v>
      </c>
      <c r="AJ2290" s="1739">
        <v>0.38999998569488525</v>
      </c>
      <c r="AK2290" s="784" t="s">
        <v>1504</v>
      </c>
      <c r="AL2290" s="1739">
        <v>0</v>
      </c>
      <c r="AM2290" s="1740" t="s">
        <v>1416</v>
      </c>
      <c r="AN2290" s="1741">
        <v>0</v>
      </c>
      <c r="AO2290" s="784" t="s">
        <v>1342</v>
      </c>
      <c r="AP2290" s="1739">
        <v>0.253</v>
      </c>
      <c r="AQ2290" s="794" t="s">
        <v>1381</v>
      </c>
      <c r="AR2290" s="893">
        <v>0.27300000000000002</v>
      </c>
      <c r="AS2290" s="784" t="s">
        <v>1431</v>
      </c>
      <c r="AT2290" s="785">
        <v>0.24399999999999999</v>
      </c>
      <c r="AU2290" s="784" t="s">
        <v>1810</v>
      </c>
      <c r="AV2290" s="785">
        <v>0</v>
      </c>
    </row>
    <row r="2291" spans="2:48" ht="18" customHeight="1">
      <c r="B2291">
        <v>10</v>
      </c>
      <c r="C2291" s="787">
        <f t="shared" si="200"/>
        <v>2</v>
      </c>
      <c r="D2291" s="12"/>
      <c r="J2291" s="1734" t="e">
        <f t="shared" ca="1" si="197"/>
        <v>#REF!</v>
      </c>
      <c r="K2291" s="1651" t="e">
        <f t="shared" ref="K2291:K2354" ca="1" si="201">INDIRECT("_Mix"&amp;$D$6)</f>
        <v>#REF!</v>
      </c>
      <c r="M2291" s="12"/>
      <c r="N2291" s="12"/>
      <c r="O2291" s="12"/>
      <c r="W2291" s="12"/>
      <c r="AC2291" s="784" t="s">
        <v>1371</v>
      </c>
      <c r="AD2291" s="1739">
        <v>0</v>
      </c>
      <c r="AE2291" s="784" t="s">
        <v>1267</v>
      </c>
      <c r="AF2291" s="1739">
        <v>0.28999999165534973</v>
      </c>
      <c r="AG2291" s="784" t="s">
        <v>1257</v>
      </c>
      <c r="AH2291" s="1739">
        <v>0</v>
      </c>
      <c r="AI2291" s="784" t="s">
        <v>1274</v>
      </c>
      <c r="AJ2291" s="1739">
        <v>0</v>
      </c>
      <c r="AK2291" s="784" t="s">
        <v>1510</v>
      </c>
      <c r="AL2291" s="1739">
        <v>0</v>
      </c>
      <c r="AM2291" s="1740" t="s">
        <v>1531</v>
      </c>
      <c r="AN2291" s="1741">
        <v>0</v>
      </c>
      <c r="AO2291" s="784" t="s">
        <v>1347</v>
      </c>
      <c r="AP2291" s="1739">
        <v>0.25900000000000001</v>
      </c>
      <c r="AQ2291" s="794" t="s">
        <v>1264</v>
      </c>
      <c r="AR2291" s="893">
        <v>0</v>
      </c>
      <c r="AS2291" s="784" t="s">
        <v>1421</v>
      </c>
      <c r="AT2291" s="785">
        <v>0.253</v>
      </c>
      <c r="AU2291" s="784" t="s">
        <v>1814</v>
      </c>
      <c r="AV2291" s="785">
        <v>0</v>
      </c>
    </row>
    <row r="2292" spans="2:48" ht="18" customHeight="1">
      <c r="B2292">
        <v>11</v>
      </c>
      <c r="C2292" s="787">
        <f t="shared" si="200"/>
        <v>2</v>
      </c>
      <c r="D2292" s="12"/>
      <c r="J2292" s="1734" t="e">
        <f t="shared" ref="J2292:J2355" ca="1" si="202">INDIRECT("_Com"&amp;$D$6)</f>
        <v>#REF!</v>
      </c>
      <c r="K2292" s="1651" t="e">
        <f t="shared" ca="1" si="201"/>
        <v>#REF!</v>
      </c>
      <c r="M2292" s="12"/>
      <c r="N2292" s="12"/>
      <c r="O2292" s="12"/>
      <c r="W2292" s="12"/>
      <c r="AC2292" s="794" t="s">
        <v>2495</v>
      </c>
      <c r="AD2292" s="1739">
        <v>0.4</v>
      </c>
      <c r="AE2292" s="784" t="s">
        <v>1322</v>
      </c>
      <c r="AF2292" s="1739">
        <v>0</v>
      </c>
      <c r="AG2292" s="784" t="s">
        <v>1523</v>
      </c>
      <c r="AH2292" s="1739">
        <v>0</v>
      </c>
      <c r="AI2292" s="784" t="s">
        <v>1554</v>
      </c>
      <c r="AJ2292" s="1739">
        <v>0</v>
      </c>
      <c r="AK2292" s="784" t="s">
        <v>1331</v>
      </c>
      <c r="AL2292" s="1739">
        <v>0</v>
      </c>
      <c r="AM2292" s="1740" t="s">
        <v>1320</v>
      </c>
      <c r="AN2292" s="1741">
        <v>0.21</v>
      </c>
      <c r="AO2292" s="784" t="s">
        <v>1734</v>
      </c>
      <c r="AP2292" s="1739">
        <v>0</v>
      </c>
      <c r="AQ2292" s="794" t="s">
        <v>1384</v>
      </c>
      <c r="AR2292" s="893">
        <v>0</v>
      </c>
      <c r="AS2292" s="784" t="s">
        <v>1361</v>
      </c>
      <c r="AT2292" s="785">
        <v>0.24299999999999999</v>
      </c>
      <c r="AU2292" s="784" t="s">
        <v>1342</v>
      </c>
      <c r="AV2292" s="785">
        <v>0.28299999999999997</v>
      </c>
    </row>
    <row r="2293" spans="2:48" ht="18" customHeight="1">
      <c r="B2293">
        <v>12</v>
      </c>
      <c r="C2293" s="787">
        <f t="shared" si="200"/>
        <v>2</v>
      </c>
      <c r="D2293" s="12"/>
      <c r="J2293" s="1734" t="e">
        <f t="shared" ca="1" si="202"/>
        <v>#REF!</v>
      </c>
      <c r="K2293" s="1651" t="e">
        <f t="shared" ca="1" si="201"/>
        <v>#REF!</v>
      </c>
      <c r="M2293" s="12"/>
      <c r="N2293" s="12"/>
      <c r="O2293" s="12"/>
      <c r="W2293" s="12"/>
      <c r="AC2293" s="794" t="s">
        <v>2496</v>
      </c>
      <c r="AD2293" s="1739">
        <v>0.4</v>
      </c>
      <c r="AE2293" s="784" t="s">
        <v>1537</v>
      </c>
      <c r="AF2293" s="1739">
        <v>0</v>
      </c>
      <c r="AG2293" s="784" t="s">
        <v>1443</v>
      </c>
      <c r="AH2293" s="1739">
        <v>0.31999999284744263</v>
      </c>
      <c r="AI2293" s="784" t="s">
        <v>1344</v>
      </c>
      <c r="AJ2293" s="1739">
        <v>0</v>
      </c>
      <c r="AK2293" s="784" t="s">
        <v>1333</v>
      </c>
      <c r="AL2293" s="1739">
        <v>0</v>
      </c>
      <c r="AM2293" s="1740" t="s">
        <v>1387</v>
      </c>
      <c r="AN2293" s="1741">
        <v>0</v>
      </c>
      <c r="AO2293" s="784" t="s">
        <v>1736</v>
      </c>
      <c r="AP2293" s="1739">
        <v>0.23499999999999999</v>
      </c>
      <c r="AQ2293" s="794" t="s">
        <v>1390</v>
      </c>
      <c r="AR2293" s="893">
        <v>0.27200000000000002</v>
      </c>
      <c r="AS2293" s="784" t="s">
        <v>1801</v>
      </c>
      <c r="AT2293" s="785">
        <v>0</v>
      </c>
      <c r="AU2293" s="784" t="s">
        <v>1347</v>
      </c>
      <c r="AV2293" s="785">
        <v>0.28299999999999997</v>
      </c>
    </row>
    <row r="2294" spans="2:48" ht="18" customHeight="1">
      <c r="B2294">
        <v>13</v>
      </c>
      <c r="C2294" s="787">
        <f t="shared" si="200"/>
        <v>2</v>
      </c>
      <c r="D2294" s="12"/>
      <c r="J2294" s="1734" t="e">
        <f t="shared" ca="1" si="202"/>
        <v>#REF!</v>
      </c>
      <c r="K2294" s="1651" t="e">
        <f t="shared" ca="1" si="201"/>
        <v>#REF!</v>
      </c>
      <c r="M2294" s="12"/>
      <c r="N2294" s="12"/>
      <c r="O2294" s="12"/>
      <c r="Z2294" s="12"/>
      <c r="AA2294" s="12"/>
      <c r="AB2294" s="12"/>
      <c r="AC2294" s="12"/>
      <c r="AD2294" s="12"/>
      <c r="AE2294" s="784" t="s">
        <v>1542</v>
      </c>
      <c r="AF2294" s="1739">
        <v>0.36000001430511475</v>
      </c>
      <c r="AG2294" s="784" t="s">
        <v>1267</v>
      </c>
      <c r="AH2294" s="1739">
        <v>0.31999999284744263</v>
      </c>
      <c r="AI2294" s="784" t="s">
        <v>1349</v>
      </c>
      <c r="AJ2294" s="1739">
        <v>0</v>
      </c>
      <c r="AK2294" s="784" t="s">
        <v>1541</v>
      </c>
      <c r="AL2294" s="1739">
        <v>0.18000000715255737</v>
      </c>
      <c r="AM2294" s="1740" t="s">
        <v>1540</v>
      </c>
      <c r="AN2294" s="1741">
        <v>0</v>
      </c>
      <c r="AO2294" s="784" t="s">
        <v>1744</v>
      </c>
      <c r="AP2294" s="1739">
        <v>0.25900000000000001</v>
      </c>
      <c r="AQ2294" s="794" t="s">
        <v>1411</v>
      </c>
      <c r="AR2294" s="893">
        <v>0.26700000000000002</v>
      </c>
      <c r="AS2294" s="784" t="s">
        <v>1368</v>
      </c>
      <c r="AT2294" s="785">
        <v>0.26</v>
      </c>
      <c r="AU2294" s="784" t="s">
        <v>1734</v>
      </c>
      <c r="AV2294" s="785">
        <v>0.05</v>
      </c>
    </row>
    <row r="2295" spans="2:48" ht="18" customHeight="1">
      <c r="B2295">
        <v>14</v>
      </c>
      <c r="C2295" s="787">
        <f t="shared" si="200"/>
        <v>2</v>
      </c>
      <c r="D2295" s="12"/>
      <c r="J2295" s="1734" t="e">
        <f t="shared" ca="1" si="202"/>
        <v>#REF!</v>
      </c>
      <c r="K2295" s="1651" t="e">
        <f t="shared" ca="1" si="201"/>
        <v>#REF!</v>
      </c>
      <c r="M2295" s="12"/>
      <c r="N2295" s="12"/>
      <c r="O2295" s="12"/>
      <c r="Z2295" s="12"/>
      <c r="AA2295" s="12"/>
      <c r="AB2295" s="12"/>
      <c r="AC2295" s="12"/>
      <c r="AD2295" s="12"/>
      <c r="AE2295" s="784" t="s">
        <v>1544</v>
      </c>
      <c r="AF2295" s="1739">
        <v>0</v>
      </c>
      <c r="AG2295" s="784" t="s">
        <v>1322</v>
      </c>
      <c r="AH2295" s="1739">
        <v>0</v>
      </c>
      <c r="AI2295" s="784" t="s">
        <v>1358</v>
      </c>
      <c r="AJ2295" s="1739">
        <v>0</v>
      </c>
      <c r="AK2295" s="784" t="s">
        <v>1344</v>
      </c>
      <c r="AL2295" s="1739">
        <v>0</v>
      </c>
      <c r="AM2295" s="1740" t="s">
        <v>1459</v>
      </c>
      <c r="AN2295" s="1741">
        <v>0.24</v>
      </c>
      <c r="AO2295" s="784" t="s">
        <v>1353</v>
      </c>
      <c r="AP2295" s="1739">
        <v>0.25800000000000001</v>
      </c>
      <c r="AQ2295" s="794" t="s">
        <v>1395</v>
      </c>
      <c r="AR2295" s="893">
        <v>0.27300000000000002</v>
      </c>
      <c r="AS2295" s="784" t="s">
        <v>1373</v>
      </c>
      <c r="AT2295" s="785">
        <v>0.26</v>
      </c>
      <c r="AU2295" s="784" t="s">
        <v>1816</v>
      </c>
      <c r="AV2295" s="785">
        <v>0</v>
      </c>
    </row>
    <row r="2296" spans="2:48" ht="18" customHeight="1">
      <c r="B2296">
        <v>15</v>
      </c>
      <c r="C2296" s="787">
        <f t="shared" si="200"/>
        <v>2</v>
      </c>
      <c r="D2296" s="12"/>
      <c r="J2296" s="1734" t="e">
        <f t="shared" ca="1" si="202"/>
        <v>#REF!</v>
      </c>
      <c r="K2296" s="1651" t="e">
        <f t="shared" ca="1" si="201"/>
        <v>#REF!</v>
      </c>
      <c r="M2296" s="12"/>
      <c r="N2296" s="12"/>
      <c r="O2296" s="12"/>
      <c r="Z2296" s="12"/>
      <c r="AA2296" s="12"/>
      <c r="AB2296" s="12"/>
      <c r="AC2296" s="12"/>
      <c r="AD2296" s="12"/>
      <c r="AE2296" s="784" t="s">
        <v>1547</v>
      </c>
      <c r="AF2296" s="1739">
        <v>0.34000000357627869</v>
      </c>
      <c r="AG2296" s="784" t="s">
        <v>1542</v>
      </c>
      <c r="AH2296" s="1739">
        <v>0.36000001430511475</v>
      </c>
      <c r="AI2296" s="784" t="s">
        <v>1465</v>
      </c>
      <c r="AJ2296" s="1739">
        <v>0.37000000476837158</v>
      </c>
      <c r="AK2296" s="784" t="s">
        <v>1349</v>
      </c>
      <c r="AL2296" s="1739">
        <v>0</v>
      </c>
      <c r="AM2296" s="1740" t="s">
        <v>1428</v>
      </c>
      <c r="AN2296" s="1741">
        <v>0.25</v>
      </c>
      <c r="AO2296" s="784" t="s">
        <v>1738</v>
      </c>
      <c r="AP2296" s="1739">
        <v>0</v>
      </c>
      <c r="AQ2296" s="794" t="s">
        <v>1403</v>
      </c>
      <c r="AR2296" s="893">
        <v>0.27300000000000002</v>
      </c>
      <c r="AS2296" s="784" t="s">
        <v>1274</v>
      </c>
      <c r="AT2296" s="785">
        <v>0.25900000000000001</v>
      </c>
      <c r="AU2296" s="784" t="s">
        <v>1736</v>
      </c>
      <c r="AV2296" s="785">
        <v>0</v>
      </c>
    </row>
    <row r="2297" spans="2:48" ht="18" customHeight="1">
      <c r="B2297">
        <v>16</v>
      </c>
      <c r="C2297" s="787">
        <f t="shared" si="200"/>
        <v>2</v>
      </c>
      <c r="D2297" s="12"/>
      <c r="J2297" s="1734" t="e">
        <f t="shared" ca="1" si="202"/>
        <v>#REF!</v>
      </c>
      <c r="K2297" s="1651" t="e">
        <f t="shared" ca="1" si="201"/>
        <v>#REF!</v>
      </c>
      <c r="M2297" s="12"/>
      <c r="N2297" s="12"/>
      <c r="O2297" s="12"/>
      <c r="Z2297" s="12"/>
      <c r="AA2297" s="12"/>
      <c r="AB2297" s="12"/>
      <c r="AC2297" s="12"/>
      <c r="AD2297" s="12"/>
      <c r="AE2297" s="784" t="s">
        <v>1258</v>
      </c>
      <c r="AF2297" s="1739">
        <v>0.28999999165534973</v>
      </c>
      <c r="AG2297" s="784" t="s">
        <v>1550</v>
      </c>
      <c r="AH2297" s="1739">
        <v>0.40999999642372131</v>
      </c>
      <c r="AI2297" s="784" t="s">
        <v>1365</v>
      </c>
      <c r="AJ2297" s="1739">
        <v>0</v>
      </c>
      <c r="AK2297" s="784" t="s">
        <v>1373</v>
      </c>
      <c r="AL2297" s="1739">
        <v>0.28999999165534973</v>
      </c>
      <c r="AM2297" s="1740" t="s">
        <v>1469</v>
      </c>
      <c r="AN2297" s="1741">
        <v>0</v>
      </c>
      <c r="AO2297" s="784" t="s">
        <v>1486</v>
      </c>
      <c r="AP2297" s="1739">
        <v>0</v>
      </c>
      <c r="AQ2297" s="794" t="s">
        <v>1407</v>
      </c>
      <c r="AR2297" s="893">
        <v>0.27100000000000002</v>
      </c>
      <c r="AS2297" s="784" t="s">
        <v>1750</v>
      </c>
      <c r="AT2297" s="785">
        <v>0</v>
      </c>
      <c r="AU2297" s="784" t="s">
        <v>1744</v>
      </c>
      <c r="AV2297" s="785">
        <v>0</v>
      </c>
    </row>
    <row r="2298" spans="2:48" ht="18" customHeight="1">
      <c r="B2298">
        <v>17</v>
      </c>
      <c r="C2298" s="787">
        <f t="shared" si="200"/>
        <v>2</v>
      </c>
      <c r="D2298" s="12"/>
      <c r="J2298" s="1734" t="e">
        <f t="shared" ca="1" si="202"/>
        <v>#REF!</v>
      </c>
      <c r="K2298" s="1651" t="e">
        <f t="shared" ca="1" si="201"/>
        <v>#REF!</v>
      </c>
      <c r="M2298" s="12"/>
      <c r="N2298" s="12"/>
      <c r="O2298" s="12"/>
      <c r="Z2298" s="12"/>
      <c r="AA2298" s="12"/>
      <c r="AB2298" s="12"/>
      <c r="AC2298" s="12"/>
      <c r="AD2298" s="12"/>
      <c r="AE2298" s="784" t="s">
        <v>1268</v>
      </c>
      <c r="AF2298" s="1739">
        <v>0.28999999165534973</v>
      </c>
      <c r="AG2298" s="784" t="s">
        <v>1547</v>
      </c>
      <c r="AH2298" s="1739">
        <v>0</v>
      </c>
      <c r="AI2298" s="784" t="s">
        <v>1381</v>
      </c>
      <c r="AJ2298" s="1739">
        <v>0.40999999642372131</v>
      </c>
      <c r="AK2298" s="784" t="s">
        <v>1274</v>
      </c>
      <c r="AL2298" s="1739">
        <v>0</v>
      </c>
      <c r="AM2298" s="1740" t="s">
        <v>1342</v>
      </c>
      <c r="AN2298" s="1741">
        <v>0.12</v>
      </c>
      <c r="AO2298" s="784" t="s">
        <v>1431</v>
      </c>
      <c r="AP2298" s="1739">
        <v>0</v>
      </c>
      <c r="AQ2298" s="794" t="s">
        <v>1412</v>
      </c>
      <c r="AR2298" s="893">
        <v>0.27200000000000002</v>
      </c>
      <c r="AS2298" s="784" t="s">
        <v>1376</v>
      </c>
      <c r="AT2298" s="785">
        <v>0.26</v>
      </c>
      <c r="AU2298" s="784" t="s">
        <v>1738</v>
      </c>
      <c r="AV2298" s="785">
        <v>0</v>
      </c>
    </row>
    <row r="2299" spans="2:48" ht="18" customHeight="1">
      <c r="B2299">
        <v>18</v>
      </c>
      <c r="C2299" s="787">
        <f t="shared" si="200"/>
        <v>2</v>
      </c>
      <c r="D2299" s="12"/>
      <c r="J2299" s="1734" t="e">
        <f t="shared" ca="1" si="202"/>
        <v>#REF!</v>
      </c>
      <c r="K2299" s="1651" t="e">
        <f t="shared" ca="1" si="201"/>
        <v>#REF!</v>
      </c>
      <c r="M2299" s="12"/>
      <c r="N2299" s="12"/>
      <c r="O2299" s="12"/>
      <c r="Z2299" s="12"/>
      <c r="AA2299" s="12"/>
      <c r="AB2299" s="12"/>
      <c r="AC2299" s="12"/>
      <c r="AD2299" s="12"/>
      <c r="AE2299" s="784" t="s">
        <v>1555</v>
      </c>
      <c r="AF2299" s="1739">
        <v>0</v>
      </c>
      <c r="AG2299" s="784" t="s">
        <v>1258</v>
      </c>
      <c r="AH2299" s="1739">
        <v>0.34999999403953552</v>
      </c>
      <c r="AI2299" s="784" t="s">
        <v>1264</v>
      </c>
      <c r="AJ2299" s="1739">
        <v>0</v>
      </c>
      <c r="AK2299" s="784" t="s">
        <v>1554</v>
      </c>
      <c r="AL2299" s="1739">
        <v>0</v>
      </c>
      <c r="AM2299" s="1740" t="s">
        <v>1392</v>
      </c>
      <c r="AN2299" s="1741">
        <v>0.21</v>
      </c>
      <c r="AO2299" s="784" t="s">
        <v>1421</v>
      </c>
      <c r="AP2299" s="1739">
        <v>0</v>
      </c>
      <c r="AQ2299" s="794" t="s">
        <v>1415</v>
      </c>
      <c r="AR2299" s="893">
        <v>0.27300000000000002</v>
      </c>
      <c r="AS2299" s="784" t="s">
        <v>1450</v>
      </c>
      <c r="AT2299" s="785">
        <v>0.26</v>
      </c>
      <c r="AU2299" s="784" t="s">
        <v>1486</v>
      </c>
      <c r="AV2299" s="785">
        <v>0</v>
      </c>
    </row>
    <row r="2300" spans="2:48" ht="18" customHeight="1">
      <c r="B2300">
        <v>19</v>
      </c>
      <c r="C2300" s="787">
        <f t="shared" si="200"/>
        <v>2</v>
      </c>
      <c r="D2300" s="12"/>
      <c r="J2300" s="1734" t="e">
        <f t="shared" ca="1" si="202"/>
        <v>#REF!</v>
      </c>
      <c r="K2300" s="1651" t="e">
        <f t="shared" ca="1" si="201"/>
        <v>#REF!</v>
      </c>
      <c r="M2300" s="12"/>
      <c r="N2300" s="12"/>
      <c r="O2300" s="12"/>
      <c r="Z2300" s="12"/>
      <c r="AA2300" s="12"/>
      <c r="AB2300" s="12"/>
      <c r="AC2300" s="12"/>
      <c r="AD2300" s="12"/>
      <c r="AE2300" s="784" t="s">
        <v>1313</v>
      </c>
      <c r="AF2300" s="1739">
        <v>0</v>
      </c>
      <c r="AG2300" s="784" t="s">
        <v>1559</v>
      </c>
      <c r="AH2300" s="1739">
        <v>0</v>
      </c>
      <c r="AI2300" s="784" t="s">
        <v>1275</v>
      </c>
      <c r="AJ2300" s="1739">
        <v>0.37999999523162842</v>
      </c>
      <c r="AK2300" s="784" t="s">
        <v>1558</v>
      </c>
      <c r="AL2300" s="1739">
        <v>0</v>
      </c>
      <c r="AM2300" s="1740" t="s">
        <v>1440</v>
      </c>
      <c r="AN2300" s="1741">
        <v>0.22</v>
      </c>
      <c r="AO2300" s="784" t="s">
        <v>1361</v>
      </c>
      <c r="AP2300" s="1739">
        <v>0.247</v>
      </c>
      <c r="AQ2300" s="794" t="s">
        <v>1418</v>
      </c>
      <c r="AR2300" s="893">
        <v>0.24</v>
      </c>
      <c r="AS2300" s="784" t="s">
        <v>1748</v>
      </c>
      <c r="AT2300" s="785">
        <v>0</v>
      </c>
      <c r="AU2300" s="784" t="s">
        <v>1431</v>
      </c>
      <c r="AV2300" s="785">
        <v>0.22900000000000001</v>
      </c>
    </row>
    <row r="2301" spans="2:48" ht="18" customHeight="1">
      <c r="B2301">
        <v>20</v>
      </c>
      <c r="C2301" s="787">
        <f t="shared" si="200"/>
        <v>2</v>
      </c>
      <c r="D2301" s="12"/>
      <c r="J2301" s="1734" t="e">
        <f t="shared" ca="1" si="202"/>
        <v>#REF!</v>
      </c>
      <c r="K2301" s="1651" t="e">
        <f t="shared" ca="1" si="201"/>
        <v>#REF!</v>
      </c>
      <c r="M2301" s="12"/>
      <c r="N2301" s="12"/>
      <c r="O2301" s="12"/>
      <c r="Z2301" s="12"/>
      <c r="AA2301" s="12"/>
      <c r="AB2301" s="12"/>
      <c r="AC2301" s="12"/>
      <c r="AD2301" s="12"/>
      <c r="AE2301" s="784" t="s">
        <v>1283</v>
      </c>
      <c r="AF2301" s="1739">
        <v>0</v>
      </c>
      <c r="AG2301" s="784" t="s">
        <v>1268</v>
      </c>
      <c r="AH2301" s="1739">
        <v>0.38999998569488525</v>
      </c>
      <c r="AI2301" s="784" t="s">
        <v>1288</v>
      </c>
      <c r="AJ2301" s="1739">
        <v>0</v>
      </c>
      <c r="AK2301" s="784" t="s">
        <v>1561</v>
      </c>
      <c r="AL2301" s="1739">
        <v>0</v>
      </c>
      <c r="AM2301" s="1740" t="s">
        <v>1405</v>
      </c>
      <c r="AN2301" s="1741">
        <v>0.23</v>
      </c>
      <c r="AO2301" s="784" t="s">
        <v>1753</v>
      </c>
      <c r="AP2301" s="1739">
        <v>0</v>
      </c>
      <c r="AQ2301" s="794" t="s">
        <v>1437</v>
      </c>
      <c r="AR2301" s="893">
        <v>0.27100000000000002</v>
      </c>
      <c r="AS2301" s="784" t="s">
        <v>1730</v>
      </c>
      <c r="AT2301" s="785">
        <v>0</v>
      </c>
      <c r="AU2301" s="784" t="s">
        <v>1421</v>
      </c>
      <c r="AV2301" s="785">
        <v>0.27100000000000002</v>
      </c>
    </row>
    <row r="2302" spans="2:48" ht="18" customHeight="1">
      <c r="B2302">
        <v>21</v>
      </c>
      <c r="C2302" s="787">
        <f t="shared" si="200"/>
        <v>2</v>
      </c>
      <c r="D2302" s="12"/>
      <c r="J2302" s="1734" t="e">
        <f t="shared" ca="1" si="202"/>
        <v>#REF!</v>
      </c>
      <c r="K2302" s="1651" t="e">
        <f t="shared" ca="1" si="201"/>
        <v>#REF!</v>
      </c>
      <c r="M2302" s="12"/>
      <c r="N2302" s="12"/>
      <c r="O2302" s="12"/>
      <c r="Z2302" s="12"/>
      <c r="AA2302" s="12"/>
      <c r="AB2302" s="12"/>
      <c r="AC2302" s="12"/>
      <c r="AD2302" s="12"/>
      <c r="AE2302" s="784" t="s">
        <v>1565</v>
      </c>
      <c r="AF2302" s="1739">
        <v>7.0000000298023224E-2</v>
      </c>
      <c r="AG2302" s="784" t="s">
        <v>1555</v>
      </c>
      <c r="AH2302" s="1739">
        <v>0</v>
      </c>
      <c r="AI2302" s="784" t="s">
        <v>1296</v>
      </c>
      <c r="AJ2302" s="1739">
        <v>0.15999999642372131</v>
      </c>
      <c r="AK2302" s="784" t="s">
        <v>1376</v>
      </c>
      <c r="AL2302" s="1739">
        <v>0</v>
      </c>
      <c r="AM2302" s="1740" t="s">
        <v>1509</v>
      </c>
      <c r="AN2302" s="1741">
        <v>0</v>
      </c>
      <c r="AO2302" s="784" t="s">
        <v>1756</v>
      </c>
      <c r="AP2302" s="1739">
        <v>0</v>
      </c>
      <c r="AQ2302" s="794" t="s">
        <v>1422</v>
      </c>
      <c r="AR2302" s="893">
        <v>0.27300000000000002</v>
      </c>
      <c r="AS2302" s="784" t="s">
        <v>1811</v>
      </c>
      <c r="AT2302" s="785">
        <v>0</v>
      </c>
      <c r="AU2302" s="784" t="s">
        <v>1361</v>
      </c>
      <c r="AV2302" s="785">
        <v>0</v>
      </c>
    </row>
    <row r="2303" spans="2:48" ht="18" customHeight="1">
      <c r="B2303">
        <v>22</v>
      </c>
      <c r="C2303" s="787">
        <f t="shared" si="200"/>
        <v>2</v>
      </c>
      <c r="D2303" s="12"/>
      <c r="J2303" s="1734" t="e">
        <f t="shared" ca="1" si="202"/>
        <v>#REF!</v>
      </c>
      <c r="K2303" s="1651" t="e">
        <f t="shared" ca="1" si="201"/>
        <v>#REF!</v>
      </c>
      <c r="M2303" s="12"/>
      <c r="N2303" s="12"/>
      <c r="O2303" s="12"/>
      <c r="Z2303" s="12"/>
      <c r="AA2303" s="12"/>
      <c r="AB2303" s="12"/>
      <c r="AC2303" s="12"/>
      <c r="AD2303" s="12"/>
      <c r="AE2303" s="784" t="s">
        <v>1570</v>
      </c>
      <c r="AF2303" s="1739">
        <v>0.31999999284744263</v>
      </c>
      <c r="AG2303" s="784" t="s">
        <v>1313</v>
      </c>
      <c r="AH2303" s="1739">
        <v>0</v>
      </c>
      <c r="AI2303" s="784" t="s">
        <v>1482</v>
      </c>
      <c r="AJ2303" s="1739">
        <v>0</v>
      </c>
      <c r="AK2303" s="784" t="s">
        <v>1569</v>
      </c>
      <c r="AL2303" s="1739">
        <v>0.23999999463558197</v>
      </c>
      <c r="AM2303" s="1740" t="s">
        <v>1448</v>
      </c>
      <c r="AN2303" s="1741">
        <v>0</v>
      </c>
      <c r="AO2303" s="784" t="s">
        <v>1368</v>
      </c>
      <c r="AP2303" s="1739">
        <v>0.255</v>
      </c>
      <c r="AQ2303" s="794" t="s">
        <v>1446</v>
      </c>
      <c r="AR2303" s="893">
        <v>0.27300000000000002</v>
      </c>
      <c r="AS2303" s="784" t="s">
        <v>1453</v>
      </c>
      <c r="AT2303" s="785">
        <v>0.26</v>
      </c>
      <c r="AU2303" s="784" t="s">
        <v>1582</v>
      </c>
      <c r="AV2303" s="785">
        <v>0</v>
      </c>
    </row>
    <row r="2304" spans="2:48" ht="18" customHeight="1">
      <c r="B2304">
        <v>23</v>
      </c>
      <c r="C2304" s="787">
        <f t="shared" ref="C2304:C2331" si="203">IF(D2250="Varias comercializadoras",1,2)</f>
        <v>2</v>
      </c>
      <c r="J2304" s="1734" t="e">
        <f t="shared" ca="1" si="202"/>
        <v>#REF!</v>
      </c>
      <c r="K2304" s="1651" t="e">
        <f t="shared" ca="1" si="201"/>
        <v>#REF!</v>
      </c>
      <c r="M2304" s="12"/>
      <c r="N2304" s="12"/>
      <c r="O2304" s="12"/>
      <c r="Z2304" s="12"/>
      <c r="AA2304" s="12"/>
      <c r="AB2304" s="12"/>
      <c r="AC2304" s="12"/>
      <c r="AD2304" s="12"/>
      <c r="AE2304" s="784" t="s">
        <v>1575</v>
      </c>
      <c r="AF2304" s="1739">
        <v>0</v>
      </c>
      <c r="AG2304" s="784" t="s">
        <v>1283</v>
      </c>
      <c r="AH2304" s="1739">
        <v>0</v>
      </c>
      <c r="AI2304" s="784" t="s">
        <v>1487</v>
      </c>
      <c r="AJ2304" s="1739">
        <v>0.25</v>
      </c>
      <c r="AK2304" s="784" t="s">
        <v>1573</v>
      </c>
      <c r="AL2304" s="1739">
        <v>0</v>
      </c>
      <c r="AM2304" s="1740" t="s">
        <v>1408</v>
      </c>
      <c r="AN2304" s="1741">
        <v>0</v>
      </c>
      <c r="AO2304" s="784" t="s">
        <v>1344</v>
      </c>
      <c r="AP2304" s="1739">
        <v>0</v>
      </c>
      <c r="AQ2304" s="794" t="s">
        <v>1388</v>
      </c>
      <c r="AR2304" s="893">
        <v>0</v>
      </c>
      <c r="AS2304" s="784" t="s">
        <v>1381</v>
      </c>
      <c r="AT2304" s="785">
        <v>0.26</v>
      </c>
      <c r="AU2304" s="784" t="s">
        <v>1753</v>
      </c>
      <c r="AV2304" s="785">
        <v>0</v>
      </c>
    </row>
    <row r="2305" spans="2:48" ht="18" customHeight="1">
      <c r="B2305">
        <v>24</v>
      </c>
      <c r="C2305" s="787">
        <f t="shared" si="203"/>
        <v>2</v>
      </c>
      <c r="J2305" s="1734" t="e">
        <f t="shared" ca="1" si="202"/>
        <v>#REF!</v>
      </c>
      <c r="K2305" s="1651" t="e">
        <f t="shared" ca="1" si="201"/>
        <v>#REF!</v>
      </c>
      <c r="M2305" s="12"/>
      <c r="N2305" s="12"/>
      <c r="O2305" s="12"/>
      <c r="Z2305" s="12"/>
      <c r="AA2305" s="12"/>
      <c r="AB2305" s="12"/>
      <c r="AC2305" s="12"/>
      <c r="AD2305" s="12"/>
      <c r="AE2305" s="784" t="s">
        <v>1350</v>
      </c>
      <c r="AF2305" s="1739">
        <v>0</v>
      </c>
      <c r="AG2305" s="784" t="s">
        <v>1565</v>
      </c>
      <c r="AH2305" s="1739">
        <v>0</v>
      </c>
      <c r="AI2305" s="784" t="s">
        <v>1383</v>
      </c>
      <c r="AJ2305" s="1739">
        <v>0.20000000298023224</v>
      </c>
      <c r="AK2305" s="784" t="s">
        <v>1365</v>
      </c>
      <c r="AL2305" s="1739">
        <v>0</v>
      </c>
      <c r="AM2305" s="1740" t="s">
        <v>1521</v>
      </c>
      <c r="AN2305" s="1741">
        <v>0</v>
      </c>
      <c r="AO2305" s="784" t="s">
        <v>1759</v>
      </c>
      <c r="AP2305" s="1739">
        <v>0</v>
      </c>
      <c r="AQ2305" s="794" t="s">
        <v>1451</v>
      </c>
      <c r="AR2305" s="893">
        <v>0.27</v>
      </c>
      <c r="AS2305" s="784" t="s">
        <v>1264</v>
      </c>
      <c r="AT2305" s="785">
        <v>0</v>
      </c>
      <c r="AU2305" s="784" t="s">
        <v>1368</v>
      </c>
      <c r="AV2305" s="785">
        <v>0.28000000000000003</v>
      </c>
    </row>
    <row r="2306" spans="2:48" ht="18" customHeight="1">
      <c r="B2306">
        <v>25</v>
      </c>
      <c r="C2306" s="787">
        <f t="shared" si="203"/>
        <v>2</v>
      </c>
      <c r="J2306" s="1734" t="e">
        <f t="shared" ca="1" si="202"/>
        <v>#REF!</v>
      </c>
      <c r="K2306" s="1651" t="e">
        <f t="shared" ca="1" si="201"/>
        <v>#REF!</v>
      </c>
      <c r="M2306" s="12"/>
      <c r="N2306" s="12"/>
      <c r="O2306" s="12"/>
      <c r="Z2306" s="12"/>
      <c r="AA2306" s="12"/>
      <c r="AB2306" s="12"/>
      <c r="AC2306" s="12"/>
      <c r="AD2306" s="12"/>
      <c r="AE2306" s="784" t="s">
        <v>1484</v>
      </c>
      <c r="AF2306" s="1739">
        <v>0</v>
      </c>
      <c r="AG2306" s="784" t="s">
        <v>1579</v>
      </c>
      <c r="AH2306" s="1739">
        <v>0</v>
      </c>
      <c r="AI2306" s="784" t="s">
        <v>1437</v>
      </c>
      <c r="AJ2306" s="1739">
        <v>0.40999999642372131</v>
      </c>
      <c r="AK2306" s="784" t="s">
        <v>1264</v>
      </c>
      <c r="AL2306" s="1739">
        <v>0</v>
      </c>
      <c r="AM2306" s="1740" t="s">
        <v>1501</v>
      </c>
      <c r="AN2306" s="1741">
        <v>0.23</v>
      </c>
      <c r="AO2306" s="784" t="s">
        <v>1745</v>
      </c>
      <c r="AP2306" s="1739">
        <v>0</v>
      </c>
      <c r="AQ2306" s="794" t="s">
        <v>1454</v>
      </c>
      <c r="AR2306" s="893">
        <v>0.27300000000000002</v>
      </c>
      <c r="AS2306" s="784" t="s">
        <v>1384</v>
      </c>
      <c r="AT2306" s="785">
        <v>0</v>
      </c>
      <c r="AU2306" s="784" t="s">
        <v>1759</v>
      </c>
      <c r="AV2306" s="785">
        <v>0</v>
      </c>
    </row>
    <row r="2307" spans="2:48" ht="18" customHeight="1">
      <c r="B2307">
        <v>26</v>
      </c>
      <c r="C2307" s="787">
        <f t="shared" si="203"/>
        <v>2</v>
      </c>
      <c r="J2307" s="1734" t="e">
        <f t="shared" ca="1" si="202"/>
        <v>#REF!</v>
      </c>
      <c r="K2307" s="1651" t="e">
        <f t="shared" ca="1" si="201"/>
        <v>#REF!</v>
      </c>
      <c r="M2307" s="12"/>
      <c r="N2307" s="12"/>
      <c r="O2307" s="12"/>
      <c r="Z2307" s="12"/>
      <c r="AA2307" s="12"/>
      <c r="AB2307" s="12"/>
      <c r="AC2307" s="12"/>
      <c r="AD2307" s="12"/>
      <c r="AE2307" s="784" t="s">
        <v>1297</v>
      </c>
      <c r="AF2307" s="1739">
        <v>0</v>
      </c>
      <c r="AG2307" s="784" t="s">
        <v>1350</v>
      </c>
      <c r="AH2307" s="1739">
        <v>0</v>
      </c>
      <c r="AI2307" s="784" t="s">
        <v>1618</v>
      </c>
      <c r="AJ2307" s="1739">
        <v>0</v>
      </c>
      <c r="AK2307" s="784" t="s">
        <v>1275</v>
      </c>
      <c r="AL2307" s="1739">
        <v>0.27000001072883606</v>
      </c>
      <c r="AM2307" s="1740" t="s">
        <v>1582</v>
      </c>
      <c r="AN2307" s="1741">
        <v>0</v>
      </c>
      <c r="AO2307" s="784" t="s">
        <v>1373</v>
      </c>
      <c r="AP2307" s="1739">
        <v>0.249</v>
      </c>
      <c r="AQ2307" s="794" t="s">
        <v>1426</v>
      </c>
      <c r="AR2307" s="893">
        <v>0.27300000000000002</v>
      </c>
      <c r="AS2307" s="784" t="s">
        <v>1390</v>
      </c>
      <c r="AT2307" s="785">
        <v>0.25900000000000001</v>
      </c>
      <c r="AU2307" s="784" t="s">
        <v>1745</v>
      </c>
      <c r="AV2307" s="785">
        <v>0</v>
      </c>
    </row>
    <row r="2308" spans="2:48" ht="18" customHeight="1">
      <c r="B2308">
        <v>27</v>
      </c>
      <c r="C2308" s="787">
        <f t="shared" si="203"/>
        <v>2</v>
      </c>
      <c r="J2308" s="1734" t="e">
        <f t="shared" ca="1" si="202"/>
        <v>#REF!</v>
      </c>
      <c r="K2308" s="1651" t="e">
        <f t="shared" ca="1" si="201"/>
        <v>#REF!</v>
      </c>
      <c r="M2308" s="12"/>
      <c r="N2308" s="12"/>
      <c r="O2308" s="12"/>
      <c r="Z2308" s="12"/>
      <c r="AA2308" s="12"/>
      <c r="AB2308" s="12"/>
      <c r="AC2308" s="12"/>
      <c r="AD2308" s="12"/>
      <c r="AE2308" s="784" t="s">
        <v>1394</v>
      </c>
      <c r="AF2308" s="1739">
        <v>0.15000000596046448</v>
      </c>
      <c r="AG2308" s="784" t="s">
        <v>1484</v>
      </c>
      <c r="AH2308" s="1739">
        <v>0</v>
      </c>
      <c r="AI2308" s="784" t="s">
        <v>1388</v>
      </c>
      <c r="AJ2308" s="1739">
        <v>0</v>
      </c>
      <c r="AK2308" s="784" t="s">
        <v>1288</v>
      </c>
      <c r="AL2308" s="1739">
        <v>0.31000000238418579</v>
      </c>
      <c r="AM2308" s="1740" t="s">
        <v>1414</v>
      </c>
      <c r="AN2308" s="1741">
        <v>0</v>
      </c>
      <c r="AO2308" s="784" t="s">
        <v>1274</v>
      </c>
      <c r="AP2308" s="1739">
        <v>0</v>
      </c>
      <c r="AQ2308" s="794" t="s">
        <v>1432</v>
      </c>
      <c r="AR2308" s="893">
        <v>0.27200000000000002</v>
      </c>
      <c r="AS2308" s="784" t="s">
        <v>1411</v>
      </c>
      <c r="AT2308" s="785">
        <v>0.253</v>
      </c>
      <c r="AU2308" s="784" t="s">
        <v>1373</v>
      </c>
      <c r="AV2308" s="785">
        <v>0.28299999999999997</v>
      </c>
    </row>
    <row r="2309" spans="2:48" ht="18" customHeight="1">
      <c r="B2309">
        <v>28</v>
      </c>
      <c r="C2309" s="787">
        <f t="shared" si="203"/>
        <v>2</v>
      </c>
      <c r="J2309" s="1734" t="e">
        <f t="shared" ca="1" si="202"/>
        <v>#REF!</v>
      </c>
      <c r="K2309" s="1651" t="e">
        <f t="shared" ca="1" si="201"/>
        <v>#REF!</v>
      </c>
      <c r="M2309" s="12"/>
      <c r="N2309" s="12"/>
      <c r="O2309" s="12"/>
      <c r="Z2309" s="12"/>
      <c r="AA2309" s="12"/>
      <c r="AB2309" s="12"/>
      <c r="AC2309" s="12"/>
      <c r="AD2309" s="12"/>
      <c r="AE2309" s="784" t="s">
        <v>1457</v>
      </c>
      <c r="AF2309" s="1739">
        <v>0.10999999940395355</v>
      </c>
      <c r="AG2309" s="784" t="s">
        <v>1297</v>
      </c>
      <c r="AH2309" s="1739">
        <v>0</v>
      </c>
      <c r="AI2309" s="784" t="s">
        <v>1502</v>
      </c>
      <c r="AJ2309" s="1739">
        <v>0.40999999642372131</v>
      </c>
      <c r="AK2309" s="784" t="s">
        <v>1587</v>
      </c>
      <c r="AL2309" s="1739">
        <v>0</v>
      </c>
      <c r="AM2309" s="1740" t="s">
        <v>1419</v>
      </c>
      <c r="AN2309" s="1741">
        <v>0</v>
      </c>
      <c r="AO2309" s="784" t="s">
        <v>1750</v>
      </c>
      <c r="AP2309" s="1739">
        <v>0</v>
      </c>
      <c r="AQ2309" s="794" t="s">
        <v>1462</v>
      </c>
      <c r="AR2309" s="893">
        <v>0</v>
      </c>
      <c r="AS2309" s="784" t="s">
        <v>1472</v>
      </c>
      <c r="AT2309" s="785">
        <v>0.26</v>
      </c>
      <c r="AU2309" s="784" t="s">
        <v>1274</v>
      </c>
      <c r="AV2309" s="785">
        <v>0.28299999999999997</v>
      </c>
    </row>
    <row r="2310" spans="2:48" ht="18" customHeight="1">
      <c r="B2310">
        <v>29</v>
      </c>
      <c r="C2310" s="787">
        <f t="shared" si="203"/>
        <v>2</v>
      </c>
      <c r="J2310" s="1734" t="e">
        <f t="shared" ca="1" si="202"/>
        <v>#REF!</v>
      </c>
      <c r="K2310" s="1651" t="e">
        <f t="shared" ca="1" si="201"/>
        <v>#REF!</v>
      </c>
      <c r="M2310" s="12"/>
      <c r="N2310" s="12"/>
      <c r="O2310" s="12"/>
      <c r="Z2310" s="12"/>
      <c r="AA2310" s="12"/>
      <c r="AB2310" s="12"/>
      <c r="AC2310" s="12"/>
      <c r="AD2310" s="12"/>
      <c r="AE2310" s="784" t="s">
        <v>1461</v>
      </c>
      <c r="AF2310" s="1739">
        <v>0</v>
      </c>
      <c r="AG2310" s="784" t="s">
        <v>1394</v>
      </c>
      <c r="AH2310" s="1739">
        <v>0.2800000011920929</v>
      </c>
      <c r="AI2310" s="784" t="s">
        <v>1590</v>
      </c>
      <c r="AJ2310" s="1739">
        <v>0</v>
      </c>
      <c r="AK2310" s="784" t="s">
        <v>1589</v>
      </c>
      <c r="AL2310" s="1739">
        <v>0</v>
      </c>
      <c r="AM2310" s="1740" t="s">
        <v>1425</v>
      </c>
      <c r="AN2310" s="1741">
        <v>0</v>
      </c>
      <c r="AO2310" s="784" t="s">
        <v>1376</v>
      </c>
      <c r="AP2310" s="1739">
        <v>0.25900000000000001</v>
      </c>
      <c r="AQ2310" s="794" t="s">
        <v>1438</v>
      </c>
      <c r="AR2310" s="893">
        <v>0.22800000000000001</v>
      </c>
      <c r="AS2310" s="784" t="s">
        <v>1388</v>
      </c>
      <c r="AT2310" s="785">
        <v>0</v>
      </c>
      <c r="AU2310" s="784" t="s">
        <v>1750</v>
      </c>
      <c r="AV2310" s="785">
        <v>0</v>
      </c>
    </row>
    <row r="2311" spans="2:48" ht="18" customHeight="1">
      <c r="B2311">
        <v>30</v>
      </c>
      <c r="C2311" s="787">
        <f t="shared" si="203"/>
        <v>2</v>
      </c>
      <c r="J2311" s="1734" t="e">
        <f t="shared" ca="1" si="202"/>
        <v>#REF!</v>
      </c>
      <c r="K2311" s="1651" t="e">
        <f t="shared" ca="1" si="201"/>
        <v>#REF!</v>
      </c>
      <c r="M2311" s="12"/>
      <c r="N2311" s="12"/>
      <c r="O2311" s="12"/>
      <c r="Z2311" s="12"/>
      <c r="AA2311" s="12"/>
      <c r="AB2311" s="12"/>
      <c r="AC2311" s="12"/>
      <c r="AD2311" s="12"/>
      <c r="AE2311" s="784" t="s">
        <v>1595</v>
      </c>
      <c r="AF2311" s="1739">
        <v>0.36000001430511475</v>
      </c>
      <c r="AG2311" s="784" t="s">
        <v>1594</v>
      </c>
      <c r="AH2311" s="1739">
        <v>0</v>
      </c>
      <c r="AI2311" s="784" t="s">
        <v>1593</v>
      </c>
      <c r="AJ2311" s="1739">
        <v>0</v>
      </c>
      <c r="AK2311" s="784" t="s">
        <v>1296</v>
      </c>
      <c r="AL2311" s="1739">
        <v>0.25999999046325684</v>
      </c>
      <c r="AM2311" s="1740" t="s">
        <v>1429</v>
      </c>
      <c r="AN2311" s="1741">
        <v>0</v>
      </c>
      <c r="AO2311" s="784" t="s">
        <v>1771</v>
      </c>
      <c r="AP2311" s="1739">
        <v>0</v>
      </c>
      <c r="AQ2311" s="794" t="s">
        <v>1762</v>
      </c>
      <c r="AR2311" s="893">
        <v>0</v>
      </c>
      <c r="AS2311" s="784" t="s">
        <v>1451</v>
      </c>
      <c r="AT2311" s="785">
        <v>0.26</v>
      </c>
      <c r="AU2311" s="784" t="s">
        <v>1376</v>
      </c>
      <c r="AV2311" s="785">
        <v>0.27600000000000002</v>
      </c>
    </row>
    <row r="2312" spans="2:48" ht="18" customHeight="1">
      <c r="B2312">
        <v>31</v>
      </c>
      <c r="C2312" s="787">
        <f t="shared" si="203"/>
        <v>2</v>
      </c>
      <c r="J2312" s="1734" t="e">
        <f t="shared" ca="1" si="202"/>
        <v>#REF!</v>
      </c>
      <c r="K2312" s="1651" t="e">
        <f t="shared" ca="1" si="201"/>
        <v>#REF!</v>
      </c>
      <c r="AE2312" s="784" t="s">
        <v>1334</v>
      </c>
      <c r="AF2312" s="1739">
        <v>0</v>
      </c>
      <c r="AG2312" s="784" t="s">
        <v>1457</v>
      </c>
      <c r="AH2312" s="1739">
        <v>0.23000000417232513</v>
      </c>
      <c r="AI2312" s="784" t="s">
        <v>1393</v>
      </c>
      <c r="AJ2312" s="1739">
        <v>0.2800000011920929</v>
      </c>
      <c r="AK2312" s="784" t="s">
        <v>1599</v>
      </c>
      <c r="AL2312" s="1739">
        <v>0</v>
      </c>
      <c r="AM2312" s="1740" t="s">
        <v>1598</v>
      </c>
      <c r="AN2312" s="1741">
        <v>0.17</v>
      </c>
      <c r="AO2312" s="784" t="s">
        <v>1748</v>
      </c>
      <c r="AP2312" s="1739">
        <v>0</v>
      </c>
      <c r="AQ2312" s="794" t="s">
        <v>1467</v>
      </c>
      <c r="AR2312" s="893">
        <v>0.27100000000000002</v>
      </c>
      <c r="AS2312" s="784" t="s">
        <v>1475</v>
      </c>
      <c r="AT2312" s="785">
        <v>0.25900000000000001</v>
      </c>
      <c r="AU2312" s="784" t="s">
        <v>1771</v>
      </c>
      <c r="AV2312" s="785">
        <v>0</v>
      </c>
    </row>
    <row r="2313" spans="2:48" ht="18" customHeight="1">
      <c r="B2313">
        <v>32</v>
      </c>
      <c r="C2313" s="787">
        <f t="shared" si="203"/>
        <v>2</v>
      </c>
      <c r="J2313" s="1734" t="e">
        <f t="shared" ca="1" si="202"/>
        <v>#REF!</v>
      </c>
      <c r="K2313" s="1651" t="e">
        <f t="shared" ca="1" si="201"/>
        <v>#REF!</v>
      </c>
      <c r="AE2313" s="784" t="s">
        <v>1604</v>
      </c>
      <c r="AF2313" s="1739">
        <v>0.28999999165534973</v>
      </c>
      <c r="AG2313" s="784" t="s">
        <v>1461</v>
      </c>
      <c r="AH2313" s="1739">
        <v>9.9999997764825821E-3</v>
      </c>
      <c r="AI2313" s="784" t="s">
        <v>1603</v>
      </c>
      <c r="AJ2313" s="1739">
        <v>0</v>
      </c>
      <c r="AK2313" s="784" t="s">
        <v>1388</v>
      </c>
      <c r="AL2313" s="1739">
        <v>0</v>
      </c>
      <c r="AM2313" s="1740" t="s">
        <v>1441</v>
      </c>
      <c r="AN2313" s="1741">
        <v>0</v>
      </c>
      <c r="AO2313" s="784" t="s">
        <v>1730</v>
      </c>
      <c r="AP2313" s="1739">
        <v>0</v>
      </c>
      <c r="AQ2313" s="794" t="s">
        <v>1529</v>
      </c>
      <c r="AR2313" s="893">
        <v>0</v>
      </c>
      <c r="AS2313" s="784" t="s">
        <v>1407</v>
      </c>
      <c r="AT2313" s="785">
        <v>0.26</v>
      </c>
      <c r="AU2313" s="784" t="s">
        <v>1450</v>
      </c>
      <c r="AV2313" s="785">
        <v>0.28199999999999997</v>
      </c>
    </row>
    <row r="2314" spans="2:48" ht="18" customHeight="1">
      <c r="B2314">
        <v>33</v>
      </c>
      <c r="C2314" s="787">
        <f t="shared" si="203"/>
        <v>2</v>
      </c>
      <c r="J2314" s="1734" t="e">
        <f t="shared" ca="1" si="202"/>
        <v>#REF!</v>
      </c>
      <c r="K2314" s="1651" t="e">
        <f t="shared" ca="1" si="201"/>
        <v>#REF!</v>
      </c>
      <c r="AE2314" s="784" t="s">
        <v>1610</v>
      </c>
      <c r="AF2314" s="1739">
        <v>0</v>
      </c>
      <c r="AG2314" s="784" t="s">
        <v>1609</v>
      </c>
      <c r="AH2314" s="1739">
        <v>0.43000000715255737</v>
      </c>
      <c r="AI2314" s="784" t="s">
        <v>1511</v>
      </c>
      <c r="AJ2314" s="1739">
        <v>0.34999999403953552</v>
      </c>
      <c r="AK2314" s="784" t="s">
        <v>1502</v>
      </c>
      <c r="AL2314" s="1739">
        <v>0.30000001192092896</v>
      </c>
      <c r="AM2314" s="1740" t="s">
        <v>1607</v>
      </c>
      <c r="AN2314" s="1741">
        <v>0</v>
      </c>
      <c r="AO2314" s="784" t="s">
        <v>1381</v>
      </c>
      <c r="AP2314" s="1739">
        <v>0.23400000000000001</v>
      </c>
      <c r="AQ2314" s="794" t="s">
        <v>1443</v>
      </c>
      <c r="AR2314" s="893">
        <v>0.27200000000000002</v>
      </c>
      <c r="AS2314" s="784" t="s">
        <v>1479</v>
      </c>
      <c r="AT2314" s="785">
        <v>0.26</v>
      </c>
      <c r="AU2314" s="784" t="s">
        <v>1748</v>
      </c>
      <c r="AV2314" s="785">
        <v>0</v>
      </c>
    </row>
    <row r="2315" spans="2:48" ht="18" customHeight="1">
      <c r="B2315">
        <v>34</v>
      </c>
      <c r="C2315" s="787">
        <f>IF(D2261="Varias comercializadoras",1,2)</f>
        <v>2</v>
      </c>
      <c r="J2315" s="1734" t="e">
        <f t="shared" ca="1" si="202"/>
        <v>#REF!</v>
      </c>
      <c r="K2315" s="1651" t="e">
        <f t="shared" ca="1" si="201"/>
        <v>#REF!</v>
      </c>
      <c r="AE2315" s="784" t="s">
        <v>1345</v>
      </c>
      <c r="AF2315" s="1739">
        <v>1.9999999552965164E-2</v>
      </c>
      <c r="AG2315" s="784" t="s">
        <v>1595</v>
      </c>
      <c r="AH2315" s="1739">
        <v>0.43000000715255737</v>
      </c>
      <c r="AI2315" s="784" t="s">
        <v>1438</v>
      </c>
      <c r="AJ2315" s="1739">
        <v>0.40000000596046448</v>
      </c>
      <c r="AK2315" s="784" t="s">
        <v>1590</v>
      </c>
      <c r="AL2315" s="1739">
        <v>0</v>
      </c>
      <c r="AM2315" s="1740" t="s">
        <v>1613</v>
      </c>
      <c r="AN2315" s="1741">
        <v>0</v>
      </c>
      <c r="AO2315" s="784" t="s">
        <v>1264</v>
      </c>
      <c r="AP2315" s="1739">
        <v>0</v>
      </c>
      <c r="AQ2315" s="794" t="s">
        <v>1447</v>
      </c>
      <c r="AR2315" s="893">
        <v>0.27200000000000002</v>
      </c>
      <c r="AS2315" s="784" t="s">
        <v>1817</v>
      </c>
      <c r="AT2315" s="785">
        <v>0</v>
      </c>
      <c r="AU2315" s="784" t="s">
        <v>1730</v>
      </c>
      <c r="AV2315" s="785">
        <v>0</v>
      </c>
    </row>
    <row r="2316" spans="2:48" ht="18" customHeight="1">
      <c r="B2316">
        <v>35</v>
      </c>
      <c r="C2316" s="787">
        <f t="shared" si="203"/>
        <v>2</v>
      </c>
      <c r="J2316" s="1734" t="e">
        <f t="shared" ca="1" si="202"/>
        <v>#REF!</v>
      </c>
      <c r="K2316" s="1651" t="e">
        <f t="shared" ca="1" si="201"/>
        <v>#REF!</v>
      </c>
      <c r="AE2316" s="784" t="s">
        <v>1326</v>
      </c>
      <c r="AF2316" s="1739">
        <v>0</v>
      </c>
      <c r="AG2316" s="784" t="s">
        <v>1614</v>
      </c>
      <c r="AH2316" s="1739">
        <v>0.11999999731779099</v>
      </c>
      <c r="AI2316" s="784" t="s">
        <v>1257</v>
      </c>
      <c r="AJ2316" s="1739">
        <v>0.14000000059604645</v>
      </c>
      <c r="AK2316" s="784" t="s">
        <v>1487</v>
      </c>
      <c r="AL2316" s="1739">
        <v>0</v>
      </c>
      <c r="AM2316" s="1740" t="s">
        <v>1376</v>
      </c>
      <c r="AN2316" s="1741">
        <v>0.17</v>
      </c>
      <c r="AO2316" s="784" t="s">
        <v>1384</v>
      </c>
      <c r="AP2316" s="1739">
        <v>0</v>
      </c>
      <c r="AQ2316" s="794" t="s">
        <v>1267</v>
      </c>
      <c r="AR2316" s="893">
        <v>0.255</v>
      </c>
      <c r="AS2316" s="784" t="s">
        <v>1415</v>
      </c>
      <c r="AT2316" s="785">
        <v>0.26</v>
      </c>
      <c r="AU2316" s="784" t="s">
        <v>1811</v>
      </c>
      <c r="AV2316" s="785">
        <v>0</v>
      </c>
    </row>
    <row r="2317" spans="2:48" ht="18" customHeight="1">
      <c r="B2317">
        <v>36</v>
      </c>
      <c r="C2317" s="787">
        <f t="shared" si="203"/>
        <v>2</v>
      </c>
      <c r="J2317" s="1734" t="e">
        <f t="shared" ca="1" si="202"/>
        <v>#REF!</v>
      </c>
      <c r="K2317" s="1651" t="e">
        <f t="shared" ca="1" si="201"/>
        <v>#REF!</v>
      </c>
      <c r="AE2317" s="784" t="s">
        <v>1621</v>
      </c>
      <c r="AF2317" s="1739">
        <v>0.27000001072883606</v>
      </c>
      <c r="AG2317" s="784" t="s">
        <v>1620</v>
      </c>
      <c r="AH2317" s="1739">
        <v>0</v>
      </c>
      <c r="AI2317" s="784" t="s">
        <v>1518</v>
      </c>
      <c r="AJ2317" s="1739">
        <v>0</v>
      </c>
      <c r="AK2317" s="784" t="s">
        <v>1618</v>
      </c>
      <c r="AL2317" s="1739">
        <v>0.25999999046325684</v>
      </c>
      <c r="AM2317" s="1740" t="s">
        <v>1617</v>
      </c>
      <c r="AN2317" s="1741">
        <v>0</v>
      </c>
      <c r="AO2317" s="784" t="s">
        <v>1390</v>
      </c>
      <c r="AP2317" s="1739">
        <v>0.25800000000000001</v>
      </c>
      <c r="AQ2317" s="794" t="s">
        <v>1455</v>
      </c>
      <c r="AR2317" s="893">
        <v>0.26700000000000002</v>
      </c>
      <c r="AS2317" s="784" t="s">
        <v>1819</v>
      </c>
      <c r="AT2317" s="785">
        <v>0</v>
      </c>
      <c r="AU2317" s="784" t="s">
        <v>1453</v>
      </c>
      <c r="AV2317" s="785">
        <v>0.28299999999999997</v>
      </c>
    </row>
    <row r="2318" spans="2:48" ht="18" customHeight="1">
      <c r="B2318">
        <v>37</v>
      </c>
      <c r="C2318" s="787">
        <f t="shared" si="203"/>
        <v>2</v>
      </c>
      <c r="J2318" s="1734" t="e">
        <f t="shared" ca="1" si="202"/>
        <v>#REF!</v>
      </c>
      <c r="K2318" s="1651" t="e">
        <f t="shared" ca="1" si="201"/>
        <v>#REF!</v>
      </c>
      <c r="AE2318" s="784" t="s">
        <v>1624</v>
      </c>
      <c r="AF2318" s="1739">
        <v>0</v>
      </c>
      <c r="AG2318" s="784" t="s">
        <v>1604</v>
      </c>
      <c r="AH2318" s="1739">
        <v>0.31000000238418579</v>
      </c>
      <c r="AI2318" s="784" t="s">
        <v>1523</v>
      </c>
      <c r="AJ2318" s="1739">
        <v>0</v>
      </c>
      <c r="AK2318" s="784" t="s">
        <v>1623</v>
      </c>
      <c r="AL2318" s="1739">
        <v>0.27000001072883606</v>
      </c>
      <c r="AM2318" s="1740" t="s">
        <v>1622</v>
      </c>
      <c r="AN2318" s="1741">
        <v>0.21</v>
      </c>
      <c r="AO2318" s="784" t="s">
        <v>1411</v>
      </c>
      <c r="AP2318" s="1739">
        <v>0</v>
      </c>
      <c r="AQ2318" s="794" t="s">
        <v>1456</v>
      </c>
      <c r="AR2318" s="893">
        <v>0.27200000000000002</v>
      </c>
      <c r="AS2318" s="784" t="s">
        <v>1418</v>
      </c>
      <c r="AT2318" s="785">
        <v>0.24</v>
      </c>
      <c r="AU2318" s="784" t="s">
        <v>1264</v>
      </c>
      <c r="AV2318" s="785">
        <v>0</v>
      </c>
    </row>
    <row r="2319" spans="2:48" ht="18" customHeight="1">
      <c r="B2319">
        <v>38</v>
      </c>
      <c r="C2319" s="787">
        <f t="shared" si="203"/>
        <v>2</v>
      </c>
      <c r="J2319" s="1734" t="e">
        <f t="shared" ca="1" si="202"/>
        <v>#REF!</v>
      </c>
      <c r="K2319" s="1651" t="e">
        <f t="shared" ca="1" si="201"/>
        <v>#REF!</v>
      </c>
      <c r="AE2319" s="784" t="s">
        <v>1627</v>
      </c>
      <c r="AF2319" s="1739">
        <v>0</v>
      </c>
      <c r="AG2319" s="784" t="s">
        <v>1626</v>
      </c>
      <c r="AH2319" s="1739">
        <v>0</v>
      </c>
      <c r="AI2319" s="784" t="s">
        <v>1443</v>
      </c>
      <c r="AJ2319" s="1739">
        <v>7.9999998211860657E-2</v>
      </c>
      <c r="AK2319" s="784" t="s">
        <v>1383</v>
      </c>
      <c r="AL2319" s="1739">
        <v>0.10000000149011612</v>
      </c>
      <c r="AM2319" s="1740" t="s">
        <v>1625</v>
      </c>
      <c r="AN2319" s="1741">
        <v>0</v>
      </c>
      <c r="AO2319" s="784" t="s">
        <v>1395</v>
      </c>
      <c r="AP2319" s="1739">
        <v>0.255</v>
      </c>
      <c r="AQ2319" s="794" t="s">
        <v>1458</v>
      </c>
      <c r="AR2319" s="893">
        <v>0.27200000000000002</v>
      </c>
      <c r="AS2319" s="784" t="s">
        <v>1422</v>
      </c>
      <c r="AT2319" s="785">
        <v>0.25800000000000001</v>
      </c>
      <c r="AU2319" s="784" t="s">
        <v>1390</v>
      </c>
      <c r="AV2319" s="785">
        <v>0.27500000000000002</v>
      </c>
    </row>
    <row r="2320" spans="2:48" ht="18" customHeight="1">
      <c r="B2320">
        <v>39</v>
      </c>
      <c r="C2320" s="787">
        <f t="shared" si="203"/>
        <v>2</v>
      </c>
      <c r="J2320" s="1734" t="e">
        <f t="shared" ca="1" si="202"/>
        <v>#REF!</v>
      </c>
      <c r="K2320" s="1651" t="e">
        <f t="shared" ca="1" si="201"/>
        <v>#REF!</v>
      </c>
      <c r="AE2320" s="784" t="s">
        <v>1631</v>
      </c>
      <c r="AF2320" s="1739">
        <v>0</v>
      </c>
      <c r="AG2320" s="784" t="s">
        <v>1630</v>
      </c>
      <c r="AH2320" s="1739">
        <v>0.34000000357627869</v>
      </c>
      <c r="AI2320" s="784" t="s">
        <v>1629</v>
      </c>
      <c r="AJ2320" s="1739">
        <v>0.40000000596046448</v>
      </c>
      <c r="AK2320" s="784" t="s">
        <v>1257</v>
      </c>
      <c r="AL2320" s="1739">
        <v>0.17000000178813934</v>
      </c>
      <c r="AM2320" s="1740" t="s">
        <v>1344</v>
      </c>
      <c r="AN2320" s="1741">
        <v>0</v>
      </c>
      <c r="AO2320" s="784" t="s">
        <v>1388</v>
      </c>
      <c r="AP2320" s="1739">
        <v>0</v>
      </c>
      <c r="AQ2320" s="794" t="s">
        <v>1768</v>
      </c>
      <c r="AR2320" s="893">
        <v>0</v>
      </c>
      <c r="AS2320" s="784" t="s">
        <v>1498</v>
      </c>
      <c r="AT2320" s="785">
        <v>0.26</v>
      </c>
      <c r="AU2320" s="784" t="s">
        <v>1411</v>
      </c>
      <c r="AV2320" s="785">
        <v>0</v>
      </c>
    </row>
    <row r="2321" spans="2:48" ht="18" customHeight="1">
      <c r="B2321">
        <v>40</v>
      </c>
      <c r="C2321" s="787">
        <f t="shared" si="203"/>
        <v>2</v>
      </c>
      <c r="J2321" s="1734" t="e">
        <f t="shared" ca="1" si="202"/>
        <v>#REF!</v>
      </c>
      <c r="K2321" s="1651" t="e">
        <f t="shared" ca="1" si="201"/>
        <v>#REF!</v>
      </c>
      <c r="AE2321" s="784" t="s">
        <v>1634</v>
      </c>
      <c r="AF2321" s="1739">
        <v>0</v>
      </c>
      <c r="AG2321" s="784" t="s">
        <v>1345</v>
      </c>
      <c r="AH2321" s="1739">
        <v>0</v>
      </c>
      <c r="AI2321" s="784" t="s">
        <v>1267</v>
      </c>
      <c r="AJ2321" s="1739">
        <v>0.2800000011920929</v>
      </c>
      <c r="AK2321" s="784" t="s">
        <v>1603</v>
      </c>
      <c r="AL2321" s="1739">
        <v>0</v>
      </c>
      <c r="AM2321" s="1740" t="s">
        <v>1349</v>
      </c>
      <c r="AN2321" s="1741">
        <v>0</v>
      </c>
      <c r="AO2321" s="784" t="s">
        <v>1674</v>
      </c>
      <c r="AP2321" s="1739">
        <v>0</v>
      </c>
      <c r="AQ2321" s="794" t="s">
        <v>1492</v>
      </c>
      <c r="AR2321" s="893">
        <v>0.27</v>
      </c>
      <c r="AS2321" s="784" t="s">
        <v>1454</v>
      </c>
      <c r="AT2321" s="785">
        <v>0.26</v>
      </c>
      <c r="AU2321" s="784" t="s">
        <v>1466</v>
      </c>
      <c r="AV2321" s="785">
        <v>0</v>
      </c>
    </row>
    <row r="2322" spans="2:48" ht="18" customHeight="1">
      <c r="B2322">
        <v>41</v>
      </c>
      <c r="C2322" s="787">
        <f t="shared" si="203"/>
        <v>2</v>
      </c>
      <c r="J2322" s="1734" t="e">
        <f t="shared" ca="1" si="202"/>
        <v>#REF!</v>
      </c>
      <c r="K2322" s="1651" t="e">
        <f t="shared" ca="1" si="201"/>
        <v>#REF!</v>
      </c>
      <c r="AE2322" s="784" t="s">
        <v>1636</v>
      </c>
      <c r="AF2322" s="1739">
        <v>0</v>
      </c>
      <c r="AG2322" s="784" t="s">
        <v>1621</v>
      </c>
      <c r="AH2322" s="1739">
        <v>0.40000000596046448</v>
      </c>
      <c r="AI2322" s="784" t="s">
        <v>1322</v>
      </c>
      <c r="AJ2322" s="1739">
        <v>0</v>
      </c>
      <c r="AK2322" s="784" t="s">
        <v>1511</v>
      </c>
      <c r="AL2322" s="1739">
        <v>0.25999999046325684</v>
      </c>
      <c r="AM2322" s="1740" t="s">
        <v>1365</v>
      </c>
      <c r="AN2322" s="1741">
        <v>0</v>
      </c>
      <c r="AO2322" s="784" t="s">
        <v>1403</v>
      </c>
      <c r="AP2322" s="1739">
        <v>0.25900000000000001</v>
      </c>
      <c r="AQ2322" s="794" t="s">
        <v>1770</v>
      </c>
      <c r="AR2322" s="893">
        <v>0</v>
      </c>
      <c r="AS2322" s="784" t="s">
        <v>1426</v>
      </c>
      <c r="AT2322" s="785">
        <v>0.26</v>
      </c>
      <c r="AU2322" s="784" t="s">
        <v>1388</v>
      </c>
      <c r="AV2322" s="785">
        <v>0</v>
      </c>
    </row>
    <row r="2323" spans="2:48" ht="18" customHeight="1">
      <c r="B2323">
        <v>42</v>
      </c>
      <c r="C2323" s="787">
        <f t="shared" si="203"/>
        <v>2</v>
      </c>
      <c r="J2323" s="1734" t="e">
        <f t="shared" ca="1" si="202"/>
        <v>#REF!</v>
      </c>
      <c r="K2323" s="1651" t="e">
        <f t="shared" ca="1" si="201"/>
        <v>#REF!</v>
      </c>
      <c r="AE2323" s="784" t="s">
        <v>1639</v>
      </c>
      <c r="AF2323" s="1739">
        <v>0.25999999046325684</v>
      </c>
      <c r="AG2323" s="784" t="s">
        <v>1624</v>
      </c>
      <c r="AH2323" s="1739">
        <v>0</v>
      </c>
      <c r="AI2323" s="784" t="s">
        <v>1542</v>
      </c>
      <c r="AJ2323" s="1739">
        <v>0.36000001430511475</v>
      </c>
      <c r="AK2323" s="784" t="s">
        <v>1438</v>
      </c>
      <c r="AL2323" s="1739">
        <v>0.30000001192092896</v>
      </c>
      <c r="AM2323" s="1740" t="s">
        <v>1381</v>
      </c>
      <c r="AN2323" s="1741">
        <v>0.25</v>
      </c>
      <c r="AO2323" s="784" t="s">
        <v>1451</v>
      </c>
      <c r="AP2323" s="1739">
        <v>0</v>
      </c>
      <c r="AQ2323" s="794" t="s">
        <v>1463</v>
      </c>
      <c r="AR2323" s="893">
        <v>0.27300000000000002</v>
      </c>
      <c r="AS2323" s="784" t="s">
        <v>1432</v>
      </c>
      <c r="AT2323" s="785">
        <v>0.25800000000000001</v>
      </c>
      <c r="AU2323" s="784" t="s">
        <v>1451</v>
      </c>
      <c r="AV2323" s="785">
        <v>0.28299999999999997</v>
      </c>
    </row>
    <row r="2324" spans="2:48" ht="18" customHeight="1">
      <c r="B2324">
        <v>43</v>
      </c>
      <c r="C2324" s="787">
        <f t="shared" si="203"/>
        <v>2</v>
      </c>
      <c r="J2324" s="1734" t="e">
        <f t="shared" ca="1" si="202"/>
        <v>#REF!</v>
      </c>
      <c r="K2324" s="1651" t="e">
        <f t="shared" ca="1" si="201"/>
        <v>#REF!</v>
      </c>
      <c r="AE2324" s="784" t="s">
        <v>1643</v>
      </c>
      <c r="AF2324" s="1739">
        <v>0</v>
      </c>
      <c r="AG2324" s="784" t="s">
        <v>1627</v>
      </c>
      <c r="AH2324" s="1739">
        <v>0</v>
      </c>
      <c r="AI2324" s="784" t="s">
        <v>1642</v>
      </c>
      <c r="AJ2324" s="1739">
        <v>9.0000003576278687E-2</v>
      </c>
      <c r="AK2324" s="784" t="s">
        <v>1523</v>
      </c>
      <c r="AL2324" s="1739">
        <v>0</v>
      </c>
      <c r="AM2324" s="1740" t="s">
        <v>1264</v>
      </c>
      <c r="AN2324" s="1741">
        <v>0</v>
      </c>
      <c r="AO2324" s="784" t="s">
        <v>1785</v>
      </c>
      <c r="AP2324" s="1739">
        <v>0.219</v>
      </c>
      <c r="AQ2324" s="794" t="s">
        <v>1468</v>
      </c>
      <c r="AR2324" s="893">
        <v>0.26200000000000001</v>
      </c>
      <c r="AS2324" s="784" t="s">
        <v>1462</v>
      </c>
      <c r="AT2324" s="785">
        <v>0.252</v>
      </c>
      <c r="AU2324" s="784" t="s">
        <v>1475</v>
      </c>
      <c r="AV2324" s="785">
        <v>0.28299999999999997</v>
      </c>
    </row>
    <row r="2325" spans="2:48" ht="18" customHeight="1">
      <c r="B2325">
        <v>44</v>
      </c>
      <c r="C2325" s="787">
        <f t="shared" si="203"/>
        <v>2</v>
      </c>
      <c r="J2325" s="1734" t="e">
        <f t="shared" ca="1" si="202"/>
        <v>#REF!</v>
      </c>
      <c r="K2325" s="1651" t="e">
        <f t="shared" ca="1" si="201"/>
        <v>#REF!</v>
      </c>
      <c r="AE2325" s="784" t="s">
        <v>1491</v>
      </c>
      <c r="AF2325" s="1739">
        <v>0</v>
      </c>
      <c r="AG2325" s="784" t="s">
        <v>1646</v>
      </c>
      <c r="AH2325" s="1739">
        <v>0.40000000596046448</v>
      </c>
      <c r="AI2325" s="784" t="s">
        <v>1544</v>
      </c>
      <c r="AJ2325" s="1739">
        <v>0</v>
      </c>
      <c r="AK2325" s="784" t="s">
        <v>1443</v>
      </c>
      <c r="AL2325" s="1739">
        <v>0.17000000178813934</v>
      </c>
      <c r="AM2325" s="1740" t="s">
        <v>1275</v>
      </c>
      <c r="AN2325" s="1741">
        <v>0.2</v>
      </c>
      <c r="AO2325" s="784" t="s">
        <v>1475</v>
      </c>
      <c r="AP2325" s="1739">
        <v>8.9999999999999993E-3</v>
      </c>
      <c r="AQ2325" s="794" t="s">
        <v>1473</v>
      </c>
      <c r="AR2325" s="893">
        <v>0.27300000000000002</v>
      </c>
      <c r="AS2325" s="784" t="s">
        <v>1438</v>
      </c>
      <c r="AT2325" s="785">
        <v>0.252</v>
      </c>
      <c r="AU2325" s="784" t="s">
        <v>1790</v>
      </c>
      <c r="AV2325" s="785">
        <v>0.248</v>
      </c>
    </row>
    <row r="2326" spans="2:48" ht="18" customHeight="1">
      <c r="B2326">
        <v>45</v>
      </c>
      <c r="C2326" s="787">
        <f t="shared" si="203"/>
        <v>2</v>
      </c>
      <c r="J2326" s="1734" t="e">
        <f t="shared" ca="1" si="202"/>
        <v>#REF!</v>
      </c>
      <c r="K2326" s="1651" t="e">
        <f t="shared" ca="1" si="201"/>
        <v>#REF!</v>
      </c>
      <c r="AE2326" s="784" t="s">
        <v>1649</v>
      </c>
      <c r="AF2326" s="1739">
        <v>0</v>
      </c>
      <c r="AG2326" s="784" t="s">
        <v>1631</v>
      </c>
      <c r="AH2326" s="1739">
        <v>0</v>
      </c>
      <c r="AI2326" s="784" t="s">
        <v>1550</v>
      </c>
      <c r="AJ2326" s="1739">
        <v>0.34999999403953552</v>
      </c>
      <c r="AK2326" s="784" t="s">
        <v>1629</v>
      </c>
      <c r="AL2326" s="1739">
        <v>0.31000000238418579</v>
      </c>
      <c r="AM2326" s="1740" t="s">
        <v>1384</v>
      </c>
      <c r="AN2326" s="1741">
        <v>0</v>
      </c>
      <c r="AO2326" s="784" t="s">
        <v>1790</v>
      </c>
      <c r="AP2326" s="1739">
        <v>0.05</v>
      </c>
      <c r="AQ2326" s="794" t="s">
        <v>1566</v>
      </c>
      <c r="AR2326" s="893">
        <v>0</v>
      </c>
      <c r="AS2326" s="784" t="s">
        <v>1762</v>
      </c>
      <c r="AT2326" s="785">
        <v>1.2E-2</v>
      </c>
      <c r="AU2326" s="784" t="s">
        <v>1407</v>
      </c>
      <c r="AV2326" s="785">
        <v>0.26800000000000002</v>
      </c>
    </row>
    <row r="2327" spans="2:48" ht="18" customHeight="1">
      <c r="B2327">
        <v>46</v>
      </c>
      <c r="C2327" s="787">
        <f t="shared" si="203"/>
        <v>2</v>
      </c>
      <c r="J2327" s="1734" t="e">
        <f t="shared" ca="1" si="202"/>
        <v>#REF!</v>
      </c>
      <c r="K2327" s="1651" t="e">
        <f t="shared" ca="1" si="201"/>
        <v>#REF!</v>
      </c>
      <c r="AE2327" s="784" t="s">
        <v>1494</v>
      </c>
      <c r="AF2327" s="1739">
        <v>0</v>
      </c>
      <c r="AG2327" s="784" t="s">
        <v>1634</v>
      </c>
      <c r="AH2327" s="1739">
        <v>5.9999998658895493E-2</v>
      </c>
      <c r="AI2327" s="784" t="s">
        <v>1547</v>
      </c>
      <c r="AJ2327" s="1739">
        <v>0</v>
      </c>
      <c r="AK2327" s="784" t="s">
        <v>1267</v>
      </c>
      <c r="AL2327" s="1739">
        <v>0.20999999344348907</v>
      </c>
      <c r="AM2327" s="1740" t="s">
        <v>1651</v>
      </c>
      <c r="AN2327" s="1741">
        <v>0</v>
      </c>
      <c r="AO2327" s="784" t="s">
        <v>1407</v>
      </c>
      <c r="AP2327" s="1739">
        <v>0.23699999999999999</v>
      </c>
      <c r="AQ2327" s="794" t="s">
        <v>1506</v>
      </c>
      <c r="AR2327" s="893">
        <v>0.27300000000000002</v>
      </c>
      <c r="AS2327" s="784" t="s">
        <v>1467</v>
      </c>
      <c r="AT2327" s="785">
        <v>0.25900000000000001</v>
      </c>
      <c r="AU2327" s="784" t="s">
        <v>1479</v>
      </c>
      <c r="AV2327" s="785">
        <v>0.28299999999999997</v>
      </c>
    </row>
    <row r="2328" spans="2:48" ht="18" customHeight="1">
      <c r="B2328">
        <v>47</v>
      </c>
      <c r="C2328" s="787">
        <f t="shared" si="203"/>
        <v>2</v>
      </c>
      <c r="J2328" s="1734" t="e">
        <f t="shared" ca="1" si="202"/>
        <v>#REF!</v>
      </c>
      <c r="K2328" s="1651" t="e">
        <f t="shared" ca="1" si="201"/>
        <v>#REF!</v>
      </c>
      <c r="AE2328" s="784" t="s">
        <v>1653</v>
      </c>
      <c r="AF2328" s="1739">
        <v>7.0000000298023224E-2</v>
      </c>
      <c r="AG2328" s="784" t="s">
        <v>1636</v>
      </c>
      <c r="AH2328" s="1739">
        <v>0</v>
      </c>
      <c r="AI2328" s="784" t="s">
        <v>1258</v>
      </c>
      <c r="AJ2328" s="1739">
        <v>0.25</v>
      </c>
      <c r="AK2328" s="784" t="s">
        <v>1652</v>
      </c>
      <c r="AL2328" s="1739">
        <v>0</v>
      </c>
      <c r="AM2328" s="1740" t="s">
        <v>1589</v>
      </c>
      <c r="AN2328" s="1741">
        <v>0</v>
      </c>
      <c r="AO2328" s="784" t="s">
        <v>1412</v>
      </c>
      <c r="AP2328" s="1739">
        <v>0.11899999999999999</v>
      </c>
      <c r="AQ2328" s="794" t="s">
        <v>1775</v>
      </c>
      <c r="AR2328" s="893">
        <v>0</v>
      </c>
      <c r="AS2328" s="784" t="s">
        <v>1529</v>
      </c>
      <c r="AT2328" s="785">
        <v>0</v>
      </c>
      <c r="AU2328" s="784" t="s">
        <v>1483</v>
      </c>
      <c r="AV2328" s="785">
        <v>0.28299999999999997</v>
      </c>
    </row>
    <row r="2329" spans="2:48" ht="18" customHeight="1">
      <c r="B2329">
        <v>48</v>
      </c>
      <c r="C2329" s="787">
        <f t="shared" si="203"/>
        <v>2</v>
      </c>
      <c r="J2329" s="1734" t="e">
        <f t="shared" ca="1" si="202"/>
        <v>#REF!</v>
      </c>
      <c r="K2329" s="1651" t="e">
        <f t="shared" ca="1" si="201"/>
        <v>#REF!</v>
      </c>
      <c r="AE2329" s="784" t="s">
        <v>1655</v>
      </c>
      <c r="AF2329" s="1739">
        <v>0</v>
      </c>
      <c r="AG2329" s="784" t="s">
        <v>1654</v>
      </c>
      <c r="AH2329" s="1739">
        <v>0</v>
      </c>
      <c r="AI2329" s="784" t="s">
        <v>1559</v>
      </c>
      <c r="AJ2329" s="1739">
        <v>0</v>
      </c>
      <c r="AK2329" s="784" t="s">
        <v>1322</v>
      </c>
      <c r="AL2329" s="1739">
        <v>0</v>
      </c>
      <c r="AM2329" s="1740" t="s">
        <v>1296</v>
      </c>
      <c r="AN2329" s="1741">
        <v>0.21</v>
      </c>
      <c r="AO2329" s="784" t="s">
        <v>1483</v>
      </c>
      <c r="AP2329" s="1739">
        <v>0</v>
      </c>
      <c r="AQ2329" s="794" t="s">
        <v>1476</v>
      </c>
      <c r="AR2329" s="893">
        <v>0.191</v>
      </c>
      <c r="AS2329" s="784" t="s">
        <v>1443</v>
      </c>
      <c r="AT2329" s="785">
        <v>0.26</v>
      </c>
      <c r="AU2329" s="784" t="s">
        <v>1488</v>
      </c>
      <c r="AV2329" s="785">
        <v>0.28100000000000003</v>
      </c>
    </row>
    <row r="2330" spans="2:48" ht="18" customHeight="1">
      <c r="B2330">
        <v>49</v>
      </c>
      <c r="C2330" s="787">
        <f t="shared" si="203"/>
        <v>2</v>
      </c>
      <c r="J2330" s="1734" t="e">
        <f t="shared" ca="1" si="202"/>
        <v>#REF!</v>
      </c>
      <c r="K2330" s="1651" t="e">
        <f t="shared" ca="1" si="201"/>
        <v>#REF!</v>
      </c>
      <c r="AE2330" s="784" t="s">
        <v>1497</v>
      </c>
      <c r="AF2330" s="1739">
        <v>0.30000001192092896</v>
      </c>
      <c r="AG2330" s="784" t="s">
        <v>1639</v>
      </c>
      <c r="AH2330" s="1739">
        <v>0.38999998569488525</v>
      </c>
      <c r="AI2330" s="784" t="s">
        <v>1268</v>
      </c>
      <c r="AJ2330" s="1739">
        <v>0.40999999642372131</v>
      </c>
      <c r="AK2330" s="784" t="s">
        <v>1658</v>
      </c>
      <c r="AL2330" s="1739">
        <v>0.2800000011920929</v>
      </c>
      <c r="AM2330" s="1740" t="s">
        <v>1657</v>
      </c>
      <c r="AN2330" s="1741">
        <v>0</v>
      </c>
      <c r="AO2330" s="784" t="s">
        <v>1415</v>
      </c>
      <c r="AP2330" s="1739">
        <v>0.25900000000000001</v>
      </c>
      <c r="AQ2330" s="794" t="s">
        <v>1477</v>
      </c>
      <c r="AR2330" s="893">
        <v>0</v>
      </c>
      <c r="AS2330" s="784" t="s">
        <v>1447</v>
      </c>
      <c r="AT2330" s="785">
        <v>0.26</v>
      </c>
      <c r="AU2330" s="784" t="s">
        <v>1817</v>
      </c>
      <c r="AV2330" s="785">
        <v>0</v>
      </c>
    </row>
    <row r="2331" spans="2:48" ht="18" customHeight="1">
      <c r="B2331">
        <v>50</v>
      </c>
      <c r="C2331" s="787">
        <f t="shared" si="203"/>
        <v>2</v>
      </c>
      <c r="J2331" s="1734" t="e">
        <f t="shared" ca="1" si="202"/>
        <v>#REF!</v>
      </c>
      <c r="K2331" s="1651" t="e">
        <f t="shared" ca="1" si="201"/>
        <v>#REF!</v>
      </c>
      <c r="AE2331" s="784" t="s">
        <v>1351</v>
      </c>
      <c r="AF2331" s="1739">
        <v>0</v>
      </c>
      <c r="AG2331" s="784" t="s">
        <v>1660</v>
      </c>
      <c r="AH2331" s="1739">
        <v>0</v>
      </c>
      <c r="AI2331" s="784" t="s">
        <v>1555</v>
      </c>
      <c r="AJ2331" s="1739">
        <v>0</v>
      </c>
      <c r="AK2331" s="784" t="s">
        <v>1642</v>
      </c>
      <c r="AL2331" s="1739">
        <v>0</v>
      </c>
      <c r="AM2331" s="1740" t="s">
        <v>1659</v>
      </c>
      <c r="AN2331" s="1741">
        <v>0.03</v>
      </c>
      <c r="AO2331" s="784" t="s">
        <v>1794</v>
      </c>
      <c r="AP2331" s="1739">
        <v>0</v>
      </c>
      <c r="AQ2331" s="794" t="s">
        <v>1567</v>
      </c>
      <c r="AR2331" s="893">
        <v>2.3E-2</v>
      </c>
      <c r="AS2331" s="784" t="s">
        <v>1267</v>
      </c>
      <c r="AT2331" s="785">
        <v>0.25900000000000001</v>
      </c>
      <c r="AU2331" s="784" t="s">
        <v>1415</v>
      </c>
      <c r="AV2331" s="785">
        <v>0.105</v>
      </c>
    </row>
    <row r="2332" spans="2:48" ht="18" customHeight="1">
      <c r="J2332" s="1734" t="e">
        <f t="shared" ca="1" si="202"/>
        <v>#REF!</v>
      </c>
      <c r="K2332" s="1651" t="e">
        <f t="shared" ca="1" si="201"/>
        <v>#REF!</v>
      </c>
      <c r="AE2332" s="784" t="s">
        <v>1505</v>
      </c>
      <c r="AF2332" s="1739">
        <v>0</v>
      </c>
      <c r="AG2332" s="784" t="s">
        <v>1491</v>
      </c>
      <c r="AH2332" s="1739">
        <v>0</v>
      </c>
      <c r="AI2332" s="784" t="s">
        <v>1313</v>
      </c>
      <c r="AJ2332" s="1739">
        <v>0</v>
      </c>
      <c r="AK2332" s="784" t="s">
        <v>1661</v>
      </c>
      <c r="AL2332" s="1739">
        <v>0.31000000238418579</v>
      </c>
      <c r="AM2332" s="1740" t="s">
        <v>1623</v>
      </c>
      <c r="AN2332" s="1741">
        <v>0</v>
      </c>
      <c r="AO2332" s="784" t="s">
        <v>1418</v>
      </c>
      <c r="AP2332" s="1739">
        <v>0</v>
      </c>
      <c r="AQ2332" s="794" t="s">
        <v>1480</v>
      </c>
      <c r="AR2332" s="893">
        <v>0.24099999999999999</v>
      </c>
      <c r="AS2332" s="784" t="s">
        <v>1535</v>
      </c>
      <c r="AT2332" s="785">
        <v>0.25</v>
      </c>
      <c r="AU2332" s="784" t="s">
        <v>1819</v>
      </c>
      <c r="AV2332" s="785">
        <v>0</v>
      </c>
    </row>
    <row r="2333" spans="2:48" ht="18" customHeight="1">
      <c r="J2333" s="1734" t="e">
        <f t="shared" ca="1" si="202"/>
        <v>#REF!</v>
      </c>
      <c r="K2333" s="1651" t="e">
        <f t="shared" ca="1" si="201"/>
        <v>#REF!</v>
      </c>
      <c r="AE2333" s="784" t="s">
        <v>1665</v>
      </c>
      <c r="AF2333" s="1739">
        <v>0.31000000238418579</v>
      </c>
      <c r="AG2333" s="784" t="s">
        <v>1664</v>
      </c>
      <c r="AH2333" s="1739">
        <v>0</v>
      </c>
      <c r="AI2333" s="784" t="s">
        <v>1663</v>
      </c>
      <c r="AJ2333" s="1739">
        <v>0</v>
      </c>
      <c r="AK2333" s="784" t="s">
        <v>1544</v>
      </c>
      <c r="AL2333" s="1739">
        <v>0</v>
      </c>
      <c r="AM2333" s="1740" t="s">
        <v>1662</v>
      </c>
      <c r="AN2333" s="1741">
        <v>0</v>
      </c>
      <c r="AO2333" s="784" t="s">
        <v>1422</v>
      </c>
      <c r="AP2333" s="1739">
        <v>0.25800000000000001</v>
      </c>
      <c r="AQ2333" s="794" t="s">
        <v>1671</v>
      </c>
      <c r="AR2333" s="893">
        <v>0.05</v>
      </c>
      <c r="AS2333" s="784" t="s">
        <v>1456</v>
      </c>
      <c r="AT2333" s="785">
        <v>0.26</v>
      </c>
      <c r="AU2333" s="784" t="s">
        <v>1418</v>
      </c>
      <c r="AV2333" s="785">
        <v>0.20699999999999999</v>
      </c>
    </row>
    <row r="2334" spans="2:48" ht="18" customHeight="1">
      <c r="J2334" s="1734" t="e">
        <f t="shared" ca="1" si="202"/>
        <v>#REF!</v>
      </c>
      <c r="K2334" s="1651" t="e">
        <f t="shared" ca="1" si="201"/>
        <v>#REF!</v>
      </c>
      <c r="AE2334" s="784" t="s">
        <v>1512</v>
      </c>
      <c r="AF2334" s="1739">
        <v>0</v>
      </c>
      <c r="AG2334" s="784" t="s">
        <v>1494</v>
      </c>
      <c r="AH2334" s="1739">
        <v>0</v>
      </c>
      <c r="AI2334" s="784" t="s">
        <v>1283</v>
      </c>
      <c r="AJ2334" s="1739">
        <v>0</v>
      </c>
      <c r="AK2334" s="784" t="s">
        <v>1666</v>
      </c>
      <c r="AL2334" s="1739">
        <v>0</v>
      </c>
      <c r="AM2334" s="1740" t="s">
        <v>1304</v>
      </c>
      <c r="AN2334" s="1741">
        <v>0.26</v>
      </c>
      <c r="AO2334" s="784" t="s">
        <v>1426</v>
      </c>
      <c r="AP2334" s="1739">
        <v>0.25800000000000001</v>
      </c>
      <c r="AQ2334" s="794" t="s">
        <v>1350</v>
      </c>
      <c r="AR2334" s="893">
        <v>0</v>
      </c>
      <c r="AS2334" s="784" t="s">
        <v>1458</v>
      </c>
      <c r="AT2334" s="785">
        <v>0.26</v>
      </c>
      <c r="AU2334" s="784" t="s">
        <v>1437</v>
      </c>
      <c r="AV2334" s="785">
        <v>0.28299999999999997</v>
      </c>
    </row>
    <row r="2335" spans="2:48" ht="18" customHeight="1">
      <c r="J2335" s="1734" t="e">
        <f t="shared" ca="1" si="202"/>
        <v>#REF!</v>
      </c>
      <c r="K2335" s="1651" t="e">
        <f t="shared" ca="1" si="201"/>
        <v>#REF!</v>
      </c>
      <c r="AE2335" s="784" t="s">
        <v>1515</v>
      </c>
      <c r="AF2335" s="1739">
        <v>0</v>
      </c>
      <c r="AG2335" s="784" t="s">
        <v>1497</v>
      </c>
      <c r="AH2335" s="1739">
        <v>0.31999999284744263</v>
      </c>
      <c r="AI2335" s="784" t="s">
        <v>1570</v>
      </c>
      <c r="AJ2335" s="1739">
        <v>0</v>
      </c>
      <c r="AK2335" s="784" t="s">
        <v>1550</v>
      </c>
      <c r="AL2335" s="1739">
        <v>0.27000001072883606</v>
      </c>
      <c r="AM2335" s="1740" t="s">
        <v>1383</v>
      </c>
      <c r="AN2335" s="1741">
        <v>0</v>
      </c>
      <c r="AO2335" s="784" t="s">
        <v>1432</v>
      </c>
      <c r="AP2335" s="1739">
        <v>0.255</v>
      </c>
      <c r="AQ2335" s="794" t="s">
        <v>1782</v>
      </c>
      <c r="AR2335" s="893">
        <v>0</v>
      </c>
      <c r="AS2335" s="784" t="s">
        <v>1768</v>
      </c>
      <c r="AT2335" s="785">
        <v>0.25900000000000001</v>
      </c>
      <c r="AU2335" s="784" t="s">
        <v>1422</v>
      </c>
      <c r="AV2335" s="785">
        <v>0.28299999999999997</v>
      </c>
    </row>
    <row r="2336" spans="2:48" ht="18" customHeight="1">
      <c r="J2336" s="1734" t="e">
        <f t="shared" ca="1" si="202"/>
        <v>#REF!</v>
      </c>
      <c r="K2336" s="1651" t="e">
        <f t="shared" ca="1" si="201"/>
        <v>#REF!</v>
      </c>
      <c r="AE2336" s="784" t="s">
        <v>1430</v>
      </c>
      <c r="AF2336" s="1739">
        <v>0</v>
      </c>
      <c r="AG2336" s="784" t="s">
        <v>1351</v>
      </c>
      <c r="AH2336" s="1739">
        <v>0</v>
      </c>
      <c r="AI2336" s="784" t="s">
        <v>1435</v>
      </c>
      <c r="AJ2336" s="1739">
        <v>0</v>
      </c>
      <c r="AK2336" s="784" t="s">
        <v>1547</v>
      </c>
      <c r="AL2336" s="1739">
        <v>0</v>
      </c>
      <c r="AM2336" s="1740" t="s">
        <v>1388</v>
      </c>
      <c r="AN2336" s="1741">
        <v>0</v>
      </c>
      <c r="AO2336" s="784" t="s">
        <v>1438</v>
      </c>
      <c r="AP2336" s="1739">
        <v>0.22500000000000001</v>
      </c>
      <c r="AQ2336" s="794" t="s">
        <v>1784</v>
      </c>
      <c r="AR2336" s="893">
        <v>0</v>
      </c>
      <c r="AS2336" s="784" t="s">
        <v>1492</v>
      </c>
      <c r="AT2336" s="785">
        <v>0.25800000000000001</v>
      </c>
      <c r="AU2336" s="784" t="s">
        <v>1498</v>
      </c>
      <c r="AV2336" s="785">
        <v>0.27200000000000002</v>
      </c>
    </row>
    <row r="2337" spans="10:48" ht="18" customHeight="1">
      <c r="J2337" s="1734" t="e">
        <f t="shared" ca="1" si="202"/>
        <v>#REF!</v>
      </c>
      <c r="K2337" s="1651" t="e">
        <f t="shared" ca="1" si="201"/>
        <v>#REF!</v>
      </c>
      <c r="AE2337" s="784" t="s">
        <v>1676</v>
      </c>
      <c r="AF2337" s="1739">
        <v>0</v>
      </c>
      <c r="AG2337" s="784" t="s">
        <v>1675</v>
      </c>
      <c r="AH2337" s="1739">
        <v>0</v>
      </c>
      <c r="AI2337" s="784" t="s">
        <v>1350</v>
      </c>
      <c r="AJ2337" s="1739">
        <v>0</v>
      </c>
      <c r="AK2337" s="784" t="s">
        <v>1258</v>
      </c>
      <c r="AL2337" s="1739">
        <v>0.20999999344348907</v>
      </c>
      <c r="AM2337" s="1740" t="s">
        <v>1674</v>
      </c>
      <c r="AN2337" s="1741">
        <v>0</v>
      </c>
      <c r="AO2337" s="784" t="s">
        <v>1762</v>
      </c>
      <c r="AP2337" s="1739">
        <v>0</v>
      </c>
      <c r="AQ2337" s="794" t="s">
        <v>1576</v>
      </c>
      <c r="AR2337" s="893">
        <v>0</v>
      </c>
      <c r="AS2337" s="784" t="s">
        <v>1770</v>
      </c>
      <c r="AT2337" s="785">
        <v>0</v>
      </c>
      <c r="AU2337" s="784" t="s">
        <v>1454</v>
      </c>
      <c r="AV2337" s="785">
        <v>0.28299999999999997</v>
      </c>
    </row>
    <row r="2338" spans="10:48" ht="18" customHeight="1">
      <c r="J2338" s="1734" t="e">
        <f t="shared" ca="1" si="202"/>
        <v>#REF!</v>
      </c>
      <c r="K2338" s="1651" t="e">
        <f t="shared" ca="1" si="201"/>
        <v>#REF!</v>
      </c>
      <c r="AE2338" s="784" t="s">
        <v>1680</v>
      </c>
      <c r="AF2338" s="1739">
        <v>0</v>
      </c>
      <c r="AG2338" s="784" t="s">
        <v>1505</v>
      </c>
      <c r="AH2338" s="1739">
        <v>0</v>
      </c>
      <c r="AI2338" s="784" t="s">
        <v>1679</v>
      </c>
      <c r="AJ2338" s="1739">
        <v>0.40999999642372131</v>
      </c>
      <c r="AK2338" s="784" t="s">
        <v>1555</v>
      </c>
      <c r="AL2338" s="1739">
        <v>0</v>
      </c>
      <c r="AM2338" s="1740" t="s">
        <v>1502</v>
      </c>
      <c r="AN2338" s="1741">
        <v>0.22</v>
      </c>
      <c r="AO2338" s="784" t="s">
        <v>1467</v>
      </c>
      <c r="AP2338" s="1739">
        <v>0</v>
      </c>
      <c r="AQ2338" s="794" t="s">
        <v>1519</v>
      </c>
      <c r="AR2338" s="893">
        <v>0.27300000000000002</v>
      </c>
      <c r="AS2338" s="784" t="s">
        <v>1463</v>
      </c>
      <c r="AT2338" s="785">
        <v>0.25900000000000001</v>
      </c>
      <c r="AU2338" s="784" t="s">
        <v>1426</v>
      </c>
      <c r="AV2338" s="785">
        <v>0.26</v>
      </c>
    </row>
    <row r="2339" spans="10:48" ht="18" customHeight="1">
      <c r="J2339" s="1734" t="e">
        <f t="shared" ca="1" si="202"/>
        <v>#REF!</v>
      </c>
      <c r="K2339" s="1651" t="e">
        <f t="shared" ca="1" si="201"/>
        <v>#REF!</v>
      </c>
      <c r="AE2339" s="784" t="s">
        <v>1436</v>
      </c>
      <c r="AF2339" s="1739">
        <v>0</v>
      </c>
      <c r="AG2339" s="784" t="s">
        <v>1685</v>
      </c>
      <c r="AH2339" s="1739">
        <v>0.38999998569488525</v>
      </c>
      <c r="AI2339" s="784" t="s">
        <v>1684</v>
      </c>
      <c r="AJ2339" s="1739">
        <v>0</v>
      </c>
      <c r="AK2339" s="784" t="s">
        <v>1313</v>
      </c>
      <c r="AL2339" s="1739">
        <v>0</v>
      </c>
      <c r="AM2339" s="1740" t="s">
        <v>1590</v>
      </c>
      <c r="AN2339" s="1741">
        <v>0</v>
      </c>
      <c r="AO2339" s="784" t="s">
        <v>1529</v>
      </c>
      <c r="AP2339" s="1739">
        <v>0</v>
      </c>
      <c r="AQ2339" s="794" t="s">
        <v>1484</v>
      </c>
      <c r="AR2339" s="893">
        <v>0.27300000000000002</v>
      </c>
      <c r="AS2339" s="784" t="s">
        <v>1468</v>
      </c>
      <c r="AT2339" s="785">
        <v>0.249</v>
      </c>
      <c r="AU2339" s="784" t="s">
        <v>1432</v>
      </c>
      <c r="AV2339" s="785">
        <v>0.26900000000000002</v>
      </c>
    </row>
    <row r="2340" spans="10:48" ht="18" customHeight="1">
      <c r="J2340" s="1734" t="e">
        <f t="shared" ca="1" si="202"/>
        <v>#REF!</v>
      </c>
      <c r="K2340" s="1651" t="e">
        <f t="shared" ca="1" si="201"/>
        <v>#REF!</v>
      </c>
      <c r="AE2340" s="784" t="s">
        <v>1687</v>
      </c>
      <c r="AF2340" s="1739">
        <v>0.2800000011920929</v>
      </c>
      <c r="AG2340" s="784" t="s">
        <v>1512</v>
      </c>
      <c r="AH2340" s="1739">
        <v>0</v>
      </c>
      <c r="AI2340" s="784" t="s">
        <v>1703</v>
      </c>
      <c r="AJ2340" s="1739">
        <v>0</v>
      </c>
      <c r="AK2340" s="784" t="s">
        <v>1663</v>
      </c>
      <c r="AL2340" s="1739">
        <v>0</v>
      </c>
      <c r="AM2340" s="1740" t="s">
        <v>1618</v>
      </c>
      <c r="AN2340" s="1741">
        <v>0.25</v>
      </c>
      <c r="AO2340" s="784" t="s">
        <v>1443</v>
      </c>
      <c r="AP2340" s="1739">
        <v>0.25900000000000001</v>
      </c>
      <c r="AQ2340" s="794" t="s">
        <v>1789</v>
      </c>
      <c r="AR2340" s="893">
        <v>0</v>
      </c>
      <c r="AS2340" s="784" t="s">
        <v>1473</v>
      </c>
      <c r="AT2340" s="785">
        <v>0.25900000000000001</v>
      </c>
      <c r="AU2340" s="784" t="s">
        <v>1462</v>
      </c>
      <c r="AV2340" s="785">
        <v>0</v>
      </c>
    </row>
    <row r="2341" spans="10:48" ht="18" customHeight="1">
      <c r="J2341" s="1734" t="e">
        <f t="shared" ca="1" si="202"/>
        <v>#REF!</v>
      </c>
      <c r="K2341" s="1651" t="e">
        <f t="shared" ca="1" si="201"/>
        <v>#REF!</v>
      </c>
      <c r="AE2341" s="784" t="s">
        <v>1689</v>
      </c>
      <c r="AF2341" s="1739">
        <v>0.25999999046325684</v>
      </c>
      <c r="AG2341" s="784" t="s">
        <v>1515</v>
      </c>
      <c r="AH2341" s="1739">
        <v>0</v>
      </c>
      <c r="AI2341" s="784" t="s">
        <v>1366</v>
      </c>
      <c r="AJ2341" s="1739">
        <v>0</v>
      </c>
      <c r="AK2341" s="784" t="s">
        <v>1283</v>
      </c>
      <c r="AL2341" s="1739">
        <v>0</v>
      </c>
      <c r="AM2341" s="1740" t="s">
        <v>1483</v>
      </c>
      <c r="AN2341" s="1741">
        <v>0</v>
      </c>
      <c r="AO2341" s="784" t="s">
        <v>1707</v>
      </c>
      <c r="AP2341" s="1739">
        <v>0</v>
      </c>
      <c r="AQ2341" s="794" t="s">
        <v>1489</v>
      </c>
      <c r="AR2341" s="893">
        <v>0</v>
      </c>
      <c r="AS2341" s="784" t="s">
        <v>1566</v>
      </c>
      <c r="AT2341" s="785">
        <v>4.0000000000000001E-3</v>
      </c>
      <c r="AU2341" s="784" t="s">
        <v>1438</v>
      </c>
      <c r="AV2341" s="785">
        <v>0.28299999999999997</v>
      </c>
    </row>
    <row r="2342" spans="10:48" ht="18" customHeight="1">
      <c r="J2342" s="1734" t="e">
        <f t="shared" ca="1" si="202"/>
        <v>#REF!</v>
      </c>
      <c r="K2342" s="1651" t="e">
        <f t="shared" ca="1" si="201"/>
        <v>#REF!</v>
      </c>
      <c r="AE2342" s="784" t="s">
        <v>1528</v>
      </c>
      <c r="AF2342" s="1739">
        <v>0</v>
      </c>
      <c r="AG2342" s="784" t="s">
        <v>1430</v>
      </c>
      <c r="AH2342" s="1739">
        <v>0</v>
      </c>
      <c r="AI2342" s="784" t="s">
        <v>1297</v>
      </c>
      <c r="AJ2342" s="1739">
        <v>0</v>
      </c>
      <c r="AK2342" s="784" t="s">
        <v>1570</v>
      </c>
      <c r="AL2342" s="1739">
        <v>0</v>
      </c>
      <c r="AM2342" s="1740" t="s">
        <v>1393</v>
      </c>
      <c r="AN2342" s="1741">
        <v>0.23</v>
      </c>
      <c r="AO2342" s="784" t="s">
        <v>1447</v>
      </c>
      <c r="AP2342" s="1739">
        <v>0.251</v>
      </c>
      <c r="AQ2342" s="794" t="s">
        <v>1394</v>
      </c>
      <c r="AR2342" s="893">
        <v>0.27</v>
      </c>
      <c r="AS2342" s="784" t="s">
        <v>1506</v>
      </c>
      <c r="AT2342" s="785">
        <v>0.25800000000000001</v>
      </c>
      <c r="AU2342" s="784" t="s">
        <v>1762</v>
      </c>
      <c r="AV2342" s="785">
        <v>0</v>
      </c>
    </row>
    <row r="2343" spans="10:48" ht="18" customHeight="1">
      <c r="J2343" s="1734" t="e">
        <f t="shared" ca="1" si="202"/>
        <v>#REF!</v>
      </c>
      <c r="K2343" s="1651" t="e">
        <f t="shared" ca="1" si="201"/>
        <v>#REF!</v>
      </c>
      <c r="AE2343" s="784" t="s">
        <v>1693</v>
      </c>
      <c r="AF2343" s="1739">
        <v>0</v>
      </c>
      <c r="AG2343" s="784" t="s">
        <v>1676</v>
      </c>
      <c r="AH2343" s="1739">
        <v>0</v>
      </c>
      <c r="AI2343" s="784" t="s">
        <v>1394</v>
      </c>
      <c r="AJ2343" s="1739">
        <v>0.27000001072883606</v>
      </c>
      <c r="AK2343" s="784" t="s">
        <v>1480</v>
      </c>
      <c r="AL2343" s="1739">
        <v>0.2199999988079071</v>
      </c>
      <c r="AM2343" s="1740" t="s">
        <v>1511</v>
      </c>
      <c r="AN2343" s="1741">
        <v>0.2</v>
      </c>
      <c r="AO2343" s="784" t="s">
        <v>1267</v>
      </c>
      <c r="AP2343" s="1739">
        <v>0.215</v>
      </c>
      <c r="AQ2343" s="794" t="s">
        <v>1793</v>
      </c>
      <c r="AR2343" s="893">
        <v>0.27300000000000002</v>
      </c>
      <c r="AS2343" s="784" t="s">
        <v>1775</v>
      </c>
      <c r="AT2343" s="785">
        <v>0</v>
      </c>
      <c r="AU2343" s="784" t="s">
        <v>1467</v>
      </c>
      <c r="AV2343" s="785">
        <v>0.28299999999999997</v>
      </c>
    </row>
    <row r="2344" spans="10:48" ht="18" customHeight="1">
      <c r="J2344" s="1734" t="e">
        <f t="shared" ca="1" si="202"/>
        <v>#REF!</v>
      </c>
      <c r="K2344" s="1651" t="e">
        <f t="shared" ca="1" si="201"/>
        <v>#REF!</v>
      </c>
      <c r="AE2344" s="784" t="s">
        <v>1371</v>
      </c>
      <c r="AF2344" s="1739">
        <v>0</v>
      </c>
      <c r="AG2344" s="784" t="s">
        <v>1436</v>
      </c>
      <c r="AH2344" s="1739">
        <v>0</v>
      </c>
      <c r="AI2344" s="784" t="s">
        <v>1695</v>
      </c>
      <c r="AJ2344" s="1739">
        <v>0</v>
      </c>
      <c r="AK2344" s="784" t="s">
        <v>1435</v>
      </c>
      <c r="AL2344" s="1739">
        <v>0</v>
      </c>
      <c r="AM2344" s="1740" t="s">
        <v>1438</v>
      </c>
      <c r="AN2344" s="1741">
        <v>0.24</v>
      </c>
      <c r="AO2344" s="784" t="s">
        <v>1805</v>
      </c>
      <c r="AP2344" s="1739">
        <v>0</v>
      </c>
      <c r="AQ2344" s="794" t="s">
        <v>1495</v>
      </c>
      <c r="AR2344" s="893">
        <v>0</v>
      </c>
      <c r="AS2344" s="784" t="s">
        <v>1476</v>
      </c>
      <c r="AT2344" s="785">
        <v>0</v>
      </c>
      <c r="AU2344" s="784" t="s">
        <v>1529</v>
      </c>
      <c r="AV2344" s="785">
        <v>0</v>
      </c>
    </row>
    <row r="2345" spans="10:48" ht="18" customHeight="1">
      <c r="J2345" s="1734" t="e">
        <f t="shared" ca="1" si="202"/>
        <v>#REF!</v>
      </c>
      <c r="K2345" s="1651" t="e">
        <f t="shared" ca="1" si="201"/>
        <v>#REF!</v>
      </c>
      <c r="AE2345" s="794" t="s">
        <v>2495</v>
      </c>
      <c r="AF2345" s="1739">
        <v>0.36</v>
      </c>
      <c r="AG2345" s="784" t="s">
        <v>1687</v>
      </c>
      <c r="AH2345" s="1739">
        <v>0.37000000476837158</v>
      </c>
      <c r="AI2345" s="784" t="s">
        <v>1495</v>
      </c>
      <c r="AJ2345" s="1739">
        <v>0</v>
      </c>
      <c r="AK2345" s="784" t="s">
        <v>1350</v>
      </c>
      <c r="AL2345" s="1739">
        <v>0</v>
      </c>
      <c r="AM2345" s="1740" t="s">
        <v>1698</v>
      </c>
      <c r="AN2345" s="1741">
        <v>0.2</v>
      </c>
      <c r="AO2345" s="784" t="s">
        <v>1455</v>
      </c>
      <c r="AP2345" s="1739">
        <v>0</v>
      </c>
      <c r="AQ2345" s="794" t="s">
        <v>1596</v>
      </c>
      <c r="AR2345" s="893">
        <v>0.246</v>
      </c>
      <c r="AS2345" s="784" t="s">
        <v>1477</v>
      </c>
      <c r="AT2345" s="785">
        <v>0</v>
      </c>
      <c r="AU2345" s="784" t="s">
        <v>1443</v>
      </c>
      <c r="AV2345" s="785">
        <v>0.28299999999999997</v>
      </c>
    </row>
    <row r="2346" spans="10:48" ht="18" customHeight="1">
      <c r="J2346" s="1734" t="e">
        <f t="shared" ca="1" si="202"/>
        <v>#REF!</v>
      </c>
      <c r="K2346" s="1651" t="e">
        <f t="shared" ca="1" si="201"/>
        <v>#REF!</v>
      </c>
      <c r="AE2346" s="794" t="s">
        <v>2496</v>
      </c>
      <c r="AF2346" s="1739">
        <v>0.36</v>
      </c>
      <c r="AG2346" s="784" t="s">
        <v>1701</v>
      </c>
      <c r="AH2346" s="1739">
        <v>0.31999999284744263</v>
      </c>
      <c r="AI2346" s="784" t="s">
        <v>1700</v>
      </c>
      <c r="AJ2346" s="1739">
        <v>0.40999999642372131</v>
      </c>
      <c r="AK2346" s="784" t="s">
        <v>1679</v>
      </c>
      <c r="AL2346" s="1739">
        <v>0.31000000238418579</v>
      </c>
      <c r="AM2346" s="1740" t="s">
        <v>1518</v>
      </c>
      <c r="AN2346" s="1741">
        <v>0</v>
      </c>
      <c r="AO2346" s="784" t="s">
        <v>1456</v>
      </c>
      <c r="AP2346" s="1739">
        <v>0.24099999999999999</v>
      </c>
      <c r="AQ2346" s="794" t="s">
        <v>1499</v>
      </c>
      <c r="AR2346" s="893">
        <v>0.27</v>
      </c>
      <c r="AS2346" s="784" t="s">
        <v>1562</v>
      </c>
      <c r="AT2346" s="785">
        <v>0.26</v>
      </c>
      <c r="AU2346" s="784" t="s">
        <v>1534</v>
      </c>
      <c r="AV2346" s="785">
        <v>0.28299999999999997</v>
      </c>
    </row>
    <row r="2347" spans="10:48" ht="18" customHeight="1">
      <c r="J2347" s="1734" t="e">
        <f t="shared" ca="1" si="202"/>
        <v>#REF!</v>
      </c>
      <c r="K2347" s="1651" t="e">
        <f t="shared" ca="1" si="201"/>
        <v>#REF!</v>
      </c>
      <c r="AG2347" s="784" t="s">
        <v>1528</v>
      </c>
      <c r="AH2347" s="1739">
        <v>0</v>
      </c>
      <c r="AI2347" s="784" t="s">
        <v>1594</v>
      </c>
      <c r="AJ2347" s="1739">
        <v>0.31000000238418579</v>
      </c>
      <c r="AK2347" s="784" t="s">
        <v>1684</v>
      </c>
      <c r="AL2347" s="1739">
        <v>0</v>
      </c>
      <c r="AM2347" s="1740" t="s">
        <v>1523</v>
      </c>
      <c r="AN2347" s="1741">
        <v>0</v>
      </c>
      <c r="AO2347" s="784" t="s">
        <v>1458</v>
      </c>
      <c r="AP2347" s="1739">
        <v>0.25900000000000001</v>
      </c>
      <c r="AQ2347" s="794" t="s">
        <v>1538</v>
      </c>
      <c r="AR2347" s="893">
        <v>0.26600000000000001</v>
      </c>
      <c r="AS2347" s="784" t="s">
        <v>1567</v>
      </c>
      <c r="AT2347" s="785">
        <v>0.254</v>
      </c>
      <c r="AU2347" s="784" t="s">
        <v>1447</v>
      </c>
      <c r="AV2347" s="785">
        <v>0.28000000000000003</v>
      </c>
    </row>
    <row r="2348" spans="10:48" ht="18" customHeight="1">
      <c r="J2348" s="1734" t="e">
        <f t="shared" ca="1" si="202"/>
        <v>#REF!</v>
      </c>
      <c r="K2348" s="1651" t="e">
        <f t="shared" ca="1" si="201"/>
        <v>#REF!</v>
      </c>
      <c r="AG2348" s="784" t="s">
        <v>1693</v>
      </c>
      <c r="AH2348" s="1739">
        <v>0.18000000715255737</v>
      </c>
      <c r="AI2348" s="784" t="s">
        <v>1457</v>
      </c>
      <c r="AJ2348" s="1739">
        <v>0.31000000238418579</v>
      </c>
      <c r="AK2348" s="784" t="s">
        <v>1703</v>
      </c>
      <c r="AL2348" s="1739">
        <v>0</v>
      </c>
      <c r="AM2348" s="1740" t="s">
        <v>1443</v>
      </c>
      <c r="AN2348" s="1741">
        <v>0.18</v>
      </c>
      <c r="AO2348" s="784" t="s">
        <v>1768</v>
      </c>
      <c r="AP2348" s="1739">
        <v>0</v>
      </c>
      <c r="AQ2348" s="794" t="s">
        <v>1503</v>
      </c>
      <c r="AR2348" s="893">
        <v>0.27300000000000002</v>
      </c>
      <c r="AS2348" s="784" t="s">
        <v>1480</v>
      </c>
      <c r="AT2348" s="785">
        <v>0.254</v>
      </c>
      <c r="AU2348" s="784" t="s">
        <v>1267</v>
      </c>
      <c r="AV2348" s="785">
        <v>0.27500000000000002</v>
      </c>
    </row>
    <row r="2349" spans="10:48" ht="18" customHeight="1">
      <c r="J2349" s="1734" t="e">
        <f t="shared" ca="1" si="202"/>
        <v>#REF!</v>
      </c>
      <c r="K2349" s="1651" t="e">
        <f t="shared" ca="1" si="201"/>
        <v>#REF!</v>
      </c>
      <c r="AG2349" s="794" t="s">
        <v>2495</v>
      </c>
      <c r="AH2349" s="1739">
        <v>0.43</v>
      </c>
      <c r="AI2349" s="784" t="s">
        <v>1726</v>
      </c>
      <c r="AJ2349" s="1739">
        <v>0.40999999642372131</v>
      </c>
      <c r="AK2349" s="784" t="s">
        <v>1366</v>
      </c>
      <c r="AL2349" s="1739">
        <v>0</v>
      </c>
      <c r="AM2349" s="1740" t="s">
        <v>1707</v>
      </c>
      <c r="AN2349" s="1741">
        <v>0</v>
      </c>
      <c r="AO2349" s="784" t="s">
        <v>1492</v>
      </c>
      <c r="AP2349" s="1739">
        <v>0</v>
      </c>
      <c r="AQ2349" s="794" t="s">
        <v>1615</v>
      </c>
      <c r="AR2349" s="893">
        <v>0.251</v>
      </c>
      <c r="AS2349" s="784" t="s">
        <v>1671</v>
      </c>
      <c r="AT2349" s="785">
        <v>0.20799999999999999</v>
      </c>
      <c r="AU2349" s="784" t="s">
        <v>1535</v>
      </c>
      <c r="AV2349" s="785">
        <v>0.28000000000000003</v>
      </c>
    </row>
    <row r="2350" spans="10:48" ht="18" customHeight="1">
      <c r="J2350" s="1734" t="e">
        <f t="shared" ca="1" si="202"/>
        <v>#REF!</v>
      </c>
      <c r="K2350" s="1651" t="e">
        <f t="shared" ca="1" si="201"/>
        <v>#REF!</v>
      </c>
      <c r="AG2350" s="794" t="s">
        <v>2496</v>
      </c>
      <c r="AH2350" s="1739">
        <v>0.43</v>
      </c>
      <c r="AI2350" s="784" t="s">
        <v>1461</v>
      </c>
      <c r="AJ2350" s="1739">
        <v>0</v>
      </c>
      <c r="AK2350" s="784" t="s">
        <v>1297</v>
      </c>
      <c r="AL2350" s="1739">
        <v>0</v>
      </c>
      <c r="AM2350" s="1740" t="s">
        <v>1629</v>
      </c>
      <c r="AN2350" s="1741">
        <v>0.25</v>
      </c>
      <c r="AO2350" s="784" t="s">
        <v>1463</v>
      </c>
      <c r="AP2350" s="1739">
        <v>0.25600000000000001</v>
      </c>
      <c r="AQ2350" s="794" t="s">
        <v>1545</v>
      </c>
      <c r="AR2350" s="893">
        <v>0.26900000000000002</v>
      </c>
      <c r="AS2350" s="784" t="s">
        <v>1350</v>
      </c>
      <c r="AT2350" s="785">
        <v>0</v>
      </c>
      <c r="AU2350" s="784" t="s">
        <v>1456</v>
      </c>
      <c r="AV2350" s="785">
        <v>0.27900000000000003</v>
      </c>
    </row>
    <row r="2351" spans="10:48" ht="18" customHeight="1">
      <c r="J2351" s="1734" t="e">
        <f t="shared" ca="1" si="202"/>
        <v>#REF!</v>
      </c>
      <c r="K2351" s="1651" t="e">
        <f t="shared" ca="1" si="201"/>
        <v>#REF!</v>
      </c>
      <c r="AI2351" s="784" t="s">
        <v>1735</v>
      </c>
      <c r="AJ2351" s="1739">
        <v>0.40999999642372131</v>
      </c>
      <c r="AK2351" s="784" t="s">
        <v>1712</v>
      </c>
      <c r="AL2351" s="1739">
        <v>0</v>
      </c>
      <c r="AM2351" s="1740" t="s">
        <v>1267</v>
      </c>
      <c r="AN2351" s="1741">
        <v>0.16</v>
      </c>
      <c r="AO2351" s="784" t="s">
        <v>1813</v>
      </c>
      <c r="AP2351" s="1739">
        <v>0</v>
      </c>
      <c r="AQ2351" s="794" t="s">
        <v>1548</v>
      </c>
      <c r="AR2351" s="893">
        <v>0.26700000000000002</v>
      </c>
      <c r="AS2351" s="784" t="s">
        <v>1784</v>
      </c>
      <c r="AT2351" s="785">
        <v>0</v>
      </c>
      <c r="AU2351" s="784" t="s">
        <v>1458</v>
      </c>
      <c r="AV2351" s="785">
        <v>0.28299999999999997</v>
      </c>
    </row>
    <row r="2352" spans="10:48" ht="18" customHeight="1">
      <c r="J2352" s="1734" t="e">
        <f t="shared" ca="1" si="202"/>
        <v>#REF!</v>
      </c>
      <c r="K2352" s="1651" t="e">
        <f t="shared" ca="1" si="201"/>
        <v>#REF!</v>
      </c>
      <c r="AI2352" s="784" t="s">
        <v>1595</v>
      </c>
      <c r="AJ2352" s="1739">
        <v>0.40999999642372131</v>
      </c>
      <c r="AK2352" s="784" t="s">
        <v>1394</v>
      </c>
      <c r="AL2352" s="1739">
        <v>0.20000000298023224</v>
      </c>
      <c r="AM2352" s="1740" t="s">
        <v>1716</v>
      </c>
      <c r="AN2352" s="1741">
        <v>0</v>
      </c>
      <c r="AO2352" s="784" t="s">
        <v>1468</v>
      </c>
      <c r="AP2352" s="1739">
        <v>0.254</v>
      </c>
      <c r="AQ2352" s="794" t="s">
        <v>1739</v>
      </c>
      <c r="AR2352" s="893">
        <v>0</v>
      </c>
      <c r="AS2352" s="784" t="s">
        <v>1576</v>
      </c>
      <c r="AT2352" s="785">
        <v>0</v>
      </c>
      <c r="AU2352" s="784" t="s">
        <v>1492</v>
      </c>
      <c r="AV2352" s="785">
        <v>0.28299999999999997</v>
      </c>
    </row>
    <row r="2353" spans="10:48" ht="18" customHeight="1">
      <c r="J2353" s="1734" t="e">
        <f t="shared" ca="1" si="202"/>
        <v>#REF!</v>
      </c>
      <c r="K2353" s="1651" t="e">
        <f t="shared" ca="1" si="201"/>
        <v>#REF!</v>
      </c>
      <c r="AI2353" s="784" t="s">
        <v>1614</v>
      </c>
      <c r="AJ2353" s="1739">
        <v>9.9999997764825821E-3</v>
      </c>
      <c r="AK2353" s="784" t="s">
        <v>1695</v>
      </c>
      <c r="AL2353" s="1739">
        <v>0</v>
      </c>
      <c r="AM2353" s="1740" t="s">
        <v>1717</v>
      </c>
      <c r="AN2353" s="1741">
        <v>0</v>
      </c>
      <c r="AO2353" s="784" t="s">
        <v>1473</v>
      </c>
      <c r="AP2353" s="1739">
        <v>0.25900000000000001</v>
      </c>
      <c r="AQ2353" s="794" t="s">
        <v>1740</v>
      </c>
      <c r="AR2353" s="893">
        <v>0</v>
      </c>
      <c r="AS2353" s="784" t="s">
        <v>1519</v>
      </c>
      <c r="AT2353" s="785">
        <v>0.222</v>
      </c>
      <c r="AU2353" s="784" t="s">
        <v>1852</v>
      </c>
      <c r="AV2353" s="785">
        <v>0</v>
      </c>
    </row>
    <row r="2354" spans="10:48" ht="18" customHeight="1">
      <c r="J2354" s="1734" t="e">
        <f t="shared" ca="1" si="202"/>
        <v>#REF!</v>
      </c>
      <c r="K2354" s="1651" t="e">
        <f t="shared" ca="1" si="201"/>
        <v>#REF!</v>
      </c>
      <c r="AI2354" s="784" t="s">
        <v>1718</v>
      </c>
      <c r="AJ2354" s="1739">
        <v>0</v>
      </c>
      <c r="AK2354" s="784" t="s">
        <v>1495</v>
      </c>
      <c r="AL2354" s="1739">
        <v>0</v>
      </c>
      <c r="AM2354" s="1740" t="s">
        <v>1322</v>
      </c>
      <c r="AN2354" s="1741">
        <v>0</v>
      </c>
      <c r="AO2354" s="784" t="s">
        <v>1506</v>
      </c>
      <c r="AP2354" s="1739">
        <v>0</v>
      </c>
      <c r="AQ2354" s="794" t="s">
        <v>1802</v>
      </c>
      <c r="AR2354" s="893">
        <v>0</v>
      </c>
      <c r="AS2354" s="784" t="s">
        <v>1484</v>
      </c>
      <c r="AT2354" s="785">
        <v>0.26</v>
      </c>
      <c r="AU2354" s="784" t="s">
        <v>1770</v>
      </c>
      <c r="AV2354" s="785">
        <v>0</v>
      </c>
    </row>
    <row r="2355" spans="10:48" ht="18" customHeight="1">
      <c r="J2355" s="1734" t="e">
        <f t="shared" ca="1" si="202"/>
        <v>#REF!</v>
      </c>
      <c r="K2355" s="1651" t="e">
        <f t="shared" ref="K2355:K2418" ca="1" si="204">INDIRECT("_Mix"&amp;$D$6)</f>
        <v>#REF!</v>
      </c>
      <c r="AI2355" s="784" t="s">
        <v>1722</v>
      </c>
      <c r="AJ2355" s="1739">
        <v>0</v>
      </c>
      <c r="AK2355" s="784" t="s">
        <v>1700</v>
      </c>
      <c r="AL2355" s="1739">
        <v>0.31000000238418579</v>
      </c>
      <c r="AM2355" s="1740" t="s">
        <v>1721</v>
      </c>
      <c r="AN2355" s="1741">
        <v>0.24</v>
      </c>
      <c r="AO2355" s="784" t="s">
        <v>1775</v>
      </c>
      <c r="AP2355" s="1739">
        <v>0</v>
      </c>
      <c r="AQ2355" s="794" t="s">
        <v>1507</v>
      </c>
      <c r="AR2355" s="893">
        <v>0.223</v>
      </c>
      <c r="AS2355" s="784" t="s">
        <v>1789</v>
      </c>
      <c r="AT2355" s="785">
        <v>0</v>
      </c>
      <c r="AU2355" s="784" t="s">
        <v>1854</v>
      </c>
      <c r="AV2355" s="785">
        <v>0</v>
      </c>
    </row>
    <row r="2356" spans="10:48" ht="18" customHeight="1">
      <c r="J2356" s="1734" t="e">
        <f t="shared" ref="J2356:J2419" ca="1" si="205">INDIRECT("_Com"&amp;$D$6)</f>
        <v>#REF!</v>
      </c>
      <c r="K2356" s="1651" t="e">
        <f t="shared" ca="1" si="204"/>
        <v>#REF!</v>
      </c>
      <c r="AI2356" s="784" t="s">
        <v>1604</v>
      </c>
      <c r="AJ2356" s="1739">
        <v>0.34000000357627869</v>
      </c>
      <c r="AK2356" s="784" t="s">
        <v>1594</v>
      </c>
      <c r="AL2356" s="1739">
        <v>0</v>
      </c>
      <c r="AM2356" s="1740" t="s">
        <v>1642</v>
      </c>
      <c r="AN2356" s="1741">
        <v>0</v>
      </c>
      <c r="AO2356" s="784" t="s">
        <v>1476</v>
      </c>
      <c r="AP2356" s="1739">
        <v>0</v>
      </c>
      <c r="AQ2356" s="794" t="s">
        <v>1632</v>
      </c>
      <c r="AR2356" s="893">
        <v>0</v>
      </c>
      <c r="AS2356" s="784" t="s">
        <v>1489</v>
      </c>
      <c r="AT2356" s="785">
        <v>0</v>
      </c>
      <c r="AU2356" s="784" t="s">
        <v>1463</v>
      </c>
      <c r="AV2356" s="785">
        <v>0.28199999999999997</v>
      </c>
    </row>
    <row r="2357" spans="10:48" ht="18" customHeight="1">
      <c r="J2357" s="1734" t="e">
        <f t="shared" ca="1" si="205"/>
        <v>#REF!</v>
      </c>
      <c r="K2357" s="1651" t="e">
        <f t="shared" ca="1" si="204"/>
        <v>#REF!</v>
      </c>
      <c r="AI2357" s="784" t="s">
        <v>1626</v>
      </c>
      <c r="AJ2357" s="1739">
        <v>0</v>
      </c>
      <c r="AK2357" s="784" t="s">
        <v>1457</v>
      </c>
      <c r="AL2357" s="1739">
        <v>0.12999999523162842</v>
      </c>
      <c r="AM2357" s="1740" t="s">
        <v>1492</v>
      </c>
      <c r="AN2357" s="1741">
        <v>0.31</v>
      </c>
      <c r="AO2357" s="784" t="s">
        <v>1477</v>
      </c>
      <c r="AP2357" s="1739">
        <v>0</v>
      </c>
      <c r="AQ2357" s="794" t="s">
        <v>1808</v>
      </c>
      <c r="AR2357" s="893">
        <v>0</v>
      </c>
      <c r="AS2357" s="784" t="s">
        <v>1394</v>
      </c>
      <c r="AT2357" s="785">
        <v>0.24099999999999999</v>
      </c>
      <c r="AU2357" s="784" t="s">
        <v>1856</v>
      </c>
      <c r="AV2357" s="785">
        <v>1.0999999999999999E-2</v>
      </c>
    </row>
    <row r="2358" spans="10:48" ht="18" customHeight="1">
      <c r="J2358" s="1734" t="e">
        <f t="shared" ca="1" si="205"/>
        <v>#REF!</v>
      </c>
      <c r="K2358" s="1651" t="e">
        <f t="shared" ca="1" si="204"/>
        <v>#REF!</v>
      </c>
      <c r="AI2358" s="784" t="s">
        <v>1727</v>
      </c>
      <c r="AJ2358" s="1739">
        <v>0</v>
      </c>
      <c r="AK2358" s="784" t="s">
        <v>1726</v>
      </c>
      <c r="AL2358" s="1739">
        <v>0.28999999165534973</v>
      </c>
      <c r="AM2358" s="1740" t="s">
        <v>1544</v>
      </c>
      <c r="AN2358" s="1741">
        <v>0</v>
      </c>
      <c r="AO2358" s="784" t="s">
        <v>1562</v>
      </c>
      <c r="AP2358" s="1739">
        <v>7.6999999999999999E-2</v>
      </c>
      <c r="AQ2358" s="794" t="s">
        <v>1641</v>
      </c>
      <c r="AR2358" s="893">
        <v>0</v>
      </c>
      <c r="AS2358" s="784" t="s">
        <v>1495</v>
      </c>
      <c r="AT2358" s="785">
        <v>0</v>
      </c>
      <c r="AU2358" s="784" t="s">
        <v>1468</v>
      </c>
      <c r="AV2358" s="785">
        <v>0.26500000000000001</v>
      </c>
    </row>
    <row r="2359" spans="10:48" ht="18" customHeight="1">
      <c r="J2359" s="1734" t="e">
        <f t="shared" ca="1" si="205"/>
        <v>#REF!</v>
      </c>
      <c r="K2359" s="1651" t="e">
        <f t="shared" ca="1" si="204"/>
        <v>#REF!</v>
      </c>
      <c r="AI2359" s="784" t="s">
        <v>1729</v>
      </c>
      <c r="AJ2359" s="1739">
        <v>2.9999999329447746E-2</v>
      </c>
      <c r="AK2359" s="784" t="s">
        <v>1461</v>
      </c>
      <c r="AL2359" s="1739">
        <v>0</v>
      </c>
      <c r="AM2359" s="1740" t="s">
        <v>1456</v>
      </c>
      <c r="AN2359" s="1741">
        <v>0.21</v>
      </c>
      <c r="AO2359" s="784" t="s">
        <v>1480</v>
      </c>
      <c r="AP2359" s="1739">
        <v>0.25900000000000001</v>
      </c>
      <c r="AQ2359" s="794" t="s">
        <v>1812</v>
      </c>
      <c r="AR2359" s="893">
        <v>0</v>
      </c>
      <c r="AS2359" s="784" t="s">
        <v>1591</v>
      </c>
      <c r="AT2359" s="785">
        <v>0.252</v>
      </c>
      <c r="AU2359" s="784" t="s">
        <v>1473</v>
      </c>
      <c r="AV2359" s="785">
        <v>0.28299999999999997</v>
      </c>
    </row>
    <row r="2360" spans="10:48" ht="18" customHeight="1">
      <c r="J2360" s="1734" t="e">
        <f t="shared" ca="1" si="205"/>
        <v>#REF!</v>
      </c>
      <c r="K2360" s="1651" t="e">
        <f t="shared" ca="1" si="204"/>
        <v>#REF!</v>
      </c>
      <c r="AI2360" s="784" t="s">
        <v>1630</v>
      </c>
      <c r="AJ2360" s="1739">
        <v>0.31000000238418579</v>
      </c>
      <c r="AK2360" s="784" t="s">
        <v>1731</v>
      </c>
      <c r="AL2360" s="1739">
        <v>0</v>
      </c>
      <c r="AM2360" s="1740" t="s">
        <v>1666</v>
      </c>
      <c r="AN2360" s="1741">
        <v>0</v>
      </c>
      <c r="AO2360" s="784" t="s">
        <v>1671</v>
      </c>
      <c r="AP2360" s="1739">
        <v>0</v>
      </c>
      <c r="AQ2360" s="794" t="s">
        <v>1644</v>
      </c>
      <c r="AR2360" s="893">
        <v>0.27300000000000002</v>
      </c>
      <c r="AS2360" s="784" t="s">
        <v>1839</v>
      </c>
      <c r="AT2360" s="785">
        <v>0</v>
      </c>
      <c r="AU2360" s="784" t="s">
        <v>1566</v>
      </c>
      <c r="AV2360" s="785">
        <v>0</v>
      </c>
    </row>
    <row r="2361" spans="10:48" ht="18" customHeight="1">
      <c r="J2361" s="1734" t="e">
        <f t="shared" ca="1" si="205"/>
        <v>#REF!</v>
      </c>
      <c r="K2361" s="1651" t="e">
        <f t="shared" ca="1" si="204"/>
        <v>#REF!</v>
      </c>
      <c r="AI2361" s="784" t="s">
        <v>1345</v>
      </c>
      <c r="AJ2361" s="1739">
        <v>0</v>
      </c>
      <c r="AK2361" s="784" t="s">
        <v>1595</v>
      </c>
      <c r="AL2361" s="1739">
        <v>0.31000000238418579</v>
      </c>
      <c r="AM2361" s="1740" t="s">
        <v>1550</v>
      </c>
      <c r="AN2361" s="1741">
        <v>0.24</v>
      </c>
      <c r="AO2361" s="784" t="s">
        <v>1350</v>
      </c>
      <c r="AP2361" s="1739">
        <v>0</v>
      </c>
      <c r="AQ2361" s="794" t="s">
        <v>1516</v>
      </c>
      <c r="AR2361" s="893">
        <v>0.26</v>
      </c>
      <c r="AS2361" s="784" t="s">
        <v>1596</v>
      </c>
      <c r="AT2361" s="785">
        <v>0.23300000000000001</v>
      </c>
      <c r="AU2361" s="784" t="s">
        <v>1506</v>
      </c>
      <c r="AV2361" s="785">
        <v>0.27800000000000002</v>
      </c>
    </row>
    <row r="2362" spans="10:48" ht="18" customHeight="1">
      <c r="J2362" s="1734" t="e">
        <f t="shared" ca="1" si="205"/>
        <v>#REF!</v>
      </c>
      <c r="K2362" s="1651" t="e">
        <f t="shared" ca="1" si="204"/>
        <v>#REF!</v>
      </c>
      <c r="AI2362" s="784" t="s">
        <v>1621</v>
      </c>
      <c r="AJ2362" s="1739">
        <v>0.37000000476837158</v>
      </c>
      <c r="AK2362" s="784" t="s">
        <v>1735</v>
      </c>
      <c r="AL2362" s="1739">
        <v>0.30000001192092896</v>
      </c>
      <c r="AM2362" s="1740" t="s">
        <v>1547</v>
      </c>
      <c r="AN2362" s="1741">
        <v>0</v>
      </c>
      <c r="AO2362" s="784" t="s">
        <v>1782</v>
      </c>
      <c r="AP2362" s="1739">
        <v>0</v>
      </c>
      <c r="AQ2362" s="794" t="s">
        <v>1552</v>
      </c>
      <c r="AR2362" s="893">
        <v>0.26600000000000001</v>
      </c>
      <c r="AS2362" s="784" t="s">
        <v>1499</v>
      </c>
      <c r="AT2362" s="785">
        <v>0.25700000000000001</v>
      </c>
      <c r="AU2362" s="784" t="s">
        <v>1775</v>
      </c>
      <c r="AV2362" s="785">
        <v>0</v>
      </c>
    </row>
    <row r="2363" spans="10:48" ht="18" customHeight="1">
      <c r="J2363" s="1734" t="e">
        <f t="shared" ca="1" si="205"/>
        <v>#REF!</v>
      </c>
      <c r="K2363" s="1651" t="e">
        <f t="shared" ca="1" si="204"/>
        <v>#REF!</v>
      </c>
      <c r="AI2363" s="784" t="s">
        <v>1624</v>
      </c>
      <c r="AJ2363" s="1739">
        <v>0</v>
      </c>
      <c r="AK2363" s="784" t="s">
        <v>1615</v>
      </c>
      <c r="AL2363" s="1739">
        <v>0</v>
      </c>
      <c r="AM2363" s="1740" t="s">
        <v>1258</v>
      </c>
      <c r="AN2363" s="1741">
        <v>0.14000000000000001</v>
      </c>
      <c r="AO2363" s="784" t="s">
        <v>1784</v>
      </c>
      <c r="AP2363" s="1739">
        <v>0</v>
      </c>
      <c r="AQ2363" s="794" t="s">
        <v>1556</v>
      </c>
      <c r="AR2363" s="893">
        <v>0</v>
      </c>
      <c r="AS2363" s="784" t="s">
        <v>1538</v>
      </c>
      <c r="AT2363" s="785">
        <v>0.23400000000000001</v>
      </c>
      <c r="AU2363" s="784" t="s">
        <v>1476</v>
      </c>
      <c r="AV2363" s="785">
        <v>0</v>
      </c>
    </row>
    <row r="2364" spans="10:48" ht="18" customHeight="1">
      <c r="J2364" s="1734" t="e">
        <f t="shared" ca="1" si="205"/>
        <v>#REF!</v>
      </c>
      <c r="K2364" s="1651" t="e">
        <f t="shared" ca="1" si="204"/>
        <v>#REF!</v>
      </c>
      <c r="AI2364" s="784" t="s">
        <v>1627</v>
      </c>
      <c r="AJ2364" s="1739">
        <v>0</v>
      </c>
      <c r="AK2364" s="784" t="s">
        <v>1614</v>
      </c>
      <c r="AL2364" s="1739">
        <v>0.10999999940395355</v>
      </c>
      <c r="AM2364" s="1740" t="s">
        <v>1566</v>
      </c>
      <c r="AN2364" s="1741">
        <v>0</v>
      </c>
      <c r="AO2364" s="784" t="s">
        <v>1576</v>
      </c>
      <c r="AP2364" s="1739">
        <v>0</v>
      </c>
      <c r="AQ2364" s="794" t="s">
        <v>1520</v>
      </c>
      <c r="AR2364" s="893">
        <v>0.27100000000000002</v>
      </c>
      <c r="AS2364" s="784" t="s">
        <v>1611</v>
      </c>
      <c r="AT2364" s="785">
        <v>0.26</v>
      </c>
      <c r="AU2364" s="784" t="s">
        <v>1477</v>
      </c>
      <c r="AV2364" s="785">
        <v>0</v>
      </c>
    </row>
    <row r="2365" spans="10:48" ht="18" customHeight="1">
      <c r="J2365" s="1734" t="e">
        <f t="shared" ca="1" si="205"/>
        <v>#REF!</v>
      </c>
      <c r="K2365" s="1651" t="e">
        <f t="shared" ca="1" si="204"/>
        <v>#REF!</v>
      </c>
      <c r="AI2365" s="784" t="s">
        <v>1631</v>
      </c>
      <c r="AJ2365" s="1739">
        <v>0</v>
      </c>
      <c r="AK2365" s="784" t="s">
        <v>1739</v>
      </c>
      <c r="AL2365" s="1739">
        <v>0</v>
      </c>
      <c r="AM2365" s="1740" t="s">
        <v>1555</v>
      </c>
      <c r="AN2365" s="1741">
        <v>0</v>
      </c>
      <c r="AO2365" s="784" t="s">
        <v>1684</v>
      </c>
      <c r="AP2365" s="1739">
        <v>4.2999999999999997E-2</v>
      </c>
      <c r="AQ2365" s="794" t="s">
        <v>1818</v>
      </c>
      <c r="AR2365" s="893">
        <v>0</v>
      </c>
      <c r="AS2365" s="784" t="s">
        <v>1503</v>
      </c>
      <c r="AT2365" s="785">
        <v>0.25900000000000001</v>
      </c>
      <c r="AU2365" s="784" t="s">
        <v>1567</v>
      </c>
      <c r="AV2365" s="785">
        <v>0.28299999999999997</v>
      </c>
    </row>
    <row r="2366" spans="10:48" ht="18" customHeight="1">
      <c r="J2366" s="1734" t="e">
        <f t="shared" ca="1" si="205"/>
        <v>#REF!</v>
      </c>
      <c r="K2366" s="1651" t="e">
        <f t="shared" ca="1" si="204"/>
        <v>#REF!</v>
      </c>
      <c r="AI2366" s="784" t="s">
        <v>1634</v>
      </c>
      <c r="AJ2366" s="1739">
        <v>0</v>
      </c>
      <c r="AK2366" s="784" t="s">
        <v>1740</v>
      </c>
      <c r="AL2366" s="1739">
        <v>0</v>
      </c>
      <c r="AM2366" s="1740" t="s">
        <v>1313</v>
      </c>
      <c r="AN2366" s="1741">
        <v>0</v>
      </c>
      <c r="AO2366" s="784" t="s">
        <v>1519</v>
      </c>
      <c r="AP2366" s="1739">
        <v>0</v>
      </c>
      <c r="AQ2366" s="794" t="s">
        <v>1563</v>
      </c>
      <c r="AR2366" s="893">
        <v>0.27300000000000002</v>
      </c>
      <c r="AS2366" s="784" t="s">
        <v>1615</v>
      </c>
      <c r="AT2366" s="785">
        <v>0.248</v>
      </c>
      <c r="AU2366" s="784" t="s">
        <v>1480</v>
      </c>
      <c r="AV2366" s="785">
        <v>0.28199999999999997</v>
      </c>
    </row>
    <row r="2367" spans="10:48" ht="18" customHeight="1">
      <c r="J2367" s="1734" t="e">
        <f t="shared" ca="1" si="205"/>
        <v>#REF!</v>
      </c>
      <c r="K2367" s="1651" t="e">
        <f t="shared" ca="1" si="204"/>
        <v>#REF!</v>
      </c>
      <c r="AI2367" s="784" t="s">
        <v>1636</v>
      </c>
      <c r="AJ2367" s="1739">
        <v>0</v>
      </c>
      <c r="AK2367" s="784" t="s">
        <v>1718</v>
      </c>
      <c r="AL2367" s="1739">
        <v>0</v>
      </c>
      <c r="AM2367" s="1740" t="s">
        <v>1663</v>
      </c>
      <c r="AN2367" s="1741">
        <v>0</v>
      </c>
      <c r="AO2367" s="784" t="s">
        <v>1829</v>
      </c>
      <c r="AP2367" s="1739">
        <v>0</v>
      </c>
      <c r="AQ2367" s="794" t="s">
        <v>1526</v>
      </c>
      <c r="AR2367" s="893">
        <v>0</v>
      </c>
      <c r="AS2367" s="784" t="s">
        <v>1545</v>
      </c>
      <c r="AT2367" s="785">
        <v>0.26</v>
      </c>
      <c r="AU2367" s="784" t="s">
        <v>1671</v>
      </c>
      <c r="AV2367" s="785">
        <v>0</v>
      </c>
    </row>
    <row r="2368" spans="10:48" ht="18" customHeight="1">
      <c r="J2368" s="1734" t="e">
        <f t="shared" ca="1" si="205"/>
        <v>#REF!</v>
      </c>
      <c r="K2368" s="1651" t="e">
        <f t="shared" ca="1" si="204"/>
        <v>#REF!</v>
      </c>
      <c r="AI2368" s="784" t="s">
        <v>1654</v>
      </c>
      <c r="AJ2368" s="1739">
        <v>0</v>
      </c>
      <c r="AK2368" s="784" t="s">
        <v>1604</v>
      </c>
      <c r="AL2368" s="1739">
        <v>0.25</v>
      </c>
      <c r="AM2368" s="1740" t="s">
        <v>1283</v>
      </c>
      <c r="AN2368" s="1741">
        <v>0</v>
      </c>
      <c r="AO2368" s="784" t="s">
        <v>1484</v>
      </c>
      <c r="AP2368" s="1739">
        <v>0</v>
      </c>
      <c r="AQ2368" s="794" t="s">
        <v>1571</v>
      </c>
      <c r="AR2368" s="893">
        <v>0.27100000000000002</v>
      </c>
      <c r="AS2368" s="784" t="s">
        <v>1548</v>
      </c>
      <c r="AT2368" s="785">
        <v>0.26</v>
      </c>
      <c r="AU2368" s="784" t="s">
        <v>1350</v>
      </c>
      <c r="AV2368" s="785">
        <v>0</v>
      </c>
    </row>
    <row r="2369" spans="10:48" ht="18" customHeight="1">
      <c r="J2369" s="1734" t="e">
        <f t="shared" ca="1" si="205"/>
        <v>#REF!</v>
      </c>
      <c r="K2369" s="1651" t="e">
        <f t="shared" ca="1" si="204"/>
        <v>#REF!</v>
      </c>
      <c r="AI2369" s="784" t="s">
        <v>1639</v>
      </c>
      <c r="AJ2369" s="1739">
        <v>0.38999998569488525</v>
      </c>
      <c r="AK2369" s="784" t="s">
        <v>1746</v>
      </c>
      <c r="AL2369" s="1739">
        <v>0</v>
      </c>
      <c r="AM2369" s="1740" t="s">
        <v>1562</v>
      </c>
      <c r="AN2369" s="1741">
        <v>0</v>
      </c>
      <c r="AO2369" s="784" t="s">
        <v>1789</v>
      </c>
      <c r="AP2369" s="1739">
        <v>0</v>
      </c>
      <c r="AQ2369" s="794" t="s">
        <v>1820</v>
      </c>
      <c r="AR2369" s="893">
        <v>0</v>
      </c>
      <c r="AS2369" s="784" t="s">
        <v>1841</v>
      </c>
      <c r="AT2369" s="785">
        <v>0.17</v>
      </c>
      <c r="AU2369" s="784" t="s">
        <v>1584</v>
      </c>
      <c r="AV2369" s="785">
        <v>0.28299999999999997</v>
      </c>
    </row>
    <row r="2370" spans="10:48" ht="18" customHeight="1">
      <c r="J2370" s="1734" t="e">
        <f t="shared" ca="1" si="205"/>
        <v>#REF!</v>
      </c>
      <c r="K2370" s="1651" t="e">
        <f t="shared" ca="1" si="204"/>
        <v>#REF!</v>
      </c>
      <c r="AI2370" s="784" t="s">
        <v>1643</v>
      </c>
      <c r="AJ2370" s="1739">
        <v>0</v>
      </c>
      <c r="AK2370" s="784" t="s">
        <v>1626</v>
      </c>
      <c r="AL2370" s="1739">
        <v>0</v>
      </c>
      <c r="AM2370" s="1740" t="s">
        <v>1570</v>
      </c>
      <c r="AN2370" s="1741">
        <v>0</v>
      </c>
      <c r="AO2370" s="784" t="s">
        <v>1834</v>
      </c>
      <c r="AP2370" s="1739">
        <v>0.24299999999999999</v>
      </c>
      <c r="AQ2370" s="794" t="s">
        <v>1681</v>
      </c>
      <c r="AR2370" s="893">
        <v>0</v>
      </c>
      <c r="AS2370" s="784" t="s">
        <v>1739</v>
      </c>
      <c r="AT2370" s="785">
        <v>0</v>
      </c>
      <c r="AU2370" s="784" t="s">
        <v>1784</v>
      </c>
      <c r="AV2370" s="785">
        <v>0</v>
      </c>
    </row>
    <row r="2371" spans="10:48" ht="18" customHeight="1">
      <c r="J2371" s="1734" t="e">
        <f t="shared" ca="1" si="205"/>
        <v>#REF!</v>
      </c>
      <c r="K2371" s="1651" t="e">
        <f t="shared" ca="1" si="204"/>
        <v>#REF!</v>
      </c>
      <c r="AI2371" s="784" t="s">
        <v>1491</v>
      </c>
      <c r="AJ2371" s="1739">
        <v>0</v>
      </c>
      <c r="AK2371" s="784" t="s">
        <v>1749</v>
      </c>
      <c r="AL2371" s="1739">
        <v>0.2800000011920929</v>
      </c>
      <c r="AM2371" s="1740" t="s">
        <v>1480</v>
      </c>
      <c r="AN2371" s="1741">
        <v>0.23</v>
      </c>
      <c r="AO2371" s="784" t="s">
        <v>1489</v>
      </c>
      <c r="AP2371" s="1739">
        <v>0</v>
      </c>
      <c r="AQ2371" s="794" t="s">
        <v>1530</v>
      </c>
      <c r="AR2371" s="893">
        <v>0.26800000000000002</v>
      </c>
      <c r="AS2371" s="784" t="s">
        <v>1740</v>
      </c>
      <c r="AT2371" s="785">
        <v>0</v>
      </c>
      <c r="AU2371" s="784" t="s">
        <v>1576</v>
      </c>
      <c r="AV2371" s="785">
        <v>0</v>
      </c>
    </row>
    <row r="2372" spans="10:48" ht="18" customHeight="1">
      <c r="J2372" s="1734" t="e">
        <f t="shared" ca="1" si="205"/>
        <v>#REF!</v>
      </c>
      <c r="K2372" s="1651" t="e">
        <f t="shared" ca="1" si="204"/>
        <v>#REF!</v>
      </c>
      <c r="AI2372" s="784" t="s">
        <v>1649</v>
      </c>
      <c r="AJ2372" s="1739">
        <v>0</v>
      </c>
      <c r="AK2372" s="784" t="s">
        <v>1727</v>
      </c>
      <c r="AL2372" s="1739">
        <v>0</v>
      </c>
      <c r="AM2372" s="1740" t="s">
        <v>1579</v>
      </c>
      <c r="AN2372" s="1741">
        <v>0</v>
      </c>
      <c r="AO2372" s="784" t="s">
        <v>1394</v>
      </c>
      <c r="AP2372" s="1739">
        <v>0.23200000000000001</v>
      </c>
      <c r="AQ2372" s="794" t="s">
        <v>1532</v>
      </c>
      <c r="AR2372" s="893">
        <v>0.27200000000000002</v>
      </c>
      <c r="AS2372" s="784" t="s">
        <v>1802</v>
      </c>
      <c r="AT2372" s="785">
        <v>0</v>
      </c>
      <c r="AU2372" s="784" t="s">
        <v>1684</v>
      </c>
      <c r="AV2372" s="785">
        <v>0</v>
      </c>
    </row>
    <row r="2373" spans="10:48" ht="18" customHeight="1">
      <c r="J2373" s="1734" t="e">
        <f t="shared" ca="1" si="205"/>
        <v>#REF!</v>
      </c>
      <c r="K2373" s="1651" t="e">
        <f t="shared" ca="1" si="204"/>
        <v>#REF!</v>
      </c>
      <c r="AI2373" s="784" t="s">
        <v>1754</v>
      </c>
      <c r="AJ2373" s="1739">
        <v>0.23999999463558197</v>
      </c>
      <c r="AK2373" s="784" t="s">
        <v>1729</v>
      </c>
      <c r="AL2373" s="1739">
        <v>0</v>
      </c>
      <c r="AM2373" s="1740" t="s">
        <v>1350</v>
      </c>
      <c r="AN2373" s="1741">
        <v>0</v>
      </c>
      <c r="AO2373" s="784" t="s">
        <v>1495</v>
      </c>
      <c r="AP2373" s="1739">
        <v>0</v>
      </c>
      <c r="AQ2373" s="794" t="s">
        <v>1580</v>
      </c>
      <c r="AR2373" s="893">
        <v>0</v>
      </c>
      <c r="AS2373" s="784" t="s">
        <v>1847</v>
      </c>
      <c r="AT2373" s="785">
        <v>0</v>
      </c>
      <c r="AU2373" s="784" t="s">
        <v>1519</v>
      </c>
      <c r="AV2373" s="785">
        <v>0</v>
      </c>
    </row>
    <row r="2374" spans="10:48" ht="18" customHeight="1">
      <c r="J2374" s="1734" t="e">
        <f t="shared" ca="1" si="205"/>
        <v>#REF!</v>
      </c>
      <c r="K2374" s="1651" t="e">
        <f t="shared" ca="1" si="204"/>
        <v>#REF!</v>
      </c>
      <c r="AI2374" s="784" t="s">
        <v>1494</v>
      </c>
      <c r="AJ2374" s="1739">
        <v>0</v>
      </c>
      <c r="AK2374" s="784" t="s">
        <v>1630</v>
      </c>
      <c r="AL2374" s="1739">
        <v>0.14000000059604645</v>
      </c>
      <c r="AM2374" s="1740" t="s">
        <v>1757</v>
      </c>
      <c r="AN2374" s="1741">
        <v>0</v>
      </c>
      <c r="AO2374" s="784" t="s">
        <v>1600</v>
      </c>
      <c r="AP2374" s="1739">
        <v>0.25700000000000001</v>
      </c>
      <c r="AQ2374" s="794" t="s">
        <v>1822</v>
      </c>
      <c r="AR2374" s="893">
        <v>0</v>
      </c>
      <c r="AS2374" s="784" t="s">
        <v>1507</v>
      </c>
      <c r="AT2374" s="785">
        <v>0.20399999999999999</v>
      </c>
      <c r="AU2374" s="784" t="s">
        <v>1484</v>
      </c>
      <c r="AV2374" s="785">
        <v>0.245</v>
      </c>
    </row>
    <row r="2375" spans="10:48" ht="18" customHeight="1">
      <c r="J2375" s="1734" t="e">
        <f t="shared" ca="1" si="205"/>
        <v>#REF!</v>
      </c>
      <c r="K2375" s="1651" t="e">
        <f t="shared" ca="1" si="204"/>
        <v>#REF!</v>
      </c>
      <c r="AI2375" s="784" t="s">
        <v>1799</v>
      </c>
      <c r="AJ2375" s="1739">
        <v>2.9999999329447746E-2</v>
      </c>
      <c r="AK2375" s="784" t="s">
        <v>1520</v>
      </c>
      <c r="AL2375" s="1739">
        <v>0.30000001192092896</v>
      </c>
      <c r="AM2375" s="1740" t="s">
        <v>1679</v>
      </c>
      <c r="AN2375" s="1741">
        <v>0.25</v>
      </c>
      <c r="AO2375" s="784" t="s">
        <v>1591</v>
      </c>
      <c r="AP2375" s="1739">
        <v>0.25900000000000001</v>
      </c>
      <c r="AQ2375" s="794" t="s">
        <v>1536</v>
      </c>
      <c r="AR2375" s="893">
        <v>0.25</v>
      </c>
      <c r="AS2375" s="784" t="s">
        <v>1632</v>
      </c>
      <c r="AT2375" s="785">
        <v>0</v>
      </c>
      <c r="AU2375" s="784" t="s">
        <v>1789</v>
      </c>
      <c r="AV2375" s="785">
        <v>0</v>
      </c>
    </row>
    <row r="2376" spans="10:48" ht="18" customHeight="1">
      <c r="J2376" s="1734" t="e">
        <f t="shared" ca="1" si="205"/>
        <v>#REF!</v>
      </c>
      <c r="K2376" s="1651" t="e">
        <f t="shared" ca="1" si="204"/>
        <v>#REF!</v>
      </c>
      <c r="AI2376" s="784" t="s">
        <v>1761</v>
      </c>
      <c r="AJ2376" s="1739">
        <v>0.37000000476837158</v>
      </c>
      <c r="AK2376" s="784" t="s">
        <v>1760</v>
      </c>
      <c r="AL2376" s="1739">
        <v>0</v>
      </c>
      <c r="AM2376" s="1740" t="s">
        <v>1576</v>
      </c>
      <c r="AN2376" s="1741">
        <v>0</v>
      </c>
      <c r="AO2376" s="784" t="s">
        <v>1596</v>
      </c>
      <c r="AP2376" s="1739">
        <v>0.247</v>
      </c>
      <c r="AQ2376" s="794" t="s">
        <v>1823</v>
      </c>
      <c r="AR2376" s="893">
        <v>0</v>
      </c>
      <c r="AS2376" s="784" t="s">
        <v>1848</v>
      </c>
      <c r="AT2376" s="785">
        <v>0</v>
      </c>
      <c r="AU2376" s="784" t="s">
        <v>1489</v>
      </c>
      <c r="AV2376" s="785">
        <v>0</v>
      </c>
    </row>
    <row r="2377" spans="10:48" ht="18" customHeight="1">
      <c r="J2377" s="1734" t="e">
        <f t="shared" ca="1" si="205"/>
        <v>#REF!</v>
      </c>
      <c r="K2377" s="1651" t="e">
        <f t="shared" ca="1" si="204"/>
        <v>#REF!</v>
      </c>
      <c r="AI2377" s="784" t="s">
        <v>2508</v>
      </c>
      <c r="AJ2377" s="1739">
        <v>0.36000001430511475</v>
      </c>
      <c r="AK2377" s="784" t="s">
        <v>1763</v>
      </c>
      <c r="AL2377" s="1739">
        <v>0</v>
      </c>
      <c r="AM2377" s="1740" t="s">
        <v>1684</v>
      </c>
      <c r="AN2377" s="1741">
        <v>0</v>
      </c>
      <c r="AO2377" s="784" t="s">
        <v>1499</v>
      </c>
      <c r="AP2377" s="1739">
        <v>0.251</v>
      </c>
      <c r="AQ2377" s="794" t="s">
        <v>1669</v>
      </c>
      <c r="AR2377" s="893">
        <v>0.26900000000000002</v>
      </c>
      <c r="AS2377" s="784" t="s">
        <v>1808</v>
      </c>
      <c r="AT2377" s="785">
        <v>0</v>
      </c>
      <c r="AU2377" s="784" t="s">
        <v>1862</v>
      </c>
      <c r="AV2377" s="785">
        <v>0</v>
      </c>
    </row>
    <row r="2378" spans="10:48" ht="18" customHeight="1">
      <c r="J2378" s="1734" t="e">
        <f t="shared" ca="1" si="205"/>
        <v>#REF!</v>
      </c>
      <c r="K2378" s="1651" t="e">
        <f t="shared" ca="1" si="204"/>
        <v>#REF!</v>
      </c>
      <c r="AI2378" s="784" t="s">
        <v>1497</v>
      </c>
      <c r="AJ2378" s="1739">
        <v>0.33000001311302185</v>
      </c>
      <c r="AK2378" s="784" t="s">
        <v>1345</v>
      </c>
      <c r="AL2378" s="1739">
        <v>0</v>
      </c>
      <c r="AM2378" s="1740" t="s">
        <v>1766</v>
      </c>
      <c r="AN2378" s="1741">
        <v>0</v>
      </c>
      <c r="AO2378" s="784" t="s">
        <v>1503</v>
      </c>
      <c r="AP2378" s="1739">
        <v>0.25900000000000001</v>
      </c>
      <c r="AQ2378" s="794" t="s">
        <v>1539</v>
      </c>
      <c r="AR2378" s="893">
        <v>0.27300000000000002</v>
      </c>
      <c r="AS2378" s="784" t="s">
        <v>1513</v>
      </c>
      <c r="AT2378" s="785">
        <v>0.25900000000000001</v>
      </c>
      <c r="AU2378" s="784" t="s">
        <v>1394</v>
      </c>
      <c r="AV2378" s="785">
        <v>0.27500000000000002</v>
      </c>
    </row>
    <row r="2379" spans="10:48" ht="18" customHeight="1">
      <c r="J2379" s="1734" t="e">
        <f t="shared" ca="1" si="205"/>
        <v>#REF!</v>
      </c>
      <c r="K2379" s="1651" t="e">
        <f t="shared" ca="1" si="204"/>
        <v>#REF!</v>
      </c>
      <c r="AI2379" s="784" t="s">
        <v>1809</v>
      </c>
      <c r="AJ2379" s="1739">
        <v>0</v>
      </c>
      <c r="AK2379" s="784" t="s">
        <v>1621</v>
      </c>
      <c r="AL2379" s="1739">
        <v>0.28999999165534973</v>
      </c>
      <c r="AM2379" s="1740" t="s">
        <v>1484</v>
      </c>
      <c r="AN2379" s="1741">
        <v>0</v>
      </c>
      <c r="AO2379" s="784" t="s">
        <v>1615</v>
      </c>
      <c r="AP2379" s="1739">
        <v>0.24299999999999999</v>
      </c>
      <c r="AQ2379" s="794" t="s">
        <v>1825</v>
      </c>
      <c r="AR2379" s="893">
        <v>0</v>
      </c>
      <c r="AS2379" s="784" t="s">
        <v>1637</v>
      </c>
      <c r="AT2379" s="785">
        <v>0</v>
      </c>
      <c r="AU2379" s="784" t="s">
        <v>1495</v>
      </c>
      <c r="AV2379" s="785">
        <v>0</v>
      </c>
    </row>
    <row r="2380" spans="10:48" ht="18" customHeight="1">
      <c r="J2380" s="1734" t="e">
        <f t="shared" ca="1" si="205"/>
        <v>#REF!</v>
      </c>
      <c r="K2380" s="1651" t="e">
        <f t="shared" ca="1" si="204"/>
        <v>#REF!</v>
      </c>
      <c r="AI2380" s="784" t="s">
        <v>1351</v>
      </c>
      <c r="AJ2380" s="1739">
        <v>0</v>
      </c>
      <c r="AK2380" s="784" t="s">
        <v>1624</v>
      </c>
      <c r="AL2380" s="1739">
        <v>0</v>
      </c>
      <c r="AM2380" s="1740" t="s">
        <v>1772</v>
      </c>
      <c r="AN2380" s="1741">
        <v>0.25</v>
      </c>
      <c r="AO2380" s="784" t="s">
        <v>1545</v>
      </c>
      <c r="AP2380" s="1739">
        <v>0</v>
      </c>
      <c r="AQ2380" s="794" t="s">
        <v>1543</v>
      </c>
      <c r="AR2380" s="893">
        <v>0.27300000000000002</v>
      </c>
      <c r="AS2380" s="784" t="s">
        <v>1641</v>
      </c>
      <c r="AT2380" s="785">
        <v>0.26</v>
      </c>
      <c r="AU2380" s="784" t="s">
        <v>1600</v>
      </c>
      <c r="AV2380" s="785">
        <v>0.28299999999999997</v>
      </c>
    </row>
    <row r="2381" spans="10:48" ht="18" customHeight="1">
      <c r="J2381" s="1734" t="e">
        <f t="shared" ca="1" si="205"/>
        <v>#REF!</v>
      </c>
      <c r="K2381" s="1651" t="e">
        <f t="shared" ca="1" si="204"/>
        <v>#REF!</v>
      </c>
      <c r="AI2381" s="784" t="s">
        <v>1773</v>
      </c>
      <c r="AJ2381" s="1739">
        <v>0.38999998569488525</v>
      </c>
      <c r="AK2381" s="784" t="s">
        <v>1627</v>
      </c>
      <c r="AL2381" s="1739">
        <v>0</v>
      </c>
      <c r="AM2381" s="1740" t="s">
        <v>1297</v>
      </c>
      <c r="AN2381" s="1741">
        <v>0</v>
      </c>
      <c r="AO2381" s="784" t="s">
        <v>1548</v>
      </c>
      <c r="AP2381" s="1739">
        <v>0</v>
      </c>
      <c r="AQ2381" s="794" t="s">
        <v>1546</v>
      </c>
      <c r="AR2381" s="893">
        <v>0.26900000000000002</v>
      </c>
      <c r="AS2381" s="784" t="s">
        <v>1812</v>
      </c>
      <c r="AT2381" s="785">
        <v>0</v>
      </c>
      <c r="AU2381" s="784" t="s">
        <v>1591</v>
      </c>
      <c r="AV2381" s="785">
        <v>0.27300000000000002</v>
      </c>
    </row>
    <row r="2382" spans="10:48" ht="18" customHeight="1">
      <c r="J2382" s="1734" t="e">
        <f t="shared" ca="1" si="205"/>
        <v>#REF!</v>
      </c>
      <c r="K2382" s="1651" t="e">
        <f t="shared" ca="1" si="204"/>
        <v>#REF!</v>
      </c>
      <c r="AI2382" s="784" t="s">
        <v>1777</v>
      </c>
      <c r="AJ2382" s="1739">
        <v>0</v>
      </c>
      <c r="AK2382" s="784" t="s">
        <v>1631</v>
      </c>
      <c r="AL2382" s="1739">
        <v>0</v>
      </c>
      <c r="AM2382" s="1740" t="s">
        <v>1776</v>
      </c>
      <c r="AN2382" s="1741">
        <v>0</v>
      </c>
      <c r="AO2382" s="784" t="s">
        <v>1841</v>
      </c>
      <c r="AP2382" s="1739">
        <v>0.14399999999999999</v>
      </c>
      <c r="AQ2382" s="794" t="s">
        <v>1549</v>
      </c>
      <c r="AR2382" s="893">
        <v>0</v>
      </c>
      <c r="AS2382" s="784" t="s">
        <v>1644</v>
      </c>
      <c r="AT2382" s="785">
        <v>0.26</v>
      </c>
      <c r="AU2382" s="784" t="s">
        <v>1839</v>
      </c>
      <c r="AV2382" s="785">
        <v>0</v>
      </c>
    </row>
    <row r="2383" spans="10:48" ht="18" customHeight="1">
      <c r="J2383" s="1734" t="e">
        <f t="shared" ca="1" si="205"/>
        <v>#REF!</v>
      </c>
      <c r="K2383" s="1651" t="e">
        <f t="shared" ca="1" si="204"/>
        <v>#REF!</v>
      </c>
      <c r="AI2383" s="784" t="s">
        <v>1505</v>
      </c>
      <c r="AJ2383" s="1739">
        <v>0</v>
      </c>
      <c r="AK2383" s="784" t="s">
        <v>1634</v>
      </c>
      <c r="AL2383" s="1739">
        <v>0</v>
      </c>
      <c r="AM2383" s="1740" t="s">
        <v>1778</v>
      </c>
      <c r="AN2383" s="1741">
        <v>0</v>
      </c>
      <c r="AO2383" s="784" t="s">
        <v>1806</v>
      </c>
      <c r="AP2383" s="1739">
        <v>0.2</v>
      </c>
      <c r="AQ2383" s="794" t="s">
        <v>1601</v>
      </c>
      <c r="AR2383" s="893">
        <v>0.27200000000000002</v>
      </c>
      <c r="AS2383" s="784" t="s">
        <v>1850</v>
      </c>
      <c r="AT2383" s="785">
        <v>0</v>
      </c>
      <c r="AU2383" s="784" t="s">
        <v>1596</v>
      </c>
      <c r="AV2383" s="785">
        <v>0</v>
      </c>
    </row>
    <row r="2384" spans="10:48" ht="18" customHeight="1">
      <c r="J2384" s="1734" t="e">
        <f t="shared" ca="1" si="205"/>
        <v>#REF!</v>
      </c>
      <c r="K2384" s="1651" t="e">
        <f t="shared" ca="1" si="204"/>
        <v>#REF!</v>
      </c>
      <c r="AI2384" s="784" t="s">
        <v>1665</v>
      </c>
      <c r="AJ2384" s="1739">
        <v>0.37999999523162842</v>
      </c>
      <c r="AK2384" s="784" t="s">
        <v>1780</v>
      </c>
      <c r="AL2384" s="1739">
        <v>0</v>
      </c>
      <c r="AM2384" s="1740" t="s">
        <v>1712</v>
      </c>
      <c r="AN2384" s="1741">
        <v>0</v>
      </c>
      <c r="AO2384" s="784" t="s">
        <v>1739</v>
      </c>
      <c r="AP2384" s="1739">
        <v>0</v>
      </c>
      <c r="AQ2384" s="794" t="s">
        <v>1605</v>
      </c>
      <c r="AR2384" s="893">
        <v>0.112</v>
      </c>
      <c r="AS2384" s="784" t="s">
        <v>1516</v>
      </c>
      <c r="AT2384" s="785">
        <v>0.21199999999999999</v>
      </c>
      <c r="AU2384" s="784" t="s">
        <v>1499</v>
      </c>
      <c r="AV2384" s="785">
        <v>0.27800000000000002</v>
      </c>
    </row>
    <row r="2385" spans="10:48" ht="18" customHeight="1">
      <c r="J2385" s="1734" t="e">
        <f t="shared" ca="1" si="205"/>
        <v>#REF!</v>
      </c>
      <c r="K2385" s="1651" t="e">
        <f t="shared" ca="1" si="204"/>
        <v>#REF!</v>
      </c>
      <c r="AI2385" s="784" t="s">
        <v>1781</v>
      </c>
      <c r="AJ2385" s="1739">
        <v>0.20000000298023224</v>
      </c>
      <c r="AK2385" s="784" t="s">
        <v>1636</v>
      </c>
      <c r="AL2385" s="1739">
        <v>0</v>
      </c>
      <c r="AM2385" s="1740" t="s">
        <v>1394</v>
      </c>
      <c r="AN2385" s="1741">
        <v>0.15</v>
      </c>
      <c r="AO2385" s="784" t="s">
        <v>1740</v>
      </c>
      <c r="AP2385" s="1739">
        <v>0</v>
      </c>
      <c r="AQ2385" s="794" t="s">
        <v>1551</v>
      </c>
      <c r="AR2385" s="893">
        <v>0.27300000000000002</v>
      </c>
      <c r="AS2385" s="784" t="s">
        <v>1552</v>
      </c>
      <c r="AT2385" s="785">
        <v>0.26</v>
      </c>
      <c r="AU2385" s="784" t="s">
        <v>1538</v>
      </c>
      <c r="AV2385" s="785">
        <v>0.27400000000000002</v>
      </c>
    </row>
    <row r="2386" spans="10:48" ht="18" customHeight="1">
      <c r="J2386" s="1734" t="e">
        <f t="shared" ca="1" si="205"/>
        <v>#REF!</v>
      </c>
      <c r="K2386" s="1651" t="e">
        <f t="shared" ca="1" si="204"/>
        <v>#REF!</v>
      </c>
      <c r="AI2386" s="784" t="s">
        <v>1512</v>
      </c>
      <c r="AJ2386" s="1739">
        <v>0</v>
      </c>
      <c r="AK2386" s="784" t="s">
        <v>1654</v>
      </c>
      <c r="AL2386" s="1739">
        <v>0</v>
      </c>
      <c r="AM2386" s="1740" t="s">
        <v>1495</v>
      </c>
      <c r="AN2386" s="1741">
        <v>0</v>
      </c>
      <c r="AO2386" s="784" t="s">
        <v>1802</v>
      </c>
      <c r="AP2386" s="1739">
        <v>0</v>
      </c>
      <c r="AQ2386" s="794" t="s">
        <v>1553</v>
      </c>
      <c r="AR2386" s="893">
        <v>0.27100000000000002</v>
      </c>
      <c r="AS2386" s="784" t="s">
        <v>1556</v>
      </c>
      <c r="AT2386" s="785">
        <v>0</v>
      </c>
      <c r="AU2386" s="784" t="s">
        <v>1611</v>
      </c>
      <c r="AV2386" s="785">
        <v>0.28299999999999997</v>
      </c>
    </row>
    <row r="2387" spans="10:48" ht="18" customHeight="1">
      <c r="J2387" s="1734" t="e">
        <f t="shared" ca="1" si="205"/>
        <v>#REF!</v>
      </c>
      <c r="K2387" s="1651" t="e">
        <f t="shared" ca="1" si="204"/>
        <v>#REF!</v>
      </c>
      <c r="AI2387" s="784" t="s">
        <v>1783</v>
      </c>
      <c r="AJ2387" s="1739">
        <v>0.20000000298023224</v>
      </c>
      <c r="AK2387" s="784" t="s">
        <v>1660</v>
      </c>
      <c r="AL2387" s="1739">
        <v>0</v>
      </c>
      <c r="AM2387" s="1740" t="s">
        <v>1594</v>
      </c>
      <c r="AN2387" s="1741">
        <v>0</v>
      </c>
      <c r="AO2387" s="784" t="s">
        <v>1851</v>
      </c>
      <c r="AP2387" s="1739">
        <v>0</v>
      </c>
      <c r="AQ2387" s="794" t="s">
        <v>1557</v>
      </c>
      <c r="AR2387" s="893">
        <v>0.26900000000000002</v>
      </c>
      <c r="AS2387" s="784" t="s">
        <v>1520</v>
      </c>
      <c r="AT2387" s="785">
        <v>0.215</v>
      </c>
      <c r="AU2387" s="784" t="s">
        <v>1503</v>
      </c>
      <c r="AV2387" s="785">
        <v>0.28299999999999997</v>
      </c>
    </row>
    <row r="2388" spans="10:48" ht="18" customHeight="1">
      <c r="J2388" s="1734" t="e">
        <f t="shared" ca="1" si="205"/>
        <v>#REF!</v>
      </c>
      <c r="K2388" s="1651" t="e">
        <f t="shared" ca="1" si="204"/>
        <v>#REF!</v>
      </c>
      <c r="AI2388" s="784" t="s">
        <v>1430</v>
      </c>
      <c r="AJ2388" s="1739">
        <v>0</v>
      </c>
      <c r="AK2388" s="784" t="s">
        <v>1786</v>
      </c>
      <c r="AL2388" s="1739">
        <v>0</v>
      </c>
      <c r="AM2388" s="1740" t="s">
        <v>1457</v>
      </c>
      <c r="AN2388" s="1741">
        <v>0.04</v>
      </c>
      <c r="AO2388" s="784" t="s">
        <v>1853</v>
      </c>
      <c r="AP2388" s="1739">
        <v>0</v>
      </c>
      <c r="AQ2388" s="794" t="s">
        <v>1560</v>
      </c>
      <c r="AR2388" s="893">
        <v>0.26700000000000002</v>
      </c>
      <c r="AS2388" s="784" t="s">
        <v>1563</v>
      </c>
      <c r="AT2388" s="785">
        <v>0.25900000000000001</v>
      </c>
      <c r="AU2388" s="784" t="s">
        <v>1615</v>
      </c>
      <c r="AV2388" s="785">
        <v>0.27100000000000002</v>
      </c>
    </row>
    <row r="2389" spans="10:48" ht="18" customHeight="1">
      <c r="J2389" s="1734" t="e">
        <f t="shared" ca="1" si="205"/>
        <v>#REF!</v>
      </c>
      <c r="K2389" s="1651" t="e">
        <f t="shared" ca="1" si="204"/>
        <v>#REF!</v>
      </c>
      <c r="AI2389" s="784" t="s">
        <v>1873</v>
      </c>
      <c r="AJ2389" s="1739">
        <v>0.37999999523162842</v>
      </c>
      <c r="AK2389" s="784" t="s">
        <v>1491</v>
      </c>
      <c r="AL2389" s="1739">
        <v>0</v>
      </c>
      <c r="AM2389" s="1740" t="s">
        <v>1726</v>
      </c>
      <c r="AN2389" s="1741">
        <v>0</v>
      </c>
      <c r="AO2389" s="784" t="s">
        <v>1507</v>
      </c>
      <c r="AP2389" s="1739">
        <v>0.21099999999999999</v>
      </c>
      <c r="AQ2389" s="794" t="s">
        <v>1564</v>
      </c>
      <c r="AR2389" s="893">
        <v>0.27300000000000002</v>
      </c>
      <c r="AS2389" s="784" t="s">
        <v>1526</v>
      </c>
      <c r="AT2389" s="785">
        <v>0</v>
      </c>
      <c r="AU2389" s="784" t="s">
        <v>1545</v>
      </c>
      <c r="AV2389" s="785">
        <v>0.28299999999999997</v>
      </c>
    </row>
    <row r="2390" spans="10:48" ht="18" customHeight="1">
      <c r="J2390" s="1734" t="e">
        <f t="shared" ca="1" si="205"/>
        <v>#REF!</v>
      </c>
      <c r="K2390" s="1651" t="e">
        <f t="shared" ca="1" si="204"/>
        <v>#REF!</v>
      </c>
      <c r="AI2390" s="784" t="s">
        <v>1832</v>
      </c>
      <c r="AJ2390" s="1739">
        <v>0</v>
      </c>
      <c r="AK2390" s="784" t="s">
        <v>1791</v>
      </c>
      <c r="AL2390" s="1739">
        <v>0</v>
      </c>
      <c r="AM2390" s="1740" t="s">
        <v>1461</v>
      </c>
      <c r="AN2390" s="1741">
        <v>0</v>
      </c>
      <c r="AO2390" s="784" t="s">
        <v>1640</v>
      </c>
      <c r="AP2390" s="1739">
        <v>0</v>
      </c>
      <c r="AQ2390" s="794" t="s">
        <v>1572</v>
      </c>
      <c r="AR2390" s="893">
        <v>0.27300000000000002</v>
      </c>
      <c r="AS2390" s="784" t="s">
        <v>1820</v>
      </c>
      <c r="AT2390" s="785">
        <v>0</v>
      </c>
      <c r="AU2390" s="784" t="s">
        <v>1548</v>
      </c>
      <c r="AV2390" s="785">
        <v>0</v>
      </c>
    </row>
    <row r="2391" spans="10:48" ht="18" customHeight="1">
      <c r="J2391" s="1734" t="e">
        <f t="shared" ca="1" si="205"/>
        <v>#REF!</v>
      </c>
      <c r="K2391" s="1651" t="e">
        <f t="shared" ca="1" si="204"/>
        <v>#REF!</v>
      </c>
      <c r="AI2391" s="784" t="s">
        <v>1676</v>
      </c>
      <c r="AJ2391" s="1739">
        <v>0</v>
      </c>
      <c r="AK2391" s="784" t="s">
        <v>1754</v>
      </c>
      <c r="AL2391" s="1739">
        <v>0.20999999344348907</v>
      </c>
      <c r="AM2391" s="1740" t="s">
        <v>1731</v>
      </c>
      <c r="AN2391" s="1741">
        <v>0</v>
      </c>
      <c r="AO2391" s="784" t="s">
        <v>1632</v>
      </c>
      <c r="AP2391" s="1739">
        <v>0</v>
      </c>
      <c r="AQ2391" s="794" t="s">
        <v>1628</v>
      </c>
      <c r="AR2391" s="893">
        <v>0</v>
      </c>
      <c r="AS2391" s="784" t="s">
        <v>1681</v>
      </c>
      <c r="AT2391" s="785">
        <v>0</v>
      </c>
      <c r="AU2391" s="784" t="s">
        <v>1841</v>
      </c>
      <c r="AV2391" s="785">
        <v>0</v>
      </c>
    </row>
    <row r="2392" spans="10:48" ht="18" customHeight="1">
      <c r="J2392" s="1734" t="e">
        <f t="shared" ca="1" si="205"/>
        <v>#REF!</v>
      </c>
      <c r="K2392" s="1651" t="e">
        <f t="shared" ca="1" si="204"/>
        <v>#REF!</v>
      </c>
      <c r="AI2392" s="784" t="s">
        <v>1436</v>
      </c>
      <c r="AJ2392" s="1739">
        <v>0</v>
      </c>
      <c r="AK2392" s="784" t="s">
        <v>1494</v>
      </c>
      <c r="AL2392" s="1739">
        <v>0</v>
      </c>
      <c r="AM2392" s="1740" t="s">
        <v>1795</v>
      </c>
      <c r="AN2392" s="1741">
        <v>0.25</v>
      </c>
      <c r="AO2392" s="784" t="s">
        <v>1808</v>
      </c>
      <c r="AP2392" s="1739">
        <v>0</v>
      </c>
      <c r="AQ2392" s="794" t="s">
        <v>1633</v>
      </c>
      <c r="AR2392" s="893">
        <v>0.25</v>
      </c>
      <c r="AS2392" s="784" t="s">
        <v>1530</v>
      </c>
      <c r="AT2392" s="785">
        <v>0</v>
      </c>
      <c r="AU2392" s="784" t="s">
        <v>1740</v>
      </c>
      <c r="AV2392" s="785">
        <v>0</v>
      </c>
    </row>
    <row r="2393" spans="10:48" ht="18" customHeight="1">
      <c r="J2393" s="1734" t="e">
        <f t="shared" ca="1" si="205"/>
        <v>#REF!</v>
      </c>
      <c r="K2393" s="1651" t="e">
        <f t="shared" ca="1" si="204"/>
        <v>#REF!</v>
      </c>
      <c r="AI2393" s="784" t="s">
        <v>1687</v>
      </c>
      <c r="AJ2393" s="1739">
        <v>0.30000001192092896</v>
      </c>
      <c r="AK2393" s="784" t="s">
        <v>1796</v>
      </c>
      <c r="AL2393" s="1739">
        <v>1.9999999552965164E-2</v>
      </c>
      <c r="AM2393" s="1740" t="s">
        <v>1735</v>
      </c>
      <c r="AN2393" s="1741">
        <v>0.25</v>
      </c>
      <c r="AO2393" s="784" t="s">
        <v>1513</v>
      </c>
      <c r="AP2393" s="1739">
        <v>0</v>
      </c>
      <c r="AQ2393" s="794" t="s">
        <v>1828</v>
      </c>
      <c r="AR2393" s="893">
        <v>4.0000000000000001E-3</v>
      </c>
      <c r="AS2393" s="784" t="s">
        <v>1855</v>
      </c>
      <c r="AT2393" s="785">
        <v>0</v>
      </c>
      <c r="AU2393" s="784" t="s">
        <v>1802</v>
      </c>
      <c r="AV2393" s="785">
        <v>0</v>
      </c>
    </row>
    <row r="2394" spans="10:48" ht="18" customHeight="1">
      <c r="J2394" s="1734" t="e">
        <f t="shared" ca="1" si="205"/>
        <v>#REF!</v>
      </c>
      <c r="K2394" s="1651" t="e">
        <f t="shared" ca="1" si="204"/>
        <v>#REF!</v>
      </c>
      <c r="AI2394" s="784" t="s">
        <v>1701</v>
      </c>
      <c r="AJ2394" s="1739">
        <v>0.20999999344348907</v>
      </c>
      <c r="AK2394" s="784" t="s">
        <v>1761</v>
      </c>
      <c r="AL2394" s="1739">
        <v>0.31000000238418579</v>
      </c>
      <c r="AM2394" s="1740" t="s">
        <v>1595</v>
      </c>
      <c r="AN2394" s="1741">
        <v>0.05</v>
      </c>
      <c r="AO2394" s="784" t="s">
        <v>1641</v>
      </c>
      <c r="AP2394" s="1739">
        <v>0</v>
      </c>
      <c r="AQ2394" s="794" t="s">
        <v>1831</v>
      </c>
      <c r="AR2394" s="893">
        <v>0</v>
      </c>
      <c r="AS2394" s="784" t="s">
        <v>1532</v>
      </c>
      <c r="AT2394" s="785">
        <v>0.254</v>
      </c>
      <c r="AU2394" s="784" t="s">
        <v>1847</v>
      </c>
      <c r="AV2394" s="785">
        <v>0</v>
      </c>
    </row>
    <row r="2395" spans="10:48" ht="18" customHeight="1">
      <c r="J2395" s="1734" t="e">
        <f t="shared" ca="1" si="205"/>
        <v>#REF!</v>
      </c>
      <c r="K2395" s="1651" t="e">
        <f t="shared" ca="1" si="204"/>
        <v>#REF!</v>
      </c>
      <c r="AI2395" s="784" t="s">
        <v>1800</v>
      </c>
      <c r="AJ2395" s="1739">
        <v>0</v>
      </c>
      <c r="AK2395" s="784" t="s">
        <v>1799</v>
      </c>
      <c r="AL2395" s="1739">
        <v>5.000000074505806E-2</v>
      </c>
      <c r="AM2395" s="1740" t="s">
        <v>1798</v>
      </c>
      <c r="AN2395" s="1741">
        <v>0</v>
      </c>
      <c r="AO2395" s="784" t="s">
        <v>1812</v>
      </c>
      <c r="AP2395" s="1739">
        <v>0</v>
      </c>
      <c r="AQ2395" s="794" t="s">
        <v>1833</v>
      </c>
      <c r="AR2395" s="893">
        <v>0</v>
      </c>
      <c r="AS2395" s="784" t="s">
        <v>1580</v>
      </c>
      <c r="AT2395" s="785">
        <v>0.26</v>
      </c>
      <c r="AU2395" s="784" t="s">
        <v>1507</v>
      </c>
      <c r="AV2395" s="785">
        <v>0.22600000000000001</v>
      </c>
    </row>
    <row r="2396" spans="10:48" ht="18" customHeight="1">
      <c r="J2396" s="1734" t="e">
        <f t="shared" ca="1" si="205"/>
        <v>#REF!</v>
      </c>
      <c r="K2396" s="1651" t="e">
        <f t="shared" ca="1" si="204"/>
        <v>#REF!</v>
      </c>
      <c r="AI2396" s="784" t="s">
        <v>1804</v>
      </c>
      <c r="AJ2396" s="1739">
        <v>0.40999999642372131</v>
      </c>
      <c r="AK2396" s="784" t="s">
        <v>1803</v>
      </c>
      <c r="AL2396" s="1739">
        <v>0.30000001192092896</v>
      </c>
      <c r="AM2396" s="1740" t="s">
        <v>1614</v>
      </c>
      <c r="AN2396" s="1741">
        <v>0</v>
      </c>
      <c r="AO2396" s="784" t="s">
        <v>1859</v>
      </c>
      <c r="AP2396" s="1739">
        <v>0.25600000000000001</v>
      </c>
      <c r="AQ2396" s="794" t="s">
        <v>1835</v>
      </c>
      <c r="AR2396" s="893">
        <v>0</v>
      </c>
      <c r="AS2396" s="784" t="s">
        <v>1822</v>
      </c>
      <c r="AT2396" s="785">
        <v>0</v>
      </c>
      <c r="AU2396" s="784" t="s">
        <v>1640</v>
      </c>
      <c r="AV2396" s="785">
        <v>0.28299999999999997</v>
      </c>
    </row>
    <row r="2397" spans="10:48" ht="18" customHeight="1">
      <c r="J2397" s="1734" t="e">
        <f t="shared" ca="1" si="205"/>
        <v>#REF!</v>
      </c>
      <c r="K2397" s="1651" t="e">
        <f t="shared" ca="1" si="204"/>
        <v>#REF!</v>
      </c>
      <c r="AI2397" s="784" t="s">
        <v>1807</v>
      </c>
      <c r="AJ2397" s="1739">
        <v>0.38999998569488525</v>
      </c>
      <c r="AK2397" s="784" t="s">
        <v>1655</v>
      </c>
      <c r="AL2397" s="1739">
        <v>0.28999999165534973</v>
      </c>
      <c r="AM2397" s="1740" t="s">
        <v>1806</v>
      </c>
      <c r="AN2397" s="1741">
        <v>0</v>
      </c>
      <c r="AO2397" s="784" t="s">
        <v>1516</v>
      </c>
      <c r="AP2397" s="1739">
        <v>0.25900000000000001</v>
      </c>
      <c r="AQ2397" s="794" t="s">
        <v>1836</v>
      </c>
      <c r="AR2397" s="893">
        <v>0.27300000000000002</v>
      </c>
      <c r="AS2397" s="784" t="s">
        <v>1536</v>
      </c>
      <c r="AT2397" s="785">
        <v>0.26</v>
      </c>
      <c r="AU2397" s="784" t="s">
        <v>1632</v>
      </c>
      <c r="AV2397" s="785">
        <v>0.28299999999999997</v>
      </c>
    </row>
    <row r="2398" spans="10:48" ht="18" customHeight="1">
      <c r="J2398" s="1734" t="e">
        <f t="shared" ca="1" si="205"/>
        <v>#REF!</v>
      </c>
      <c r="K2398" s="1651" t="e">
        <f t="shared" ca="1" si="204"/>
        <v>#REF!</v>
      </c>
      <c r="AI2398" s="784" t="s">
        <v>1528</v>
      </c>
      <c r="AJ2398" s="1739">
        <v>0.34999999403953552</v>
      </c>
      <c r="AK2398" s="784" t="s">
        <v>1497</v>
      </c>
      <c r="AL2398" s="1739">
        <v>0.18000000715255737</v>
      </c>
      <c r="AM2398" s="1740" t="s">
        <v>1739</v>
      </c>
      <c r="AN2398" s="1741">
        <v>0</v>
      </c>
      <c r="AO2398" s="784" t="s">
        <v>1552</v>
      </c>
      <c r="AP2398" s="1739">
        <v>0</v>
      </c>
      <c r="AQ2398" s="794" t="s">
        <v>1635</v>
      </c>
      <c r="AR2398" s="893">
        <v>0.27300000000000002</v>
      </c>
      <c r="AS2398" s="784" t="s">
        <v>1669</v>
      </c>
      <c r="AT2398" s="785">
        <v>0.25900000000000001</v>
      </c>
      <c r="AU2398" s="784" t="s">
        <v>1848</v>
      </c>
      <c r="AV2398" s="785">
        <v>0</v>
      </c>
    </row>
    <row r="2399" spans="10:48" ht="18" customHeight="1">
      <c r="J2399" s="1734" t="e">
        <f t="shared" ca="1" si="205"/>
        <v>#REF!</v>
      </c>
      <c r="K2399" s="1651" t="e">
        <f t="shared" ca="1" si="204"/>
        <v>#REF!</v>
      </c>
      <c r="AI2399" s="784" t="s">
        <v>1693</v>
      </c>
      <c r="AJ2399" s="1739">
        <v>0.20000000298023224</v>
      </c>
      <c r="AK2399" s="784" t="s">
        <v>1809</v>
      </c>
      <c r="AL2399" s="1739">
        <v>0</v>
      </c>
      <c r="AM2399" s="1740" t="s">
        <v>1740</v>
      </c>
      <c r="AN2399" s="1741">
        <v>0</v>
      </c>
      <c r="AO2399" s="784" t="s">
        <v>1520</v>
      </c>
      <c r="AP2399" s="1739">
        <v>0.25900000000000001</v>
      </c>
      <c r="AQ2399" s="794" t="s">
        <v>1577</v>
      </c>
      <c r="AR2399" s="893">
        <v>0.25800000000000001</v>
      </c>
      <c r="AS2399" s="784" t="s">
        <v>1539</v>
      </c>
      <c r="AT2399" s="785">
        <v>0.26</v>
      </c>
      <c r="AU2399" s="784" t="s">
        <v>1808</v>
      </c>
      <c r="AV2399" s="785">
        <v>0</v>
      </c>
    </row>
    <row r="2400" spans="10:48" ht="18" customHeight="1">
      <c r="J2400" s="1734" t="e">
        <f t="shared" ca="1" si="205"/>
        <v>#REF!</v>
      </c>
      <c r="K2400" s="1651" t="e">
        <f t="shared" ca="1" si="204"/>
        <v>#REF!</v>
      </c>
      <c r="AI2400" s="794" t="s">
        <v>2495</v>
      </c>
      <c r="AJ2400" s="1739">
        <v>0.41</v>
      </c>
      <c r="AK2400" s="784" t="s">
        <v>1351</v>
      </c>
      <c r="AL2400" s="1739">
        <v>0</v>
      </c>
      <c r="AM2400" s="1740" t="s">
        <v>1620</v>
      </c>
      <c r="AN2400" s="1741">
        <v>0</v>
      </c>
      <c r="AO2400" s="784" t="s">
        <v>1818</v>
      </c>
      <c r="AP2400" s="1739">
        <v>0</v>
      </c>
      <c r="AQ2400" s="794" t="s">
        <v>1578</v>
      </c>
      <c r="AR2400" s="893">
        <v>0</v>
      </c>
      <c r="AS2400" s="784" t="s">
        <v>1825</v>
      </c>
      <c r="AT2400" s="785">
        <v>4.0000000000000001E-3</v>
      </c>
      <c r="AU2400" s="784" t="s">
        <v>1513</v>
      </c>
      <c r="AV2400" s="785">
        <v>0.27600000000000002</v>
      </c>
    </row>
    <row r="2401" spans="10:48" ht="18" customHeight="1">
      <c r="J2401" s="1734" t="e">
        <f t="shared" ca="1" si="205"/>
        <v>#REF!</v>
      </c>
      <c r="K2401" s="1651" t="e">
        <f t="shared" ca="1" si="204"/>
        <v>#REF!</v>
      </c>
      <c r="AI2401" s="794" t="s">
        <v>2496</v>
      </c>
      <c r="AJ2401" s="1739">
        <v>0.41</v>
      </c>
      <c r="AK2401" s="784" t="s">
        <v>1773</v>
      </c>
      <c r="AL2401" s="1739">
        <v>0.23999999463558197</v>
      </c>
      <c r="AM2401" s="1740" t="s">
        <v>1507</v>
      </c>
      <c r="AN2401" s="1741">
        <v>0.21</v>
      </c>
      <c r="AO2401" s="784" t="s">
        <v>1524</v>
      </c>
      <c r="AP2401" s="1739">
        <v>0.254</v>
      </c>
      <c r="AQ2401" s="794" t="s">
        <v>1585</v>
      </c>
      <c r="AR2401" s="893">
        <v>0.27300000000000002</v>
      </c>
      <c r="AS2401" s="784" t="s">
        <v>1543</v>
      </c>
      <c r="AT2401" s="785">
        <v>0.26</v>
      </c>
      <c r="AU2401" s="784" t="s">
        <v>1637</v>
      </c>
      <c r="AV2401" s="785">
        <v>0</v>
      </c>
    </row>
    <row r="2402" spans="10:48" ht="18" customHeight="1">
      <c r="J2402" s="1734" t="e">
        <f t="shared" ca="1" si="205"/>
        <v>#REF!</v>
      </c>
      <c r="K2402" s="1651" t="e">
        <f t="shared" ca="1" si="204"/>
        <v>#REF!</v>
      </c>
      <c r="AK2402" s="784" t="s">
        <v>1815</v>
      </c>
      <c r="AL2402" s="1739">
        <v>0</v>
      </c>
      <c r="AM2402" s="1740" t="s">
        <v>1746</v>
      </c>
      <c r="AN2402" s="1741">
        <v>0</v>
      </c>
      <c r="AO2402" s="784" t="s">
        <v>1526</v>
      </c>
      <c r="AP2402" s="1739">
        <v>0</v>
      </c>
      <c r="AQ2402" s="794" t="s">
        <v>1586</v>
      </c>
      <c r="AR2402" s="893">
        <v>5.0999999999999997E-2</v>
      </c>
      <c r="AS2402" s="784" t="s">
        <v>1682</v>
      </c>
      <c r="AT2402" s="785">
        <v>0.25800000000000001</v>
      </c>
      <c r="AU2402" s="784" t="s">
        <v>1641</v>
      </c>
      <c r="AV2402" s="785">
        <v>0.28299999999999997</v>
      </c>
    </row>
    <row r="2403" spans="10:48" ht="18" customHeight="1">
      <c r="J2403" s="1734" t="e">
        <f t="shared" ca="1" si="205"/>
        <v>#REF!</v>
      </c>
      <c r="K2403" s="1651" t="e">
        <f t="shared" ca="1" si="204"/>
        <v>#REF!</v>
      </c>
      <c r="AK2403" s="784" t="s">
        <v>1505</v>
      </c>
      <c r="AL2403" s="1739">
        <v>0</v>
      </c>
      <c r="AM2403" s="1740" t="s">
        <v>1632</v>
      </c>
      <c r="AN2403" s="1741">
        <v>0</v>
      </c>
      <c r="AO2403" s="784" t="s">
        <v>1571</v>
      </c>
      <c r="AP2403" s="1739">
        <v>0</v>
      </c>
      <c r="AQ2403" s="794" t="s">
        <v>1588</v>
      </c>
      <c r="AR2403" s="893">
        <v>0.27</v>
      </c>
      <c r="AS2403" s="784" t="s">
        <v>1549</v>
      </c>
      <c r="AT2403" s="785">
        <v>0.25900000000000001</v>
      </c>
      <c r="AU2403" s="784" t="s">
        <v>1812</v>
      </c>
      <c r="AV2403" s="785">
        <v>0</v>
      </c>
    </row>
    <row r="2404" spans="10:48" ht="18" customHeight="1">
      <c r="J2404" s="1734" t="e">
        <f t="shared" ca="1" si="205"/>
        <v>#REF!</v>
      </c>
      <c r="K2404" s="1651" t="e">
        <f t="shared" ca="1" si="204"/>
        <v>#REF!</v>
      </c>
      <c r="AK2404" s="784" t="s">
        <v>1665</v>
      </c>
      <c r="AL2404" s="1739">
        <v>0</v>
      </c>
      <c r="AM2404" s="1740" t="s">
        <v>1821</v>
      </c>
      <c r="AN2404" s="1741">
        <v>0</v>
      </c>
      <c r="AO2404" s="784" t="s">
        <v>1820</v>
      </c>
      <c r="AP2404" s="1739">
        <v>0</v>
      </c>
      <c r="AQ2404" s="794" t="s">
        <v>1592</v>
      </c>
      <c r="AR2404" s="893">
        <v>0.23</v>
      </c>
      <c r="AS2404" s="784" t="s">
        <v>1601</v>
      </c>
      <c r="AT2404" s="785">
        <v>0</v>
      </c>
      <c r="AU2404" s="784" t="s">
        <v>1644</v>
      </c>
      <c r="AV2404" s="785">
        <v>0.28299999999999997</v>
      </c>
    </row>
    <row r="2405" spans="10:48" ht="18" customHeight="1">
      <c r="J2405" s="1734" t="e">
        <f t="shared" ca="1" si="205"/>
        <v>#REF!</v>
      </c>
      <c r="K2405" s="1651" t="e">
        <f t="shared" ca="1" si="204"/>
        <v>#REF!</v>
      </c>
      <c r="AK2405" s="784" t="s">
        <v>1781</v>
      </c>
      <c r="AL2405" s="1739">
        <v>0</v>
      </c>
      <c r="AM2405" s="1740" t="s">
        <v>1749</v>
      </c>
      <c r="AN2405" s="1741">
        <v>0.2</v>
      </c>
      <c r="AO2405" s="784" t="s">
        <v>1681</v>
      </c>
      <c r="AP2405" s="1739">
        <v>0</v>
      </c>
      <c r="AQ2405" s="794" t="s">
        <v>1832</v>
      </c>
      <c r="AR2405" s="893">
        <v>0</v>
      </c>
      <c r="AS2405" s="784" t="s">
        <v>1690</v>
      </c>
      <c r="AT2405" s="785">
        <v>8.9999999999999993E-3</v>
      </c>
      <c r="AU2405" s="784" t="s">
        <v>1850</v>
      </c>
      <c r="AV2405" s="785">
        <v>0</v>
      </c>
    </row>
    <row r="2406" spans="10:48" ht="18" customHeight="1">
      <c r="J2406" s="1734" t="e">
        <f t="shared" ca="1" si="205"/>
        <v>#REF!</v>
      </c>
      <c r="K2406" s="1651" t="e">
        <f t="shared" ca="1" si="204"/>
        <v>#REF!</v>
      </c>
      <c r="AK2406" s="784" t="s">
        <v>1512</v>
      </c>
      <c r="AL2406" s="1739">
        <v>0</v>
      </c>
      <c r="AM2406" s="1740" t="s">
        <v>1808</v>
      </c>
      <c r="AN2406" s="1741">
        <v>0</v>
      </c>
      <c r="AO2406" s="784" t="s">
        <v>1530</v>
      </c>
      <c r="AP2406" s="1739">
        <v>0.25600000000000001</v>
      </c>
      <c r="AQ2406" s="794" t="s">
        <v>1597</v>
      </c>
      <c r="AR2406" s="893">
        <v>0</v>
      </c>
      <c r="AS2406" s="784" t="s">
        <v>1858</v>
      </c>
      <c r="AT2406" s="785">
        <v>0</v>
      </c>
      <c r="AU2406" s="784" t="s">
        <v>1516</v>
      </c>
      <c r="AV2406" s="785">
        <v>0.24299999999999999</v>
      </c>
    </row>
    <row r="2407" spans="10:48" ht="18" customHeight="1">
      <c r="J2407" s="1734" t="e">
        <f t="shared" ca="1" si="205"/>
        <v>#REF!</v>
      </c>
      <c r="K2407" s="1651" t="e">
        <f t="shared" ca="1" si="204"/>
        <v>#REF!</v>
      </c>
      <c r="AK2407" s="784" t="s">
        <v>1783</v>
      </c>
      <c r="AL2407" s="1739">
        <v>0</v>
      </c>
      <c r="AM2407" s="1740" t="s">
        <v>1641</v>
      </c>
      <c r="AN2407" s="1741">
        <v>0</v>
      </c>
      <c r="AO2407" s="784" t="s">
        <v>1861</v>
      </c>
      <c r="AP2407" s="1739">
        <v>0</v>
      </c>
      <c r="AQ2407" s="794" t="s">
        <v>1737</v>
      </c>
      <c r="AR2407" s="893">
        <v>0</v>
      </c>
      <c r="AS2407" s="784" t="s">
        <v>1551</v>
      </c>
      <c r="AT2407" s="785">
        <v>0.26300000000000001</v>
      </c>
      <c r="AU2407" s="784" t="s">
        <v>1552</v>
      </c>
      <c r="AV2407" s="785">
        <v>0.28299999999999997</v>
      </c>
    </row>
    <row r="2408" spans="10:48" ht="18" customHeight="1">
      <c r="J2408" s="1734" t="e">
        <f t="shared" ca="1" si="205"/>
        <v>#REF!</v>
      </c>
      <c r="K2408" s="1651" t="e">
        <f t="shared" ca="1" si="204"/>
        <v>#REF!</v>
      </c>
      <c r="AK2408" s="784" t="s">
        <v>1824</v>
      </c>
      <c r="AL2408" s="1739">
        <v>0</v>
      </c>
      <c r="AM2408" s="1740" t="s">
        <v>1727</v>
      </c>
      <c r="AN2408" s="1741">
        <v>0</v>
      </c>
      <c r="AO2408" s="784" t="s">
        <v>1532</v>
      </c>
      <c r="AP2408" s="1739">
        <v>0.18</v>
      </c>
      <c r="AQ2408" s="794" t="s">
        <v>1844</v>
      </c>
      <c r="AR2408" s="893">
        <v>0</v>
      </c>
      <c r="AS2408" s="784" t="s">
        <v>1553</v>
      </c>
      <c r="AT2408" s="785">
        <v>0.25</v>
      </c>
      <c r="AU2408" s="784" t="s">
        <v>1556</v>
      </c>
      <c r="AV2408" s="785">
        <v>0</v>
      </c>
    </row>
    <row r="2409" spans="10:48" ht="18" customHeight="1">
      <c r="J2409" s="1734" t="e">
        <f t="shared" ca="1" si="205"/>
        <v>#REF!</v>
      </c>
      <c r="K2409" s="1651" t="e">
        <f t="shared" ca="1" si="204"/>
        <v>#REF!</v>
      </c>
      <c r="AK2409" s="784" t="s">
        <v>1827</v>
      </c>
      <c r="AL2409" s="1739">
        <v>0</v>
      </c>
      <c r="AM2409" s="1740" t="s">
        <v>1826</v>
      </c>
      <c r="AN2409" s="1741">
        <v>0</v>
      </c>
      <c r="AO2409" s="784" t="s">
        <v>1849</v>
      </c>
      <c r="AP2409" s="1739">
        <v>0</v>
      </c>
      <c r="AQ2409" s="794" t="s">
        <v>1606</v>
      </c>
      <c r="AR2409" s="893">
        <v>0.27300000000000002</v>
      </c>
      <c r="AS2409" s="784" t="s">
        <v>1557</v>
      </c>
      <c r="AT2409" s="785">
        <v>0</v>
      </c>
      <c r="AU2409" s="784" t="s">
        <v>1520</v>
      </c>
      <c r="AV2409" s="785">
        <v>0.27800000000000002</v>
      </c>
    </row>
    <row r="2410" spans="10:48" ht="18" customHeight="1">
      <c r="J2410" s="1734" t="e">
        <f t="shared" ca="1" si="205"/>
        <v>#REF!</v>
      </c>
      <c r="K2410" s="1651" t="e">
        <f t="shared" ca="1" si="204"/>
        <v>#REF!</v>
      </c>
      <c r="AK2410" s="784" t="s">
        <v>1430</v>
      </c>
      <c r="AL2410" s="1739">
        <v>0</v>
      </c>
      <c r="AM2410" s="1740" t="s">
        <v>1729</v>
      </c>
      <c r="AN2410" s="1741">
        <v>0</v>
      </c>
      <c r="AO2410" s="784" t="s">
        <v>1822</v>
      </c>
      <c r="AP2410" s="1739">
        <v>0</v>
      </c>
      <c r="AQ2410" s="794" t="s">
        <v>1656</v>
      </c>
      <c r="AR2410" s="893">
        <v>0.27200000000000002</v>
      </c>
      <c r="AS2410" s="784" t="s">
        <v>1560</v>
      </c>
      <c r="AT2410" s="785">
        <v>0.25700000000000001</v>
      </c>
      <c r="AU2410" s="784" t="s">
        <v>1563</v>
      </c>
      <c r="AV2410" s="785">
        <v>0.28299999999999997</v>
      </c>
    </row>
    <row r="2411" spans="10:48" ht="18" customHeight="1">
      <c r="J2411" s="1734" t="e">
        <f t="shared" ca="1" si="205"/>
        <v>#REF!</v>
      </c>
      <c r="K2411" s="1651" t="e">
        <f t="shared" ca="1" si="204"/>
        <v>#REF!</v>
      </c>
      <c r="AK2411" s="784" t="s">
        <v>1830</v>
      </c>
      <c r="AL2411" s="1739">
        <v>0.30000001192092896</v>
      </c>
      <c r="AM2411" s="1740" t="s">
        <v>1630</v>
      </c>
      <c r="AN2411" s="1741">
        <v>0</v>
      </c>
      <c r="AO2411" s="784" t="s">
        <v>1536</v>
      </c>
      <c r="AP2411" s="1739">
        <v>0.25900000000000001</v>
      </c>
      <c r="AQ2411" s="794" t="s">
        <v>1846</v>
      </c>
      <c r="AR2411" s="893">
        <v>0</v>
      </c>
      <c r="AS2411" s="784" t="s">
        <v>1564</v>
      </c>
      <c r="AT2411" s="785">
        <v>0.26</v>
      </c>
      <c r="AU2411" s="784" t="s">
        <v>1667</v>
      </c>
      <c r="AV2411" s="785">
        <v>0.28299999999999997</v>
      </c>
    </row>
    <row r="2412" spans="10:48" ht="18" customHeight="1">
      <c r="J2412" s="1734" t="e">
        <f t="shared" ca="1" si="205"/>
        <v>#REF!</v>
      </c>
      <c r="K2412" s="1651" t="e">
        <f t="shared" ca="1" si="204"/>
        <v>#REF!</v>
      </c>
      <c r="AK2412" s="784" t="s">
        <v>1832</v>
      </c>
      <c r="AL2412" s="1739">
        <v>0</v>
      </c>
      <c r="AM2412" s="1740" t="s">
        <v>1520</v>
      </c>
      <c r="AN2412" s="1741">
        <v>0.25</v>
      </c>
      <c r="AO2412" s="784" t="s">
        <v>1823</v>
      </c>
      <c r="AP2412" s="1739">
        <v>0</v>
      </c>
      <c r="AQ2412" s="794" t="s">
        <v>1612</v>
      </c>
      <c r="AR2412" s="893">
        <v>0.27300000000000002</v>
      </c>
      <c r="AS2412" s="784" t="s">
        <v>1572</v>
      </c>
      <c r="AT2412" s="785">
        <v>0.25900000000000001</v>
      </c>
      <c r="AU2412" s="784" t="s">
        <v>1526</v>
      </c>
      <c r="AV2412" s="785">
        <v>0</v>
      </c>
    </row>
    <row r="2413" spans="10:48" ht="18" customHeight="1">
      <c r="J2413" s="1734" t="e">
        <f t="shared" ca="1" si="205"/>
        <v>#REF!</v>
      </c>
      <c r="K2413" s="1651" t="e">
        <f t="shared" ca="1" si="204"/>
        <v>#REF!</v>
      </c>
      <c r="AK2413" s="784" t="s">
        <v>1676</v>
      </c>
      <c r="AL2413" s="1739">
        <v>0</v>
      </c>
      <c r="AM2413" s="1740" t="s">
        <v>1760</v>
      </c>
      <c r="AN2413" s="1741">
        <v>0</v>
      </c>
      <c r="AO2413" s="784" t="s">
        <v>1669</v>
      </c>
      <c r="AP2413" s="1739">
        <v>0.22</v>
      </c>
      <c r="AQ2413" s="794" t="s">
        <v>1528</v>
      </c>
      <c r="AR2413" s="893">
        <v>0.27300000000000002</v>
      </c>
      <c r="AS2413" s="784" t="s">
        <v>1633</v>
      </c>
      <c r="AT2413" s="785">
        <v>0.25600000000000001</v>
      </c>
      <c r="AU2413" s="784" t="s">
        <v>1672</v>
      </c>
      <c r="AV2413" s="785">
        <v>0.28299999999999997</v>
      </c>
    </row>
    <row r="2414" spans="10:48" ht="18" customHeight="1">
      <c r="J2414" s="1734" t="e">
        <f t="shared" ca="1" si="205"/>
        <v>#REF!</v>
      </c>
      <c r="K2414" s="1651" t="e">
        <f t="shared" ca="1" si="204"/>
        <v>#REF!</v>
      </c>
      <c r="AK2414" s="784" t="s">
        <v>1436</v>
      </c>
      <c r="AL2414" s="1739">
        <v>0</v>
      </c>
      <c r="AM2414" s="1740" t="s">
        <v>1524</v>
      </c>
      <c r="AN2414" s="1741">
        <v>0.24</v>
      </c>
      <c r="AO2414" s="784" t="s">
        <v>1539</v>
      </c>
      <c r="AP2414" s="1739">
        <v>0.25900000000000001</v>
      </c>
      <c r="AQ2414" s="794" t="s">
        <v>1616</v>
      </c>
      <c r="AR2414" s="893">
        <v>0.26100000000000001</v>
      </c>
      <c r="AS2414" s="784" t="s">
        <v>1828</v>
      </c>
      <c r="AT2414" s="785">
        <v>0</v>
      </c>
      <c r="AU2414" s="784" t="s">
        <v>1677</v>
      </c>
      <c r="AV2414" s="785">
        <v>0.28299999999999997</v>
      </c>
    </row>
    <row r="2415" spans="10:48" ht="18" customHeight="1">
      <c r="J2415" s="1734" t="e">
        <f t="shared" ca="1" si="205"/>
        <v>#REF!</v>
      </c>
      <c r="K2415" s="1651" t="e">
        <f t="shared" ca="1" si="204"/>
        <v>#REF!</v>
      </c>
      <c r="AK2415" s="784" t="s">
        <v>1838</v>
      </c>
      <c r="AL2415" s="1739">
        <v>0</v>
      </c>
      <c r="AM2415" s="1740" t="s">
        <v>1837</v>
      </c>
      <c r="AN2415" s="1741">
        <v>0</v>
      </c>
      <c r="AO2415" s="784" t="s">
        <v>1825</v>
      </c>
      <c r="AP2415" s="1739">
        <v>0</v>
      </c>
      <c r="AQ2415" s="794" t="s">
        <v>2495</v>
      </c>
      <c r="AR2415" s="893">
        <v>0.27300000000000002</v>
      </c>
      <c r="AS2415" s="784" t="s">
        <v>1831</v>
      </c>
      <c r="AT2415" s="785">
        <v>0</v>
      </c>
      <c r="AU2415" s="784" t="s">
        <v>1820</v>
      </c>
      <c r="AV2415" s="785">
        <v>0</v>
      </c>
    </row>
    <row r="2416" spans="10:48" ht="18" customHeight="1">
      <c r="J2416" s="1734" t="e">
        <f t="shared" ca="1" si="205"/>
        <v>#REF!</v>
      </c>
      <c r="K2416" s="1651" t="e">
        <f t="shared" ca="1" si="204"/>
        <v>#REF!</v>
      </c>
      <c r="AK2416" s="784" t="s">
        <v>1840</v>
      </c>
      <c r="AL2416" s="1739">
        <v>0</v>
      </c>
      <c r="AM2416" s="1740" t="s">
        <v>1345</v>
      </c>
      <c r="AN2416" s="1741">
        <v>0</v>
      </c>
      <c r="AO2416" s="784" t="s">
        <v>1664</v>
      </c>
      <c r="AP2416" s="1739">
        <v>0</v>
      </c>
      <c r="AQ2416" s="794" t="s">
        <v>2496</v>
      </c>
      <c r="AR2416" s="893">
        <v>0.27300000000000002</v>
      </c>
      <c r="AS2416" s="784" t="s">
        <v>1833</v>
      </c>
      <c r="AT2416" s="785">
        <v>0</v>
      </c>
      <c r="AU2416" s="784" t="s">
        <v>1681</v>
      </c>
      <c r="AV2416" s="785">
        <v>0</v>
      </c>
    </row>
    <row r="2417" spans="10:48" ht="18" customHeight="1">
      <c r="J2417" s="1734" t="e">
        <f t="shared" ca="1" si="205"/>
        <v>#REF!</v>
      </c>
      <c r="K2417" s="1651" t="e">
        <f t="shared" ca="1" si="204"/>
        <v>#REF!</v>
      </c>
      <c r="AK2417" s="784" t="s">
        <v>1842</v>
      </c>
      <c r="AL2417" s="1739">
        <v>0</v>
      </c>
      <c r="AM2417" s="1740" t="s">
        <v>1621</v>
      </c>
      <c r="AN2417" s="1741">
        <v>0</v>
      </c>
      <c r="AO2417" s="784" t="s">
        <v>1543</v>
      </c>
      <c r="AP2417" s="1739">
        <v>0.25900000000000001</v>
      </c>
      <c r="AS2417" s="784" t="s">
        <v>1860</v>
      </c>
      <c r="AT2417" s="785">
        <v>0</v>
      </c>
      <c r="AU2417" s="784" t="s">
        <v>1530</v>
      </c>
      <c r="AV2417" s="785">
        <v>0</v>
      </c>
    </row>
    <row r="2418" spans="10:48" ht="18" customHeight="1">
      <c r="J2418" s="1734" t="e">
        <f t="shared" ca="1" si="205"/>
        <v>#REF!</v>
      </c>
      <c r="K2418" s="1651" t="e">
        <f t="shared" ca="1" si="204"/>
        <v>#REF!</v>
      </c>
      <c r="AK2418" s="784" t="s">
        <v>1843</v>
      </c>
      <c r="AL2418" s="1739">
        <v>0</v>
      </c>
      <c r="AM2418" s="1740" t="s">
        <v>1624</v>
      </c>
      <c r="AN2418" s="1741">
        <v>0</v>
      </c>
      <c r="AO2418" s="784" t="s">
        <v>1682</v>
      </c>
      <c r="AP2418" s="1739">
        <v>0</v>
      </c>
      <c r="AS2418" s="784" t="s">
        <v>1835</v>
      </c>
      <c r="AT2418" s="785">
        <v>0</v>
      </c>
      <c r="AU2418" s="784" t="s">
        <v>1532</v>
      </c>
      <c r="AV2418" s="785">
        <v>0.28100000000000003</v>
      </c>
    </row>
    <row r="2419" spans="10:48" ht="18" customHeight="1">
      <c r="J2419" s="1734" t="e">
        <f t="shared" ca="1" si="205"/>
        <v>#REF!</v>
      </c>
      <c r="K2419" s="1651" t="e">
        <f t="shared" ref="K2419:K2471" ca="1" si="206">INDIRECT("_Mix"&amp;$D$6)</f>
        <v>#REF!</v>
      </c>
      <c r="AK2419" s="784" t="s">
        <v>1845</v>
      </c>
      <c r="AL2419" s="1739">
        <v>0</v>
      </c>
      <c r="AM2419" s="1740" t="s">
        <v>1627</v>
      </c>
      <c r="AN2419" s="1741">
        <v>0</v>
      </c>
      <c r="AO2419" s="784" t="s">
        <v>1546</v>
      </c>
      <c r="AP2419" s="1739">
        <v>0.25900000000000001</v>
      </c>
      <c r="AS2419" s="784" t="s">
        <v>1836</v>
      </c>
      <c r="AT2419" s="785">
        <v>0.25900000000000001</v>
      </c>
      <c r="AU2419" s="784" t="s">
        <v>1870</v>
      </c>
      <c r="AV2419" s="785">
        <v>0</v>
      </c>
    </row>
    <row r="2420" spans="10:48" ht="18" customHeight="1">
      <c r="J2420" s="1734" t="e">
        <f t="shared" ref="J2420:J2471" ca="1" si="207">INDIRECT("_Com"&amp;$D$6)</f>
        <v>#REF!</v>
      </c>
      <c r="K2420" s="1651" t="e">
        <f t="shared" ca="1" si="206"/>
        <v>#REF!</v>
      </c>
      <c r="AK2420" s="784" t="s">
        <v>1687</v>
      </c>
      <c r="AL2420" s="1739">
        <v>5.000000074505806E-2</v>
      </c>
      <c r="AM2420" s="1740" t="s">
        <v>1646</v>
      </c>
      <c r="AN2420" s="1741">
        <v>0.02</v>
      </c>
      <c r="AO2420" s="784" t="s">
        <v>1867</v>
      </c>
      <c r="AP2420" s="1739">
        <v>0</v>
      </c>
      <c r="AS2420" s="784" t="s">
        <v>1705</v>
      </c>
      <c r="AT2420" s="785">
        <v>0.26</v>
      </c>
      <c r="AU2420" s="784" t="s">
        <v>1580</v>
      </c>
      <c r="AV2420" s="785">
        <v>0.28299999999999997</v>
      </c>
    </row>
    <row r="2421" spans="10:48" ht="18" customHeight="1">
      <c r="J2421" s="1734" t="e">
        <f t="shared" ca="1" si="207"/>
        <v>#REF!</v>
      </c>
      <c r="K2421" s="1651" t="e">
        <f t="shared" ca="1" si="206"/>
        <v>#REF!</v>
      </c>
      <c r="AK2421" s="784" t="s">
        <v>1807</v>
      </c>
      <c r="AL2421" s="1739">
        <v>0.27000001072883606</v>
      </c>
      <c r="AM2421" s="1740" t="s">
        <v>1631</v>
      </c>
      <c r="AN2421" s="1741">
        <v>0</v>
      </c>
      <c r="AO2421" s="784" t="s">
        <v>1549</v>
      </c>
      <c r="AP2421" s="1739">
        <v>0</v>
      </c>
      <c r="AS2421" s="784" t="s">
        <v>1577</v>
      </c>
      <c r="AT2421" s="785">
        <v>0.26</v>
      </c>
      <c r="AU2421" s="784" t="s">
        <v>1669</v>
      </c>
      <c r="AV2421" s="785">
        <v>0.28299999999999997</v>
      </c>
    </row>
    <row r="2422" spans="10:48" ht="18" customHeight="1">
      <c r="J2422" s="1734" t="e">
        <f t="shared" ca="1" si="207"/>
        <v>#REF!</v>
      </c>
      <c r="K2422" s="1651" t="e">
        <f t="shared" ca="1" si="206"/>
        <v>#REF!</v>
      </c>
      <c r="AK2422" s="784" t="s">
        <v>1528</v>
      </c>
      <c r="AL2422" s="1739">
        <v>0.2800000011920929</v>
      </c>
      <c r="AM2422" s="1740" t="s">
        <v>1634</v>
      </c>
      <c r="AN2422" s="1741">
        <v>0</v>
      </c>
      <c r="AO2422" s="784" t="s">
        <v>1601</v>
      </c>
      <c r="AP2422" s="1739">
        <v>0.246</v>
      </c>
      <c r="AS2422" s="784" t="s">
        <v>1578</v>
      </c>
      <c r="AT2422" s="785">
        <v>0</v>
      </c>
      <c r="AU2422" s="784" t="s">
        <v>1539</v>
      </c>
      <c r="AV2422" s="785">
        <v>0</v>
      </c>
    </row>
    <row r="2423" spans="10:48" ht="18" customHeight="1">
      <c r="J2423" s="1734" t="e">
        <f t="shared" ca="1" si="207"/>
        <v>#REF!</v>
      </c>
      <c r="K2423" s="1651" t="e">
        <f t="shared" ca="1" si="206"/>
        <v>#REF!</v>
      </c>
      <c r="AK2423" s="784" t="s">
        <v>1693</v>
      </c>
      <c r="AL2423" s="1739">
        <v>0.20999999344348907</v>
      </c>
      <c r="AM2423" s="1740" t="s">
        <v>1849</v>
      </c>
      <c r="AN2423" s="1741">
        <v>0</v>
      </c>
      <c r="AO2423" s="784" t="s">
        <v>1605</v>
      </c>
      <c r="AP2423" s="1739">
        <v>9.1999999999999998E-2</v>
      </c>
      <c r="AS2423" s="784" t="s">
        <v>1581</v>
      </c>
      <c r="AT2423" s="785">
        <v>0</v>
      </c>
      <c r="AU2423" s="784" t="s">
        <v>1871</v>
      </c>
      <c r="AV2423" s="785">
        <v>6.0000000000000001E-3</v>
      </c>
    </row>
    <row r="2424" spans="10:48" ht="18" customHeight="1">
      <c r="J2424" s="1734" t="e">
        <f t="shared" ca="1" si="207"/>
        <v>#REF!</v>
      </c>
      <c r="K2424" s="1651" t="e">
        <f t="shared" ca="1" si="206"/>
        <v>#REF!</v>
      </c>
      <c r="AK2424" s="784" t="s">
        <v>1219</v>
      </c>
      <c r="AL2424" s="1739">
        <v>0</v>
      </c>
      <c r="AM2424" s="1740" t="s">
        <v>1636</v>
      </c>
      <c r="AN2424" s="1741">
        <v>0</v>
      </c>
      <c r="AO2424" s="784" t="s">
        <v>1551</v>
      </c>
      <c r="AP2424" s="1739">
        <v>0.25900000000000001</v>
      </c>
      <c r="AS2424" s="784" t="s">
        <v>1714</v>
      </c>
      <c r="AT2424" s="785">
        <v>0.26</v>
      </c>
      <c r="AU2424" s="784" t="s">
        <v>1825</v>
      </c>
      <c r="AV2424" s="785">
        <v>0</v>
      </c>
    </row>
    <row r="2425" spans="10:48" ht="18" customHeight="1">
      <c r="J2425" s="1734" t="e">
        <f t="shared" ca="1" si="207"/>
        <v>#REF!</v>
      </c>
      <c r="K2425" s="1651" t="e">
        <f t="shared" ca="1" si="206"/>
        <v>#REF!</v>
      </c>
      <c r="AK2425" s="794" t="s">
        <v>2495</v>
      </c>
      <c r="AL2425" s="1739">
        <v>0.31000000238418579</v>
      </c>
      <c r="AM2425" s="1740" t="s">
        <v>1654</v>
      </c>
      <c r="AN2425" s="1741">
        <v>0.22</v>
      </c>
      <c r="AO2425" s="784" t="s">
        <v>1869</v>
      </c>
      <c r="AP2425" s="1739">
        <v>1.4E-2</v>
      </c>
      <c r="AS2425" s="784" t="s">
        <v>1585</v>
      </c>
      <c r="AT2425" s="785">
        <v>0.26</v>
      </c>
      <c r="AU2425" s="784" t="s">
        <v>1543</v>
      </c>
      <c r="AV2425" s="785">
        <v>0.28299999999999997</v>
      </c>
    </row>
    <row r="2426" spans="10:48" ht="18" customHeight="1">
      <c r="J2426" s="1734" t="e">
        <f t="shared" ca="1" si="207"/>
        <v>#REF!</v>
      </c>
      <c r="K2426" s="1651" t="e">
        <f t="shared" ca="1" si="206"/>
        <v>#REF!</v>
      </c>
      <c r="AK2426" s="794" t="s">
        <v>2496</v>
      </c>
      <c r="AL2426" s="1739">
        <v>0.31000000238418579</v>
      </c>
      <c r="AM2426" s="1740" t="s">
        <v>1639</v>
      </c>
      <c r="AN2426" s="1741">
        <v>0.24</v>
      </c>
      <c r="AO2426" s="784" t="s">
        <v>1553</v>
      </c>
      <c r="AP2426" s="1739">
        <v>0.25900000000000001</v>
      </c>
      <c r="AS2426" s="784" t="s">
        <v>1586</v>
      </c>
      <c r="AT2426" s="785">
        <v>0</v>
      </c>
      <c r="AU2426" s="784" t="s">
        <v>1682</v>
      </c>
      <c r="AV2426" s="785">
        <v>0.27100000000000002</v>
      </c>
    </row>
    <row r="2427" spans="10:48" ht="18" customHeight="1">
      <c r="J2427" s="1734" t="e">
        <f t="shared" ca="1" si="207"/>
        <v>#REF!</v>
      </c>
      <c r="K2427" s="1651" t="e">
        <f t="shared" ca="1" si="206"/>
        <v>#REF!</v>
      </c>
      <c r="AM2427" s="1740" t="s">
        <v>1539</v>
      </c>
      <c r="AN2427" s="1741">
        <v>0</v>
      </c>
      <c r="AO2427" s="784" t="s">
        <v>1557</v>
      </c>
      <c r="AP2427" s="1739">
        <v>0.252</v>
      </c>
      <c r="AS2427" s="784" t="s">
        <v>1588</v>
      </c>
      <c r="AT2427" s="785">
        <v>0.249</v>
      </c>
      <c r="AU2427" s="784" t="s">
        <v>1549</v>
      </c>
      <c r="AV2427" s="785">
        <v>7.3999999999999996E-2</v>
      </c>
    </row>
    <row r="2428" spans="10:48" ht="18" customHeight="1">
      <c r="J2428" s="1734" t="e">
        <f t="shared" ca="1" si="207"/>
        <v>#REF!</v>
      </c>
      <c r="K2428" s="1651" t="e">
        <f t="shared" ca="1" si="206"/>
        <v>#REF!</v>
      </c>
      <c r="AM2428" s="1740" t="s">
        <v>1491</v>
      </c>
      <c r="AN2428" s="1741">
        <v>0</v>
      </c>
      <c r="AO2428" s="784" t="s">
        <v>1560</v>
      </c>
      <c r="AP2428" s="1739">
        <v>0.254</v>
      </c>
      <c r="AS2428" s="784" t="s">
        <v>1592</v>
      </c>
      <c r="AT2428" s="785">
        <v>0.247</v>
      </c>
      <c r="AU2428" s="784" t="s">
        <v>1601</v>
      </c>
      <c r="AV2428" s="785">
        <v>0</v>
      </c>
    </row>
    <row r="2429" spans="10:48" ht="18" customHeight="1">
      <c r="J2429" s="1734" t="e">
        <f t="shared" ca="1" si="207"/>
        <v>#REF!</v>
      </c>
      <c r="K2429" s="1651" t="e">
        <f t="shared" ca="1" si="206"/>
        <v>#REF!</v>
      </c>
      <c r="AM2429" s="1740" t="s">
        <v>1649</v>
      </c>
      <c r="AN2429" s="1741">
        <v>0</v>
      </c>
      <c r="AO2429" s="784" t="s">
        <v>1564</v>
      </c>
      <c r="AP2429" s="1739">
        <v>0.25900000000000001</v>
      </c>
      <c r="AS2429" s="784" t="s">
        <v>1832</v>
      </c>
      <c r="AT2429" s="785">
        <v>0</v>
      </c>
      <c r="AU2429" s="784" t="s">
        <v>1690</v>
      </c>
      <c r="AV2429" s="785">
        <v>0</v>
      </c>
    </row>
    <row r="2430" spans="10:48" ht="18" customHeight="1">
      <c r="J2430" s="1734" t="e">
        <f t="shared" ca="1" si="207"/>
        <v>#REF!</v>
      </c>
      <c r="K2430" s="1651" t="e">
        <f t="shared" ca="1" si="206"/>
        <v>#REF!</v>
      </c>
      <c r="AM2430" s="1740" t="s">
        <v>1857</v>
      </c>
      <c r="AN2430" s="1741">
        <v>0</v>
      </c>
      <c r="AO2430" s="784" t="s">
        <v>1568</v>
      </c>
      <c r="AP2430" s="1739">
        <v>0.25900000000000001</v>
      </c>
      <c r="AS2430" s="784" t="s">
        <v>1723</v>
      </c>
      <c r="AT2430" s="785">
        <v>0.26</v>
      </c>
      <c r="AU2430" s="784" t="s">
        <v>1858</v>
      </c>
      <c r="AV2430" s="785">
        <v>0</v>
      </c>
    </row>
    <row r="2431" spans="10:48" ht="18" customHeight="1">
      <c r="J2431" s="1734" t="e">
        <f t="shared" ca="1" si="207"/>
        <v>#REF!</v>
      </c>
      <c r="K2431" s="1651" t="e">
        <f t="shared" ca="1" si="206"/>
        <v>#REF!</v>
      </c>
      <c r="AM2431" s="1740" t="s">
        <v>1494</v>
      </c>
      <c r="AN2431" s="1741">
        <v>0</v>
      </c>
      <c r="AO2431" s="784" t="s">
        <v>1572</v>
      </c>
      <c r="AP2431" s="1739">
        <v>0.25800000000000001</v>
      </c>
      <c r="AS2431" s="784" t="s">
        <v>1737</v>
      </c>
      <c r="AT2431" s="785">
        <v>0</v>
      </c>
      <c r="AU2431" s="784" t="s">
        <v>1551</v>
      </c>
      <c r="AV2431" s="785">
        <v>0.28100000000000003</v>
      </c>
    </row>
    <row r="2432" spans="10:48" ht="18" customHeight="1">
      <c r="J2432" s="1734" t="e">
        <f t="shared" ca="1" si="207"/>
        <v>#REF!</v>
      </c>
      <c r="K2432" s="1651" t="e">
        <f t="shared" ca="1" si="206"/>
        <v>#REF!</v>
      </c>
      <c r="AM2432" s="1740" t="s">
        <v>1796</v>
      </c>
      <c r="AN2432" s="1741">
        <v>0</v>
      </c>
      <c r="AO2432" s="784" t="s">
        <v>1828</v>
      </c>
      <c r="AP2432" s="1739">
        <v>0</v>
      </c>
      <c r="AS2432" s="784" t="s">
        <v>1656</v>
      </c>
      <c r="AT2432" s="785">
        <v>0.26</v>
      </c>
      <c r="AU2432" s="784" t="s">
        <v>1553</v>
      </c>
      <c r="AV2432" s="785">
        <v>0.26600000000000001</v>
      </c>
    </row>
    <row r="2433" spans="10:48" ht="18" customHeight="1">
      <c r="J2433" s="1734" t="e">
        <f t="shared" ca="1" si="207"/>
        <v>#REF!</v>
      </c>
      <c r="K2433" s="1651" t="e">
        <f t="shared" ca="1" si="206"/>
        <v>#REF!</v>
      </c>
      <c r="AM2433" s="1740" t="s">
        <v>1799</v>
      </c>
      <c r="AN2433" s="1741">
        <v>0.02</v>
      </c>
      <c r="AO2433" s="784" t="s">
        <v>1835</v>
      </c>
      <c r="AP2433" s="1739">
        <v>0</v>
      </c>
      <c r="AS2433" s="784" t="s">
        <v>1846</v>
      </c>
      <c r="AT2433" s="785">
        <v>0</v>
      </c>
      <c r="AU2433" s="784" t="s">
        <v>1557</v>
      </c>
      <c r="AV2433" s="785">
        <v>0</v>
      </c>
    </row>
    <row r="2434" spans="10:48" ht="18" customHeight="1">
      <c r="J2434" s="1734" t="e">
        <f t="shared" ca="1" si="207"/>
        <v>#REF!</v>
      </c>
      <c r="K2434" s="1651" t="e">
        <f t="shared" ca="1" si="206"/>
        <v>#REF!</v>
      </c>
      <c r="AM2434" s="1740" t="s">
        <v>1761</v>
      </c>
      <c r="AN2434" s="1741">
        <v>0.01</v>
      </c>
      <c r="AO2434" s="784" t="s">
        <v>1836</v>
      </c>
      <c r="AP2434" s="1739">
        <v>0.245</v>
      </c>
      <c r="AS2434" s="784" t="s">
        <v>1612</v>
      </c>
      <c r="AT2434" s="785">
        <v>0.26</v>
      </c>
      <c r="AU2434" s="784" t="s">
        <v>1560</v>
      </c>
      <c r="AV2434" s="785">
        <v>0.28299999999999997</v>
      </c>
    </row>
    <row r="2435" spans="10:48" ht="18" customHeight="1">
      <c r="J2435" s="1734" t="e">
        <f t="shared" ca="1" si="207"/>
        <v>#REF!</v>
      </c>
      <c r="K2435" s="1651" t="e">
        <f t="shared" ca="1" si="206"/>
        <v>#REF!</v>
      </c>
      <c r="AM2435" s="1740" t="s">
        <v>1803</v>
      </c>
      <c r="AN2435" s="1741">
        <v>0.21</v>
      </c>
      <c r="AO2435" s="784" t="s">
        <v>1872</v>
      </c>
      <c r="AP2435" s="1739">
        <v>0</v>
      </c>
      <c r="AS2435" s="784" t="s">
        <v>1528</v>
      </c>
      <c r="AT2435" s="785">
        <v>0.26</v>
      </c>
      <c r="AU2435" s="784" t="s">
        <v>1564</v>
      </c>
      <c r="AV2435" s="785">
        <v>0.28199999999999997</v>
      </c>
    </row>
    <row r="2436" spans="10:48" ht="18" customHeight="1">
      <c r="J2436" s="1734" t="e">
        <f t="shared" ca="1" si="207"/>
        <v>#REF!</v>
      </c>
      <c r="K2436" s="1651" t="e">
        <f t="shared" ca="1" si="206"/>
        <v>#REF!</v>
      </c>
      <c r="AM2436" s="1740" t="s">
        <v>1655</v>
      </c>
      <c r="AN2436" s="1741">
        <v>0.24</v>
      </c>
      <c r="AO2436" s="784" t="s">
        <v>1635</v>
      </c>
      <c r="AP2436" s="1739">
        <v>0</v>
      </c>
      <c r="AS2436" s="784" t="s">
        <v>1616</v>
      </c>
      <c r="AT2436" s="785">
        <v>0.254</v>
      </c>
      <c r="AU2436" s="784" t="s">
        <v>1874</v>
      </c>
      <c r="AV2436" s="785">
        <v>0</v>
      </c>
    </row>
    <row r="2437" spans="10:48" ht="18" customHeight="1">
      <c r="J2437" s="1734" t="e">
        <f t="shared" ca="1" si="207"/>
        <v>#REF!</v>
      </c>
      <c r="K2437" s="1651" t="e">
        <f t="shared" ca="1" si="206"/>
        <v>#REF!</v>
      </c>
      <c r="AM2437" s="1740" t="s">
        <v>1497</v>
      </c>
      <c r="AN2437" s="1741">
        <v>0.05</v>
      </c>
      <c r="AO2437" s="784" t="s">
        <v>1875</v>
      </c>
      <c r="AP2437" s="1739">
        <v>0</v>
      </c>
      <c r="AS2437" s="784" t="s">
        <v>2495</v>
      </c>
      <c r="AT2437" s="785">
        <v>0.26</v>
      </c>
      <c r="AU2437" s="784" t="s">
        <v>1633</v>
      </c>
      <c r="AV2437" s="785">
        <v>0.219</v>
      </c>
    </row>
    <row r="2438" spans="10:48" ht="18" customHeight="1">
      <c r="J2438" s="1734" t="e">
        <f t="shared" ca="1" si="207"/>
        <v>#REF!</v>
      </c>
      <c r="K2438" s="1651" t="e">
        <f t="shared" ca="1" si="206"/>
        <v>#REF!</v>
      </c>
      <c r="AM2438" s="1740" t="s">
        <v>1809</v>
      </c>
      <c r="AN2438" s="1741">
        <v>0</v>
      </c>
      <c r="AO2438" s="784" t="s">
        <v>1577</v>
      </c>
      <c r="AP2438" s="1739">
        <v>0.20100000000000001</v>
      </c>
      <c r="AS2438" s="784" t="s">
        <v>2496</v>
      </c>
      <c r="AT2438" s="785">
        <v>0.26</v>
      </c>
      <c r="AU2438" s="784" t="s">
        <v>1828</v>
      </c>
      <c r="AV2438" s="785">
        <v>0</v>
      </c>
    </row>
    <row r="2439" spans="10:48" ht="18" customHeight="1">
      <c r="J2439" s="1734" t="e">
        <f t="shared" ca="1" si="207"/>
        <v>#REF!</v>
      </c>
      <c r="K2439" s="1651" t="e">
        <f t="shared" ca="1" si="206"/>
        <v>#REF!</v>
      </c>
      <c r="AM2439" s="1740" t="s">
        <v>1863</v>
      </c>
      <c r="AN2439" s="1741">
        <v>0.24</v>
      </c>
      <c r="AO2439" s="784" t="s">
        <v>1876</v>
      </c>
      <c r="AP2439" s="1739">
        <v>8.5999999999999993E-2</v>
      </c>
      <c r="AU2439" s="784" t="s">
        <v>1833</v>
      </c>
      <c r="AV2439" s="785">
        <v>0</v>
      </c>
    </row>
    <row r="2440" spans="10:48" ht="18" customHeight="1">
      <c r="J2440" s="1734" t="e">
        <f t="shared" ca="1" si="207"/>
        <v>#REF!</v>
      </c>
      <c r="K2440" s="1651" t="e">
        <f t="shared" ca="1" si="206"/>
        <v>#REF!</v>
      </c>
      <c r="AM2440" s="1740" t="s">
        <v>1864</v>
      </c>
      <c r="AN2440" s="1741">
        <v>0.2</v>
      </c>
      <c r="AO2440" s="784" t="s">
        <v>1578</v>
      </c>
      <c r="AP2440" s="1739">
        <v>0</v>
      </c>
      <c r="AU2440" s="784" t="s">
        <v>1878</v>
      </c>
      <c r="AV2440" s="785">
        <v>0</v>
      </c>
    </row>
    <row r="2441" spans="10:48" ht="18" customHeight="1">
      <c r="J2441" s="1734" t="e">
        <f t="shared" ca="1" si="207"/>
        <v>#REF!</v>
      </c>
      <c r="K2441" s="1651" t="e">
        <f t="shared" ca="1" si="206"/>
        <v>#REF!</v>
      </c>
      <c r="AM2441" s="1740" t="s">
        <v>1865</v>
      </c>
      <c r="AN2441" s="1741">
        <v>0</v>
      </c>
      <c r="AO2441" s="784" t="s">
        <v>1581</v>
      </c>
      <c r="AP2441" s="1739">
        <v>0</v>
      </c>
      <c r="AU2441" s="784" t="s">
        <v>1835</v>
      </c>
      <c r="AV2441" s="785">
        <v>0</v>
      </c>
    </row>
    <row r="2442" spans="10:48" ht="18" customHeight="1">
      <c r="J2442" s="1734" t="e">
        <f t="shared" ca="1" si="207"/>
        <v>#REF!</v>
      </c>
      <c r="K2442" s="1651" t="e">
        <f t="shared" ca="1" si="206"/>
        <v>#REF!</v>
      </c>
      <c r="AM2442" s="1740" t="s">
        <v>1866</v>
      </c>
      <c r="AN2442" s="1741">
        <v>0.25</v>
      </c>
      <c r="AO2442" s="784" t="s">
        <v>1585</v>
      </c>
      <c r="AP2442" s="1739">
        <v>0.25900000000000001</v>
      </c>
      <c r="AU2442" s="784" t="s">
        <v>1836</v>
      </c>
      <c r="AV2442" s="785">
        <v>0.28299999999999997</v>
      </c>
    </row>
    <row r="2443" spans="10:48" ht="18" customHeight="1">
      <c r="J2443" s="1734" t="e">
        <f t="shared" ca="1" si="207"/>
        <v>#REF!</v>
      </c>
      <c r="K2443" s="1651" t="e">
        <f t="shared" ca="1" si="206"/>
        <v>#REF!</v>
      </c>
      <c r="AM2443" s="1740" t="s">
        <v>1351</v>
      </c>
      <c r="AN2443" s="1741">
        <v>0</v>
      </c>
      <c r="AO2443" s="784" t="s">
        <v>1586</v>
      </c>
      <c r="AP2443" s="1739">
        <v>0.25900000000000001</v>
      </c>
      <c r="AU2443" s="784" t="s">
        <v>1872</v>
      </c>
      <c r="AV2443" s="785">
        <v>0</v>
      </c>
    </row>
    <row r="2444" spans="10:48" ht="18" customHeight="1">
      <c r="J2444" s="1734" t="e">
        <f t="shared" ca="1" si="207"/>
        <v>#REF!</v>
      </c>
      <c r="K2444" s="1651" t="e">
        <f t="shared" ca="1" si="206"/>
        <v>#REF!</v>
      </c>
      <c r="AM2444" s="1740" t="s">
        <v>1773</v>
      </c>
      <c r="AN2444" s="1741">
        <v>0.23</v>
      </c>
      <c r="AO2444" s="784" t="s">
        <v>1588</v>
      </c>
      <c r="AP2444" s="1739">
        <v>0.25900000000000001</v>
      </c>
      <c r="AU2444" s="784" t="s">
        <v>1705</v>
      </c>
      <c r="AV2444" s="785">
        <v>0.28299999999999997</v>
      </c>
    </row>
    <row r="2445" spans="10:48" ht="18" customHeight="1">
      <c r="J2445" s="1734" t="e">
        <f t="shared" ca="1" si="207"/>
        <v>#REF!</v>
      </c>
      <c r="K2445" s="1651" t="e">
        <f t="shared" ca="1" si="206"/>
        <v>#REF!</v>
      </c>
      <c r="AM2445" s="1740" t="s">
        <v>1505</v>
      </c>
      <c r="AN2445" s="1741">
        <v>0</v>
      </c>
      <c r="AO2445" s="784" t="s">
        <v>1592</v>
      </c>
      <c r="AP2445" s="1739">
        <v>0.23300000000000001</v>
      </c>
      <c r="AU2445" s="784" t="s">
        <v>1578</v>
      </c>
      <c r="AV2445" s="785">
        <v>0</v>
      </c>
    </row>
    <row r="2446" spans="10:48" ht="18" customHeight="1">
      <c r="J2446" s="1734" t="e">
        <f t="shared" ca="1" si="207"/>
        <v>#REF!</v>
      </c>
      <c r="K2446" s="1651" t="e">
        <f t="shared" ca="1" si="206"/>
        <v>#REF!</v>
      </c>
      <c r="AM2446" s="1740" t="s">
        <v>1868</v>
      </c>
      <c r="AN2446" s="1741">
        <v>0</v>
      </c>
      <c r="AO2446" s="784" t="s">
        <v>1832</v>
      </c>
      <c r="AP2446" s="1739">
        <v>0</v>
      </c>
      <c r="AU2446" s="784" t="s">
        <v>1581</v>
      </c>
      <c r="AV2446" s="785">
        <v>0</v>
      </c>
    </row>
    <row r="2447" spans="10:48" ht="18" customHeight="1">
      <c r="J2447" s="1734" t="e">
        <f t="shared" ca="1" si="207"/>
        <v>#REF!</v>
      </c>
      <c r="K2447" s="1651" t="e">
        <f t="shared" ca="1" si="206"/>
        <v>#REF!</v>
      </c>
      <c r="AM2447" s="1740" t="s">
        <v>1665</v>
      </c>
      <c r="AN2447" s="1741">
        <v>0</v>
      </c>
      <c r="AO2447" s="784" t="s">
        <v>1676</v>
      </c>
      <c r="AP2447" s="1739">
        <v>0.191</v>
      </c>
      <c r="AU2447" s="784" t="s">
        <v>1714</v>
      </c>
      <c r="AV2447" s="785">
        <v>0.28299999999999997</v>
      </c>
    </row>
    <row r="2448" spans="10:48" ht="18" customHeight="1">
      <c r="J2448" s="1734" t="e">
        <f t="shared" ca="1" si="207"/>
        <v>#REF!</v>
      </c>
      <c r="K2448" s="1651" t="e">
        <f t="shared" ca="1" si="206"/>
        <v>#REF!</v>
      </c>
      <c r="AM2448" s="1740" t="s">
        <v>1781</v>
      </c>
      <c r="AN2448" s="1741">
        <v>0</v>
      </c>
      <c r="AO2448" s="784" t="s">
        <v>1597</v>
      </c>
      <c r="AP2448" s="1739">
        <v>0</v>
      </c>
      <c r="AU2448" s="784" t="s">
        <v>1585</v>
      </c>
      <c r="AV2448" s="785">
        <v>0.28299999999999997</v>
      </c>
    </row>
    <row r="2449" spans="10:48" ht="18" customHeight="1">
      <c r="J2449" s="1734" t="e">
        <f t="shared" ca="1" si="207"/>
        <v>#REF!</v>
      </c>
      <c r="K2449" s="1651" t="e">
        <f t="shared" ca="1" si="206"/>
        <v>#REF!</v>
      </c>
      <c r="AM2449" s="1740" t="s">
        <v>1512</v>
      </c>
      <c r="AN2449" s="1741">
        <v>0</v>
      </c>
      <c r="AO2449" s="784" t="s">
        <v>1737</v>
      </c>
      <c r="AP2449" s="1739">
        <v>0</v>
      </c>
      <c r="AU2449" s="784" t="s">
        <v>1586</v>
      </c>
      <c r="AV2449" s="785">
        <v>0</v>
      </c>
    </row>
    <row r="2450" spans="10:48" ht="18" customHeight="1">
      <c r="J2450" s="1734" t="e">
        <f t="shared" ca="1" si="207"/>
        <v>#REF!</v>
      </c>
      <c r="K2450" s="1651" t="e">
        <f t="shared" ca="1" si="206"/>
        <v>#REF!</v>
      </c>
      <c r="AM2450" s="1740" t="s">
        <v>1783</v>
      </c>
      <c r="AN2450" s="1741">
        <v>0</v>
      </c>
      <c r="AO2450" s="784" t="s">
        <v>1844</v>
      </c>
      <c r="AP2450" s="1739">
        <v>0</v>
      </c>
      <c r="AU2450" s="784" t="s">
        <v>1588</v>
      </c>
      <c r="AV2450" s="785">
        <v>0.28299999999999997</v>
      </c>
    </row>
    <row r="2451" spans="10:48" ht="18" customHeight="1">
      <c r="J2451" s="1734" t="e">
        <f t="shared" ca="1" si="207"/>
        <v>#REF!</v>
      </c>
      <c r="K2451" s="1651" t="e">
        <f t="shared" ca="1" si="206"/>
        <v>#REF!</v>
      </c>
      <c r="AM2451" s="1740" t="s">
        <v>1714</v>
      </c>
      <c r="AN2451" s="1741">
        <v>0</v>
      </c>
      <c r="AO2451" s="784" t="s">
        <v>1602</v>
      </c>
      <c r="AP2451" s="1739">
        <v>0.25900000000000001</v>
      </c>
      <c r="AU2451" s="784" t="s">
        <v>1733</v>
      </c>
      <c r="AV2451" s="785">
        <v>0.26</v>
      </c>
    </row>
    <row r="2452" spans="10:48" ht="18" customHeight="1">
      <c r="J2452" s="1734" t="e">
        <f t="shared" ca="1" si="207"/>
        <v>#REF!</v>
      </c>
      <c r="K2452" s="1651" t="e">
        <f t="shared" ca="1" si="206"/>
        <v>#REF!</v>
      </c>
      <c r="AM2452" s="1740" t="s">
        <v>1430</v>
      </c>
      <c r="AN2452" s="1741">
        <v>0</v>
      </c>
      <c r="AO2452" s="784" t="s">
        <v>1800</v>
      </c>
      <c r="AP2452" s="1739">
        <v>0.25900000000000001</v>
      </c>
      <c r="AU2452" s="784" t="s">
        <v>1832</v>
      </c>
      <c r="AV2452" s="785">
        <v>0</v>
      </c>
    </row>
    <row r="2453" spans="10:48" ht="18" customHeight="1">
      <c r="J2453" s="1734" t="e">
        <f t="shared" ca="1" si="207"/>
        <v>#REF!</v>
      </c>
      <c r="K2453" s="1651" t="e">
        <f t="shared" ca="1" si="206"/>
        <v>#REF!</v>
      </c>
      <c r="AM2453" s="1740" t="s">
        <v>1873</v>
      </c>
      <c r="AN2453" s="1741">
        <v>0.19</v>
      </c>
      <c r="AO2453" s="784" t="s">
        <v>1606</v>
      </c>
      <c r="AP2453" s="1739">
        <v>0.25800000000000001</v>
      </c>
      <c r="AU2453" s="784" t="s">
        <v>1723</v>
      </c>
      <c r="AV2453" s="785">
        <v>0.28299999999999997</v>
      </c>
    </row>
    <row r="2454" spans="10:48" ht="18" customHeight="1">
      <c r="J2454" s="1734" t="e">
        <f t="shared" ca="1" si="207"/>
        <v>#REF!</v>
      </c>
      <c r="K2454" s="1651" t="e">
        <f t="shared" ca="1" si="206"/>
        <v>#REF!</v>
      </c>
      <c r="AM2454" s="1740" t="s">
        <v>1832</v>
      </c>
      <c r="AN2454" s="1741">
        <v>0</v>
      </c>
      <c r="AO2454" s="784" t="s">
        <v>1656</v>
      </c>
      <c r="AP2454" s="1739">
        <v>0</v>
      </c>
      <c r="AU2454" s="784" t="s">
        <v>1737</v>
      </c>
      <c r="AV2454" s="785">
        <v>7.0999999999999994E-2</v>
      </c>
    </row>
    <row r="2455" spans="10:48" ht="18" customHeight="1">
      <c r="J2455" s="1734" t="e">
        <f t="shared" ca="1" si="207"/>
        <v>#REF!</v>
      </c>
      <c r="K2455" s="1651" t="e">
        <f t="shared" ca="1" si="206"/>
        <v>#REF!</v>
      </c>
      <c r="AM2455" s="1740" t="s">
        <v>1676</v>
      </c>
      <c r="AN2455" s="1741">
        <v>0</v>
      </c>
      <c r="AO2455" s="784" t="s">
        <v>1882</v>
      </c>
      <c r="AP2455" s="1739">
        <v>0</v>
      </c>
      <c r="AU2455" s="784" t="s">
        <v>1606</v>
      </c>
      <c r="AV2455" s="785">
        <v>0</v>
      </c>
    </row>
    <row r="2456" spans="10:48" ht="18" customHeight="1">
      <c r="J2456" s="1734" t="e">
        <f t="shared" ca="1" si="207"/>
        <v>#REF!</v>
      </c>
      <c r="K2456" s="1651" t="e">
        <f t="shared" ca="1" si="206"/>
        <v>#REF!</v>
      </c>
      <c r="AM2456" s="1740" t="s">
        <v>1877</v>
      </c>
      <c r="AN2456" s="1741">
        <v>0.19</v>
      </c>
      <c r="AO2456" s="784" t="s">
        <v>1612</v>
      </c>
      <c r="AP2456" s="1739">
        <v>0.25900000000000001</v>
      </c>
      <c r="AU2456" s="784" t="s">
        <v>1656</v>
      </c>
      <c r="AV2456" s="785">
        <v>0.28299999999999997</v>
      </c>
    </row>
    <row r="2457" spans="10:48" ht="18" customHeight="1">
      <c r="J2457" s="1734" t="e">
        <f t="shared" ca="1" si="207"/>
        <v>#REF!</v>
      </c>
      <c r="K2457" s="1651" t="e">
        <f t="shared" ca="1" si="206"/>
        <v>#REF!</v>
      </c>
      <c r="AM2457" s="1740" t="s">
        <v>1436</v>
      </c>
      <c r="AN2457" s="1741">
        <v>0</v>
      </c>
      <c r="AO2457" s="784" t="s">
        <v>1528</v>
      </c>
      <c r="AP2457" s="1739">
        <v>0.25900000000000001</v>
      </c>
      <c r="AU2457" s="784" t="s">
        <v>1741</v>
      </c>
      <c r="AV2457" s="785">
        <v>0.26800000000000002</v>
      </c>
    </row>
    <row r="2458" spans="10:48" ht="18" customHeight="1">
      <c r="J2458" s="1734" t="e">
        <f t="shared" ca="1" si="207"/>
        <v>#REF!</v>
      </c>
      <c r="K2458" s="1651" t="e">
        <f t="shared" ca="1" si="206"/>
        <v>#REF!</v>
      </c>
      <c r="AM2458" s="1740" t="s">
        <v>1879</v>
      </c>
      <c r="AN2458" s="1741">
        <v>0.01</v>
      </c>
      <c r="AO2458" s="784" t="s">
        <v>1616</v>
      </c>
      <c r="AP2458" s="1739">
        <v>0.25900000000000001</v>
      </c>
      <c r="AU2458" s="784" t="s">
        <v>1616</v>
      </c>
      <c r="AV2458" s="785">
        <v>0.19600000000000001</v>
      </c>
    </row>
    <row r="2459" spans="10:48" ht="18" customHeight="1">
      <c r="J2459" s="1734" t="e">
        <f t="shared" ca="1" si="207"/>
        <v>#REF!</v>
      </c>
      <c r="K2459" s="1651" t="e">
        <f t="shared" ca="1" si="206"/>
        <v>#REF!</v>
      </c>
      <c r="AM2459" s="1740" t="s">
        <v>1880</v>
      </c>
      <c r="AN2459" s="1741">
        <v>0.24</v>
      </c>
      <c r="AO2459" s="784" t="s">
        <v>1885</v>
      </c>
      <c r="AP2459" s="1739">
        <v>0</v>
      </c>
      <c r="AU2459" s="889" t="s">
        <v>1884</v>
      </c>
      <c r="AV2459" s="890">
        <v>0</v>
      </c>
    </row>
    <row r="2460" spans="10:48" ht="18" customHeight="1">
      <c r="J2460" s="1734" t="e">
        <f t="shared" ca="1" si="207"/>
        <v>#REF!</v>
      </c>
      <c r="K2460" s="1651" t="e">
        <f t="shared" ca="1" si="206"/>
        <v>#REF!</v>
      </c>
      <c r="AM2460" s="1740" t="s">
        <v>1800</v>
      </c>
      <c r="AN2460" s="1741">
        <v>0</v>
      </c>
      <c r="AO2460" s="784" t="s">
        <v>1887</v>
      </c>
      <c r="AP2460" s="1739">
        <v>5.3999999999999999E-2</v>
      </c>
      <c r="AU2460" s="787" t="s">
        <v>2495</v>
      </c>
      <c r="AV2460" s="893">
        <v>0.28299999999999997</v>
      </c>
    </row>
    <row r="2461" spans="10:48" ht="18" customHeight="1">
      <c r="J2461" s="1734" t="e">
        <f t="shared" ca="1" si="207"/>
        <v>#REF!</v>
      </c>
      <c r="K2461" s="1651" t="e">
        <f t="shared" ca="1" si="206"/>
        <v>#REF!</v>
      </c>
      <c r="AM2461" s="1740" t="s">
        <v>1881</v>
      </c>
      <c r="AN2461" s="1741">
        <v>0.2</v>
      </c>
      <c r="AO2461" s="784" t="s">
        <v>2495</v>
      </c>
      <c r="AP2461" s="1739">
        <v>0.25900000000000001</v>
      </c>
      <c r="AU2461" s="891" t="s">
        <v>2496</v>
      </c>
      <c r="AV2461" s="892">
        <v>0.28299999999999997</v>
      </c>
    </row>
    <row r="2462" spans="10:48" ht="18" customHeight="1">
      <c r="J2462" s="1734" t="e">
        <f t="shared" ca="1" si="207"/>
        <v>#REF!</v>
      </c>
      <c r="K2462" s="1651" t="e">
        <f t="shared" ca="1" si="206"/>
        <v>#REF!</v>
      </c>
      <c r="AM2462" s="1740" t="s">
        <v>1883</v>
      </c>
      <c r="AN2462" s="1741">
        <v>0</v>
      </c>
      <c r="AO2462" s="784" t="s">
        <v>2496</v>
      </c>
      <c r="AP2462" s="1739">
        <v>0.25900000000000001</v>
      </c>
    </row>
    <row r="2463" spans="10:48" ht="18" customHeight="1">
      <c r="J2463" s="1734" t="e">
        <f t="shared" ca="1" si="207"/>
        <v>#REF!</v>
      </c>
      <c r="K2463" s="1651" t="e">
        <f t="shared" ca="1" si="206"/>
        <v>#REF!</v>
      </c>
      <c r="AM2463" s="1740" t="s">
        <v>1804</v>
      </c>
      <c r="AN2463" s="1741">
        <v>0</v>
      </c>
    </row>
    <row r="2464" spans="10:48" ht="18" customHeight="1">
      <c r="J2464" s="1734" t="e">
        <f t="shared" ca="1" si="207"/>
        <v>#REF!</v>
      </c>
      <c r="K2464" s="1651" t="e">
        <f t="shared" ca="1" si="206"/>
        <v>#REF!</v>
      </c>
      <c r="AM2464" s="1740" t="s">
        <v>1886</v>
      </c>
      <c r="AN2464" s="1741">
        <v>0</v>
      </c>
    </row>
    <row r="2465" spans="10:40" ht="18" customHeight="1">
      <c r="J2465" s="1734" t="e">
        <f t="shared" ca="1" si="207"/>
        <v>#REF!</v>
      </c>
      <c r="K2465" s="1651" t="e">
        <f t="shared" ca="1" si="206"/>
        <v>#REF!</v>
      </c>
      <c r="AM2465" s="1740" t="s">
        <v>1845</v>
      </c>
      <c r="AN2465" s="1741">
        <v>0</v>
      </c>
    </row>
    <row r="2466" spans="10:40" ht="18" customHeight="1">
      <c r="J2466" s="1734" t="e">
        <f t="shared" ca="1" si="207"/>
        <v>#REF!</v>
      </c>
      <c r="K2466" s="1651" t="e">
        <f t="shared" ca="1" si="206"/>
        <v>#REF!</v>
      </c>
      <c r="AM2466" s="1740" t="s">
        <v>1807</v>
      </c>
      <c r="AN2466" s="1741">
        <v>0.17</v>
      </c>
    </row>
    <row r="2467" spans="10:40" ht="18" customHeight="1">
      <c r="J2467" s="1734" t="e">
        <f t="shared" ca="1" si="207"/>
        <v>#REF!</v>
      </c>
      <c r="K2467" s="1651" t="e">
        <f t="shared" ca="1" si="206"/>
        <v>#REF!</v>
      </c>
      <c r="AM2467" s="1740" t="s">
        <v>1528</v>
      </c>
      <c r="AN2467" s="1741">
        <v>0.25</v>
      </c>
    </row>
    <row r="2468" spans="10:40" ht="18" customHeight="1">
      <c r="J2468" s="1734" t="e">
        <f t="shared" ca="1" si="207"/>
        <v>#REF!</v>
      </c>
      <c r="K2468" s="1651" t="e">
        <f t="shared" ca="1" si="206"/>
        <v>#REF!</v>
      </c>
      <c r="AM2468" s="1740" t="s">
        <v>1693</v>
      </c>
      <c r="AN2468" s="1741">
        <v>0.16</v>
      </c>
    </row>
    <row r="2469" spans="10:40" ht="18" customHeight="1">
      <c r="J2469" s="1734" t="e">
        <f t="shared" ca="1" si="207"/>
        <v>#REF!</v>
      </c>
      <c r="K2469" s="1651" t="e">
        <f t="shared" ca="1" si="206"/>
        <v>#REF!</v>
      </c>
      <c r="AM2469" s="1740" t="s">
        <v>1888</v>
      </c>
      <c r="AN2469" s="1741">
        <v>0.24</v>
      </c>
    </row>
    <row r="2470" spans="10:40" ht="18" customHeight="1">
      <c r="J2470" s="1734" t="e">
        <f t="shared" ca="1" si="207"/>
        <v>#REF!</v>
      </c>
      <c r="K2470" s="1651" t="e">
        <f t="shared" ca="1" si="206"/>
        <v>#REF!</v>
      </c>
      <c r="AM2470" s="1754" t="s">
        <v>2495</v>
      </c>
      <c r="AN2470" s="1583">
        <v>0.25</v>
      </c>
    </row>
    <row r="2471" spans="10:40" ht="18" customHeight="1">
      <c r="J2471" s="1734" t="e">
        <f t="shared" ca="1" si="207"/>
        <v>#REF!</v>
      </c>
      <c r="K2471" s="1651" t="e">
        <f t="shared" ca="1" si="206"/>
        <v>#REF!</v>
      </c>
      <c r="AM2471" s="794" t="s">
        <v>2496</v>
      </c>
      <c r="AN2471" s="787">
        <v>0.25</v>
      </c>
    </row>
    <row r="2472" spans="10:40" ht="18" customHeight="1"/>
    <row r="2473" spans="10:40" ht="18" customHeight="1"/>
    <row r="2474" spans="10:40" ht="18" customHeight="1"/>
    <row r="2475" spans="10:40" ht="18" customHeight="1"/>
    <row r="2476" spans="10:40" ht="18" customHeight="1"/>
    <row r="2477" spans="10:40" ht="18" customHeight="1"/>
    <row r="2478" spans="10:40" ht="18" customHeight="1"/>
    <row r="2479" spans="10:40" ht="18" customHeight="1"/>
    <row r="2480" spans="10:40" ht="18" customHeight="1"/>
    <row r="2481" ht="18" customHeight="1"/>
    <row r="2482" ht="18" customHeight="1"/>
    <row r="2483" ht="18" customHeight="1"/>
    <row r="2484" ht="18" customHeight="1"/>
    <row r="2485" ht="18" customHeight="1"/>
    <row r="2486" ht="18" customHeight="1"/>
    <row r="2487" ht="18" customHeight="1"/>
    <row r="2488" ht="18" customHeight="1"/>
    <row r="2489" ht="18" customHeight="1"/>
    <row r="2490" ht="18" customHeight="1"/>
    <row r="2491" ht="18" customHeight="1"/>
    <row r="2492" ht="18" customHeight="1"/>
    <row r="2493" ht="18" customHeight="1"/>
    <row r="2494" ht="18" customHeight="1"/>
    <row r="2495" ht="18" customHeight="1"/>
    <row r="2496" ht="18" customHeight="1"/>
    <row r="2497" spans="2:40" ht="18" customHeight="1"/>
    <row r="2498" spans="2:40" ht="18" customHeight="1"/>
    <row r="2499" spans="2:40" ht="18" customHeight="1"/>
    <row r="2500" spans="2:40" ht="18" customHeight="1">
      <c r="H2500" s="13"/>
      <c r="I2500" s="43"/>
      <c r="AN2500" s="12"/>
    </row>
    <row r="2501" spans="2:40" ht="18" customHeight="1">
      <c r="H2501" s="13"/>
      <c r="I2501" s="43"/>
      <c r="AN2501" s="12"/>
    </row>
    <row r="2502" spans="2:40" ht="18" customHeight="1">
      <c r="H2502" s="13"/>
      <c r="I2502" s="43"/>
      <c r="AN2502" s="12"/>
    </row>
    <row r="2503" spans="2:40" ht="18" customHeight="1">
      <c r="H2503" s="13"/>
      <c r="I2503" s="43"/>
      <c r="AN2503" s="12"/>
    </row>
    <row r="2504" spans="2:40" ht="18" customHeight="1">
      <c r="H2504" s="13"/>
      <c r="I2504" s="43"/>
      <c r="AN2504" s="12"/>
    </row>
    <row r="2505" spans="2:40" ht="18" customHeight="1">
      <c r="H2505" s="13"/>
      <c r="I2505" s="43"/>
      <c r="AN2505" s="12"/>
    </row>
    <row r="2506" spans="2:40" ht="18" customHeight="1">
      <c r="H2506" s="13"/>
      <c r="I2506" s="43"/>
      <c r="AN2506" s="12"/>
    </row>
    <row r="2507" spans="2:40" ht="18" customHeight="1">
      <c r="H2507" s="13"/>
      <c r="I2507" s="43"/>
      <c r="AN2507" s="12"/>
    </row>
    <row r="2508" spans="2:40" ht="18" customHeight="1">
      <c r="H2508" s="13"/>
      <c r="I2508" s="43"/>
      <c r="AN2508" s="12"/>
    </row>
    <row r="2509" spans="2:40" ht="18" customHeight="1">
      <c r="H2509" s="13"/>
      <c r="I2509" s="43"/>
      <c r="AN2509" s="12"/>
    </row>
    <row r="2510" spans="2:40" ht="18" customHeight="1">
      <c r="H2510" s="13"/>
      <c r="I2510" s="43"/>
      <c r="AN2510" s="12"/>
    </row>
    <row r="2511" spans="2:40" ht="18" customHeight="1">
      <c r="H2511" s="13"/>
      <c r="I2511" s="43"/>
      <c r="AN2511" s="12"/>
    </row>
    <row r="2512" spans="2:40" ht="18" customHeight="1">
      <c r="B2512" s="288" t="s">
        <v>520</v>
      </c>
      <c r="C2512" s="288"/>
      <c r="D2512" s="288"/>
      <c r="E2512" s="288"/>
      <c r="F2512" s="288"/>
      <c r="G2512" s="288"/>
      <c r="H2512" s="288"/>
      <c r="I2512" s="288"/>
      <c r="J2512" s="288"/>
      <c r="K2512" s="288"/>
    </row>
    <row r="2513" spans="1:53" ht="18" customHeight="1">
      <c r="B2513" s="1"/>
      <c r="C2513" s="1"/>
      <c r="D2513" s="1"/>
      <c r="E2513" s="1"/>
      <c r="F2513" s="1"/>
      <c r="G2513" s="1"/>
      <c r="H2513" s="1"/>
      <c r="I2513" s="1"/>
      <c r="J2513" s="1"/>
      <c r="K2513" s="1"/>
    </row>
    <row r="2514" spans="1:53" ht="18" customHeight="1">
      <c r="D2514" s="1538" t="s">
        <v>2100</v>
      </c>
      <c r="E2514" s="1538" t="s">
        <v>2101</v>
      </c>
      <c r="F2514" s="1538" t="s">
        <v>2102</v>
      </c>
      <c r="G2514" s="1538" t="s">
        <v>2103</v>
      </c>
    </row>
    <row r="2515" spans="1:53" ht="18" customHeight="1">
      <c r="A2515" s="452">
        <v>26</v>
      </c>
      <c r="B2515">
        <v>11</v>
      </c>
      <c r="C2515" s="1539" t="s">
        <v>2509</v>
      </c>
      <c r="D2515" s="1575" t="s">
        <v>546</v>
      </c>
      <c r="E2515" s="1575" t="s">
        <v>546</v>
      </c>
      <c r="F2515" s="1575" t="s">
        <v>546</v>
      </c>
      <c r="G2515" s="1540">
        <f ca="1">ROUND(H2542,2)</f>
        <v>0</v>
      </c>
    </row>
    <row r="2516" spans="1:53" ht="18" customHeight="1">
      <c r="A2516" s="454"/>
      <c r="B2516" s="22"/>
      <c r="C2516" s="19"/>
      <c r="D2516" s="19"/>
      <c r="E2516" s="19"/>
      <c r="F2516" s="19"/>
      <c r="G2516" s="47" t="e">
        <f>D2515+E2515*$H$9/1000+F2515*$H$10/1000</f>
        <v>#VALUE!</v>
      </c>
      <c r="H2516" s="19"/>
      <c r="J2516" s="21"/>
      <c r="K2516" s="21"/>
      <c r="L2516" s="21"/>
      <c r="M2516" s="21"/>
      <c r="N2516" s="21"/>
      <c r="O2516" s="21"/>
      <c r="P2516" s="19"/>
      <c r="Q2516" s="19"/>
      <c r="R2516" s="19"/>
      <c r="S2516" s="19"/>
      <c r="T2516" s="19"/>
      <c r="U2516" s="19"/>
      <c r="V2516" s="21"/>
      <c r="W2516" s="21"/>
      <c r="X2516" s="21"/>
      <c r="Y2516" s="21"/>
      <c r="Z2516" s="21"/>
      <c r="AA2516" s="21"/>
      <c r="AB2516" s="19"/>
      <c r="AC2516" s="19"/>
      <c r="AD2516" s="19"/>
      <c r="AE2516" s="19"/>
      <c r="AF2516" s="19"/>
      <c r="AG2516" s="19"/>
      <c r="AH2516" s="21"/>
      <c r="AI2516" s="21"/>
      <c r="AJ2516" s="21"/>
      <c r="AK2516" s="21"/>
      <c r="AL2516" s="21"/>
      <c r="AM2516" s="21"/>
      <c r="AN2516" s="19"/>
      <c r="AO2516" s="19"/>
      <c r="AP2516" s="19"/>
      <c r="AQ2516" s="19"/>
      <c r="AR2516" s="19"/>
      <c r="AS2516" s="19"/>
      <c r="AT2516" s="21"/>
      <c r="AU2516" s="21"/>
      <c r="AV2516" s="21"/>
      <c r="AW2516" s="21"/>
      <c r="AX2516" s="21"/>
      <c r="AY2516" s="21"/>
      <c r="AZ2516" s="19"/>
      <c r="BA2516" s="19"/>
    </row>
    <row r="2517" spans="1:53" ht="18" customHeight="1">
      <c r="B2517" s="1"/>
      <c r="C2517" s="1"/>
      <c r="D2517" s="1"/>
      <c r="E2517" s="1"/>
    </row>
    <row r="2518" spans="1:53" ht="18" customHeight="1">
      <c r="B2518" s="37" t="s">
        <v>2187</v>
      </c>
      <c r="F2518" s="41"/>
    </row>
    <row r="2519" spans="1:53" ht="18" customHeight="1">
      <c r="F2519" s="4" t="s">
        <v>2510</v>
      </c>
    </row>
    <row r="2520" spans="1:53" ht="18" customHeight="1">
      <c r="C2520" s="1732" t="s">
        <v>158</v>
      </c>
      <c r="D2520" s="1732" t="s">
        <v>2452</v>
      </c>
      <c r="E2520" s="1732" t="s">
        <v>2453</v>
      </c>
      <c r="F2520" s="1732" t="s">
        <v>2454</v>
      </c>
      <c r="G2520" s="1732" t="s">
        <v>2455</v>
      </c>
      <c r="H2520" s="1732" t="s">
        <v>2456</v>
      </c>
      <c r="J2520" s="1733" t="s">
        <v>2499</v>
      </c>
      <c r="L2520" s="787" t="s">
        <v>2502</v>
      </c>
      <c r="M2520" s="787">
        <v>1</v>
      </c>
    </row>
    <row r="2521" spans="1:53" ht="18" customHeight="1">
      <c r="C2521" s="1617" t="s">
        <v>583</v>
      </c>
      <c r="D2521" s="1617"/>
      <c r="E2521" s="1617"/>
      <c r="F2521" s="1617"/>
      <c r="G2521" s="1617"/>
      <c r="H2521" s="1617" t="s">
        <v>2241</v>
      </c>
      <c r="J2521" s="787">
        <f>IF(D2522="Varias comercializadoras",1,2)</f>
        <v>2</v>
      </c>
      <c r="L2521" s="787" t="s">
        <v>2505</v>
      </c>
      <c r="M2521" s="787">
        <v>2</v>
      </c>
    </row>
    <row r="2522" spans="1:53" ht="18" customHeight="1">
      <c r="C2522" s="1734" t="str">
        <f>IF(ISTEXT('10. Electricidad y otras energ.'!E104),'10. Electricidad y otras energ.'!E104,"")</f>
        <v/>
      </c>
      <c r="D2522" s="1734">
        <f>'10. Electricidad y otras energ.'!F104</f>
        <v>0</v>
      </c>
      <c r="E2522" s="1734">
        <f>'10. Electricidad y otras energ.'!G104</f>
        <v>0</v>
      </c>
      <c r="F2522" s="1755">
        <f>'10. Electricidad y otras energ.'!H104</f>
        <v>0</v>
      </c>
      <c r="G2522" s="1756" t="str">
        <f t="shared" ref="G2522:G2531" ca="1" si="208">IFERROR((IF($E2522=$L$2524,$M$2524,IF($E2522=$L$2525,$M$2525,VLOOKUP(D2522,$J$2226:$K$2471,2,0)))),"")</f>
        <v/>
      </c>
      <c r="H2522" s="1552" t="str">
        <f ca="1">IF(ISNUMBER(F2522*G2522),F2522*G2522,"")</f>
        <v/>
      </c>
      <c r="J2522" s="787">
        <f t="shared" ref="J2522:J2539" si="209">IF(D2523="Varias comercializadoras",1,2)</f>
        <v>2</v>
      </c>
    </row>
    <row r="2523" spans="1:53" ht="18" customHeight="1">
      <c r="C2523" s="1734" t="str">
        <f>IF(ISTEXT('10. Electricidad y otras energ.'!E105),'10. Electricidad y otras energ.'!E105,"")</f>
        <v/>
      </c>
      <c r="D2523" s="1734">
        <f>'10. Electricidad y otras energ.'!F105</f>
        <v>0</v>
      </c>
      <c r="E2523" s="1734">
        <f>'10. Electricidad y otras energ.'!G105</f>
        <v>0</v>
      </c>
      <c r="F2523" s="1755">
        <f>'10. Electricidad y otras energ.'!H105</f>
        <v>0</v>
      </c>
      <c r="G2523" s="1756" t="str">
        <f t="shared" ca="1" si="208"/>
        <v/>
      </c>
      <c r="H2523" s="1552" t="str">
        <f t="shared" ref="H2523:H2531" ca="1" si="210">IF(ISNUMBER(F2523*G2523),F2523*G2523,"")</f>
        <v/>
      </c>
      <c r="J2523" s="787">
        <f t="shared" si="209"/>
        <v>2</v>
      </c>
      <c r="L2523" s="3" t="s">
        <v>2507</v>
      </c>
    </row>
    <row r="2524" spans="1:53" ht="18" customHeight="1">
      <c r="C2524" s="1734" t="str">
        <f>IF(ISTEXT('10. Electricidad y otras energ.'!E106),'10. Electricidad y otras energ.'!E106,"")</f>
        <v/>
      </c>
      <c r="D2524" s="1734">
        <f>'10. Electricidad y otras energ.'!F106</f>
        <v>0</v>
      </c>
      <c r="E2524" s="1734">
        <f>'10. Electricidad y otras energ.'!G106</f>
        <v>0</v>
      </c>
      <c r="F2524" s="1755">
        <f>'10. Electricidad y otras energ.'!H106</f>
        <v>0</v>
      </c>
      <c r="G2524" s="1756" t="str">
        <f t="shared" ca="1" si="208"/>
        <v/>
      </c>
      <c r="H2524" s="1552" t="str">
        <f t="shared" ca="1" si="210"/>
        <v/>
      </c>
      <c r="J2524" s="787">
        <f t="shared" si="209"/>
        <v>2</v>
      </c>
      <c r="L2524" s="1753" t="s">
        <v>2504</v>
      </c>
      <c r="M2524" s="1753">
        <f>H2285</f>
        <v>0</v>
      </c>
    </row>
    <row r="2525" spans="1:53" ht="18" customHeight="1">
      <c r="C2525" s="1734" t="str">
        <f>IF(ISTEXT('10. Electricidad y otras energ.'!E107),'10. Electricidad y otras energ.'!E107,"")</f>
        <v/>
      </c>
      <c r="D2525" s="1734">
        <f>'10. Electricidad y otras energ.'!F107</f>
        <v>0</v>
      </c>
      <c r="E2525" s="1734">
        <f>'10. Electricidad y otras energ.'!G107</f>
        <v>0</v>
      </c>
      <c r="F2525" s="1755">
        <f>'10. Electricidad y otras energ.'!H107</f>
        <v>0</v>
      </c>
      <c r="G2525" s="1756" t="str">
        <f t="shared" ca="1" si="208"/>
        <v/>
      </c>
      <c r="H2525" s="1552" t="str">
        <f t="shared" ca="1" si="210"/>
        <v/>
      </c>
      <c r="J2525" s="787">
        <f t="shared" si="209"/>
        <v>2</v>
      </c>
      <c r="L2525" s="1753" t="s">
        <v>2506</v>
      </c>
      <c r="M2525" s="1753">
        <f>H2286</f>
        <v>0.30199999999999999</v>
      </c>
    </row>
    <row r="2526" spans="1:53" ht="18" customHeight="1">
      <c r="C2526" s="1734" t="str">
        <f>IF(ISTEXT('10. Electricidad y otras energ.'!E108),'10. Electricidad y otras energ.'!E108,"")</f>
        <v/>
      </c>
      <c r="D2526" s="1734">
        <f>'10. Electricidad y otras energ.'!F108</f>
        <v>0</v>
      </c>
      <c r="E2526" s="1734">
        <f>'10. Electricidad y otras energ.'!G108</f>
        <v>0</v>
      </c>
      <c r="F2526" s="1755">
        <f>'10. Electricidad y otras energ.'!H108</f>
        <v>0</v>
      </c>
      <c r="G2526" s="1756" t="str">
        <f t="shared" ca="1" si="208"/>
        <v/>
      </c>
      <c r="H2526" s="1552" t="str">
        <f t="shared" ca="1" si="210"/>
        <v/>
      </c>
      <c r="J2526" s="787">
        <f t="shared" si="209"/>
        <v>2</v>
      </c>
      <c r="L2526" s="1753" t="s">
        <v>2503</v>
      </c>
      <c r="M2526" s="1753" t="s">
        <v>546</v>
      </c>
    </row>
    <row r="2527" spans="1:53" ht="18" customHeight="1">
      <c r="C2527" s="1734" t="str">
        <f>IF(ISTEXT('10. Electricidad y otras energ.'!E109),'10. Electricidad y otras energ.'!E109,"")</f>
        <v/>
      </c>
      <c r="D2527" s="1734">
        <f>'10. Electricidad y otras energ.'!F109</f>
        <v>0</v>
      </c>
      <c r="E2527" s="1734">
        <f>'10. Electricidad y otras energ.'!G109</f>
        <v>0</v>
      </c>
      <c r="F2527" s="1755">
        <f>'10. Electricidad y otras energ.'!H109</f>
        <v>0</v>
      </c>
      <c r="G2527" s="1756" t="str">
        <f t="shared" ca="1" si="208"/>
        <v/>
      </c>
      <c r="H2527" s="1552" t="str">
        <f t="shared" ca="1" si="210"/>
        <v/>
      </c>
      <c r="J2527" s="787">
        <f t="shared" si="209"/>
        <v>2</v>
      </c>
    </row>
    <row r="2528" spans="1:53" ht="18" customHeight="1">
      <c r="C2528" s="1734" t="str">
        <f>IF(ISTEXT('10. Electricidad y otras energ.'!E110),'10. Electricidad y otras energ.'!E110,"")</f>
        <v/>
      </c>
      <c r="D2528" s="1734">
        <f>'10. Electricidad y otras energ.'!F110</f>
        <v>0</v>
      </c>
      <c r="E2528" s="1734">
        <f>'10. Electricidad y otras energ.'!G110</f>
        <v>0</v>
      </c>
      <c r="F2528" s="1755">
        <f>'10. Electricidad y otras energ.'!H110</f>
        <v>0</v>
      </c>
      <c r="G2528" s="1756" t="str">
        <f t="shared" ca="1" si="208"/>
        <v/>
      </c>
      <c r="H2528" s="1552" t="str">
        <f t="shared" ca="1" si="210"/>
        <v/>
      </c>
      <c r="J2528" s="787">
        <f t="shared" si="209"/>
        <v>2</v>
      </c>
    </row>
    <row r="2529" spans="3:10" ht="18" customHeight="1">
      <c r="C2529" s="1734" t="str">
        <f>IF(ISTEXT('10. Electricidad y otras energ.'!E111),'10. Electricidad y otras energ.'!E111,"")</f>
        <v/>
      </c>
      <c r="D2529" s="1734">
        <f>'10. Electricidad y otras energ.'!F111</f>
        <v>0</v>
      </c>
      <c r="E2529" s="1734">
        <f>'10. Electricidad y otras energ.'!G111</f>
        <v>0</v>
      </c>
      <c r="F2529" s="1755">
        <f>'10. Electricidad y otras energ.'!H111</f>
        <v>0</v>
      </c>
      <c r="G2529" s="1756" t="str">
        <f t="shared" ca="1" si="208"/>
        <v/>
      </c>
      <c r="H2529" s="1552" t="str">
        <f t="shared" ca="1" si="210"/>
        <v/>
      </c>
      <c r="J2529" s="787">
        <f t="shared" si="209"/>
        <v>2</v>
      </c>
    </row>
    <row r="2530" spans="3:10" ht="18" customHeight="1">
      <c r="C2530" s="1734" t="str">
        <f>IF(ISTEXT('10. Electricidad y otras energ.'!E112),'10. Electricidad y otras energ.'!E112,"")</f>
        <v/>
      </c>
      <c r="D2530" s="1734">
        <f>'10. Electricidad y otras energ.'!F112</f>
        <v>0</v>
      </c>
      <c r="E2530" s="1734">
        <f>'10. Electricidad y otras energ.'!G112</f>
        <v>0</v>
      </c>
      <c r="F2530" s="1755">
        <f>'10. Electricidad y otras energ.'!H112</f>
        <v>0</v>
      </c>
      <c r="G2530" s="1756" t="str">
        <f t="shared" ca="1" si="208"/>
        <v/>
      </c>
      <c r="H2530" s="1552" t="str">
        <f t="shared" ca="1" si="210"/>
        <v/>
      </c>
      <c r="J2530" s="787">
        <f t="shared" si="209"/>
        <v>2</v>
      </c>
    </row>
    <row r="2531" spans="3:10" ht="18" customHeight="1">
      <c r="C2531" s="1734" t="str">
        <f>IF(ISTEXT('10. Electricidad y otras energ.'!E113),'10. Electricidad y otras energ.'!E113,"")</f>
        <v/>
      </c>
      <c r="D2531" s="1734">
        <f>'10. Electricidad y otras energ.'!F113</f>
        <v>0</v>
      </c>
      <c r="E2531" s="1734">
        <f>'10. Electricidad y otras energ.'!G113</f>
        <v>0</v>
      </c>
      <c r="F2531" s="1755">
        <f>'10. Electricidad y otras energ.'!H113</f>
        <v>0</v>
      </c>
      <c r="G2531" s="1756" t="str">
        <f t="shared" ca="1" si="208"/>
        <v/>
      </c>
      <c r="H2531" s="1552" t="str">
        <f t="shared" ca="1" si="210"/>
        <v/>
      </c>
      <c r="J2531" s="787">
        <f t="shared" si="209"/>
        <v>2</v>
      </c>
    </row>
    <row r="2532" spans="3:10" ht="18" customHeight="1">
      <c r="C2532" s="1734" t="str">
        <f>IF(ISTEXT('10. Electricidad y otras energ.'!E114),'10. Electricidad y otras energ.'!E114,"")</f>
        <v/>
      </c>
      <c r="D2532" s="1734">
        <f>'10. Electricidad y otras energ.'!F114</f>
        <v>0</v>
      </c>
      <c r="E2532" s="1734">
        <f>'10. Electricidad y otras energ.'!G114</f>
        <v>0</v>
      </c>
      <c r="F2532" s="1755">
        <f>'10. Electricidad y otras energ.'!H114</f>
        <v>0</v>
      </c>
      <c r="G2532" s="1756" t="str">
        <f t="shared" ref="G2532:G2541" ca="1" si="211">IFERROR((IF($E2532=$L$2524,$M$2524,IF($E2532=$L$2525,$M$2525,VLOOKUP(D2532,$J$2226:$K$2471,2,0)))),"")</f>
        <v/>
      </c>
      <c r="H2532" s="1552" t="str">
        <f t="shared" ref="H2532:H2541" ca="1" si="212">IF(ISNUMBER(F2532*G2532),F2532*G2532,"")</f>
        <v/>
      </c>
      <c r="J2532" s="787">
        <f t="shared" si="209"/>
        <v>2</v>
      </c>
    </row>
    <row r="2533" spans="3:10" ht="18" customHeight="1">
      <c r="C2533" s="1734" t="str">
        <f>IF(ISTEXT('10. Electricidad y otras energ.'!E115),'10. Electricidad y otras energ.'!E115,"")</f>
        <v/>
      </c>
      <c r="D2533" s="1734">
        <f>'10. Electricidad y otras energ.'!F115</f>
        <v>0</v>
      </c>
      <c r="E2533" s="1734">
        <f>'10. Electricidad y otras energ.'!G115</f>
        <v>0</v>
      </c>
      <c r="F2533" s="1755">
        <f>'10. Electricidad y otras energ.'!H115</f>
        <v>0</v>
      </c>
      <c r="G2533" s="1756" t="str">
        <f t="shared" ca="1" si="211"/>
        <v/>
      </c>
      <c r="H2533" s="1552" t="str">
        <f t="shared" ca="1" si="212"/>
        <v/>
      </c>
      <c r="J2533" s="787">
        <f t="shared" si="209"/>
        <v>2</v>
      </c>
    </row>
    <row r="2534" spans="3:10" ht="18" customHeight="1">
      <c r="C2534" s="1734" t="str">
        <f>IF(ISTEXT('10. Electricidad y otras energ.'!E116),'10. Electricidad y otras energ.'!E116,"")</f>
        <v/>
      </c>
      <c r="D2534" s="1734">
        <f>'10. Electricidad y otras energ.'!F116</f>
        <v>0</v>
      </c>
      <c r="E2534" s="1734">
        <f>'10. Electricidad y otras energ.'!G116</f>
        <v>0</v>
      </c>
      <c r="F2534" s="1755">
        <f>'10. Electricidad y otras energ.'!H116</f>
        <v>0</v>
      </c>
      <c r="G2534" s="1756" t="str">
        <f t="shared" ca="1" si="211"/>
        <v/>
      </c>
      <c r="H2534" s="1552" t="str">
        <f t="shared" ca="1" si="212"/>
        <v/>
      </c>
      <c r="J2534" s="787">
        <f t="shared" si="209"/>
        <v>2</v>
      </c>
    </row>
    <row r="2535" spans="3:10" ht="18" customHeight="1">
      <c r="C2535" s="1734" t="str">
        <f>IF(ISTEXT('10. Electricidad y otras energ.'!E117),'10. Electricidad y otras energ.'!E117,"")</f>
        <v/>
      </c>
      <c r="D2535" s="1734">
        <f>'10. Electricidad y otras energ.'!F117</f>
        <v>0</v>
      </c>
      <c r="E2535" s="1734">
        <f>'10. Electricidad y otras energ.'!G117</f>
        <v>0</v>
      </c>
      <c r="F2535" s="1755">
        <f>'10. Electricidad y otras energ.'!H117</f>
        <v>0</v>
      </c>
      <c r="G2535" s="1756" t="str">
        <f t="shared" ca="1" si="211"/>
        <v/>
      </c>
      <c r="H2535" s="1552" t="str">
        <f t="shared" ca="1" si="212"/>
        <v/>
      </c>
      <c r="J2535" s="787">
        <f t="shared" si="209"/>
        <v>2</v>
      </c>
    </row>
    <row r="2536" spans="3:10" ht="18" customHeight="1">
      <c r="C2536" s="1734" t="str">
        <f>IF(ISTEXT('10. Electricidad y otras energ.'!E118),'10. Electricidad y otras energ.'!E118,"")</f>
        <v/>
      </c>
      <c r="D2536" s="1734">
        <f>'10. Electricidad y otras energ.'!F118</f>
        <v>0</v>
      </c>
      <c r="E2536" s="1734">
        <f>'10. Electricidad y otras energ.'!G118</f>
        <v>0</v>
      </c>
      <c r="F2536" s="1755">
        <f>'10. Electricidad y otras energ.'!H118</f>
        <v>0</v>
      </c>
      <c r="G2536" s="1756" t="str">
        <f t="shared" ca="1" si="211"/>
        <v/>
      </c>
      <c r="H2536" s="1552" t="str">
        <f t="shared" ca="1" si="212"/>
        <v/>
      </c>
      <c r="J2536" s="787">
        <f t="shared" si="209"/>
        <v>2</v>
      </c>
    </row>
    <row r="2537" spans="3:10" ht="18" customHeight="1">
      <c r="C2537" s="1734" t="str">
        <f>IF(ISTEXT('10. Electricidad y otras energ.'!E119),'10. Electricidad y otras energ.'!E119,"")</f>
        <v/>
      </c>
      <c r="D2537" s="1734">
        <f>'10. Electricidad y otras energ.'!F119</f>
        <v>0</v>
      </c>
      <c r="E2537" s="1734">
        <f>'10. Electricidad y otras energ.'!G119</f>
        <v>0</v>
      </c>
      <c r="F2537" s="1755">
        <f>'10. Electricidad y otras energ.'!H119</f>
        <v>0</v>
      </c>
      <c r="G2537" s="1756" t="str">
        <f t="shared" ca="1" si="211"/>
        <v/>
      </c>
      <c r="H2537" s="1552" t="str">
        <f t="shared" ca="1" si="212"/>
        <v/>
      </c>
      <c r="J2537" s="787">
        <f t="shared" si="209"/>
        <v>2</v>
      </c>
    </row>
    <row r="2538" spans="3:10" ht="18" customHeight="1">
      <c r="C2538" s="1734" t="str">
        <f>IF(ISTEXT('10. Electricidad y otras energ.'!E120),'10. Electricidad y otras energ.'!E120,"")</f>
        <v/>
      </c>
      <c r="D2538" s="1734">
        <f>'10. Electricidad y otras energ.'!F120</f>
        <v>0</v>
      </c>
      <c r="E2538" s="1734">
        <f>'10. Electricidad y otras energ.'!G120</f>
        <v>0</v>
      </c>
      <c r="F2538" s="1755">
        <f>'10. Electricidad y otras energ.'!H120</f>
        <v>0</v>
      </c>
      <c r="G2538" s="1756" t="str">
        <f t="shared" ca="1" si="211"/>
        <v/>
      </c>
      <c r="H2538" s="1552" t="str">
        <f t="shared" ca="1" si="212"/>
        <v/>
      </c>
      <c r="J2538" s="787">
        <f t="shared" si="209"/>
        <v>2</v>
      </c>
    </row>
    <row r="2539" spans="3:10" ht="18" customHeight="1">
      <c r="C2539" s="1734" t="str">
        <f>IF(ISTEXT('10. Electricidad y otras energ.'!E121),'10. Electricidad y otras energ.'!E121,"")</f>
        <v/>
      </c>
      <c r="D2539" s="1734">
        <f>'10. Electricidad y otras energ.'!F121</f>
        <v>0</v>
      </c>
      <c r="E2539" s="1734">
        <f>'10. Electricidad y otras energ.'!G121</f>
        <v>0</v>
      </c>
      <c r="F2539" s="1755">
        <f>'10. Electricidad y otras energ.'!H121</f>
        <v>0</v>
      </c>
      <c r="G2539" s="1756" t="str">
        <f t="shared" ca="1" si="211"/>
        <v/>
      </c>
      <c r="H2539" s="1552" t="str">
        <f t="shared" ca="1" si="212"/>
        <v/>
      </c>
      <c r="J2539" s="787">
        <f t="shared" si="209"/>
        <v>2</v>
      </c>
    </row>
    <row r="2540" spans="3:10" ht="18" customHeight="1">
      <c r="C2540" s="1734" t="str">
        <f>IF(ISTEXT('10. Electricidad y otras energ.'!E122),'10. Electricidad y otras energ.'!E122,"")</f>
        <v/>
      </c>
      <c r="D2540" s="1734">
        <f>'10. Electricidad y otras energ.'!F122</f>
        <v>0</v>
      </c>
      <c r="E2540" s="1734">
        <f>'10. Electricidad y otras energ.'!G122</f>
        <v>0</v>
      </c>
      <c r="F2540" s="1755">
        <f>'10. Electricidad y otras energ.'!H122</f>
        <v>0</v>
      </c>
      <c r="G2540" s="1756" t="str">
        <f t="shared" ca="1" si="211"/>
        <v/>
      </c>
      <c r="H2540" s="1552" t="str">
        <f t="shared" ca="1" si="212"/>
        <v/>
      </c>
      <c r="J2540" s="787">
        <f>IF(D2541="Varias comercializadoras",1,2)</f>
        <v>2</v>
      </c>
    </row>
    <row r="2541" spans="3:10" ht="18" customHeight="1">
      <c r="C2541" s="1734" t="str">
        <f>IF(ISTEXT('10. Electricidad y otras energ.'!E123),'10. Electricidad y otras energ.'!E123,"")</f>
        <v/>
      </c>
      <c r="D2541" s="1734">
        <f>'10. Electricidad y otras energ.'!F123</f>
        <v>0</v>
      </c>
      <c r="E2541" s="1734">
        <f>'10. Electricidad y otras energ.'!G123</f>
        <v>0</v>
      </c>
      <c r="F2541" s="1755">
        <f>'10. Electricidad y otras energ.'!H123</f>
        <v>0</v>
      </c>
      <c r="G2541" s="1756" t="str">
        <f t="shared" ca="1" si="211"/>
        <v/>
      </c>
      <c r="H2541" s="1552" t="str">
        <f t="shared" ca="1" si="212"/>
        <v/>
      </c>
    </row>
    <row r="2542" spans="3:10" ht="18" customHeight="1">
      <c r="H2542" s="1757">
        <f ca="1">SUMIF(H2522:H2541,"&gt;0")</f>
        <v>0</v>
      </c>
    </row>
    <row r="2543" spans="3:10" ht="18" customHeight="1"/>
    <row r="2544" spans="3:10" ht="18" customHeight="1"/>
    <row r="2545" spans="1:53" ht="18" customHeight="1">
      <c r="K2545" s="13"/>
      <c r="L2545" s="43"/>
      <c r="AQ2545" s="12"/>
      <c r="AS2545" s="44"/>
      <c r="AT2545" s="45"/>
    </row>
    <row r="2546" spans="1:53" ht="18" customHeight="1">
      <c r="B2546" s="288" t="s">
        <v>528</v>
      </c>
      <c r="C2546" s="288"/>
      <c r="D2546" s="288"/>
      <c r="E2546" s="288"/>
      <c r="F2546" s="288"/>
      <c r="G2546" s="288"/>
      <c r="H2546" s="288"/>
      <c r="I2546" s="288"/>
      <c r="J2546" s="288"/>
      <c r="K2546" s="288"/>
    </row>
    <row r="2547" spans="1:53" ht="18" customHeight="1">
      <c r="B2547" s="1"/>
      <c r="C2547" s="1"/>
      <c r="D2547" s="1"/>
      <c r="E2547" s="1"/>
      <c r="F2547" s="1"/>
      <c r="G2547" s="1"/>
      <c r="H2547" s="1"/>
      <c r="I2547" s="1"/>
      <c r="J2547" s="1"/>
      <c r="K2547" s="1"/>
    </row>
    <row r="2548" spans="1:53" ht="18" customHeight="1">
      <c r="D2548" s="1538" t="s">
        <v>2100</v>
      </c>
      <c r="E2548" s="1538" t="s">
        <v>2101</v>
      </c>
      <c r="F2548" s="1538" t="s">
        <v>2102</v>
      </c>
      <c r="G2548" s="1538" t="s">
        <v>2103</v>
      </c>
    </row>
    <row r="2549" spans="1:53" ht="18" customHeight="1">
      <c r="A2549" s="452">
        <v>27</v>
      </c>
      <c r="B2549">
        <v>12</v>
      </c>
      <c r="C2549" s="1539" t="s">
        <v>2511</v>
      </c>
      <c r="D2549" s="1575" t="s">
        <v>546</v>
      </c>
      <c r="E2549" s="1575" t="s">
        <v>546</v>
      </c>
      <c r="F2549" s="1575" t="s">
        <v>546</v>
      </c>
      <c r="G2549" s="1540">
        <f>ROUND(G2566,2)</f>
        <v>0</v>
      </c>
    </row>
    <row r="2550" spans="1:53" ht="18" customHeight="1">
      <c r="A2550" s="454"/>
      <c r="B2550" s="22"/>
      <c r="C2550" s="19"/>
      <c r="D2550" s="19"/>
      <c r="E2550" s="19"/>
      <c r="F2550" s="19"/>
      <c r="G2550" s="47" t="e">
        <f>D2549+E2549*$H$9/1000+F2549*$H$10/1000</f>
        <v>#VALUE!</v>
      </c>
      <c r="H2550" s="19"/>
      <c r="J2550" s="21"/>
      <c r="K2550" s="21"/>
      <c r="L2550" s="21"/>
      <c r="M2550" s="21"/>
      <c r="N2550" s="21"/>
      <c r="O2550" s="21"/>
      <c r="P2550" s="19"/>
      <c r="Q2550" s="19"/>
      <c r="R2550" s="19"/>
      <c r="S2550" s="19"/>
      <c r="T2550" s="19"/>
      <c r="U2550" s="19"/>
      <c r="V2550" s="21"/>
      <c r="W2550" s="21"/>
      <c r="X2550" s="21"/>
      <c r="Y2550" s="21"/>
      <c r="Z2550" s="21"/>
      <c r="AA2550" s="21"/>
      <c r="AB2550" s="19"/>
      <c r="AC2550" s="19"/>
      <c r="AD2550" s="19"/>
      <c r="AE2550" s="19"/>
      <c r="AF2550" s="19"/>
      <c r="AG2550" s="19"/>
      <c r="AH2550" s="21"/>
      <c r="AI2550" s="21"/>
      <c r="AJ2550" s="21"/>
      <c r="AK2550" s="21"/>
      <c r="AL2550" s="21"/>
      <c r="AM2550" s="21"/>
      <c r="AN2550" s="19"/>
      <c r="AO2550" s="19"/>
      <c r="AP2550" s="19"/>
      <c r="AQ2550" s="19"/>
      <c r="AR2550" s="19"/>
      <c r="AS2550" s="19"/>
      <c r="AT2550" s="21"/>
      <c r="AU2550" s="21"/>
      <c r="AV2550" s="21"/>
      <c r="AW2550" s="21"/>
      <c r="AX2550" s="21"/>
      <c r="AY2550" s="21"/>
      <c r="AZ2550" s="19"/>
      <c r="BA2550" s="19"/>
    </row>
    <row r="2551" spans="1:53" ht="18" customHeight="1">
      <c r="AQ2551" s="12"/>
      <c r="AS2551" s="44"/>
      <c r="AT2551" s="45"/>
    </row>
    <row r="2552" spans="1:53" ht="18" customHeight="1">
      <c r="B2552" s="37" t="s">
        <v>2512</v>
      </c>
      <c r="F2552" s="41"/>
      <c r="G2552" s="41"/>
      <c r="H2552" s="41"/>
      <c r="I2552" s="41"/>
      <c r="J2552" s="41"/>
      <c r="K2552" s="41"/>
      <c r="L2552" s="41"/>
    </row>
    <row r="2553" spans="1:53" ht="18" customHeight="1">
      <c r="B2553" s="1"/>
      <c r="J2553" s="12"/>
    </row>
    <row r="2554" spans="1:53" ht="18" customHeight="1">
      <c r="C2554" s="1732" t="s">
        <v>158</v>
      </c>
      <c r="D2554" s="1732" t="s">
        <v>530</v>
      </c>
      <c r="E2554" s="1732" t="s">
        <v>406</v>
      </c>
      <c r="F2554" s="1732" t="s">
        <v>717</v>
      </c>
      <c r="G2554" s="1732" t="s">
        <v>2109</v>
      </c>
      <c r="I2554" s="1758" t="s">
        <v>2513</v>
      </c>
    </row>
    <row r="2555" spans="1:53" ht="18" customHeight="1">
      <c r="C2555" s="1617" t="s">
        <v>583</v>
      </c>
      <c r="D2555" s="1617"/>
      <c r="E2555" s="1617"/>
      <c r="F2555" s="1617"/>
      <c r="G2555" s="1617" t="s">
        <v>2241</v>
      </c>
      <c r="I2555" s="1759" t="s">
        <v>2514</v>
      </c>
    </row>
    <row r="2556" spans="1:53" ht="18" customHeight="1">
      <c r="C2556" s="1734" t="str">
        <f>IF(ISTEXT('10. Electricidad y otras energ.'!E146),'10. Electricidad y otras energ.'!E146,"")</f>
        <v/>
      </c>
      <c r="D2556" s="1734">
        <f>'10. Electricidad y otras energ.'!F146</f>
        <v>0</v>
      </c>
      <c r="E2556" s="1734">
        <f>'10. Electricidad y otras energ.'!G146</f>
        <v>0</v>
      </c>
      <c r="F2556" s="1760" t="str">
        <f>IF(ISNUMBER('10. Electricidad y otras energ.'!H146),'10. Electricidad y otras energ.'!H146,"")</f>
        <v/>
      </c>
      <c r="G2556" s="1552" t="str">
        <f>IF(ISNUMBER(E2556*F2556),E2556*F2556,"")</f>
        <v/>
      </c>
      <c r="I2556" s="1761" t="s">
        <v>2515</v>
      </c>
    </row>
    <row r="2557" spans="1:53" ht="18" customHeight="1">
      <c r="C2557" s="1734" t="str">
        <f>IF(ISTEXT('10. Electricidad y otras energ.'!E147),'10. Electricidad y otras energ.'!E147,"")</f>
        <v/>
      </c>
      <c r="D2557" s="1734">
        <f>'10. Electricidad y otras energ.'!F147</f>
        <v>0</v>
      </c>
      <c r="E2557" s="1734">
        <f>'10. Electricidad y otras energ.'!G147</f>
        <v>0</v>
      </c>
      <c r="F2557" s="1760" t="str">
        <f>IF(ISNUMBER('10. Electricidad y otras energ.'!H147),'10. Electricidad y otras energ.'!H147,"")</f>
        <v/>
      </c>
      <c r="G2557" s="1552" t="str">
        <f t="shared" ref="G2557:G2565" si="213">IF(ISNUMBER(E2557*F2557),E2557*F2557,"")</f>
        <v/>
      </c>
      <c r="I2557" s="1761" t="s">
        <v>2516</v>
      </c>
    </row>
    <row r="2558" spans="1:53" ht="18" customHeight="1">
      <c r="C2558" s="1734" t="str">
        <f>IF(ISTEXT('10. Electricidad y otras energ.'!E148),'10. Electricidad y otras energ.'!E148,"")</f>
        <v/>
      </c>
      <c r="D2558" s="1734">
        <f>'10. Electricidad y otras energ.'!F148</f>
        <v>0</v>
      </c>
      <c r="E2558" s="1734">
        <f>'10. Electricidad y otras energ.'!G148</f>
        <v>0</v>
      </c>
      <c r="F2558" s="1760" t="str">
        <f>IF(ISNUMBER('10. Electricidad y otras energ.'!H148),'10. Electricidad y otras energ.'!H148,"")</f>
        <v/>
      </c>
      <c r="G2558" s="1552" t="str">
        <f t="shared" si="213"/>
        <v/>
      </c>
      <c r="I2558" s="1762" t="s">
        <v>2517</v>
      </c>
    </row>
    <row r="2559" spans="1:53" ht="18" customHeight="1">
      <c r="C2559" s="1734" t="str">
        <f>IF(ISTEXT('10. Electricidad y otras energ.'!E149),'10. Electricidad y otras energ.'!E149,"")</f>
        <v/>
      </c>
      <c r="D2559" s="1734">
        <f>'10. Electricidad y otras energ.'!F149</f>
        <v>0</v>
      </c>
      <c r="E2559" s="1734">
        <f>'10. Electricidad y otras energ.'!G149</f>
        <v>0</v>
      </c>
      <c r="F2559" s="1760" t="str">
        <f>IF(ISNUMBER('10. Electricidad y otras energ.'!H149),'10. Electricidad y otras energ.'!H149,"")</f>
        <v/>
      </c>
      <c r="G2559" s="1552" t="str">
        <f t="shared" si="213"/>
        <v/>
      </c>
    </row>
    <row r="2560" spans="1:53" ht="18" customHeight="1">
      <c r="C2560" s="1734" t="str">
        <f>IF(ISTEXT('10. Electricidad y otras energ.'!E150),'10. Electricidad y otras energ.'!E150,"")</f>
        <v/>
      </c>
      <c r="D2560" s="1734">
        <f>'10. Electricidad y otras energ.'!F150</f>
        <v>0</v>
      </c>
      <c r="E2560" s="1734">
        <f>'10. Electricidad y otras energ.'!G150</f>
        <v>0</v>
      </c>
      <c r="F2560" s="1760" t="str">
        <f>IF(ISNUMBER('10. Electricidad y otras energ.'!H150),'10. Electricidad y otras energ.'!H150,"")</f>
        <v/>
      </c>
      <c r="G2560" s="1552" t="str">
        <f t="shared" si="213"/>
        <v/>
      </c>
      <c r="J2560" s="12"/>
    </row>
    <row r="2561" spans="1:13" ht="18" customHeight="1">
      <c r="C2561" s="1734" t="str">
        <f>IF(ISTEXT('10. Electricidad y otras energ.'!E151),'10. Electricidad y otras energ.'!E151,"")</f>
        <v/>
      </c>
      <c r="D2561" s="1734">
        <f>'10. Electricidad y otras energ.'!F151</f>
        <v>0</v>
      </c>
      <c r="E2561" s="1734">
        <f>'10. Electricidad y otras energ.'!G151</f>
        <v>0</v>
      </c>
      <c r="F2561" s="1760" t="str">
        <f>IF(ISNUMBER('10. Electricidad y otras energ.'!H151),'10. Electricidad y otras energ.'!H151,"")</f>
        <v/>
      </c>
      <c r="G2561" s="1552" t="str">
        <f t="shared" si="213"/>
        <v/>
      </c>
      <c r="J2561" s="12"/>
    </row>
    <row r="2562" spans="1:13" ht="18" customHeight="1">
      <c r="C2562" s="1734" t="str">
        <f>IF(ISTEXT('10. Electricidad y otras energ.'!E152),'10. Electricidad y otras energ.'!E152,"")</f>
        <v/>
      </c>
      <c r="D2562" s="1734">
        <f>'10. Electricidad y otras energ.'!F152</f>
        <v>0</v>
      </c>
      <c r="E2562" s="1734">
        <f>'10. Electricidad y otras energ.'!G152</f>
        <v>0</v>
      </c>
      <c r="F2562" s="1760" t="str">
        <f>IF(ISNUMBER('10. Electricidad y otras energ.'!H152),'10. Electricidad y otras energ.'!H152,"")</f>
        <v/>
      </c>
      <c r="G2562" s="1552" t="str">
        <f t="shared" si="213"/>
        <v/>
      </c>
      <c r="J2562" s="12"/>
    </row>
    <row r="2563" spans="1:13" ht="18" customHeight="1">
      <c r="C2563" s="1734" t="str">
        <f>IF(ISTEXT('10. Electricidad y otras energ.'!E153),'10. Electricidad y otras energ.'!E153,"")</f>
        <v/>
      </c>
      <c r="D2563" s="1734">
        <f>'10. Electricidad y otras energ.'!F153</f>
        <v>0</v>
      </c>
      <c r="E2563" s="1734">
        <f>'10. Electricidad y otras energ.'!G153</f>
        <v>0</v>
      </c>
      <c r="F2563" s="1760" t="str">
        <f>IF(ISNUMBER('10. Electricidad y otras energ.'!H153),'10. Electricidad y otras energ.'!H153,"")</f>
        <v/>
      </c>
      <c r="G2563" s="1552" t="str">
        <f t="shared" si="213"/>
        <v/>
      </c>
      <c r="J2563" s="12"/>
    </row>
    <row r="2564" spans="1:13" ht="18" customHeight="1">
      <c r="C2564" s="1734" t="str">
        <f>IF(ISTEXT('10. Electricidad y otras energ.'!E154),'10. Electricidad y otras energ.'!E154,"")</f>
        <v/>
      </c>
      <c r="D2564" s="1734">
        <f>'10. Electricidad y otras energ.'!F154</f>
        <v>0</v>
      </c>
      <c r="E2564" s="1734">
        <f>'10. Electricidad y otras energ.'!G154</f>
        <v>0</v>
      </c>
      <c r="F2564" s="1760" t="str">
        <f>IF(ISNUMBER('10. Electricidad y otras energ.'!H154),'10. Electricidad y otras energ.'!H154,"")</f>
        <v/>
      </c>
      <c r="G2564" s="1552" t="str">
        <f t="shared" si="213"/>
        <v/>
      </c>
      <c r="J2564" s="12"/>
    </row>
    <row r="2565" spans="1:13" ht="18" customHeight="1">
      <c r="C2565" s="1734" t="str">
        <f>IF(ISTEXT('10. Electricidad y otras energ.'!E155),'10. Electricidad y otras energ.'!E155,"")</f>
        <v/>
      </c>
      <c r="D2565" s="1734">
        <f>'10. Electricidad y otras energ.'!F155</f>
        <v>0</v>
      </c>
      <c r="E2565" s="1734">
        <f>'10. Electricidad y otras energ.'!G155</f>
        <v>0</v>
      </c>
      <c r="F2565" s="1760" t="str">
        <f>IF(ISNUMBER('10. Electricidad y otras energ.'!H155),'10. Electricidad y otras energ.'!H155,"")</f>
        <v/>
      </c>
      <c r="G2565" s="1552" t="str">
        <f t="shared" si="213"/>
        <v/>
      </c>
      <c r="J2565" s="12"/>
    </row>
    <row r="2566" spans="1:13" ht="18" customHeight="1">
      <c r="G2566" s="1757">
        <f>SUMIF(G2556:G2565,"&gt;0")</f>
        <v>0</v>
      </c>
    </row>
    <row r="2567" spans="1:13" ht="18" customHeight="1"/>
    <row r="2568" spans="1:13" ht="18" customHeight="1">
      <c r="A2568" s="462" t="s">
        <v>25</v>
      </c>
      <c r="B2568" s="283" t="s">
        <v>26</v>
      </c>
      <c r="C2568" s="284"/>
      <c r="D2568" s="284"/>
      <c r="E2568" s="284"/>
      <c r="F2568" s="284"/>
      <c r="G2568" s="284"/>
      <c r="H2568" s="284"/>
      <c r="I2568" s="284"/>
      <c r="J2568" s="284"/>
      <c r="K2568" s="284"/>
      <c r="L2568" s="284"/>
      <c r="M2568" s="284"/>
    </row>
    <row r="2569" spans="1:13" ht="18" customHeight="1"/>
    <row r="2570" spans="1:13" ht="18" customHeight="1">
      <c r="H2570" s="12"/>
    </row>
    <row r="2571" spans="1:13" ht="18" customHeight="1">
      <c r="A2571" s="452" t="s">
        <v>2518</v>
      </c>
      <c r="D2571" s="12"/>
      <c r="E2571" s="12"/>
      <c r="H2571" s="12"/>
    </row>
    <row r="2572" spans="1:13" ht="18" customHeight="1">
      <c r="B2572" s="1487" t="s">
        <v>1974</v>
      </c>
      <c r="C2572" s="1566"/>
      <c r="D2572" s="1763">
        <f>'1.Datos generales organización '!H3</f>
        <v>0</v>
      </c>
      <c r="H2572" s="12"/>
      <c r="I2572" s="12"/>
    </row>
    <row r="2573" spans="1:13" ht="18" customHeight="1">
      <c r="B2573" s="266" t="s">
        <v>536</v>
      </c>
      <c r="D2573" s="46">
        <f>'1.Datos generales organización '!K5</f>
        <v>0</v>
      </c>
      <c r="H2573" s="12"/>
      <c r="I2573" s="12"/>
    </row>
    <row r="2574" spans="1:13" ht="18" customHeight="1">
      <c r="B2574" s="659" t="s">
        <v>805</v>
      </c>
      <c r="D2574" s="46" t="str">
        <f>D6</f>
        <v/>
      </c>
      <c r="H2574" s="12"/>
      <c r="I2574" s="12"/>
    </row>
    <row r="2575" spans="1:13" ht="18" customHeight="1">
      <c r="B2575" s="659" t="s">
        <v>2519</v>
      </c>
      <c r="D2575" s="54">
        <f>ROUND(I2619/1000,2)</f>
        <v>0</v>
      </c>
      <c r="H2575" s="12"/>
      <c r="I2575" s="12"/>
    </row>
    <row r="2576" spans="1:13" ht="18" customHeight="1">
      <c r="B2576" s="659" t="s">
        <v>2520</v>
      </c>
      <c r="D2576" s="54">
        <f ca="1">ROUND(I2625/1000,2)</f>
        <v>0</v>
      </c>
      <c r="H2576" s="12"/>
      <c r="I2576" s="12"/>
    </row>
    <row r="2577" spans="2:14" ht="18" customHeight="1">
      <c r="B2577" s="1764" t="s">
        <v>2521</v>
      </c>
      <c r="C2577" s="1765"/>
      <c r="D2577" s="1766">
        <f ca="1">D2575+D2576</f>
        <v>0</v>
      </c>
      <c r="I2577" s="12"/>
    </row>
    <row r="2578" spans="2:14" ht="18" customHeight="1">
      <c r="I2578" s="12"/>
    </row>
    <row r="2579" spans="2:14" ht="18" customHeight="1" thickBot="1">
      <c r="E2579" s="1767" t="s">
        <v>2100</v>
      </c>
      <c r="F2579" s="1767" t="s">
        <v>2101</v>
      </c>
      <c r="G2579" s="1767" t="s">
        <v>2102</v>
      </c>
      <c r="H2579" s="1767" t="s">
        <v>2103</v>
      </c>
    </row>
    <row r="2580" spans="2:14" ht="18" customHeight="1">
      <c r="B2580">
        <v>1</v>
      </c>
      <c r="C2580" s="51" t="s">
        <v>206</v>
      </c>
      <c r="D2580" s="460"/>
      <c r="E2580" s="464" t="str">
        <f>D686</f>
        <v>-</v>
      </c>
      <c r="F2580" s="464" t="str">
        <f>E686</f>
        <v>-</v>
      </c>
      <c r="G2580" s="464">
        <f>F686</f>
        <v>0</v>
      </c>
      <c r="H2580" s="464">
        <f>G686</f>
        <v>0</v>
      </c>
      <c r="I2580" s="1768">
        <f>SUM(H2580:H2589)</f>
        <v>0</v>
      </c>
      <c r="K2580" s="47"/>
      <c r="M2580">
        <v>1</v>
      </c>
      <c r="N2580" t="s">
        <v>2522</v>
      </c>
    </row>
    <row r="2581" spans="2:14" ht="18" customHeight="1">
      <c r="B2581">
        <v>2</v>
      </c>
      <c r="C2581" s="1769" t="s">
        <v>208</v>
      </c>
      <c r="D2581" s="1770"/>
      <c r="E2581" s="1771" t="str">
        <f>D712</f>
        <v>-</v>
      </c>
      <c r="F2581" s="1771" t="str">
        <f>E712</f>
        <v>-</v>
      </c>
      <c r="G2581" s="1771">
        <f>F712</f>
        <v>0</v>
      </c>
      <c r="H2581" s="1771">
        <f>G712</f>
        <v>0</v>
      </c>
      <c r="K2581" s="47"/>
      <c r="M2581">
        <v>2</v>
      </c>
      <c r="N2581" t="s">
        <v>2523</v>
      </c>
    </row>
    <row r="2582" spans="2:14" ht="18" customHeight="1">
      <c r="B2582">
        <v>3</v>
      </c>
      <c r="C2582" s="1769" t="s">
        <v>209</v>
      </c>
      <c r="D2582" s="1770"/>
      <c r="E2582" s="1771" t="str">
        <f>D738</f>
        <v>-</v>
      </c>
      <c r="F2582" s="1771" t="str">
        <f>E738</f>
        <v>-</v>
      </c>
      <c r="G2582" s="1771">
        <f>F738</f>
        <v>0</v>
      </c>
      <c r="H2582" s="1771">
        <f>G738</f>
        <v>0</v>
      </c>
      <c r="K2582" s="47"/>
      <c r="M2582">
        <v>3</v>
      </c>
      <c r="N2582" t="s">
        <v>209</v>
      </c>
    </row>
    <row r="2583" spans="2:14" ht="18" customHeight="1">
      <c r="B2583">
        <v>4</v>
      </c>
      <c r="C2583" s="1769" t="s">
        <v>210</v>
      </c>
      <c r="D2583" s="1770"/>
      <c r="E2583" s="1771" t="str">
        <f>D771</f>
        <v>-</v>
      </c>
      <c r="F2583" s="1771" t="str">
        <f>E771</f>
        <v>-</v>
      </c>
      <c r="G2583" s="1771">
        <f>F771</f>
        <v>0</v>
      </c>
      <c r="H2583" s="1771">
        <f>G771</f>
        <v>0</v>
      </c>
      <c r="K2583" s="47"/>
      <c r="M2583">
        <v>4</v>
      </c>
      <c r="N2583" t="s">
        <v>210</v>
      </c>
    </row>
    <row r="2584" spans="2:14" ht="18" customHeight="1">
      <c r="B2584">
        <v>5</v>
      </c>
      <c r="C2584" s="1769" t="s">
        <v>2524</v>
      </c>
      <c r="D2584" s="1770"/>
      <c r="E2584" s="1771" t="str">
        <f>D1063</f>
        <v>-</v>
      </c>
      <c r="F2584" s="1771" t="str">
        <f>E1063</f>
        <v>-</v>
      </c>
      <c r="G2584" s="1771">
        <f>F1063</f>
        <v>0</v>
      </c>
      <c r="H2584" s="1771">
        <f>G1063</f>
        <v>0</v>
      </c>
      <c r="K2584" s="47"/>
      <c r="M2584">
        <v>5</v>
      </c>
      <c r="N2584" t="s">
        <v>2159</v>
      </c>
    </row>
    <row r="2585" spans="2:14" ht="18" customHeight="1">
      <c r="B2585">
        <v>6</v>
      </c>
      <c r="C2585" s="1769" t="s">
        <v>212</v>
      </c>
      <c r="D2585" s="1770"/>
      <c r="E2585" s="1771" t="str">
        <f>D1086</f>
        <v>-</v>
      </c>
      <c r="F2585" s="1771" t="str">
        <f>E1086</f>
        <v>-</v>
      </c>
      <c r="G2585" s="1771" t="str">
        <f>F1086</f>
        <v>-</v>
      </c>
      <c r="H2585" s="1771">
        <f>G1086</f>
        <v>0</v>
      </c>
      <c r="K2585" s="47"/>
      <c r="M2585">
        <v>6</v>
      </c>
      <c r="N2585" t="s">
        <v>212</v>
      </c>
    </row>
    <row r="2586" spans="2:14" ht="18" customHeight="1">
      <c r="B2586">
        <v>7</v>
      </c>
      <c r="C2586" s="1769" t="s">
        <v>213</v>
      </c>
      <c r="D2586" s="1770"/>
      <c r="E2586" s="1771" t="str">
        <f>D1124</f>
        <v>-</v>
      </c>
      <c r="F2586" s="1771">
        <f>E1124</f>
        <v>0</v>
      </c>
      <c r="G2586" s="1771" t="str">
        <f>F1124</f>
        <v>-</v>
      </c>
      <c r="H2586" s="1771">
        <f>G1124</f>
        <v>0</v>
      </c>
      <c r="K2586" s="47"/>
      <c r="M2586">
        <v>7</v>
      </c>
      <c r="N2586" t="s">
        <v>213</v>
      </c>
    </row>
    <row r="2587" spans="2:14" ht="18" customHeight="1">
      <c r="B2587">
        <v>8</v>
      </c>
      <c r="C2587" s="1769" t="s">
        <v>214</v>
      </c>
      <c r="D2587" s="1770"/>
      <c r="E2587" s="1771">
        <f>D1151</f>
        <v>0</v>
      </c>
      <c r="F2587" s="1771" t="str">
        <f>E1151</f>
        <v>-</v>
      </c>
      <c r="G2587" s="1771" t="str">
        <f>F1151</f>
        <v>-</v>
      </c>
      <c r="H2587" s="1771">
        <f>G1151</f>
        <v>0</v>
      </c>
      <c r="K2587" s="47"/>
      <c r="M2587">
        <v>8</v>
      </c>
      <c r="N2587" t="s">
        <v>214</v>
      </c>
    </row>
    <row r="2588" spans="2:14" ht="18" customHeight="1">
      <c r="B2588">
        <v>9</v>
      </c>
      <c r="C2588" s="1769" t="s">
        <v>215</v>
      </c>
      <c r="D2588" s="1770"/>
      <c r="E2588" s="1771">
        <f>D1172</f>
        <v>0</v>
      </c>
      <c r="F2588" s="1771" t="str">
        <f>E1172</f>
        <v>-</v>
      </c>
      <c r="G2588" s="1771" t="str">
        <f>F1172</f>
        <v>-</v>
      </c>
      <c r="H2588" s="1771">
        <f>G1172</f>
        <v>0</v>
      </c>
      <c r="K2588" s="47"/>
      <c r="M2588">
        <v>9</v>
      </c>
      <c r="N2588" t="s">
        <v>215</v>
      </c>
    </row>
    <row r="2589" spans="2:14" ht="18" customHeight="1" thickBot="1">
      <c r="B2589">
        <v>10</v>
      </c>
      <c r="C2589" s="1772" t="s">
        <v>2525</v>
      </c>
      <c r="D2589" s="1773"/>
      <c r="E2589" s="1774" t="str">
        <f>D1236</f>
        <v>-</v>
      </c>
      <c r="F2589" s="1774">
        <f>E1236</f>
        <v>0</v>
      </c>
      <c r="G2589" s="1774">
        <f>F1236</f>
        <v>0</v>
      </c>
      <c r="H2589" s="1774">
        <f>G1236</f>
        <v>0</v>
      </c>
      <c r="K2589" s="47"/>
      <c r="M2589">
        <v>10</v>
      </c>
      <c r="N2589" t="s">
        <v>2207</v>
      </c>
    </row>
    <row r="2590" spans="2:14" ht="18" customHeight="1">
      <c r="B2590">
        <v>11</v>
      </c>
      <c r="C2590" s="51" t="s">
        <v>2526</v>
      </c>
      <c r="D2590" s="460"/>
      <c r="E2590" s="464">
        <f>D1256</f>
        <v>0</v>
      </c>
      <c r="F2590" s="464">
        <f>E1256</f>
        <v>0</v>
      </c>
      <c r="G2590" s="464">
        <f>F1256</f>
        <v>0</v>
      </c>
      <c r="H2590" s="464">
        <f>G1256</f>
        <v>0</v>
      </c>
      <c r="I2590" s="1768">
        <f>SUM(H2590:H2591)</f>
        <v>0</v>
      </c>
      <c r="K2590" s="47"/>
      <c r="M2590">
        <v>11</v>
      </c>
      <c r="N2590" t="s">
        <v>2526</v>
      </c>
    </row>
    <row r="2591" spans="2:14" ht="18" customHeight="1" thickBot="1">
      <c r="B2591">
        <v>12</v>
      </c>
      <c r="C2591" s="1772" t="s">
        <v>2527</v>
      </c>
      <c r="D2591" s="1773"/>
      <c r="E2591" s="1774">
        <f>D1370</f>
        <v>0</v>
      </c>
      <c r="F2591" s="1774">
        <f>E1370</f>
        <v>0</v>
      </c>
      <c r="G2591" s="1774">
        <f>F1370</f>
        <v>0</v>
      </c>
      <c r="H2591" s="1774">
        <f>G1370</f>
        <v>0</v>
      </c>
      <c r="K2591" s="47"/>
      <c r="M2591">
        <v>12</v>
      </c>
      <c r="N2591" t="s">
        <v>2527</v>
      </c>
    </row>
    <row r="2592" spans="2:14" ht="18" customHeight="1">
      <c r="B2592">
        <v>13</v>
      </c>
      <c r="C2592" s="51" t="s">
        <v>2528</v>
      </c>
      <c r="D2592" s="460"/>
      <c r="E2592" s="464">
        <f>D1453</f>
        <v>0</v>
      </c>
      <c r="F2592" s="464">
        <f>E1453</f>
        <v>0</v>
      </c>
      <c r="G2592" s="464">
        <f>F1453</f>
        <v>0</v>
      </c>
      <c r="H2592" s="464">
        <f>G1453</f>
        <v>0</v>
      </c>
      <c r="I2592" s="1768">
        <f>SUM(H2592:H2600)</f>
        <v>0</v>
      </c>
      <c r="K2592" s="47"/>
      <c r="M2592">
        <v>13</v>
      </c>
      <c r="N2592" t="s">
        <v>2528</v>
      </c>
    </row>
    <row r="2593" spans="2:14" ht="18" customHeight="1">
      <c r="B2593">
        <v>14</v>
      </c>
      <c r="C2593" s="1769" t="s">
        <v>2529</v>
      </c>
      <c r="D2593" s="1770"/>
      <c r="E2593" s="1771">
        <f>D1598</f>
        <v>0</v>
      </c>
      <c r="F2593" s="1771">
        <f>E1598</f>
        <v>0</v>
      </c>
      <c r="G2593" s="1771">
        <f>F1598</f>
        <v>0</v>
      </c>
      <c r="H2593" s="1771">
        <f>G1598</f>
        <v>0</v>
      </c>
      <c r="K2593" s="47"/>
      <c r="M2593">
        <v>14</v>
      </c>
      <c r="N2593" t="s">
        <v>2529</v>
      </c>
    </row>
    <row r="2594" spans="2:14" ht="18" customHeight="1">
      <c r="B2594">
        <v>15</v>
      </c>
      <c r="C2594" s="1769" t="s">
        <v>2530</v>
      </c>
      <c r="D2594" s="1770"/>
      <c r="E2594" s="1771">
        <f>D1696</f>
        <v>0</v>
      </c>
      <c r="F2594" s="1771">
        <f>E1696</f>
        <v>0</v>
      </c>
      <c r="G2594" s="1771">
        <f>F1696</f>
        <v>0</v>
      </c>
      <c r="H2594" s="1771">
        <f>G1696</f>
        <v>0</v>
      </c>
      <c r="K2594" s="47"/>
      <c r="M2594">
        <v>15</v>
      </c>
      <c r="N2594" t="s">
        <v>2530</v>
      </c>
    </row>
    <row r="2595" spans="2:14" ht="18" customHeight="1">
      <c r="B2595">
        <v>16</v>
      </c>
      <c r="C2595" s="1769" t="s">
        <v>2531</v>
      </c>
      <c r="D2595" s="1770"/>
      <c r="E2595" s="1771">
        <f t="shared" ref="E2595:H2597" si="214">D1800</f>
        <v>0</v>
      </c>
      <c r="F2595" s="1771">
        <f t="shared" si="214"/>
        <v>0</v>
      </c>
      <c r="G2595" s="1771">
        <f t="shared" si="214"/>
        <v>0</v>
      </c>
      <c r="H2595" s="1771">
        <f t="shared" si="214"/>
        <v>0</v>
      </c>
      <c r="K2595" s="47"/>
      <c r="M2595">
        <v>16</v>
      </c>
      <c r="N2595" t="s">
        <v>2531</v>
      </c>
    </row>
    <row r="2596" spans="2:14" ht="18" customHeight="1">
      <c r="B2596">
        <v>17</v>
      </c>
      <c r="C2596" s="1769" t="s">
        <v>2532</v>
      </c>
      <c r="D2596" s="1770"/>
      <c r="E2596" s="1771">
        <f t="shared" si="214"/>
        <v>0</v>
      </c>
      <c r="F2596" s="1771">
        <f t="shared" si="214"/>
        <v>0</v>
      </c>
      <c r="G2596" s="1771">
        <f t="shared" si="214"/>
        <v>0</v>
      </c>
      <c r="H2596" s="1771">
        <f t="shared" si="214"/>
        <v>0</v>
      </c>
      <c r="K2596" s="47"/>
      <c r="M2596">
        <v>17</v>
      </c>
      <c r="N2596" t="s">
        <v>2532</v>
      </c>
    </row>
    <row r="2597" spans="2:14" ht="18" customHeight="1">
      <c r="B2597">
        <v>18</v>
      </c>
      <c r="C2597" s="1769" t="s">
        <v>2533</v>
      </c>
      <c r="D2597" s="1770"/>
      <c r="E2597" s="1771">
        <f t="shared" si="214"/>
        <v>0</v>
      </c>
      <c r="F2597" s="1771">
        <f t="shared" si="214"/>
        <v>0</v>
      </c>
      <c r="G2597" s="1771">
        <f t="shared" si="214"/>
        <v>0</v>
      </c>
      <c r="H2597" s="1771">
        <f t="shared" si="214"/>
        <v>0</v>
      </c>
      <c r="K2597" s="47"/>
      <c r="M2597">
        <v>18</v>
      </c>
      <c r="N2597" t="s">
        <v>2533</v>
      </c>
    </row>
    <row r="2598" spans="2:14" ht="18" customHeight="1">
      <c r="B2598">
        <v>19</v>
      </c>
      <c r="C2598" s="1775" t="s">
        <v>558</v>
      </c>
      <c r="D2598" s="1642"/>
      <c r="E2598" s="1776">
        <f t="shared" ref="E2598:H2600" si="215">D1997</f>
        <v>0</v>
      </c>
      <c r="F2598" s="1776">
        <f t="shared" si="215"/>
        <v>0</v>
      </c>
      <c r="G2598" s="1776">
        <f t="shared" si="215"/>
        <v>0</v>
      </c>
      <c r="H2598" s="1776">
        <f t="shared" si="215"/>
        <v>0</v>
      </c>
      <c r="K2598" s="47"/>
      <c r="M2598">
        <v>19</v>
      </c>
      <c r="N2598" t="s">
        <v>558</v>
      </c>
    </row>
    <row r="2599" spans="2:14" ht="18" customHeight="1">
      <c r="B2599">
        <v>20</v>
      </c>
      <c r="C2599" s="1775" t="s">
        <v>559</v>
      </c>
      <c r="D2599" s="1642"/>
      <c r="E2599" s="1776">
        <f t="shared" si="215"/>
        <v>0</v>
      </c>
      <c r="F2599" s="1776">
        <f t="shared" si="215"/>
        <v>0</v>
      </c>
      <c r="G2599" s="1776">
        <f t="shared" si="215"/>
        <v>0</v>
      </c>
      <c r="H2599" s="1776">
        <f t="shared" si="215"/>
        <v>0</v>
      </c>
      <c r="K2599" s="47"/>
      <c r="M2599">
        <v>20</v>
      </c>
      <c r="N2599" t="s">
        <v>559</v>
      </c>
    </row>
    <row r="2600" spans="2:14" ht="18" customHeight="1" thickBot="1">
      <c r="B2600">
        <v>21</v>
      </c>
      <c r="C2600" s="1772" t="s">
        <v>560</v>
      </c>
      <c r="D2600" s="1773"/>
      <c r="E2600" s="1776">
        <f t="shared" si="215"/>
        <v>0</v>
      </c>
      <c r="F2600" s="1776">
        <f t="shared" si="215"/>
        <v>0</v>
      </c>
      <c r="G2600" s="1776">
        <f t="shared" si="215"/>
        <v>0</v>
      </c>
      <c r="H2600" s="1776">
        <f t="shared" si="215"/>
        <v>0</v>
      </c>
      <c r="K2600" s="47"/>
      <c r="M2600">
        <v>21</v>
      </c>
      <c r="N2600" t="s">
        <v>560</v>
      </c>
    </row>
    <row r="2601" spans="2:14" ht="18" customHeight="1">
      <c r="B2601">
        <v>22</v>
      </c>
      <c r="C2601" s="51" t="s">
        <v>2534</v>
      </c>
      <c r="D2601" s="460"/>
      <c r="E2601" s="464" t="str">
        <f>D2040</f>
        <v>-</v>
      </c>
      <c r="F2601" s="464" t="str">
        <f>E2040</f>
        <v>-</v>
      </c>
      <c r="G2601" s="464" t="str">
        <f>F2040</f>
        <v>-</v>
      </c>
      <c r="H2601" s="464">
        <f>G2040</f>
        <v>0</v>
      </c>
      <c r="I2601" s="1768">
        <f>SUM(H2601:H2602)</f>
        <v>0</v>
      </c>
      <c r="K2601" s="47"/>
      <c r="M2601">
        <v>22</v>
      </c>
      <c r="N2601" t="s">
        <v>2534</v>
      </c>
    </row>
    <row r="2602" spans="2:14" ht="18" customHeight="1" thickBot="1">
      <c r="B2602">
        <v>23</v>
      </c>
      <c r="C2602" s="1772" t="s">
        <v>2535</v>
      </c>
      <c r="D2602" s="1773"/>
      <c r="E2602" s="1774" t="str">
        <f>D2124</f>
        <v>-</v>
      </c>
      <c r="F2602" s="1774" t="str">
        <f>E2124</f>
        <v>-</v>
      </c>
      <c r="G2602" s="1774" t="str">
        <f>F2124</f>
        <v>-</v>
      </c>
      <c r="H2602" s="1774">
        <f>G2124</f>
        <v>0</v>
      </c>
      <c r="K2602" s="47"/>
      <c r="M2602">
        <v>23</v>
      </c>
      <c r="N2602" t="s">
        <v>2535</v>
      </c>
    </row>
    <row r="2603" spans="2:14" ht="18" customHeight="1" thickBot="1">
      <c r="B2603">
        <v>24</v>
      </c>
      <c r="C2603" s="55" t="s">
        <v>18</v>
      </c>
      <c r="D2603" s="461"/>
      <c r="E2603" s="465">
        <f>D2159</f>
        <v>0</v>
      </c>
      <c r="F2603" s="465">
        <f>E2159</f>
        <v>0</v>
      </c>
      <c r="G2603" s="465">
        <f>F2159</f>
        <v>0</v>
      </c>
      <c r="H2603" s="465">
        <f>G2159</f>
        <v>0</v>
      </c>
      <c r="I2603" s="1768">
        <f>H2603</f>
        <v>0</v>
      </c>
      <c r="K2603" s="47"/>
      <c r="M2603">
        <v>24</v>
      </c>
      <c r="N2603" t="s">
        <v>18</v>
      </c>
    </row>
    <row r="2604" spans="2:14" ht="18" customHeight="1">
      <c r="B2604">
        <v>25</v>
      </c>
      <c r="C2604" s="51" t="s">
        <v>593</v>
      </c>
      <c r="D2604" s="460"/>
      <c r="E2604" s="464" t="str">
        <f>D2221</f>
        <v>-</v>
      </c>
      <c r="F2604" s="464" t="str">
        <f>E2221</f>
        <v>-</v>
      </c>
      <c r="G2604" s="464" t="str">
        <f>F2221</f>
        <v>-</v>
      </c>
      <c r="H2604" s="464">
        <f ca="1">G2221</f>
        <v>0</v>
      </c>
      <c r="I2604" s="1768">
        <f ca="1">SUM(H2604:H2606)</f>
        <v>0</v>
      </c>
      <c r="K2604" s="47"/>
      <c r="M2604">
        <v>25</v>
      </c>
      <c r="N2604" t="s">
        <v>593</v>
      </c>
    </row>
    <row r="2605" spans="2:14" ht="18" customHeight="1">
      <c r="B2605">
        <v>26</v>
      </c>
      <c r="C2605" s="1769" t="s">
        <v>594</v>
      </c>
      <c r="D2605" s="1770"/>
      <c r="E2605" s="1771" t="str">
        <f>D2515</f>
        <v>-</v>
      </c>
      <c r="F2605" s="1771" t="str">
        <f>E2515</f>
        <v>-</v>
      </c>
      <c r="G2605" s="1771" t="str">
        <f>F2515</f>
        <v>-</v>
      </c>
      <c r="H2605" s="1771">
        <f ca="1">G2515</f>
        <v>0</v>
      </c>
      <c r="K2605" s="47"/>
      <c r="M2605">
        <v>26</v>
      </c>
      <c r="N2605" t="s">
        <v>594</v>
      </c>
    </row>
    <row r="2606" spans="2:14" ht="18" customHeight="1" thickBot="1">
      <c r="B2606">
        <v>27</v>
      </c>
      <c r="C2606" s="1772" t="s">
        <v>2536</v>
      </c>
      <c r="D2606" s="1773"/>
      <c r="E2606" s="1774" t="str">
        <f>D2549</f>
        <v>-</v>
      </c>
      <c r="F2606" s="1774" t="str">
        <f>E2549</f>
        <v>-</v>
      </c>
      <c r="G2606" s="1774" t="str">
        <f>F2549</f>
        <v>-</v>
      </c>
      <c r="H2606" s="1774">
        <f>G2549</f>
        <v>0</v>
      </c>
      <c r="K2606" s="47"/>
      <c r="M2606">
        <v>27</v>
      </c>
      <c r="N2606" t="s">
        <v>2536</v>
      </c>
    </row>
    <row r="2607" spans="2:14" ht="18" customHeight="1">
      <c r="I2607" s="12"/>
    </row>
    <row r="2608" spans="2:14" ht="18" customHeight="1">
      <c r="I2608" s="12"/>
    </row>
    <row r="2609" spans="2:11" ht="18" customHeight="1">
      <c r="F2609" s="1767" t="s">
        <v>2100</v>
      </c>
      <c r="G2609" s="1767" t="s">
        <v>2101</v>
      </c>
      <c r="H2609" s="1767" t="s">
        <v>2102</v>
      </c>
      <c r="I2609" s="1767" t="s">
        <v>2103</v>
      </c>
      <c r="K2609" s="1777" t="s">
        <v>2537</v>
      </c>
    </row>
    <row r="2610" spans="2:11" ht="18" customHeight="1">
      <c r="B2610" s="1"/>
      <c r="C2610" s="1778" t="s">
        <v>544</v>
      </c>
      <c r="D2610" s="1779" t="s">
        <v>554</v>
      </c>
      <c r="E2610" s="1780"/>
      <c r="F2610" s="1781">
        <f>IFERROR(SUM(E2580:E2589),"")</f>
        <v>0</v>
      </c>
      <c r="G2610" s="1781">
        <f>IFERROR(SUM(F2580:F2589),"")</f>
        <v>0</v>
      </c>
      <c r="H2610" s="1781">
        <f>IFERROR(SUM(G2580:G2589),"")</f>
        <v>0</v>
      </c>
      <c r="I2610" s="1781">
        <f>IFERROR(SUM(H2580:H2589),"")</f>
        <v>0</v>
      </c>
      <c r="K2610" s="1782" t="e">
        <f>I2610/$I$2619</f>
        <v>#DIV/0!</v>
      </c>
    </row>
    <row r="2611" spans="2:11" ht="15.75" customHeight="1">
      <c r="C2611" s="713"/>
      <c r="D2611" s="1779" t="s">
        <v>555</v>
      </c>
      <c r="E2611" s="1783"/>
      <c r="F2611" s="1781">
        <f>IFERROR(SUM(E2590:E2591),"")</f>
        <v>0</v>
      </c>
      <c r="G2611" s="1781">
        <f>IFERROR(SUM(F2590:F2591),"")</f>
        <v>0</v>
      </c>
      <c r="H2611" s="1781">
        <f>IFERROR(SUM(G2590:G2591),"")</f>
        <v>0</v>
      </c>
      <c r="I2611" s="1781">
        <f>IFERROR(SUM(H2590:H2591),"")</f>
        <v>0</v>
      </c>
      <c r="K2611" s="1782" t="e">
        <f>I2611/$I$2619</f>
        <v>#DIV/0!</v>
      </c>
    </row>
    <row r="2612" spans="2:11" ht="15" customHeight="1">
      <c r="C2612" s="713"/>
      <c r="D2612" s="1779" t="s">
        <v>589</v>
      </c>
      <c r="F2612" s="1781">
        <f>IFERROR(SUM(E2592:E2593),"")</f>
        <v>0</v>
      </c>
      <c r="G2612" s="1781">
        <f>IFERROR(SUM(F2592:F2593),"")</f>
        <v>0</v>
      </c>
      <c r="H2612" s="1781">
        <f>IFERROR(SUM(G2592:G2593),"")</f>
        <v>0</v>
      </c>
      <c r="I2612" s="1781">
        <f>IFERROR(SUM(H2592:H2593),"")</f>
        <v>0</v>
      </c>
      <c r="K2612" s="1782" t="e">
        <f t="shared" ref="K2612:K2619" si="216">I2612/$I$2619</f>
        <v>#DIV/0!</v>
      </c>
    </row>
    <row r="2613" spans="2:11" ht="15" customHeight="1">
      <c r="C2613" s="713"/>
      <c r="D2613" s="1779" t="s">
        <v>557</v>
      </c>
      <c r="E2613" s="1784"/>
      <c r="F2613" s="1781">
        <f>IFERROR(SUM(E2594:E2597),"")</f>
        <v>0</v>
      </c>
      <c r="G2613" s="1781">
        <f>IFERROR(SUM(F2594:F2597),"")</f>
        <v>0</v>
      </c>
      <c r="H2613" s="1781">
        <f>IFERROR(SUM(G2594:G2597),"")</f>
        <v>0</v>
      </c>
      <c r="I2613" s="1781">
        <f>IFERROR(SUM(H2594:H2597),"")</f>
        <v>0</v>
      </c>
      <c r="K2613" s="1782" t="e">
        <f t="shared" si="216"/>
        <v>#DIV/0!</v>
      </c>
    </row>
    <row r="2614" spans="2:11" ht="15" customHeight="1">
      <c r="C2614" s="713"/>
      <c r="D2614" s="1779" t="s">
        <v>558</v>
      </c>
      <c r="E2614" s="1784"/>
      <c r="F2614" s="1781">
        <f t="shared" ref="F2614:I2615" si="217">IFERROR(E2598,"")</f>
        <v>0</v>
      </c>
      <c r="G2614" s="1781">
        <f t="shared" si="217"/>
        <v>0</v>
      </c>
      <c r="H2614" s="1781">
        <f t="shared" si="217"/>
        <v>0</v>
      </c>
      <c r="I2614" s="1781">
        <f t="shared" si="217"/>
        <v>0</v>
      </c>
      <c r="K2614" s="1782" t="e">
        <f t="shared" si="216"/>
        <v>#DIV/0!</v>
      </c>
    </row>
    <row r="2615" spans="2:11" ht="15" customHeight="1">
      <c r="C2615" s="713"/>
      <c r="D2615" s="1779" t="s">
        <v>559</v>
      </c>
      <c r="E2615" s="1784"/>
      <c r="F2615" s="1781">
        <f t="shared" si="217"/>
        <v>0</v>
      </c>
      <c r="G2615" s="1781">
        <f t="shared" si="217"/>
        <v>0</v>
      </c>
      <c r="H2615" s="1781">
        <f t="shared" si="217"/>
        <v>0</v>
      </c>
      <c r="I2615" s="1781">
        <f t="shared" si="217"/>
        <v>0</v>
      </c>
      <c r="K2615" s="1782" t="e">
        <f t="shared" si="216"/>
        <v>#DIV/0!</v>
      </c>
    </row>
    <row r="2616" spans="2:11" ht="15" customHeight="1">
      <c r="C2616" s="713"/>
      <c r="D2616" s="1779" t="s">
        <v>560</v>
      </c>
      <c r="E2616" s="1784"/>
      <c r="F2616" s="1781">
        <f>IFERROR(E2600,"")</f>
        <v>0</v>
      </c>
      <c r="G2616" s="1781">
        <f t="shared" ref="G2616:I2616" si="218">IFERROR(F2600,"")</f>
        <v>0</v>
      </c>
      <c r="H2616" s="1781">
        <f t="shared" si="218"/>
        <v>0</v>
      </c>
      <c r="I2616" s="1781">
        <f t="shared" si="218"/>
        <v>0</v>
      </c>
      <c r="K2616" s="1782" t="e">
        <f t="shared" si="216"/>
        <v>#DIV/0!</v>
      </c>
    </row>
    <row r="2617" spans="2:11" ht="15" customHeight="1">
      <c r="C2617" s="713"/>
      <c r="D2617" s="1779" t="s">
        <v>2538</v>
      </c>
      <c r="E2617" s="1784"/>
      <c r="F2617" s="1781">
        <f>IFERROR(SUM(E2601:E2602),"")</f>
        <v>0</v>
      </c>
      <c r="G2617" s="1781">
        <f t="shared" ref="G2617:I2617" si="219">IFERROR(SUM(F2601:F2602),"")</f>
        <v>0</v>
      </c>
      <c r="H2617" s="1781">
        <f t="shared" si="219"/>
        <v>0</v>
      </c>
      <c r="I2617" s="1781">
        <f t="shared" si="219"/>
        <v>0</v>
      </c>
      <c r="K2617" s="1782" t="e">
        <f t="shared" si="216"/>
        <v>#DIV/0!</v>
      </c>
    </row>
    <row r="2618" spans="2:11" ht="15" customHeight="1">
      <c r="C2618" s="713"/>
      <c r="D2618" s="1779" t="s">
        <v>562</v>
      </c>
      <c r="E2618" s="1784"/>
      <c r="F2618" s="1781">
        <f>IFERROR(E2603,"")</f>
        <v>0</v>
      </c>
      <c r="G2618" s="1781">
        <f t="shared" ref="G2618:I2618" si="220">IFERROR(F2603,"")</f>
        <v>0</v>
      </c>
      <c r="H2618" s="1781">
        <f t="shared" si="220"/>
        <v>0</v>
      </c>
      <c r="I2618" s="1781">
        <f t="shared" si="220"/>
        <v>0</v>
      </c>
      <c r="K2618" s="1782" t="e">
        <f t="shared" si="216"/>
        <v>#DIV/0!</v>
      </c>
    </row>
    <row r="2619" spans="2:11" ht="15" customHeight="1">
      <c r="C2619" s="1785"/>
      <c r="D2619" s="1786" t="s">
        <v>563</v>
      </c>
      <c r="E2619" s="1784"/>
      <c r="F2619" s="1787">
        <f>ROUND(SUM(F2610:F2618),2)</f>
        <v>0</v>
      </c>
      <c r="G2619" s="1787">
        <f>ROUND(SUM(G2610:G2618),2)</f>
        <v>0</v>
      </c>
      <c r="H2619" s="1787">
        <f>ROUND(SUM(H2610:H2618),2)</f>
        <v>0</v>
      </c>
      <c r="I2619" s="1788">
        <f>ROUND(SUM(I2610:I2618),2)</f>
        <v>0</v>
      </c>
      <c r="K2619" s="1782" t="e">
        <f t="shared" si="216"/>
        <v>#DIV/0!</v>
      </c>
    </row>
    <row r="2620" spans="2:11" ht="13.5" customHeight="1">
      <c r="B2620" s="452"/>
      <c r="C2620" s="452"/>
      <c r="D2620" s="1"/>
      <c r="F2620" s="467"/>
      <c r="G2620" s="467"/>
      <c r="H2620" s="467"/>
      <c r="I2620" s="467"/>
    </row>
    <row r="2621" spans="2:11" ht="13.5" customHeight="1">
      <c r="B2621" s="1"/>
      <c r="C2621" s="1"/>
      <c r="D2621" s="1"/>
      <c r="E2621" s="1"/>
      <c r="F2621" s="1"/>
      <c r="G2621" s="1"/>
      <c r="H2621" s="1"/>
      <c r="I2621" s="1"/>
      <c r="J2621" s="1"/>
      <c r="K2621" s="1777" t="s">
        <v>2539</v>
      </c>
    </row>
    <row r="2622" spans="2:11" ht="15" customHeight="1">
      <c r="C2622" s="1778" t="s">
        <v>2540</v>
      </c>
      <c r="D2622" s="1779" t="s">
        <v>593</v>
      </c>
      <c r="E2622" s="1789"/>
      <c r="F2622" s="468" t="s">
        <v>546</v>
      </c>
      <c r="G2622" s="468" t="s">
        <v>546</v>
      </c>
      <c r="H2622" s="468" t="s">
        <v>546</v>
      </c>
      <c r="I2622" s="52">
        <f ca="1">IFERROR(H2604,"")</f>
        <v>0</v>
      </c>
      <c r="K2622" s="1782" t="e">
        <f ca="1">I2622/$I$2625</f>
        <v>#DIV/0!</v>
      </c>
    </row>
    <row r="2623" spans="2:11" ht="15" customHeight="1">
      <c r="C2623" s="713"/>
      <c r="D2623" s="1779" t="s">
        <v>594</v>
      </c>
      <c r="E2623" s="1783"/>
      <c r="F2623" s="468" t="s">
        <v>546</v>
      </c>
      <c r="G2623" s="468" t="s">
        <v>546</v>
      </c>
      <c r="H2623" s="468" t="s">
        <v>546</v>
      </c>
      <c r="I2623" s="52">
        <f ca="1">IFERROR(H2605,"")</f>
        <v>0</v>
      </c>
      <c r="K2623" s="1782" t="e">
        <f ca="1">I2623/$I$2625</f>
        <v>#DIV/0!</v>
      </c>
    </row>
    <row r="2624" spans="2:11" ht="15" customHeight="1">
      <c r="C2624" s="713"/>
      <c r="D2624" s="1779" t="s">
        <v>567</v>
      </c>
      <c r="E2624" s="1784"/>
      <c r="F2624" s="52">
        <f t="shared" ref="F2624:H2624" si="221">SUM(E2606:E2608)</f>
        <v>0</v>
      </c>
      <c r="G2624" s="52">
        <f t="shared" si="221"/>
        <v>0</v>
      </c>
      <c r="H2624" s="52">
        <f t="shared" si="221"/>
        <v>0</v>
      </c>
      <c r="I2624" s="52">
        <f>IFERROR(H2606,"")</f>
        <v>0</v>
      </c>
      <c r="K2624" s="1782" t="e">
        <f ca="1">I2624/$I$2625</f>
        <v>#DIV/0!</v>
      </c>
    </row>
    <row r="2625" spans="2:11" ht="15.75" customHeight="1">
      <c r="C2625" s="1785"/>
      <c r="D2625" s="1786" t="s">
        <v>563</v>
      </c>
      <c r="E2625" s="1790"/>
      <c r="F2625" s="466">
        <f>SUM(F2622:F2624)</f>
        <v>0</v>
      </c>
      <c r="G2625" s="466">
        <f t="shared" ref="G2625:H2625" si="222">SUM(G2622:G2624)</f>
        <v>0</v>
      </c>
      <c r="H2625" s="466">
        <f t="shared" si="222"/>
        <v>0</v>
      </c>
      <c r="I2625" s="469">
        <f ca="1">SUM(I2622:I2624)</f>
        <v>0</v>
      </c>
      <c r="K2625" s="1782" t="e">
        <f ca="1">I2625/$I$2625</f>
        <v>#DIV/0!</v>
      </c>
    </row>
    <row r="2626" spans="2:11" ht="18" customHeight="1">
      <c r="B2626" s="1"/>
      <c r="C2626" s="1"/>
      <c r="D2626" s="1"/>
      <c r="E2626" s="1"/>
      <c r="F2626" s="1"/>
      <c r="G2626" s="1"/>
      <c r="H2626" s="1"/>
      <c r="I2626" s="1"/>
      <c r="J2626" s="1"/>
      <c r="K2626" s="1"/>
    </row>
    <row r="2627" spans="2:11">
      <c r="C2627" s="1791" t="s">
        <v>137</v>
      </c>
      <c r="D2627" s="1792"/>
      <c r="E2627" s="1793"/>
      <c r="F2627" s="53">
        <f>IF(ISNUMBER(SUM(F2619+F2625)),ROUND(SUM(F2619+F2625),2),"")</f>
        <v>0</v>
      </c>
      <c r="G2627" s="53">
        <f t="shared" ref="G2627:I2627" si="223">IF(ISNUMBER(SUM(G2619+G2625)),ROUND(SUM(G2619+G2625),2),"")</f>
        <v>0</v>
      </c>
      <c r="H2627" s="53">
        <f t="shared" si="223"/>
        <v>0</v>
      </c>
      <c r="I2627" s="53">
        <f t="shared" ca="1" si="223"/>
        <v>0</v>
      </c>
      <c r="K2627" s="1"/>
    </row>
    <row r="2628" spans="2:11">
      <c r="K2628" s="1"/>
    </row>
    <row r="2630" spans="2:11" ht="18" customHeight="1">
      <c r="D2630" t="s">
        <v>82</v>
      </c>
      <c r="E2630" t="s">
        <v>83</v>
      </c>
      <c r="F2630" t="s">
        <v>84</v>
      </c>
      <c r="G2630" t="s">
        <v>2541</v>
      </c>
      <c r="I2630" s="12"/>
    </row>
    <row r="2631" spans="2:11" ht="18" customHeight="1">
      <c r="C2631" s="787" t="s">
        <v>805</v>
      </c>
      <c r="D2631" s="787" t="str">
        <f>IF(ISNUMBER('1.Datos generales organización '!H15),'1.Datos generales organización '!H15,"")</f>
        <v/>
      </c>
      <c r="E2631" s="787" t="str">
        <f>IF(ISNUMBER('1.Datos generales organización '!H17),'1.Datos generales organización '!H17,"")</f>
        <v/>
      </c>
      <c r="F2631" s="787" t="str">
        <f>IF(ISNUMBER('1.Datos generales organización '!H19),'1.Datos generales organización '!H19,"")</f>
        <v/>
      </c>
      <c r="G2631" s="787" t="str">
        <f>IF(ISNUMBER('1.Datos generales organización '!G5),'1.Datos generales organización '!G5,"")</f>
        <v/>
      </c>
      <c r="I2631" s="12"/>
    </row>
    <row r="2632" spans="2:11" ht="18" customHeight="1">
      <c r="C2632" s="787" t="s">
        <v>2542</v>
      </c>
      <c r="D2632" s="1794" t="str">
        <f>IF(ISNUMBER('1.Datos generales organización '!L30),ROUND('1.Datos generales organización '!L30,2),"")</f>
        <v/>
      </c>
      <c r="E2632" s="1794" t="str">
        <f>IF(ISNUMBER('1.Datos generales organización '!L31),ROUND('1.Datos generales organización '!L31,2),"")</f>
        <v/>
      </c>
      <c r="F2632" s="1794" t="str">
        <f>IF(ISNUMBER('1.Datos generales organización '!L32),ROUND('1.Datos generales organización '!L32,2),"")</f>
        <v/>
      </c>
      <c r="G2632" s="1794" t="str">
        <f>IF(ISNUMBER('1.Datos generales organización '!L28),ROUND('1.Datos generales organización '!L28,2),"")</f>
        <v/>
      </c>
      <c r="H2632" s="2" t="s">
        <v>2543</v>
      </c>
      <c r="I2632" s="12"/>
    </row>
    <row r="2633" spans="2:11" ht="18" customHeight="1">
      <c r="C2633" s="787" t="s">
        <v>149</v>
      </c>
      <c r="D2633" s="1794" t="str">
        <f>IF(ISNUMBER('1.Datos generales organización '!I30),'1.Datos generales organización '!I30,"")</f>
        <v/>
      </c>
      <c r="E2633" s="1794" t="str">
        <f>IF(ISNUMBER('1.Datos generales organización '!I31),'1.Datos generales organización '!I31,"")</f>
        <v/>
      </c>
      <c r="F2633" s="1794" t="str">
        <f>IF(ISNUMBER('1.Datos generales organización '!I32),'1.Datos generales organización '!I32,"")</f>
        <v/>
      </c>
      <c r="G2633" s="1794" t="str">
        <f>IF(ISNUMBER('1.Datos generales organización '!I28),'1.Datos generales organización '!I28,"")</f>
        <v/>
      </c>
      <c r="H2633" s="2" t="s">
        <v>2543</v>
      </c>
      <c r="I2633" s="12"/>
    </row>
    <row r="2634" spans="2:11" ht="18" customHeight="1">
      <c r="C2634" s="787" t="s">
        <v>2544</v>
      </c>
      <c r="D2634" s="1794" t="str">
        <f>IF(ISNUMBER('1.Datos generales organización '!J30),'1.Datos generales organización '!J30,"")</f>
        <v/>
      </c>
      <c r="E2634" s="1794" t="str">
        <f>IF(ISNUMBER('1.Datos generales organización '!J31),'1.Datos generales organización '!J31,"")</f>
        <v/>
      </c>
      <c r="F2634" s="1794" t="str">
        <f>IF(ISNUMBER('1.Datos generales organización '!J32),'1.Datos generales organización '!J32,"")</f>
        <v/>
      </c>
      <c r="G2634" s="1794" t="str">
        <f>IF(ISNUMBER('1.Datos generales organización '!J28),'1.Datos generales organización '!J28,"")</f>
        <v/>
      </c>
      <c r="H2634" s="2" t="s">
        <v>2543</v>
      </c>
      <c r="I2634" s="12"/>
    </row>
    <row r="2635" spans="2:11" ht="18" customHeight="1">
      <c r="H2635" s="2"/>
      <c r="I2635" s="12"/>
    </row>
    <row r="2636" spans="2:11" ht="18" customHeight="1">
      <c r="D2636" t="s">
        <v>82</v>
      </c>
      <c r="E2636" t="s">
        <v>83</v>
      </c>
      <c r="F2636" t="s">
        <v>84</v>
      </c>
      <c r="G2636" t="s">
        <v>2541</v>
      </c>
    </row>
    <row r="2637" spans="2:11" ht="18" customHeight="1">
      <c r="D2637" t="str">
        <f>IF(ISNUMBER(D2631),D2631,"")</f>
        <v/>
      </c>
      <c r="E2637" t="str">
        <f>IF(ISNUMBER(E2631),E2631,"")</f>
        <v/>
      </c>
      <c r="F2637" t="str">
        <f>IF(ISNUMBER(F2631),F2631,"")</f>
        <v/>
      </c>
      <c r="G2637" t="str">
        <f>IF(ISNUMBER(G2631),G2631,"")</f>
        <v/>
      </c>
    </row>
    <row r="2638" spans="2:11" ht="18" customHeight="1">
      <c r="C2638" s="787" t="s">
        <v>2545</v>
      </c>
      <c r="D2638" s="1794">
        <f>ROUND('1.Datos generales organización '!K15,2)</f>
        <v>0</v>
      </c>
      <c r="E2638" s="1794">
        <f>ROUND('1.Datos generales organización '!K17,2)</f>
        <v>0</v>
      </c>
      <c r="F2638" s="1794">
        <f>ROUND('1.Datos generales organización '!K19,2)</f>
        <v>0</v>
      </c>
      <c r="G2638" s="1794">
        <f ca="1">ROUND(D2577,2)</f>
        <v>0</v>
      </c>
      <c r="H2638" s="2" t="s">
        <v>2543</v>
      </c>
    </row>
    <row r="2639" spans="2:11" ht="18" customHeight="1"/>
    <row r="2640" spans="2:11" ht="18" customHeight="1"/>
    <row r="2641" spans="3:9" ht="18" customHeight="1">
      <c r="D2641" s="787" t="str">
        <f>D2631</f>
        <v/>
      </c>
      <c r="E2641" s="787" t="str">
        <f>E2631</f>
        <v/>
      </c>
      <c r="F2641" s="787" t="str">
        <f>F2631</f>
        <v/>
      </c>
      <c r="G2641" s="787" t="str">
        <f>G2631</f>
        <v/>
      </c>
    </row>
    <row r="2642" spans="3:9" ht="18" customHeight="1">
      <c r="C2642" s="787" t="s">
        <v>2545</v>
      </c>
      <c r="D2642" s="1795">
        <f>D2638</f>
        <v>0</v>
      </c>
      <c r="E2642" s="1795">
        <f>E2638</f>
        <v>0</v>
      </c>
      <c r="F2642" s="1795">
        <f>F2638</f>
        <v>0</v>
      </c>
      <c r="G2642" s="1795">
        <f ca="1">G2638</f>
        <v>0</v>
      </c>
    </row>
    <row r="2643" spans="3:9" ht="18" customHeight="1">
      <c r="C2643" s="787" t="s">
        <v>2546</v>
      </c>
      <c r="D2643" s="1796" t="str">
        <f>IFERROR(ROUND((D2642/D2632),4),"")</f>
        <v/>
      </c>
      <c r="E2643" s="1796" t="str">
        <f>IFERROR(ROUND((E2642/E2632),4),"")</f>
        <v/>
      </c>
      <c r="F2643" s="1796" t="str">
        <f>IFERROR(ROUND((F2642/F2632),4),"")</f>
        <v/>
      </c>
      <c r="G2643" s="1796" t="str">
        <f ca="1">IFERROR(ROUND((G2642/G2632),4),"")</f>
        <v/>
      </c>
      <c r="H2643" s="2" t="s">
        <v>2547</v>
      </c>
    </row>
    <row r="2644" spans="3:9" ht="18" customHeight="1">
      <c r="C2644" s="1797" t="s">
        <v>2548</v>
      </c>
      <c r="D2644" s="1798" t="str">
        <f>IFERROR(ROUND((D2642/D2633),4),"")</f>
        <v/>
      </c>
      <c r="E2644" s="1798" t="str">
        <f>IFERROR(ROUND((E2642/E2633),4),"")</f>
        <v/>
      </c>
      <c r="F2644" s="1798" t="str">
        <f t="shared" ref="F2644:G2644" si="224">IFERROR(ROUND((F2642/F2633),4),"")</f>
        <v/>
      </c>
      <c r="G2644" s="1798" t="str">
        <f t="shared" ca="1" si="224"/>
        <v/>
      </c>
      <c r="H2644" s="2" t="s">
        <v>2547</v>
      </c>
    </row>
    <row r="2645" spans="3:9" ht="18" customHeight="1">
      <c r="C2645" s="1799" t="s">
        <v>2549</v>
      </c>
      <c r="D2645" s="1800" t="str">
        <f>IFERROR(ROUND((D2642/D2634),4),"")</f>
        <v/>
      </c>
      <c r="E2645" s="1800" t="str">
        <f t="shared" ref="E2645:G2645" si="225">IFERROR(ROUND((E2642/E2634),4),"")</f>
        <v/>
      </c>
      <c r="F2645" s="1800" t="str">
        <f>IFERROR(ROUND((F2642/F2634),4),"")</f>
        <v/>
      </c>
      <c r="G2645" s="1800" t="str">
        <f t="shared" ca="1" si="225"/>
        <v/>
      </c>
      <c r="H2645" s="2" t="s">
        <v>2547</v>
      </c>
    </row>
    <row r="2646" spans="3:9" ht="18" customHeight="1"/>
    <row r="2647" spans="3:9" ht="18" customHeight="1">
      <c r="C2647" s="276" t="s">
        <v>2550</v>
      </c>
    </row>
    <row r="2648" spans="3:9" ht="18" customHeight="1" thickBot="1">
      <c r="C2648" s="787" t="s">
        <v>2551</v>
      </c>
      <c r="D2648" s="1796" t="e">
        <f>ROUND(AVERAGE((D2644,E2644,F2644)),4)</f>
        <v>#DIV/0!</v>
      </c>
      <c r="F2648" t="str">
        <f ca="1">IF(ISNUMBER(D2651),"Se cumple la condición de reducción","No se cumple la condición de reducción")</f>
        <v>No se cumple la condición de reducción</v>
      </c>
    </row>
    <row r="2649" spans="3:9" ht="18" customHeight="1" thickBot="1">
      <c r="C2649" s="787" t="s">
        <v>2552</v>
      </c>
      <c r="D2649" s="787" t="e">
        <f ca="1">ROUND(AVERAGE((E2644,F2644,G2644)),4)</f>
        <v>#DIV/0!</v>
      </c>
      <c r="G2649" s="55" t="str">
        <f ca="1">IF(OR(ISNUMBER(D2650),ISNUMBER(D2651)),IF(ISNUMBER(D2651),"Reducción de","Incremento de"),"")</f>
        <v/>
      </c>
      <c r="H2649" s="56" t="str">
        <f ca="1">IFERROR(IF(ISNUMBER(D2650),D2650,D2651),"")</f>
        <v/>
      </c>
      <c r="I2649" s="2" t="s">
        <v>2547</v>
      </c>
    </row>
    <row r="2650" spans="3:9" ht="18" customHeight="1">
      <c r="C2650" s="1801" t="s">
        <v>2553</v>
      </c>
      <c r="D2650" s="1802" t="e">
        <f ca="1">IF(D2649-D2648&gt;0,ROUND((D2649-D2648)/D2648,4),"")</f>
        <v>#DIV/0!</v>
      </c>
      <c r="F2650" s="15" t="e">
        <f ca="1">$D$2649-$D$2648</f>
        <v>#DIV/0!</v>
      </c>
      <c r="I2650" s="2" t="s">
        <v>2547</v>
      </c>
    </row>
    <row r="2651" spans="3:9" ht="18" customHeight="1">
      <c r="C2651" s="1803" t="s">
        <v>2554</v>
      </c>
      <c r="D2651" s="1804" t="e">
        <f ca="1">IF(D2648-D2649&gt;0,ROUND((D2648-D2649)/D2648,4),"")</f>
        <v>#DIV/0!</v>
      </c>
    </row>
    <row r="2652" spans="3:9" ht="18" customHeight="1"/>
    <row r="2653" spans="3:9" ht="18" customHeight="1">
      <c r="C2653" s="350" t="s">
        <v>2555</v>
      </c>
    </row>
    <row r="2654" spans="3:9" ht="18" customHeight="1" thickBot="1">
      <c r="C2654" s="787" t="s">
        <v>2551</v>
      </c>
      <c r="D2654" s="1796" t="e">
        <f>ROUND(AVERAGE((D2645,E2645,F2645)),4)</f>
        <v>#DIV/0!</v>
      </c>
      <c r="F2654" t="str">
        <f ca="1">IF(ISNUMBER(D2657),"Se cumple la condición de reducción","No se cumple la condición de reducción")</f>
        <v>No se cumple la condición de reducción</v>
      </c>
    </row>
    <row r="2655" spans="3:9" ht="18" customHeight="1" thickBot="1">
      <c r="C2655" s="787" t="s">
        <v>2552</v>
      </c>
      <c r="D2655" s="787" t="e">
        <f ca="1">ROUND(AVERAGE((E2645,F2645,G2645)),4)</f>
        <v>#DIV/0!</v>
      </c>
      <c r="G2655" s="55" t="str">
        <f ca="1">IF(OR(ISNUMBER(D2656),ISNUMBER(D2657)),IF(ISNUMBER(D2657),"Reducción de","Incremento de"),"")</f>
        <v/>
      </c>
      <c r="H2655" s="56" t="str">
        <f ca="1">IFERROR(IF(ISNUMBER(D2656),D2656,D2657),"")</f>
        <v/>
      </c>
      <c r="I2655" s="2" t="s">
        <v>2547</v>
      </c>
    </row>
    <row r="2656" spans="3:9" ht="18" customHeight="1">
      <c r="C2656" s="1801" t="s">
        <v>2553</v>
      </c>
      <c r="D2656" s="1802" t="e">
        <f ca="1">IF(D2655-D2654&gt;0,ROUND((D2655-D2654)/D2654,4),"")</f>
        <v>#DIV/0!</v>
      </c>
      <c r="F2656" s="15" t="e">
        <f ca="1">$D$2649-$D$2648</f>
        <v>#DIV/0!</v>
      </c>
      <c r="I2656" s="2" t="s">
        <v>2547</v>
      </c>
    </row>
    <row r="2657" spans="3:6" ht="18" customHeight="1">
      <c r="C2657" s="1803" t="s">
        <v>2554</v>
      </c>
      <c r="D2657" s="1804" t="e">
        <f ca="1">IF(D2654-D2655&gt;0,ROUND((D2654-D2655)/D2654,4),"")</f>
        <v>#DIV/0!</v>
      </c>
    </row>
    <row r="2658" spans="3:6" ht="18" customHeight="1">
      <c r="F2658" s="787" t="s">
        <v>2556</v>
      </c>
    </row>
    <row r="2659" spans="3:6" ht="18" customHeight="1">
      <c r="F2659" s="787"/>
    </row>
    <row r="2660" spans="3:6" ht="18" customHeight="1"/>
  </sheetData>
  <sheetProtection algorithmName="SHA-512" hashValue="7G51NqE8NE7oR4w7UPR9DMrDixS/G/hBoJB07u33YNJjV0fS3gjsfrTSDQso/zJaY/P0I8K4x1pnk2YRwqV4oQ==" saltValue="TmyS10GGsJpsryNst7z+Fw==" spinCount="100000" sheet="1" objects="1" scenarios="1"/>
  <protectedRanges>
    <protectedRange sqref="D2146:D2154 C2119 C2146:C2153 C2182:I2196 C2096:C2117 D2096:D2118" name="Rango5_1"/>
    <protectedRange sqref="C2119:E2119 C2146:C2153 C2182:I2196 C2096:C2117 D2146:F2154 D2096:F2118" name="Rango1_1"/>
    <protectedRange sqref="AH1780:AI1780" name="Rango5_2"/>
    <protectedRange sqref="X1780" name="Rango1_3_1"/>
    <protectedRange sqref="AH1780 AA1780:AD1780 Y1780 AJ1780:AK1780" name="Rango1_2"/>
    <protectedRange sqref="X1780" name="Rango4_1"/>
    <protectedRange sqref="H469:H470 C1343:C1364" name="Rango3"/>
    <protectedRange sqref="I469 D1343:E1364" name="Rango1_4"/>
    <protectedRange sqref="C1411:D1442" name="Rango3_3"/>
    <protectedRange sqref="E1411:E1442" name="Rango1_7"/>
    <protectedRange sqref="I482:I500 J506:J523" name="Celdas a rellenar"/>
    <protectedRange sqref="G506:G523" name="Celdas a rellenar_4"/>
  </protectedRanges>
  <autoFilter ref="C1466:E1506" xr:uid="{00000000-0009-0000-0000-00000E000000}"/>
  <mergeCells count="96">
    <mergeCell ref="J1911:L1911"/>
    <mergeCell ref="M1911:O1911"/>
    <mergeCell ref="F980:F981"/>
    <mergeCell ref="M1781:P1781"/>
    <mergeCell ref="F1570:F1571"/>
    <mergeCell ref="F1408:I1408"/>
    <mergeCell ref="G1570:I1570"/>
    <mergeCell ref="J1665:L1665"/>
    <mergeCell ref="M1665:P1665"/>
    <mergeCell ref="C1340:C1341"/>
    <mergeCell ref="D1408:D1409"/>
    <mergeCell ref="C1408:C1409"/>
    <mergeCell ref="D1570:D1571"/>
    <mergeCell ref="E1570:E1571"/>
    <mergeCell ref="E1408:E1409"/>
    <mergeCell ref="C1570:C1571"/>
    <mergeCell ref="C2024:C2025"/>
    <mergeCell ref="M1570:P1570"/>
    <mergeCell ref="J1570:L1570"/>
    <mergeCell ref="E2024:E2025"/>
    <mergeCell ref="F2024:F2025"/>
    <mergeCell ref="G2024:I2024"/>
    <mergeCell ref="C1978:C1979"/>
    <mergeCell ref="I1978:I1979"/>
    <mergeCell ref="G1978:G1979"/>
    <mergeCell ref="F1978:F1979"/>
    <mergeCell ref="E1978:E1979"/>
    <mergeCell ref="M1852:O1852"/>
    <mergeCell ref="P1911:S1911"/>
    <mergeCell ref="H1911:H1912"/>
    <mergeCell ref="M1978:O1978"/>
    <mergeCell ref="E1911:E1912"/>
    <mergeCell ref="C2627:E2627"/>
    <mergeCell ref="C1781:C1782"/>
    <mergeCell ref="G1781:I1781"/>
    <mergeCell ref="J2024:L2024"/>
    <mergeCell ref="J1781:L1781"/>
    <mergeCell ref="D1781:D1782"/>
    <mergeCell ref="E1781:E1782"/>
    <mergeCell ref="F1781:F1782"/>
    <mergeCell ref="C1852:C1853"/>
    <mergeCell ref="I1852:I1853"/>
    <mergeCell ref="J1852:L1852"/>
    <mergeCell ref="C1911:C1912"/>
    <mergeCell ref="F1911:F1912"/>
    <mergeCell ref="D2024:D2025"/>
    <mergeCell ref="H1978:H1979"/>
    <mergeCell ref="G1911:G1912"/>
    <mergeCell ref="E479:E481"/>
    <mergeCell ref="F479:H479"/>
    <mergeCell ref="F480:F481"/>
    <mergeCell ref="G480:H480"/>
    <mergeCell ref="I480:I481"/>
    <mergeCell ref="E503:E505"/>
    <mergeCell ref="F503:F505"/>
    <mergeCell ref="E526:E528"/>
    <mergeCell ref="G503:I503"/>
    <mergeCell ref="G504:G505"/>
    <mergeCell ref="H504:I504"/>
    <mergeCell ref="F526:J526"/>
    <mergeCell ref="J504:J505"/>
    <mergeCell ref="F527:F528"/>
    <mergeCell ref="G527:H527"/>
    <mergeCell ref="I527:J527"/>
    <mergeCell ref="C467:C468"/>
    <mergeCell ref="C479:C481"/>
    <mergeCell ref="D467:D468"/>
    <mergeCell ref="C526:C528"/>
    <mergeCell ref="D526:D528"/>
    <mergeCell ref="D479:D481"/>
    <mergeCell ref="D503:D505"/>
    <mergeCell ref="C503:C505"/>
    <mergeCell ref="K527:K528"/>
    <mergeCell ref="C549:C550"/>
    <mergeCell ref="C557:C558"/>
    <mergeCell ref="D557:D558"/>
    <mergeCell ref="E557:E558"/>
    <mergeCell ref="F557:F558"/>
    <mergeCell ref="D549:D550"/>
    <mergeCell ref="E549:E550"/>
    <mergeCell ref="AU2222:AV2222"/>
    <mergeCell ref="C1665:C1666"/>
    <mergeCell ref="D1665:D1666"/>
    <mergeCell ref="E1665:E1666"/>
    <mergeCell ref="F1665:F1666"/>
    <mergeCell ref="G1665:I1665"/>
    <mergeCell ref="G2179:J2179"/>
    <mergeCell ref="M2024:P2024"/>
    <mergeCell ref="D1852:D1853"/>
    <mergeCell ref="E1852:E1853"/>
    <mergeCell ref="F1852:F1853"/>
    <mergeCell ref="G1852:G1853"/>
    <mergeCell ref="H1852:H1853"/>
    <mergeCell ref="D1911:D1912"/>
    <mergeCell ref="D1978:D1979"/>
    <mergeCell ref="I1911:I1912"/>
  </mergeCells>
  <conditionalFormatting sqref="C2642">
    <cfRule type="iconSet" priority="118">
      <iconSet iconSet="3Arrows">
        <cfvo type="percent" val="0"/>
        <cfvo type="percent" val="33"/>
        <cfvo type="percent" val="67"/>
      </iconSet>
    </cfRule>
  </conditionalFormatting>
  <conditionalFormatting sqref="AK2045:AK2048">
    <cfRule type="cellIs" dxfId="7" priority="110" operator="lessThan">
      <formula>0</formula>
    </cfRule>
    <cfRule type="cellIs" dxfId="6" priority="111" operator="greaterThan">
      <formula>0</formula>
    </cfRule>
  </conditionalFormatting>
  <conditionalFormatting sqref="I716:J733">
    <cfRule type="expression" dxfId="5" priority="15" stopIfTrue="1">
      <formula>I716&lt;&gt;""</formula>
    </cfRule>
  </conditionalFormatting>
  <conditionalFormatting sqref="C716:C733">
    <cfRule type="expression" dxfId="4" priority="7" stopIfTrue="1">
      <formula>C716&lt;&gt;""</formula>
    </cfRule>
  </conditionalFormatting>
  <conditionalFormatting sqref="C742:C759">
    <cfRule type="expression" dxfId="3" priority="6" stopIfTrue="1">
      <formula>C742&lt;&gt;""</formula>
    </cfRule>
  </conditionalFormatting>
  <conditionalFormatting sqref="C775:C780">
    <cfRule type="expression" dxfId="2" priority="4" stopIfTrue="1">
      <formula>C775&lt;&gt;""</formula>
    </cfRule>
  </conditionalFormatting>
  <conditionalFormatting sqref="J761:J772 J742:J759">
    <cfRule type="expression" dxfId="1" priority="2" stopIfTrue="1">
      <formula>J742&lt;&gt;""</formula>
    </cfRule>
  </conditionalFormatting>
  <conditionalFormatting sqref="J775:J780">
    <cfRule type="expression" dxfId="0" priority="1" stopIfTrue="1">
      <formula>J775&lt;&gt;""</formula>
    </cfRule>
  </conditionalFormatting>
  <dataValidations count="6">
    <dataValidation type="decimal" allowBlank="1" showInputMessage="1" showErrorMessage="1" sqref="AK1780" xr:uid="{00000000-0002-0000-0E00-000000000000}">
      <formula1>0</formula1>
      <formula2>500</formula2>
    </dataValidation>
    <dataValidation type="decimal" allowBlank="1" showInputMessage="1" showErrorMessage="1" sqref="AJ1780" xr:uid="{00000000-0002-0000-0E00-000001000000}">
      <formula1>0</formula1>
      <formula2>100000000</formula2>
    </dataValidation>
    <dataValidation type="decimal" operator="greaterThan" allowBlank="1" showInputMessage="1" showErrorMessage="1" sqref="AD1780" xr:uid="{00000000-0002-0000-0E00-000002000000}">
      <formula1>0</formula1>
    </dataValidation>
    <dataValidation type="decimal" allowBlank="1" showInputMessage="1" showErrorMessage="1" sqref="AA1780:AC1780" xr:uid="{00000000-0002-0000-0E00-000003000000}">
      <formula1>0</formula1>
      <formula2>10</formula2>
    </dataValidation>
    <dataValidation type="list" allowBlank="1" showInputMessage="1" showErrorMessage="1" sqref="Y1780" xr:uid="{00000000-0002-0000-0E00-000004000000}">
      <formula1>INDIRECT("Lista_Comb_fósiles_vehículos_"&amp;$D$1)</formula1>
    </dataValidation>
    <dataValidation allowBlank="1" showInputMessage="1" showErrorMessage="1" sqref="D1116:R1116 C1115:C1116" xr:uid="{00000000-0002-0000-0E00-000005000000}"/>
  </dataValidations>
  <hyperlinks>
    <hyperlink ref="J58" r:id="rId1" xr:uid="{00000000-0004-0000-0E00-000000000000}"/>
    <hyperlink ref="G45" r:id="rId2" xr:uid="{00000000-0004-0000-0E00-000001000000}"/>
    <hyperlink ref="C1847" r:id="rId3" xr:uid="{00000000-0004-0000-0E00-000002000000}"/>
    <hyperlink ref="C1079" r:id="rId4" xr:uid="{00000000-0004-0000-0E00-000003000000}"/>
    <hyperlink ref="C1144" r:id="rId5" xr:uid="{00000000-0004-0000-0E00-000004000000}"/>
    <hyperlink ref="C1197" r:id="rId6" xr:uid="{00000000-0004-0000-0E00-000005000000}"/>
    <hyperlink ref="C634" r:id="rId7" xr:uid="{00000000-0004-0000-0E00-000006000000}"/>
    <hyperlink ref="C1118" r:id="rId8" xr:uid="{00000000-0004-0000-0E00-000007000000}"/>
    <hyperlink ref="C1229" r:id="rId9" xr:uid="{00000000-0004-0000-0E00-000008000000}"/>
    <hyperlink ref="C919" r:id="rId10" xr:uid="{00000000-0004-0000-0E00-000009000000}"/>
  </hyperlinks>
  <pageMargins left="0.7" right="0.7" top="0.75" bottom="0.75" header="0.3" footer="0.3"/>
  <pageSetup paperSize="9" orientation="portrait" r:id="rId11"/>
  <drawing r:id="rId12"/>
  <legacyDrawing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Y88"/>
  <sheetViews>
    <sheetView showRowColHeaders="0" zoomScaleNormal="100" zoomScaleSheetLayoutView="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5"/>
  <cols>
    <col min="1" max="1" width="27" style="195" customWidth="1"/>
    <col min="2" max="2" width="0.5703125" style="473" customWidth="1"/>
    <col min="3" max="3" width="1.7109375" style="82" customWidth="1"/>
    <col min="4" max="5" width="8.7109375" style="82" customWidth="1"/>
    <col min="6" max="6" width="9.5703125" style="82" customWidth="1"/>
    <col min="7" max="7" width="13.28515625" style="82" customWidth="1"/>
    <col min="8" max="8" width="14.5703125" style="82" customWidth="1"/>
    <col min="9" max="9" width="15.5703125" style="82" customWidth="1"/>
    <col min="10" max="10" width="15.85546875" style="82" customWidth="1"/>
    <col min="11" max="11" width="14.5703125" style="82" customWidth="1"/>
    <col min="12" max="12" width="10.140625" style="82" customWidth="1"/>
    <col min="13" max="13" width="12.28515625" style="82" customWidth="1"/>
    <col min="14" max="14" width="12.85546875" style="82" customWidth="1"/>
    <col min="15" max="15" width="2.7109375" style="82" customWidth="1"/>
    <col min="16" max="16384" width="11.42578125" style="82"/>
  </cols>
  <sheetData>
    <row r="1" spans="1:25" ht="36" customHeight="1">
      <c r="A1" s="80"/>
      <c r="C1" s="905" t="s">
        <v>41</v>
      </c>
      <c r="D1" s="906"/>
      <c r="E1" s="906"/>
      <c r="F1" s="906"/>
      <c r="G1" s="906"/>
      <c r="H1" s="906"/>
      <c r="I1" s="906"/>
      <c r="J1" s="906"/>
      <c r="K1" s="906"/>
      <c r="L1" s="906"/>
      <c r="M1" s="906"/>
      <c r="N1" s="906"/>
      <c r="O1" s="906"/>
    </row>
    <row r="2" spans="1:25" ht="36" customHeight="1">
      <c r="B2" s="474"/>
      <c r="H2" s="62"/>
    </row>
    <row r="3" spans="1:25" ht="17.25" customHeight="1">
      <c r="A3" s="1305" t="s">
        <v>42</v>
      </c>
      <c r="B3" s="623"/>
      <c r="D3" s="909" t="s">
        <v>43</v>
      </c>
      <c r="E3" s="910"/>
      <c r="F3" s="910"/>
      <c r="G3" s="910"/>
      <c r="H3" s="912"/>
      <c r="I3" s="913"/>
      <c r="J3" s="913"/>
      <c r="K3" s="913"/>
      <c r="L3" s="913"/>
      <c r="M3" s="914"/>
    </row>
    <row r="4" spans="1:25" ht="17.25" customHeight="1">
      <c r="A4" s="1306" t="s">
        <v>44</v>
      </c>
      <c r="B4" s="623"/>
    </row>
    <row r="5" spans="1:25" ht="17.25" customHeight="1">
      <c r="A5" s="1306" t="s">
        <v>45</v>
      </c>
      <c r="B5" s="623"/>
      <c r="D5" s="909" t="s">
        <v>46</v>
      </c>
      <c r="E5" s="910"/>
      <c r="F5" s="915"/>
      <c r="G5" s="1307"/>
      <c r="H5" s="62"/>
      <c r="J5" s="274" t="s">
        <v>47</v>
      </c>
      <c r="K5" s="921"/>
      <c r="L5" s="922"/>
      <c r="M5" s="923"/>
      <c r="Y5" s="84">
        <f>H3</f>
        <v>0</v>
      </c>
    </row>
    <row r="6" spans="1:25" ht="17.25" customHeight="1">
      <c r="A6" s="1306" t="s">
        <v>48</v>
      </c>
      <c r="B6" s="623"/>
      <c r="J6" s="403" t="s">
        <v>49</v>
      </c>
      <c r="Y6" s="84">
        <f>I10</f>
        <v>0</v>
      </c>
    </row>
    <row r="7" spans="1:25" ht="17.25" customHeight="1">
      <c r="A7" s="1306" t="s">
        <v>50</v>
      </c>
    </row>
    <row r="8" spans="1:25" ht="17.25" customHeight="1">
      <c r="A8" s="1306" t="s">
        <v>51</v>
      </c>
    </row>
    <row r="9" spans="1:25" ht="17.25" customHeight="1">
      <c r="A9" s="1306" t="s">
        <v>52</v>
      </c>
      <c r="D9" s="916" t="s">
        <v>53</v>
      </c>
      <c r="E9" s="907"/>
      <c r="F9" s="907" t="s">
        <v>54</v>
      </c>
      <c r="G9" s="907"/>
      <c r="H9" s="907"/>
      <c r="I9" s="918" t="s">
        <v>55</v>
      </c>
      <c r="J9" s="918"/>
      <c r="K9" s="918"/>
      <c r="L9" s="918"/>
      <c r="M9" s="919"/>
    </row>
    <row r="10" spans="1:25" ht="17.25" customHeight="1">
      <c r="A10" s="1306" t="s">
        <v>56</v>
      </c>
      <c r="D10" s="917"/>
      <c r="E10" s="917"/>
      <c r="F10" s="908"/>
      <c r="G10" s="908"/>
      <c r="H10" s="908"/>
      <c r="I10" s="920"/>
      <c r="J10" s="920"/>
      <c r="K10" s="920"/>
      <c r="L10" s="920"/>
      <c r="M10" s="920"/>
    </row>
    <row r="11" spans="1:25" ht="17.25" customHeight="1">
      <c r="A11" s="1306" t="s">
        <v>57</v>
      </c>
    </row>
    <row r="12" spans="1:25" ht="17.25" customHeight="1">
      <c r="A12" s="1306" t="s">
        <v>58</v>
      </c>
      <c r="D12" s="911" t="s">
        <v>59</v>
      </c>
      <c r="E12" s="911"/>
      <c r="F12" s="911"/>
      <c r="G12" s="911"/>
      <c r="H12" s="911"/>
      <c r="I12" s="911"/>
      <c r="J12" s="911"/>
      <c r="K12" s="911"/>
      <c r="L12" s="911"/>
      <c r="M12" s="911"/>
      <c r="N12" s="911"/>
    </row>
    <row r="13" spans="1:25" ht="17.25" customHeight="1">
      <c r="A13" s="1306" t="s">
        <v>60</v>
      </c>
      <c r="D13" s="911"/>
      <c r="E13" s="911"/>
      <c r="F13" s="911"/>
      <c r="G13" s="911"/>
      <c r="H13" s="911"/>
      <c r="I13" s="911"/>
      <c r="J13" s="911"/>
      <c r="K13" s="911"/>
      <c r="L13" s="911"/>
      <c r="M13" s="911"/>
      <c r="N13" s="911"/>
    </row>
    <row r="14" spans="1:25" ht="17.25" customHeight="1">
      <c r="A14" s="1306" t="s">
        <v>61</v>
      </c>
      <c r="D14" s="911"/>
      <c r="E14" s="911"/>
      <c r="F14" s="911"/>
      <c r="G14" s="911"/>
      <c r="H14" s="911"/>
      <c r="I14" s="911"/>
      <c r="J14" s="911"/>
      <c r="K14" s="911"/>
      <c r="L14" s="911"/>
      <c r="M14" s="911"/>
      <c r="N14" s="911"/>
    </row>
    <row r="15" spans="1:25" ht="17.25" customHeight="1">
      <c r="A15" s="1306" t="s">
        <v>62</v>
      </c>
      <c r="G15" s="274" t="s">
        <v>63</v>
      </c>
      <c r="H15" s="1308"/>
      <c r="I15" s="62"/>
      <c r="J15" s="274" t="s">
        <v>64</v>
      </c>
      <c r="K15" s="1309"/>
      <c r="L15" s="1310" t="s">
        <v>65</v>
      </c>
      <c r="M15" s="85"/>
    </row>
    <row r="16" spans="1:25" ht="6" customHeight="1">
      <c r="A16" s="624"/>
      <c r="J16" s="62"/>
    </row>
    <row r="17" spans="1:14" ht="18">
      <c r="G17" s="274" t="s">
        <v>66</v>
      </c>
      <c r="H17" s="1308"/>
      <c r="I17" s="62"/>
      <c r="J17" s="274" t="s">
        <v>67</v>
      </c>
      <c r="K17" s="1309"/>
      <c r="L17" s="1310" t="s">
        <v>65</v>
      </c>
      <c r="M17" s="85"/>
    </row>
    <row r="18" spans="1:14" s="88" customFormat="1" ht="6" customHeight="1">
      <c r="A18" s="195"/>
      <c r="B18" s="475"/>
      <c r="D18" s="82"/>
      <c r="E18" s="82"/>
      <c r="F18" s="86"/>
      <c r="G18" s="82"/>
      <c r="H18" s="62"/>
      <c r="I18" s="87"/>
      <c r="J18" s="82"/>
      <c r="K18" s="82"/>
      <c r="L18" s="82"/>
      <c r="M18" s="82"/>
      <c r="N18" s="82"/>
    </row>
    <row r="19" spans="1:14" ht="18">
      <c r="G19" s="274" t="s">
        <v>68</v>
      </c>
      <c r="H19" s="1308"/>
      <c r="I19" s="62"/>
      <c r="J19" s="274" t="s">
        <v>69</v>
      </c>
      <c r="K19" s="1311"/>
      <c r="L19" s="1310" t="s">
        <v>65</v>
      </c>
      <c r="M19" s="85"/>
    </row>
    <row r="20" spans="1:14" s="88" customFormat="1" ht="6" customHeight="1">
      <c r="A20" s="195"/>
      <c r="B20" s="475"/>
      <c r="D20" s="82"/>
      <c r="E20" s="82"/>
      <c r="F20" s="90"/>
      <c r="G20" s="82"/>
      <c r="H20" s="62"/>
      <c r="I20" s="91"/>
      <c r="J20" s="82"/>
      <c r="K20" s="82"/>
      <c r="L20" s="82"/>
      <c r="M20" s="85"/>
      <c r="N20" s="82"/>
    </row>
    <row r="21" spans="1:14" s="88" customFormat="1" ht="21">
      <c r="A21" s="195"/>
      <c r="B21" s="475"/>
      <c r="D21" s="82"/>
      <c r="E21" s="82"/>
      <c r="F21" s="82"/>
      <c r="G21" s="532" t="s">
        <v>70</v>
      </c>
      <c r="H21" s="1312" t="str">
        <f>IF(ISNUMBER(G5),G5,"")</f>
        <v/>
      </c>
      <c r="I21" s="62"/>
      <c r="J21" s="275" t="s">
        <v>71</v>
      </c>
      <c r="K21" s="1313">
        <f ca="1">Datos!D2577</f>
        <v>0</v>
      </c>
      <c r="L21" s="1314" t="s">
        <v>72</v>
      </c>
      <c r="M21" s="85"/>
      <c r="N21" s="82"/>
    </row>
    <row r="22" spans="1:14" s="88" customFormat="1" ht="16.5">
      <c r="A22" s="196"/>
      <c r="B22" s="475"/>
      <c r="D22" s="82"/>
      <c r="E22" s="82"/>
      <c r="F22" s="82"/>
      <c r="G22" s="82"/>
      <c r="H22" s="92"/>
      <c r="I22" s="92"/>
      <c r="J22" s="82"/>
      <c r="K22" s="82"/>
      <c r="L22" s="92"/>
      <c r="M22" s="82"/>
      <c r="N22" s="82"/>
    </row>
    <row r="23" spans="1:14" s="88" customFormat="1" ht="12.75">
      <c r="A23" s="196"/>
      <c r="B23" s="475"/>
      <c r="D23" s="924" t="s">
        <v>73</v>
      </c>
      <c r="E23" s="924"/>
      <c r="F23" s="924"/>
      <c r="G23" s="924"/>
      <c r="H23" s="924"/>
      <c r="I23" s="924"/>
      <c r="J23" s="924"/>
      <c r="K23" s="924"/>
      <c r="L23" s="924"/>
      <c r="M23" s="924"/>
      <c r="N23" s="924"/>
    </row>
    <row r="24" spans="1:14" ht="16.5">
      <c r="A24" s="624"/>
      <c r="D24" s="924"/>
      <c r="E24" s="924"/>
      <c r="F24" s="924"/>
      <c r="G24" s="924"/>
      <c r="H24" s="924"/>
      <c r="I24" s="924"/>
      <c r="J24" s="924"/>
      <c r="K24" s="924"/>
      <c r="L24" s="924"/>
      <c r="M24" s="924"/>
      <c r="N24" s="924"/>
    </row>
    <row r="25" spans="1:14" s="88" customFormat="1" ht="16.5">
      <c r="A25" s="196"/>
      <c r="B25" s="475"/>
      <c r="D25" s="93"/>
      <c r="E25" s="93"/>
      <c r="F25" s="93"/>
      <c r="G25" s="93"/>
      <c r="H25" s="93"/>
      <c r="I25" s="93"/>
      <c r="J25" s="93"/>
      <c r="K25" s="93"/>
      <c r="L25" s="93"/>
      <c r="M25" s="93"/>
      <c r="N25" s="93"/>
    </row>
    <row r="26" spans="1:14" ht="16.5">
      <c r="D26" s="93"/>
      <c r="E26" s="88"/>
      <c r="F26" s="88"/>
      <c r="G26" s="93"/>
      <c r="H26" s="925" t="s">
        <v>74</v>
      </c>
      <c r="I26" s="930" t="s">
        <v>75</v>
      </c>
      <c r="J26" s="930" t="s">
        <v>76</v>
      </c>
      <c r="K26" s="927" t="s">
        <v>77</v>
      </c>
      <c r="L26" s="928"/>
      <c r="M26" s="929"/>
      <c r="N26" s="88"/>
    </row>
    <row r="27" spans="1:14" ht="25.5">
      <c r="D27" s="93"/>
      <c r="E27" s="88"/>
      <c r="F27" s="88"/>
      <c r="G27" s="93"/>
      <c r="H27" s="926"/>
      <c r="I27" s="931"/>
      <c r="J27" s="931"/>
      <c r="K27" s="1315" t="s">
        <v>78</v>
      </c>
      <c r="L27" s="1315" t="s">
        <v>79</v>
      </c>
      <c r="M27" s="1316" t="s">
        <v>80</v>
      </c>
    </row>
    <row r="28" spans="1:14" ht="16.5">
      <c r="D28" s="93"/>
      <c r="E28" s="88"/>
      <c r="F28" s="88"/>
      <c r="G28" s="530" t="s">
        <v>81</v>
      </c>
      <c r="H28" s="1317" t="str">
        <f>IF(ISNUMBER(H21),H21,"")</f>
        <v/>
      </c>
      <c r="I28" s="1318"/>
      <c r="J28" s="1318"/>
      <c r="K28" s="1319"/>
      <c r="L28" s="1320"/>
      <c r="M28" s="1319"/>
    </row>
    <row r="29" spans="1:14" ht="6" customHeight="1">
      <c r="A29" s="624"/>
      <c r="G29" s="402"/>
      <c r="K29" s="92"/>
      <c r="L29" s="95"/>
    </row>
    <row r="30" spans="1:14" ht="16.5">
      <c r="A30" s="624"/>
      <c r="D30" s="93"/>
      <c r="E30" s="90"/>
      <c r="G30" s="531" t="s">
        <v>82</v>
      </c>
      <c r="H30" s="1308" t="str">
        <f>IF(ISNUMBER(H15),H15,"")</f>
        <v/>
      </c>
      <c r="I30" s="1308"/>
      <c r="J30" s="1308"/>
      <c r="K30" s="1321" t="str">
        <f>IF(AND(ISNUMBER(H30),ISTEXT(K28)),K28,"")</f>
        <v/>
      </c>
      <c r="L30" s="1322"/>
      <c r="M30" s="1321" t="str">
        <f>IF(AND(ISNUMBER(H30),ISTEXT(M28)),M28,"")</f>
        <v/>
      </c>
    </row>
    <row r="31" spans="1:14" ht="16.5">
      <c r="A31" s="624"/>
      <c r="G31" s="1323" t="s">
        <v>83</v>
      </c>
      <c r="H31" s="1308" t="str">
        <f>IF(ISNUMBER(H17),H17,"")</f>
        <v/>
      </c>
      <c r="I31" s="1308"/>
      <c r="J31" s="1308"/>
      <c r="K31" s="1321" t="str">
        <f>IF(AND(ISNUMBER(H31),ISTEXT(K28)),K28,"")</f>
        <v/>
      </c>
      <c r="L31" s="1322"/>
      <c r="M31" s="1321" t="str">
        <f>IF(AND(ISNUMBER(H31),ISTEXT(M28)),M28,"")</f>
        <v/>
      </c>
    </row>
    <row r="32" spans="1:14" ht="16.5">
      <c r="A32" s="624"/>
      <c r="G32" s="1324" t="s">
        <v>84</v>
      </c>
      <c r="H32" s="1308" t="str">
        <f>IF(ISNUMBER(H19),H19,"")</f>
        <v/>
      </c>
      <c r="I32" s="1308"/>
      <c r="J32" s="1308"/>
      <c r="K32" s="1321" t="str">
        <f>IF(AND(ISNUMBER(H32),ISTEXT(K28)),K28,"")</f>
        <v/>
      </c>
      <c r="L32" s="1322"/>
      <c r="M32" s="1321" t="str">
        <f>IF(AND(ISNUMBER(H32),ISTEXT(M28)),M28,"")</f>
        <v/>
      </c>
    </row>
    <row r="33" spans="1:7" ht="16.5">
      <c r="A33" s="624"/>
      <c r="G33" s="634" t="s">
        <v>85</v>
      </c>
    </row>
    <row r="34" spans="1:7" ht="15.75">
      <c r="G34" s="634" t="s">
        <v>86</v>
      </c>
    </row>
    <row r="52" spans="15:19" ht="16.5">
      <c r="O52" s="89"/>
      <c r="P52" s="89"/>
      <c r="Q52" s="89"/>
      <c r="R52" s="89"/>
      <c r="S52" s="89"/>
    </row>
    <row r="54" spans="15:19" ht="16.5">
      <c r="O54" s="89"/>
      <c r="P54" s="89"/>
      <c r="Q54" s="89"/>
      <c r="R54" s="89"/>
      <c r="S54" s="89"/>
    </row>
    <row r="55" spans="15:19" ht="16.5">
      <c r="O55" s="89"/>
      <c r="P55" s="89"/>
      <c r="Q55" s="89"/>
      <c r="R55" s="89"/>
      <c r="S55" s="89"/>
    </row>
    <row r="56" spans="15:19" ht="16.5">
      <c r="O56" s="89"/>
      <c r="P56" s="89"/>
      <c r="Q56" s="89"/>
      <c r="R56" s="89"/>
      <c r="S56" s="89"/>
    </row>
    <row r="57" spans="15:19" ht="16.5">
      <c r="O57" s="89"/>
      <c r="P57" s="89"/>
      <c r="Q57" s="89"/>
      <c r="R57" s="89"/>
      <c r="S57" s="89"/>
    </row>
    <row r="59" spans="15:19" ht="16.5">
      <c r="O59" s="89"/>
      <c r="P59" s="89"/>
      <c r="Q59" s="89"/>
      <c r="R59" s="89"/>
      <c r="S59" s="89"/>
    </row>
    <row r="60" spans="15:19" ht="16.5">
      <c r="O60" s="93"/>
    </row>
    <row r="61" spans="15:19" ht="16.5">
      <c r="O61" s="93"/>
    </row>
    <row r="66" spans="4:8" ht="16.5">
      <c r="E66" s="93"/>
    </row>
    <row r="67" spans="4:8">
      <c r="D67" s="96"/>
    </row>
    <row r="73" spans="4:8">
      <c r="D73" s="94"/>
      <c r="E73" s="94"/>
      <c r="F73" s="94"/>
      <c r="G73" s="94"/>
      <c r="H73" s="94"/>
    </row>
    <row r="74" spans="4:8">
      <c r="D74" s="94"/>
      <c r="E74" s="94"/>
      <c r="F74" s="94"/>
      <c r="G74" s="94"/>
      <c r="H74" s="94"/>
    </row>
    <row r="75" spans="4:8">
      <c r="D75" s="94"/>
      <c r="E75" s="94"/>
      <c r="F75" s="94"/>
      <c r="G75" s="94"/>
      <c r="H75" s="94"/>
    </row>
    <row r="76" spans="4:8">
      <c r="D76" s="94"/>
      <c r="E76" s="94"/>
      <c r="F76" s="94"/>
      <c r="G76" s="94"/>
    </row>
    <row r="77" spans="4:8">
      <c r="D77" s="94"/>
      <c r="E77" s="94"/>
      <c r="F77" s="94"/>
      <c r="G77" s="94"/>
    </row>
    <row r="78" spans="4:8">
      <c r="D78" s="94"/>
      <c r="E78" s="94"/>
      <c r="F78" s="94"/>
      <c r="G78" s="94"/>
    </row>
    <row r="79" spans="4:8">
      <c r="D79" s="94"/>
      <c r="E79" s="94"/>
      <c r="F79" s="94"/>
      <c r="G79" s="94"/>
    </row>
    <row r="80" spans="4:8">
      <c r="D80" s="94"/>
      <c r="E80" s="94"/>
      <c r="F80" s="94"/>
      <c r="G80" s="94"/>
    </row>
    <row r="81" spans="4:7">
      <c r="D81" s="94"/>
      <c r="E81" s="94"/>
      <c r="F81" s="94"/>
      <c r="G81" s="94"/>
    </row>
    <row r="82" spans="4:7">
      <c r="D82" s="94"/>
      <c r="E82" s="94"/>
      <c r="F82" s="94"/>
      <c r="G82" s="94"/>
    </row>
    <row r="83" spans="4:7">
      <c r="D83" s="94"/>
      <c r="E83" s="94"/>
      <c r="F83" s="94"/>
      <c r="G83" s="94"/>
    </row>
    <row r="84" spans="4:7">
      <c r="D84" s="94"/>
      <c r="E84" s="94"/>
      <c r="F84" s="94"/>
      <c r="G84" s="94"/>
    </row>
    <row r="85" spans="4:7">
      <c r="D85" s="94"/>
      <c r="E85" s="94"/>
      <c r="F85" s="94"/>
      <c r="G85" s="94"/>
    </row>
    <row r="86" spans="4:7">
      <c r="D86" s="94"/>
      <c r="E86" s="94"/>
      <c r="F86" s="94"/>
      <c r="G86" s="94"/>
    </row>
    <row r="87" spans="4:7">
      <c r="D87" s="94"/>
      <c r="E87" s="94"/>
      <c r="F87" s="94"/>
      <c r="G87" s="94"/>
    </row>
    <row r="88" spans="4:7">
      <c r="D88" s="94"/>
      <c r="E88" s="94"/>
      <c r="F88" s="94"/>
      <c r="G88" s="94"/>
    </row>
  </sheetData>
  <sheetProtection algorithmName="SHA-512" hashValue="ZyPb5Uz6SlUmdFBuYgR8gzflNzE2hBm/6a+6ZOlIg7SQdi3OE+RL6Wq6EzJo2O+K5yXdKPxta6/fIHT7KN67jA==" saltValue="GuOs0G4kv6DX3lQhJ59cew==" spinCount="100000" sheet="1" objects="1" scenarios="1"/>
  <protectedRanges>
    <protectedRange sqref="H3 G5 K5 D10 F10 I10 H15 H17 H19 K15 K17 K19 I28:M28 I30:J32 L30:L32" name="Rango1_1"/>
  </protectedRanges>
  <dataConsolidate/>
  <mergeCells count="17">
    <mergeCell ref="D23:N24"/>
    <mergeCell ref="H26:H27"/>
    <mergeCell ref="K26:M26"/>
    <mergeCell ref="I26:I27"/>
    <mergeCell ref="J26:J27"/>
    <mergeCell ref="C1:O1"/>
    <mergeCell ref="F9:H9"/>
    <mergeCell ref="F10:H10"/>
    <mergeCell ref="D3:G3"/>
    <mergeCell ref="D12:N14"/>
    <mergeCell ref="H3:M3"/>
    <mergeCell ref="D5:F5"/>
    <mergeCell ref="D9:E9"/>
    <mergeCell ref="D10:E10"/>
    <mergeCell ref="I9:M9"/>
    <mergeCell ref="I10:M10"/>
    <mergeCell ref="K5:M5"/>
  </mergeCells>
  <conditionalFormatting sqref="K29 L22">
    <cfRule type="expression" dxfId="1514" priority="69" stopIfTrue="1">
      <formula>#REF!=""</formula>
    </cfRule>
  </conditionalFormatting>
  <conditionalFormatting sqref="H22:I22">
    <cfRule type="expression" dxfId="1513" priority="68" stopIfTrue="1">
      <formula>#REF!=""</formula>
    </cfRule>
  </conditionalFormatting>
  <conditionalFormatting sqref="H3">
    <cfRule type="expression" dxfId="1512" priority="70" stopIfTrue="1">
      <formula>ISTEXT($H$3)</formula>
    </cfRule>
  </conditionalFormatting>
  <conditionalFormatting sqref="M28">
    <cfRule type="expression" dxfId="1511" priority="67" stopIfTrue="1">
      <formula>ISTEXT(M28)</formula>
    </cfRule>
  </conditionalFormatting>
  <conditionalFormatting sqref="K19">
    <cfRule type="expression" dxfId="1510" priority="66" stopIfTrue="1">
      <formula>ISNUMBER($K$19)</formula>
    </cfRule>
  </conditionalFormatting>
  <conditionalFormatting sqref="K17">
    <cfRule type="expression" dxfId="1509" priority="65" stopIfTrue="1">
      <formula>ISNUMBER($K$17)</formula>
    </cfRule>
  </conditionalFormatting>
  <conditionalFormatting sqref="D10">
    <cfRule type="expression" dxfId="1508" priority="64" stopIfTrue="1">
      <formula>OR(ISNUMBER($D$10),ISTEXT($D$10))</formula>
    </cfRule>
  </conditionalFormatting>
  <conditionalFormatting sqref="K28">
    <cfRule type="expression" dxfId="1507" priority="75" stopIfTrue="1">
      <formula>ISTEXT($K$28)</formula>
    </cfRule>
  </conditionalFormatting>
  <conditionalFormatting sqref="L28">
    <cfRule type="expression" dxfId="1506" priority="76" stopIfTrue="1">
      <formula>ISNUMBER($L$28)</formula>
    </cfRule>
  </conditionalFormatting>
  <conditionalFormatting sqref="L31">
    <cfRule type="expression" dxfId="1505" priority="77" stopIfTrue="1">
      <formula>ISNUMBER($L$31)</formula>
    </cfRule>
  </conditionalFormatting>
  <conditionalFormatting sqref="H30">
    <cfRule type="expression" dxfId="1504" priority="61" stopIfTrue="1">
      <formula>ISNUMBER(H30)</formula>
    </cfRule>
  </conditionalFormatting>
  <conditionalFormatting sqref="H17">
    <cfRule type="expression" dxfId="1503" priority="60" stopIfTrue="1">
      <formula>ISNUMBER($H$17)</formula>
    </cfRule>
  </conditionalFormatting>
  <conditionalFormatting sqref="L30">
    <cfRule type="expression" dxfId="1502" priority="58" stopIfTrue="1">
      <formula>ISNUMBER($L$30)</formula>
    </cfRule>
  </conditionalFormatting>
  <conditionalFormatting sqref="F10">
    <cfRule type="expression" dxfId="1501" priority="50">
      <formula>ISTEXT($F$10)</formula>
    </cfRule>
  </conditionalFormatting>
  <conditionalFormatting sqref="K15">
    <cfRule type="expression" dxfId="1500" priority="49" stopIfTrue="1">
      <formula>ISNUMBER($K$15)</formula>
    </cfRule>
  </conditionalFormatting>
  <conditionalFormatting sqref="H15">
    <cfRule type="expression" dxfId="1499" priority="48" stopIfTrue="1">
      <formula>ISNUMBER($H$15)</formula>
    </cfRule>
  </conditionalFormatting>
  <conditionalFormatting sqref="H21">
    <cfRule type="expression" dxfId="1498" priority="46" stopIfTrue="1">
      <formula>ISNUMBER($H$21)</formula>
    </cfRule>
  </conditionalFormatting>
  <conditionalFormatting sqref="L32">
    <cfRule type="expression" dxfId="1497" priority="44" stopIfTrue="1">
      <formula>ISNUMBER($L$32)</formula>
    </cfRule>
  </conditionalFormatting>
  <conditionalFormatting sqref="H19">
    <cfRule type="expression" dxfId="1496" priority="38" stopIfTrue="1">
      <formula>ISNUMBER($H$19)</formula>
    </cfRule>
  </conditionalFormatting>
  <conditionalFormatting sqref="G5">
    <cfRule type="expression" dxfId="1495" priority="37" stopIfTrue="1">
      <formula>ISNUMBER(G5)</formula>
    </cfRule>
  </conditionalFormatting>
  <conditionalFormatting sqref="K5">
    <cfRule type="expression" dxfId="1494" priority="18" stopIfTrue="1">
      <formula>ISTEXT($K$5)</formula>
    </cfRule>
  </conditionalFormatting>
  <conditionalFormatting sqref="M30:M32">
    <cfRule type="expression" dxfId="1493" priority="2215" stopIfTrue="1">
      <formula>AND(ISTEXT($M$28),ISNUMBER(H30))</formula>
    </cfRule>
  </conditionalFormatting>
  <conditionalFormatting sqref="I28">
    <cfRule type="expression" dxfId="1492" priority="17">
      <formula>ISNUMBER($I$28)</formula>
    </cfRule>
  </conditionalFormatting>
  <conditionalFormatting sqref="J28">
    <cfRule type="expression" dxfId="1491" priority="13">
      <formula>ISNUMBER($J$28)</formula>
    </cfRule>
  </conditionalFormatting>
  <conditionalFormatting sqref="I10:M10">
    <cfRule type="expression" dxfId="1490" priority="9">
      <formula>ISTEXT($I$10)</formula>
    </cfRule>
  </conditionalFormatting>
  <conditionalFormatting sqref="H31">
    <cfRule type="expression" dxfId="1489" priority="8" stopIfTrue="1">
      <formula>ISNUMBER(H31)</formula>
    </cfRule>
  </conditionalFormatting>
  <conditionalFormatting sqref="H32">
    <cfRule type="expression" dxfId="1488" priority="7" stopIfTrue="1">
      <formula>ISNUMBER(H32)</formula>
    </cfRule>
  </conditionalFormatting>
  <conditionalFormatting sqref="I30:J30">
    <cfRule type="expression" dxfId="1487" priority="6" stopIfTrue="1">
      <formula>ISNUMBER(I30)</formula>
    </cfRule>
  </conditionalFormatting>
  <conditionalFormatting sqref="I31:J31">
    <cfRule type="expression" dxfId="1486" priority="5" stopIfTrue="1">
      <formula>ISNUMBER(I31)</formula>
    </cfRule>
  </conditionalFormatting>
  <conditionalFormatting sqref="I32:J32">
    <cfRule type="expression" dxfId="1485" priority="4" stopIfTrue="1">
      <formula>ISNUMBER(I32)</formula>
    </cfRule>
  </conditionalFormatting>
  <conditionalFormatting sqref="K30">
    <cfRule type="expression" dxfId="1484" priority="3" stopIfTrue="1">
      <formula>AND(ISNUMBER(H30),ISTEXT(K28))</formula>
    </cfRule>
  </conditionalFormatting>
  <conditionalFormatting sqref="K31">
    <cfRule type="expression" dxfId="1483" priority="2" stopIfTrue="1">
      <formula>AND(ISNUMBER(H31),ISTEXT(K28))</formula>
    </cfRule>
  </conditionalFormatting>
  <conditionalFormatting sqref="K32">
    <cfRule type="expression" dxfId="1482" priority="1" stopIfTrue="1">
      <formula>AND(ISNUMBER(H32),ISTEXT(K28))</formula>
    </cfRule>
  </conditionalFormatting>
  <dataValidations count="12">
    <dataValidation type="decimal" operator="greaterThan" allowBlank="1" showInputMessage="1" showErrorMessage="1" error="Este dato ha der un valor numérico" sqref="K19" xr:uid="{00000000-0002-0000-0100-000000000000}">
      <formula1>0</formula1>
    </dataValidation>
    <dataValidation type="decimal" operator="greaterThan" allowBlank="1" showInputMessage="1" showErrorMessage="1" error="Este dato ha de ser un valor numérico" sqref="K17 K15 M15 M17" xr:uid="{00000000-0002-0000-0100-000001000000}">
      <formula1>0</formula1>
    </dataValidation>
    <dataValidation type="textLength" operator="equal" allowBlank="1" showInputMessage="1" showErrorMessage="1" error="Introducir 9 caracteres sin incluir guiones ni puntos." sqref="D10" xr:uid="{00000000-0002-0000-0100-000002000000}">
      <formula1>9</formula1>
    </dataValidation>
    <dataValidation type="whole" allowBlank="1" showInputMessage="1" showErrorMessage="1" sqref="H18 H20" xr:uid="{00000000-0002-0000-0100-000003000000}">
      <formula1>2010</formula1>
      <formula2>2050</formula2>
    </dataValidation>
    <dataValidation type="decimal" operator="greaterThan" allowBlank="1" showInputMessage="1" showErrorMessage="1" error="Este dato ha ser un valor numérico." sqref="L28:L29" xr:uid="{00000000-0002-0000-0100-000004000000}">
      <formula1>0</formula1>
    </dataValidation>
    <dataValidation type="whole" allowBlank="1" showInputMessage="1" showErrorMessage="1" error="El año 2 ha de ser posterior al año1." sqref="H17" xr:uid="{00000000-0002-0000-0100-000005000000}">
      <formula1>H15+1</formula1>
      <formula2>H21-1</formula2>
    </dataValidation>
    <dataValidation type="whole" allowBlank="1" showInputMessage="1" showErrorMessage="1" error="El año 3 ha de ser posterior al año 2 y anterior al año de cálculo." sqref="H19" xr:uid="{00000000-0002-0000-0100-000006000000}">
      <formula1>H17+1</formula1>
      <formula2>H21-1</formula2>
    </dataValidation>
    <dataValidation type="list" operator="equal" allowBlank="1" showInputMessage="1" showErrorMessage="1" sqref="G5" xr:uid="{00000000-0002-0000-0100-000007000000}">
      <formula1>Año</formula1>
    </dataValidation>
    <dataValidation type="list" allowBlank="1" showInputMessage="1" showErrorMessage="1" sqref="F10:H10" xr:uid="{00000000-0002-0000-0100-000008000000}">
      <formula1>TipoOrg</formula1>
    </dataValidation>
    <dataValidation type="list" allowBlank="1" showInputMessage="1" showErrorMessage="1" sqref="I10" xr:uid="{00000000-0002-0000-0100-000009000000}">
      <formula1>Sector</formula1>
    </dataValidation>
    <dataValidation type="list" operator="equal" allowBlank="1" showInputMessage="1" showErrorMessage="1" sqref="K5" xr:uid="{00000000-0002-0000-0100-00000A000000}">
      <formula1>Provincia</formula1>
    </dataValidation>
    <dataValidation type="whole" operator="lessThan" allowBlank="1" showInputMessage="1" showErrorMessage="1" error="El año 1 ha de ser anterior al año de cálculo." sqref="H15" xr:uid="{00000000-0002-0000-0100-00000B000000}">
      <formula1>G5</formula1>
    </dataValidation>
  </dataValidations>
  <hyperlinks>
    <hyperlink ref="A5" location="'3. Datos Cultivos'!A1" display="3. Datos cultivos" xr:uid="{00000000-0004-0000-0100-000000000000}"/>
    <hyperlink ref="A7" location="'5. Instalaciones fijas'!A1" display="5. Instalaciones fijas" xr:uid="{00000000-0004-0000-0100-000001000000}"/>
    <hyperlink ref="A9" location="'7. Emisiones Fugitivas'!A1" display="7. Emisiones fugitivas" xr:uid="{00000000-0004-0000-0100-000002000000}"/>
    <hyperlink ref="A10" location="'8. Emisiones de proceso'!A1" display="8. Emisiones de proceso" xr:uid="{00000000-0004-0000-0100-000003000000}"/>
    <hyperlink ref="A11" location="'9. Información adicional'!A1" display="9. Información adicional" xr:uid="{00000000-0004-0000-0100-000004000000}"/>
    <hyperlink ref="A12" location="'10. Electricidad y otras energ.'!A1" display="10. Electricidad y otras energías" xr:uid="{00000000-0004-0000-0100-000005000000}"/>
    <hyperlink ref="A13" location="'11. Informe final. Resultados'!A1" display="11. Informe final: Resultados" xr:uid="{00000000-0004-0000-0100-000006000000}"/>
    <hyperlink ref="A14" location="'12. Factores de emisión'!A1" display="12. Factores de emisión" xr:uid="{00000000-0004-0000-0100-000007000000}"/>
    <hyperlink ref="A15" location="'13. Revisiones calculadora'!A1" display="13. Revisiones de la calculadora" xr:uid="{00000000-0004-0000-0100-000008000000}"/>
    <hyperlink ref="A8" location="'6. Vehículos y maquinaria'!A1" display="6. Vehículos y maquinaria" xr:uid="{00000000-0004-0000-0100-000009000000}"/>
    <hyperlink ref="A4" location="'2. Hoja de trabajo. Consumos'!A1" display="2. Hoja de trabajo. Consumos" xr:uid="{00000000-0004-0000-0100-00000A000000}"/>
    <hyperlink ref="A6" location="'4. Emisiones cultivos'!A1" display="4. Emisiones cultivos" xr:uid="{00000000-0004-0000-0100-00000B000000}"/>
  </hyperlinks>
  <pageMargins left="0.70866141732283472" right="0.70866141732283472" top="0.74803149606299213" bottom="0.74803149606299213" header="0.31496062992125984" footer="0.31496062992125984"/>
  <pageSetup paperSize="9" scale="36"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dimension ref="A1:R1977"/>
  <sheetViews>
    <sheetView showRowColHeaders="0" zoomScaleNormal="100" workbookViewId="0"/>
  </sheetViews>
  <sheetFormatPr defaultColWidth="11.42578125" defaultRowHeight="16.5"/>
  <cols>
    <col min="1" max="1" width="27" style="195" customWidth="1"/>
    <col min="2" max="2" width="0.5703125" style="473" customWidth="1"/>
    <col min="3" max="3" width="1.7109375" style="82" customWidth="1"/>
    <col min="4" max="17" width="11" style="189" customWidth="1"/>
    <col min="18" max="18" width="3.85546875" style="189" customWidth="1"/>
    <col min="19" max="16384" width="11.42578125" style="189"/>
  </cols>
  <sheetData>
    <row r="1" spans="1:18" s="101" customFormat="1" ht="36" customHeight="1">
      <c r="A1" s="80"/>
      <c r="B1" s="473"/>
      <c r="C1" s="905" t="s">
        <v>87</v>
      </c>
      <c r="D1" s="906"/>
      <c r="E1" s="906"/>
      <c r="F1" s="906"/>
      <c r="G1" s="906"/>
      <c r="H1" s="906"/>
      <c r="I1" s="906"/>
      <c r="J1" s="906"/>
      <c r="K1" s="906"/>
      <c r="L1" s="906"/>
      <c r="M1" s="906"/>
      <c r="N1" s="906"/>
      <c r="O1" s="906"/>
      <c r="P1" s="939"/>
      <c r="Q1" s="939"/>
      <c r="R1" s="939"/>
    </row>
    <row r="2" spans="1:18" s="88" customFormat="1" ht="36" customHeight="1">
      <c r="A2" s="195"/>
      <c r="B2" s="474"/>
      <c r="C2" s="82"/>
    </row>
    <row r="3" spans="1:18" ht="15.75" customHeight="1">
      <c r="A3" s="1306" t="s">
        <v>42</v>
      </c>
      <c r="B3" s="623"/>
      <c r="D3" s="944" t="s">
        <v>88</v>
      </c>
      <c r="E3" s="944"/>
      <c r="F3" s="944"/>
      <c r="G3" s="944"/>
      <c r="H3" s="944"/>
      <c r="I3" s="944"/>
      <c r="J3" s="944"/>
      <c r="K3" s="944"/>
      <c r="L3" s="944"/>
      <c r="M3" s="944"/>
      <c r="N3" s="944"/>
      <c r="O3" s="944"/>
      <c r="P3" s="944"/>
      <c r="Q3" s="944"/>
      <c r="R3" s="188"/>
    </row>
    <row r="4" spans="1:18" ht="15.75" customHeight="1">
      <c r="A4" s="476" t="s">
        <v>44</v>
      </c>
      <c r="B4" s="623"/>
      <c r="D4" s="944"/>
      <c r="E4" s="944"/>
      <c r="F4" s="944"/>
      <c r="G4" s="944"/>
      <c r="H4" s="944"/>
      <c r="I4" s="944"/>
      <c r="J4" s="944"/>
      <c r="K4" s="944"/>
      <c r="L4" s="944"/>
      <c r="M4" s="944"/>
      <c r="N4" s="944"/>
      <c r="O4" s="944"/>
      <c r="P4" s="944"/>
      <c r="Q4" s="944"/>
      <c r="R4" s="188"/>
    </row>
    <row r="5" spans="1:18" ht="15.75" customHeight="1">
      <c r="A5" s="1306" t="s">
        <v>45</v>
      </c>
      <c r="B5" s="623"/>
      <c r="D5" s="944"/>
      <c r="E5" s="944"/>
      <c r="F5" s="944"/>
      <c r="G5" s="944"/>
      <c r="H5" s="944"/>
      <c r="I5" s="944"/>
      <c r="J5" s="944"/>
      <c r="K5" s="944"/>
      <c r="L5" s="944"/>
      <c r="M5" s="944"/>
      <c r="N5" s="944"/>
      <c r="O5" s="944"/>
      <c r="P5" s="944"/>
      <c r="Q5" s="944"/>
      <c r="R5" s="188"/>
    </row>
    <row r="6" spans="1:18" ht="15.75" customHeight="1">
      <c r="A6" s="1306" t="s">
        <v>48</v>
      </c>
      <c r="B6" s="623"/>
      <c r="D6" s="314"/>
      <c r="E6" s="314"/>
      <c r="F6" s="314"/>
      <c r="G6" s="314"/>
      <c r="H6" s="314"/>
      <c r="I6" s="314"/>
      <c r="J6" s="314"/>
      <c r="K6" s="314"/>
      <c r="L6" s="314"/>
      <c r="M6" s="314"/>
      <c r="N6" s="314"/>
      <c r="O6" s="314"/>
      <c r="P6" s="314"/>
      <c r="Q6" s="314"/>
      <c r="R6" s="190"/>
    </row>
    <row r="7" spans="1:18" ht="15.75" customHeight="1">
      <c r="A7" s="1306" t="s">
        <v>50</v>
      </c>
      <c r="D7" s="940" t="s">
        <v>89</v>
      </c>
      <c r="E7" s="940"/>
      <c r="F7" s="940"/>
      <c r="G7" s="940"/>
      <c r="H7" s="940"/>
      <c r="I7" s="940"/>
      <c r="J7" s="940"/>
      <c r="K7" s="940"/>
      <c r="L7" s="940"/>
      <c r="M7" s="940"/>
      <c r="N7" s="940"/>
      <c r="O7" s="940"/>
      <c r="P7" s="940"/>
      <c r="Q7" s="940"/>
      <c r="R7" s="190"/>
    </row>
    <row r="8" spans="1:18" ht="15.75" customHeight="1">
      <c r="A8" s="1306" t="s">
        <v>51</v>
      </c>
      <c r="D8" s="941"/>
      <c r="E8" s="941"/>
      <c r="F8" s="941"/>
      <c r="G8" s="941"/>
      <c r="H8" s="941"/>
      <c r="I8" s="941"/>
      <c r="J8" s="941"/>
      <c r="K8" s="941"/>
      <c r="L8" s="941"/>
      <c r="M8" s="941"/>
      <c r="N8" s="940"/>
      <c r="O8" s="940"/>
      <c r="P8" s="940"/>
      <c r="Q8" s="940"/>
      <c r="R8" s="190"/>
    </row>
    <row r="9" spans="1:18" ht="15.75" customHeight="1">
      <c r="A9" s="1306" t="s">
        <v>52</v>
      </c>
      <c r="D9" s="172"/>
      <c r="E9" s="172" t="s">
        <v>90</v>
      </c>
      <c r="F9" s="314"/>
      <c r="G9" s="314"/>
      <c r="H9" s="314"/>
      <c r="I9" s="314"/>
      <c r="J9" s="314"/>
      <c r="K9" s="314"/>
      <c r="L9" s="314"/>
      <c r="M9" s="314"/>
      <c r="N9" s="314"/>
      <c r="O9" s="314"/>
      <c r="P9" s="314"/>
      <c r="Q9" s="314"/>
      <c r="R9" s="190"/>
    </row>
    <row r="10" spans="1:18" ht="15.75" customHeight="1">
      <c r="A10" s="1306" t="s">
        <v>56</v>
      </c>
      <c r="D10" s="172"/>
      <c r="E10" s="172" t="s">
        <v>91</v>
      </c>
      <c r="F10" s="314"/>
      <c r="G10" s="314"/>
      <c r="H10" s="314"/>
      <c r="I10" s="314"/>
      <c r="J10" s="314"/>
      <c r="K10" s="314"/>
      <c r="L10" s="314"/>
      <c r="M10" s="314"/>
      <c r="N10" s="314"/>
      <c r="O10" s="314"/>
      <c r="P10" s="314"/>
      <c r="Q10" s="314"/>
      <c r="R10" s="190"/>
    </row>
    <row r="11" spans="1:18" ht="15.75" customHeight="1">
      <c r="A11" s="1306" t="s">
        <v>57</v>
      </c>
      <c r="D11" s="172"/>
      <c r="E11" s="172" t="s">
        <v>92</v>
      </c>
      <c r="F11" s="314"/>
      <c r="G11" s="314"/>
      <c r="H11" s="314"/>
      <c r="I11" s="314"/>
      <c r="J11" s="314"/>
      <c r="K11" s="314"/>
      <c r="L11" s="314"/>
      <c r="M11" s="314"/>
      <c r="N11" s="314"/>
      <c r="O11" s="314"/>
      <c r="P11" s="314"/>
      <c r="Q11" s="314"/>
      <c r="R11" s="190"/>
    </row>
    <row r="12" spans="1:18" ht="15.75" customHeight="1">
      <c r="A12" s="1306" t="s">
        <v>58</v>
      </c>
      <c r="D12" s="191"/>
      <c r="E12" s="191"/>
      <c r="F12" s="190"/>
      <c r="G12" s="190"/>
      <c r="H12" s="190"/>
      <c r="I12" s="190"/>
      <c r="J12" s="190"/>
      <c r="K12" s="190"/>
      <c r="L12" s="190"/>
      <c r="M12" s="190"/>
      <c r="N12" s="190"/>
      <c r="O12" s="190"/>
      <c r="P12" s="190"/>
      <c r="Q12" s="190"/>
      <c r="R12" s="190"/>
    </row>
    <row r="13" spans="1:18" s="101" customFormat="1">
      <c r="A13" s="1306" t="s">
        <v>60</v>
      </c>
      <c r="B13" s="473"/>
      <c r="C13" s="82"/>
      <c r="E13" s="359" t="s">
        <v>93</v>
      </c>
    </row>
    <row r="14" spans="1:18" s="101" customFormat="1" ht="18">
      <c r="A14" s="1306" t="s">
        <v>61</v>
      </c>
      <c r="B14" s="473"/>
      <c r="C14" s="82"/>
      <c r="E14" s="192"/>
      <c r="G14" s="942" t="s">
        <v>94</v>
      </c>
      <c r="H14" s="943"/>
      <c r="I14" s="943" t="s">
        <v>95</v>
      </c>
      <c r="J14" s="943"/>
      <c r="K14" s="943" t="s">
        <v>96</v>
      </c>
      <c r="L14" s="943"/>
      <c r="M14" s="935" t="s">
        <v>97</v>
      </c>
      <c r="N14" s="935"/>
      <c r="O14" s="935"/>
      <c r="P14" s="935"/>
      <c r="Q14" s="936"/>
    </row>
    <row r="15" spans="1:18" s="101" customFormat="1">
      <c r="A15" s="1306" t="s">
        <v>62</v>
      </c>
      <c r="B15" s="473"/>
      <c r="C15" s="82"/>
      <c r="G15" s="362" t="s">
        <v>98</v>
      </c>
      <c r="H15" s="363" t="s">
        <v>80</v>
      </c>
      <c r="I15" s="363" t="s">
        <v>98</v>
      </c>
      <c r="J15" s="363" t="s">
        <v>80</v>
      </c>
      <c r="K15" s="363" t="s">
        <v>98</v>
      </c>
      <c r="L15" s="363" t="s">
        <v>80</v>
      </c>
      <c r="M15" s="937"/>
      <c r="N15" s="937"/>
      <c r="O15" s="937"/>
      <c r="P15" s="937"/>
      <c r="Q15" s="938"/>
    </row>
    <row r="16" spans="1:18" s="101" customFormat="1">
      <c r="A16" s="624"/>
      <c r="B16" s="473"/>
      <c r="C16" s="82"/>
      <c r="E16" s="361" t="s">
        <v>99</v>
      </c>
      <c r="F16" s="1325"/>
      <c r="G16" s="1326"/>
      <c r="H16" s="1325"/>
      <c r="I16" s="1326"/>
      <c r="J16" s="1325"/>
      <c r="K16" s="1326"/>
      <c r="L16" s="1325"/>
      <c r="M16" s="932"/>
      <c r="N16" s="933"/>
      <c r="O16" s="933"/>
      <c r="P16" s="933"/>
      <c r="Q16" s="934"/>
    </row>
    <row r="17" spans="1:17" s="101" customFormat="1">
      <c r="A17" s="624"/>
      <c r="B17" s="473"/>
      <c r="C17" s="82"/>
      <c r="D17" s="101" t="s">
        <v>100</v>
      </c>
      <c r="E17" s="361" t="s">
        <v>101</v>
      </c>
      <c r="F17" s="1325"/>
      <c r="G17" s="1326"/>
      <c r="H17" s="1325"/>
      <c r="I17" s="1326"/>
      <c r="J17" s="1325"/>
      <c r="K17" s="1326"/>
      <c r="L17" s="1325"/>
      <c r="M17" s="932"/>
      <c r="N17" s="933"/>
      <c r="O17" s="933"/>
      <c r="P17" s="933"/>
      <c r="Q17" s="934"/>
    </row>
    <row r="18" spans="1:17" s="101" customFormat="1">
      <c r="A18" s="195"/>
      <c r="B18" s="475"/>
      <c r="C18" s="82"/>
      <c r="E18" s="361" t="s">
        <v>102</v>
      </c>
      <c r="F18" s="1325"/>
      <c r="G18" s="1326"/>
      <c r="H18" s="1325"/>
      <c r="I18" s="1326"/>
      <c r="J18" s="1325"/>
      <c r="K18" s="1326"/>
      <c r="L18" s="1325"/>
      <c r="M18" s="932"/>
      <c r="N18" s="933"/>
      <c r="O18" s="933"/>
      <c r="P18" s="933"/>
      <c r="Q18" s="934"/>
    </row>
    <row r="19" spans="1:17" s="101" customFormat="1">
      <c r="A19" s="195"/>
      <c r="B19" s="475"/>
      <c r="C19" s="82"/>
    </row>
    <row r="20" spans="1:17" s="101" customFormat="1" ht="34.5" customHeight="1">
      <c r="A20" s="195"/>
      <c r="B20" s="475"/>
      <c r="C20" s="82"/>
      <c r="D20" s="945" t="s">
        <v>103</v>
      </c>
      <c r="E20" s="945"/>
      <c r="F20" s="945"/>
      <c r="G20" s="945"/>
      <c r="H20" s="945"/>
      <c r="I20" s="945"/>
      <c r="J20" s="945"/>
      <c r="K20" s="945"/>
      <c r="L20" s="945"/>
      <c r="M20" s="945"/>
      <c r="N20" s="945"/>
      <c r="O20" s="945"/>
      <c r="P20" s="945"/>
      <c r="Q20" s="945"/>
    </row>
    <row r="21" spans="1:17" s="101" customFormat="1">
      <c r="A21" s="195"/>
      <c r="B21" s="475"/>
      <c r="C21" s="82"/>
      <c r="E21" s="172" t="s">
        <v>104</v>
      </c>
    </row>
    <row r="22" spans="1:17" s="101" customFormat="1">
      <c r="A22" s="195"/>
      <c r="B22" s="475"/>
      <c r="C22" s="82"/>
      <c r="E22" s="172" t="s">
        <v>105</v>
      </c>
    </row>
    <row r="23" spans="1:17" s="101" customFormat="1">
      <c r="A23" s="195"/>
      <c r="B23" s="475"/>
      <c r="C23" s="82"/>
      <c r="E23" s="172" t="s">
        <v>92</v>
      </c>
    </row>
    <row r="24" spans="1:17" s="101" customFormat="1">
      <c r="A24" s="195"/>
      <c r="B24" s="475"/>
      <c r="C24" s="82"/>
      <c r="E24" s="172"/>
    </row>
    <row r="25" spans="1:17" s="101" customFormat="1">
      <c r="A25" s="195"/>
      <c r="B25" s="475"/>
      <c r="C25" s="82"/>
      <c r="E25" s="359" t="s">
        <v>93</v>
      </c>
    </row>
    <row r="26" spans="1:17" s="101" customFormat="1">
      <c r="A26" s="195"/>
      <c r="B26" s="475"/>
      <c r="C26" s="82"/>
      <c r="E26" s="192"/>
      <c r="G26" s="942" t="s">
        <v>106</v>
      </c>
      <c r="H26" s="943"/>
      <c r="I26" s="943" t="s">
        <v>107</v>
      </c>
      <c r="J26" s="943"/>
      <c r="K26" s="943" t="s">
        <v>108</v>
      </c>
      <c r="L26" s="943"/>
      <c r="M26" s="935" t="s">
        <v>97</v>
      </c>
      <c r="N26" s="935"/>
      <c r="O26" s="935"/>
      <c r="P26" s="935"/>
      <c r="Q26" s="936"/>
    </row>
    <row r="27" spans="1:17" s="101" customFormat="1">
      <c r="A27" s="195"/>
      <c r="B27" s="475"/>
      <c r="C27" s="82"/>
      <c r="G27" s="362" t="s">
        <v>98</v>
      </c>
      <c r="H27" s="363" t="s">
        <v>109</v>
      </c>
      <c r="I27" s="363" t="s">
        <v>98</v>
      </c>
      <c r="J27" s="363" t="s">
        <v>110</v>
      </c>
      <c r="K27" s="363" t="s">
        <v>98</v>
      </c>
      <c r="L27" s="363" t="s">
        <v>80</v>
      </c>
      <c r="M27" s="937"/>
      <c r="N27" s="937"/>
      <c r="O27" s="937"/>
      <c r="P27" s="937"/>
      <c r="Q27" s="938"/>
    </row>
    <row r="28" spans="1:17" s="101" customFormat="1">
      <c r="A28" s="195"/>
      <c r="B28" s="475"/>
      <c r="C28" s="82"/>
      <c r="E28" s="361" t="s">
        <v>111</v>
      </c>
      <c r="F28" s="1325"/>
      <c r="G28" s="1326"/>
      <c r="H28" s="1325"/>
      <c r="I28" s="1326"/>
      <c r="J28" s="1325"/>
      <c r="K28" s="1326"/>
      <c r="L28" s="1325"/>
      <c r="M28" s="932"/>
      <c r="N28" s="933"/>
      <c r="O28" s="933"/>
      <c r="P28" s="933"/>
      <c r="Q28" s="934"/>
    </row>
    <row r="29" spans="1:17" s="101" customFormat="1">
      <c r="A29" s="195"/>
      <c r="B29" s="475"/>
      <c r="C29" s="82"/>
      <c r="E29" s="361" t="s">
        <v>112</v>
      </c>
      <c r="F29" s="1325"/>
      <c r="G29" s="1326"/>
      <c r="H29" s="1325"/>
      <c r="I29" s="1326"/>
      <c r="J29" s="1325"/>
      <c r="K29" s="1326"/>
      <c r="L29" s="1325"/>
      <c r="M29" s="932"/>
      <c r="N29" s="933"/>
      <c r="O29" s="933"/>
      <c r="P29" s="933"/>
      <c r="Q29" s="934"/>
    </row>
    <row r="30" spans="1:17" s="101" customFormat="1">
      <c r="A30" s="195"/>
      <c r="B30" s="475"/>
      <c r="C30" s="82"/>
      <c r="E30" s="361" t="s">
        <v>113</v>
      </c>
      <c r="F30" s="1325"/>
      <c r="G30" s="1326"/>
      <c r="H30" s="1325"/>
      <c r="I30" s="1326"/>
      <c r="J30" s="1325"/>
      <c r="K30" s="1326"/>
      <c r="L30" s="1325"/>
      <c r="M30" s="932"/>
      <c r="N30" s="933"/>
      <c r="O30" s="933"/>
      <c r="P30" s="933"/>
      <c r="Q30" s="934"/>
    </row>
    <row r="31" spans="1:17" s="101" customFormat="1">
      <c r="A31" s="195"/>
      <c r="B31" s="475"/>
      <c r="C31" s="82"/>
    </row>
    <row r="32" spans="1:17" s="101" customFormat="1" ht="36" customHeight="1">
      <c r="A32" s="195"/>
      <c r="B32" s="475"/>
      <c r="C32" s="82"/>
      <c r="D32" s="945" t="s">
        <v>114</v>
      </c>
      <c r="E32" s="945"/>
      <c r="F32" s="945"/>
      <c r="G32" s="945"/>
      <c r="H32" s="945"/>
      <c r="I32" s="945"/>
      <c r="J32" s="945"/>
      <c r="K32" s="945"/>
      <c r="L32" s="945"/>
      <c r="M32" s="945"/>
      <c r="N32" s="945"/>
      <c r="O32" s="945"/>
      <c r="P32" s="945"/>
      <c r="Q32" s="945"/>
    </row>
    <row r="33" spans="1:18" s="101" customFormat="1">
      <c r="A33" s="195"/>
      <c r="B33" s="475"/>
      <c r="C33" s="82"/>
      <c r="D33" s="172"/>
      <c r="E33" s="172" t="s">
        <v>115</v>
      </c>
      <c r="F33" s="314"/>
      <c r="G33" s="314"/>
      <c r="H33" s="314"/>
      <c r="I33" s="314"/>
      <c r="J33" s="314"/>
      <c r="K33" s="314"/>
      <c r="L33" s="314"/>
      <c r="M33" s="314"/>
      <c r="N33" s="314"/>
      <c r="O33" s="314"/>
      <c r="P33" s="314"/>
      <c r="Q33" s="314"/>
    </row>
    <row r="34" spans="1:18" s="101" customFormat="1">
      <c r="A34" s="195"/>
      <c r="B34" s="475"/>
      <c r="C34" s="82"/>
      <c r="D34" s="172"/>
      <c r="E34" s="172" t="s">
        <v>91</v>
      </c>
      <c r="F34" s="314"/>
      <c r="G34" s="314"/>
      <c r="H34" s="314"/>
      <c r="I34" s="314"/>
      <c r="J34" s="314"/>
      <c r="K34" s="314"/>
      <c r="L34" s="314"/>
      <c r="M34" s="314"/>
      <c r="N34" s="314"/>
      <c r="O34" s="314"/>
      <c r="P34" s="314"/>
      <c r="Q34" s="314"/>
    </row>
    <row r="35" spans="1:18" s="101" customFormat="1">
      <c r="A35" s="195"/>
      <c r="B35" s="475"/>
      <c r="C35" s="82"/>
      <c r="D35" s="172"/>
      <c r="E35" s="172" t="s">
        <v>92</v>
      </c>
      <c r="F35" s="314"/>
      <c r="G35" s="314"/>
      <c r="H35" s="314"/>
      <c r="I35" s="314"/>
      <c r="J35" s="314"/>
      <c r="K35" s="314"/>
      <c r="L35" s="314"/>
      <c r="M35" s="314"/>
      <c r="N35" s="314"/>
      <c r="O35" s="314"/>
      <c r="P35" s="314"/>
      <c r="Q35" s="314"/>
    </row>
    <row r="36" spans="1:18" s="101" customFormat="1">
      <c r="A36" s="195"/>
      <c r="B36" s="475"/>
      <c r="C36" s="82"/>
      <c r="D36" s="940" t="s">
        <v>116</v>
      </c>
      <c r="E36" s="940"/>
      <c r="F36" s="940"/>
      <c r="G36" s="940"/>
      <c r="H36" s="940"/>
      <c r="I36" s="940"/>
      <c r="J36" s="940"/>
      <c r="K36" s="940"/>
      <c r="L36" s="940"/>
      <c r="M36" s="940"/>
      <c r="N36" s="940"/>
      <c r="O36" s="940"/>
      <c r="P36" s="940"/>
      <c r="Q36" s="940"/>
    </row>
    <row r="37" spans="1:18" s="101" customFormat="1">
      <c r="A37" s="195"/>
      <c r="B37" s="475"/>
      <c r="C37" s="82"/>
      <c r="D37" s="941"/>
      <c r="E37" s="941"/>
      <c r="F37" s="941"/>
      <c r="G37" s="941"/>
      <c r="H37" s="941"/>
      <c r="I37" s="941"/>
      <c r="J37" s="941"/>
      <c r="K37" s="941"/>
      <c r="L37" s="941"/>
      <c r="M37" s="941"/>
      <c r="N37" s="940"/>
      <c r="O37" s="940"/>
      <c r="P37" s="940"/>
      <c r="Q37" s="940"/>
    </row>
    <row r="38" spans="1:18" s="101" customFormat="1">
      <c r="A38" s="195"/>
      <c r="B38" s="475"/>
      <c r="C38" s="82"/>
      <c r="D38" s="191"/>
      <c r="E38" s="191"/>
      <c r="F38" s="190"/>
      <c r="G38" s="190"/>
      <c r="H38" s="190"/>
      <c r="I38" s="190"/>
      <c r="J38" s="190"/>
      <c r="K38" s="190"/>
      <c r="L38" s="190"/>
      <c r="M38" s="190"/>
      <c r="N38" s="190"/>
      <c r="O38" s="190"/>
      <c r="P38" s="190"/>
      <c r="Q38" s="190"/>
    </row>
    <row r="39" spans="1:18" s="101" customFormat="1">
      <c r="A39" s="195"/>
      <c r="B39" s="475"/>
      <c r="C39" s="82"/>
      <c r="E39" s="359" t="s">
        <v>93</v>
      </c>
    </row>
    <row r="40" spans="1:18" s="101" customFormat="1" ht="18">
      <c r="A40" s="195"/>
      <c r="B40" s="475"/>
      <c r="C40" s="82"/>
      <c r="E40" s="192"/>
      <c r="G40" s="942" t="s">
        <v>94</v>
      </c>
      <c r="H40" s="943"/>
      <c r="I40" s="943" t="s">
        <v>95</v>
      </c>
      <c r="J40" s="943"/>
      <c r="K40" s="943" t="s">
        <v>96</v>
      </c>
      <c r="L40" s="943"/>
      <c r="M40" s="935" t="s">
        <v>97</v>
      </c>
      <c r="N40" s="935"/>
      <c r="O40" s="935"/>
      <c r="P40" s="935"/>
      <c r="Q40" s="936"/>
    </row>
    <row r="41" spans="1:18" s="101" customFormat="1">
      <c r="A41" s="195"/>
      <c r="B41" s="475"/>
      <c r="C41" s="82"/>
      <c r="G41" s="362" t="s">
        <v>98</v>
      </c>
      <c r="H41" s="363" t="s">
        <v>80</v>
      </c>
      <c r="I41" s="363" t="s">
        <v>98</v>
      </c>
      <c r="J41" s="363" t="s">
        <v>80</v>
      </c>
      <c r="K41" s="363" t="s">
        <v>98</v>
      </c>
      <c r="L41" s="363" t="s">
        <v>80</v>
      </c>
      <c r="M41" s="937"/>
      <c r="N41" s="937"/>
      <c r="O41" s="937"/>
      <c r="P41" s="937"/>
      <c r="Q41" s="938"/>
    </row>
    <row r="42" spans="1:18" s="101" customFormat="1">
      <c r="A42" s="195"/>
      <c r="B42" s="475"/>
      <c r="C42" s="82"/>
      <c r="E42" s="361" t="s">
        <v>117</v>
      </c>
      <c r="F42" s="1325"/>
      <c r="G42" s="1326"/>
      <c r="H42" s="1325"/>
      <c r="I42" s="1326"/>
      <c r="J42" s="1325"/>
      <c r="K42" s="1326"/>
      <c r="L42" s="1325"/>
      <c r="M42" s="932"/>
      <c r="N42" s="933"/>
      <c r="O42" s="933"/>
      <c r="P42" s="933"/>
      <c r="Q42" s="934"/>
    </row>
    <row r="43" spans="1:18" s="101" customFormat="1">
      <c r="A43" s="195"/>
      <c r="B43" s="475"/>
      <c r="C43" s="82"/>
      <c r="E43" s="361" t="s">
        <v>118</v>
      </c>
      <c r="F43" s="1325"/>
      <c r="G43" s="1326"/>
      <c r="H43" s="1325"/>
      <c r="I43" s="1326"/>
      <c r="J43" s="1325"/>
      <c r="K43" s="1326"/>
      <c r="L43" s="1325"/>
      <c r="M43" s="932"/>
      <c r="N43" s="933"/>
      <c r="O43" s="933"/>
      <c r="P43" s="933"/>
      <c r="Q43" s="934"/>
    </row>
    <row r="44" spans="1:18" s="101" customFormat="1">
      <c r="A44" s="195"/>
      <c r="B44" s="475"/>
      <c r="C44" s="82"/>
      <c r="E44" s="361" t="s">
        <v>119</v>
      </c>
      <c r="F44" s="1325"/>
      <c r="G44" s="1326"/>
      <c r="H44" s="1325"/>
      <c r="I44" s="1326"/>
      <c r="J44" s="1325"/>
      <c r="K44" s="1326"/>
      <c r="L44" s="1325"/>
      <c r="M44" s="932"/>
      <c r="N44" s="933"/>
      <c r="O44" s="933"/>
      <c r="P44" s="933"/>
      <c r="Q44" s="934"/>
    </row>
    <row r="45" spans="1:18" s="101" customFormat="1">
      <c r="A45" s="195"/>
      <c r="B45" s="475"/>
      <c r="C45" s="82"/>
    </row>
    <row r="46" spans="1:18">
      <c r="D46" s="191"/>
      <c r="E46" s="190"/>
      <c r="F46" s="190"/>
      <c r="G46" s="190"/>
      <c r="H46" s="190"/>
      <c r="I46" s="190"/>
      <c r="J46" s="190"/>
      <c r="K46" s="190"/>
      <c r="L46" s="190"/>
      <c r="M46" s="190"/>
      <c r="N46" s="190"/>
      <c r="O46" s="190"/>
      <c r="P46" s="190"/>
      <c r="Q46" s="190"/>
      <c r="R46" s="190"/>
    </row>
    <row r="47" spans="1:18" s="101" customFormat="1">
      <c r="A47" s="195"/>
      <c r="B47" s="475"/>
      <c r="C47" s="82"/>
      <c r="D47" s="360" t="s">
        <v>120</v>
      </c>
      <c r="E47" s="316"/>
      <c r="F47" s="316"/>
      <c r="G47" s="161"/>
      <c r="H47" s="161"/>
      <c r="I47" s="161"/>
      <c r="J47" s="161"/>
      <c r="K47" s="161"/>
      <c r="L47" s="161"/>
    </row>
    <row r="48" spans="1:18" s="101" customFormat="1">
      <c r="A48" s="195"/>
      <c r="B48" s="475"/>
      <c r="C48" s="82"/>
      <c r="D48" s="125"/>
      <c r="E48" s="125" t="s">
        <v>121</v>
      </c>
      <c r="F48" s="125"/>
    </row>
    <row r="49" spans="1:17" s="101" customFormat="1">
      <c r="A49" s="196"/>
      <c r="B49" s="475"/>
      <c r="C49" s="82"/>
      <c r="D49" s="125"/>
      <c r="E49" s="125" t="s">
        <v>122</v>
      </c>
      <c r="F49" s="125"/>
    </row>
    <row r="50" spans="1:17" s="101" customFormat="1">
      <c r="A50" s="196"/>
      <c r="B50" s="475"/>
      <c r="C50" s="82"/>
      <c r="D50" s="125"/>
      <c r="E50" s="125" t="s">
        <v>123</v>
      </c>
      <c r="F50" s="125"/>
    </row>
    <row r="51" spans="1:17" s="101" customFormat="1">
      <c r="A51" s="624"/>
      <c r="B51" s="473"/>
      <c r="C51" s="82"/>
    </row>
    <row r="52" spans="1:17" s="101" customFormat="1">
      <c r="A52" s="196"/>
      <c r="B52" s="475"/>
      <c r="C52" s="82"/>
      <c r="E52" s="359" t="s">
        <v>93</v>
      </c>
    </row>
    <row r="53" spans="1:17" s="101" customFormat="1">
      <c r="A53" s="195"/>
      <c r="B53" s="473"/>
      <c r="C53" s="82"/>
      <c r="F53" s="367" t="s">
        <v>124</v>
      </c>
      <c r="G53" s="368" t="s">
        <v>124</v>
      </c>
      <c r="H53" s="368" t="s">
        <v>124</v>
      </c>
      <c r="I53" s="368" t="s">
        <v>124</v>
      </c>
      <c r="J53" s="368" t="s">
        <v>124</v>
      </c>
      <c r="K53" s="368" t="s">
        <v>124</v>
      </c>
      <c r="L53" s="368" t="s">
        <v>124</v>
      </c>
      <c r="M53" s="368" t="s">
        <v>124</v>
      </c>
      <c r="N53" s="368" t="s">
        <v>124</v>
      </c>
      <c r="O53" s="368" t="s">
        <v>124</v>
      </c>
      <c r="P53" s="368" t="s">
        <v>124</v>
      </c>
      <c r="Q53" s="369" t="s">
        <v>124</v>
      </c>
    </row>
    <row r="54" spans="1:17" s="101" customFormat="1">
      <c r="A54" s="195"/>
      <c r="B54" s="473"/>
      <c r="C54" s="82"/>
      <c r="E54" s="364" t="s">
        <v>125</v>
      </c>
      <c r="F54" s="1327"/>
      <c r="G54" s="1327"/>
      <c r="H54" s="1327"/>
      <c r="I54" s="1327"/>
      <c r="J54" s="1327"/>
      <c r="K54" s="1327"/>
      <c r="L54" s="1327"/>
      <c r="M54" s="1327"/>
      <c r="N54" s="1327"/>
      <c r="O54" s="1327"/>
      <c r="P54" s="1327"/>
      <c r="Q54" s="1327"/>
    </row>
    <row r="55" spans="1:17" s="101" customFormat="1">
      <c r="A55" s="195"/>
      <c r="B55" s="473"/>
      <c r="C55" s="82"/>
      <c r="E55" s="365" t="s">
        <v>126</v>
      </c>
      <c r="F55" s="1327"/>
      <c r="G55" s="1327"/>
      <c r="H55" s="1327"/>
      <c r="I55" s="1327"/>
      <c r="J55" s="1327"/>
      <c r="K55" s="1327"/>
      <c r="L55" s="1327"/>
      <c r="M55" s="1327"/>
      <c r="N55" s="1327"/>
      <c r="O55" s="1327"/>
      <c r="P55" s="1327"/>
      <c r="Q55" s="1327"/>
    </row>
    <row r="56" spans="1:17" s="101" customFormat="1">
      <c r="A56" s="624"/>
      <c r="B56" s="473"/>
      <c r="C56" s="82"/>
      <c r="E56" s="365" t="s">
        <v>127</v>
      </c>
      <c r="F56" s="1327"/>
      <c r="G56" s="1327"/>
      <c r="H56" s="1327"/>
      <c r="I56" s="1327"/>
      <c r="J56" s="1327"/>
      <c r="K56" s="1327"/>
      <c r="L56" s="1327"/>
      <c r="M56" s="1327"/>
      <c r="N56" s="1327"/>
      <c r="O56" s="1327"/>
      <c r="P56" s="1327"/>
      <c r="Q56" s="1327"/>
    </row>
    <row r="57" spans="1:17" s="101" customFormat="1">
      <c r="A57" s="624"/>
      <c r="B57" s="473"/>
      <c r="C57" s="82"/>
      <c r="E57" s="365" t="s">
        <v>128</v>
      </c>
      <c r="F57" s="1327"/>
      <c r="G57" s="1327"/>
      <c r="H57" s="1327"/>
      <c r="I57" s="1327"/>
      <c r="J57" s="1327"/>
      <c r="K57" s="1327"/>
      <c r="L57" s="1327"/>
      <c r="M57" s="1327"/>
      <c r="N57" s="1327"/>
      <c r="O57" s="1327"/>
      <c r="P57" s="1327"/>
      <c r="Q57" s="1327"/>
    </row>
    <row r="58" spans="1:17" s="101" customFormat="1">
      <c r="A58" s="624"/>
      <c r="B58" s="473"/>
      <c r="C58" s="82"/>
      <c r="E58" s="365" t="s">
        <v>129</v>
      </c>
      <c r="F58" s="1327"/>
      <c r="G58" s="1327"/>
      <c r="H58" s="1327"/>
      <c r="I58" s="1327"/>
      <c r="J58" s="1327"/>
      <c r="K58" s="1327"/>
      <c r="L58" s="1327"/>
      <c r="M58" s="1327"/>
      <c r="N58" s="1327"/>
      <c r="O58" s="1327"/>
      <c r="P58" s="1327"/>
      <c r="Q58" s="1327"/>
    </row>
    <row r="59" spans="1:17" s="101" customFormat="1">
      <c r="A59" s="624"/>
      <c r="B59" s="473"/>
      <c r="C59" s="82"/>
      <c r="E59" s="365" t="s">
        <v>130</v>
      </c>
      <c r="F59" s="1327"/>
      <c r="G59" s="1327"/>
      <c r="H59" s="1327"/>
      <c r="I59" s="1327"/>
      <c r="J59" s="1327"/>
      <c r="K59" s="1327"/>
      <c r="L59" s="1327"/>
      <c r="M59" s="1327"/>
      <c r="N59" s="1327"/>
      <c r="O59" s="1327"/>
      <c r="P59" s="1327"/>
      <c r="Q59" s="1327"/>
    </row>
    <row r="60" spans="1:17" s="101" customFormat="1">
      <c r="A60" s="624"/>
      <c r="B60" s="473"/>
      <c r="C60" s="88"/>
      <c r="E60" s="365" t="s">
        <v>131</v>
      </c>
      <c r="F60" s="1327"/>
      <c r="G60" s="1327"/>
      <c r="H60" s="1327"/>
      <c r="I60" s="1327"/>
      <c r="J60" s="1327"/>
      <c r="K60" s="1327"/>
      <c r="L60" s="1327"/>
      <c r="M60" s="1327"/>
      <c r="N60" s="1327"/>
      <c r="O60" s="1327"/>
      <c r="P60" s="1327"/>
      <c r="Q60" s="1327"/>
    </row>
    <row r="61" spans="1:17" s="101" customFormat="1">
      <c r="A61" s="195"/>
      <c r="B61" s="473"/>
      <c r="C61" s="82"/>
      <c r="E61" s="365" t="s">
        <v>132</v>
      </c>
      <c r="F61" s="1327"/>
      <c r="G61" s="1327"/>
      <c r="H61" s="1327"/>
      <c r="I61" s="1327"/>
      <c r="J61" s="1327"/>
      <c r="K61" s="1327"/>
      <c r="L61" s="1327"/>
      <c r="M61" s="1327"/>
      <c r="N61" s="1327"/>
      <c r="O61" s="1327"/>
      <c r="P61" s="1327"/>
      <c r="Q61" s="1327"/>
    </row>
    <row r="62" spans="1:17" s="101" customFormat="1">
      <c r="A62" s="195"/>
      <c r="B62" s="473"/>
      <c r="C62" s="88"/>
      <c r="E62" s="365" t="s">
        <v>133</v>
      </c>
      <c r="F62" s="1327"/>
      <c r="G62" s="1327"/>
      <c r="H62" s="1327"/>
      <c r="I62" s="1327"/>
      <c r="J62" s="1327"/>
      <c r="K62" s="1327"/>
      <c r="L62" s="1327"/>
      <c r="M62" s="1327"/>
      <c r="N62" s="1327"/>
      <c r="O62" s="1327"/>
      <c r="P62" s="1327"/>
      <c r="Q62" s="1327"/>
    </row>
    <row r="63" spans="1:17" s="101" customFormat="1">
      <c r="A63" s="195"/>
      <c r="B63" s="473"/>
      <c r="C63" s="88"/>
      <c r="E63" s="365" t="s">
        <v>134</v>
      </c>
      <c r="F63" s="1327"/>
      <c r="G63" s="1327"/>
      <c r="H63" s="1327"/>
      <c r="I63" s="1327"/>
      <c r="J63" s="1327"/>
      <c r="K63" s="1327"/>
      <c r="L63" s="1327"/>
      <c r="M63" s="1327"/>
      <c r="N63" s="1327"/>
      <c r="O63" s="1327"/>
      <c r="P63" s="1327"/>
      <c r="Q63" s="1327"/>
    </row>
    <row r="64" spans="1:17" s="101" customFormat="1">
      <c r="A64" s="195"/>
      <c r="B64" s="473"/>
      <c r="C64" s="88"/>
      <c r="E64" s="365" t="s">
        <v>135</v>
      </c>
      <c r="F64" s="1327"/>
      <c r="G64" s="1327"/>
      <c r="H64" s="1327"/>
      <c r="I64" s="1327"/>
      <c r="J64" s="1327"/>
      <c r="K64" s="1327"/>
      <c r="L64" s="1327"/>
      <c r="M64" s="1327"/>
      <c r="N64" s="1327"/>
      <c r="O64" s="1327"/>
      <c r="P64" s="1327"/>
      <c r="Q64" s="1327"/>
    </row>
    <row r="65" spans="1:17" s="101" customFormat="1">
      <c r="A65" s="195"/>
      <c r="B65" s="473"/>
      <c r="C65" s="88"/>
      <c r="E65" s="365" t="s">
        <v>136</v>
      </c>
      <c r="F65" s="1327"/>
      <c r="G65" s="1327"/>
      <c r="H65" s="1327"/>
      <c r="I65" s="1327"/>
      <c r="J65" s="1327"/>
      <c r="K65" s="1327"/>
      <c r="L65" s="1327"/>
      <c r="M65" s="1327"/>
      <c r="N65" s="1327"/>
      <c r="O65" s="1327"/>
      <c r="P65" s="1327"/>
      <c r="Q65" s="1327"/>
    </row>
    <row r="66" spans="1:17" s="101" customFormat="1">
      <c r="A66" s="195"/>
      <c r="B66" s="473"/>
      <c r="C66" s="82"/>
      <c r="E66" s="366" t="s">
        <v>137</v>
      </c>
      <c r="F66" s="1328">
        <f>SUM(F54:F65)</f>
        <v>0</v>
      </c>
      <c r="G66" s="1328">
        <f t="shared" ref="G66:P66" si="0">SUM(G54:G65)</f>
        <v>0</v>
      </c>
      <c r="H66" s="1328">
        <f t="shared" si="0"/>
        <v>0</v>
      </c>
      <c r="I66" s="1328">
        <f t="shared" si="0"/>
        <v>0</v>
      </c>
      <c r="J66" s="1328">
        <f t="shared" si="0"/>
        <v>0</v>
      </c>
      <c r="K66" s="1328">
        <f t="shared" si="0"/>
        <v>0</v>
      </c>
      <c r="L66" s="1328">
        <f t="shared" si="0"/>
        <v>0</v>
      </c>
      <c r="M66" s="1328">
        <f t="shared" si="0"/>
        <v>0</v>
      </c>
      <c r="N66" s="1328">
        <f t="shared" si="0"/>
        <v>0</v>
      </c>
      <c r="O66" s="1328">
        <f t="shared" si="0"/>
        <v>0</v>
      </c>
      <c r="P66" s="1328">
        <f t="shared" si="0"/>
        <v>0</v>
      </c>
      <c r="Q66" s="1328">
        <f t="shared" ref="Q66" si="1">SUM(Q54:Q65)</f>
        <v>0</v>
      </c>
    </row>
    <row r="67" spans="1:17" s="101" customFormat="1">
      <c r="A67" s="195"/>
      <c r="B67" s="473"/>
      <c r="C67" s="88"/>
    </row>
    <row r="68" spans="1:17" s="101" customFormat="1">
      <c r="A68" s="195"/>
      <c r="B68" s="473"/>
      <c r="C68" s="82"/>
    </row>
    <row r="69" spans="1:17" s="101" customFormat="1">
      <c r="A69" s="195"/>
      <c r="B69" s="473"/>
      <c r="C69" s="82"/>
    </row>
    <row r="70" spans="1:17" s="101" customFormat="1">
      <c r="A70" s="195"/>
      <c r="B70" s="473"/>
      <c r="C70" s="82"/>
    </row>
    <row r="71" spans="1:17" s="101" customFormat="1">
      <c r="A71" s="195"/>
      <c r="B71" s="473"/>
      <c r="C71" s="82"/>
    </row>
    <row r="72" spans="1:17" s="101" customFormat="1">
      <c r="A72" s="195"/>
      <c r="B72" s="473"/>
      <c r="C72" s="82"/>
    </row>
    <row r="73" spans="1:17" s="101" customFormat="1">
      <c r="A73" s="195"/>
      <c r="B73" s="473"/>
      <c r="C73" s="82"/>
    </row>
    <row r="74" spans="1:17" s="101" customFormat="1">
      <c r="A74" s="195"/>
      <c r="B74" s="473"/>
      <c r="C74" s="82"/>
    </row>
    <row r="75" spans="1:17" s="101" customFormat="1">
      <c r="A75" s="195"/>
      <c r="B75" s="473"/>
      <c r="C75" s="82"/>
    </row>
    <row r="76" spans="1:17" s="101" customFormat="1">
      <c r="A76" s="195"/>
      <c r="B76" s="473"/>
      <c r="C76" s="82"/>
    </row>
    <row r="77" spans="1:17" s="101" customFormat="1">
      <c r="A77" s="195"/>
      <c r="B77" s="473"/>
      <c r="C77" s="82"/>
    </row>
    <row r="78" spans="1:17" s="101" customFormat="1">
      <c r="A78" s="195"/>
      <c r="B78" s="473"/>
      <c r="C78" s="82"/>
    </row>
    <row r="79" spans="1:17" s="101" customFormat="1">
      <c r="A79" s="195"/>
      <c r="B79" s="473"/>
      <c r="C79" s="82"/>
    </row>
    <row r="80" spans="1:17" s="101" customFormat="1">
      <c r="A80" s="195"/>
      <c r="B80" s="473"/>
      <c r="C80" s="82"/>
    </row>
    <row r="81" spans="1:3" s="101" customFormat="1">
      <c r="A81" s="195"/>
      <c r="B81" s="473"/>
      <c r="C81" s="82"/>
    </row>
    <row r="82" spans="1:3" s="101" customFormat="1">
      <c r="A82" s="195"/>
      <c r="B82" s="473"/>
      <c r="C82" s="82"/>
    </row>
    <row r="83" spans="1:3" s="101" customFormat="1">
      <c r="A83" s="195"/>
      <c r="B83" s="473"/>
      <c r="C83" s="82"/>
    </row>
    <row r="84" spans="1:3" s="101" customFormat="1">
      <c r="A84" s="195"/>
      <c r="B84" s="473"/>
      <c r="C84" s="82"/>
    </row>
    <row r="85" spans="1:3" s="101" customFormat="1">
      <c r="A85" s="195"/>
      <c r="B85" s="473"/>
      <c r="C85" s="82"/>
    </row>
    <row r="86" spans="1:3" s="101" customFormat="1">
      <c r="A86" s="195"/>
      <c r="B86" s="473"/>
      <c r="C86" s="82"/>
    </row>
    <row r="87" spans="1:3" s="101" customFormat="1">
      <c r="A87" s="195"/>
      <c r="B87" s="473"/>
      <c r="C87" s="82"/>
    </row>
    <row r="88" spans="1:3" s="101" customFormat="1">
      <c r="A88" s="195"/>
      <c r="B88" s="473"/>
      <c r="C88" s="82"/>
    </row>
    <row r="89" spans="1:3" s="101" customFormat="1">
      <c r="A89" s="195"/>
      <c r="B89" s="473"/>
      <c r="C89" s="82"/>
    </row>
    <row r="90" spans="1:3" s="101" customFormat="1">
      <c r="A90" s="195"/>
      <c r="B90" s="473"/>
      <c r="C90" s="82"/>
    </row>
    <row r="91" spans="1:3" s="101" customFormat="1">
      <c r="A91" s="195"/>
      <c r="B91" s="473"/>
      <c r="C91" s="82"/>
    </row>
    <row r="92" spans="1:3" s="101" customFormat="1">
      <c r="A92" s="195"/>
      <c r="B92" s="473"/>
      <c r="C92" s="82"/>
    </row>
    <row r="93" spans="1:3" s="101" customFormat="1">
      <c r="A93" s="195"/>
      <c r="B93" s="473"/>
      <c r="C93" s="82"/>
    </row>
    <row r="94" spans="1:3" s="101" customFormat="1">
      <c r="A94" s="195"/>
      <c r="B94" s="473"/>
      <c r="C94" s="82"/>
    </row>
    <row r="95" spans="1:3" s="101" customFormat="1">
      <c r="A95" s="195"/>
      <c r="B95" s="473"/>
      <c r="C95" s="82"/>
    </row>
    <row r="96" spans="1:3" s="101" customFormat="1">
      <c r="A96" s="195"/>
      <c r="B96" s="473"/>
      <c r="C96" s="82"/>
    </row>
    <row r="97" spans="1:3" s="101" customFormat="1">
      <c r="A97" s="195"/>
      <c r="B97" s="473"/>
      <c r="C97" s="82"/>
    </row>
    <row r="98" spans="1:3" s="101" customFormat="1">
      <c r="A98" s="195"/>
      <c r="B98" s="473"/>
      <c r="C98" s="82"/>
    </row>
    <row r="99" spans="1:3" s="101" customFormat="1">
      <c r="A99" s="195"/>
      <c r="B99" s="473"/>
      <c r="C99" s="82"/>
    </row>
    <row r="100" spans="1:3" s="101" customFormat="1">
      <c r="A100" s="195"/>
      <c r="B100" s="473"/>
      <c r="C100" s="82"/>
    </row>
    <row r="101" spans="1:3" s="101" customFormat="1">
      <c r="A101" s="195"/>
      <c r="B101" s="473"/>
      <c r="C101" s="82"/>
    </row>
    <row r="102" spans="1:3" s="101" customFormat="1">
      <c r="A102" s="195"/>
      <c r="B102" s="473"/>
      <c r="C102" s="82"/>
    </row>
    <row r="103" spans="1:3" s="101" customFormat="1">
      <c r="A103" s="195"/>
      <c r="B103" s="473"/>
      <c r="C103" s="82"/>
    </row>
    <row r="104" spans="1:3" s="101" customFormat="1">
      <c r="A104" s="195"/>
      <c r="B104" s="473"/>
      <c r="C104" s="82"/>
    </row>
    <row r="105" spans="1:3" s="101" customFormat="1">
      <c r="A105" s="195"/>
      <c r="B105" s="473"/>
      <c r="C105" s="82"/>
    </row>
    <row r="106" spans="1:3" s="101" customFormat="1">
      <c r="A106" s="195"/>
      <c r="B106" s="473"/>
      <c r="C106" s="82"/>
    </row>
    <row r="107" spans="1:3" s="101" customFormat="1">
      <c r="A107" s="195"/>
      <c r="B107" s="473"/>
      <c r="C107" s="82"/>
    </row>
    <row r="108" spans="1:3" s="101" customFormat="1">
      <c r="A108" s="195"/>
      <c r="B108" s="473"/>
      <c r="C108" s="82"/>
    </row>
    <row r="109" spans="1:3" s="101" customFormat="1">
      <c r="A109" s="195"/>
      <c r="B109" s="473"/>
      <c r="C109" s="82"/>
    </row>
    <row r="110" spans="1:3" s="101" customFormat="1">
      <c r="A110" s="195"/>
      <c r="B110" s="473"/>
      <c r="C110" s="82"/>
    </row>
    <row r="111" spans="1:3" s="101" customFormat="1">
      <c r="A111" s="195"/>
      <c r="B111" s="473"/>
      <c r="C111" s="82"/>
    </row>
    <row r="112" spans="1:3" s="101" customFormat="1">
      <c r="A112" s="195"/>
      <c r="B112" s="473"/>
      <c r="C112" s="82"/>
    </row>
    <row r="113" spans="1:3" s="101" customFormat="1">
      <c r="A113" s="195"/>
      <c r="B113" s="473"/>
      <c r="C113" s="82"/>
    </row>
    <row r="114" spans="1:3" s="101" customFormat="1">
      <c r="A114" s="195"/>
      <c r="B114" s="473"/>
      <c r="C114" s="82"/>
    </row>
    <row r="115" spans="1:3" s="101" customFormat="1">
      <c r="A115" s="195"/>
      <c r="B115" s="473"/>
      <c r="C115" s="82"/>
    </row>
    <row r="116" spans="1:3" s="101" customFormat="1">
      <c r="A116" s="195"/>
      <c r="B116" s="473"/>
      <c r="C116" s="82"/>
    </row>
    <row r="117" spans="1:3" s="101" customFormat="1">
      <c r="A117" s="195"/>
      <c r="B117" s="473"/>
      <c r="C117" s="82"/>
    </row>
    <row r="118" spans="1:3" s="101" customFormat="1">
      <c r="A118" s="195"/>
      <c r="B118" s="473"/>
      <c r="C118" s="82"/>
    </row>
    <row r="119" spans="1:3" s="101" customFormat="1">
      <c r="A119" s="195"/>
      <c r="B119" s="473"/>
      <c r="C119" s="82"/>
    </row>
    <row r="120" spans="1:3" s="101" customFormat="1">
      <c r="A120" s="195"/>
      <c r="B120" s="473"/>
      <c r="C120" s="82"/>
    </row>
    <row r="121" spans="1:3" s="101" customFormat="1">
      <c r="A121" s="195"/>
      <c r="B121" s="473"/>
      <c r="C121" s="82"/>
    </row>
    <row r="122" spans="1:3" s="101" customFormat="1">
      <c r="A122" s="195"/>
      <c r="B122" s="473"/>
      <c r="C122" s="82"/>
    </row>
    <row r="123" spans="1:3" s="101" customFormat="1">
      <c r="A123" s="195"/>
      <c r="B123" s="473"/>
      <c r="C123" s="82"/>
    </row>
    <row r="124" spans="1:3" s="101" customFormat="1">
      <c r="A124" s="195"/>
      <c r="B124" s="473"/>
      <c r="C124" s="82"/>
    </row>
    <row r="125" spans="1:3" s="101" customFormat="1">
      <c r="A125" s="195"/>
      <c r="B125" s="473"/>
      <c r="C125" s="82"/>
    </row>
    <row r="126" spans="1:3" s="101" customFormat="1">
      <c r="A126" s="195"/>
      <c r="B126" s="473"/>
      <c r="C126" s="82"/>
    </row>
    <row r="127" spans="1:3" s="101" customFormat="1">
      <c r="A127" s="195"/>
      <c r="B127" s="473"/>
      <c r="C127" s="82"/>
    </row>
    <row r="128" spans="1:3" s="101" customFormat="1">
      <c r="A128" s="195"/>
      <c r="B128" s="473"/>
      <c r="C128" s="82"/>
    </row>
    <row r="129" spans="1:3" s="101" customFormat="1">
      <c r="A129" s="195"/>
      <c r="B129" s="473"/>
      <c r="C129" s="82"/>
    </row>
    <row r="130" spans="1:3" s="101" customFormat="1">
      <c r="A130" s="195"/>
      <c r="B130" s="473"/>
      <c r="C130" s="82"/>
    </row>
    <row r="131" spans="1:3" s="101" customFormat="1">
      <c r="A131" s="195"/>
      <c r="B131" s="473"/>
      <c r="C131" s="82"/>
    </row>
    <row r="132" spans="1:3" s="101" customFormat="1">
      <c r="A132" s="195"/>
      <c r="B132" s="473"/>
      <c r="C132" s="82"/>
    </row>
    <row r="133" spans="1:3" s="101" customFormat="1">
      <c r="A133" s="195"/>
      <c r="B133" s="473"/>
      <c r="C133" s="82"/>
    </row>
    <row r="134" spans="1:3" s="101" customFormat="1">
      <c r="A134" s="195"/>
      <c r="B134" s="473"/>
      <c r="C134" s="82"/>
    </row>
    <row r="135" spans="1:3" s="101" customFormat="1">
      <c r="A135" s="195"/>
      <c r="B135" s="473"/>
      <c r="C135" s="82"/>
    </row>
    <row r="136" spans="1:3" s="101" customFormat="1">
      <c r="A136" s="195"/>
      <c r="B136" s="473"/>
      <c r="C136" s="82"/>
    </row>
    <row r="137" spans="1:3" s="101" customFormat="1">
      <c r="A137" s="195"/>
      <c r="B137" s="473"/>
      <c r="C137" s="82"/>
    </row>
    <row r="138" spans="1:3" s="101" customFormat="1">
      <c r="A138" s="195"/>
      <c r="B138" s="473"/>
      <c r="C138" s="82"/>
    </row>
    <row r="139" spans="1:3" s="101" customFormat="1">
      <c r="A139" s="195"/>
      <c r="B139" s="473"/>
      <c r="C139" s="82"/>
    </row>
    <row r="140" spans="1:3" s="101" customFormat="1">
      <c r="A140" s="195"/>
      <c r="B140" s="473"/>
      <c r="C140" s="82"/>
    </row>
    <row r="141" spans="1:3" s="101" customFormat="1">
      <c r="A141" s="195"/>
      <c r="B141" s="473"/>
      <c r="C141" s="82"/>
    </row>
    <row r="142" spans="1:3" s="101" customFormat="1">
      <c r="A142" s="195"/>
      <c r="B142" s="473"/>
      <c r="C142" s="82"/>
    </row>
    <row r="143" spans="1:3" s="101" customFormat="1">
      <c r="A143" s="195"/>
      <c r="B143" s="473"/>
      <c r="C143" s="82"/>
    </row>
    <row r="144" spans="1:3" s="101" customFormat="1">
      <c r="A144" s="195"/>
      <c r="B144" s="473"/>
      <c r="C144" s="82"/>
    </row>
    <row r="145" spans="1:3" s="101" customFormat="1">
      <c r="A145" s="195"/>
      <c r="B145" s="473"/>
      <c r="C145" s="82"/>
    </row>
    <row r="146" spans="1:3" s="101" customFormat="1">
      <c r="A146" s="195"/>
      <c r="B146" s="473"/>
      <c r="C146" s="82"/>
    </row>
    <row r="147" spans="1:3" s="101" customFormat="1">
      <c r="A147" s="195"/>
      <c r="B147" s="473"/>
      <c r="C147" s="82"/>
    </row>
    <row r="148" spans="1:3" s="101" customFormat="1">
      <c r="A148" s="195"/>
      <c r="B148" s="473"/>
      <c r="C148" s="82"/>
    </row>
    <row r="149" spans="1:3" s="101" customFormat="1">
      <c r="A149" s="195"/>
      <c r="B149" s="473"/>
      <c r="C149" s="82"/>
    </row>
    <row r="150" spans="1:3" s="101" customFormat="1">
      <c r="A150" s="195"/>
      <c r="B150" s="473"/>
      <c r="C150" s="82"/>
    </row>
    <row r="151" spans="1:3" s="101" customFormat="1">
      <c r="A151" s="195"/>
      <c r="B151" s="473"/>
      <c r="C151" s="82"/>
    </row>
    <row r="152" spans="1:3" s="101" customFormat="1">
      <c r="A152" s="195"/>
      <c r="B152" s="473"/>
      <c r="C152" s="82"/>
    </row>
    <row r="153" spans="1:3" s="101" customFormat="1">
      <c r="A153" s="195"/>
      <c r="B153" s="473"/>
      <c r="C153" s="82"/>
    </row>
    <row r="154" spans="1:3" s="101" customFormat="1">
      <c r="A154" s="195"/>
      <c r="B154" s="473"/>
      <c r="C154" s="82"/>
    </row>
    <row r="155" spans="1:3" s="101" customFormat="1">
      <c r="A155" s="195"/>
      <c r="B155" s="473"/>
      <c r="C155" s="82"/>
    </row>
    <row r="156" spans="1:3" s="101" customFormat="1">
      <c r="A156" s="195"/>
      <c r="B156" s="473"/>
      <c r="C156" s="82"/>
    </row>
    <row r="157" spans="1:3" s="101" customFormat="1">
      <c r="A157" s="195"/>
      <c r="B157" s="473"/>
      <c r="C157" s="82"/>
    </row>
    <row r="158" spans="1:3" s="101" customFormat="1">
      <c r="A158" s="195"/>
      <c r="B158" s="473"/>
      <c r="C158" s="82"/>
    </row>
    <row r="159" spans="1:3" s="101" customFormat="1">
      <c r="A159" s="195"/>
      <c r="B159" s="473"/>
      <c r="C159" s="82"/>
    </row>
    <row r="160" spans="1:3" s="101" customFormat="1">
      <c r="A160" s="195"/>
      <c r="B160" s="473"/>
      <c r="C160" s="82"/>
    </row>
    <row r="161" spans="1:3" s="101" customFormat="1">
      <c r="A161" s="195"/>
      <c r="B161" s="473"/>
      <c r="C161" s="82"/>
    </row>
    <row r="162" spans="1:3" s="101" customFormat="1">
      <c r="A162" s="195"/>
      <c r="B162" s="473"/>
      <c r="C162" s="82"/>
    </row>
    <row r="163" spans="1:3" s="101" customFormat="1">
      <c r="A163" s="195"/>
      <c r="B163" s="473"/>
      <c r="C163" s="82"/>
    </row>
    <row r="164" spans="1:3" s="101" customFormat="1">
      <c r="A164" s="195"/>
      <c r="B164" s="473"/>
      <c r="C164" s="82"/>
    </row>
    <row r="165" spans="1:3" s="101" customFormat="1">
      <c r="A165" s="195"/>
      <c r="B165" s="473"/>
      <c r="C165" s="82"/>
    </row>
    <row r="166" spans="1:3" s="101" customFormat="1">
      <c r="A166" s="195"/>
      <c r="B166" s="473"/>
      <c r="C166" s="82"/>
    </row>
    <row r="167" spans="1:3" s="101" customFormat="1">
      <c r="A167" s="195"/>
      <c r="B167" s="473"/>
      <c r="C167" s="82"/>
    </row>
    <row r="168" spans="1:3" s="101" customFormat="1">
      <c r="A168" s="195"/>
      <c r="B168" s="473"/>
      <c r="C168" s="82"/>
    </row>
    <row r="169" spans="1:3" s="101" customFormat="1">
      <c r="A169" s="195"/>
      <c r="B169" s="473"/>
      <c r="C169" s="82"/>
    </row>
    <row r="170" spans="1:3" s="101" customFormat="1">
      <c r="A170" s="195"/>
      <c r="B170" s="473"/>
      <c r="C170" s="82"/>
    </row>
    <row r="171" spans="1:3" s="101" customFormat="1">
      <c r="A171" s="195"/>
      <c r="B171" s="473"/>
      <c r="C171" s="82"/>
    </row>
    <row r="172" spans="1:3" s="101" customFormat="1">
      <c r="A172" s="195"/>
      <c r="B172" s="473"/>
      <c r="C172" s="82"/>
    </row>
    <row r="173" spans="1:3" s="101" customFormat="1">
      <c r="A173" s="195"/>
      <c r="B173" s="473"/>
      <c r="C173" s="82"/>
    </row>
    <row r="174" spans="1:3" s="101" customFormat="1">
      <c r="A174" s="195"/>
      <c r="B174" s="473"/>
      <c r="C174" s="82"/>
    </row>
    <row r="175" spans="1:3" s="101" customFormat="1">
      <c r="A175" s="195"/>
      <c r="B175" s="473"/>
      <c r="C175" s="82"/>
    </row>
    <row r="176" spans="1:3" s="101" customFormat="1">
      <c r="A176" s="195"/>
      <c r="B176" s="473"/>
      <c r="C176" s="82"/>
    </row>
    <row r="177" spans="1:3" s="101" customFormat="1">
      <c r="A177" s="195"/>
      <c r="B177" s="473"/>
      <c r="C177" s="82"/>
    </row>
    <row r="178" spans="1:3" s="101" customFormat="1">
      <c r="A178" s="195"/>
      <c r="B178" s="473"/>
      <c r="C178" s="82"/>
    </row>
    <row r="179" spans="1:3" s="101" customFormat="1">
      <c r="A179" s="195"/>
      <c r="B179" s="473"/>
      <c r="C179" s="82"/>
    </row>
    <row r="180" spans="1:3" s="101" customFormat="1">
      <c r="A180" s="195"/>
      <c r="B180" s="473"/>
      <c r="C180" s="82"/>
    </row>
    <row r="181" spans="1:3" s="101" customFormat="1">
      <c r="A181" s="195"/>
      <c r="B181" s="473"/>
      <c r="C181" s="82"/>
    </row>
    <row r="182" spans="1:3" s="101" customFormat="1">
      <c r="A182" s="195"/>
      <c r="B182" s="473"/>
      <c r="C182" s="82"/>
    </row>
    <row r="183" spans="1:3" s="101" customFormat="1">
      <c r="A183" s="195"/>
      <c r="B183" s="473"/>
      <c r="C183" s="82"/>
    </row>
    <row r="184" spans="1:3" s="101" customFormat="1">
      <c r="A184" s="195"/>
      <c r="B184" s="473"/>
      <c r="C184" s="82"/>
    </row>
    <row r="185" spans="1:3" s="101" customFormat="1">
      <c r="A185" s="195"/>
      <c r="B185" s="473"/>
      <c r="C185" s="82"/>
    </row>
    <row r="186" spans="1:3" s="101" customFormat="1">
      <c r="A186" s="195"/>
      <c r="B186" s="473"/>
      <c r="C186" s="82"/>
    </row>
    <row r="187" spans="1:3" s="101" customFormat="1">
      <c r="A187" s="195"/>
      <c r="B187" s="473"/>
      <c r="C187" s="82"/>
    </row>
    <row r="188" spans="1:3" s="101" customFormat="1">
      <c r="A188" s="195"/>
      <c r="B188" s="473"/>
      <c r="C188" s="82"/>
    </row>
    <row r="189" spans="1:3" s="101" customFormat="1">
      <c r="A189" s="195"/>
      <c r="B189" s="473"/>
      <c r="C189" s="82"/>
    </row>
    <row r="190" spans="1:3" s="101" customFormat="1">
      <c r="A190" s="195"/>
      <c r="B190" s="473"/>
      <c r="C190" s="82"/>
    </row>
    <row r="191" spans="1:3" s="101" customFormat="1">
      <c r="A191" s="195"/>
      <c r="B191" s="473"/>
      <c r="C191" s="82"/>
    </row>
    <row r="192" spans="1:3" s="101" customFormat="1">
      <c r="A192" s="195"/>
      <c r="B192" s="473"/>
      <c r="C192" s="82"/>
    </row>
    <row r="193" spans="1:3" s="101" customFormat="1">
      <c r="A193" s="195"/>
      <c r="B193" s="473"/>
      <c r="C193" s="82"/>
    </row>
    <row r="194" spans="1:3" s="101" customFormat="1">
      <c r="A194" s="195"/>
      <c r="B194" s="473"/>
      <c r="C194" s="82"/>
    </row>
    <row r="195" spans="1:3" s="101" customFormat="1">
      <c r="A195" s="195"/>
      <c r="B195" s="473"/>
      <c r="C195" s="82"/>
    </row>
    <row r="196" spans="1:3" s="101" customFormat="1">
      <c r="A196" s="195"/>
      <c r="B196" s="473"/>
      <c r="C196" s="82"/>
    </row>
    <row r="197" spans="1:3" s="101" customFormat="1">
      <c r="A197" s="195"/>
      <c r="B197" s="473"/>
      <c r="C197" s="82"/>
    </row>
    <row r="198" spans="1:3" s="101" customFormat="1">
      <c r="A198" s="195"/>
      <c r="B198" s="473"/>
      <c r="C198" s="82"/>
    </row>
    <row r="199" spans="1:3" s="101" customFormat="1">
      <c r="A199" s="195"/>
      <c r="B199" s="473"/>
      <c r="C199" s="82"/>
    </row>
    <row r="200" spans="1:3" s="101" customFormat="1">
      <c r="A200" s="195"/>
      <c r="B200" s="473"/>
      <c r="C200" s="82"/>
    </row>
    <row r="201" spans="1:3" s="101" customFormat="1">
      <c r="A201" s="195"/>
      <c r="B201" s="473"/>
      <c r="C201" s="82"/>
    </row>
    <row r="202" spans="1:3" s="101" customFormat="1">
      <c r="A202" s="195"/>
      <c r="B202" s="473"/>
      <c r="C202" s="82"/>
    </row>
    <row r="203" spans="1:3" s="101" customFormat="1">
      <c r="A203" s="195"/>
      <c r="B203" s="473"/>
      <c r="C203" s="82"/>
    </row>
    <row r="204" spans="1:3" s="101" customFormat="1">
      <c r="A204" s="195"/>
      <c r="B204" s="473"/>
      <c r="C204" s="82"/>
    </row>
    <row r="205" spans="1:3" s="101" customFormat="1">
      <c r="A205" s="195"/>
      <c r="B205" s="473"/>
      <c r="C205" s="82"/>
    </row>
    <row r="206" spans="1:3" s="101" customFormat="1">
      <c r="A206" s="195"/>
      <c r="B206" s="473"/>
      <c r="C206" s="82"/>
    </row>
    <row r="207" spans="1:3" s="101" customFormat="1">
      <c r="A207" s="195"/>
      <c r="B207" s="473"/>
      <c r="C207" s="82"/>
    </row>
    <row r="208" spans="1:3" s="101" customFormat="1">
      <c r="A208" s="195"/>
      <c r="B208" s="473"/>
      <c r="C208" s="82"/>
    </row>
    <row r="209" spans="1:3" s="101" customFormat="1">
      <c r="A209" s="195"/>
      <c r="B209" s="473"/>
      <c r="C209" s="82"/>
    </row>
    <row r="210" spans="1:3" s="101" customFormat="1">
      <c r="A210" s="195"/>
      <c r="B210" s="473"/>
      <c r="C210" s="82"/>
    </row>
    <row r="211" spans="1:3" s="101" customFormat="1">
      <c r="A211" s="195"/>
      <c r="B211" s="473"/>
      <c r="C211" s="82"/>
    </row>
    <row r="212" spans="1:3" s="101" customFormat="1">
      <c r="A212" s="195"/>
      <c r="B212" s="473"/>
      <c r="C212" s="82"/>
    </row>
    <row r="213" spans="1:3" s="101" customFormat="1">
      <c r="A213" s="195"/>
      <c r="B213" s="473"/>
      <c r="C213" s="82"/>
    </row>
    <row r="214" spans="1:3" s="101" customFormat="1">
      <c r="A214" s="195"/>
      <c r="B214" s="473"/>
      <c r="C214" s="82"/>
    </row>
    <row r="215" spans="1:3" s="101" customFormat="1">
      <c r="A215" s="195"/>
      <c r="B215" s="473"/>
      <c r="C215" s="82"/>
    </row>
    <row r="216" spans="1:3" s="101" customFormat="1">
      <c r="A216" s="195"/>
      <c r="B216" s="473"/>
      <c r="C216" s="82"/>
    </row>
    <row r="217" spans="1:3" s="101" customFormat="1">
      <c r="A217" s="195"/>
      <c r="B217" s="473"/>
      <c r="C217" s="82"/>
    </row>
    <row r="218" spans="1:3" s="101" customFormat="1">
      <c r="A218" s="195"/>
      <c r="B218" s="473"/>
      <c r="C218" s="82"/>
    </row>
    <row r="219" spans="1:3" s="101" customFormat="1">
      <c r="A219" s="195"/>
      <c r="B219" s="473"/>
      <c r="C219" s="82"/>
    </row>
    <row r="220" spans="1:3" s="101" customFormat="1">
      <c r="A220" s="195"/>
      <c r="B220" s="473"/>
      <c r="C220" s="82"/>
    </row>
    <row r="221" spans="1:3" s="101" customFormat="1">
      <c r="A221" s="195"/>
      <c r="B221" s="473"/>
      <c r="C221" s="82"/>
    </row>
    <row r="222" spans="1:3" s="101" customFormat="1">
      <c r="A222" s="195"/>
      <c r="B222" s="473"/>
      <c r="C222" s="82"/>
    </row>
    <row r="223" spans="1:3" s="101" customFormat="1">
      <c r="A223" s="195"/>
      <c r="B223" s="473"/>
      <c r="C223" s="82"/>
    </row>
    <row r="224" spans="1:3" s="101" customFormat="1">
      <c r="A224" s="195"/>
      <c r="B224" s="473"/>
      <c r="C224" s="82"/>
    </row>
    <row r="225" spans="1:3" s="101" customFormat="1">
      <c r="A225" s="195"/>
      <c r="B225" s="473"/>
      <c r="C225" s="82"/>
    </row>
    <row r="226" spans="1:3" s="101" customFormat="1">
      <c r="A226" s="195"/>
      <c r="B226" s="473"/>
      <c r="C226" s="82"/>
    </row>
    <row r="227" spans="1:3" s="101" customFormat="1">
      <c r="A227" s="195"/>
      <c r="B227" s="473"/>
      <c r="C227" s="82"/>
    </row>
    <row r="228" spans="1:3" s="101" customFormat="1">
      <c r="A228" s="195"/>
      <c r="B228" s="473"/>
      <c r="C228" s="82"/>
    </row>
    <row r="229" spans="1:3" s="101" customFormat="1">
      <c r="A229" s="195"/>
      <c r="B229" s="473"/>
      <c r="C229" s="82"/>
    </row>
    <row r="230" spans="1:3" s="101" customFormat="1">
      <c r="A230" s="195"/>
      <c r="B230" s="473"/>
      <c r="C230" s="82"/>
    </row>
    <row r="231" spans="1:3" s="101" customFormat="1">
      <c r="A231" s="195"/>
      <c r="B231" s="473"/>
      <c r="C231" s="82"/>
    </row>
    <row r="232" spans="1:3" s="101" customFormat="1">
      <c r="A232" s="195"/>
      <c r="B232" s="473"/>
      <c r="C232" s="82"/>
    </row>
    <row r="233" spans="1:3" s="101" customFormat="1">
      <c r="A233" s="195"/>
      <c r="B233" s="473"/>
      <c r="C233" s="82"/>
    </row>
    <row r="234" spans="1:3" s="101" customFormat="1">
      <c r="A234" s="195"/>
      <c r="B234" s="473"/>
      <c r="C234" s="82"/>
    </row>
    <row r="235" spans="1:3" s="101" customFormat="1">
      <c r="A235" s="195"/>
      <c r="B235" s="473"/>
      <c r="C235" s="82"/>
    </row>
    <row r="236" spans="1:3" s="101" customFormat="1">
      <c r="A236" s="195"/>
      <c r="B236" s="473"/>
      <c r="C236" s="82"/>
    </row>
    <row r="237" spans="1:3" s="101" customFormat="1">
      <c r="A237" s="195"/>
      <c r="B237" s="473"/>
      <c r="C237" s="82"/>
    </row>
    <row r="238" spans="1:3" s="101" customFormat="1">
      <c r="A238" s="195"/>
      <c r="B238" s="473"/>
      <c r="C238" s="82"/>
    </row>
    <row r="239" spans="1:3" s="101" customFormat="1">
      <c r="A239" s="195"/>
      <c r="B239" s="473"/>
      <c r="C239" s="82"/>
    </row>
    <row r="240" spans="1:3" s="101" customFormat="1">
      <c r="A240" s="195"/>
      <c r="B240" s="473"/>
      <c r="C240" s="82"/>
    </row>
    <row r="241" spans="1:3" s="101" customFormat="1">
      <c r="A241" s="195"/>
      <c r="B241" s="473"/>
      <c r="C241" s="82"/>
    </row>
    <row r="242" spans="1:3" s="101" customFormat="1">
      <c r="A242" s="195"/>
      <c r="B242" s="473"/>
      <c r="C242" s="82"/>
    </row>
    <row r="243" spans="1:3" s="101" customFormat="1">
      <c r="A243" s="195"/>
      <c r="B243" s="473"/>
      <c r="C243" s="82"/>
    </row>
    <row r="244" spans="1:3" s="101" customFormat="1">
      <c r="A244" s="195"/>
      <c r="B244" s="473"/>
      <c r="C244" s="82"/>
    </row>
    <row r="245" spans="1:3" s="101" customFormat="1">
      <c r="A245" s="195"/>
      <c r="B245" s="473"/>
      <c r="C245" s="82"/>
    </row>
    <row r="246" spans="1:3" s="101" customFormat="1">
      <c r="A246" s="195"/>
      <c r="B246" s="473"/>
      <c r="C246" s="82"/>
    </row>
    <row r="247" spans="1:3" s="101" customFormat="1">
      <c r="A247" s="195"/>
      <c r="B247" s="473"/>
      <c r="C247" s="82"/>
    </row>
    <row r="248" spans="1:3" s="101" customFormat="1">
      <c r="A248" s="195"/>
      <c r="B248" s="473"/>
      <c r="C248" s="82"/>
    </row>
    <row r="249" spans="1:3" s="101" customFormat="1">
      <c r="A249" s="195"/>
      <c r="B249" s="473"/>
      <c r="C249" s="82"/>
    </row>
    <row r="250" spans="1:3" s="101" customFormat="1">
      <c r="A250" s="195"/>
      <c r="B250" s="473"/>
      <c r="C250" s="82"/>
    </row>
    <row r="251" spans="1:3" s="101" customFormat="1">
      <c r="A251" s="195"/>
      <c r="B251" s="473"/>
      <c r="C251" s="82"/>
    </row>
    <row r="252" spans="1:3" s="101" customFormat="1">
      <c r="A252" s="195"/>
      <c r="B252" s="473"/>
      <c r="C252" s="82"/>
    </row>
    <row r="253" spans="1:3" s="101" customFormat="1">
      <c r="A253" s="195"/>
      <c r="B253" s="473"/>
      <c r="C253" s="82"/>
    </row>
    <row r="254" spans="1:3" s="101" customFormat="1">
      <c r="A254" s="195"/>
      <c r="B254" s="473"/>
      <c r="C254" s="82"/>
    </row>
    <row r="255" spans="1:3" s="101" customFormat="1">
      <c r="A255" s="195"/>
      <c r="B255" s="473"/>
      <c r="C255" s="82"/>
    </row>
    <row r="256" spans="1:3" s="101" customFormat="1">
      <c r="A256" s="195"/>
      <c r="B256" s="473"/>
      <c r="C256" s="82"/>
    </row>
    <row r="257" spans="1:3" s="101" customFormat="1">
      <c r="A257" s="195"/>
      <c r="B257" s="473"/>
      <c r="C257" s="82"/>
    </row>
    <row r="258" spans="1:3" s="101" customFormat="1">
      <c r="A258" s="195"/>
      <c r="B258" s="473"/>
      <c r="C258" s="82"/>
    </row>
    <row r="259" spans="1:3" s="101" customFormat="1">
      <c r="A259" s="195"/>
      <c r="B259" s="473"/>
      <c r="C259" s="82"/>
    </row>
    <row r="260" spans="1:3" s="101" customFormat="1">
      <c r="A260" s="195"/>
      <c r="B260" s="473"/>
      <c r="C260" s="82"/>
    </row>
    <row r="261" spans="1:3" s="101" customFormat="1">
      <c r="A261" s="195"/>
      <c r="B261" s="473"/>
      <c r="C261" s="82"/>
    </row>
    <row r="262" spans="1:3" s="101" customFormat="1">
      <c r="A262" s="195"/>
      <c r="B262" s="473"/>
      <c r="C262" s="82"/>
    </row>
    <row r="263" spans="1:3" s="101" customFormat="1">
      <c r="A263" s="195"/>
      <c r="B263" s="473"/>
      <c r="C263" s="82"/>
    </row>
    <row r="264" spans="1:3" s="101" customFormat="1">
      <c r="A264" s="195"/>
      <c r="B264" s="473"/>
      <c r="C264" s="82"/>
    </row>
    <row r="265" spans="1:3" s="101" customFormat="1">
      <c r="A265" s="195"/>
      <c r="B265" s="473"/>
      <c r="C265" s="82"/>
    </row>
    <row r="266" spans="1:3" s="101" customFormat="1">
      <c r="A266" s="195"/>
      <c r="B266" s="473"/>
      <c r="C266" s="82"/>
    </row>
    <row r="267" spans="1:3" s="101" customFormat="1">
      <c r="A267" s="195"/>
      <c r="B267" s="473"/>
      <c r="C267" s="82"/>
    </row>
    <row r="268" spans="1:3" s="101" customFormat="1">
      <c r="A268" s="195"/>
      <c r="B268" s="473"/>
      <c r="C268" s="82"/>
    </row>
    <row r="269" spans="1:3" s="101" customFormat="1">
      <c r="A269" s="195"/>
      <c r="B269" s="473"/>
      <c r="C269" s="82"/>
    </row>
    <row r="270" spans="1:3" s="101" customFormat="1">
      <c r="A270" s="195"/>
      <c r="B270" s="473"/>
      <c r="C270" s="82"/>
    </row>
    <row r="271" spans="1:3" s="101" customFormat="1">
      <c r="A271" s="195"/>
      <c r="B271" s="473"/>
      <c r="C271" s="82"/>
    </row>
    <row r="272" spans="1:3" s="101" customFormat="1">
      <c r="A272" s="195"/>
      <c r="B272" s="473"/>
      <c r="C272" s="82"/>
    </row>
    <row r="273" spans="1:3" s="101" customFormat="1">
      <c r="A273" s="195"/>
      <c r="B273" s="473"/>
      <c r="C273" s="82"/>
    </row>
    <row r="274" spans="1:3" s="101" customFormat="1">
      <c r="A274" s="195"/>
      <c r="B274" s="473"/>
      <c r="C274" s="82"/>
    </row>
    <row r="275" spans="1:3" s="101" customFormat="1">
      <c r="A275" s="195"/>
      <c r="B275" s="473"/>
      <c r="C275" s="82"/>
    </row>
    <row r="276" spans="1:3" s="101" customFormat="1">
      <c r="A276" s="195"/>
      <c r="B276" s="473"/>
      <c r="C276" s="82"/>
    </row>
    <row r="277" spans="1:3" s="101" customFormat="1">
      <c r="A277" s="195"/>
      <c r="B277" s="473"/>
      <c r="C277" s="82"/>
    </row>
    <row r="278" spans="1:3" s="101" customFormat="1">
      <c r="A278" s="195"/>
      <c r="B278" s="473"/>
      <c r="C278" s="82"/>
    </row>
    <row r="279" spans="1:3" s="101" customFormat="1">
      <c r="A279" s="195"/>
      <c r="B279" s="473"/>
      <c r="C279" s="82"/>
    </row>
    <row r="280" spans="1:3" s="101" customFormat="1">
      <c r="A280" s="195"/>
      <c r="B280" s="473"/>
      <c r="C280" s="82"/>
    </row>
    <row r="281" spans="1:3" s="101" customFormat="1">
      <c r="A281" s="195"/>
      <c r="B281" s="473"/>
      <c r="C281" s="82"/>
    </row>
    <row r="282" spans="1:3" s="101" customFormat="1">
      <c r="A282" s="195"/>
      <c r="B282" s="473"/>
      <c r="C282" s="82"/>
    </row>
    <row r="283" spans="1:3" s="101" customFormat="1">
      <c r="A283" s="195"/>
      <c r="B283" s="473"/>
      <c r="C283" s="82"/>
    </row>
    <row r="284" spans="1:3" s="101" customFormat="1">
      <c r="A284" s="195"/>
      <c r="B284" s="473"/>
      <c r="C284" s="82"/>
    </row>
    <row r="285" spans="1:3" s="101" customFormat="1">
      <c r="A285" s="195"/>
      <c r="B285" s="473"/>
      <c r="C285" s="82"/>
    </row>
    <row r="286" spans="1:3" s="101" customFormat="1">
      <c r="A286" s="195"/>
      <c r="B286" s="473"/>
      <c r="C286" s="82"/>
    </row>
    <row r="287" spans="1:3" s="101" customFormat="1">
      <c r="A287" s="195"/>
      <c r="B287" s="473"/>
      <c r="C287" s="82"/>
    </row>
    <row r="288" spans="1:3" s="101" customFormat="1">
      <c r="A288" s="195"/>
      <c r="B288" s="473"/>
      <c r="C288" s="82"/>
    </row>
    <row r="289" spans="1:3" s="101" customFormat="1">
      <c r="A289" s="195"/>
      <c r="B289" s="473"/>
      <c r="C289" s="82"/>
    </row>
    <row r="290" spans="1:3" s="101" customFormat="1">
      <c r="A290" s="195"/>
      <c r="B290" s="473"/>
      <c r="C290" s="82"/>
    </row>
    <row r="291" spans="1:3" s="101" customFormat="1">
      <c r="A291" s="195"/>
      <c r="B291" s="473"/>
      <c r="C291" s="82"/>
    </row>
    <row r="292" spans="1:3" s="101" customFormat="1">
      <c r="A292" s="195"/>
      <c r="B292" s="473"/>
      <c r="C292" s="82"/>
    </row>
    <row r="293" spans="1:3" s="101" customFormat="1">
      <c r="A293" s="195"/>
      <c r="B293" s="473"/>
      <c r="C293" s="82"/>
    </row>
    <row r="294" spans="1:3" s="101" customFormat="1">
      <c r="A294" s="195"/>
      <c r="B294" s="473"/>
      <c r="C294" s="82"/>
    </row>
    <row r="295" spans="1:3" s="101" customFormat="1">
      <c r="A295" s="195"/>
      <c r="B295" s="473"/>
      <c r="C295" s="82"/>
    </row>
    <row r="296" spans="1:3" s="101" customFormat="1">
      <c r="A296" s="195"/>
      <c r="B296" s="473"/>
      <c r="C296" s="82"/>
    </row>
    <row r="297" spans="1:3" s="101" customFormat="1">
      <c r="A297" s="195"/>
      <c r="B297" s="473"/>
      <c r="C297" s="82"/>
    </row>
    <row r="298" spans="1:3" s="101" customFormat="1">
      <c r="A298" s="195"/>
      <c r="B298" s="473"/>
      <c r="C298" s="82"/>
    </row>
    <row r="299" spans="1:3" s="101" customFormat="1">
      <c r="A299" s="195"/>
      <c r="B299" s="473"/>
      <c r="C299" s="82"/>
    </row>
    <row r="300" spans="1:3" s="101" customFormat="1">
      <c r="A300" s="195"/>
      <c r="B300" s="473"/>
      <c r="C300" s="82"/>
    </row>
    <row r="301" spans="1:3" s="101" customFormat="1">
      <c r="A301" s="195"/>
      <c r="B301" s="473"/>
      <c r="C301" s="82"/>
    </row>
    <row r="302" spans="1:3" s="101" customFormat="1">
      <c r="A302" s="195"/>
      <c r="B302" s="473"/>
      <c r="C302" s="82"/>
    </row>
    <row r="303" spans="1:3" s="101" customFormat="1">
      <c r="A303" s="195"/>
      <c r="B303" s="473"/>
      <c r="C303" s="82"/>
    </row>
    <row r="304" spans="1:3" s="101" customFormat="1">
      <c r="A304" s="195"/>
      <c r="B304" s="473"/>
      <c r="C304" s="82"/>
    </row>
    <row r="305" spans="1:3" s="101" customFormat="1">
      <c r="A305" s="195"/>
      <c r="B305" s="473"/>
      <c r="C305" s="82"/>
    </row>
    <row r="306" spans="1:3" s="101" customFormat="1">
      <c r="A306" s="195"/>
      <c r="B306" s="473"/>
      <c r="C306" s="82"/>
    </row>
    <row r="307" spans="1:3" s="101" customFormat="1">
      <c r="A307" s="195"/>
      <c r="B307" s="473"/>
      <c r="C307" s="82"/>
    </row>
    <row r="308" spans="1:3" s="101" customFormat="1">
      <c r="A308" s="195"/>
      <c r="B308" s="473"/>
      <c r="C308" s="82"/>
    </row>
    <row r="309" spans="1:3" s="101" customFormat="1">
      <c r="A309" s="195"/>
      <c r="B309" s="473"/>
      <c r="C309" s="82"/>
    </row>
    <row r="310" spans="1:3" s="101" customFormat="1">
      <c r="A310" s="195"/>
      <c r="B310" s="473"/>
      <c r="C310" s="82"/>
    </row>
    <row r="311" spans="1:3" s="101" customFormat="1">
      <c r="A311" s="195"/>
      <c r="B311" s="473"/>
      <c r="C311" s="82"/>
    </row>
    <row r="312" spans="1:3" s="101" customFormat="1">
      <c r="A312" s="195"/>
      <c r="B312" s="473"/>
      <c r="C312" s="82"/>
    </row>
    <row r="313" spans="1:3" s="101" customFormat="1">
      <c r="A313" s="195"/>
      <c r="B313" s="473"/>
      <c r="C313" s="82"/>
    </row>
    <row r="314" spans="1:3" s="101" customFormat="1">
      <c r="A314" s="195"/>
      <c r="B314" s="473"/>
      <c r="C314" s="82"/>
    </row>
    <row r="315" spans="1:3" s="101" customFormat="1">
      <c r="A315" s="195"/>
      <c r="B315" s="473"/>
      <c r="C315" s="82"/>
    </row>
    <row r="316" spans="1:3" s="101" customFormat="1">
      <c r="A316" s="195"/>
      <c r="B316" s="473"/>
      <c r="C316" s="82"/>
    </row>
    <row r="317" spans="1:3" s="101" customFormat="1">
      <c r="A317" s="195"/>
      <c r="B317" s="473"/>
      <c r="C317" s="82"/>
    </row>
    <row r="318" spans="1:3" s="101" customFormat="1">
      <c r="A318" s="195"/>
      <c r="B318" s="473"/>
      <c r="C318" s="82"/>
    </row>
    <row r="319" spans="1:3" s="101" customFormat="1">
      <c r="A319" s="195"/>
      <c r="B319" s="473"/>
      <c r="C319" s="82"/>
    </row>
    <row r="320" spans="1:3" s="101" customFormat="1">
      <c r="A320" s="195"/>
      <c r="B320" s="473"/>
      <c r="C320" s="82"/>
    </row>
    <row r="321" spans="1:3" s="101" customFormat="1">
      <c r="A321" s="195"/>
      <c r="B321" s="473"/>
      <c r="C321" s="82"/>
    </row>
    <row r="322" spans="1:3" s="101" customFormat="1">
      <c r="A322" s="195"/>
      <c r="B322" s="473"/>
      <c r="C322" s="82"/>
    </row>
    <row r="323" spans="1:3" s="101" customFormat="1">
      <c r="A323" s="195"/>
      <c r="B323" s="473"/>
      <c r="C323" s="82"/>
    </row>
    <row r="324" spans="1:3" s="101" customFormat="1">
      <c r="A324" s="195"/>
      <c r="B324" s="473"/>
      <c r="C324" s="82"/>
    </row>
    <row r="325" spans="1:3" s="101" customFormat="1">
      <c r="A325" s="195"/>
      <c r="B325" s="473"/>
      <c r="C325" s="82"/>
    </row>
    <row r="326" spans="1:3" s="101" customFormat="1">
      <c r="A326" s="195"/>
      <c r="B326" s="473"/>
      <c r="C326" s="82"/>
    </row>
    <row r="327" spans="1:3" s="101" customFormat="1">
      <c r="A327" s="195"/>
      <c r="B327" s="473"/>
      <c r="C327" s="82"/>
    </row>
    <row r="328" spans="1:3" s="101" customFormat="1">
      <c r="A328" s="195"/>
      <c r="B328" s="473"/>
      <c r="C328" s="82"/>
    </row>
    <row r="329" spans="1:3" s="101" customFormat="1">
      <c r="A329" s="195"/>
      <c r="B329" s="473"/>
      <c r="C329" s="82"/>
    </row>
    <row r="330" spans="1:3" s="101" customFormat="1">
      <c r="A330" s="195"/>
      <c r="B330" s="473"/>
      <c r="C330" s="82"/>
    </row>
    <row r="331" spans="1:3" s="101" customFormat="1">
      <c r="A331" s="195"/>
      <c r="B331" s="473"/>
      <c r="C331" s="82"/>
    </row>
    <row r="332" spans="1:3" s="101" customFormat="1">
      <c r="A332" s="195"/>
      <c r="B332" s="473"/>
      <c r="C332" s="82"/>
    </row>
    <row r="333" spans="1:3" s="101" customFormat="1">
      <c r="A333" s="195"/>
      <c r="B333" s="473"/>
      <c r="C333" s="82"/>
    </row>
    <row r="334" spans="1:3" s="101" customFormat="1">
      <c r="A334" s="195"/>
      <c r="B334" s="473"/>
      <c r="C334" s="82"/>
    </row>
    <row r="335" spans="1:3" s="101" customFormat="1">
      <c r="A335" s="195"/>
      <c r="B335" s="473"/>
      <c r="C335" s="82"/>
    </row>
    <row r="336" spans="1:3" s="101" customFormat="1">
      <c r="A336" s="195"/>
      <c r="B336" s="473"/>
      <c r="C336" s="82"/>
    </row>
    <row r="337" spans="1:3" s="101" customFormat="1">
      <c r="A337" s="195"/>
      <c r="B337" s="473"/>
      <c r="C337" s="82"/>
    </row>
    <row r="338" spans="1:3" s="101" customFormat="1">
      <c r="A338" s="195"/>
      <c r="B338" s="473"/>
      <c r="C338" s="82"/>
    </row>
    <row r="339" spans="1:3" s="101" customFormat="1">
      <c r="A339" s="195"/>
      <c r="B339" s="473"/>
      <c r="C339" s="82"/>
    </row>
    <row r="340" spans="1:3" s="101" customFormat="1">
      <c r="A340" s="195"/>
      <c r="B340" s="473"/>
      <c r="C340" s="82"/>
    </row>
    <row r="341" spans="1:3" s="101" customFormat="1">
      <c r="A341" s="195"/>
      <c r="B341" s="473"/>
      <c r="C341" s="82"/>
    </row>
    <row r="342" spans="1:3" s="101" customFormat="1">
      <c r="A342" s="195"/>
      <c r="B342" s="473"/>
      <c r="C342" s="82"/>
    </row>
    <row r="343" spans="1:3" s="101" customFormat="1">
      <c r="A343" s="195"/>
      <c r="B343" s="473"/>
      <c r="C343" s="82"/>
    </row>
    <row r="344" spans="1:3" s="101" customFormat="1">
      <c r="A344" s="195"/>
      <c r="B344" s="473"/>
      <c r="C344" s="82"/>
    </row>
    <row r="345" spans="1:3" s="101" customFormat="1">
      <c r="A345" s="195"/>
      <c r="B345" s="473"/>
      <c r="C345" s="82"/>
    </row>
    <row r="346" spans="1:3" s="101" customFormat="1">
      <c r="A346" s="195"/>
      <c r="B346" s="473"/>
      <c r="C346" s="82"/>
    </row>
    <row r="347" spans="1:3" s="101" customFormat="1">
      <c r="A347" s="195"/>
      <c r="B347" s="473"/>
      <c r="C347" s="82"/>
    </row>
    <row r="348" spans="1:3" s="101" customFormat="1">
      <c r="A348" s="195"/>
      <c r="B348" s="473"/>
      <c r="C348" s="82"/>
    </row>
    <row r="349" spans="1:3" s="101" customFormat="1">
      <c r="A349" s="195"/>
      <c r="B349" s="473"/>
      <c r="C349" s="82"/>
    </row>
    <row r="350" spans="1:3" s="101" customFormat="1">
      <c r="A350" s="195"/>
      <c r="B350" s="473"/>
      <c r="C350" s="82"/>
    </row>
    <row r="351" spans="1:3" s="101" customFormat="1">
      <c r="A351" s="195"/>
      <c r="B351" s="473"/>
      <c r="C351" s="82"/>
    </row>
    <row r="352" spans="1:3" s="101" customFormat="1">
      <c r="A352" s="195"/>
      <c r="B352" s="473"/>
      <c r="C352" s="82"/>
    </row>
    <row r="353" spans="1:3" s="101" customFormat="1">
      <c r="A353" s="195"/>
      <c r="B353" s="473"/>
      <c r="C353" s="82"/>
    </row>
    <row r="354" spans="1:3" s="101" customFormat="1">
      <c r="A354" s="195"/>
      <c r="B354" s="473"/>
      <c r="C354" s="82"/>
    </row>
    <row r="355" spans="1:3" s="101" customFormat="1">
      <c r="A355" s="195"/>
      <c r="B355" s="473"/>
      <c r="C355" s="82"/>
    </row>
    <row r="356" spans="1:3" s="101" customFormat="1">
      <c r="A356" s="195"/>
      <c r="B356" s="473"/>
      <c r="C356" s="82"/>
    </row>
    <row r="357" spans="1:3" s="101" customFormat="1">
      <c r="A357" s="195"/>
      <c r="B357" s="473"/>
      <c r="C357" s="82"/>
    </row>
    <row r="358" spans="1:3" s="101" customFormat="1">
      <c r="A358" s="195"/>
      <c r="B358" s="473"/>
      <c r="C358" s="82"/>
    </row>
    <row r="359" spans="1:3" s="101" customFormat="1">
      <c r="A359" s="195"/>
      <c r="B359" s="473"/>
      <c r="C359" s="82"/>
    </row>
    <row r="360" spans="1:3" s="101" customFormat="1">
      <c r="A360" s="195"/>
      <c r="B360" s="473"/>
      <c r="C360" s="82"/>
    </row>
    <row r="361" spans="1:3" s="101" customFormat="1">
      <c r="A361" s="195"/>
      <c r="B361" s="473"/>
      <c r="C361" s="82"/>
    </row>
    <row r="362" spans="1:3" s="101" customFormat="1">
      <c r="A362" s="195"/>
      <c r="B362" s="473"/>
      <c r="C362" s="82"/>
    </row>
    <row r="363" spans="1:3" s="101" customFormat="1">
      <c r="A363" s="195"/>
      <c r="B363" s="473"/>
      <c r="C363" s="82"/>
    </row>
    <row r="364" spans="1:3" s="101" customFormat="1">
      <c r="A364" s="195"/>
      <c r="B364" s="473"/>
      <c r="C364" s="82"/>
    </row>
    <row r="365" spans="1:3" s="101" customFormat="1">
      <c r="A365" s="195"/>
      <c r="B365" s="473"/>
      <c r="C365" s="82"/>
    </row>
    <row r="366" spans="1:3" s="101" customFormat="1">
      <c r="A366" s="195"/>
      <c r="B366" s="473"/>
      <c r="C366" s="82"/>
    </row>
    <row r="367" spans="1:3" s="101" customFormat="1">
      <c r="A367" s="195"/>
      <c r="B367" s="473"/>
      <c r="C367" s="82"/>
    </row>
    <row r="368" spans="1:3" s="101" customFormat="1">
      <c r="A368" s="195"/>
      <c r="B368" s="473"/>
      <c r="C368" s="82"/>
    </row>
    <row r="369" spans="1:3" s="101" customFormat="1">
      <c r="A369" s="195"/>
      <c r="B369" s="473"/>
      <c r="C369" s="82"/>
    </row>
    <row r="370" spans="1:3" s="101" customFormat="1">
      <c r="A370" s="195"/>
      <c r="B370" s="473"/>
      <c r="C370" s="82"/>
    </row>
    <row r="371" spans="1:3" s="101" customFormat="1">
      <c r="A371" s="195"/>
      <c r="B371" s="473"/>
      <c r="C371" s="82"/>
    </row>
    <row r="372" spans="1:3" s="101" customFormat="1">
      <c r="A372" s="195"/>
      <c r="B372" s="473"/>
      <c r="C372" s="82"/>
    </row>
    <row r="373" spans="1:3" s="101" customFormat="1">
      <c r="A373" s="195"/>
      <c r="B373" s="473"/>
      <c r="C373" s="82"/>
    </row>
    <row r="374" spans="1:3" s="101" customFormat="1">
      <c r="A374" s="195"/>
      <c r="B374" s="473"/>
      <c r="C374" s="82"/>
    </row>
    <row r="375" spans="1:3" s="101" customFormat="1">
      <c r="A375" s="195"/>
      <c r="B375" s="473"/>
      <c r="C375" s="82"/>
    </row>
    <row r="376" spans="1:3" s="101" customFormat="1">
      <c r="A376" s="195"/>
      <c r="B376" s="473"/>
      <c r="C376" s="82"/>
    </row>
    <row r="377" spans="1:3" s="101" customFormat="1">
      <c r="A377" s="195"/>
      <c r="B377" s="473"/>
      <c r="C377" s="82"/>
    </row>
    <row r="378" spans="1:3" s="101" customFormat="1">
      <c r="A378" s="195"/>
      <c r="B378" s="473"/>
      <c r="C378" s="82"/>
    </row>
    <row r="379" spans="1:3" s="101" customFormat="1">
      <c r="A379" s="195"/>
      <c r="B379" s="473"/>
      <c r="C379" s="82"/>
    </row>
    <row r="380" spans="1:3" s="101" customFormat="1">
      <c r="A380" s="195"/>
      <c r="B380" s="473"/>
      <c r="C380" s="82"/>
    </row>
    <row r="381" spans="1:3" s="101" customFormat="1">
      <c r="A381" s="195"/>
      <c r="B381" s="473"/>
      <c r="C381" s="82"/>
    </row>
    <row r="382" spans="1:3" s="101" customFormat="1">
      <c r="A382" s="195"/>
      <c r="B382" s="473"/>
      <c r="C382" s="82"/>
    </row>
    <row r="383" spans="1:3" s="101" customFormat="1">
      <c r="A383" s="195"/>
      <c r="B383" s="473"/>
      <c r="C383" s="82"/>
    </row>
    <row r="384" spans="1:3" s="101" customFormat="1">
      <c r="A384" s="195"/>
      <c r="B384" s="473"/>
      <c r="C384" s="82"/>
    </row>
    <row r="385" spans="1:3" s="101" customFormat="1">
      <c r="A385" s="195"/>
      <c r="B385" s="473"/>
      <c r="C385" s="82"/>
    </row>
    <row r="386" spans="1:3" s="101" customFormat="1">
      <c r="A386" s="195"/>
      <c r="B386" s="473"/>
      <c r="C386" s="82"/>
    </row>
    <row r="387" spans="1:3" s="101" customFormat="1">
      <c r="A387" s="195"/>
      <c r="B387" s="473"/>
      <c r="C387" s="82"/>
    </row>
    <row r="388" spans="1:3" s="101" customFormat="1">
      <c r="A388" s="195"/>
      <c r="B388" s="473"/>
      <c r="C388" s="82"/>
    </row>
    <row r="389" spans="1:3" s="101" customFormat="1">
      <c r="A389" s="195"/>
      <c r="B389" s="473"/>
      <c r="C389" s="82"/>
    </row>
    <row r="390" spans="1:3" s="101" customFormat="1">
      <c r="A390" s="195"/>
      <c r="B390" s="473"/>
      <c r="C390" s="82"/>
    </row>
    <row r="391" spans="1:3" s="101" customFormat="1">
      <c r="A391" s="195"/>
      <c r="B391" s="473"/>
      <c r="C391" s="82"/>
    </row>
    <row r="392" spans="1:3" s="101" customFormat="1">
      <c r="A392" s="195"/>
      <c r="B392" s="473"/>
      <c r="C392" s="82"/>
    </row>
    <row r="393" spans="1:3" s="101" customFormat="1" ht="15.75" customHeight="1">
      <c r="A393" s="195"/>
      <c r="B393" s="473"/>
      <c r="C393" s="82"/>
    </row>
    <row r="394" spans="1:3" s="101" customFormat="1" ht="15.75" customHeight="1">
      <c r="A394" s="195"/>
      <c r="B394" s="473"/>
      <c r="C394" s="82"/>
    </row>
    <row r="395" spans="1:3" s="101" customFormat="1" ht="15.75" customHeight="1">
      <c r="A395" s="195"/>
      <c r="B395" s="473"/>
      <c r="C395" s="82"/>
    </row>
    <row r="396" spans="1:3" s="101" customFormat="1" ht="15.75" customHeight="1">
      <c r="A396" s="195"/>
      <c r="B396" s="473"/>
      <c r="C396" s="82"/>
    </row>
    <row r="397" spans="1:3" s="101" customFormat="1" ht="15.75" customHeight="1">
      <c r="A397" s="195"/>
      <c r="B397" s="473"/>
      <c r="C397" s="82"/>
    </row>
    <row r="398" spans="1:3" s="101" customFormat="1" ht="15.75" customHeight="1">
      <c r="A398" s="195"/>
      <c r="B398" s="473"/>
      <c r="C398" s="82"/>
    </row>
    <row r="399" spans="1:3" s="101" customFormat="1" ht="15.75" customHeight="1">
      <c r="A399" s="195"/>
      <c r="B399" s="473"/>
      <c r="C399" s="82"/>
    </row>
    <row r="400" spans="1:3" s="101" customFormat="1" ht="15.75" customHeight="1">
      <c r="A400" s="195"/>
      <c r="B400" s="473"/>
      <c r="C400" s="82"/>
    </row>
    <row r="401" spans="1:3" s="101" customFormat="1" ht="15.75" customHeight="1">
      <c r="A401" s="195"/>
      <c r="B401" s="473"/>
      <c r="C401" s="82"/>
    </row>
    <row r="402" spans="1:3" s="101" customFormat="1" ht="15.75" customHeight="1">
      <c r="A402" s="195"/>
      <c r="B402" s="473"/>
      <c r="C402" s="82"/>
    </row>
    <row r="403" spans="1:3" s="101" customFormat="1" ht="15.75" customHeight="1">
      <c r="A403" s="195"/>
      <c r="B403" s="473"/>
      <c r="C403" s="82"/>
    </row>
    <row r="404" spans="1:3" s="101" customFormat="1" ht="15.75" customHeight="1">
      <c r="A404" s="195"/>
      <c r="B404" s="473"/>
      <c r="C404" s="82"/>
    </row>
    <row r="405" spans="1:3" s="101" customFormat="1" ht="15.75" customHeight="1">
      <c r="A405" s="195"/>
      <c r="B405" s="473"/>
      <c r="C405" s="82"/>
    </row>
    <row r="406" spans="1:3" s="101" customFormat="1" ht="15.75" customHeight="1">
      <c r="A406" s="195"/>
      <c r="B406" s="473"/>
      <c r="C406" s="82"/>
    </row>
    <row r="407" spans="1:3" s="101" customFormat="1" ht="15.75" customHeight="1">
      <c r="A407" s="195"/>
      <c r="B407" s="473"/>
      <c r="C407" s="82"/>
    </row>
    <row r="408" spans="1:3" s="101" customFormat="1" ht="15.75" customHeight="1">
      <c r="A408" s="195"/>
      <c r="B408" s="473"/>
      <c r="C408" s="82"/>
    </row>
    <row r="409" spans="1:3" s="101" customFormat="1" ht="15.75" customHeight="1">
      <c r="A409" s="195"/>
      <c r="B409" s="473"/>
      <c r="C409" s="82"/>
    </row>
    <row r="410" spans="1:3" s="101" customFormat="1" ht="15.75" customHeight="1">
      <c r="A410" s="195"/>
      <c r="B410" s="473"/>
      <c r="C410" s="82"/>
    </row>
    <row r="411" spans="1:3" s="101" customFormat="1" ht="15.75" customHeight="1">
      <c r="A411" s="195"/>
      <c r="B411" s="473"/>
      <c r="C411" s="82"/>
    </row>
    <row r="412" spans="1:3" s="101" customFormat="1" ht="15.75" customHeight="1">
      <c r="A412" s="195"/>
      <c r="B412" s="473"/>
      <c r="C412" s="82"/>
    </row>
    <row r="413" spans="1:3" s="101" customFormat="1" ht="15.75" customHeight="1">
      <c r="A413" s="195"/>
      <c r="B413" s="473"/>
      <c r="C413" s="82"/>
    </row>
    <row r="414" spans="1:3" s="101" customFormat="1" ht="15.75" customHeight="1">
      <c r="A414" s="195"/>
      <c r="B414" s="473"/>
      <c r="C414" s="82"/>
    </row>
    <row r="415" spans="1:3" s="101" customFormat="1" ht="15.75" customHeight="1">
      <c r="A415" s="195"/>
      <c r="B415" s="473"/>
      <c r="C415" s="82"/>
    </row>
    <row r="416" spans="1:3" s="101" customFormat="1" ht="15.75" customHeight="1">
      <c r="A416" s="195"/>
      <c r="B416" s="473"/>
      <c r="C416" s="82"/>
    </row>
    <row r="417" spans="1:3" s="101" customFormat="1" ht="15.75" customHeight="1">
      <c r="A417" s="195"/>
      <c r="B417" s="473"/>
      <c r="C417" s="82"/>
    </row>
    <row r="418" spans="1:3" s="101" customFormat="1" ht="15.75" customHeight="1">
      <c r="A418" s="195"/>
      <c r="B418" s="473"/>
      <c r="C418" s="82"/>
    </row>
    <row r="419" spans="1:3" s="101" customFormat="1" ht="15.75" customHeight="1">
      <c r="A419" s="195"/>
      <c r="B419" s="473"/>
      <c r="C419" s="82"/>
    </row>
    <row r="420" spans="1:3" s="101" customFormat="1" ht="15.75" customHeight="1">
      <c r="A420" s="195"/>
      <c r="B420" s="473"/>
      <c r="C420" s="82"/>
    </row>
    <row r="421" spans="1:3" s="101" customFormat="1" ht="15.75" customHeight="1">
      <c r="A421" s="195"/>
      <c r="B421" s="473"/>
      <c r="C421" s="82"/>
    </row>
    <row r="422" spans="1:3" s="101" customFormat="1" ht="15.75" customHeight="1">
      <c r="A422" s="195"/>
      <c r="B422" s="473"/>
      <c r="C422" s="82"/>
    </row>
    <row r="423" spans="1:3" s="101" customFormat="1" ht="15.75" customHeight="1">
      <c r="A423" s="195"/>
      <c r="B423" s="473"/>
      <c r="C423" s="82"/>
    </row>
    <row r="424" spans="1:3" s="101" customFormat="1" ht="15.75" customHeight="1">
      <c r="A424" s="195"/>
      <c r="B424" s="473"/>
      <c r="C424" s="82"/>
    </row>
    <row r="425" spans="1:3" s="101" customFormat="1" ht="15.75" customHeight="1">
      <c r="A425" s="195"/>
      <c r="B425" s="473"/>
      <c r="C425" s="82"/>
    </row>
    <row r="426" spans="1:3" s="101" customFormat="1" ht="15.75" customHeight="1">
      <c r="A426" s="195"/>
      <c r="B426" s="473"/>
      <c r="C426" s="82"/>
    </row>
    <row r="427" spans="1:3" s="101" customFormat="1" ht="15.75" customHeight="1">
      <c r="A427" s="195"/>
      <c r="B427" s="473"/>
      <c r="C427" s="82"/>
    </row>
    <row r="428" spans="1:3" s="101" customFormat="1" ht="15.75" customHeight="1">
      <c r="A428" s="195"/>
      <c r="B428" s="473"/>
      <c r="C428" s="82"/>
    </row>
    <row r="429" spans="1:3" s="101" customFormat="1" ht="15.75" customHeight="1">
      <c r="A429" s="195"/>
      <c r="B429" s="473"/>
      <c r="C429" s="82"/>
    </row>
    <row r="430" spans="1:3" s="101" customFormat="1" ht="15.75" customHeight="1">
      <c r="A430" s="195"/>
      <c r="B430" s="473"/>
      <c r="C430" s="82"/>
    </row>
    <row r="431" spans="1:3" s="101" customFormat="1" ht="15.75" customHeight="1">
      <c r="A431" s="195"/>
      <c r="B431" s="473"/>
      <c r="C431" s="82"/>
    </row>
    <row r="432" spans="1:3" s="101" customFormat="1" ht="15.75" customHeight="1">
      <c r="A432" s="195"/>
      <c r="B432" s="473"/>
      <c r="C432" s="82"/>
    </row>
    <row r="433" spans="1:3" s="101" customFormat="1" ht="15.75" customHeight="1">
      <c r="A433" s="195"/>
      <c r="B433" s="473"/>
      <c r="C433" s="82"/>
    </row>
    <row r="434" spans="1:3" s="101" customFormat="1" ht="15.75" customHeight="1">
      <c r="A434" s="195"/>
      <c r="B434" s="473"/>
      <c r="C434" s="82"/>
    </row>
    <row r="435" spans="1:3" s="101" customFormat="1" ht="15.75" customHeight="1">
      <c r="A435" s="195"/>
      <c r="B435" s="473"/>
      <c r="C435" s="82"/>
    </row>
    <row r="436" spans="1:3" s="101" customFormat="1" ht="15.75" customHeight="1">
      <c r="A436" s="195"/>
      <c r="B436" s="473"/>
      <c r="C436" s="82"/>
    </row>
    <row r="437" spans="1:3" s="101" customFormat="1" ht="15.75" customHeight="1">
      <c r="A437" s="195"/>
      <c r="B437" s="473"/>
      <c r="C437" s="82"/>
    </row>
    <row r="438" spans="1:3" s="101" customFormat="1" ht="15.75" customHeight="1">
      <c r="A438" s="195"/>
      <c r="B438" s="473"/>
      <c r="C438" s="82"/>
    </row>
    <row r="439" spans="1:3" s="101" customFormat="1" ht="15.75" customHeight="1">
      <c r="A439" s="195"/>
      <c r="B439" s="473"/>
      <c r="C439" s="82"/>
    </row>
    <row r="440" spans="1:3" s="101" customFormat="1" ht="15.75" customHeight="1">
      <c r="A440" s="195"/>
      <c r="B440" s="473"/>
      <c r="C440" s="82"/>
    </row>
    <row r="441" spans="1:3" s="101" customFormat="1" ht="15.75" customHeight="1">
      <c r="A441" s="195"/>
      <c r="B441" s="473"/>
      <c r="C441" s="82"/>
    </row>
    <row r="442" spans="1:3" s="101" customFormat="1" ht="15.75" customHeight="1">
      <c r="A442" s="195"/>
      <c r="B442" s="473"/>
      <c r="C442" s="82"/>
    </row>
    <row r="443" spans="1:3" s="101" customFormat="1" ht="15.75" customHeight="1">
      <c r="A443" s="195"/>
      <c r="B443" s="473"/>
      <c r="C443" s="82"/>
    </row>
    <row r="444" spans="1:3" s="101" customFormat="1" ht="15.75" customHeight="1">
      <c r="A444" s="195"/>
      <c r="B444" s="473"/>
      <c r="C444" s="82"/>
    </row>
    <row r="445" spans="1:3" s="101" customFormat="1" ht="15.75" customHeight="1">
      <c r="A445" s="195"/>
      <c r="B445" s="473"/>
      <c r="C445" s="82"/>
    </row>
    <row r="446" spans="1:3" s="101" customFormat="1" ht="15.75" customHeight="1">
      <c r="A446" s="195"/>
      <c r="B446" s="473"/>
      <c r="C446" s="82"/>
    </row>
    <row r="447" spans="1:3" s="101" customFormat="1" ht="15.75" customHeight="1">
      <c r="A447" s="195"/>
      <c r="B447" s="473"/>
      <c r="C447" s="82"/>
    </row>
    <row r="448" spans="1:3" s="101" customFormat="1" ht="15.75" customHeight="1">
      <c r="A448" s="195"/>
      <c r="B448" s="473"/>
      <c r="C448" s="82"/>
    </row>
    <row r="449" spans="1:3" s="101" customFormat="1" ht="15.75" customHeight="1">
      <c r="A449" s="195"/>
      <c r="B449" s="473"/>
      <c r="C449" s="82"/>
    </row>
    <row r="450" spans="1:3" s="101" customFormat="1" ht="15.75" customHeight="1">
      <c r="A450" s="195"/>
      <c r="B450" s="473"/>
      <c r="C450" s="82"/>
    </row>
    <row r="451" spans="1:3" s="101" customFormat="1" ht="15.75" customHeight="1">
      <c r="A451" s="195"/>
      <c r="B451" s="473"/>
      <c r="C451" s="82"/>
    </row>
    <row r="452" spans="1:3" s="101" customFormat="1" ht="15.75" customHeight="1">
      <c r="A452" s="195"/>
      <c r="B452" s="473"/>
      <c r="C452" s="82"/>
    </row>
    <row r="453" spans="1:3" s="101" customFormat="1" ht="15.75" customHeight="1">
      <c r="A453" s="195"/>
      <c r="B453" s="473"/>
      <c r="C453" s="82"/>
    </row>
    <row r="454" spans="1:3" s="101" customFormat="1" ht="15.75" customHeight="1">
      <c r="A454" s="195"/>
      <c r="B454" s="473"/>
      <c r="C454" s="82"/>
    </row>
    <row r="455" spans="1:3" s="101" customFormat="1" ht="15.75" customHeight="1">
      <c r="A455" s="195"/>
      <c r="B455" s="473"/>
      <c r="C455" s="82"/>
    </row>
    <row r="456" spans="1:3" s="101" customFormat="1" ht="15.75" customHeight="1">
      <c r="A456" s="195"/>
      <c r="B456" s="473"/>
      <c r="C456" s="82"/>
    </row>
    <row r="457" spans="1:3" s="101" customFormat="1" ht="15.75" customHeight="1">
      <c r="A457" s="195"/>
      <c r="B457" s="473"/>
      <c r="C457" s="82"/>
    </row>
    <row r="458" spans="1:3" s="101" customFormat="1" ht="15.75" customHeight="1">
      <c r="A458" s="195"/>
      <c r="B458" s="473"/>
      <c r="C458" s="82"/>
    </row>
    <row r="459" spans="1:3" s="101" customFormat="1" ht="15.75" customHeight="1">
      <c r="A459" s="195"/>
      <c r="B459" s="473"/>
      <c r="C459" s="82"/>
    </row>
    <row r="460" spans="1:3" s="101" customFormat="1" ht="15.75" customHeight="1">
      <c r="A460" s="195"/>
      <c r="B460" s="473"/>
      <c r="C460" s="82"/>
    </row>
    <row r="461" spans="1:3" s="101" customFormat="1" ht="15.75" customHeight="1">
      <c r="A461" s="195"/>
      <c r="B461" s="473"/>
      <c r="C461" s="82"/>
    </row>
    <row r="462" spans="1:3" s="101" customFormat="1" ht="15.75" customHeight="1">
      <c r="A462" s="195"/>
      <c r="B462" s="473"/>
      <c r="C462" s="82"/>
    </row>
    <row r="463" spans="1:3" s="101" customFormat="1" ht="15.75" customHeight="1">
      <c r="A463" s="195"/>
      <c r="B463" s="473"/>
      <c r="C463" s="82"/>
    </row>
    <row r="464" spans="1:3" s="101" customFormat="1" ht="15.75" customHeight="1">
      <c r="A464" s="195"/>
      <c r="B464" s="473"/>
      <c r="C464" s="82"/>
    </row>
    <row r="465" spans="1:3" s="101" customFormat="1" ht="15.75" customHeight="1">
      <c r="A465" s="195"/>
      <c r="B465" s="473"/>
      <c r="C465" s="82"/>
    </row>
    <row r="466" spans="1:3" s="101" customFormat="1" ht="15.75" customHeight="1">
      <c r="A466" s="195"/>
      <c r="B466" s="473"/>
      <c r="C466" s="82"/>
    </row>
    <row r="467" spans="1:3" s="101" customFormat="1" ht="15.75" customHeight="1">
      <c r="A467" s="195"/>
      <c r="B467" s="473"/>
      <c r="C467" s="82"/>
    </row>
    <row r="468" spans="1:3" s="101" customFormat="1" ht="15.75" customHeight="1">
      <c r="A468" s="195"/>
      <c r="B468" s="473"/>
      <c r="C468" s="82"/>
    </row>
    <row r="469" spans="1:3" s="101" customFormat="1" ht="15.75" customHeight="1">
      <c r="A469" s="195"/>
      <c r="B469" s="473"/>
      <c r="C469" s="82"/>
    </row>
    <row r="470" spans="1:3" s="101" customFormat="1" ht="15.75" customHeight="1">
      <c r="A470" s="195"/>
      <c r="B470" s="473"/>
      <c r="C470" s="82"/>
    </row>
    <row r="471" spans="1:3" s="101" customFormat="1" ht="15.75" customHeight="1">
      <c r="A471" s="195"/>
      <c r="B471" s="473"/>
      <c r="C471" s="82"/>
    </row>
    <row r="472" spans="1:3" ht="15.75" customHeight="1"/>
    <row r="473" spans="1:3" ht="15.75" customHeight="1"/>
    <row r="474" spans="1:3" ht="15.75" customHeight="1"/>
    <row r="475" spans="1:3" ht="15.75" customHeight="1"/>
    <row r="476" spans="1:3" ht="15.75" customHeight="1"/>
    <row r="477" spans="1:3" ht="15.75" customHeight="1"/>
    <row r="478" spans="1:3" ht="15.75" customHeight="1"/>
    <row r="479" spans="1:3" ht="15.75" customHeight="1"/>
    <row r="480" spans="1:3"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sheetData>
  <mergeCells count="27">
    <mergeCell ref="M42:Q42"/>
    <mergeCell ref="M43:Q43"/>
    <mergeCell ref="M44:Q44"/>
    <mergeCell ref="G40:H40"/>
    <mergeCell ref="I40:J40"/>
    <mergeCell ref="K40:L40"/>
    <mergeCell ref="M40:Q41"/>
    <mergeCell ref="M29:Q29"/>
    <mergeCell ref="M30:Q30"/>
    <mergeCell ref="D20:Q20"/>
    <mergeCell ref="D36:Q37"/>
    <mergeCell ref="D32:Q32"/>
    <mergeCell ref="G26:H26"/>
    <mergeCell ref="I26:J26"/>
    <mergeCell ref="K26:L26"/>
    <mergeCell ref="M26:Q27"/>
    <mergeCell ref="M28:Q28"/>
    <mergeCell ref="M16:Q16"/>
    <mergeCell ref="M17:Q17"/>
    <mergeCell ref="M18:Q18"/>
    <mergeCell ref="M14:Q15"/>
    <mergeCell ref="C1:R1"/>
    <mergeCell ref="D7:Q8"/>
    <mergeCell ref="G14:H14"/>
    <mergeCell ref="I14:J14"/>
    <mergeCell ref="K14:L14"/>
    <mergeCell ref="D3:Q5"/>
  </mergeCells>
  <conditionalFormatting sqref="F54:Q65">
    <cfRule type="expression" dxfId="1481" priority="16" stopIfTrue="1">
      <formula>ISNUMBER(F54)</formula>
    </cfRule>
  </conditionalFormatting>
  <conditionalFormatting sqref="F66:Q66">
    <cfRule type="expression" dxfId="1480" priority="12" stopIfTrue="1">
      <formula>ISNUMBER(F66)</formula>
    </cfRule>
  </conditionalFormatting>
  <hyperlinks>
    <hyperlink ref="A5" location="'3. Datos Cultivos'!A1" display="3. Datos cultivos" xr:uid="{00000000-0004-0000-0200-000000000000}"/>
    <hyperlink ref="A7" location="'5. Instalaciones fijas'!A1" display="5. Instalaciones fijas" xr:uid="{00000000-0004-0000-0200-000001000000}"/>
    <hyperlink ref="A9" location="'7. Emisiones Fugitivas'!A1" display="7. Emisiones fugitivas" xr:uid="{00000000-0004-0000-0200-000002000000}"/>
    <hyperlink ref="A10" location="'8. Emisiones de proceso'!A1" display="8. Emisiones de proceso" xr:uid="{00000000-0004-0000-0200-000003000000}"/>
    <hyperlink ref="A11" location="'9. Información adicional'!A1" display="9. Información adicional" xr:uid="{00000000-0004-0000-0200-000004000000}"/>
    <hyperlink ref="A12" location="'10. Electricidad y otras energ.'!A1" display="10. Electricidad y otras energías" xr:uid="{00000000-0004-0000-0200-000005000000}"/>
    <hyperlink ref="A13" location="'11. Informe final. Resultados'!A1" display="11. Informe final: Resultados" xr:uid="{00000000-0004-0000-0200-000006000000}"/>
    <hyperlink ref="A14" location="'12. Factores de emisión'!A1" display="12. Factores de emisión" xr:uid="{00000000-0004-0000-0200-000007000000}"/>
    <hyperlink ref="A15" location="'13. Revisiones calculadora'!A1" display="13. Revisiones de la calculadora" xr:uid="{00000000-0004-0000-0200-000008000000}"/>
    <hyperlink ref="A8" location="'6. Vehículos y maquinaria'!A1" display="6. Vehículos y maquinaria" xr:uid="{00000000-0004-0000-0200-000009000000}"/>
    <hyperlink ref="A3" location="'1.Datos generales organización '!A1" display="1. Datos de la organización" xr:uid="{00000000-0004-0000-0200-00000A000000}"/>
    <hyperlink ref="A6" location="'4. Emisiones cultivos'!A1" display="4. Emisiones cultivos" xr:uid="{00000000-0004-0000-0200-00000B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057"/>
  <sheetViews>
    <sheetView showRowColHeaders="0" zoomScaleNormal="100" workbookViewId="0"/>
  </sheetViews>
  <sheetFormatPr defaultColWidth="14.42578125" defaultRowHeight="16.5"/>
  <cols>
    <col min="1" max="1" width="27" style="197" customWidth="1"/>
    <col min="2" max="2" width="0.5703125" style="382" customWidth="1"/>
    <col min="3" max="3" width="1" style="622" customWidth="1"/>
    <col min="4" max="4" width="1.42578125" style="622" customWidth="1"/>
    <col min="5" max="5" width="27.7109375" style="622" customWidth="1"/>
    <col min="6" max="6" width="26.140625" style="622" customWidth="1"/>
    <col min="7" max="8" width="17" style="622" customWidth="1"/>
    <col min="9" max="9" width="15" style="622" customWidth="1"/>
    <col min="10" max="10" width="15.7109375" style="622" customWidth="1"/>
    <col min="11" max="12" width="14.5703125" style="622" customWidth="1"/>
    <col min="13" max="13" width="15" style="622" customWidth="1"/>
    <col min="14" max="14" width="8.85546875" style="622" customWidth="1"/>
    <col min="15" max="15" width="3.42578125" style="622" customWidth="1"/>
    <col min="16" max="16" width="9.140625" style="622" customWidth="1"/>
    <col min="17" max="17" width="13.5703125" style="622" customWidth="1"/>
    <col min="18" max="18" width="2.140625" style="622" customWidth="1"/>
    <col min="19" max="19" width="18" style="622" customWidth="1"/>
    <col min="20" max="31" width="11.42578125" style="622" customWidth="1"/>
    <col min="32" max="16384" width="14.42578125" style="622"/>
  </cols>
  <sheetData>
    <row r="1" spans="1:31" ht="36.75" customHeight="1">
      <c r="A1" s="194"/>
      <c r="C1" s="983" t="s">
        <v>138</v>
      </c>
      <c r="D1" s="1329"/>
      <c r="E1" s="1329"/>
      <c r="F1" s="1329"/>
      <c r="G1" s="1329"/>
      <c r="H1" s="1329"/>
      <c r="I1" s="1329"/>
      <c r="J1" s="1329"/>
      <c r="K1" s="1329"/>
      <c r="L1" s="1329"/>
      <c r="M1" s="1329"/>
      <c r="N1" s="1329"/>
      <c r="O1" s="1329"/>
      <c r="P1" s="204"/>
      <c r="Q1" s="621"/>
      <c r="R1" s="204"/>
      <c r="S1" s="204"/>
      <c r="T1" s="204"/>
      <c r="U1" s="204"/>
      <c r="V1" s="204"/>
      <c r="W1" s="204"/>
      <c r="X1" s="204"/>
      <c r="Y1" s="204"/>
      <c r="Z1" s="204"/>
      <c r="AA1" s="204"/>
      <c r="AB1" s="204"/>
      <c r="AC1" s="204"/>
      <c r="AD1" s="204"/>
      <c r="AE1" s="204"/>
    </row>
    <row r="2" spans="1:31" ht="39.75" customHeight="1">
      <c r="B2" s="474"/>
      <c r="C2" s="204"/>
      <c r="D2" s="205"/>
      <c r="E2" s="815"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row>
    <row r="3" spans="1:31" ht="15.75" customHeight="1">
      <c r="A3" s="1306" t="s">
        <v>42</v>
      </c>
      <c r="B3" s="623"/>
      <c r="C3" s="204"/>
      <c r="D3" s="205"/>
      <c r="E3" s="274" t="s">
        <v>139</v>
      </c>
      <c r="F3" s="1330" t="str">
        <f>Datos!H6</f>
        <v/>
      </c>
      <c r="G3" s="1331"/>
      <c r="H3" s="205"/>
      <c r="I3" s="205"/>
      <c r="J3" s="218"/>
      <c r="K3" s="218"/>
      <c r="L3" s="218"/>
      <c r="M3" s="219"/>
      <c r="N3" s="218"/>
      <c r="O3" s="604"/>
      <c r="P3" s="205"/>
      <c r="Q3" s="205"/>
      <c r="R3" s="205"/>
      <c r="S3" s="205"/>
      <c r="T3" s="205"/>
      <c r="U3" s="205"/>
      <c r="V3" s="205"/>
      <c r="W3" s="205"/>
      <c r="X3" s="205"/>
      <c r="Y3" s="205"/>
      <c r="Z3" s="205"/>
      <c r="AA3" s="205"/>
      <c r="AB3" s="205"/>
      <c r="AC3" s="205"/>
      <c r="AD3" s="978"/>
      <c r="AE3" s="1329"/>
    </row>
    <row r="4" spans="1:31" ht="15.75" customHeight="1">
      <c r="A4" s="1306" t="s">
        <v>44</v>
      </c>
      <c r="B4" s="623"/>
      <c r="C4" s="204"/>
      <c r="D4" s="205"/>
      <c r="E4" s="205"/>
      <c r="F4" s="205"/>
      <c r="G4" s="205"/>
      <c r="H4" s="205"/>
      <c r="I4" s="205"/>
      <c r="J4" s="218"/>
      <c r="K4" s="218"/>
      <c r="L4" s="218"/>
      <c r="M4" s="219"/>
      <c r="N4" s="218"/>
      <c r="O4" s="604"/>
      <c r="P4" s="205"/>
      <c r="Q4" s="206"/>
      <c r="R4" s="205"/>
      <c r="S4" s="205"/>
      <c r="T4" s="205"/>
      <c r="U4" s="205"/>
      <c r="V4" s="205"/>
      <c r="W4" s="205"/>
      <c r="X4" s="205"/>
      <c r="Y4" s="205"/>
      <c r="Z4" s="205"/>
      <c r="AA4" s="205"/>
      <c r="AB4" s="205"/>
      <c r="AC4" s="205"/>
      <c r="AD4" s="1329"/>
      <c r="AE4" s="1329"/>
    </row>
    <row r="5" spans="1:31" ht="15.75" customHeight="1">
      <c r="A5" s="476" t="s">
        <v>45</v>
      </c>
      <c r="B5" s="623"/>
      <c r="C5" s="204"/>
      <c r="D5" s="205"/>
      <c r="E5" s="230" t="s">
        <v>140</v>
      </c>
      <c r="F5" s="205"/>
      <c r="G5" s="205"/>
      <c r="H5" s="218"/>
      <c r="I5" s="218"/>
      <c r="J5" s="218"/>
      <c r="K5" s="218"/>
      <c r="L5" s="218"/>
      <c r="M5" s="219"/>
      <c r="N5" s="218"/>
      <c r="O5" s="604"/>
      <c r="P5" s="205"/>
      <c r="Q5" s="206"/>
      <c r="R5" s="205"/>
      <c r="S5" s="205"/>
      <c r="T5" s="205"/>
      <c r="U5" s="205"/>
      <c r="V5" s="205"/>
      <c r="W5" s="205"/>
      <c r="X5" s="205"/>
      <c r="Y5" s="205"/>
      <c r="Z5" s="205"/>
      <c r="AA5" s="205"/>
      <c r="AB5" s="205"/>
      <c r="AC5" s="205"/>
      <c r="AD5" s="205"/>
      <c r="AE5" s="205"/>
    </row>
    <row r="6" spans="1:31" ht="15.75" customHeight="1">
      <c r="A6" s="1306" t="s">
        <v>48</v>
      </c>
      <c r="B6" s="623"/>
      <c r="C6" s="204"/>
      <c r="D6" s="204"/>
      <c r="E6" s="204"/>
      <c r="F6" s="206"/>
      <c r="G6" s="205"/>
      <c r="H6" s="218"/>
      <c r="I6" s="218"/>
      <c r="J6" s="218"/>
      <c r="K6" s="218"/>
      <c r="L6" s="218"/>
      <c r="M6" s="219"/>
      <c r="N6" s="218"/>
      <c r="O6" s="604"/>
      <c r="P6" s="205"/>
      <c r="Q6" s="206"/>
      <c r="R6" s="205"/>
      <c r="S6" s="205"/>
      <c r="T6" s="205"/>
      <c r="U6" s="205"/>
      <c r="V6" s="205"/>
      <c r="W6" s="205"/>
      <c r="X6" s="205"/>
      <c r="Y6" s="205"/>
      <c r="Z6" s="205"/>
      <c r="AA6" s="205"/>
      <c r="AB6" s="205"/>
      <c r="AC6" s="205"/>
      <c r="AD6" s="205"/>
      <c r="AE6" s="205"/>
    </row>
    <row r="7" spans="1:31" ht="15.75" customHeight="1">
      <c r="A7" s="1306" t="s">
        <v>50</v>
      </c>
      <c r="C7" s="204"/>
      <c r="D7" s="205"/>
      <c r="E7" s="598" t="s">
        <v>141</v>
      </c>
      <c r="F7" s="598"/>
      <c r="G7" s="598"/>
      <c r="H7" s="218"/>
      <c r="I7" s="218"/>
      <c r="J7" s="218"/>
      <c r="K7" s="218"/>
      <c r="L7" s="218"/>
      <c r="M7" s="219"/>
      <c r="N7" s="218"/>
      <c r="O7" s="604"/>
      <c r="P7" s="205"/>
      <c r="Q7" s="206"/>
      <c r="R7" s="205"/>
      <c r="S7" s="205"/>
      <c r="T7" s="205"/>
      <c r="U7" s="205"/>
      <c r="V7" s="205"/>
      <c r="W7" s="205"/>
      <c r="X7" s="205"/>
      <c r="Y7" s="205"/>
      <c r="Z7" s="205"/>
      <c r="AA7" s="205"/>
      <c r="AB7" s="205"/>
      <c r="AC7" s="205"/>
      <c r="AD7" s="205"/>
      <c r="AE7" s="205"/>
    </row>
    <row r="8" spans="1:31" ht="15.75" customHeight="1">
      <c r="A8" s="1306" t="s">
        <v>51</v>
      </c>
      <c r="C8" s="204"/>
      <c r="D8" s="205"/>
      <c r="E8" s="598" t="s">
        <v>142</v>
      </c>
      <c r="F8" s="598"/>
      <c r="G8" s="598"/>
      <c r="H8" s="218"/>
      <c r="I8" s="218"/>
      <c r="J8" s="218"/>
      <c r="K8" s="218"/>
      <c r="L8" s="218"/>
      <c r="M8" s="219"/>
      <c r="N8" s="218"/>
      <c r="O8" s="604"/>
      <c r="P8" s="205"/>
      <c r="Q8" s="206"/>
      <c r="R8" s="205"/>
      <c r="S8" s="205"/>
      <c r="T8" s="205"/>
      <c r="U8" s="205"/>
      <c r="V8" s="205"/>
      <c r="W8" s="205"/>
      <c r="X8" s="205"/>
      <c r="Y8" s="205"/>
      <c r="Z8" s="205"/>
      <c r="AA8" s="205"/>
      <c r="AB8" s="205"/>
      <c r="AC8" s="205"/>
      <c r="AD8" s="205"/>
      <c r="AE8" s="205"/>
    </row>
    <row r="9" spans="1:31" ht="14.25" customHeight="1">
      <c r="A9" s="1306" t="s">
        <v>52</v>
      </c>
      <c r="C9" s="204"/>
      <c r="D9" s="205"/>
      <c r="E9" s="598" t="s">
        <v>143</v>
      </c>
      <c r="F9" s="220"/>
      <c r="G9" s="207"/>
      <c r="H9" s="218"/>
      <c r="I9" s="218"/>
      <c r="J9" s="218"/>
      <c r="K9" s="218"/>
      <c r="L9" s="218"/>
      <c r="M9" s="219"/>
      <c r="N9" s="218"/>
      <c r="O9" s="604"/>
      <c r="P9" s="205"/>
      <c r="Q9" s="206"/>
      <c r="R9" s="205"/>
      <c r="S9" s="205"/>
      <c r="T9" s="205"/>
      <c r="U9" s="205"/>
      <c r="V9" s="205"/>
      <c r="W9" s="205"/>
      <c r="X9" s="205"/>
      <c r="Y9" s="205"/>
      <c r="Z9" s="205"/>
      <c r="AA9" s="205"/>
      <c r="AB9" s="205"/>
      <c r="AC9" s="205"/>
      <c r="AD9" s="205"/>
      <c r="AE9" s="205"/>
    </row>
    <row r="10" spans="1:31" ht="14.25" customHeight="1">
      <c r="A10" s="1306" t="s">
        <v>56</v>
      </c>
      <c r="C10" s="204"/>
      <c r="D10" s="205"/>
      <c r="E10" s="598" t="s">
        <v>144</v>
      </c>
      <c r="F10" s="220"/>
      <c r="G10" s="207"/>
      <c r="H10" s="218"/>
      <c r="I10" s="218"/>
      <c r="J10" s="218"/>
      <c r="K10" s="218"/>
      <c r="L10" s="218"/>
      <c r="M10" s="219"/>
      <c r="N10" s="218"/>
      <c r="O10" s="604"/>
      <c r="P10" s="205"/>
      <c r="Q10" s="206"/>
      <c r="R10" s="205"/>
      <c r="S10" s="205"/>
      <c r="T10" s="205"/>
      <c r="U10" s="205"/>
      <c r="V10" s="205"/>
      <c r="W10" s="205"/>
      <c r="X10" s="205"/>
      <c r="Y10" s="205"/>
      <c r="Z10" s="205"/>
      <c r="AA10" s="205"/>
      <c r="AB10" s="205"/>
      <c r="AC10" s="205"/>
      <c r="AD10" s="205"/>
      <c r="AE10" s="205"/>
    </row>
    <row r="11" spans="1:31" ht="14.25" customHeight="1">
      <c r="A11" s="1306" t="s">
        <v>57</v>
      </c>
      <c r="C11" s="204"/>
      <c r="D11" s="205"/>
      <c r="E11" s="222"/>
      <c r="F11" s="206"/>
      <c r="G11" s="205"/>
      <c r="H11" s="218"/>
      <c r="I11" s="218"/>
      <c r="J11" s="218"/>
      <c r="K11" s="218"/>
      <c r="L11" s="218"/>
      <c r="M11" s="219"/>
      <c r="N11" s="218"/>
      <c r="O11" s="604"/>
      <c r="P11" s="205"/>
      <c r="Q11" s="206"/>
      <c r="R11" s="205"/>
      <c r="S11" s="205"/>
      <c r="T11" s="205"/>
      <c r="U11" s="205"/>
      <c r="V11" s="205"/>
      <c r="W11" s="205"/>
      <c r="X11" s="205"/>
      <c r="Y11" s="205"/>
      <c r="Z11" s="205"/>
      <c r="AA11" s="205"/>
      <c r="AB11" s="205"/>
      <c r="AC11" s="205"/>
      <c r="AD11" s="205"/>
      <c r="AE11" s="205"/>
    </row>
    <row r="12" spans="1:31" ht="17.25" customHeight="1">
      <c r="A12" s="1306" t="s">
        <v>58</v>
      </c>
      <c r="C12" s="204"/>
      <c r="D12" s="956" t="s">
        <v>145</v>
      </c>
      <c r="E12" s="1329"/>
      <c r="F12" s="1329"/>
      <c r="G12" s="1329"/>
      <c r="H12" s="1329"/>
      <c r="I12" s="1329"/>
      <c r="J12" s="1329"/>
      <c r="K12" s="1329"/>
      <c r="L12" s="1329"/>
      <c r="M12" s="1329"/>
      <c r="N12" s="1329"/>
      <c r="O12" s="205"/>
      <c r="P12" s="223"/>
      <c r="Q12" s="224"/>
      <c r="R12" s="223"/>
      <c r="S12" s="223"/>
      <c r="T12" s="223"/>
      <c r="U12" s="223"/>
      <c r="V12" s="223"/>
      <c r="W12" s="223"/>
      <c r="X12" s="223"/>
      <c r="Y12" s="223"/>
      <c r="Z12" s="223"/>
      <c r="AA12" s="223"/>
      <c r="AB12" s="223"/>
      <c r="AC12" s="223"/>
      <c r="AD12" s="223"/>
      <c r="AE12" s="223"/>
    </row>
    <row r="13" spans="1:31" ht="17.25" customHeight="1">
      <c r="A13" s="1306" t="s">
        <v>60</v>
      </c>
      <c r="C13" s="204"/>
      <c r="D13" s="204"/>
      <c r="E13" s="204"/>
      <c r="F13" s="204"/>
      <c r="G13" s="204"/>
      <c r="H13" s="204"/>
      <c r="I13" s="204"/>
      <c r="J13" s="204"/>
      <c r="K13" s="204"/>
      <c r="L13" s="204"/>
      <c r="M13" s="204"/>
      <c r="N13" s="204"/>
      <c r="O13" s="204"/>
      <c r="P13" s="204"/>
      <c r="Q13" s="224"/>
      <c r="R13" s="223"/>
      <c r="S13" s="223"/>
      <c r="T13" s="223"/>
      <c r="U13" s="223"/>
      <c r="V13" s="223"/>
      <c r="W13" s="223"/>
      <c r="X13" s="223"/>
      <c r="Y13" s="223"/>
      <c r="Z13" s="223"/>
      <c r="AA13" s="223"/>
      <c r="AB13" s="223"/>
      <c r="AC13" s="223"/>
      <c r="AD13" s="223"/>
      <c r="AE13" s="223"/>
    </row>
    <row r="14" spans="1:31" ht="17.25" customHeight="1">
      <c r="A14" s="1306" t="s">
        <v>61</v>
      </c>
      <c r="C14" s="204"/>
      <c r="D14" s="204"/>
      <c r="E14" s="949" t="s">
        <v>146</v>
      </c>
      <c r="F14" s="1329"/>
      <c r="G14" s="1329"/>
      <c r="H14" s="1329"/>
      <c r="I14" s="1329"/>
      <c r="J14" s="1329"/>
      <c r="K14" s="1329"/>
      <c r="L14" s="1329"/>
      <c r="M14" s="1329"/>
      <c r="N14" s="1329"/>
      <c r="O14" s="204"/>
      <c r="P14" s="204"/>
      <c r="Q14" s="204"/>
      <c r="R14" s="223"/>
      <c r="S14" s="223"/>
      <c r="T14" s="223"/>
      <c r="U14" s="223"/>
      <c r="V14" s="223"/>
      <c r="W14" s="223"/>
      <c r="X14" s="223"/>
      <c r="Y14" s="223"/>
      <c r="Z14" s="223"/>
      <c r="AA14" s="223"/>
      <c r="AB14" s="223"/>
      <c r="AC14" s="223"/>
      <c r="AD14" s="223"/>
      <c r="AE14" s="223"/>
    </row>
    <row r="15" spans="1:31" ht="17.25" customHeight="1">
      <c r="A15" s="1306" t="s">
        <v>62</v>
      </c>
      <c r="C15" s="204"/>
      <c r="D15" s="205"/>
      <c r="E15" s="205"/>
      <c r="F15" s="205"/>
      <c r="G15" s="205"/>
      <c r="H15" s="205"/>
      <c r="I15" s="205"/>
      <c r="J15" s="218"/>
      <c r="K15" s="218"/>
      <c r="L15" s="218"/>
      <c r="M15" s="219"/>
      <c r="N15" s="218"/>
      <c r="O15" s="205"/>
      <c r="P15" s="205"/>
      <c r="Q15" s="206"/>
      <c r="R15" s="205"/>
      <c r="S15" s="205"/>
      <c r="T15" s="205"/>
      <c r="U15" s="205"/>
      <c r="V15" s="205"/>
      <c r="W15" s="205"/>
      <c r="X15" s="205"/>
      <c r="Y15" s="205"/>
      <c r="Z15" s="205"/>
      <c r="AA15" s="205"/>
      <c r="AB15" s="205"/>
      <c r="AC15" s="205"/>
      <c r="AD15" s="205"/>
      <c r="AE15" s="205"/>
    </row>
    <row r="16" spans="1:31" ht="17.25" customHeight="1">
      <c r="C16" s="204"/>
      <c r="D16" s="205"/>
      <c r="E16" s="952" t="s">
        <v>147</v>
      </c>
      <c r="F16" s="979" t="s">
        <v>148</v>
      </c>
      <c r="G16" s="979" t="s">
        <v>149</v>
      </c>
      <c r="H16" s="981" t="s">
        <v>150</v>
      </c>
      <c r="I16" s="599"/>
      <c r="J16" s="218"/>
      <c r="K16" s="218"/>
      <c r="L16" s="219"/>
      <c r="M16" s="604"/>
      <c r="N16" s="205"/>
      <c r="O16" s="205"/>
      <c r="P16" s="225"/>
      <c r="Q16" s="206"/>
      <c r="R16" s="225"/>
      <c r="S16" s="225"/>
      <c r="T16" s="225"/>
      <c r="U16" s="225"/>
      <c r="V16" s="225"/>
      <c r="W16" s="225"/>
      <c r="X16" s="225"/>
      <c r="Y16" s="225"/>
      <c r="Z16" s="225"/>
      <c r="AA16" s="225"/>
      <c r="AB16" s="225"/>
      <c r="AC16" s="225"/>
      <c r="AD16" s="225"/>
      <c r="AE16" s="225"/>
    </row>
    <row r="17" spans="1:31" ht="17.25" customHeight="1">
      <c r="C17" s="204"/>
      <c r="D17" s="205"/>
      <c r="E17" s="1332"/>
      <c r="F17" s="1333"/>
      <c r="G17" s="980"/>
      <c r="H17" s="982"/>
      <c r="I17" s="599"/>
      <c r="J17" s="218"/>
      <c r="K17" s="218" t="s">
        <v>100</v>
      </c>
      <c r="L17" s="219"/>
      <c r="M17" s="205"/>
      <c r="N17" s="223"/>
      <c r="O17" s="205"/>
      <c r="P17" s="205"/>
      <c r="Q17" s="206"/>
      <c r="R17" s="205"/>
      <c r="S17" s="205"/>
      <c r="T17" s="205"/>
      <c r="U17" s="205"/>
      <c r="V17" s="205"/>
      <c r="W17" s="205"/>
      <c r="X17" s="205"/>
      <c r="Y17" s="205"/>
      <c r="Z17" s="205"/>
      <c r="AA17" s="205"/>
      <c r="AB17" s="205"/>
      <c r="AC17" s="205"/>
      <c r="AD17" s="205"/>
      <c r="AE17" s="205"/>
    </row>
    <row r="18" spans="1:31" ht="17.25" customHeight="1">
      <c r="A18" s="624"/>
      <c r="C18" s="204"/>
      <c r="D18" s="205"/>
      <c r="E18" s="629"/>
      <c r="F18" s="226"/>
      <c r="G18" s="679"/>
      <c r="H18" s="679"/>
      <c r="I18" s="205"/>
      <c r="J18" s="205"/>
      <c r="K18" s="205"/>
      <c r="L18" s="205"/>
      <c r="M18" s="205"/>
      <c r="N18" s="205"/>
      <c r="O18" s="205"/>
      <c r="P18" s="225"/>
      <c r="Q18" s="206"/>
      <c r="R18" s="205"/>
      <c r="S18" s="205"/>
      <c r="T18" s="205"/>
      <c r="U18" s="205"/>
      <c r="V18" s="205"/>
      <c r="W18" s="205"/>
      <c r="X18" s="205"/>
      <c r="Y18" s="205"/>
      <c r="Z18" s="205"/>
      <c r="AA18" s="205"/>
      <c r="AB18" s="205"/>
      <c r="AC18" s="205"/>
      <c r="AD18" s="205"/>
      <c r="AE18" s="205"/>
    </row>
    <row r="19" spans="1:31" ht="14.25" customHeight="1">
      <c r="A19" s="624"/>
      <c r="C19" s="204"/>
      <c r="D19" s="205"/>
      <c r="E19" s="629"/>
      <c r="F19" s="226"/>
      <c r="G19" s="679"/>
      <c r="H19" s="679"/>
      <c r="I19" s="205"/>
      <c r="J19" s="205"/>
      <c r="K19" s="205"/>
      <c r="L19" s="205"/>
      <c r="M19" s="205"/>
      <c r="N19" s="225"/>
      <c r="O19" s="205"/>
      <c r="P19" s="205"/>
      <c r="Q19" s="206"/>
      <c r="R19" s="205"/>
      <c r="S19" s="205"/>
      <c r="T19" s="205"/>
      <c r="U19" s="205"/>
      <c r="V19" s="205"/>
      <c r="W19" s="205"/>
      <c r="X19" s="205"/>
      <c r="Y19" s="205"/>
      <c r="Z19" s="205"/>
      <c r="AA19" s="205"/>
      <c r="AB19" s="205"/>
      <c r="AC19" s="205"/>
      <c r="AD19" s="205"/>
      <c r="AE19" s="205"/>
    </row>
    <row r="20" spans="1:31" ht="14.25" customHeight="1">
      <c r="A20" s="624"/>
      <c r="B20" s="475"/>
      <c r="C20" s="204"/>
      <c r="D20" s="205"/>
      <c r="E20" s="629"/>
      <c r="F20" s="226"/>
      <c r="G20" s="679"/>
      <c r="H20" s="679"/>
      <c r="I20" s="205"/>
      <c r="J20" s="205"/>
      <c r="K20" s="205"/>
      <c r="L20" s="205"/>
      <c r="M20" s="205"/>
      <c r="N20" s="225"/>
      <c r="O20" s="205"/>
      <c r="P20" s="205"/>
      <c r="Q20" s="206"/>
      <c r="R20" s="205"/>
      <c r="S20" s="205"/>
      <c r="T20" s="205"/>
      <c r="U20" s="205"/>
      <c r="V20" s="205"/>
      <c r="W20" s="205"/>
      <c r="X20" s="205"/>
      <c r="Y20" s="205"/>
      <c r="Z20" s="205"/>
      <c r="AA20" s="205"/>
      <c r="AB20" s="205"/>
      <c r="AC20" s="205"/>
      <c r="AD20" s="205"/>
      <c r="AE20" s="205"/>
    </row>
    <row r="21" spans="1:31" ht="14.25" customHeight="1">
      <c r="C21" s="204"/>
      <c r="D21" s="205"/>
      <c r="E21" s="629"/>
      <c r="F21" s="226"/>
      <c r="G21" s="679"/>
      <c r="H21" s="679"/>
      <c r="I21" s="205"/>
      <c r="J21" s="205"/>
      <c r="K21" s="205"/>
      <c r="L21" s="205"/>
      <c r="M21" s="205"/>
      <c r="N21" s="225"/>
      <c r="O21" s="205"/>
      <c r="P21" s="205"/>
      <c r="Q21" s="206"/>
      <c r="R21" s="205"/>
      <c r="S21" s="205"/>
      <c r="T21" s="205"/>
      <c r="U21" s="205"/>
      <c r="V21" s="205"/>
      <c r="W21" s="205"/>
      <c r="X21" s="205"/>
      <c r="Y21" s="205"/>
      <c r="Z21" s="205"/>
      <c r="AA21" s="205"/>
      <c r="AB21" s="205"/>
      <c r="AC21" s="205"/>
      <c r="AD21" s="205"/>
      <c r="AE21" s="205"/>
    </row>
    <row r="22" spans="1:31" ht="14.25" customHeight="1">
      <c r="B22" s="475"/>
      <c r="C22" s="204"/>
      <c r="D22" s="205"/>
      <c r="E22" s="629"/>
      <c r="F22" s="226"/>
      <c r="G22" s="679"/>
      <c r="H22" s="679"/>
      <c r="I22" s="205"/>
      <c r="J22" s="205"/>
      <c r="K22" s="205"/>
      <c r="L22" s="205"/>
      <c r="M22" s="604"/>
      <c r="N22" s="205"/>
      <c r="O22" s="205"/>
      <c r="P22" s="205"/>
      <c r="Q22" s="206"/>
      <c r="R22" s="205"/>
      <c r="S22" s="205"/>
      <c r="T22" s="205"/>
      <c r="U22" s="205"/>
      <c r="V22" s="205"/>
      <c r="W22" s="205"/>
      <c r="X22" s="205"/>
      <c r="Y22" s="205"/>
      <c r="Z22" s="205"/>
      <c r="AA22" s="205"/>
      <c r="AB22" s="205"/>
      <c r="AC22" s="205"/>
      <c r="AD22" s="205"/>
      <c r="AE22" s="205"/>
    </row>
    <row r="23" spans="1:31" ht="14.25" customHeight="1">
      <c r="B23" s="475"/>
      <c r="C23" s="204"/>
      <c r="D23" s="223"/>
      <c r="E23" s="629"/>
      <c r="F23" s="631"/>
      <c r="G23" s="679"/>
      <c r="H23" s="679"/>
      <c r="I23" s="205"/>
      <c r="J23" s="205"/>
      <c r="K23" s="205"/>
      <c r="L23" s="205"/>
      <c r="M23" s="604"/>
      <c r="N23" s="205"/>
      <c r="O23" s="223"/>
      <c r="P23" s="205"/>
      <c r="Q23" s="206"/>
      <c r="R23" s="205"/>
      <c r="S23" s="205"/>
      <c r="T23" s="205"/>
      <c r="U23" s="205"/>
      <c r="V23" s="205"/>
      <c r="W23" s="205"/>
      <c r="X23" s="205"/>
      <c r="Y23" s="205"/>
      <c r="Z23" s="205"/>
      <c r="AA23" s="205"/>
      <c r="AB23" s="205"/>
      <c r="AC23" s="205"/>
      <c r="AD23" s="205"/>
      <c r="AE23" s="205"/>
    </row>
    <row r="24" spans="1:31" ht="15.75" customHeight="1">
      <c r="C24" s="204"/>
      <c r="D24" s="205"/>
      <c r="E24" s="947" t="s">
        <v>151</v>
      </c>
      <c r="F24" s="947"/>
      <c r="G24" s="947"/>
      <c r="H24" s="947"/>
      <c r="I24" s="947"/>
      <c r="J24" s="947"/>
      <c r="K24" s="947"/>
      <c r="L24" s="947"/>
      <c r="M24" s="205"/>
      <c r="N24" s="205"/>
      <c r="O24" s="205"/>
      <c r="P24" s="205"/>
      <c r="Q24" s="205"/>
      <c r="R24" s="205"/>
      <c r="S24" s="205"/>
      <c r="T24" s="205"/>
      <c r="U24" s="205"/>
      <c r="V24" s="205"/>
      <c r="W24" s="205"/>
      <c r="X24" s="205"/>
      <c r="Y24" s="205"/>
      <c r="Z24" s="205"/>
      <c r="AA24" s="205"/>
      <c r="AB24" s="205"/>
      <c r="AC24" s="205"/>
      <c r="AD24" s="205"/>
      <c r="AE24" s="205"/>
    </row>
    <row r="25" spans="1:31" ht="15.75" customHeight="1">
      <c r="A25" s="196"/>
      <c r="B25" s="475"/>
      <c r="C25" s="204"/>
      <c r="D25" s="205"/>
      <c r="E25" s="986" t="s">
        <v>152</v>
      </c>
      <c r="F25" s="986"/>
      <c r="G25" s="986"/>
      <c r="H25" s="986"/>
      <c r="I25" s="606"/>
      <c r="J25" s="606"/>
      <c r="K25" s="606"/>
      <c r="L25" s="205"/>
      <c r="M25" s="205"/>
      <c r="N25" s="205"/>
      <c r="O25" s="205"/>
      <c r="P25" s="205"/>
      <c r="Q25" s="206"/>
      <c r="R25" s="205"/>
      <c r="S25" s="205"/>
      <c r="T25" s="205"/>
      <c r="U25" s="205"/>
      <c r="V25" s="205"/>
      <c r="W25" s="205"/>
      <c r="X25" s="205"/>
      <c r="Y25" s="205"/>
      <c r="Z25" s="205"/>
      <c r="AA25" s="205"/>
      <c r="AB25" s="205"/>
      <c r="AC25" s="205"/>
      <c r="AD25" s="205"/>
      <c r="AE25" s="205"/>
    </row>
    <row r="26" spans="1:31" ht="15.75" customHeight="1">
      <c r="A26" s="196"/>
      <c r="B26" s="475"/>
      <c r="C26" s="204"/>
      <c r="D26" s="205"/>
      <c r="E26" s="986"/>
      <c r="F26" s="986"/>
      <c r="G26" s="986"/>
      <c r="H26" s="986"/>
      <c r="I26" s="606"/>
      <c r="J26" s="606"/>
      <c r="K26" s="606"/>
      <c r="L26" s="205"/>
      <c r="M26" s="205"/>
      <c r="N26" s="205"/>
      <c r="O26" s="205"/>
      <c r="P26" s="205"/>
      <c r="Q26" s="206"/>
      <c r="R26" s="205"/>
      <c r="S26" s="205"/>
      <c r="T26" s="205"/>
      <c r="U26" s="205"/>
      <c r="V26" s="205"/>
      <c r="W26" s="205"/>
      <c r="X26" s="205"/>
      <c r="Y26" s="205"/>
      <c r="Z26" s="205"/>
      <c r="AA26" s="205"/>
      <c r="AB26" s="205"/>
      <c r="AC26" s="205"/>
      <c r="AD26" s="205"/>
      <c r="AE26" s="205"/>
    </row>
    <row r="27" spans="1:31" ht="15.75" customHeight="1">
      <c r="A27" s="196"/>
      <c r="B27" s="475"/>
      <c r="C27" s="204"/>
      <c r="D27" s="205"/>
      <c r="E27" s="986"/>
      <c r="F27" s="986"/>
      <c r="G27" s="986"/>
      <c r="H27" s="986"/>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row>
    <row r="28" spans="1:31" ht="9" customHeight="1">
      <c r="A28" s="624"/>
      <c r="C28" s="204"/>
      <c r="D28" s="225"/>
      <c r="E28" s="204"/>
      <c r="F28" s="205"/>
      <c r="G28" s="205"/>
      <c r="H28" s="205"/>
      <c r="I28" s="205"/>
      <c r="J28" s="205"/>
      <c r="K28" s="205"/>
      <c r="L28" s="205"/>
      <c r="M28" s="205"/>
      <c r="N28" s="205"/>
      <c r="O28" s="225"/>
      <c r="P28" s="205"/>
      <c r="Q28" s="205"/>
      <c r="R28" s="205"/>
      <c r="S28" s="205"/>
      <c r="T28" s="205"/>
      <c r="U28" s="205"/>
      <c r="V28" s="205"/>
      <c r="W28" s="205"/>
      <c r="X28" s="205"/>
      <c r="Y28" s="205"/>
      <c r="Z28" s="205"/>
      <c r="AA28" s="205"/>
      <c r="AB28" s="205"/>
      <c r="AC28" s="205"/>
      <c r="AD28" s="205"/>
      <c r="AE28" s="205"/>
    </row>
    <row r="29" spans="1:31" ht="16.5" customHeight="1">
      <c r="A29" s="196"/>
      <c r="B29" s="475"/>
      <c r="C29" s="204"/>
      <c r="D29" s="956" t="s">
        <v>153</v>
      </c>
      <c r="E29" s="1329"/>
      <c r="F29" s="1329"/>
      <c r="G29" s="1329"/>
      <c r="H29" s="1329"/>
      <c r="I29" s="1329"/>
      <c r="J29" s="1329"/>
      <c r="K29" s="1329"/>
      <c r="L29" s="1329"/>
      <c r="M29" s="1329"/>
      <c r="N29" s="1329"/>
      <c r="O29" s="205"/>
      <c r="P29" s="205"/>
      <c r="Q29" s="205"/>
      <c r="R29" s="205"/>
      <c r="S29" s="205"/>
      <c r="T29" s="205"/>
      <c r="U29" s="205"/>
      <c r="V29" s="205"/>
      <c r="W29" s="205"/>
      <c r="X29" s="205"/>
      <c r="Y29" s="205"/>
      <c r="Z29" s="205"/>
      <c r="AA29" s="205"/>
      <c r="AB29" s="205"/>
      <c r="AC29" s="205"/>
      <c r="AD29" s="205"/>
      <c r="AE29" s="205"/>
    </row>
    <row r="30" spans="1:31" ht="9.75" customHeight="1">
      <c r="C30" s="204"/>
      <c r="D30" s="205"/>
      <c r="E30" s="227"/>
      <c r="F30" s="227"/>
      <c r="G30" s="227"/>
      <c r="H30" s="227"/>
      <c r="I30" s="227"/>
      <c r="J30" s="227"/>
      <c r="K30" s="227"/>
      <c r="L30" s="227"/>
      <c r="M30" s="225"/>
      <c r="N30" s="205"/>
      <c r="O30" s="205"/>
      <c r="P30" s="205"/>
      <c r="Q30" s="205"/>
      <c r="R30" s="205"/>
      <c r="S30" s="205"/>
      <c r="T30" s="205"/>
      <c r="U30" s="205"/>
      <c r="V30" s="205"/>
      <c r="W30" s="205"/>
      <c r="X30" s="205"/>
      <c r="Y30" s="205"/>
      <c r="Z30" s="205"/>
      <c r="AA30" s="205"/>
      <c r="AB30" s="205"/>
      <c r="AC30" s="205"/>
      <c r="AD30" s="205"/>
      <c r="AE30" s="205"/>
    </row>
    <row r="31" spans="1:31" ht="51" customHeight="1">
      <c r="C31" s="204"/>
      <c r="D31" s="205"/>
      <c r="E31" s="984" t="s">
        <v>154</v>
      </c>
      <c r="F31" s="985"/>
      <c r="G31" s="985"/>
      <c r="H31" s="985"/>
      <c r="I31" s="985"/>
      <c r="J31" s="985"/>
      <c r="K31" s="985"/>
      <c r="L31" s="985"/>
      <c r="M31" s="985"/>
      <c r="N31" s="985"/>
      <c r="O31" s="228"/>
      <c r="P31" s="205"/>
      <c r="Q31" s="205"/>
      <c r="R31" s="205"/>
      <c r="S31" s="205"/>
      <c r="T31" s="205"/>
      <c r="U31" s="205"/>
      <c r="V31" s="205"/>
      <c r="W31" s="205"/>
      <c r="X31" s="205"/>
      <c r="Y31" s="205"/>
      <c r="Z31" s="205"/>
      <c r="AA31" s="205"/>
      <c r="AB31" s="205"/>
      <c r="AC31" s="205"/>
      <c r="AD31" s="205"/>
      <c r="AE31" s="205"/>
    </row>
    <row r="32" spans="1:31" ht="57.75" customHeight="1">
      <c r="C32" s="204"/>
      <c r="D32" s="205"/>
      <c r="E32" s="984" t="s">
        <v>155</v>
      </c>
      <c r="F32" s="985"/>
      <c r="G32" s="985"/>
      <c r="H32" s="985"/>
      <c r="I32" s="985"/>
      <c r="J32" s="985"/>
      <c r="K32" s="985"/>
      <c r="L32" s="985"/>
      <c r="M32" s="985"/>
      <c r="N32" s="985"/>
      <c r="O32" s="229"/>
      <c r="P32" s="205"/>
      <c r="Q32" s="205"/>
      <c r="R32" s="205"/>
      <c r="S32" s="205"/>
      <c r="T32" s="205"/>
      <c r="U32" s="205"/>
      <c r="V32" s="205"/>
      <c r="W32" s="205"/>
      <c r="X32" s="205"/>
      <c r="Y32" s="205"/>
      <c r="Z32" s="205"/>
      <c r="AA32" s="205"/>
      <c r="AB32" s="205"/>
      <c r="AC32" s="205"/>
      <c r="AD32" s="205"/>
      <c r="AE32" s="205"/>
    </row>
    <row r="33" spans="1:31" ht="15.75" customHeight="1">
      <c r="A33" s="624"/>
      <c r="C33" s="204"/>
      <c r="D33" s="205"/>
      <c r="E33" s="962" t="s">
        <v>156</v>
      </c>
      <c r="F33" s="1329"/>
      <c r="G33" s="1329"/>
      <c r="H33" s="1329"/>
      <c r="I33" s="1329"/>
      <c r="J33" s="1329"/>
      <c r="K33" s="1329"/>
      <c r="L33" s="1329"/>
      <c r="M33" s="1329"/>
      <c r="N33" s="1329"/>
      <c r="O33" s="228"/>
      <c r="P33" s="205"/>
      <c r="Q33" s="205"/>
      <c r="R33" s="205"/>
      <c r="S33" s="205"/>
      <c r="T33" s="205"/>
      <c r="U33" s="205"/>
      <c r="V33" s="205"/>
      <c r="W33" s="205"/>
      <c r="X33" s="205"/>
      <c r="Y33" s="205"/>
      <c r="Z33" s="205"/>
      <c r="AA33" s="205"/>
      <c r="AB33" s="205"/>
      <c r="AC33" s="205"/>
      <c r="AD33" s="205"/>
      <c r="AE33" s="205"/>
    </row>
    <row r="34" spans="1:31">
      <c r="A34" s="624"/>
      <c r="C34" s="204"/>
      <c r="D34" s="205"/>
      <c r="E34" s="970"/>
      <c r="F34" s="1329"/>
      <c r="G34" s="1329"/>
      <c r="H34" s="1329"/>
      <c r="I34" s="1329"/>
      <c r="J34" s="1329"/>
      <c r="K34" s="1329"/>
      <c r="L34" s="1329"/>
      <c r="M34" s="1329"/>
      <c r="N34" s="1329"/>
      <c r="O34" s="242"/>
      <c r="P34" s="205"/>
      <c r="Q34" s="205"/>
      <c r="R34" s="205"/>
      <c r="S34" s="205"/>
      <c r="T34" s="205"/>
      <c r="U34" s="205"/>
      <c r="V34" s="205"/>
      <c r="W34" s="205"/>
      <c r="X34" s="205"/>
      <c r="Y34" s="205"/>
      <c r="Z34" s="205"/>
      <c r="AA34" s="205"/>
      <c r="AB34" s="205"/>
      <c r="AC34" s="205"/>
      <c r="AD34" s="205"/>
      <c r="AE34" s="205"/>
    </row>
    <row r="35" spans="1:31" ht="24.75" customHeight="1">
      <c r="A35" s="624"/>
      <c r="C35" s="204"/>
      <c r="D35" s="205"/>
      <c r="E35" s="972" t="s">
        <v>157</v>
      </c>
      <c r="F35" s="973"/>
      <c r="G35" s="973"/>
      <c r="H35" s="973"/>
      <c r="I35" s="973"/>
      <c r="J35" s="973"/>
      <c r="K35" s="974"/>
      <c r="L35" s="205"/>
      <c r="M35" s="205"/>
      <c r="N35" s="342"/>
      <c r="O35" s="342"/>
      <c r="P35" s="223"/>
      <c r="Q35" s="223"/>
      <c r="R35" s="223"/>
      <c r="S35" s="223"/>
      <c r="T35" s="223"/>
      <c r="U35" s="223"/>
      <c r="V35" s="342"/>
      <c r="W35" s="342"/>
      <c r="X35" s="205"/>
      <c r="Y35" s="205"/>
      <c r="Z35" s="205"/>
      <c r="AA35" s="205"/>
      <c r="AB35" s="205"/>
      <c r="AC35" s="205"/>
      <c r="AD35" s="205"/>
      <c r="AE35" s="205"/>
    </row>
    <row r="36" spans="1:31" ht="15.75" customHeight="1">
      <c r="A36" s="624"/>
      <c r="C36" s="204"/>
      <c r="D36" s="205"/>
      <c r="E36" s="971" t="s">
        <v>158</v>
      </c>
      <c r="F36" s="963" t="s">
        <v>159</v>
      </c>
      <c r="G36" s="963" t="s">
        <v>160</v>
      </c>
      <c r="H36" s="975" t="s">
        <v>161</v>
      </c>
      <c r="I36" s="976"/>
      <c r="J36" s="977"/>
      <c r="K36" s="404" t="s">
        <v>162</v>
      </c>
      <c r="L36" s="205"/>
      <c r="M36" s="205"/>
      <c r="N36" s="342"/>
      <c r="O36" s="342"/>
      <c r="P36" s="223"/>
      <c r="Q36" s="223"/>
      <c r="R36" s="223"/>
      <c r="S36" s="223"/>
      <c r="T36" s="223"/>
      <c r="U36" s="223"/>
      <c r="V36" s="342"/>
      <c r="W36" s="342"/>
      <c r="X36" s="223"/>
      <c r="Y36" s="223"/>
      <c r="Z36" s="223"/>
      <c r="AA36" s="223"/>
      <c r="AB36" s="223"/>
      <c r="AC36" s="223"/>
      <c r="AD36" s="223"/>
      <c r="AE36" s="223"/>
    </row>
    <row r="37" spans="1:31" ht="18.75" customHeight="1">
      <c r="C37" s="204"/>
      <c r="D37" s="205"/>
      <c r="E37" s="1334"/>
      <c r="F37" s="1335"/>
      <c r="G37" s="1335"/>
      <c r="H37" s="964" t="s">
        <v>163</v>
      </c>
      <c r="I37" s="966" t="s">
        <v>164</v>
      </c>
      <c r="J37" s="967"/>
      <c r="K37" s="968" t="s">
        <v>165</v>
      </c>
      <c r="L37" s="205"/>
      <c r="M37" s="205"/>
      <c r="N37" s="342"/>
      <c r="O37" s="342"/>
      <c r="P37" s="223"/>
      <c r="Q37" s="223"/>
      <c r="R37" s="223"/>
      <c r="S37" s="223"/>
      <c r="T37" s="223"/>
      <c r="U37" s="223"/>
      <c r="V37" s="342"/>
      <c r="W37" s="342"/>
      <c r="X37" s="205"/>
      <c r="Y37" s="205"/>
      <c r="Z37" s="205"/>
      <c r="AA37" s="205"/>
      <c r="AB37" s="205"/>
      <c r="AC37" s="205"/>
      <c r="AD37" s="205"/>
      <c r="AE37" s="205"/>
    </row>
    <row r="38" spans="1:31" ht="21" customHeight="1">
      <c r="C38" s="204"/>
      <c r="D38" s="205"/>
      <c r="E38" s="1336"/>
      <c r="F38" s="1337"/>
      <c r="G38" s="1337"/>
      <c r="H38" s="965"/>
      <c r="I38" s="232" t="s">
        <v>166</v>
      </c>
      <c r="J38" s="233" t="s">
        <v>108</v>
      </c>
      <c r="K38" s="969"/>
      <c r="L38" s="205"/>
      <c r="M38" s="205"/>
      <c r="N38" s="342"/>
      <c r="O38" s="342"/>
      <c r="P38" s="223"/>
      <c r="Q38" s="223"/>
      <c r="R38" s="223"/>
      <c r="S38" s="223"/>
      <c r="T38" s="223"/>
      <c r="U38" s="223"/>
      <c r="V38" s="342"/>
      <c r="W38" s="342"/>
      <c r="X38" s="205"/>
      <c r="Y38" s="205"/>
      <c r="Z38" s="205"/>
      <c r="AA38" s="205"/>
      <c r="AB38" s="205"/>
      <c r="AC38" s="205"/>
      <c r="AD38" s="205"/>
      <c r="AE38" s="205"/>
    </row>
    <row r="39" spans="1:31" ht="16.5" customHeight="1">
      <c r="C39" s="204"/>
      <c r="D39" s="205"/>
      <c r="E39" s="632"/>
      <c r="F39" s="533"/>
      <c r="G39" s="234"/>
      <c r="H39" s="679"/>
      <c r="I39" s="630" t="str">
        <f>Datos!G482</f>
        <v/>
      </c>
      <c r="J39" s="1338"/>
      <c r="K39" s="719"/>
      <c r="L39" s="205"/>
      <c r="M39" s="205"/>
      <c r="N39" s="342"/>
      <c r="O39" s="342"/>
      <c r="P39" s="223"/>
      <c r="Q39" s="223"/>
      <c r="R39" s="223"/>
      <c r="S39" s="223"/>
      <c r="T39" s="223"/>
      <c r="U39" s="223"/>
      <c r="V39" s="342"/>
      <c r="W39" s="342"/>
      <c r="X39" s="205"/>
      <c r="Y39" s="205"/>
      <c r="Z39" s="205"/>
      <c r="AA39" s="205"/>
      <c r="AB39" s="205"/>
      <c r="AC39" s="205"/>
      <c r="AD39" s="205"/>
      <c r="AE39" s="205"/>
    </row>
    <row r="40" spans="1:31" ht="16.5" customHeight="1">
      <c r="C40" s="204"/>
      <c r="D40" s="205"/>
      <c r="E40" s="632"/>
      <c r="F40" s="533"/>
      <c r="G40" s="234"/>
      <c r="H40" s="679"/>
      <c r="I40" s="630" t="str">
        <f>Datos!G483</f>
        <v/>
      </c>
      <c r="J40" s="1338"/>
      <c r="K40" s="719"/>
      <c r="L40" s="205"/>
      <c r="M40" s="205"/>
      <c r="N40" s="342"/>
      <c r="O40" s="342"/>
      <c r="P40" s="223"/>
      <c r="Q40" s="223"/>
      <c r="R40" s="223"/>
      <c r="S40" s="223"/>
      <c r="T40" s="223"/>
      <c r="U40" s="223"/>
      <c r="V40" s="342"/>
      <c r="W40" s="342"/>
      <c r="X40" s="205"/>
      <c r="Y40" s="205"/>
      <c r="Z40" s="205"/>
      <c r="AA40" s="205"/>
      <c r="AB40" s="205"/>
      <c r="AC40" s="205"/>
      <c r="AD40" s="205"/>
      <c r="AE40" s="205"/>
    </row>
    <row r="41" spans="1:31" ht="16.5" customHeight="1">
      <c r="C41" s="204"/>
      <c r="D41" s="205"/>
      <c r="E41" s="632"/>
      <c r="F41" s="533"/>
      <c r="G41" s="234"/>
      <c r="H41" s="679"/>
      <c r="I41" s="630" t="str">
        <f>Datos!G484</f>
        <v/>
      </c>
      <c r="J41" s="1338"/>
      <c r="K41" s="719"/>
      <c r="L41" s="205"/>
      <c r="M41" s="205"/>
      <c r="N41" s="342"/>
      <c r="O41" s="342"/>
      <c r="P41" s="223"/>
      <c r="Q41" s="223"/>
      <c r="R41" s="223"/>
      <c r="S41" s="223"/>
      <c r="T41" s="223"/>
      <c r="U41" s="223"/>
      <c r="V41" s="342"/>
      <c r="W41" s="342"/>
      <c r="X41" s="205"/>
      <c r="Y41" s="205"/>
      <c r="Z41" s="205"/>
      <c r="AA41" s="205"/>
      <c r="AB41" s="205"/>
      <c r="AC41" s="205"/>
      <c r="AD41" s="205"/>
      <c r="AE41" s="205"/>
    </row>
    <row r="42" spans="1:31" ht="16.5" customHeight="1">
      <c r="C42" s="204"/>
      <c r="D42" s="205"/>
      <c r="E42" s="632"/>
      <c r="F42" s="533"/>
      <c r="G42" s="234"/>
      <c r="H42" s="679"/>
      <c r="I42" s="630" t="str">
        <f>Datos!G485</f>
        <v/>
      </c>
      <c r="J42" s="1338"/>
      <c r="K42" s="719"/>
      <c r="L42" s="205"/>
      <c r="M42" s="205"/>
      <c r="N42" s="342"/>
      <c r="O42" s="342"/>
      <c r="P42" s="223"/>
      <c r="Q42" s="223"/>
      <c r="R42" s="223"/>
      <c r="S42" s="223"/>
      <c r="T42" s="223"/>
      <c r="U42" s="223"/>
      <c r="V42" s="342"/>
      <c r="W42" s="342"/>
      <c r="X42" s="205"/>
      <c r="Y42" s="205"/>
      <c r="Z42" s="205"/>
      <c r="AA42" s="205"/>
      <c r="AB42" s="205"/>
      <c r="AC42" s="205"/>
      <c r="AD42" s="205"/>
      <c r="AE42" s="205"/>
    </row>
    <row r="43" spans="1:31" ht="16.5" customHeight="1">
      <c r="C43" s="204"/>
      <c r="D43" s="205"/>
      <c r="E43" s="632"/>
      <c r="F43" s="533"/>
      <c r="G43" s="234"/>
      <c r="H43" s="679"/>
      <c r="I43" s="630" t="str">
        <f>Datos!G486</f>
        <v/>
      </c>
      <c r="J43" s="1338"/>
      <c r="K43" s="719"/>
      <c r="L43" s="205"/>
      <c r="M43" s="205"/>
      <c r="N43" s="342"/>
      <c r="O43" s="342"/>
      <c r="P43" s="223"/>
      <c r="Q43" s="223"/>
      <c r="R43" s="223"/>
      <c r="S43" s="223"/>
      <c r="T43" s="223"/>
      <c r="U43" s="223"/>
      <c r="V43" s="342"/>
      <c r="W43" s="342"/>
      <c r="X43" s="205"/>
      <c r="Y43" s="205"/>
      <c r="Z43" s="205"/>
      <c r="AA43" s="205"/>
      <c r="AB43" s="205"/>
      <c r="AC43" s="205"/>
      <c r="AD43" s="205"/>
      <c r="AE43" s="205"/>
    </row>
    <row r="44" spans="1:31" ht="16.5" customHeight="1">
      <c r="C44" s="204"/>
      <c r="D44" s="205"/>
      <c r="E44" s="632"/>
      <c r="F44" s="533"/>
      <c r="G44" s="234"/>
      <c r="H44" s="679"/>
      <c r="I44" s="630" t="str">
        <f>Datos!G487</f>
        <v/>
      </c>
      <c r="J44" s="1338"/>
      <c r="K44" s="719"/>
      <c r="L44" s="205"/>
      <c r="M44" s="205"/>
      <c r="N44" s="342"/>
      <c r="O44" s="223"/>
      <c r="P44" s="223"/>
      <c r="Q44" s="223"/>
      <c r="R44" s="223"/>
      <c r="S44" s="223"/>
      <c r="T44" s="223"/>
      <c r="U44" s="223"/>
      <c r="V44" s="342"/>
      <c r="W44" s="342"/>
      <c r="X44" s="205"/>
      <c r="Y44" s="205"/>
      <c r="Z44" s="205"/>
      <c r="AA44" s="205"/>
      <c r="AB44" s="205"/>
      <c r="AC44" s="205"/>
      <c r="AD44" s="205"/>
      <c r="AE44" s="205"/>
    </row>
    <row r="45" spans="1:31" ht="16.5" customHeight="1">
      <c r="C45" s="204"/>
      <c r="D45" s="205"/>
      <c r="E45" s="632"/>
      <c r="F45" s="533"/>
      <c r="G45" s="234"/>
      <c r="H45" s="679"/>
      <c r="I45" s="630" t="str">
        <f>Datos!G488</f>
        <v/>
      </c>
      <c r="J45" s="1338"/>
      <c r="K45" s="719"/>
      <c r="L45" s="205"/>
      <c r="M45" s="205"/>
      <c r="N45" s="342"/>
      <c r="O45" s="223"/>
      <c r="P45" s="223"/>
      <c r="Q45" s="223"/>
      <c r="R45" s="223"/>
      <c r="S45" s="223"/>
      <c r="T45" s="223"/>
      <c r="U45" s="223"/>
      <c r="V45" s="342"/>
      <c r="W45" s="342"/>
      <c r="X45" s="205"/>
      <c r="Y45" s="205"/>
      <c r="Z45" s="205"/>
      <c r="AA45" s="205"/>
      <c r="AB45" s="205"/>
      <c r="AC45" s="205"/>
      <c r="AD45" s="205"/>
      <c r="AE45" s="205"/>
    </row>
    <row r="46" spans="1:31" ht="16.5" customHeight="1">
      <c r="C46" s="204"/>
      <c r="D46" s="205"/>
      <c r="E46" s="632"/>
      <c r="F46" s="533"/>
      <c r="G46" s="234"/>
      <c r="H46" s="679"/>
      <c r="I46" s="630" t="str">
        <f>Datos!G489</f>
        <v/>
      </c>
      <c r="J46" s="1338"/>
      <c r="K46" s="719"/>
      <c r="L46" s="205"/>
      <c r="M46" s="205"/>
      <c r="N46" s="342"/>
      <c r="O46" s="223"/>
      <c r="P46" s="223"/>
      <c r="Q46" s="223"/>
      <c r="R46" s="223"/>
      <c r="S46" s="223"/>
      <c r="T46" s="223"/>
      <c r="U46" s="223"/>
      <c r="V46" s="342"/>
      <c r="W46" s="342"/>
      <c r="X46" s="205"/>
      <c r="Y46" s="205"/>
      <c r="Z46" s="205"/>
      <c r="AA46" s="205"/>
      <c r="AB46" s="205"/>
      <c r="AC46" s="205"/>
      <c r="AD46" s="205"/>
      <c r="AE46" s="205"/>
    </row>
    <row r="47" spans="1:31" ht="16.5" customHeight="1">
      <c r="C47" s="204"/>
      <c r="D47" s="205"/>
      <c r="E47" s="632"/>
      <c r="F47" s="533"/>
      <c r="G47" s="234"/>
      <c r="H47" s="679"/>
      <c r="I47" s="630" t="str">
        <f>Datos!G490</f>
        <v/>
      </c>
      <c r="J47" s="1338"/>
      <c r="K47" s="719"/>
      <c r="L47" s="205"/>
      <c r="M47" s="205"/>
      <c r="N47" s="342"/>
      <c r="O47" s="223"/>
      <c r="P47" s="223"/>
      <c r="Q47" s="223"/>
      <c r="R47" s="223"/>
      <c r="S47" s="223"/>
      <c r="T47" s="223"/>
      <c r="U47" s="223"/>
      <c r="V47" s="342"/>
      <c r="W47" s="342"/>
      <c r="X47" s="205"/>
      <c r="Y47" s="205"/>
      <c r="Z47" s="205"/>
      <c r="AA47" s="205"/>
      <c r="AB47" s="205"/>
      <c r="AC47" s="205"/>
      <c r="AD47" s="205"/>
      <c r="AE47" s="205"/>
    </row>
    <row r="48" spans="1:31" ht="16.5" customHeight="1">
      <c r="C48" s="204"/>
      <c r="D48" s="205"/>
      <c r="E48" s="632"/>
      <c r="F48" s="533"/>
      <c r="G48" s="234"/>
      <c r="H48" s="679"/>
      <c r="I48" s="630" t="str">
        <f>Datos!G491</f>
        <v/>
      </c>
      <c r="J48" s="1338"/>
      <c r="K48" s="719"/>
      <c r="L48" s="205"/>
      <c r="M48" s="205"/>
      <c r="N48" s="342"/>
      <c r="O48" s="223"/>
      <c r="P48" s="223"/>
      <c r="Q48" s="223"/>
      <c r="R48" s="223"/>
      <c r="S48" s="223"/>
      <c r="T48" s="223"/>
      <c r="U48" s="223"/>
      <c r="V48" s="342"/>
      <c r="W48" s="342"/>
      <c r="X48" s="205"/>
      <c r="Y48" s="205"/>
      <c r="Z48" s="205"/>
      <c r="AA48" s="205"/>
      <c r="AB48" s="205"/>
      <c r="AC48" s="205"/>
      <c r="AD48" s="205"/>
      <c r="AE48" s="205"/>
    </row>
    <row r="49" spans="3:31" ht="16.5" customHeight="1">
      <c r="C49" s="204"/>
      <c r="D49" s="205"/>
      <c r="E49" s="632"/>
      <c r="F49" s="533"/>
      <c r="G49" s="234"/>
      <c r="H49" s="679"/>
      <c r="I49" s="630" t="str">
        <f>Datos!G492</f>
        <v/>
      </c>
      <c r="J49" s="1338"/>
      <c r="K49" s="719"/>
      <c r="L49" s="205"/>
      <c r="M49" s="205"/>
      <c r="N49" s="342"/>
      <c r="O49" s="223"/>
      <c r="P49" s="223"/>
      <c r="Q49" s="223"/>
      <c r="R49" s="223"/>
      <c r="S49" s="223"/>
      <c r="T49" s="223"/>
      <c r="U49" s="223"/>
      <c r="V49" s="342"/>
      <c r="W49" s="342"/>
      <c r="X49" s="205"/>
      <c r="Y49" s="205"/>
      <c r="Z49" s="205"/>
      <c r="AA49" s="205"/>
      <c r="AB49" s="205"/>
      <c r="AC49" s="205"/>
      <c r="AD49" s="205"/>
      <c r="AE49" s="205"/>
    </row>
    <row r="50" spans="3:31" ht="16.5" customHeight="1">
      <c r="C50" s="204"/>
      <c r="D50" s="205"/>
      <c r="E50" s="632"/>
      <c r="F50" s="533"/>
      <c r="G50" s="234"/>
      <c r="H50" s="679"/>
      <c r="I50" s="630" t="str">
        <f>Datos!G493</f>
        <v/>
      </c>
      <c r="J50" s="1338"/>
      <c r="K50" s="719"/>
      <c r="L50" s="205"/>
      <c r="M50" s="205"/>
      <c r="N50" s="342"/>
      <c r="O50" s="223"/>
      <c r="P50" s="223"/>
      <c r="Q50" s="223"/>
      <c r="R50" s="223"/>
      <c r="S50" s="223"/>
      <c r="T50" s="223"/>
      <c r="U50" s="223"/>
      <c r="V50" s="342"/>
      <c r="W50" s="342"/>
      <c r="X50" s="205"/>
      <c r="Y50" s="205"/>
      <c r="Z50" s="205"/>
      <c r="AA50" s="205"/>
      <c r="AB50" s="205"/>
      <c r="AC50" s="205"/>
      <c r="AD50" s="205"/>
      <c r="AE50" s="205"/>
    </row>
    <row r="51" spans="3:31" ht="16.5" customHeight="1">
      <c r="C51" s="204"/>
      <c r="D51" s="205"/>
      <c r="E51" s="632"/>
      <c r="F51" s="533"/>
      <c r="G51" s="234"/>
      <c r="H51" s="679"/>
      <c r="I51" s="630" t="str">
        <f>Datos!G494</f>
        <v/>
      </c>
      <c r="J51" s="1338"/>
      <c r="K51" s="719"/>
      <c r="L51" s="205"/>
      <c r="M51" s="205"/>
      <c r="N51" s="342"/>
      <c r="O51" s="223"/>
      <c r="P51" s="223"/>
      <c r="Q51" s="223"/>
      <c r="R51" s="223"/>
      <c r="S51" s="223"/>
      <c r="T51" s="223"/>
      <c r="U51" s="223"/>
      <c r="V51" s="342"/>
      <c r="W51" s="342"/>
      <c r="X51" s="205"/>
      <c r="Y51" s="205"/>
      <c r="Z51" s="205"/>
      <c r="AA51" s="205"/>
      <c r="AB51" s="205"/>
      <c r="AC51" s="205"/>
      <c r="AD51" s="205"/>
      <c r="AE51" s="205"/>
    </row>
    <row r="52" spans="3:31" ht="16.5" customHeight="1">
      <c r="C52" s="204"/>
      <c r="D52" s="205"/>
      <c r="E52" s="632"/>
      <c r="F52" s="533"/>
      <c r="G52" s="234"/>
      <c r="H52" s="679"/>
      <c r="I52" s="630" t="str">
        <f>Datos!G495</f>
        <v/>
      </c>
      <c r="J52" s="1338"/>
      <c r="K52" s="719"/>
      <c r="L52" s="205"/>
      <c r="M52" s="205"/>
      <c r="N52" s="342"/>
      <c r="O52" s="223"/>
      <c r="P52" s="223"/>
      <c r="Q52" s="223"/>
      <c r="R52" s="223"/>
      <c r="S52" s="223"/>
      <c r="T52" s="223"/>
      <c r="U52" s="223"/>
      <c r="V52" s="342"/>
      <c r="W52" s="342"/>
      <c r="X52" s="205"/>
      <c r="Y52" s="205"/>
      <c r="Z52" s="205"/>
      <c r="AA52" s="205"/>
      <c r="AB52" s="205"/>
      <c r="AC52" s="205"/>
      <c r="AD52" s="205"/>
      <c r="AE52" s="205"/>
    </row>
    <row r="53" spans="3:31" ht="16.5" customHeight="1">
      <c r="C53" s="204"/>
      <c r="D53" s="205"/>
      <c r="E53" s="632"/>
      <c r="F53" s="533"/>
      <c r="G53" s="234"/>
      <c r="H53" s="679"/>
      <c r="I53" s="630" t="str">
        <f>Datos!G496</f>
        <v/>
      </c>
      <c r="J53" s="1338"/>
      <c r="K53" s="719"/>
      <c r="L53" s="205"/>
      <c r="M53" s="205"/>
      <c r="N53" s="342"/>
      <c r="O53" s="223"/>
      <c r="P53" s="223"/>
      <c r="Q53" s="223"/>
      <c r="R53" s="223"/>
      <c r="S53" s="223"/>
      <c r="T53" s="223"/>
      <c r="U53" s="223"/>
      <c r="V53" s="342"/>
      <c r="W53" s="342"/>
      <c r="X53" s="205"/>
      <c r="Y53" s="205"/>
      <c r="Z53" s="205"/>
      <c r="AA53" s="205"/>
      <c r="AB53" s="205"/>
      <c r="AC53" s="205"/>
      <c r="AD53" s="205"/>
      <c r="AE53" s="205"/>
    </row>
    <row r="54" spans="3:31" ht="16.5" customHeight="1">
      <c r="C54" s="204"/>
      <c r="D54" s="205"/>
      <c r="E54" s="632"/>
      <c r="F54" s="533"/>
      <c r="G54" s="234"/>
      <c r="H54" s="679"/>
      <c r="I54" s="630" t="str">
        <f>Datos!G497</f>
        <v/>
      </c>
      <c r="J54" s="1338"/>
      <c r="K54" s="719"/>
      <c r="L54" s="205"/>
      <c r="M54" s="205"/>
      <c r="N54" s="342"/>
      <c r="O54" s="223"/>
      <c r="P54" s="223"/>
      <c r="Q54" s="223"/>
      <c r="R54" s="223"/>
      <c r="S54" s="223"/>
      <c r="T54" s="223"/>
      <c r="U54" s="223"/>
      <c r="V54" s="342"/>
      <c r="W54" s="342"/>
      <c r="X54" s="205"/>
      <c r="Y54" s="205"/>
      <c r="Z54" s="205"/>
      <c r="AA54" s="205"/>
      <c r="AB54" s="205"/>
      <c r="AC54" s="205"/>
      <c r="AD54" s="205"/>
      <c r="AE54" s="205"/>
    </row>
    <row r="55" spans="3:31" ht="16.5" customHeight="1">
      <c r="C55" s="204"/>
      <c r="D55" s="205"/>
      <c r="E55" s="632"/>
      <c r="F55" s="533"/>
      <c r="G55" s="234"/>
      <c r="H55" s="679"/>
      <c r="I55" s="630" t="str">
        <f>Datos!G498</f>
        <v/>
      </c>
      <c r="J55" s="1338"/>
      <c r="K55" s="719"/>
      <c r="L55" s="205"/>
      <c r="M55" s="205"/>
      <c r="N55" s="342"/>
      <c r="O55" s="223"/>
      <c r="P55" s="223"/>
      <c r="Q55" s="223"/>
      <c r="R55" s="223"/>
      <c r="S55" s="223"/>
      <c r="T55" s="223"/>
      <c r="U55" s="223"/>
      <c r="V55" s="342"/>
      <c r="W55" s="342"/>
      <c r="X55" s="205"/>
      <c r="Y55" s="205"/>
      <c r="Z55" s="205"/>
      <c r="AA55" s="205"/>
      <c r="AB55" s="205"/>
      <c r="AC55" s="205"/>
      <c r="AD55" s="205"/>
      <c r="AE55" s="205"/>
    </row>
    <row r="56" spans="3:31" ht="16.5" customHeight="1">
      <c r="C56" s="204"/>
      <c r="D56" s="205"/>
      <c r="E56" s="632"/>
      <c r="F56" s="533"/>
      <c r="G56" s="234"/>
      <c r="H56" s="679"/>
      <c r="I56" s="630" t="str">
        <f>Datos!G499</f>
        <v/>
      </c>
      <c r="J56" s="1338"/>
      <c r="K56" s="719"/>
      <c r="L56" s="205"/>
      <c r="M56" s="205"/>
      <c r="N56" s="342"/>
      <c r="O56" s="223"/>
      <c r="P56" s="223"/>
      <c r="Q56" s="223"/>
      <c r="R56" s="223"/>
      <c r="S56" s="223"/>
      <c r="T56" s="223"/>
      <c r="U56" s="223"/>
      <c r="V56" s="342"/>
      <c r="W56" s="342"/>
      <c r="X56" s="205"/>
      <c r="Y56" s="205"/>
      <c r="Z56" s="205"/>
      <c r="AA56" s="205"/>
      <c r="AB56" s="205"/>
      <c r="AC56" s="205"/>
      <c r="AD56" s="205"/>
      <c r="AE56" s="205"/>
    </row>
    <row r="57" spans="3:31" ht="12.75" customHeight="1">
      <c r="C57" s="204"/>
      <c r="D57" s="205"/>
      <c r="E57" s="1000" t="s">
        <v>167</v>
      </c>
      <c r="F57" s="1000"/>
      <c r="G57" s="1000"/>
      <c r="H57" s="1000"/>
      <c r="I57" s="1000"/>
      <c r="J57" s="1000"/>
      <c r="K57" s="1000"/>
      <c r="L57" s="205"/>
      <c r="M57" s="205"/>
      <c r="N57" s="223"/>
      <c r="O57" s="205"/>
      <c r="P57" s="205"/>
      <c r="Q57" s="205"/>
      <c r="R57" s="205"/>
      <c r="S57" s="205"/>
      <c r="T57" s="205"/>
      <c r="U57" s="205"/>
      <c r="V57" s="205"/>
      <c r="W57" s="205"/>
      <c r="X57" s="205"/>
      <c r="Y57" s="205"/>
      <c r="Z57" s="205"/>
      <c r="AA57" s="205"/>
      <c r="AB57" s="205"/>
      <c r="AC57" s="205"/>
      <c r="AD57" s="205"/>
      <c r="AE57" s="205"/>
    </row>
    <row r="58" spans="3:31" ht="12.75" customHeight="1">
      <c r="C58" s="204"/>
      <c r="D58" s="205"/>
      <c r="E58" s="1000"/>
      <c r="F58" s="1000"/>
      <c r="G58" s="1000"/>
      <c r="H58" s="1000"/>
      <c r="I58" s="1000"/>
      <c r="J58" s="1000"/>
      <c r="K58" s="1000"/>
      <c r="L58" s="205"/>
      <c r="M58" s="205"/>
      <c r="N58" s="223"/>
      <c r="O58" s="205"/>
      <c r="P58" s="205"/>
      <c r="Q58" s="205"/>
      <c r="R58" s="205"/>
      <c r="S58" s="205"/>
      <c r="T58" s="205"/>
      <c r="U58" s="205"/>
      <c r="V58" s="205"/>
      <c r="W58" s="205"/>
      <c r="X58" s="205"/>
      <c r="Y58" s="205"/>
      <c r="Z58" s="205"/>
      <c r="AA58" s="205"/>
      <c r="AB58" s="205"/>
      <c r="AC58" s="205"/>
      <c r="AD58" s="205"/>
      <c r="AE58" s="205"/>
    </row>
    <row r="59" spans="3:31" ht="12.75" customHeight="1">
      <c r="C59" s="204"/>
      <c r="D59" s="205"/>
      <c r="E59" s="1000"/>
      <c r="F59" s="1000"/>
      <c r="G59" s="1000"/>
      <c r="H59" s="1000"/>
      <c r="I59" s="1000"/>
      <c r="J59" s="1000"/>
      <c r="K59" s="1000"/>
      <c r="L59" s="205"/>
      <c r="M59" s="205"/>
      <c r="N59" s="223"/>
      <c r="O59" s="205"/>
      <c r="P59" s="205"/>
      <c r="Q59" s="205"/>
      <c r="R59" s="205"/>
      <c r="S59" s="205"/>
      <c r="T59" s="205"/>
      <c r="U59" s="205"/>
      <c r="V59" s="205"/>
      <c r="W59" s="205"/>
      <c r="X59" s="205"/>
      <c r="Y59" s="205"/>
      <c r="Z59" s="205"/>
      <c r="AA59" s="205"/>
      <c r="AB59" s="205"/>
      <c r="AC59" s="205"/>
      <c r="AD59" s="205"/>
      <c r="AE59" s="205"/>
    </row>
    <row r="60" spans="3:31" ht="24.75" customHeight="1">
      <c r="C60" s="205"/>
      <c r="D60" s="205"/>
      <c r="E60" s="1001" t="s">
        <v>168</v>
      </c>
      <c r="F60" s="1002"/>
      <c r="G60" s="1002"/>
      <c r="H60" s="1002"/>
      <c r="I60" s="1002"/>
      <c r="J60" s="1002"/>
      <c r="K60" s="1002"/>
      <c r="L60" s="1002"/>
      <c r="M60" s="205"/>
      <c r="N60" s="205"/>
      <c r="O60" s="205"/>
      <c r="P60" s="205"/>
      <c r="Q60" s="205"/>
      <c r="R60" s="205"/>
      <c r="S60" s="205"/>
      <c r="T60" s="205"/>
      <c r="U60" s="205"/>
      <c r="V60" s="205"/>
      <c r="W60" s="205"/>
      <c r="X60" s="205"/>
      <c r="Y60" s="205"/>
      <c r="Z60" s="205"/>
      <c r="AA60" s="205"/>
      <c r="AB60" s="205"/>
      <c r="AC60" s="205"/>
      <c r="AD60" s="205"/>
      <c r="AE60" s="205"/>
    </row>
    <row r="61" spans="3:31">
      <c r="C61" s="205"/>
      <c r="D61" s="205"/>
      <c r="E61" s="993" t="s">
        <v>158</v>
      </c>
      <c r="F61" s="994" t="s">
        <v>169</v>
      </c>
      <c r="G61" s="994" t="s">
        <v>170</v>
      </c>
      <c r="H61" s="963" t="s">
        <v>160</v>
      </c>
      <c r="I61" s="975" t="s">
        <v>161</v>
      </c>
      <c r="J61" s="976"/>
      <c r="K61" s="977"/>
      <c r="L61" s="600" t="s">
        <v>171</v>
      </c>
      <c r="M61" s="205"/>
      <c r="N61" s="205"/>
      <c r="O61" s="205"/>
      <c r="P61" s="205"/>
      <c r="Q61" s="205"/>
      <c r="R61" s="205"/>
      <c r="S61" s="205"/>
      <c r="T61" s="205"/>
      <c r="U61" s="205"/>
      <c r="V61" s="205"/>
      <c r="W61" s="205"/>
      <c r="X61" s="205"/>
      <c r="Y61" s="205"/>
      <c r="Z61" s="205"/>
      <c r="AA61" s="205"/>
      <c r="AB61" s="205"/>
      <c r="AC61" s="205"/>
      <c r="AD61" s="205"/>
      <c r="AE61" s="205"/>
    </row>
    <row r="62" spans="3:31" ht="16.5" customHeight="1">
      <c r="C62" s="204"/>
      <c r="D62" s="223"/>
      <c r="E62" s="1339"/>
      <c r="F62" s="1335"/>
      <c r="G62" s="1335"/>
      <c r="H62" s="1335"/>
      <c r="I62" s="964" t="s">
        <v>163</v>
      </c>
      <c r="J62" s="966" t="s">
        <v>164</v>
      </c>
      <c r="K62" s="967"/>
      <c r="L62" s="987" t="s">
        <v>165</v>
      </c>
      <c r="M62" s="205"/>
      <c r="N62" s="205"/>
      <c r="O62" s="205"/>
      <c r="P62" s="205"/>
      <c r="Q62" s="205"/>
      <c r="R62" s="205"/>
      <c r="S62" s="205"/>
      <c r="T62" s="205"/>
      <c r="U62" s="205"/>
      <c r="V62" s="205"/>
      <c r="W62" s="205"/>
      <c r="X62" s="205"/>
      <c r="Y62" s="205"/>
      <c r="Z62" s="205"/>
      <c r="AA62" s="205"/>
      <c r="AB62" s="205"/>
      <c r="AC62" s="205"/>
      <c r="AD62" s="205"/>
      <c r="AE62" s="205"/>
    </row>
    <row r="63" spans="3:31" ht="14.25" customHeight="1">
      <c r="C63" s="204"/>
      <c r="D63" s="205"/>
      <c r="E63" s="1340"/>
      <c r="F63" s="1337"/>
      <c r="G63" s="1337"/>
      <c r="H63" s="1337"/>
      <c r="I63" s="965"/>
      <c r="J63" s="236" t="s">
        <v>166</v>
      </c>
      <c r="K63" s="233" t="s">
        <v>172</v>
      </c>
      <c r="L63" s="988"/>
      <c r="M63" s="205"/>
      <c r="N63" s="205"/>
      <c r="O63" s="205"/>
      <c r="P63" s="225"/>
      <c r="Q63" s="205"/>
      <c r="R63" s="205"/>
      <c r="S63" s="205"/>
      <c r="T63" s="205"/>
      <c r="U63" s="205"/>
      <c r="V63" s="205"/>
      <c r="W63" s="205"/>
      <c r="X63" s="205"/>
      <c r="Y63" s="205"/>
      <c r="Z63" s="205"/>
      <c r="AA63" s="205"/>
      <c r="AB63" s="205"/>
      <c r="AC63" s="205"/>
      <c r="AD63" s="205"/>
      <c r="AE63" s="205"/>
    </row>
    <row r="64" spans="3:31" ht="15.75" customHeight="1">
      <c r="C64" s="204"/>
      <c r="D64" s="205"/>
      <c r="E64" s="629"/>
      <c r="F64" s="234"/>
      <c r="G64" s="234"/>
      <c r="H64" s="234"/>
      <c r="I64" s="679"/>
      <c r="J64" s="630" t="str">
        <f>Datos!H506</f>
        <v/>
      </c>
      <c r="K64" s="1338"/>
      <c r="L64" s="719"/>
      <c r="M64" s="205"/>
      <c r="N64" s="205"/>
      <c r="O64" s="205"/>
      <c r="P64" s="225"/>
      <c r="Q64" s="225"/>
      <c r="R64" s="205"/>
      <c r="S64" s="205"/>
      <c r="T64" s="205"/>
      <c r="U64" s="205"/>
      <c r="V64" s="205"/>
      <c r="W64" s="205"/>
      <c r="X64" s="205"/>
      <c r="Y64" s="205"/>
      <c r="Z64" s="225"/>
      <c r="AA64" s="225"/>
      <c r="AB64" s="225"/>
      <c r="AC64" s="225"/>
      <c r="AD64" s="225"/>
      <c r="AE64" s="225"/>
    </row>
    <row r="65" spans="3:31" ht="15.75" customHeight="1">
      <c r="C65" s="204"/>
      <c r="D65" s="205"/>
      <c r="E65" s="629"/>
      <c r="F65" s="234"/>
      <c r="G65" s="234"/>
      <c r="H65" s="234"/>
      <c r="I65" s="679"/>
      <c r="J65" s="630" t="str">
        <f>Datos!H507</f>
        <v/>
      </c>
      <c r="K65" s="1338"/>
      <c r="L65" s="720"/>
      <c r="M65" s="205"/>
      <c r="N65" s="205"/>
      <c r="O65" s="205"/>
      <c r="P65" s="225"/>
      <c r="Q65" s="225"/>
      <c r="R65" s="205"/>
      <c r="S65" s="205"/>
      <c r="T65" s="205"/>
      <c r="U65" s="205"/>
      <c r="V65" s="205"/>
      <c r="W65" s="205"/>
      <c r="X65" s="205"/>
      <c r="Y65" s="205"/>
      <c r="Z65" s="225"/>
      <c r="AA65" s="225"/>
      <c r="AB65" s="225"/>
      <c r="AC65" s="225"/>
      <c r="AD65" s="225"/>
      <c r="AE65" s="225"/>
    </row>
    <row r="66" spans="3:31" ht="15.75" customHeight="1">
      <c r="C66" s="204"/>
      <c r="D66" s="205"/>
      <c r="E66" s="629"/>
      <c r="F66" s="234"/>
      <c r="G66" s="234"/>
      <c r="H66" s="234"/>
      <c r="I66" s="679"/>
      <c r="J66" s="630" t="str">
        <f>Datos!H508</f>
        <v/>
      </c>
      <c r="K66" s="1338"/>
      <c r="L66" s="720"/>
      <c r="M66" s="205"/>
      <c r="N66" s="205"/>
      <c r="O66" s="205"/>
      <c r="P66" s="225"/>
      <c r="Q66" s="225"/>
      <c r="R66" s="205"/>
      <c r="S66" s="205"/>
      <c r="T66" s="205"/>
      <c r="U66" s="205"/>
      <c r="V66" s="205"/>
      <c r="W66" s="205"/>
      <c r="X66" s="205"/>
      <c r="Y66" s="205"/>
      <c r="Z66" s="225"/>
      <c r="AA66" s="225"/>
      <c r="AB66" s="225"/>
      <c r="AC66" s="225"/>
      <c r="AD66" s="225"/>
      <c r="AE66" s="225"/>
    </row>
    <row r="67" spans="3:31" ht="15.75" customHeight="1">
      <c r="C67" s="204"/>
      <c r="D67" s="205"/>
      <c r="E67" s="629"/>
      <c r="F67" s="234"/>
      <c r="G67" s="234"/>
      <c r="H67" s="234"/>
      <c r="I67" s="679"/>
      <c r="J67" s="630" t="str">
        <f>Datos!H509</f>
        <v/>
      </c>
      <c r="K67" s="1338"/>
      <c r="L67" s="720"/>
      <c r="M67" s="205"/>
      <c r="N67" s="205"/>
      <c r="O67" s="205"/>
      <c r="P67" s="225"/>
      <c r="Q67" s="225"/>
      <c r="R67" s="205"/>
      <c r="S67" s="205"/>
      <c r="T67" s="205"/>
      <c r="U67" s="205"/>
      <c r="V67" s="205"/>
      <c r="W67" s="205"/>
      <c r="X67" s="205"/>
      <c r="Y67" s="205"/>
      <c r="Z67" s="225"/>
      <c r="AA67" s="225"/>
      <c r="AB67" s="225"/>
      <c r="AC67" s="225"/>
      <c r="AD67" s="225"/>
      <c r="AE67" s="225"/>
    </row>
    <row r="68" spans="3:31" ht="15.75" customHeight="1">
      <c r="C68" s="204"/>
      <c r="D68" s="205"/>
      <c r="E68" s="629"/>
      <c r="F68" s="234"/>
      <c r="G68" s="234"/>
      <c r="H68" s="234"/>
      <c r="I68" s="679"/>
      <c r="J68" s="630" t="str">
        <f>Datos!H510</f>
        <v/>
      </c>
      <c r="K68" s="1338"/>
      <c r="L68" s="720"/>
      <c r="M68" s="205"/>
      <c r="N68" s="205"/>
      <c r="O68" s="205"/>
      <c r="P68" s="227"/>
      <c r="Q68" s="225"/>
      <c r="R68" s="205"/>
      <c r="S68" s="205"/>
      <c r="T68" s="205"/>
      <c r="U68" s="205"/>
      <c r="V68" s="205"/>
      <c r="W68" s="205"/>
      <c r="X68" s="205"/>
      <c r="Y68" s="205"/>
      <c r="Z68" s="227"/>
      <c r="AA68" s="227"/>
      <c r="AB68" s="227"/>
      <c r="AC68" s="227"/>
      <c r="AD68" s="227"/>
      <c r="AE68" s="227"/>
    </row>
    <row r="69" spans="3:31" ht="15.75" customHeight="1">
      <c r="C69" s="204"/>
      <c r="D69" s="205"/>
      <c r="E69" s="629"/>
      <c r="F69" s="234"/>
      <c r="G69" s="234"/>
      <c r="H69" s="234"/>
      <c r="I69" s="679"/>
      <c r="J69" s="630" t="str">
        <f>Datos!H511</f>
        <v/>
      </c>
      <c r="K69" s="1338"/>
      <c r="L69" s="720"/>
      <c r="M69" s="205"/>
      <c r="N69" s="205"/>
      <c r="O69" s="205"/>
      <c r="P69" s="227"/>
      <c r="Q69" s="227"/>
      <c r="R69" s="205"/>
      <c r="S69" s="205"/>
      <c r="T69" s="205"/>
      <c r="U69" s="205"/>
      <c r="V69" s="205"/>
      <c r="W69" s="205"/>
      <c r="X69" s="205"/>
      <c r="Y69" s="205"/>
      <c r="Z69" s="227"/>
      <c r="AA69" s="227"/>
      <c r="AB69" s="227"/>
      <c r="AC69" s="227"/>
      <c r="AD69" s="227"/>
      <c r="AE69" s="227"/>
    </row>
    <row r="70" spans="3:31" ht="15.75" customHeight="1">
      <c r="C70" s="204"/>
      <c r="D70" s="205"/>
      <c r="E70" s="629"/>
      <c r="F70" s="234"/>
      <c r="G70" s="234"/>
      <c r="H70" s="234"/>
      <c r="I70" s="679"/>
      <c r="J70" s="630" t="str">
        <f>Datos!H512</f>
        <v/>
      </c>
      <c r="K70" s="1338"/>
      <c r="L70" s="720"/>
      <c r="M70" s="205"/>
      <c r="N70" s="205"/>
      <c r="O70" s="205"/>
      <c r="P70" s="227"/>
      <c r="Q70" s="227"/>
      <c r="R70" s="205"/>
      <c r="S70" s="205"/>
      <c r="T70" s="205"/>
      <c r="U70" s="205"/>
      <c r="V70" s="205"/>
      <c r="W70" s="205"/>
      <c r="X70" s="205"/>
      <c r="Y70" s="205"/>
      <c r="Z70" s="227"/>
      <c r="AA70" s="227"/>
      <c r="AB70" s="227"/>
      <c r="AC70" s="227"/>
      <c r="AD70" s="227"/>
      <c r="AE70" s="227"/>
    </row>
    <row r="71" spans="3:31" ht="15.75" customHeight="1">
      <c r="C71" s="204"/>
      <c r="D71" s="205"/>
      <c r="E71" s="629"/>
      <c r="F71" s="234"/>
      <c r="G71" s="234"/>
      <c r="H71" s="234"/>
      <c r="I71" s="679"/>
      <c r="J71" s="630" t="str">
        <f>Datos!H513</f>
        <v/>
      </c>
      <c r="K71" s="1338"/>
      <c r="L71" s="720"/>
      <c r="M71" s="205"/>
      <c r="N71" s="205"/>
      <c r="O71" s="205"/>
      <c r="P71" s="227"/>
      <c r="Q71" s="227"/>
      <c r="R71" s="205"/>
      <c r="S71" s="205"/>
      <c r="T71" s="205"/>
      <c r="U71" s="205"/>
      <c r="V71" s="205"/>
      <c r="W71" s="205"/>
      <c r="X71" s="205"/>
      <c r="Y71" s="205"/>
      <c r="Z71" s="227"/>
      <c r="AA71" s="227"/>
      <c r="AB71" s="227"/>
      <c r="AC71" s="227"/>
      <c r="AD71" s="227"/>
      <c r="AE71" s="227"/>
    </row>
    <row r="72" spans="3:31" ht="15.75" customHeight="1">
      <c r="C72" s="204"/>
      <c r="D72" s="205"/>
      <c r="E72" s="629"/>
      <c r="F72" s="234"/>
      <c r="G72" s="234"/>
      <c r="H72" s="234"/>
      <c r="I72" s="679"/>
      <c r="J72" s="630" t="str">
        <f>Datos!H514</f>
        <v/>
      </c>
      <c r="K72" s="1338"/>
      <c r="L72" s="720"/>
      <c r="M72" s="205"/>
      <c r="N72" s="205"/>
      <c r="O72" s="205"/>
      <c r="P72" s="227"/>
      <c r="Q72" s="227"/>
      <c r="R72" s="205"/>
      <c r="S72" s="205"/>
      <c r="T72" s="205"/>
      <c r="U72" s="205"/>
      <c r="V72" s="205"/>
      <c r="W72" s="205"/>
      <c r="X72" s="205"/>
      <c r="Y72" s="205"/>
      <c r="Z72" s="227"/>
      <c r="AA72" s="227"/>
      <c r="AB72" s="227"/>
      <c r="AC72" s="227"/>
      <c r="AD72" s="227"/>
      <c r="AE72" s="227"/>
    </row>
    <row r="73" spans="3:31" ht="15.75" customHeight="1">
      <c r="C73" s="204"/>
      <c r="D73" s="205"/>
      <c r="E73" s="629"/>
      <c r="F73" s="234"/>
      <c r="G73" s="234"/>
      <c r="H73" s="234"/>
      <c r="I73" s="679"/>
      <c r="J73" s="630" t="str">
        <f>Datos!H515</f>
        <v/>
      </c>
      <c r="K73" s="1338"/>
      <c r="L73" s="720"/>
      <c r="M73" s="205"/>
      <c r="N73" s="205"/>
      <c r="O73" s="205"/>
      <c r="P73" s="227"/>
      <c r="Q73" s="227"/>
      <c r="R73" s="205"/>
      <c r="S73" s="205"/>
      <c r="T73" s="205"/>
      <c r="U73" s="205"/>
      <c r="V73" s="205"/>
      <c r="W73" s="205"/>
      <c r="X73" s="205"/>
      <c r="Y73" s="205"/>
      <c r="Z73" s="227"/>
      <c r="AA73" s="227"/>
      <c r="AB73" s="227"/>
      <c r="AC73" s="227"/>
      <c r="AD73" s="227"/>
      <c r="AE73" s="227"/>
    </row>
    <row r="74" spans="3:31" ht="15.75" customHeight="1">
      <c r="C74" s="204"/>
      <c r="D74" s="205"/>
      <c r="E74" s="629"/>
      <c r="F74" s="234"/>
      <c r="G74" s="234"/>
      <c r="H74" s="234"/>
      <c r="I74" s="679"/>
      <c r="J74" s="630" t="str">
        <f>Datos!H516</f>
        <v/>
      </c>
      <c r="K74" s="1338"/>
      <c r="L74" s="720"/>
      <c r="M74" s="205"/>
      <c r="N74" s="205"/>
      <c r="O74" s="205"/>
      <c r="P74" s="227"/>
      <c r="Q74" s="227"/>
      <c r="R74" s="205"/>
      <c r="S74" s="205"/>
      <c r="T74" s="205"/>
      <c r="U74" s="205"/>
      <c r="V74" s="205"/>
      <c r="W74" s="205"/>
      <c r="X74" s="205"/>
      <c r="Y74" s="205"/>
      <c r="Z74" s="227"/>
      <c r="AA74" s="227"/>
      <c r="AB74" s="227"/>
      <c r="AC74" s="227"/>
      <c r="AD74" s="227"/>
      <c r="AE74" s="227"/>
    </row>
    <row r="75" spans="3:31" ht="15.75" customHeight="1">
      <c r="C75" s="204"/>
      <c r="D75" s="205"/>
      <c r="E75" s="629"/>
      <c r="F75" s="234"/>
      <c r="G75" s="234"/>
      <c r="H75" s="234"/>
      <c r="I75" s="679"/>
      <c r="J75" s="630" t="str">
        <f>Datos!H517</f>
        <v/>
      </c>
      <c r="K75" s="1338"/>
      <c r="L75" s="720"/>
      <c r="M75" s="205"/>
      <c r="N75" s="205"/>
      <c r="O75" s="205"/>
      <c r="P75" s="227"/>
      <c r="Q75" s="227"/>
      <c r="R75" s="205"/>
      <c r="S75" s="205"/>
      <c r="T75" s="205"/>
      <c r="U75" s="205"/>
      <c r="V75" s="205"/>
      <c r="W75" s="205"/>
      <c r="X75" s="205"/>
      <c r="Y75" s="205"/>
      <c r="Z75" s="227"/>
      <c r="AA75" s="227"/>
      <c r="AB75" s="227"/>
      <c r="AC75" s="227"/>
      <c r="AD75" s="227"/>
      <c r="AE75" s="227"/>
    </row>
    <row r="76" spans="3:31" ht="15.75" customHeight="1">
      <c r="C76" s="204"/>
      <c r="D76" s="205"/>
      <c r="E76" s="629"/>
      <c r="F76" s="234"/>
      <c r="G76" s="234"/>
      <c r="H76" s="234"/>
      <c r="I76" s="679"/>
      <c r="J76" s="630" t="str">
        <f>Datos!H518</f>
        <v/>
      </c>
      <c r="K76" s="1338"/>
      <c r="L76" s="720"/>
      <c r="M76" s="205"/>
      <c r="N76" s="205"/>
      <c r="O76" s="205"/>
      <c r="P76" s="227"/>
      <c r="Q76" s="227"/>
      <c r="R76" s="205"/>
      <c r="S76" s="205"/>
      <c r="T76" s="205"/>
      <c r="U76" s="205"/>
      <c r="V76" s="205"/>
      <c r="W76" s="205"/>
      <c r="X76" s="205"/>
      <c r="Y76" s="205"/>
      <c r="Z76" s="227"/>
      <c r="AA76" s="227"/>
      <c r="AB76" s="227"/>
      <c r="AC76" s="227"/>
      <c r="AD76" s="227"/>
      <c r="AE76" s="227"/>
    </row>
    <row r="77" spans="3:31" ht="15.75" customHeight="1">
      <c r="C77" s="204"/>
      <c r="D77" s="205"/>
      <c r="E77" s="629"/>
      <c r="F77" s="234"/>
      <c r="G77" s="234"/>
      <c r="H77" s="234"/>
      <c r="I77" s="679"/>
      <c r="J77" s="630" t="str">
        <f>Datos!H519</f>
        <v/>
      </c>
      <c r="K77" s="1338"/>
      <c r="L77" s="720"/>
      <c r="M77" s="205"/>
      <c r="N77" s="205"/>
      <c r="O77" s="205"/>
      <c r="P77" s="227"/>
      <c r="Q77" s="227"/>
      <c r="R77" s="205"/>
      <c r="S77" s="205"/>
      <c r="T77" s="205"/>
      <c r="U77" s="205"/>
      <c r="V77" s="205"/>
      <c r="W77" s="205"/>
      <c r="X77" s="205"/>
      <c r="Y77" s="205"/>
      <c r="Z77" s="227"/>
      <c r="AA77" s="227"/>
      <c r="AB77" s="227"/>
      <c r="AC77" s="227"/>
      <c r="AD77" s="227"/>
      <c r="AE77" s="227"/>
    </row>
    <row r="78" spans="3:31" ht="15.75" customHeight="1">
      <c r="C78" s="204"/>
      <c r="D78" s="205"/>
      <c r="E78" s="629"/>
      <c r="F78" s="234"/>
      <c r="G78" s="234"/>
      <c r="H78" s="234"/>
      <c r="I78" s="679"/>
      <c r="J78" s="630" t="str">
        <f>Datos!H520</f>
        <v/>
      </c>
      <c r="K78" s="1338"/>
      <c r="L78" s="720"/>
      <c r="M78" s="205"/>
      <c r="N78" s="205"/>
      <c r="O78" s="205"/>
      <c r="P78" s="227"/>
      <c r="Q78" s="227"/>
      <c r="R78" s="205"/>
      <c r="S78" s="205"/>
      <c r="T78" s="205"/>
      <c r="U78" s="205"/>
      <c r="V78" s="205"/>
      <c r="W78" s="205"/>
      <c r="X78" s="205"/>
      <c r="Y78" s="205"/>
      <c r="Z78" s="227"/>
      <c r="AA78" s="227"/>
      <c r="AB78" s="227"/>
      <c r="AC78" s="227"/>
      <c r="AD78" s="227"/>
      <c r="AE78" s="227"/>
    </row>
    <row r="79" spans="3:31" ht="15.75" customHeight="1">
      <c r="C79" s="204"/>
      <c r="D79" s="205"/>
      <c r="E79" s="629"/>
      <c r="F79" s="234"/>
      <c r="G79" s="234"/>
      <c r="H79" s="234"/>
      <c r="I79" s="679"/>
      <c r="J79" s="630" t="str">
        <f>Datos!H521</f>
        <v/>
      </c>
      <c r="K79" s="1338"/>
      <c r="L79" s="720"/>
      <c r="M79" s="205"/>
      <c r="N79" s="205"/>
      <c r="O79" s="205"/>
      <c r="P79" s="227"/>
      <c r="Q79" s="227"/>
      <c r="R79" s="205"/>
      <c r="S79" s="205"/>
      <c r="T79" s="205"/>
      <c r="U79" s="205"/>
      <c r="V79" s="205"/>
      <c r="W79" s="205"/>
      <c r="X79" s="205"/>
      <c r="Y79" s="205"/>
      <c r="Z79" s="227"/>
      <c r="AA79" s="227"/>
      <c r="AB79" s="227"/>
      <c r="AC79" s="227"/>
      <c r="AD79" s="227"/>
      <c r="AE79" s="227"/>
    </row>
    <row r="80" spans="3:31" ht="15.75" customHeight="1">
      <c r="C80" s="204"/>
      <c r="D80" s="205"/>
      <c r="E80" s="629"/>
      <c r="F80" s="234"/>
      <c r="G80" s="234"/>
      <c r="H80" s="234"/>
      <c r="I80" s="679"/>
      <c r="J80" s="630" t="str">
        <f>Datos!H522</f>
        <v/>
      </c>
      <c r="K80" s="1338"/>
      <c r="L80" s="720"/>
      <c r="M80" s="205"/>
      <c r="N80" s="205"/>
      <c r="O80" s="205"/>
      <c r="P80" s="227"/>
      <c r="Q80" s="227"/>
      <c r="R80" s="205"/>
      <c r="S80" s="205"/>
      <c r="T80" s="205"/>
      <c r="U80" s="205"/>
      <c r="V80" s="205"/>
      <c r="W80" s="205"/>
      <c r="X80" s="205"/>
      <c r="Y80" s="205"/>
      <c r="Z80" s="227"/>
      <c r="AA80" s="227"/>
      <c r="AB80" s="227"/>
      <c r="AC80" s="227"/>
      <c r="AD80" s="227"/>
      <c r="AE80" s="227"/>
    </row>
    <row r="81" spans="1:31" ht="15.75" customHeight="1">
      <c r="C81" s="204"/>
      <c r="D81" s="205"/>
      <c r="E81" s="629"/>
      <c r="F81" s="234"/>
      <c r="G81" s="234"/>
      <c r="H81" s="234"/>
      <c r="I81" s="679"/>
      <c r="J81" s="630" t="str">
        <f>Datos!H523</f>
        <v/>
      </c>
      <c r="K81" s="1338"/>
      <c r="L81" s="720"/>
      <c r="M81" s="205"/>
      <c r="N81" s="205"/>
      <c r="O81" s="205"/>
      <c r="P81" s="227"/>
      <c r="Q81" s="227"/>
      <c r="R81" s="205"/>
      <c r="S81" s="205"/>
      <c r="T81" s="205"/>
      <c r="U81" s="205"/>
      <c r="V81" s="205"/>
      <c r="W81" s="205"/>
      <c r="X81" s="205"/>
      <c r="Y81" s="205"/>
      <c r="Z81" s="227"/>
      <c r="AA81" s="227"/>
      <c r="AB81" s="227"/>
      <c r="AC81" s="227"/>
      <c r="AD81" s="227"/>
      <c r="AE81" s="227"/>
    </row>
    <row r="82" spans="1:31" ht="12.75" customHeight="1">
      <c r="C82" s="204"/>
      <c r="D82" s="205"/>
      <c r="E82" s="986" t="s">
        <v>173</v>
      </c>
      <c r="F82" s="986"/>
      <c r="G82" s="986"/>
      <c r="H82" s="986"/>
      <c r="I82" s="986"/>
      <c r="J82" s="986"/>
      <c r="K82" s="986"/>
      <c r="L82" s="986"/>
      <c r="M82" s="205"/>
      <c r="N82" s="223"/>
      <c r="O82" s="205"/>
      <c r="P82" s="205"/>
      <c r="Q82" s="205"/>
      <c r="R82" s="205"/>
      <c r="S82" s="205"/>
      <c r="T82" s="205"/>
      <c r="U82" s="205"/>
      <c r="V82" s="205"/>
      <c r="W82" s="205"/>
      <c r="X82" s="205"/>
      <c r="Y82" s="205"/>
      <c r="Z82" s="205"/>
      <c r="AA82" s="205"/>
      <c r="AB82" s="205"/>
      <c r="AC82" s="205"/>
      <c r="AD82" s="205"/>
      <c r="AE82" s="205"/>
    </row>
    <row r="83" spans="1:31" ht="12.75" customHeight="1">
      <c r="C83" s="204"/>
      <c r="D83" s="205"/>
      <c r="E83" s="986"/>
      <c r="F83" s="986"/>
      <c r="G83" s="986"/>
      <c r="H83" s="986"/>
      <c r="I83" s="986"/>
      <c r="J83" s="986"/>
      <c r="K83" s="986"/>
      <c r="L83" s="986"/>
      <c r="M83" s="205"/>
      <c r="N83" s="223"/>
      <c r="O83" s="205"/>
      <c r="P83" s="205"/>
      <c r="Q83" s="205"/>
      <c r="R83" s="205"/>
      <c r="S83" s="205"/>
      <c r="T83" s="205"/>
      <c r="U83" s="205"/>
      <c r="V83" s="205"/>
      <c r="W83" s="205"/>
      <c r="X83" s="205"/>
      <c r="Y83" s="205"/>
      <c r="Z83" s="205"/>
      <c r="AA83" s="205"/>
      <c r="AB83" s="205"/>
      <c r="AC83" s="205"/>
      <c r="AD83" s="205"/>
      <c r="AE83" s="205"/>
    </row>
    <row r="84" spans="1:31" s="628" customFormat="1" ht="41.25" customHeight="1">
      <c r="A84" s="625"/>
      <c r="B84" s="626"/>
      <c r="C84" s="627"/>
      <c r="D84" s="578"/>
      <c r="E84" s="986" t="s">
        <v>174</v>
      </c>
      <c r="F84" s="986"/>
      <c r="G84" s="986"/>
      <c r="H84" s="986"/>
      <c r="I84" s="986"/>
      <c r="J84" s="986"/>
      <c r="K84" s="986"/>
      <c r="L84" s="986"/>
      <c r="M84" s="578"/>
      <c r="N84" s="579"/>
      <c r="O84" s="578"/>
      <c r="P84" s="578"/>
      <c r="Q84" s="578"/>
      <c r="R84" s="578"/>
      <c r="S84" s="578"/>
      <c r="T84" s="578"/>
      <c r="U84" s="578"/>
      <c r="V84" s="578"/>
      <c r="W84" s="578"/>
      <c r="X84" s="578"/>
      <c r="Y84" s="578"/>
      <c r="Z84" s="578"/>
      <c r="AA84" s="578"/>
      <c r="AB84" s="578"/>
      <c r="AC84" s="578"/>
      <c r="AD84" s="578"/>
      <c r="AE84" s="578"/>
    </row>
    <row r="85" spans="1:31" ht="14.25" customHeight="1">
      <c r="C85" s="204"/>
      <c r="D85" s="225"/>
      <c r="E85" s="227"/>
      <c r="F85" s="227"/>
      <c r="G85" s="227"/>
      <c r="H85" s="237"/>
      <c r="I85" s="227"/>
      <c r="J85" s="227"/>
      <c r="K85" s="227"/>
      <c r="L85" s="227"/>
      <c r="M85" s="227"/>
      <c r="N85" s="227"/>
      <c r="O85" s="225"/>
      <c r="P85" s="227"/>
      <c r="Q85" s="227"/>
      <c r="R85" s="205"/>
      <c r="S85" s="205"/>
      <c r="T85" s="205"/>
      <c r="U85" s="205"/>
      <c r="V85" s="205"/>
      <c r="W85" s="205"/>
      <c r="X85" s="205"/>
      <c r="Y85" s="205"/>
      <c r="Z85" s="227"/>
      <c r="AA85" s="227"/>
      <c r="AB85" s="227"/>
      <c r="AC85" s="227"/>
      <c r="AD85" s="227"/>
      <c r="AE85" s="227"/>
    </row>
    <row r="86" spans="1:31" ht="24.75" customHeight="1">
      <c r="C86" s="204"/>
      <c r="D86" s="225"/>
      <c r="E86" s="991" t="s">
        <v>175</v>
      </c>
      <c r="F86" s="992"/>
      <c r="G86" s="992"/>
      <c r="H86" s="992"/>
      <c r="I86" s="992"/>
      <c r="J86" s="992"/>
      <c r="K86" s="992"/>
      <c r="L86" s="992"/>
      <c r="M86" s="992"/>
      <c r="N86" s="225"/>
      <c r="O86" s="225"/>
      <c r="P86" s="227"/>
      <c r="Q86" s="227"/>
      <c r="R86" s="205"/>
      <c r="S86" s="205"/>
      <c r="T86" s="205"/>
      <c r="U86" s="205"/>
      <c r="V86" s="205"/>
      <c r="W86" s="205"/>
      <c r="X86" s="205"/>
      <c r="Y86" s="205"/>
      <c r="Z86" s="227"/>
      <c r="AA86" s="227"/>
      <c r="AB86" s="227"/>
      <c r="AC86" s="227"/>
      <c r="AD86" s="227"/>
      <c r="AE86" s="227"/>
    </row>
    <row r="87" spans="1:31">
      <c r="C87" s="204"/>
      <c r="D87" s="225"/>
      <c r="E87" s="993" t="s">
        <v>158</v>
      </c>
      <c r="F87" s="994" t="s">
        <v>159</v>
      </c>
      <c r="G87" s="963" t="s">
        <v>160</v>
      </c>
      <c r="H87" s="995" t="s">
        <v>161</v>
      </c>
      <c r="I87" s="996"/>
      <c r="J87" s="996"/>
      <c r="K87" s="996"/>
      <c r="L87" s="997"/>
      <c r="M87" s="633" t="s">
        <v>176</v>
      </c>
      <c r="N87" s="225"/>
      <c r="O87" s="225"/>
      <c r="P87" s="227"/>
      <c r="Q87" s="227"/>
      <c r="R87" s="205"/>
      <c r="S87" s="205"/>
      <c r="T87" s="205"/>
      <c r="U87" s="205"/>
      <c r="V87" s="205"/>
      <c r="W87" s="205"/>
      <c r="X87" s="205"/>
      <c r="Y87" s="205"/>
      <c r="Z87" s="227"/>
      <c r="AA87" s="227"/>
      <c r="AB87" s="227"/>
      <c r="AC87" s="227"/>
      <c r="AD87" s="227"/>
      <c r="AE87" s="227"/>
    </row>
    <row r="88" spans="1:31" ht="15.75" customHeight="1">
      <c r="C88" s="204"/>
      <c r="D88" s="227"/>
      <c r="E88" s="1339"/>
      <c r="F88" s="1335"/>
      <c r="G88" s="1335"/>
      <c r="H88" s="989" t="s">
        <v>177</v>
      </c>
      <c r="I88" s="998" t="s">
        <v>178</v>
      </c>
      <c r="J88" s="999"/>
      <c r="K88" s="966" t="s">
        <v>179</v>
      </c>
      <c r="L88" s="967"/>
      <c r="M88" s="987" t="s">
        <v>180</v>
      </c>
      <c r="N88" s="225"/>
      <c r="O88" s="225"/>
      <c r="P88" s="227"/>
      <c r="Q88" s="227"/>
      <c r="R88" s="205"/>
      <c r="S88" s="205"/>
      <c r="T88" s="205"/>
      <c r="U88" s="205"/>
      <c r="V88" s="227"/>
      <c r="W88" s="227"/>
      <c r="X88" s="227"/>
      <c r="Y88" s="227"/>
      <c r="Z88" s="227"/>
      <c r="AA88" s="227"/>
      <c r="AB88" s="227"/>
      <c r="AC88" s="227"/>
      <c r="AD88" s="227"/>
      <c r="AE88" s="227"/>
    </row>
    <row r="89" spans="1:31" ht="19.5" customHeight="1">
      <c r="C89" s="204"/>
      <c r="D89" s="227"/>
      <c r="E89" s="1340"/>
      <c r="F89" s="1337"/>
      <c r="G89" s="1337"/>
      <c r="H89" s="990"/>
      <c r="I89" s="408" t="s">
        <v>166</v>
      </c>
      <c r="J89" s="254" t="s">
        <v>108</v>
      </c>
      <c r="K89" s="407" t="s">
        <v>166</v>
      </c>
      <c r="L89" s="605" t="s">
        <v>108</v>
      </c>
      <c r="M89" s="988"/>
      <c r="N89" s="225"/>
      <c r="O89" s="225"/>
      <c r="P89" s="227"/>
      <c r="Q89" s="227"/>
      <c r="R89" s="205"/>
      <c r="S89" s="205"/>
      <c r="T89" s="205"/>
      <c r="U89" s="205"/>
      <c r="V89" s="227"/>
      <c r="W89" s="227"/>
      <c r="X89" s="227"/>
      <c r="Y89" s="227"/>
      <c r="Z89" s="227"/>
      <c r="AA89" s="227"/>
      <c r="AB89" s="227"/>
      <c r="AC89" s="227"/>
      <c r="AD89" s="227"/>
      <c r="AE89" s="227"/>
    </row>
    <row r="90" spans="1:31" ht="14.25" customHeight="1">
      <c r="C90" s="204"/>
      <c r="D90" s="227"/>
      <c r="E90" s="629"/>
      <c r="F90" s="234"/>
      <c r="G90" s="234"/>
      <c r="H90" s="723"/>
      <c r="I90" s="630" t="str">
        <f>Datos!G529</f>
        <v/>
      </c>
      <c r="J90" s="1338"/>
      <c r="K90" s="630" t="str">
        <f>Datos!I529</f>
        <v/>
      </c>
      <c r="L90" s="1338"/>
      <c r="M90" s="721"/>
      <c r="N90" s="225"/>
      <c r="O90" s="225"/>
      <c r="P90" s="227"/>
      <c r="Q90" s="227"/>
      <c r="R90" s="205"/>
      <c r="S90" s="205"/>
      <c r="T90" s="205"/>
      <c r="U90" s="205"/>
      <c r="V90" s="227"/>
      <c r="W90" s="227"/>
      <c r="X90" s="227"/>
      <c r="Y90" s="227"/>
      <c r="Z90" s="227"/>
      <c r="AA90" s="227"/>
      <c r="AB90" s="227"/>
      <c r="AC90" s="227"/>
      <c r="AD90" s="227"/>
      <c r="AE90" s="227"/>
    </row>
    <row r="91" spans="1:31" ht="14.25" customHeight="1">
      <c r="C91" s="204"/>
      <c r="D91" s="227"/>
      <c r="E91" s="629"/>
      <c r="F91" s="234"/>
      <c r="G91" s="234"/>
      <c r="H91" s="723"/>
      <c r="I91" s="630" t="str">
        <f>Datos!G530</f>
        <v/>
      </c>
      <c r="J91" s="406"/>
      <c r="K91" s="630" t="str">
        <f>Datos!I530</f>
        <v/>
      </c>
      <c r="L91" s="406"/>
      <c r="M91" s="722"/>
      <c r="N91" s="225"/>
      <c r="O91" s="225"/>
      <c r="P91" s="227"/>
      <c r="Q91" s="227"/>
      <c r="R91" s="205"/>
      <c r="S91" s="205"/>
      <c r="T91" s="205"/>
      <c r="U91" s="205"/>
      <c r="V91" s="227"/>
      <c r="W91" s="227"/>
      <c r="X91" s="227"/>
      <c r="Y91" s="227"/>
      <c r="Z91" s="227"/>
      <c r="AA91" s="227"/>
      <c r="AB91" s="227"/>
      <c r="AC91" s="227"/>
      <c r="AD91" s="227"/>
      <c r="AE91" s="227"/>
    </row>
    <row r="92" spans="1:31" ht="14.25" customHeight="1">
      <c r="C92" s="204"/>
      <c r="D92" s="227"/>
      <c r="E92" s="629"/>
      <c r="F92" s="234"/>
      <c r="G92" s="234"/>
      <c r="H92" s="723"/>
      <c r="I92" s="630" t="str">
        <f>Datos!G531</f>
        <v/>
      </c>
      <c r="J92" s="406"/>
      <c r="K92" s="630" t="str">
        <f>Datos!I531</f>
        <v/>
      </c>
      <c r="L92" s="406"/>
      <c r="M92" s="722"/>
      <c r="N92" s="225"/>
      <c r="O92" s="225"/>
      <c r="P92" s="227"/>
      <c r="Q92" s="227"/>
      <c r="R92" s="205"/>
      <c r="S92" s="205"/>
      <c r="T92" s="205"/>
      <c r="U92" s="205"/>
      <c r="V92" s="227"/>
      <c r="W92" s="227"/>
      <c r="X92" s="227"/>
      <c r="Y92" s="227"/>
      <c r="Z92" s="227"/>
      <c r="AA92" s="227"/>
      <c r="AB92" s="227"/>
      <c r="AC92" s="227"/>
      <c r="AD92" s="227"/>
      <c r="AE92" s="227"/>
    </row>
    <row r="93" spans="1:31" ht="14.25" customHeight="1">
      <c r="C93" s="204"/>
      <c r="D93" s="227"/>
      <c r="E93" s="629"/>
      <c r="F93" s="234"/>
      <c r="G93" s="234"/>
      <c r="H93" s="723"/>
      <c r="I93" s="630" t="str">
        <f>Datos!G532</f>
        <v/>
      </c>
      <c r="J93" s="406"/>
      <c r="K93" s="630" t="str">
        <f>Datos!I532</f>
        <v/>
      </c>
      <c r="L93" s="406"/>
      <c r="M93" s="722"/>
      <c r="N93" s="225"/>
      <c r="O93" s="225"/>
      <c r="P93" s="227"/>
      <c r="Q93" s="227"/>
      <c r="R93" s="205"/>
      <c r="S93" s="205"/>
      <c r="T93" s="205"/>
      <c r="U93" s="205"/>
      <c r="V93" s="227"/>
      <c r="W93" s="227"/>
      <c r="X93" s="227"/>
      <c r="Y93" s="227"/>
      <c r="Z93" s="227"/>
      <c r="AA93" s="227"/>
      <c r="AB93" s="227"/>
      <c r="AC93" s="227"/>
      <c r="AD93" s="227"/>
      <c r="AE93" s="227"/>
    </row>
    <row r="94" spans="1:31" ht="14.25" customHeight="1">
      <c r="C94" s="204"/>
      <c r="D94" s="227"/>
      <c r="E94" s="629"/>
      <c r="F94" s="234"/>
      <c r="G94" s="234"/>
      <c r="H94" s="723"/>
      <c r="I94" s="630" t="str">
        <f>Datos!G533</f>
        <v/>
      </c>
      <c r="J94" s="406"/>
      <c r="K94" s="630" t="str">
        <f>Datos!I533</f>
        <v/>
      </c>
      <c r="L94" s="406"/>
      <c r="M94" s="722"/>
      <c r="N94" s="225"/>
      <c r="O94" s="225"/>
      <c r="P94" s="227"/>
      <c r="Q94" s="227"/>
      <c r="R94" s="205"/>
      <c r="S94" s="205"/>
      <c r="T94" s="205"/>
      <c r="U94" s="205"/>
      <c r="V94" s="227"/>
      <c r="W94" s="227"/>
      <c r="X94" s="227"/>
      <c r="Y94" s="227"/>
      <c r="Z94" s="227"/>
      <c r="AA94" s="227"/>
      <c r="AB94" s="227"/>
      <c r="AC94" s="227"/>
      <c r="AD94" s="227"/>
      <c r="AE94" s="227"/>
    </row>
    <row r="95" spans="1:31" ht="14.25" customHeight="1">
      <c r="C95" s="204"/>
      <c r="D95" s="227"/>
      <c r="E95" s="629"/>
      <c r="F95" s="234"/>
      <c r="G95" s="234"/>
      <c r="H95" s="723"/>
      <c r="I95" s="630" t="str">
        <f>Datos!G534</f>
        <v/>
      </c>
      <c r="J95" s="406"/>
      <c r="K95" s="630" t="str">
        <f>Datos!I534</f>
        <v/>
      </c>
      <c r="L95" s="406"/>
      <c r="M95" s="722"/>
      <c r="N95" s="225"/>
      <c r="O95" s="225"/>
      <c r="P95" s="227"/>
      <c r="Q95" s="227"/>
      <c r="R95" s="205"/>
      <c r="S95" s="205"/>
      <c r="T95" s="205"/>
      <c r="U95" s="205"/>
      <c r="V95" s="227"/>
      <c r="W95" s="227"/>
      <c r="X95" s="227"/>
      <c r="Y95" s="227"/>
      <c r="Z95" s="227"/>
      <c r="AA95" s="227"/>
      <c r="AB95" s="227"/>
      <c r="AC95" s="227"/>
      <c r="AD95" s="227"/>
      <c r="AE95" s="227"/>
    </row>
    <row r="96" spans="1:31" ht="14.25" customHeight="1">
      <c r="C96" s="204"/>
      <c r="D96" s="227"/>
      <c r="E96" s="629"/>
      <c r="F96" s="234"/>
      <c r="G96" s="234"/>
      <c r="H96" s="723"/>
      <c r="I96" s="630" t="str">
        <f>Datos!G535</f>
        <v/>
      </c>
      <c r="J96" s="406"/>
      <c r="K96" s="630" t="str">
        <f>Datos!I535</f>
        <v/>
      </c>
      <c r="L96" s="406"/>
      <c r="M96" s="722"/>
      <c r="N96" s="225"/>
      <c r="O96" s="225"/>
      <c r="P96" s="227"/>
      <c r="Q96" s="227"/>
      <c r="R96" s="205"/>
      <c r="S96" s="205"/>
      <c r="T96" s="205"/>
      <c r="U96" s="205"/>
      <c r="V96" s="227"/>
      <c r="W96" s="227"/>
      <c r="X96" s="227"/>
      <c r="Y96" s="227"/>
      <c r="Z96" s="227"/>
      <c r="AA96" s="227"/>
      <c r="AB96" s="227"/>
      <c r="AC96" s="227"/>
      <c r="AD96" s="227"/>
      <c r="AE96" s="227"/>
    </row>
    <row r="97" spans="3:31" ht="14.25" customHeight="1">
      <c r="C97" s="204"/>
      <c r="D97" s="227"/>
      <c r="E97" s="629"/>
      <c r="F97" s="234"/>
      <c r="G97" s="234"/>
      <c r="H97" s="723"/>
      <c r="I97" s="630" t="str">
        <f>Datos!G536</f>
        <v/>
      </c>
      <c r="J97" s="406"/>
      <c r="K97" s="630" t="str">
        <f>Datos!I536</f>
        <v/>
      </c>
      <c r="L97" s="406"/>
      <c r="M97" s="722"/>
      <c r="N97" s="225"/>
      <c r="O97" s="225"/>
      <c r="P97" s="227"/>
      <c r="Q97" s="227"/>
      <c r="R97" s="205"/>
      <c r="S97" s="205"/>
      <c r="T97" s="205"/>
      <c r="U97" s="205"/>
      <c r="V97" s="227"/>
      <c r="W97" s="227"/>
      <c r="X97" s="227"/>
      <c r="Y97" s="227"/>
      <c r="Z97" s="227"/>
      <c r="AA97" s="227"/>
      <c r="AB97" s="227"/>
      <c r="AC97" s="227"/>
      <c r="AD97" s="227"/>
      <c r="AE97" s="227"/>
    </row>
    <row r="98" spans="3:31" ht="14.25" customHeight="1">
      <c r="C98" s="204"/>
      <c r="D98" s="227"/>
      <c r="E98" s="629"/>
      <c r="F98" s="234"/>
      <c r="G98" s="234"/>
      <c r="H98" s="723"/>
      <c r="I98" s="630" t="str">
        <f>Datos!G537</f>
        <v/>
      </c>
      <c r="J98" s="406"/>
      <c r="K98" s="630" t="str">
        <f>Datos!I537</f>
        <v/>
      </c>
      <c r="L98" s="406"/>
      <c r="M98" s="722"/>
      <c r="N98" s="225"/>
      <c r="O98" s="225"/>
      <c r="P98" s="227"/>
      <c r="Q98" s="227"/>
      <c r="R98" s="205"/>
      <c r="S98" s="205"/>
      <c r="T98" s="205"/>
      <c r="U98" s="205"/>
      <c r="V98" s="227"/>
      <c r="W98" s="227"/>
      <c r="X98" s="227"/>
      <c r="Y98" s="227"/>
      <c r="Z98" s="227"/>
      <c r="AA98" s="227"/>
      <c r="AB98" s="227"/>
      <c r="AC98" s="227"/>
      <c r="AD98" s="227"/>
      <c r="AE98" s="227"/>
    </row>
    <row r="99" spans="3:31" ht="14.25" customHeight="1">
      <c r="C99" s="204"/>
      <c r="D99" s="227"/>
      <c r="E99" s="629"/>
      <c r="F99" s="234"/>
      <c r="G99" s="234"/>
      <c r="H99" s="723"/>
      <c r="I99" s="630" t="str">
        <f>Datos!G538</f>
        <v/>
      </c>
      <c r="J99" s="406"/>
      <c r="K99" s="630" t="str">
        <f>Datos!I538</f>
        <v/>
      </c>
      <c r="L99" s="406"/>
      <c r="M99" s="722"/>
      <c r="N99" s="225"/>
      <c r="O99" s="225"/>
      <c r="P99" s="227"/>
      <c r="Q99" s="227"/>
      <c r="R99" s="205"/>
      <c r="S99" s="205"/>
      <c r="T99" s="205"/>
      <c r="U99" s="205"/>
      <c r="V99" s="227"/>
      <c r="W99" s="227"/>
      <c r="X99" s="227"/>
      <c r="Y99" s="227"/>
      <c r="Z99" s="227"/>
      <c r="AA99" s="227"/>
      <c r="AB99" s="227"/>
      <c r="AC99" s="227"/>
      <c r="AD99" s="227"/>
      <c r="AE99" s="227"/>
    </row>
    <row r="100" spans="3:31" ht="14.25" customHeight="1">
      <c r="C100" s="204"/>
      <c r="D100" s="227"/>
      <c r="E100" s="629"/>
      <c r="F100" s="234"/>
      <c r="G100" s="234"/>
      <c r="H100" s="723"/>
      <c r="I100" s="630" t="str">
        <f>Datos!G539</f>
        <v/>
      </c>
      <c r="J100" s="406"/>
      <c r="K100" s="630" t="str">
        <f>Datos!I539</f>
        <v/>
      </c>
      <c r="L100" s="406"/>
      <c r="M100" s="722"/>
      <c r="N100" s="225"/>
      <c r="O100" s="225"/>
      <c r="P100" s="227"/>
      <c r="Q100" s="227"/>
      <c r="R100" s="205"/>
      <c r="S100" s="205"/>
      <c r="T100" s="205"/>
      <c r="U100" s="205"/>
      <c r="V100" s="227"/>
      <c r="W100" s="227"/>
      <c r="X100" s="227"/>
      <c r="Y100" s="227"/>
      <c r="Z100" s="227"/>
      <c r="AA100" s="227"/>
      <c r="AB100" s="227"/>
      <c r="AC100" s="227"/>
      <c r="AD100" s="227"/>
      <c r="AE100" s="227"/>
    </row>
    <row r="101" spans="3:31" ht="14.25" customHeight="1">
      <c r="C101" s="204"/>
      <c r="D101" s="227"/>
      <c r="E101" s="629"/>
      <c r="F101" s="234"/>
      <c r="G101" s="234"/>
      <c r="H101" s="723"/>
      <c r="I101" s="630" t="str">
        <f>Datos!G540</f>
        <v/>
      </c>
      <c r="J101" s="406"/>
      <c r="K101" s="630" t="str">
        <f>Datos!I540</f>
        <v/>
      </c>
      <c r="L101" s="406"/>
      <c r="M101" s="722"/>
      <c r="N101" s="225"/>
      <c r="O101" s="225"/>
      <c r="P101" s="227"/>
      <c r="Q101" s="227"/>
      <c r="R101" s="205"/>
      <c r="S101" s="205"/>
      <c r="T101" s="205"/>
      <c r="U101" s="205"/>
      <c r="V101" s="227"/>
      <c r="W101" s="227"/>
      <c r="X101" s="227"/>
      <c r="Y101" s="227"/>
      <c r="Z101" s="227"/>
      <c r="AA101" s="227"/>
      <c r="AB101" s="227"/>
      <c r="AC101" s="227"/>
      <c r="AD101" s="227"/>
      <c r="AE101" s="227"/>
    </row>
    <row r="102" spans="3:31" ht="14.25" customHeight="1">
      <c r="C102" s="204"/>
      <c r="D102" s="227"/>
      <c r="E102" s="629"/>
      <c r="F102" s="234"/>
      <c r="G102" s="234"/>
      <c r="H102" s="723"/>
      <c r="I102" s="630" t="str">
        <f>Datos!G541</f>
        <v/>
      </c>
      <c r="J102" s="406"/>
      <c r="K102" s="630" t="str">
        <f>Datos!I541</f>
        <v/>
      </c>
      <c r="L102" s="406"/>
      <c r="M102" s="722"/>
      <c r="N102" s="225"/>
      <c r="O102" s="225"/>
      <c r="P102" s="227"/>
      <c r="Q102" s="227"/>
      <c r="R102" s="205"/>
      <c r="S102" s="205"/>
      <c r="T102" s="205"/>
      <c r="U102" s="205"/>
      <c r="V102" s="227"/>
      <c r="W102" s="227"/>
      <c r="X102" s="227"/>
      <c r="Y102" s="227"/>
      <c r="Z102" s="227"/>
      <c r="AA102" s="227"/>
      <c r="AB102" s="227"/>
      <c r="AC102" s="227"/>
      <c r="AD102" s="227"/>
      <c r="AE102" s="227"/>
    </row>
    <row r="103" spans="3:31" ht="14.25" customHeight="1">
      <c r="C103" s="204"/>
      <c r="D103" s="227"/>
      <c r="E103" s="629"/>
      <c r="F103" s="234"/>
      <c r="G103" s="234"/>
      <c r="H103" s="723"/>
      <c r="I103" s="630" t="str">
        <f>Datos!G542</f>
        <v/>
      </c>
      <c r="J103" s="406"/>
      <c r="K103" s="630" t="str">
        <f>Datos!I542</f>
        <v/>
      </c>
      <c r="L103" s="406"/>
      <c r="M103" s="722"/>
      <c r="N103" s="225"/>
      <c r="O103" s="225"/>
      <c r="P103" s="227"/>
      <c r="Q103" s="227"/>
      <c r="R103" s="205"/>
      <c r="S103" s="205"/>
      <c r="T103" s="205"/>
      <c r="U103" s="205"/>
      <c r="V103" s="227"/>
      <c r="W103" s="227"/>
      <c r="X103" s="227"/>
      <c r="Y103" s="227"/>
      <c r="Z103" s="227"/>
      <c r="AA103" s="227"/>
      <c r="AB103" s="227"/>
      <c r="AC103" s="227"/>
      <c r="AD103" s="227"/>
      <c r="AE103" s="227"/>
    </row>
    <row r="104" spans="3:31" ht="14.25" customHeight="1">
      <c r="C104" s="204"/>
      <c r="D104" s="227"/>
      <c r="E104" s="629"/>
      <c r="F104" s="234"/>
      <c r="G104" s="234"/>
      <c r="H104" s="723"/>
      <c r="I104" s="630" t="str">
        <f>Datos!G543</f>
        <v/>
      </c>
      <c r="J104" s="406"/>
      <c r="K104" s="630" t="str">
        <f>Datos!I543</f>
        <v/>
      </c>
      <c r="L104" s="406"/>
      <c r="M104" s="722"/>
      <c r="N104" s="225"/>
      <c r="O104" s="225"/>
      <c r="P104" s="227"/>
      <c r="Q104" s="227"/>
      <c r="R104" s="205"/>
      <c r="S104" s="205"/>
      <c r="T104" s="205"/>
      <c r="U104" s="205"/>
      <c r="V104" s="227"/>
      <c r="W104" s="227"/>
      <c r="X104" s="227"/>
      <c r="Y104" s="227"/>
      <c r="Z104" s="227"/>
      <c r="AA104" s="227"/>
      <c r="AB104" s="227"/>
      <c r="AC104" s="227"/>
      <c r="AD104" s="227"/>
      <c r="AE104" s="227"/>
    </row>
    <row r="105" spans="3:31" ht="14.25" customHeight="1">
      <c r="C105" s="204"/>
      <c r="D105" s="227"/>
      <c r="E105" s="629"/>
      <c r="F105" s="234"/>
      <c r="G105" s="234"/>
      <c r="H105" s="723"/>
      <c r="I105" s="630" t="str">
        <f>Datos!G544</f>
        <v/>
      </c>
      <c r="J105" s="406"/>
      <c r="K105" s="630" t="str">
        <f>Datos!I544</f>
        <v/>
      </c>
      <c r="L105" s="406"/>
      <c r="M105" s="722"/>
      <c r="N105" s="225"/>
      <c r="O105" s="225"/>
      <c r="P105" s="227"/>
      <c r="Q105" s="227"/>
      <c r="R105" s="205"/>
      <c r="S105" s="205"/>
      <c r="T105" s="205"/>
      <c r="U105" s="205"/>
      <c r="V105" s="227"/>
      <c r="W105" s="227"/>
      <c r="X105" s="227"/>
      <c r="Y105" s="227"/>
      <c r="Z105" s="227"/>
      <c r="AA105" s="227"/>
      <c r="AB105" s="227"/>
      <c r="AC105" s="227"/>
      <c r="AD105" s="227"/>
      <c r="AE105" s="227"/>
    </row>
    <row r="106" spans="3:31" ht="14.25" customHeight="1">
      <c r="C106" s="204"/>
      <c r="D106" s="227"/>
      <c r="E106" s="629"/>
      <c r="F106" s="234"/>
      <c r="G106" s="234"/>
      <c r="H106" s="723"/>
      <c r="I106" s="630" t="str">
        <f>Datos!G545</f>
        <v/>
      </c>
      <c r="J106" s="406"/>
      <c r="K106" s="630" t="str">
        <f>Datos!I545</f>
        <v/>
      </c>
      <c r="L106" s="406"/>
      <c r="M106" s="722"/>
      <c r="N106" s="225"/>
      <c r="O106" s="225"/>
      <c r="P106" s="227"/>
      <c r="Q106" s="227"/>
      <c r="R106" s="205"/>
      <c r="S106" s="205"/>
      <c r="T106" s="205"/>
      <c r="U106" s="205"/>
      <c r="V106" s="227"/>
      <c r="W106" s="227"/>
      <c r="X106" s="227"/>
      <c r="Y106" s="227"/>
      <c r="Z106" s="227"/>
      <c r="AA106" s="227"/>
      <c r="AB106" s="227"/>
      <c r="AC106" s="227"/>
      <c r="AD106" s="227"/>
      <c r="AE106" s="227"/>
    </row>
    <row r="107" spans="3:31" ht="14.25" customHeight="1">
      <c r="C107" s="204"/>
      <c r="D107" s="227"/>
      <c r="E107" s="629"/>
      <c r="F107" s="234"/>
      <c r="G107" s="234"/>
      <c r="H107" s="723"/>
      <c r="I107" s="630" t="str">
        <f>Datos!G546</f>
        <v/>
      </c>
      <c r="J107" s="406"/>
      <c r="K107" s="630" t="str">
        <f>Datos!I546</f>
        <v/>
      </c>
      <c r="L107" s="406"/>
      <c r="M107" s="722"/>
      <c r="N107" s="225"/>
      <c r="O107" s="225"/>
      <c r="P107" s="227"/>
      <c r="Q107" s="227"/>
      <c r="R107" s="205"/>
      <c r="S107" s="205"/>
      <c r="T107" s="205"/>
      <c r="U107" s="205"/>
      <c r="V107" s="227"/>
      <c r="W107" s="227"/>
      <c r="X107" s="227"/>
      <c r="Y107" s="227"/>
      <c r="Z107" s="227"/>
      <c r="AA107" s="227"/>
      <c r="AB107" s="227"/>
      <c r="AC107" s="227"/>
      <c r="AD107" s="227"/>
      <c r="AE107" s="227"/>
    </row>
    <row r="108" spans="3:31" ht="12.75" customHeight="1">
      <c r="C108" s="204"/>
      <c r="D108" s="205"/>
      <c r="E108" s="948" t="s">
        <v>181</v>
      </c>
      <c r="F108" s="948"/>
      <c r="G108" s="948"/>
      <c r="H108" s="948"/>
      <c r="I108" s="948"/>
      <c r="J108" s="948"/>
      <c r="K108" s="948"/>
      <c r="L108" s="948"/>
      <c r="M108" s="948"/>
      <c r="N108" s="223"/>
      <c r="O108" s="205"/>
      <c r="P108" s="205"/>
      <c r="Q108" s="205"/>
      <c r="R108" s="205"/>
      <c r="S108" s="205"/>
      <c r="T108" s="205"/>
      <c r="U108" s="205"/>
      <c r="V108" s="205"/>
      <c r="W108" s="205"/>
      <c r="X108" s="205"/>
      <c r="Y108" s="205"/>
      <c r="Z108" s="205"/>
      <c r="AA108" s="205"/>
      <c r="AB108" s="205"/>
      <c r="AC108" s="205"/>
      <c r="AD108" s="205"/>
      <c r="AE108" s="205"/>
    </row>
    <row r="109" spans="3:31" ht="12.75" customHeight="1">
      <c r="C109" s="204"/>
      <c r="D109" s="205"/>
      <c r="E109" s="948"/>
      <c r="F109" s="948"/>
      <c r="G109" s="948"/>
      <c r="H109" s="948"/>
      <c r="I109" s="948"/>
      <c r="J109" s="948"/>
      <c r="K109" s="948"/>
      <c r="L109" s="948"/>
      <c r="M109" s="948"/>
      <c r="N109" s="223"/>
      <c r="O109" s="205"/>
      <c r="P109" s="205"/>
      <c r="Q109" s="205"/>
      <c r="R109" s="205"/>
      <c r="S109" s="205"/>
      <c r="T109" s="205"/>
      <c r="U109" s="205"/>
      <c r="V109" s="205"/>
      <c r="W109" s="205"/>
      <c r="X109" s="205"/>
      <c r="Y109" s="205"/>
      <c r="Z109" s="205"/>
      <c r="AA109" s="205"/>
      <c r="AB109" s="205"/>
      <c r="AC109" s="205"/>
      <c r="AD109" s="205"/>
      <c r="AE109" s="205"/>
    </row>
    <row r="110" spans="3:31" ht="42" customHeight="1">
      <c r="C110" s="204"/>
      <c r="D110" s="205"/>
      <c r="E110" s="948" t="s">
        <v>182</v>
      </c>
      <c r="F110" s="948"/>
      <c r="G110" s="948"/>
      <c r="H110" s="948"/>
      <c r="I110" s="948"/>
      <c r="J110" s="948"/>
      <c r="K110" s="948"/>
      <c r="L110" s="948"/>
      <c r="M110" s="948"/>
      <c r="N110" s="223"/>
      <c r="O110" s="205"/>
      <c r="P110" s="205"/>
      <c r="Q110" s="205"/>
      <c r="R110" s="205"/>
      <c r="S110" s="205"/>
      <c r="T110" s="205"/>
      <c r="U110" s="205"/>
      <c r="V110" s="205"/>
      <c r="W110" s="205"/>
      <c r="X110" s="205"/>
      <c r="Y110" s="205"/>
      <c r="Z110" s="205"/>
      <c r="AA110" s="205"/>
      <c r="AB110" s="205"/>
      <c r="AC110" s="205"/>
      <c r="AD110" s="205"/>
      <c r="AE110" s="205"/>
    </row>
    <row r="111" spans="3:31" ht="15.75" customHeight="1">
      <c r="C111" s="204"/>
      <c r="D111" s="205"/>
      <c r="E111" s="947" t="s">
        <v>183</v>
      </c>
      <c r="F111" s="947"/>
      <c r="G111" s="947"/>
      <c r="H111" s="947"/>
      <c r="I111" s="947"/>
      <c r="J111" s="947"/>
      <c r="K111" s="947"/>
      <c r="L111" s="947"/>
      <c r="M111" s="205"/>
      <c r="N111" s="223"/>
      <c r="O111" s="205"/>
      <c r="P111" s="205"/>
      <c r="Q111" s="205"/>
      <c r="R111" s="205"/>
      <c r="S111" s="205"/>
      <c r="T111" s="205"/>
      <c r="U111" s="205"/>
      <c r="V111" s="205"/>
      <c r="W111" s="205"/>
      <c r="X111" s="205"/>
      <c r="Y111" s="205"/>
      <c r="Z111" s="205"/>
      <c r="AA111" s="205"/>
      <c r="AB111" s="205"/>
      <c r="AC111" s="205"/>
      <c r="AD111" s="205"/>
      <c r="AE111" s="205"/>
    </row>
    <row r="112" spans="3:31" ht="15.75" customHeight="1">
      <c r="C112" s="204"/>
      <c r="D112" s="205"/>
      <c r="E112" s="947" t="s">
        <v>184</v>
      </c>
      <c r="F112" s="947"/>
      <c r="G112" s="947"/>
      <c r="H112" s="947"/>
      <c r="I112" s="947"/>
      <c r="J112" s="947"/>
      <c r="K112" s="947"/>
      <c r="L112" s="947"/>
      <c r="M112" s="205"/>
      <c r="N112" s="223"/>
      <c r="O112" s="205"/>
      <c r="P112" s="205"/>
      <c r="Q112" s="205"/>
      <c r="R112" s="205"/>
      <c r="S112" s="205"/>
      <c r="T112" s="205"/>
      <c r="U112" s="205"/>
      <c r="V112" s="205"/>
      <c r="W112" s="205"/>
      <c r="X112" s="205"/>
      <c r="Y112" s="205"/>
      <c r="Z112" s="205"/>
      <c r="AA112" s="205"/>
      <c r="AB112" s="205"/>
      <c r="AC112" s="205"/>
      <c r="AD112" s="205"/>
      <c r="AE112" s="205"/>
    </row>
    <row r="113" spans="3:31" ht="14.25" customHeight="1">
      <c r="C113" s="204"/>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row>
    <row r="114" spans="3:31" ht="16.5" customHeight="1">
      <c r="C114" s="204"/>
      <c r="D114" s="956" t="s">
        <v>185</v>
      </c>
      <c r="E114" s="1329"/>
      <c r="F114" s="1329"/>
      <c r="G114" s="1329"/>
      <c r="H114" s="1329"/>
      <c r="I114" s="1329"/>
      <c r="J114" s="1329"/>
      <c r="K114" s="1329"/>
      <c r="L114" s="1329"/>
      <c r="M114" s="1329"/>
      <c r="N114" s="1329"/>
      <c r="O114" s="227"/>
      <c r="P114" s="227"/>
      <c r="Q114" s="227"/>
      <c r="R114" s="227"/>
      <c r="S114" s="227"/>
      <c r="T114" s="227"/>
      <c r="U114" s="227"/>
      <c r="V114" s="227"/>
      <c r="W114" s="227"/>
      <c r="X114" s="227"/>
      <c r="Y114" s="227"/>
      <c r="Z114" s="227"/>
      <c r="AA114" s="227"/>
      <c r="AB114" s="227"/>
      <c r="AC114" s="227"/>
      <c r="AD114" s="227"/>
      <c r="AE114" s="227"/>
    </row>
    <row r="115" spans="3:31" ht="9.75" customHeight="1">
      <c r="C115" s="204"/>
      <c r="D115" s="227"/>
      <c r="E115" s="227"/>
      <c r="F115" s="227"/>
      <c r="G115" s="227"/>
      <c r="H115" s="227"/>
      <c r="I115" s="227"/>
      <c r="J115" s="227"/>
      <c r="K115" s="227"/>
      <c r="L115" s="227"/>
      <c r="M115" s="227"/>
      <c r="N115" s="205"/>
      <c r="O115" s="227"/>
      <c r="P115" s="227"/>
      <c r="Q115" s="227"/>
      <c r="R115" s="227"/>
      <c r="S115" s="227"/>
      <c r="T115" s="227"/>
      <c r="U115" s="227"/>
      <c r="V115" s="227"/>
      <c r="W115" s="227"/>
      <c r="X115" s="227"/>
      <c r="Y115" s="227"/>
      <c r="Z115" s="227"/>
      <c r="AA115" s="227"/>
      <c r="AB115" s="227"/>
      <c r="AC115" s="227"/>
      <c r="AD115" s="227"/>
      <c r="AE115" s="227"/>
    </row>
    <row r="116" spans="3:31" ht="21.75" customHeight="1">
      <c r="C116" s="204"/>
      <c r="D116" s="227"/>
      <c r="E116" s="949" t="s">
        <v>186</v>
      </c>
      <c r="F116" s="1329"/>
      <c r="G116" s="1329"/>
      <c r="H116" s="1329"/>
      <c r="I116" s="1329"/>
      <c r="J116" s="1329"/>
      <c r="K116" s="1329"/>
      <c r="L116" s="1329"/>
      <c r="M116" s="1329"/>
      <c r="N116" s="1329"/>
      <c r="O116" s="227"/>
      <c r="P116" s="227"/>
      <c r="Q116" s="227"/>
      <c r="R116" s="227"/>
      <c r="S116" s="227"/>
      <c r="T116" s="227"/>
      <c r="U116" s="227"/>
      <c r="V116" s="227"/>
      <c r="W116" s="227"/>
      <c r="X116" s="227"/>
      <c r="Y116" s="227"/>
      <c r="Z116" s="227"/>
      <c r="AA116" s="227"/>
      <c r="AB116" s="227"/>
      <c r="AC116" s="227"/>
      <c r="AD116" s="227"/>
      <c r="AE116" s="227"/>
    </row>
    <row r="117" spans="3:31" ht="24.75" customHeight="1">
      <c r="C117" s="204"/>
      <c r="D117" s="227"/>
      <c r="E117" s="957" t="s">
        <v>187</v>
      </c>
      <c r="F117" s="958"/>
      <c r="G117" s="959"/>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row>
    <row r="118" spans="3:31" ht="10.5" customHeight="1">
      <c r="C118" s="204"/>
      <c r="D118" s="204"/>
      <c r="E118" s="952" t="s">
        <v>147</v>
      </c>
      <c r="F118" s="960" t="s">
        <v>188</v>
      </c>
      <c r="G118" s="961" t="s">
        <v>189</v>
      </c>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row>
    <row r="119" spans="3:31" ht="10.5" customHeight="1">
      <c r="C119" s="204"/>
      <c r="D119" s="205"/>
      <c r="E119" s="1332"/>
      <c r="F119" s="1341"/>
      <c r="G119" s="1342"/>
      <c r="H119" s="227"/>
      <c r="I119" s="227"/>
      <c r="J119" s="227"/>
      <c r="K119" s="227"/>
      <c r="L119" s="205"/>
      <c r="M119" s="205"/>
      <c r="N119" s="205"/>
      <c r="O119" s="227"/>
      <c r="P119" s="205"/>
      <c r="Q119" s="227"/>
      <c r="R119" s="227"/>
      <c r="S119" s="227"/>
      <c r="T119" s="227"/>
      <c r="U119" s="227"/>
      <c r="V119" s="227"/>
      <c r="W119" s="227"/>
      <c r="X119" s="227"/>
      <c r="Y119" s="227"/>
      <c r="Z119" s="227"/>
      <c r="AA119" s="227"/>
      <c r="AB119" s="227"/>
      <c r="AC119" s="227"/>
      <c r="AD119" s="227"/>
      <c r="AE119" s="227"/>
    </row>
    <row r="120" spans="3:31">
      <c r="C120" s="204"/>
      <c r="D120" s="205"/>
      <c r="E120" s="629"/>
      <c r="F120" s="334" t="s">
        <v>190</v>
      </c>
      <c r="G120" s="238"/>
      <c r="H120" s="227"/>
      <c r="I120" s="227"/>
      <c r="J120" s="227"/>
      <c r="K120" s="227"/>
      <c r="L120" s="205"/>
      <c r="M120" s="205"/>
      <c r="N120" s="205"/>
      <c r="O120" s="227"/>
      <c r="P120" s="205"/>
      <c r="Q120" s="227"/>
      <c r="R120" s="227"/>
      <c r="S120" s="227"/>
      <c r="T120" s="227"/>
      <c r="U120" s="227"/>
      <c r="V120" s="227"/>
      <c r="W120" s="227"/>
      <c r="X120" s="227"/>
      <c r="Y120" s="227"/>
      <c r="Z120" s="227"/>
      <c r="AA120" s="227"/>
      <c r="AB120" s="227"/>
      <c r="AC120" s="227"/>
      <c r="AD120" s="227"/>
      <c r="AE120" s="227"/>
    </row>
    <row r="121" spans="3:31" ht="18" customHeight="1">
      <c r="C121" s="204"/>
      <c r="D121" s="205"/>
      <c r="E121" s="629"/>
      <c r="F121" s="239" t="s">
        <v>191</v>
      </c>
      <c r="G121" s="238"/>
      <c r="H121" s="227"/>
      <c r="I121" s="227"/>
      <c r="J121" s="227"/>
      <c r="K121" s="227"/>
      <c r="L121" s="205"/>
      <c r="M121" s="205"/>
      <c r="N121" s="205"/>
      <c r="O121" s="227"/>
      <c r="P121" s="205"/>
      <c r="Q121" s="227"/>
      <c r="R121" s="227"/>
      <c r="S121" s="227"/>
      <c r="T121" s="227"/>
      <c r="U121" s="227"/>
      <c r="V121" s="227"/>
      <c r="W121" s="227"/>
      <c r="X121" s="227"/>
      <c r="Y121" s="227"/>
      <c r="Z121" s="227"/>
      <c r="AA121" s="227"/>
      <c r="AB121" s="227"/>
      <c r="AC121" s="227"/>
      <c r="AD121" s="227"/>
      <c r="AE121" s="227"/>
    </row>
    <row r="122" spans="3:31" ht="14.25" customHeight="1">
      <c r="C122" s="204"/>
      <c r="D122" s="205"/>
      <c r="E122" s="946" t="s">
        <v>151</v>
      </c>
      <c r="F122" s="946"/>
      <c r="G122" s="946"/>
      <c r="H122" s="946"/>
      <c r="I122" s="946"/>
      <c r="J122" s="946"/>
      <c r="K122" s="946"/>
      <c r="L122" s="946"/>
      <c r="M122" s="227"/>
      <c r="N122" s="205"/>
      <c r="O122" s="227"/>
      <c r="P122" s="205"/>
      <c r="Q122" s="227"/>
      <c r="R122" s="227"/>
      <c r="S122" s="227"/>
      <c r="T122" s="227"/>
      <c r="U122" s="227"/>
      <c r="V122" s="227"/>
      <c r="W122" s="227"/>
      <c r="X122" s="227"/>
      <c r="Y122" s="227"/>
      <c r="Z122" s="227"/>
      <c r="AA122" s="227"/>
      <c r="AB122" s="227"/>
      <c r="AC122" s="227"/>
      <c r="AD122" s="227"/>
      <c r="AE122" s="227"/>
    </row>
    <row r="123" spans="3:31" ht="14.25" customHeight="1">
      <c r="C123" s="204"/>
      <c r="D123" s="205"/>
      <c r="E123" s="808"/>
      <c r="F123" s="808"/>
      <c r="G123" s="808"/>
      <c r="H123" s="808"/>
      <c r="I123" s="808"/>
      <c r="J123" s="808"/>
      <c r="K123" s="808"/>
      <c r="L123" s="808"/>
      <c r="M123" s="227"/>
      <c r="N123" s="205"/>
      <c r="O123" s="227"/>
      <c r="P123" s="205"/>
      <c r="Q123" s="227"/>
      <c r="R123" s="227"/>
      <c r="S123" s="227"/>
      <c r="T123" s="227"/>
      <c r="U123" s="227"/>
      <c r="V123" s="227"/>
      <c r="W123" s="227"/>
      <c r="X123" s="227"/>
      <c r="Y123" s="227"/>
      <c r="Z123" s="227"/>
      <c r="AA123" s="227"/>
      <c r="AB123" s="227"/>
      <c r="AC123" s="227"/>
      <c r="AD123" s="227"/>
      <c r="AE123" s="227"/>
    </row>
    <row r="124" spans="3:31" ht="16.5" customHeight="1">
      <c r="C124" s="204"/>
      <c r="D124" s="956" t="s">
        <v>192</v>
      </c>
      <c r="E124" s="1329"/>
      <c r="F124" s="1329"/>
      <c r="G124" s="1329"/>
      <c r="H124" s="1329"/>
      <c r="I124" s="1329"/>
      <c r="J124" s="1329"/>
      <c r="K124" s="1329"/>
      <c r="L124" s="1329"/>
      <c r="M124" s="1329"/>
      <c r="N124" s="1329"/>
      <c r="O124" s="205"/>
      <c r="P124" s="205"/>
      <c r="Q124" s="205"/>
      <c r="R124" s="205"/>
      <c r="S124" s="205"/>
      <c r="T124" s="205"/>
      <c r="U124" s="205"/>
      <c r="V124" s="205"/>
      <c r="W124" s="205"/>
      <c r="X124" s="205"/>
      <c r="Y124" s="205"/>
      <c r="Z124" s="205"/>
      <c r="AA124" s="205"/>
      <c r="AB124" s="205"/>
      <c r="AC124" s="205"/>
      <c r="AD124" s="205"/>
      <c r="AE124" s="205"/>
    </row>
    <row r="125" spans="3:31" ht="14.25" customHeight="1">
      <c r="C125" s="204"/>
      <c r="D125" s="205"/>
      <c r="E125" s="227"/>
      <c r="F125" s="227"/>
      <c r="G125" s="227"/>
      <c r="H125" s="227"/>
      <c r="I125" s="227"/>
      <c r="J125" s="227"/>
      <c r="K125" s="227"/>
      <c r="L125" s="227"/>
      <c r="M125" s="227"/>
      <c r="N125" s="205"/>
      <c r="O125" s="227"/>
      <c r="P125" s="205"/>
      <c r="Q125" s="227"/>
      <c r="R125" s="227"/>
      <c r="S125" s="227"/>
      <c r="T125" s="227"/>
      <c r="U125" s="227"/>
      <c r="V125" s="227"/>
      <c r="W125" s="227"/>
      <c r="X125" s="227"/>
      <c r="Y125" s="227"/>
      <c r="Z125" s="227"/>
      <c r="AA125" s="227"/>
      <c r="AB125" s="227"/>
      <c r="AC125" s="227"/>
      <c r="AD125" s="227"/>
      <c r="AE125" s="227"/>
    </row>
    <row r="126" spans="3:31" ht="16.5" customHeight="1">
      <c r="C126" s="204"/>
      <c r="D126" s="205"/>
      <c r="E126" s="949" t="s">
        <v>193</v>
      </c>
      <c r="F126" s="949"/>
      <c r="G126" s="949"/>
      <c r="H126" s="949"/>
      <c r="I126" s="949"/>
      <c r="J126" s="949"/>
      <c r="K126" s="949"/>
      <c r="L126" s="949"/>
      <c r="M126" s="949"/>
      <c r="N126" s="949"/>
      <c r="O126" s="227"/>
      <c r="P126" s="205"/>
      <c r="Q126" s="227"/>
      <c r="R126" s="227"/>
      <c r="S126" s="227"/>
      <c r="T126" s="227"/>
      <c r="U126" s="227"/>
      <c r="V126" s="227"/>
      <c r="W126" s="227"/>
      <c r="X126" s="227"/>
      <c r="Y126" s="227"/>
      <c r="Z126" s="227"/>
      <c r="AA126" s="227"/>
      <c r="AB126" s="227"/>
      <c r="AC126" s="227"/>
      <c r="AD126" s="227"/>
      <c r="AE126" s="227"/>
    </row>
    <row r="127" spans="3:31" ht="16.5" customHeight="1">
      <c r="C127" s="204"/>
      <c r="D127" s="205"/>
      <c r="E127" s="949"/>
      <c r="F127" s="949"/>
      <c r="G127" s="949"/>
      <c r="H127" s="949"/>
      <c r="I127" s="949"/>
      <c r="J127" s="949"/>
      <c r="K127" s="949"/>
      <c r="L127" s="949"/>
      <c r="M127" s="949"/>
      <c r="N127" s="949"/>
      <c r="O127" s="227"/>
      <c r="P127" s="205"/>
      <c r="Q127" s="227"/>
      <c r="R127" s="227"/>
      <c r="S127" s="227"/>
      <c r="T127" s="227"/>
      <c r="U127" s="227"/>
      <c r="V127" s="227"/>
      <c r="W127" s="227"/>
      <c r="X127" s="227"/>
      <c r="Y127" s="227"/>
      <c r="Z127" s="227"/>
      <c r="AA127" s="227"/>
      <c r="AB127" s="227"/>
      <c r="AC127" s="227"/>
      <c r="AD127" s="227"/>
      <c r="AE127" s="227"/>
    </row>
    <row r="128" spans="3:31">
      <c r="C128" s="204"/>
      <c r="D128" s="205"/>
      <c r="E128" s="949" t="s">
        <v>194</v>
      </c>
      <c r="F128" s="949"/>
      <c r="G128" s="949"/>
      <c r="H128" s="949"/>
      <c r="I128" s="949"/>
      <c r="J128" s="949"/>
      <c r="K128" s="949"/>
      <c r="L128" s="949"/>
      <c r="M128" s="949"/>
      <c r="N128" s="949"/>
      <c r="O128" s="227"/>
      <c r="P128" s="205"/>
      <c r="Q128" s="205"/>
      <c r="R128" s="205"/>
      <c r="S128" s="205"/>
      <c r="T128" s="205"/>
      <c r="U128" s="205"/>
      <c r="V128" s="205"/>
      <c r="W128" s="205"/>
      <c r="X128" s="205"/>
      <c r="Y128" s="205"/>
      <c r="Z128" s="205"/>
      <c r="AA128" s="205"/>
      <c r="AB128" s="205"/>
      <c r="AC128" s="205"/>
      <c r="AD128" s="205"/>
      <c r="AE128" s="205"/>
    </row>
    <row r="129" spans="3:31">
      <c r="C129" s="204"/>
      <c r="D129" s="205"/>
      <c r="E129" s="949" t="s">
        <v>195</v>
      </c>
      <c r="F129" s="1329"/>
      <c r="G129" s="1329"/>
      <c r="H129" s="1329"/>
      <c r="I129" s="1329"/>
      <c r="J129" s="1329"/>
      <c r="K129" s="1329"/>
      <c r="L129" s="1329"/>
      <c r="M129" s="1329"/>
      <c r="N129" s="1329"/>
      <c r="O129" s="227"/>
      <c r="P129" s="205"/>
      <c r="Q129" s="205"/>
      <c r="R129" s="205"/>
      <c r="S129" s="205"/>
      <c r="T129" s="205"/>
      <c r="U129" s="205"/>
      <c r="V129" s="205"/>
      <c r="W129" s="205"/>
      <c r="X129" s="205"/>
      <c r="Y129" s="205"/>
      <c r="Z129" s="205"/>
      <c r="AA129" s="205"/>
      <c r="AB129" s="205"/>
      <c r="AC129" s="205"/>
      <c r="AD129" s="205"/>
      <c r="AE129" s="205"/>
    </row>
    <row r="130" spans="3:31">
      <c r="C130" s="204"/>
      <c r="D130" s="205"/>
      <c r="E130" s="227"/>
      <c r="F130" s="227"/>
      <c r="G130" s="227"/>
      <c r="H130" s="227"/>
      <c r="I130" s="227"/>
      <c r="J130" s="227"/>
      <c r="K130" s="227"/>
      <c r="L130" s="227"/>
      <c r="M130" s="227"/>
      <c r="N130" s="227"/>
      <c r="O130" s="227"/>
      <c r="P130" s="205"/>
      <c r="Q130" s="205"/>
      <c r="R130" s="205"/>
      <c r="S130" s="205"/>
      <c r="T130" s="205"/>
      <c r="U130" s="205"/>
      <c r="V130" s="205"/>
      <c r="W130" s="205"/>
      <c r="X130" s="205"/>
      <c r="Y130" s="205"/>
      <c r="Z130" s="205"/>
      <c r="AA130" s="205"/>
      <c r="AB130" s="205"/>
      <c r="AC130" s="205"/>
      <c r="AD130" s="205"/>
      <c r="AE130" s="205"/>
    </row>
    <row r="131" spans="3:31" ht="24.75" customHeight="1">
      <c r="C131" s="204"/>
      <c r="D131" s="205"/>
      <c r="E131" s="953" t="s">
        <v>196</v>
      </c>
      <c r="F131" s="954"/>
      <c r="G131" s="954"/>
      <c r="H131" s="955"/>
      <c r="I131" s="205"/>
      <c r="J131" s="205"/>
      <c r="K131" s="205"/>
      <c r="L131" s="227"/>
      <c r="M131" s="227"/>
      <c r="N131" s="205"/>
      <c r="O131" s="227"/>
      <c r="P131" s="205"/>
      <c r="Q131" s="205"/>
      <c r="R131" s="205"/>
      <c r="S131" s="205"/>
      <c r="T131" s="205"/>
      <c r="U131" s="205"/>
      <c r="V131" s="205"/>
      <c r="W131" s="205"/>
      <c r="X131" s="205"/>
      <c r="Y131" s="205"/>
      <c r="Z131" s="205"/>
      <c r="AA131" s="205"/>
      <c r="AB131" s="205"/>
      <c r="AC131" s="205"/>
      <c r="AD131" s="205"/>
      <c r="AE131" s="205"/>
    </row>
    <row r="132" spans="3:31" ht="14.25" customHeight="1">
      <c r="C132" s="204"/>
      <c r="D132" s="205"/>
      <c r="E132" s="952" t="s">
        <v>147</v>
      </c>
      <c r="F132" s="950" t="s">
        <v>197</v>
      </c>
      <c r="G132" s="950" t="s">
        <v>198</v>
      </c>
      <c r="H132" s="951" t="s">
        <v>199</v>
      </c>
      <c r="I132" s="205"/>
      <c r="J132" s="205"/>
      <c r="K132" s="205"/>
      <c r="L132" s="227"/>
      <c r="M132" s="205"/>
      <c r="N132" s="205"/>
      <c r="O132" s="205"/>
      <c r="P132" s="205"/>
      <c r="Q132" s="205"/>
      <c r="R132" s="205"/>
      <c r="S132" s="205"/>
      <c r="T132" s="205"/>
      <c r="U132" s="205"/>
      <c r="V132" s="205"/>
      <c r="W132" s="205"/>
      <c r="X132" s="205"/>
      <c r="Y132" s="205"/>
      <c r="Z132" s="205"/>
      <c r="AA132" s="205"/>
      <c r="AB132" s="205"/>
      <c r="AC132" s="205"/>
      <c r="AD132" s="205"/>
      <c r="AE132" s="205"/>
    </row>
    <row r="133" spans="3:31" ht="26.25" customHeight="1">
      <c r="C133" s="204"/>
      <c r="D133" s="205"/>
      <c r="E133" s="1332"/>
      <c r="F133" s="1341"/>
      <c r="G133" s="1341"/>
      <c r="H133" s="1342"/>
      <c r="I133" s="599"/>
      <c r="J133" s="343"/>
      <c r="K133" s="205"/>
      <c r="L133" s="227"/>
      <c r="M133" s="205"/>
      <c r="N133" s="205"/>
      <c r="O133" s="205"/>
      <c r="P133" s="205"/>
      <c r="Q133" s="205"/>
      <c r="R133" s="205"/>
      <c r="S133" s="205"/>
      <c r="T133" s="205"/>
      <c r="U133" s="205"/>
      <c r="V133" s="205"/>
      <c r="W133" s="205"/>
      <c r="X133" s="205"/>
      <c r="Y133" s="205"/>
      <c r="Z133" s="205"/>
      <c r="AA133" s="205"/>
      <c r="AB133" s="205"/>
      <c r="AC133" s="205"/>
      <c r="AD133" s="205"/>
      <c r="AE133" s="205"/>
    </row>
    <row r="134" spans="3:31" ht="15.75" customHeight="1">
      <c r="C134" s="204"/>
      <c r="D134" s="205"/>
      <c r="E134" s="629"/>
      <c r="F134" s="545" t="str">
        <f t="shared" ref="F134:F138" si="0">IF(F18="","",F18)</f>
        <v/>
      </c>
      <c r="G134" s="602"/>
      <c r="H134" s="602"/>
      <c r="I134" s="206"/>
      <c r="J134" s="205"/>
      <c r="K134" s="205"/>
      <c r="L134" s="227"/>
      <c r="M134" s="205"/>
      <c r="N134" s="205"/>
      <c r="O134" s="205"/>
      <c r="P134" s="205"/>
      <c r="Q134" s="205"/>
      <c r="R134" s="205"/>
      <c r="S134" s="205"/>
      <c r="T134" s="205"/>
      <c r="U134" s="205"/>
      <c r="V134" s="205"/>
      <c r="W134" s="205"/>
      <c r="X134" s="205"/>
      <c r="Y134" s="205"/>
      <c r="Z134" s="205"/>
      <c r="AA134" s="205"/>
      <c r="AB134" s="205"/>
      <c r="AC134" s="205"/>
      <c r="AD134" s="205"/>
      <c r="AE134" s="205"/>
    </row>
    <row r="135" spans="3:31" ht="15.75" customHeight="1">
      <c r="C135" s="204"/>
      <c r="D135" s="205"/>
      <c r="E135" s="629"/>
      <c r="F135" s="545" t="str">
        <f t="shared" si="0"/>
        <v/>
      </c>
      <c r="G135" s="602"/>
      <c r="H135" s="602"/>
      <c r="I135" s="205"/>
      <c r="J135" s="205"/>
      <c r="K135" s="205"/>
      <c r="L135" s="227"/>
      <c r="M135" s="205"/>
      <c r="N135" s="205"/>
      <c r="O135" s="205"/>
      <c r="P135" s="205"/>
      <c r="Q135" s="205"/>
      <c r="R135" s="205"/>
      <c r="S135" s="205"/>
      <c r="T135" s="205"/>
      <c r="U135" s="205"/>
      <c r="V135" s="205"/>
      <c r="W135" s="205"/>
      <c r="X135" s="205"/>
      <c r="Y135" s="205"/>
      <c r="Z135" s="205"/>
      <c r="AA135" s="205"/>
      <c r="AB135" s="205"/>
      <c r="AC135" s="205"/>
      <c r="AD135" s="205"/>
      <c r="AE135" s="205"/>
    </row>
    <row r="136" spans="3:31" ht="15.75" customHeight="1">
      <c r="C136" s="204"/>
      <c r="D136" s="205"/>
      <c r="E136" s="629"/>
      <c r="F136" s="545" t="str">
        <f t="shared" si="0"/>
        <v/>
      </c>
      <c r="G136" s="602"/>
      <c r="H136" s="602"/>
      <c r="I136" s="205"/>
      <c r="J136" s="205"/>
      <c r="K136" s="205"/>
      <c r="L136" s="227"/>
      <c r="M136" s="205"/>
      <c r="N136" s="205"/>
      <c r="O136" s="205"/>
      <c r="P136" s="205"/>
      <c r="Q136" s="205"/>
      <c r="R136" s="205"/>
      <c r="S136" s="205"/>
      <c r="T136" s="205"/>
      <c r="U136" s="205"/>
      <c r="V136" s="205"/>
      <c r="W136" s="205"/>
      <c r="X136" s="205"/>
      <c r="Y136" s="205"/>
      <c r="Z136" s="205"/>
      <c r="AA136" s="205"/>
      <c r="AB136" s="205"/>
      <c r="AC136" s="205"/>
      <c r="AD136" s="205"/>
      <c r="AE136" s="205"/>
    </row>
    <row r="137" spans="3:31" ht="15.75" customHeight="1">
      <c r="C137" s="204"/>
      <c r="D137" s="205"/>
      <c r="E137" s="629"/>
      <c r="F137" s="545" t="str">
        <f t="shared" si="0"/>
        <v/>
      </c>
      <c r="G137" s="602"/>
      <c r="H137" s="602"/>
      <c r="I137" s="205"/>
      <c r="J137" s="205"/>
      <c r="K137" s="205"/>
      <c r="L137" s="227"/>
      <c r="M137" s="205"/>
      <c r="N137" s="205"/>
      <c r="O137" s="205"/>
      <c r="P137" s="205"/>
      <c r="Q137" s="205"/>
      <c r="R137" s="205"/>
      <c r="S137" s="205"/>
      <c r="T137" s="205"/>
      <c r="U137" s="205"/>
      <c r="V137" s="205"/>
      <c r="W137" s="205"/>
      <c r="X137" s="205"/>
      <c r="Y137" s="205"/>
      <c r="Z137" s="205"/>
      <c r="AA137" s="205"/>
      <c r="AB137" s="205"/>
      <c r="AC137" s="205"/>
      <c r="AD137" s="205"/>
      <c r="AE137" s="205"/>
    </row>
    <row r="138" spans="3:31" ht="15.75" customHeight="1">
      <c r="C138" s="204"/>
      <c r="D138" s="205"/>
      <c r="E138" s="629"/>
      <c r="F138" s="545" t="str">
        <f t="shared" si="0"/>
        <v/>
      </c>
      <c r="G138" s="602"/>
      <c r="H138" s="602"/>
      <c r="I138" s="205"/>
      <c r="J138" s="205"/>
      <c r="K138" s="205"/>
      <c r="L138" s="227"/>
      <c r="M138" s="205"/>
      <c r="N138" s="205"/>
      <c r="O138" s="205"/>
      <c r="P138" s="205"/>
      <c r="Q138" s="205"/>
      <c r="R138" s="205"/>
      <c r="S138" s="205"/>
      <c r="T138" s="205"/>
      <c r="U138" s="205"/>
      <c r="V138" s="205"/>
      <c r="W138" s="205"/>
      <c r="X138" s="205"/>
      <c r="Y138" s="205"/>
      <c r="Z138" s="205"/>
      <c r="AA138" s="205"/>
      <c r="AB138" s="205"/>
      <c r="AC138" s="205"/>
      <c r="AD138" s="205"/>
      <c r="AE138" s="205"/>
    </row>
    <row r="139" spans="3:31" ht="15.75" customHeight="1">
      <c r="C139" s="204"/>
      <c r="D139" s="205"/>
      <c r="E139" s="629"/>
      <c r="F139" s="545" t="str">
        <f>IF(F23="","",F23)</f>
        <v/>
      </c>
      <c r="G139" s="602"/>
      <c r="H139" s="602"/>
      <c r="I139" s="205"/>
      <c r="J139" s="205"/>
      <c r="K139" s="205"/>
      <c r="L139" s="227"/>
      <c r="M139" s="205"/>
      <c r="N139" s="205"/>
      <c r="O139" s="205"/>
      <c r="P139" s="205"/>
      <c r="Q139" s="205"/>
      <c r="R139" s="205"/>
      <c r="S139" s="205"/>
      <c r="T139" s="205"/>
      <c r="U139" s="205"/>
      <c r="V139" s="205"/>
      <c r="W139" s="205"/>
      <c r="X139" s="205"/>
      <c r="Y139" s="205"/>
      <c r="Z139" s="205"/>
      <c r="AA139" s="205"/>
      <c r="AB139" s="205"/>
      <c r="AC139" s="205"/>
      <c r="AD139" s="205"/>
      <c r="AE139" s="205"/>
    </row>
    <row r="140" spans="3:31" ht="15.75" customHeight="1">
      <c r="C140" s="204"/>
      <c r="D140" s="205"/>
      <c r="E140" s="947" t="s">
        <v>151</v>
      </c>
      <c r="F140" s="947"/>
      <c r="G140" s="947"/>
      <c r="H140" s="947"/>
      <c r="I140" s="947"/>
      <c r="J140" s="947"/>
      <c r="K140" s="947"/>
      <c r="L140" s="947"/>
      <c r="M140" s="205"/>
      <c r="N140" s="205"/>
      <c r="O140" s="205"/>
      <c r="P140" s="205"/>
      <c r="Q140" s="205"/>
      <c r="R140" s="205"/>
      <c r="S140" s="205"/>
      <c r="T140" s="205"/>
      <c r="U140" s="205"/>
      <c r="V140" s="205"/>
      <c r="W140" s="205"/>
      <c r="X140" s="205"/>
      <c r="Y140" s="205"/>
      <c r="Z140" s="205"/>
      <c r="AA140" s="205"/>
      <c r="AB140" s="205"/>
      <c r="AC140" s="205"/>
      <c r="AD140" s="205"/>
      <c r="AE140" s="205"/>
    </row>
    <row r="141" spans="3:31" ht="15.75" customHeight="1">
      <c r="C141" s="204"/>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row>
    <row r="142" spans="3:31" ht="15.75" customHeight="1">
      <c r="C142" s="204"/>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row>
    <row r="143" spans="3:31" ht="15.75" customHeight="1">
      <c r="C143" s="204"/>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row>
    <row r="144" spans="3:31" ht="15.75" customHeight="1">
      <c r="C144" s="204"/>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row>
    <row r="145" spans="3:31" ht="15.75" customHeight="1">
      <c r="C145" s="204"/>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row>
    <row r="146" spans="3:31" ht="15.75" customHeight="1">
      <c r="C146" s="204"/>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row>
    <row r="147" spans="3:31" ht="15.75" customHeight="1">
      <c r="C147" s="204"/>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row>
    <row r="148" spans="3:31" ht="15.75" customHeight="1">
      <c r="C148" s="204"/>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row>
    <row r="149" spans="3:31" ht="15.75" customHeight="1">
      <c r="C149" s="204"/>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row>
    <row r="150" spans="3:31" ht="15.75" customHeight="1">
      <c r="C150" s="204"/>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row>
    <row r="151" spans="3:31" ht="15.75" customHeight="1">
      <c r="C151" s="204"/>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row>
    <row r="152" spans="3:31" ht="15.75" customHeight="1">
      <c r="C152" s="204"/>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row>
    <row r="153" spans="3:31" ht="15.75" customHeight="1">
      <c r="C153" s="204"/>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row>
    <row r="154" spans="3:31" ht="15.75" customHeight="1">
      <c r="C154" s="204"/>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row>
    <row r="155" spans="3:31" ht="15.75" customHeight="1">
      <c r="C155" s="204"/>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row>
    <row r="156" spans="3:31" ht="15.75" customHeight="1">
      <c r="C156" s="204"/>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row>
    <row r="157" spans="3:31" ht="15.75" customHeight="1">
      <c r="C157" s="204"/>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row>
    <row r="158" spans="3:31" ht="15.75" customHeight="1">
      <c r="C158" s="204"/>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row>
    <row r="159" spans="3:31" ht="15.75" customHeight="1">
      <c r="C159" s="204"/>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row>
    <row r="160" spans="3:31" ht="15.75" customHeight="1">
      <c r="C160" s="204"/>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row>
    <row r="161" spans="3:31" ht="15.75" customHeight="1">
      <c r="C161" s="204"/>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row>
    <row r="162" spans="3:31" ht="15.75" customHeight="1">
      <c r="C162" s="204"/>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row>
    <row r="163" spans="3:31" ht="15.75" customHeight="1">
      <c r="C163" s="204"/>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row>
    <row r="164" spans="3:31" ht="15.75" customHeight="1">
      <c r="C164" s="204"/>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row>
    <row r="165" spans="3:31" ht="15.75" customHeight="1">
      <c r="C165" s="204"/>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row>
    <row r="166" spans="3:31" ht="15.75" customHeight="1">
      <c r="C166" s="204"/>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row>
    <row r="167" spans="3:31" ht="15.75" customHeight="1">
      <c r="C167" s="204"/>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row>
    <row r="168" spans="3:31" ht="15.75" customHeight="1">
      <c r="C168" s="204"/>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row>
    <row r="169" spans="3:31" ht="15.75" customHeight="1">
      <c r="C169" s="204"/>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row>
    <row r="170" spans="3:31" ht="15.75" customHeight="1">
      <c r="C170" s="204"/>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row>
    <row r="171" spans="3:31" ht="15.75" customHeight="1">
      <c r="C171" s="204"/>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row>
    <row r="172" spans="3:31" ht="15.75" customHeight="1">
      <c r="C172" s="204"/>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row>
    <row r="173" spans="3:31" ht="15.75" customHeight="1">
      <c r="C173" s="204"/>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row>
    <row r="174" spans="3:31" ht="15.75" customHeight="1">
      <c r="C174" s="204"/>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row>
    <row r="175" spans="3:31" ht="15.75" customHeight="1">
      <c r="C175" s="204"/>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row>
    <row r="176" spans="3:31" ht="15.75" customHeight="1">
      <c r="C176" s="204"/>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row>
    <row r="177" spans="3:31" ht="15.75" customHeight="1">
      <c r="C177" s="204"/>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row>
    <row r="178" spans="3:31" ht="15.75" customHeight="1">
      <c r="C178" s="204"/>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row>
    <row r="179" spans="3:31" ht="15.75" customHeight="1">
      <c r="C179" s="204"/>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row>
    <row r="180" spans="3:31" ht="15.75" customHeight="1">
      <c r="C180" s="204"/>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row>
    <row r="181" spans="3:31" ht="15.75" customHeight="1">
      <c r="C181" s="204"/>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row>
    <row r="182" spans="3:31" ht="15.75" customHeight="1">
      <c r="C182" s="204"/>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row>
    <row r="183" spans="3:31" ht="15.75" customHeight="1">
      <c r="C183" s="204"/>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row>
    <row r="184" spans="3:31" ht="15.75" customHeight="1">
      <c r="C184" s="204"/>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row>
    <row r="185" spans="3:31" ht="15.75" customHeight="1">
      <c r="C185" s="204"/>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row>
    <row r="186" spans="3:31" ht="15.75" customHeight="1">
      <c r="C186" s="204"/>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row>
    <row r="187" spans="3:31" ht="15.75" customHeight="1">
      <c r="C187" s="204"/>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row>
    <row r="188" spans="3:31" ht="15.75" customHeight="1">
      <c r="C188" s="204"/>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row>
    <row r="189" spans="3:31" ht="15.75" customHeight="1">
      <c r="C189" s="204"/>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row>
    <row r="190" spans="3:31" ht="15.75" customHeight="1">
      <c r="C190" s="204"/>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row>
    <row r="191" spans="3:31" ht="15.75" customHeight="1">
      <c r="C191" s="204"/>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row>
    <row r="192" spans="3:31" ht="15.75" customHeight="1">
      <c r="C192" s="204"/>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row>
    <row r="193" spans="3:31" ht="15.75" customHeight="1">
      <c r="C193" s="204"/>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row>
    <row r="194" spans="3:31" ht="15.75" customHeight="1">
      <c r="C194" s="204"/>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row>
    <row r="195" spans="3:31" ht="15.75" customHeight="1">
      <c r="C195" s="204"/>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row>
    <row r="196" spans="3:31" ht="15.75" customHeight="1">
      <c r="C196" s="204"/>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row>
    <row r="197" spans="3:31" ht="15.75" customHeight="1">
      <c r="C197" s="204"/>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row>
    <row r="198" spans="3:31" ht="15.75" customHeight="1">
      <c r="C198" s="204"/>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row>
    <row r="199" spans="3:31" ht="15.75" customHeight="1">
      <c r="C199" s="204"/>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row>
    <row r="200" spans="3:31" ht="15.75" customHeight="1">
      <c r="C200" s="204"/>
      <c r="D200" s="205"/>
      <c r="E200" s="205"/>
      <c r="F200" s="240"/>
      <c r="G200" s="240"/>
      <c r="H200" s="240"/>
      <c r="I200" s="240"/>
      <c r="J200" s="240"/>
      <c r="K200" s="240"/>
      <c r="L200" s="240"/>
      <c r="M200" s="240"/>
      <c r="N200" s="240"/>
      <c r="O200" s="205"/>
      <c r="P200" s="205"/>
      <c r="Q200" s="205"/>
      <c r="R200" s="205"/>
      <c r="S200" s="205"/>
      <c r="T200" s="205"/>
      <c r="U200" s="205"/>
      <c r="V200" s="205"/>
      <c r="W200" s="205"/>
      <c r="X200" s="205"/>
      <c r="Y200" s="205"/>
      <c r="Z200" s="205"/>
      <c r="AA200" s="205"/>
      <c r="AB200" s="205"/>
      <c r="AC200" s="205"/>
      <c r="AD200" s="205"/>
      <c r="AE200" s="205"/>
    </row>
    <row r="201" spans="3:31" ht="15.75" customHeight="1">
      <c r="C201" s="204"/>
      <c r="D201" s="205"/>
      <c r="E201" s="205"/>
      <c r="F201" s="240"/>
      <c r="G201" s="240"/>
      <c r="H201" s="240"/>
      <c r="I201" s="240"/>
      <c r="J201" s="240"/>
      <c r="K201" s="240"/>
      <c r="L201" s="240"/>
      <c r="M201" s="240"/>
      <c r="N201" s="240"/>
      <c r="O201" s="205"/>
      <c r="P201" s="205"/>
      <c r="Q201" s="205"/>
      <c r="R201" s="205"/>
      <c r="S201" s="205"/>
      <c r="T201" s="205"/>
      <c r="U201" s="205"/>
      <c r="V201" s="205"/>
      <c r="W201" s="205"/>
      <c r="X201" s="205"/>
      <c r="Y201" s="205"/>
      <c r="Z201" s="205"/>
      <c r="AA201" s="205"/>
      <c r="AB201" s="205"/>
      <c r="AC201" s="205"/>
      <c r="AD201" s="205"/>
      <c r="AE201" s="205"/>
    </row>
    <row r="202" spans="3:31" ht="15.75" customHeight="1">
      <c r="C202" s="204"/>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row>
    <row r="203" spans="3:31" ht="15.75" customHeight="1">
      <c r="C203" s="204"/>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row>
    <row r="204" spans="3:31" ht="15.75" customHeight="1">
      <c r="C204" s="204"/>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row>
    <row r="205" spans="3:31" ht="15.75" customHeight="1">
      <c r="C205" s="204"/>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row>
    <row r="206" spans="3:31" ht="15.75" customHeight="1">
      <c r="C206" s="204"/>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row>
    <row r="207" spans="3:31" ht="15.75" customHeight="1">
      <c r="C207" s="204"/>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row>
    <row r="208" spans="3:31" ht="15.75" customHeight="1">
      <c r="C208" s="204"/>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row>
    <row r="209" spans="3:31" ht="15.75" customHeight="1">
      <c r="C209" s="204"/>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row>
    <row r="210" spans="3:31" ht="15.75" customHeight="1">
      <c r="C210" s="204"/>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row>
    <row r="211" spans="3:31" ht="15.75" customHeight="1">
      <c r="C211" s="204"/>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row>
    <row r="212" spans="3:31" ht="15.75" customHeight="1">
      <c r="C212" s="204"/>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row>
    <row r="213" spans="3:31" ht="15.75" customHeight="1">
      <c r="C213" s="204"/>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row>
    <row r="214" spans="3:31" ht="15.75" customHeight="1">
      <c r="C214" s="204"/>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row>
    <row r="215" spans="3:31" ht="15.75" customHeight="1">
      <c r="C215" s="204"/>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row>
    <row r="216" spans="3:31" ht="15.75" customHeight="1">
      <c r="C216" s="204"/>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row>
    <row r="217" spans="3:31" ht="15.75" customHeight="1">
      <c r="C217" s="204"/>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row>
    <row r="218" spans="3:31" ht="15.75" customHeight="1">
      <c r="C218" s="204"/>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row>
    <row r="219" spans="3:31" ht="15.75" customHeight="1">
      <c r="C219" s="204"/>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row>
    <row r="220" spans="3:31" ht="15.75" customHeight="1">
      <c r="C220" s="204"/>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row>
    <row r="221" spans="3:31" ht="15.75" customHeight="1">
      <c r="C221" s="204"/>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row>
    <row r="222" spans="3:31" ht="15.75" customHeight="1">
      <c r="C222" s="204"/>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row>
    <row r="223" spans="3:31" ht="15.75" customHeight="1">
      <c r="C223" s="204"/>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row>
    <row r="224" spans="3:31" ht="15.75" customHeight="1">
      <c r="C224" s="204"/>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row>
    <row r="225" spans="3:31" ht="15.75" customHeight="1">
      <c r="C225" s="204"/>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row>
    <row r="226" spans="3:31" ht="15.75" customHeight="1">
      <c r="C226" s="204"/>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row>
    <row r="227" spans="3:31" ht="15.75" customHeight="1">
      <c r="C227" s="204"/>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row>
    <row r="228" spans="3:31" ht="15.75" customHeight="1">
      <c r="C228" s="204"/>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row>
    <row r="229" spans="3:31" ht="15.75" customHeight="1">
      <c r="C229" s="204"/>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row>
    <row r="230" spans="3:31" ht="15.75" customHeight="1">
      <c r="C230" s="204"/>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row>
    <row r="231" spans="3:31" ht="15.75" customHeight="1">
      <c r="C231" s="204"/>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row>
    <row r="232" spans="3:31" ht="15.75" customHeight="1">
      <c r="C232" s="204"/>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row>
    <row r="233" spans="3:31" ht="15.75" customHeight="1">
      <c r="C233" s="204"/>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row>
    <row r="234" spans="3:31" ht="15.75" customHeight="1">
      <c r="C234" s="204"/>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row>
    <row r="235" spans="3:31" ht="15.75" customHeight="1">
      <c r="C235" s="204"/>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row>
    <row r="236" spans="3:31" ht="15.75" customHeight="1">
      <c r="C236" s="204"/>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row>
    <row r="237" spans="3:31" ht="15.75" customHeight="1">
      <c r="C237" s="204"/>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row>
    <row r="238" spans="3:31" ht="15.75" customHeight="1">
      <c r="C238" s="204"/>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row>
    <row r="239" spans="3:31" ht="15.75" customHeight="1">
      <c r="C239" s="204"/>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row>
    <row r="240" spans="3:31" ht="15.75" customHeight="1">
      <c r="C240" s="204"/>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row>
    <row r="241" spans="3:31" ht="15.75" customHeight="1">
      <c r="C241" s="204"/>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row>
    <row r="242" spans="3:31" ht="15.75" customHeight="1">
      <c r="C242" s="204"/>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row>
    <row r="243" spans="3:31" ht="15.75" customHeight="1">
      <c r="C243" s="204"/>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row>
    <row r="244" spans="3:31" ht="15.75" customHeight="1">
      <c r="C244" s="204"/>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row>
    <row r="245" spans="3:31" ht="15.75" customHeight="1">
      <c r="C245" s="204"/>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row>
    <row r="246" spans="3:31" ht="15.75" customHeight="1">
      <c r="C246" s="204"/>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row>
    <row r="247" spans="3:31" ht="15.75" customHeight="1">
      <c r="C247" s="204"/>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row>
    <row r="248" spans="3:31" ht="15.75" customHeight="1">
      <c r="C248" s="204"/>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row>
    <row r="249" spans="3:31" ht="15.75" customHeight="1">
      <c r="C249" s="204"/>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row>
    <row r="250" spans="3:31" ht="15.75" customHeight="1">
      <c r="C250" s="204"/>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row>
    <row r="251" spans="3:31" ht="15.75" customHeight="1">
      <c r="C251" s="204"/>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row>
    <row r="252" spans="3:31" ht="15.75" customHeight="1">
      <c r="C252" s="204"/>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row>
    <row r="253" spans="3:31" ht="15.75" customHeight="1">
      <c r="C253" s="204"/>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row>
    <row r="254" spans="3:31" ht="15.75" customHeight="1">
      <c r="C254" s="204"/>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row>
    <row r="255" spans="3:31" ht="15.75" customHeight="1">
      <c r="C255" s="204"/>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row>
    <row r="256" spans="3:31" ht="15.75" customHeight="1">
      <c r="C256" s="204"/>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row>
    <row r="257" spans="3:31" ht="15.75" customHeight="1">
      <c r="C257" s="204"/>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row>
    <row r="258" spans="3:31" ht="15.75" customHeight="1">
      <c r="C258" s="204"/>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row>
    <row r="259" spans="3:31" ht="15.75" customHeight="1">
      <c r="C259" s="204"/>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row>
    <row r="260" spans="3:31" ht="15.75" customHeight="1">
      <c r="C260" s="204"/>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row>
    <row r="261" spans="3:31" ht="15.75" customHeight="1">
      <c r="C261" s="204"/>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row>
    <row r="262" spans="3:31" ht="15.75" customHeight="1">
      <c r="C262" s="204"/>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row>
    <row r="263" spans="3:31" ht="15.75" customHeight="1">
      <c r="C263" s="204"/>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row>
    <row r="264" spans="3:31" ht="15.75" customHeight="1">
      <c r="C264" s="204"/>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row>
    <row r="265" spans="3:31" ht="15.75" customHeight="1">
      <c r="C265" s="204"/>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row>
    <row r="266" spans="3:31" ht="15.75" customHeight="1">
      <c r="C266" s="204"/>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row>
    <row r="267" spans="3:31" ht="15.75" customHeight="1">
      <c r="C267" s="204"/>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row>
    <row r="268" spans="3:31" ht="15.75" customHeight="1">
      <c r="C268" s="204"/>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row>
    <row r="269" spans="3:31" ht="15.75" customHeight="1">
      <c r="C269" s="204"/>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row>
    <row r="270" spans="3:31" ht="15.75" customHeight="1">
      <c r="C270" s="204"/>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row>
    <row r="271" spans="3:31" ht="15.75" customHeight="1">
      <c r="C271" s="204"/>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row>
    <row r="272" spans="3:31" ht="15.75" customHeight="1">
      <c r="C272" s="204"/>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row>
    <row r="273" spans="3:31" ht="15.75" customHeight="1">
      <c r="C273" s="204"/>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row>
    <row r="274" spans="3:31" ht="15.75" customHeight="1">
      <c r="C274" s="204"/>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row>
    <row r="275" spans="3:31" ht="15.75" customHeight="1">
      <c r="C275" s="204"/>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row>
    <row r="276" spans="3:31" ht="15.75" customHeight="1">
      <c r="C276" s="204"/>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row>
    <row r="277" spans="3:31" ht="15.75" customHeight="1">
      <c r="C277" s="204"/>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row>
    <row r="278" spans="3:31" ht="15.75" customHeight="1">
      <c r="C278" s="204"/>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row>
    <row r="279" spans="3:31" ht="15.75" customHeight="1">
      <c r="C279" s="204"/>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row>
    <row r="280" spans="3:31" ht="15.75" customHeight="1">
      <c r="C280" s="204"/>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row>
    <row r="281" spans="3:31" ht="15.75" customHeight="1">
      <c r="C281" s="204"/>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row>
    <row r="282" spans="3:31" ht="15.75" customHeight="1">
      <c r="C282" s="204"/>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row>
    <row r="283" spans="3:31" ht="15.75" customHeight="1">
      <c r="C283" s="204"/>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row>
    <row r="284" spans="3:31" ht="15.75" customHeight="1">
      <c r="C284" s="204"/>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row>
    <row r="285" spans="3:31" ht="15.75" customHeight="1">
      <c r="C285" s="204"/>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row>
    <row r="286" spans="3:31" ht="15.75" customHeight="1">
      <c r="C286" s="204"/>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row>
    <row r="287" spans="3:31" ht="15.75" customHeight="1">
      <c r="C287" s="204"/>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row>
    <row r="288" spans="3:31" ht="15.75" customHeight="1">
      <c r="C288" s="204"/>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row>
    <row r="289" spans="3:31" ht="15.75" customHeight="1">
      <c r="C289" s="204"/>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row>
    <row r="290" spans="3:31" ht="15.75" customHeight="1">
      <c r="C290" s="204"/>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row>
    <row r="291" spans="3:31" ht="15.75" customHeight="1">
      <c r="C291" s="204"/>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row>
    <row r="292" spans="3:31" ht="15.75" customHeight="1">
      <c r="C292" s="204"/>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row>
    <row r="293" spans="3:31" ht="15.75" customHeight="1">
      <c r="C293" s="204"/>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row>
    <row r="294" spans="3:31" ht="15.75" customHeight="1">
      <c r="C294" s="204"/>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row>
    <row r="295" spans="3:31" ht="15.75" customHeight="1">
      <c r="C295" s="204"/>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row>
    <row r="296" spans="3:31" ht="15.75" customHeight="1">
      <c r="C296" s="204"/>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row>
    <row r="297" spans="3:31" ht="15.75" customHeight="1">
      <c r="C297" s="204"/>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row>
    <row r="298" spans="3:31" ht="15.75" customHeight="1">
      <c r="C298" s="204"/>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row>
    <row r="299" spans="3:31" ht="15.75" customHeight="1">
      <c r="C299" s="204"/>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row>
    <row r="300" spans="3:31" ht="15.75" customHeight="1">
      <c r="C300" s="204"/>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row>
    <row r="301" spans="3:31" ht="15.75" customHeight="1">
      <c r="C301" s="204"/>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row>
    <row r="302" spans="3:31" ht="15.75" customHeight="1">
      <c r="C302" s="204"/>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row>
    <row r="303" spans="3:31" ht="15.75" customHeight="1">
      <c r="C303" s="204"/>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row>
    <row r="304" spans="3:31" ht="15.75" customHeight="1">
      <c r="C304" s="204"/>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row>
    <row r="305" spans="3:31" ht="15.75" customHeight="1">
      <c r="C305" s="204"/>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row>
    <row r="306" spans="3:31" ht="15.75" customHeight="1">
      <c r="C306" s="204"/>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row>
    <row r="307" spans="3:31" ht="15.75" customHeight="1">
      <c r="C307" s="204"/>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row>
    <row r="308" spans="3:31" ht="15.75" customHeight="1">
      <c r="C308" s="204"/>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row>
    <row r="309" spans="3:31" ht="15.75" customHeight="1">
      <c r="C309" s="204"/>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row>
    <row r="310" spans="3:31" ht="15.75" customHeight="1">
      <c r="C310" s="204"/>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row>
    <row r="311" spans="3:31" ht="15.75" customHeight="1">
      <c r="C311" s="204"/>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row>
    <row r="312" spans="3:31" ht="15.75" customHeight="1">
      <c r="C312" s="204"/>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row>
    <row r="313" spans="3:31" ht="15.75" customHeight="1">
      <c r="C313" s="204"/>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row>
    <row r="314" spans="3:31" ht="15.75" customHeight="1">
      <c r="C314" s="204"/>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row>
    <row r="315" spans="3:31" ht="15.75" customHeight="1">
      <c r="C315" s="204"/>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row>
    <row r="316" spans="3:31" ht="15.75" customHeight="1">
      <c r="C316" s="204"/>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row>
    <row r="317" spans="3:31" ht="15.75" customHeight="1">
      <c r="C317" s="204"/>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row>
    <row r="318" spans="3:31" ht="15.75" customHeight="1">
      <c r="C318" s="204"/>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row>
    <row r="319" spans="3:31" ht="15.75" customHeight="1">
      <c r="C319" s="204"/>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row>
    <row r="320" spans="3:31" ht="15.75" customHeight="1">
      <c r="C320" s="204"/>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row>
    <row r="321" spans="3:31" ht="15.75" customHeight="1">
      <c r="C321" s="204"/>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row>
    <row r="322" spans="3:31" ht="15.75" customHeight="1">
      <c r="C322" s="204"/>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row>
    <row r="323" spans="3:31" ht="15.75" customHeight="1">
      <c r="C323" s="204"/>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row>
    <row r="324" spans="3:31" ht="15.75" customHeight="1">
      <c r="C324" s="204"/>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row>
    <row r="325" spans="3:31" ht="15.75" customHeight="1">
      <c r="C325" s="204"/>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row>
    <row r="326" spans="3:31" ht="15.75" customHeight="1">
      <c r="C326" s="204"/>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row>
    <row r="327" spans="3:31" ht="15.75" customHeight="1">
      <c r="C327" s="204"/>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row>
    <row r="328" spans="3:31" ht="15.75" customHeight="1">
      <c r="C328" s="204"/>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row>
    <row r="329" spans="3:31" ht="15.75" customHeight="1">
      <c r="C329" s="204"/>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row>
    <row r="330" spans="3:31" ht="15.75" customHeight="1">
      <c r="C330" s="204"/>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row>
    <row r="331" spans="3:31" ht="15.75" customHeight="1">
      <c r="C331" s="204"/>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row>
    <row r="332" spans="3:31" ht="15.75" customHeight="1">
      <c r="C332" s="204"/>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row>
    <row r="333" spans="3:31" ht="15.75" customHeight="1">
      <c r="C333" s="204"/>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row>
    <row r="334" spans="3:31" ht="15.75" customHeight="1">
      <c r="C334" s="204"/>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row>
    <row r="335" spans="3:31" ht="15.75" customHeight="1">
      <c r="C335" s="204"/>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row>
    <row r="336" spans="3:31" ht="15.75" customHeight="1">
      <c r="C336" s="204"/>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row>
    <row r="337" spans="3:31" ht="15.75" customHeight="1">
      <c r="C337" s="204"/>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row>
    <row r="338" spans="3:31" ht="15.75" customHeight="1">
      <c r="C338" s="204"/>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row>
    <row r="339" spans="3:31" ht="15.75" customHeight="1">
      <c r="C339" s="204"/>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row>
    <row r="340" spans="3:31" ht="15.75" customHeight="1">
      <c r="C340" s="204"/>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row>
    <row r="341" spans="3:31" ht="15.75" customHeight="1">
      <c r="C341" s="204"/>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row>
    <row r="342" spans="3:31" ht="15.75" customHeight="1">
      <c r="C342" s="204"/>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c r="AA342" s="205"/>
      <c r="AB342" s="205"/>
      <c r="AC342" s="205"/>
      <c r="AD342" s="205"/>
      <c r="AE342" s="205"/>
    </row>
    <row r="343" spans="3:31" ht="15.75" customHeight="1">
      <c r="C343" s="204"/>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row>
    <row r="344" spans="3:31" ht="15.75" customHeight="1">
      <c r="C344" s="204"/>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row>
    <row r="345" spans="3:31" ht="15.75" customHeight="1">
      <c r="C345" s="204"/>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c r="AE345" s="205"/>
    </row>
    <row r="346" spans="3:31" ht="15.75" customHeight="1">
      <c r="C346" s="204"/>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c r="AE346" s="205"/>
    </row>
    <row r="347" spans="3:31" ht="15.75" customHeight="1">
      <c r="C347" s="204"/>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c r="AE347" s="205"/>
    </row>
    <row r="348" spans="3:31" ht="15.75" customHeight="1">
      <c r="C348" s="204"/>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c r="AE348" s="205"/>
    </row>
    <row r="349" spans="3:31" ht="15.75" customHeight="1">
      <c r="C349" s="204"/>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c r="AE349" s="205"/>
    </row>
    <row r="350" spans="3:31" ht="15.75" customHeight="1">
      <c r="C350" s="204"/>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c r="AE350" s="205"/>
    </row>
    <row r="351" spans="3:31" ht="15.75" customHeight="1">
      <c r="C351" s="204"/>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c r="AE351" s="205"/>
    </row>
    <row r="352" spans="3:31" ht="15.75" customHeight="1">
      <c r="C352" s="204"/>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c r="AE352" s="205"/>
    </row>
    <row r="353" spans="3:31" ht="15.75" customHeight="1">
      <c r="C353" s="204"/>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c r="AE353" s="205"/>
    </row>
    <row r="354" spans="3:31" ht="15.75" customHeight="1">
      <c r="C354" s="204"/>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c r="AE354" s="205"/>
    </row>
    <row r="355" spans="3:31" ht="15.75" customHeight="1">
      <c r="C355" s="204"/>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c r="AE355" s="205"/>
    </row>
    <row r="356" spans="3:31" ht="15.75" customHeight="1">
      <c r="C356" s="204"/>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c r="AE356" s="205"/>
    </row>
    <row r="357" spans="3:31" ht="15.75" customHeight="1">
      <c r="C357" s="204"/>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c r="AE357" s="205"/>
    </row>
    <row r="358" spans="3:31" ht="15.75" customHeight="1">
      <c r="C358" s="204"/>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c r="AE358" s="205"/>
    </row>
    <row r="359" spans="3:31" ht="15.75" customHeight="1">
      <c r="C359" s="204"/>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c r="AA359" s="205"/>
      <c r="AB359" s="205"/>
      <c r="AC359" s="205"/>
      <c r="AD359" s="205"/>
      <c r="AE359" s="205"/>
    </row>
    <row r="360" spans="3:31" ht="15.75" customHeight="1">
      <c r="C360" s="204"/>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5"/>
      <c r="AA360" s="205"/>
      <c r="AB360" s="205"/>
      <c r="AC360" s="205"/>
      <c r="AD360" s="205"/>
      <c r="AE360" s="205"/>
    </row>
    <row r="361" spans="3:31" ht="15.75" customHeight="1">
      <c r="C361" s="204"/>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5"/>
      <c r="Z361" s="205"/>
      <c r="AA361" s="205"/>
      <c r="AB361" s="205"/>
      <c r="AC361" s="205"/>
      <c r="AD361" s="205"/>
      <c r="AE361" s="205"/>
    </row>
    <row r="362" spans="3:31" ht="15.75" customHeight="1">
      <c r="C362" s="204"/>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c r="AA362" s="205"/>
      <c r="AB362" s="205"/>
      <c r="AC362" s="205"/>
      <c r="AD362" s="205"/>
      <c r="AE362" s="205"/>
    </row>
    <row r="363" spans="3:31" ht="15.75" customHeight="1">
      <c r="C363" s="204"/>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5"/>
      <c r="Z363" s="205"/>
      <c r="AA363" s="205"/>
      <c r="AB363" s="205"/>
      <c r="AC363" s="205"/>
      <c r="AD363" s="205"/>
      <c r="AE363" s="205"/>
    </row>
    <row r="364" spans="3:31" ht="15.75" customHeight="1">
      <c r="C364" s="204"/>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c r="Z364" s="205"/>
      <c r="AA364" s="205"/>
      <c r="AB364" s="205"/>
      <c r="AC364" s="205"/>
      <c r="AD364" s="205"/>
      <c r="AE364" s="205"/>
    </row>
    <row r="365" spans="3:31" ht="15.75" customHeight="1">
      <c r="C365" s="204"/>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row>
    <row r="366" spans="3:31" ht="15.75" customHeight="1">
      <c r="C366" s="204"/>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c r="AA366" s="205"/>
      <c r="AB366" s="205"/>
      <c r="AC366" s="205"/>
      <c r="AD366" s="205"/>
      <c r="AE366" s="205"/>
    </row>
    <row r="367" spans="3:31" ht="15.75" customHeight="1">
      <c r="C367" s="204"/>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205"/>
      <c r="AA367" s="205"/>
      <c r="AB367" s="205"/>
      <c r="AC367" s="205"/>
      <c r="AD367" s="205"/>
      <c r="AE367" s="205"/>
    </row>
    <row r="368" spans="3:31" ht="15.75" customHeight="1">
      <c r="C368" s="204"/>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5"/>
      <c r="Z368" s="205"/>
      <c r="AA368" s="205"/>
      <c r="AB368" s="205"/>
      <c r="AC368" s="205"/>
      <c r="AD368" s="205"/>
      <c r="AE368" s="205"/>
    </row>
    <row r="369" spans="3:31" ht="15.75" customHeight="1">
      <c r="C369" s="204"/>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c r="Z369" s="205"/>
      <c r="AA369" s="205"/>
      <c r="AB369" s="205"/>
      <c r="AC369" s="205"/>
      <c r="AD369" s="205"/>
      <c r="AE369" s="205"/>
    </row>
    <row r="370" spans="3:31" ht="15.75" customHeight="1">
      <c r="C370" s="204"/>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row>
    <row r="371" spans="3:31" ht="15.75" customHeight="1">
      <c r="C371" s="204"/>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5"/>
      <c r="AA371" s="205"/>
      <c r="AB371" s="205"/>
      <c r="AC371" s="205"/>
      <c r="AD371" s="205"/>
      <c r="AE371" s="205"/>
    </row>
    <row r="372" spans="3:31" ht="15.75" customHeight="1">
      <c r="C372" s="204"/>
      <c r="D372" s="205"/>
      <c r="E372" s="205"/>
      <c r="F372" s="205"/>
      <c r="G372" s="205"/>
      <c r="H372" s="205"/>
      <c r="I372" s="205"/>
      <c r="J372" s="205"/>
      <c r="K372" s="205"/>
      <c r="L372" s="205"/>
      <c r="M372" s="205"/>
      <c r="N372" s="205"/>
      <c r="O372" s="205"/>
      <c r="P372" s="205"/>
      <c r="Q372" s="205"/>
      <c r="R372" s="205"/>
      <c r="S372" s="205"/>
      <c r="T372" s="205"/>
      <c r="U372" s="205"/>
      <c r="V372" s="205"/>
      <c r="W372" s="205"/>
      <c r="X372" s="205"/>
      <c r="Y372" s="205"/>
      <c r="Z372" s="205"/>
      <c r="AA372" s="205"/>
      <c r="AB372" s="205"/>
      <c r="AC372" s="205"/>
      <c r="AD372" s="205"/>
      <c r="AE372" s="205"/>
    </row>
    <row r="373" spans="3:31" ht="15.75" customHeight="1">
      <c r="C373" s="204"/>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5"/>
      <c r="AA373" s="205"/>
      <c r="AB373" s="205"/>
      <c r="AC373" s="205"/>
      <c r="AD373" s="205"/>
      <c r="AE373" s="205"/>
    </row>
    <row r="374" spans="3:31" ht="15.75" customHeight="1">
      <c r="C374" s="204"/>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c r="AA374" s="205"/>
      <c r="AB374" s="205"/>
      <c r="AC374" s="205"/>
      <c r="AD374" s="205"/>
      <c r="AE374" s="205"/>
    </row>
    <row r="375" spans="3:31" ht="15.75" customHeight="1">
      <c r="C375" s="204"/>
      <c r="D375" s="205"/>
      <c r="E375" s="205"/>
      <c r="F375" s="205"/>
      <c r="G375" s="205"/>
      <c r="H375" s="205"/>
      <c r="I375" s="205"/>
      <c r="J375" s="205"/>
      <c r="K375" s="205"/>
      <c r="L375" s="205"/>
      <c r="M375" s="205"/>
      <c r="N375" s="205"/>
      <c r="O375" s="205"/>
      <c r="P375" s="205"/>
      <c r="Q375" s="205"/>
      <c r="R375" s="205"/>
      <c r="S375" s="205"/>
      <c r="T375" s="205"/>
      <c r="U375" s="205"/>
      <c r="V375" s="205"/>
      <c r="W375" s="205"/>
      <c r="X375" s="205"/>
      <c r="Y375" s="205"/>
      <c r="Z375" s="205"/>
      <c r="AA375" s="205"/>
      <c r="AB375" s="205"/>
      <c r="AC375" s="205"/>
      <c r="AD375" s="205"/>
      <c r="AE375" s="205"/>
    </row>
    <row r="376" spans="3:31" ht="15.75" customHeight="1">
      <c r="C376" s="204"/>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c r="Z376" s="205"/>
      <c r="AA376" s="205"/>
      <c r="AB376" s="205"/>
      <c r="AC376" s="205"/>
      <c r="AD376" s="205"/>
      <c r="AE376" s="205"/>
    </row>
    <row r="377" spans="3:31" ht="15.75" customHeight="1">
      <c r="C377" s="204"/>
      <c r="D377" s="205"/>
      <c r="E377" s="205"/>
      <c r="F377" s="205"/>
      <c r="G377" s="205"/>
      <c r="H377" s="205"/>
      <c r="I377" s="205"/>
      <c r="J377" s="205"/>
      <c r="K377" s="205"/>
      <c r="L377" s="205"/>
      <c r="M377" s="205"/>
      <c r="N377" s="205"/>
      <c r="O377" s="205"/>
      <c r="P377" s="205"/>
      <c r="Q377" s="205"/>
      <c r="R377" s="205"/>
      <c r="S377" s="205"/>
      <c r="T377" s="205"/>
      <c r="U377" s="205"/>
      <c r="V377" s="205"/>
      <c r="W377" s="205"/>
      <c r="X377" s="205"/>
      <c r="Y377" s="205"/>
      <c r="Z377" s="205"/>
      <c r="AA377" s="205"/>
      <c r="AB377" s="205"/>
      <c r="AC377" s="205"/>
      <c r="AD377" s="205"/>
      <c r="AE377" s="205"/>
    </row>
    <row r="378" spans="3:31" ht="15.75" customHeight="1">
      <c r="C378" s="204"/>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5"/>
      <c r="AA378" s="205"/>
      <c r="AB378" s="205"/>
      <c r="AC378" s="205"/>
      <c r="AD378" s="205"/>
      <c r="AE378" s="205"/>
    </row>
    <row r="379" spans="3:31" ht="15.75" customHeight="1">
      <c r="C379" s="204"/>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c r="Z379" s="205"/>
      <c r="AA379" s="205"/>
      <c r="AB379" s="205"/>
      <c r="AC379" s="205"/>
      <c r="AD379" s="205"/>
      <c r="AE379" s="205"/>
    </row>
    <row r="380" spans="3:31" ht="15.75" customHeight="1">
      <c r="C380" s="204"/>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5"/>
      <c r="AA380" s="205"/>
      <c r="AB380" s="205"/>
      <c r="AC380" s="205"/>
      <c r="AD380" s="205"/>
      <c r="AE380" s="205"/>
    </row>
    <row r="381" spans="3:31" ht="15.75" customHeight="1">
      <c r="C381" s="204"/>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205"/>
      <c r="AA381" s="205"/>
      <c r="AB381" s="205"/>
      <c r="AC381" s="205"/>
      <c r="AD381" s="205"/>
      <c r="AE381" s="205"/>
    </row>
    <row r="382" spans="3:31" ht="15.75" customHeight="1">
      <c r="C382" s="204"/>
      <c r="D382" s="205"/>
      <c r="E382" s="205"/>
      <c r="F382" s="205"/>
      <c r="G382" s="205"/>
      <c r="H382" s="205"/>
      <c r="I382" s="205"/>
      <c r="J382" s="205"/>
      <c r="K382" s="205"/>
      <c r="L382" s="205"/>
      <c r="M382" s="205"/>
      <c r="N382" s="205"/>
      <c r="O382" s="205"/>
      <c r="P382" s="205"/>
      <c r="Q382" s="205"/>
      <c r="R382" s="205"/>
      <c r="S382" s="205"/>
      <c r="T382" s="205"/>
      <c r="U382" s="205"/>
      <c r="V382" s="205"/>
      <c r="W382" s="205"/>
      <c r="X382" s="205"/>
      <c r="Y382" s="205"/>
      <c r="Z382" s="205"/>
      <c r="AA382" s="205"/>
      <c r="AB382" s="205"/>
      <c r="AC382" s="205"/>
      <c r="AD382" s="205"/>
      <c r="AE382" s="205"/>
    </row>
    <row r="383" spans="3:31" ht="15.75" customHeight="1">
      <c r="C383" s="204"/>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5"/>
      <c r="Z383" s="205"/>
      <c r="AA383" s="205"/>
      <c r="AB383" s="205"/>
      <c r="AC383" s="205"/>
      <c r="AD383" s="205"/>
      <c r="AE383" s="205"/>
    </row>
    <row r="384" spans="3:31" ht="15.75" customHeight="1">
      <c r="C384" s="204"/>
      <c r="D384" s="205"/>
      <c r="E384" s="205"/>
      <c r="F384" s="205"/>
      <c r="G384" s="205"/>
      <c r="H384" s="205"/>
      <c r="I384" s="205"/>
      <c r="J384" s="205"/>
      <c r="K384" s="205"/>
      <c r="L384" s="205"/>
      <c r="M384" s="205"/>
      <c r="N384" s="205"/>
      <c r="O384" s="205"/>
      <c r="P384" s="205"/>
      <c r="Q384" s="205"/>
      <c r="R384" s="205"/>
      <c r="S384" s="205"/>
      <c r="T384" s="205"/>
      <c r="U384" s="205"/>
      <c r="V384" s="205"/>
      <c r="W384" s="205"/>
      <c r="X384" s="205"/>
      <c r="Y384" s="205"/>
      <c r="Z384" s="205"/>
      <c r="AA384" s="205"/>
      <c r="AB384" s="205"/>
      <c r="AC384" s="205"/>
      <c r="AD384" s="205"/>
      <c r="AE384" s="205"/>
    </row>
    <row r="385" spans="3:31" ht="15.75" customHeight="1">
      <c r="C385" s="204"/>
      <c r="D385" s="205"/>
      <c r="E385" s="205"/>
      <c r="F385" s="205"/>
      <c r="G385" s="205"/>
      <c r="H385" s="205"/>
      <c r="I385" s="205"/>
      <c r="J385" s="205"/>
      <c r="K385" s="205"/>
      <c r="L385" s="205"/>
      <c r="M385" s="205"/>
      <c r="N385" s="205"/>
      <c r="O385" s="205"/>
      <c r="P385" s="205"/>
      <c r="Q385" s="205"/>
      <c r="R385" s="205"/>
      <c r="S385" s="205"/>
      <c r="T385" s="205"/>
      <c r="U385" s="205"/>
      <c r="V385" s="205"/>
      <c r="W385" s="205"/>
      <c r="X385" s="205"/>
      <c r="Y385" s="205"/>
      <c r="Z385" s="205"/>
      <c r="AA385" s="205"/>
      <c r="AB385" s="205"/>
      <c r="AC385" s="205"/>
      <c r="AD385" s="205"/>
      <c r="AE385" s="205"/>
    </row>
    <row r="386" spans="3:31" ht="15.75" customHeight="1">
      <c r="C386" s="204"/>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5"/>
      <c r="Z386" s="205"/>
      <c r="AA386" s="205"/>
      <c r="AB386" s="205"/>
      <c r="AC386" s="205"/>
      <c r="AD386" s="205"/>
      <c r="AE386" s="205"/>
    </row>
    <row r="387" spans="3:31" ht="15.75" customHeight="1">
      <c r="C387" s="204"/>
      <c r="D387" s="205"/>
      <c r="E387" s="205"/>
      <c r="F387" s="205"/>
      <c r="G387" s="205"/>
      <c r="H387" s="205"/>
      <c r="I387" s="205"/>
      <c r="J387" s="205"/>
      <c r="K387" s="205"/>
      <c r="L387" s="205"/>
      <c r="M387" s="205"/>
      <c r="N387" s="205"/>
      <c r="O387" s="205"/>
      <c r="P387" s="205"/>
      <c r="Q387" s="205"/>
      <c r="R387" s="205"/>
      <c r="S387" s="205"/>
      <c r="T387" s="205"/>
      <c r="U387" s="205"/>
      <c r="V387" s="205"/>
      <c r="W387" s="205"/>
      <c r="X387" s="205"/>
      <c r="Y387" s="205"/>
      <c r="Z387" s="205"/>
      <c r="AA387" s="205"/>
      <c r="AB387" s="205"/>
      <c r="AC387" s="205"/>
      <c r="AD387" s="205"/>
      <c r="AE387" s="205"/>
    </row>
    <row r="388" spans="3:31" ht="15.75" customHeight="1">
      <c r="C388" s="204"/>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5"/>
      <c r="Z388" s="205"/>
      <c r="AA388" s="205"/>
      <c r="AB388" s="205"/>
      <c r="AC388" s="205"/>
      <c r="AD388" s="205"/>
      <c r="AE388" s="205"/>
    </row>
    <row r="389" spans="3:31" ht="15.75" customHeight="1">
      <c r="C389" s="204"/>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c r="Z389" s="205"/>
      <c r="AA389" s="205"/>
      <c r="AB389" s="205"/>
      <c r="AC389" s="205"/>
      <c r="AD389" s="205"/>
      <c r="AE389" s="205"/>
    </row>
    <row r="390" spans="3:31" ht="15.75" customHeight="1">
      <c r="C390" s="204"/>
      <c r="D390" s="205"/>
      <c r="E390" s="205"/>
      <c r="F390" s="205"/>
      <c r="G390" s="205"/>
      <c r="H390" s="205"/>
      <c r="I390" s="205"/>
      <c r="J390" s="205"/>
      <c r="K390" s="205"/>
      <c r="L390" s="205"/>
      <c r="M390" s="205"/>
      <c r="N390" s="205"/>
      <c r="O390" s="205"/>
      <c r="P390" s="205"/>
      <c r="Q390" s="205"/>
      <c r="R390" s="205"/>
      <c r="S390" s="205"/>
      <c r="T390" s="205"/>
      <c r="U390" s="205"/>
      <c r="V390" s="205"/>
      <c r="W390" s="205"/>
      <c r="X390" s="205"/>
      <c r="Y390" s="205"/>
      <c r="Z390" s="205"/>
      <c r="AA390" s="205"/>
      <c r="AB390" s="205"/>
      <c r="AC390" s="205"/>
      <c r="AD390" s="205"/>
      <c r="AE390" s="205"/>
    </row>
    <row r="391" spans="3:31" ht="15.75" customHeight="1">
      <c r="C391" s="204"/>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c r="Z391" s="205"/>
      <c r="AA391" s="205"/>
      <c r="AB391" s="205"/>
      <c r="AC391" s="205"/>
      <c r="AD391" s="205"/>
      <c r="AE391" s="205"/>
    </row>
    <row r="392" spans="3:31" ht="15.75" customHeight="1">
      <c r="C392" s="204"/>
      <c r="D392" s="205"/>
      <c r="E392" s="205"/>
      <c r="F392" s="205"/>
      <c r="G392" s="205"/>
      <c r="H392" s="205"/>
      <c r="I392" s="205"/>
      <c r="J392" s="205"/>
      <c r="K392" s="205"/>
      <c r="L392" s="205"/>
      <c r="M392" s="205"/>
      <c r="N392" s="205"/>
      <c r="O392" s="205"/>
      <c r="P392" s="205"/>
      <c r="Q392" s="205"/>
      <c r="R392" s="205"/>
      <c r="S392" s="205"/>
      <c r="T392" s="205"/>
      <c r="U392" s="205"/>
      <c r="V392" s="205"/>
      <c r="W392" s="205"/>
      <c r="X392" s="205"/>
      <c r="Y392" s="205"/>
      <c r="Z392" s="205"/>
      <c r="AA392" s="205"/>
      <c r="AB392" s="205"/>
      <c r="AC392" s="205"/>
      <c r="AD392" s="205"/>
      <c r="AE392" s="205"/>
    </row>
    <row r="393" spans="3:31" ht="15.75" customHeight="1">
      <c r="C393" s="204"/>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c r="Z393" s="205"/>
      <c r="AA393" s="205"/>
      <c r="AB393" s="205"/>
      <c r="AC393" s="205"/>
      <c r="AD393" s="205"/>
      <c r="AE393" s="205"/>
    </row>
    <row r="394" spans="3:31" ht="15.75" customHeight="1">
      <c r="C394" s="204"/>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c r="Z394" s="205"/>
      <c r="AA394" s="205"/>
      <c r="AB394" s="205"/>
      <c r="AC394" s="205"/>
      <c r="AD394" s="205"/>
      <c r="AE394" s="205"/>
    </row>
    <row r="395" spans="3:31" ht="15.75" customHeight="1">
      <c r="C395" s="204"/>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205"/>
      <c r="AA395" s="205"/>
      <c r="AB395" s="205"/>
      <c r="AC395" s="205"/>
      <c r="AD395" s="205"/>
      <c r="AE395" s="205"/>
    </row>
    <row r="396" spans="3:31" ht="15.75" customHeight="1">
      <c r="C396" s="204"/>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c r="Z396" s="205"/>
      <c r="AA396" s="205"/>
      <c r="AB396" s="205"/>
      <c r="AC396" s="205"/>
      <c r="AD396" s="205"/>
      <c r="AE396" s="205"/>
    </row>
    <row r="397" spans="3:31" ht="15.75" customHeight="1">
      <c r="C397" s="204"/>
      <c r="D397" s="205"/>
      <c r="E397" s="205"/>
      <c r="F397" s="205"/>
      <c r="G397" s="205"/>
      <c r="H397" s="205"/>
      <c r="I397" s="205"/>
      <c r="J397" s="205"/>
      <c r="K397" s="205"/>
      <c r="L397" s="205"/>
      <c r="M397" s="205"/>
      <c r="N397" s="205"/>
      <c r="O397" s="205"/>
      <c r="P397" s="205"/>
      <c r="Q397" s="205"/>
      <c r="R397" s="205"/>
      <c r="S397" s="205"/>
      <c r="T397" s="205"/>
      <c r="U397" s="205"/>
      <c r="V397" s="205"/>
      <c r="W397" s="205"/>
      <c r="X397" s="205"/>
      <c r="Y397" s="205"/>
      <c r="Z397" s="205"/>
      <c r="AA397" s="205"/>
      <c r="AB397" s="205"/>
      <c r="AC397" s="205"/>
      <c r="AD397" s="205"/>
      <c r="AE397" s="205"/>
    </row>
    <row r="398" spans="3:31" ht="15.75" customHeight="1">
      <c r="C398" s="204"/>
      <c r="D398" s="205"/>
      <c r="E398" s="205"/>
      <c r="F398" s="205"/>
      <c r="G398" s="205"/>
      <c r="H398" s="205"/>
      <c r="I398" s="205"/>
      <c r="J398" s="205"/>
      <c r="K398" s="205"/>
      <c r="L398" s="205"/>
      <c r="M398" s="205"/>
      <c r="N398" s="205"/>
      <c r="O398" s="205"/>
      <c r="P398" s="205"/>
      <c r="Q398" s="205"/>
      <c r="R398" s="205"/>
      <c r="S398" s="205"/>
      <c r="T398" s="205"/>
      <c r="U398" s="205"/>
      <c r="V398" s="205"/>
      <c r="W398" s="205"/>
      <c r="X398" s="205"/>
      <c r="Y398" s="205"/>
      <c r="Z398" s="205"/>
      <c r="AA398" s="205"/>
      <c r="AB398" s="205"/>
      <c r="AC398" s="205"/>
      <c r="AD398" s="205"/>
      <c r="AE398" s="205"/>
    </row>
    <row r="399" spans="3:31" ht="15.75" customHeight="1">
      <c r="C399" s="204"/>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row>
    <row r="400" spans="3:31" ht="15.75" customHeight="1">
      <c r="C400" s="204"/>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c r="Z400" s="205"/>
      <c r="AA400" s="205"/>
      <c r="AB400" s="205"/>
      <c r="AC400" s="205"/>
      <c r="AD400" s="205"/>
      <c r="AE400" s="205"/>
    </row>
    <row r="401" spans="3:31" ht="15.75" customHeight="1">
      <c r="C401" s="204"/>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5"/>
      <c r="Z401" s="205"/>
      <c r="AA401" s="205"/>
      <c r="AB401" s="205"/>
      <c r="AC401" s="205"/>
      <c r="AD401" s="205"/>
      <c r="AE401" s="205"/>
    </row>
    <row r="402" spans="3:31" ht="15.75" customHeight="1">
      <c r="C402" s="204"/>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5"/>
      <c r="Z402" s="205"/>
      <c r="AA402" s="205"/>
      <c r="AB402" s="205"/>
      <c r="AC402" s="205"/>
      <c r="AD402" s="205"/>
      <c r="AE402" s="205"/>
    </row>
    <row r="403" spans="3:31" ht="15.75" customHeight="1">
      <c r="C403" s="204"/>
      <c r="D403" s="205"/>
      <c r="E403" s="205"/>
      <c r="F403" s="205"/>
      <c r="G403" s="205"/>
      <c r="H403" s="205"/>
      <c r="I403" s="205"/>
      <c r="J403" s="205"/>
      <c r="K403" s="205"/>
      <c r="L403" s="205"/>
      <c r="M403" s="205"/>
      <c r="N403" s="205"/>
      <c r="O403" s="205"/>
      <c r="P403" s="205"/>
      <c r="Q403" s="205"/>
      <c r="R403" s="205"/>
      <c r="S403" s="205"/>
      <c r="T403" s="205"/>
      <c r="U403" s="205"/>
      <c r="V403" s="205"/>
      <c r="W403" s="205"/>
      <c r="X403" s="205"/>
      <c r="Y403" s="205"/>
      <c r="Z403" s="205"/>
      <c r="AA403" s="205"/>
      <c r="AB403" s="205"/>
      <c r="AC403" s="205"/>
      <c r="AD403" s="205"/>
      <c r="AE403" s="205"/>
    </row>
    <row r="404" spans="3:31" ht="15.75" customHeight="1">
      <c r="C404" s="204"/>
      <c r="D404" s="205"/>
      <c r="E404" s="205"/>
      <c r="F404" s="205"/>
      <c r="G404" s="205"/>
      <c r="H404" s="205"/>
      <c r="I404" s="205"/>
      <c r="J404" s="205"/>
      <c r="K404" s="205"/>
      <c r="L404" s="205"/>
      <c r="M404" s="205"/>
      <c r="N404" s="205"/>
      <c r="O404" s="205"/>
      <c r="P404" s="205"/>
      <c r="Q404" s="205"/>
      <c r="R404" s="205"/>
      <c r="S404" s="205"/>
      <c r="T404" s="205"/>
      <c r="U404" s="205"/>
      <c r="V404" s="205"/>
      <c r="W404" s="205"/>
      <c r="X404" s="205"/>
      <c r="Y404" s="205"/>
      <c r="Z404" s="205"/>
      <c r="AA404" s="205"/>
      <c r="AB404" s="205"/>
      <c r="AC404" s="205"/>
      <c r="AD404" s="205"/>
      <c r="AE404" s="205"/>
    </row>
    <row r="405" spans="3:31" ht="15.75" customHeight="1">
      <c r="C405" s="204"/>
      <c r="D405" s="205"/>
      <c r="E405" s="205"/>
      <c r="F405" s="205"/>
      <c r="G405" s="205"/>
      <c r="H405" s="205"/>
      <c r="I405" s="205"/>
      <c r="J405" s="205"/>
      <c r="K405" s="205"/>
      <c r="L405" s="205"/>
      <c r="M405" s="205"/>
      <c r="N405" s="205"/>
      <c r="O405" s="205"/>
      <c r="P405" s="205"/>
      <c r="Q405" s="205"/>
      <c r="R405" s="205"/>
      <c r="S405" s="205"/>
      <c r="T405" s="205"/>
      <c r="U405" s="205"/>
      <c r="V405" s="205"/>
      <c r="W405" s="205"/>
      <c r="X405" s="205"/>
      <c r="Y405" s="205"/>
      <c r="Z405" s="205"/>
      <c r="AA405" s="205"/>
      <c r="AB405" s="205"/>
      <c r="AC405" s="205"/>
      <c r="AD405" s="205"/>
      <c r="AE405" s="205"/>
    </row>
    <row r="406" spans="3:31" ht="15.75" customHeight="1">
      <c r="C406" s="204"/>
      <c r="D406" s="205"/>
      <c r="E406" s="205"/>
      <c r="F406" s="205"/>
      <c r="G406" s="205"/>
      <c r="H406" s="205"/>
      <c r="I406" s="205"/>
      <c r="J406" s="205"/>
      <c r="K406" s="205"/>
      <c r="L406" s="205"/>
      <c r="M406" s="205"/>
      <c r="N406" s="205"/>
      <c r="O406" s="205"/>
      <c r="P406" s="205"/>
      <c r="Q406" s="205"/>
      <c r="R406" s="205"/>
      <c r="S406" s="205"/>
      <c r="T406" s="205"/>
      <c r="U406" s="205"/>
      <c r="V406" s="205"/>
      <c r="W406" s="205"/>
      <c r="X406" s="205"/>
      <c r="Y406" s="205"/>
      <c r="Z406" s="205"/>
      <c r="AA406" s="205"/>
      <c r="AB406" s="205"/>
      <c r="AC406" s="205"/>
      <c r="AD406" s="205"/>
      <c r="AE406" s="205"/>
    </row>
    <row r="407" spans="3:31" ht="15.75" customHeight="1">
      <c r="C407" s="204"/>
      <c r="D407" s="205"/>
      <c r="E407" s="205"/>
      <c r="F407" s="205"/>
      <c r="G407" s="205"/>
      <c r="H407" s="205"/>
      <c r="I407" s="205"/>
      <c r="J407" s="205"/>
      <c r="K407" s="205"/>
      <c r="L407" s="205"/>
      <c r="M407" s="205"/>
      <c r="N407" s="205"/>
      <c r="O407" s="205"/>
      <c r="P407" s="205"/>
      <c r="Q407" s="205"/>
      <c r="R407" s="205"/>
      <c r="S407" s="205"/>
      <c r="T407" s="205"/>
      <c r="U407" s="205"/>
      <c r="V407" s="205"/>
      <c r="W407" s="205"/>
      <c r="X407" s="205"/>
      <c r="Y407" s="205"/>
      <c r="Z407" s="205"/>
      <c r="AA407" s="205"/>
      <c r="AB407" s="205"/>
      <c r="AC407" s="205"/>
      <c r="AD407" s="205"/>
      <c r="AE407" s="205"/>
    </row>
    <row r="408" spans="3:31" ht="15.75" customHeight="1">
      <c r="C408" s="204"/>
      <c r="D408" s="205"/>
      <c r="E408" s="205"/>
      <c r="F408" s="205"/>
      <c r="G408" s="205"/>
      <c r="H408" s="205"/>
      <c r="I408" s="205"/>
      <c r="J408" s="205"/>
      <c r="K408" s="205"/>
      <c r="L408" s="205"/>
      <c r="M408" s="205"/>
      <c r="N408" s="205"/>
      <c r="O408" s="205"/>
      <c r="P408" s="205"/>
      <c r="Q408" s="205"/>
      <c r="R408" s="205"/>
      <c r="S408" s="205"/>
      <c r="T408" s="205"/>
      <c r="U408" s="205"/>
      <c r="V408" s="205"/>
      <c r="W408" s="205"/>
      <c r="X408" s="205"/>
      <c r="Y408" s="205"/>
      <c r="Z408" s="205"/>
      <c r="AA408" s="205"/>
      <c r="AB408" s="205"/>
      <c r="AC408" s="205"/>
      <c r="AD408" s="205"/>
      <c r="AE408" s="205"/>
    </row>
    <row r="409" spans="3:31" ht="15.75" customHeight="1">
      <c r="C409" s="204"/>
      <c r="D409" s="205"/>
      <c r="E409" s="205"/>
      <c r="F409" s="205"/>
      <c r="G409" s="205"/>
      <c r="H409" s="205"/>
      <c r="I409" s="205"/>
      <c r="J409" s="205"/>
      <c r="K409" s="205"/>
      <c r="L409" s="205"/>
      <c r="M409" s="205"/>
      <c r="N409" s="205"/>
      <c r="O409" s="205"/>
      <c r="P409" s="205"/>
      <c r="Q409" s="205"/>
      <c r="R409" s="205"/>
      <c r="S409" s="205"/>
      <c r="T409" s="205"/>
      <c r="U409" s="205"/>
      <c r="V409" s="205"/>
      <c r="W409" s="205"/>
      <c r="X409" s="205"/>
      <c r="Y409" s="205"/>
      <c r="Z409" s="205"/>
      <c r="AA409" s="205"/>
      <c r="AB409" s="205"/>
      <c r="AC409" s="205"/>
      <c r="AD409" s="205"/>
      <c r="AE409" s="205"/>
    </row>
    <row r="410" spans="3:31" ht="15.75" customHeight="1">
      <c r="C410" s="204"/>
      <c r="D410" s="205"/>
      <c r="E410" s="205"/>
      <c r="F410" s="205"/>
      <c r="G410" s="205"/>
      <c r="H410" s="205"/>
      <c r="I410" s="205"/>
      <c r="J410" s="205"/>
      <c r="K410" s="205"/>
      <c r="L410" s="205"/>
      <c r="M410" s="205"/>
      <c r="N410" s="205"/>
      <c r="O410" s="205"/>
      <c r="P410" s="205"/>
      <c r="Q410" s="205"/>
      <c r="R410" s="205"/>
      <c r="S410" s="205"/>
      <c r="T410" s="205"/>
      <c r="U410" s="205"/>
      <c r="V410" s="205"/>
      <c r="W410" s="205"/>
      <c r="X410" s="205"/>
      <c r="Y410" s="205"/>
      <c r="Z410" s="205"/>
      <c r="AA410" s="205"/>
      <c r="AB410" s="205"/>
      <c r="AC410" s="205"/>
      <c r="AD410" s="205"/>
      <c r="AE410" s="205"/>
    </row>
    <row r="411" spans="3:31" ht="15.75" customHeight="1">
      <c r="C411" s="204"/>
      <c r="D411" s="205"/>
      <c r="E411" s="205"/>
      <c r="F411" s="205"/>
      <c r="G411" s="205"/>
      <c r="H411" s="205"/>
      <c r="I411" s="205"/>
      <c r="J411" s="205"/>
      <c r="K411" s="205"/>
      <c r="L411" s="205"/>
      <c r="M411" s="205"/>
      <c r="N411" s="205"/>
      <c r="O411" s="205"/>
      <c r="P411" s="205"/>
      <c r="Q411" s="205"/>
      <c r="R411" s="205"/>
      <c r="S411" s="205"/>
      <c r="T411" s="205"/>
      <c r="U411" s="205"/>
      <c r="V411" s="205"/>
      <c r="W411" s="205"/>
      <c r="X411" s="205"/>
      <c r="Y411" s="205"/>
      <c r="Z411" s="205"/>
      <c r="AA411" s="205"/>
      <c r="AB411" s="205"/>
      <c r="AC411" s="205"/>
      <c r="AD411" s="205"/>
      <c r="AE411" s="205"/>
    </row>
    <row r="412" spans="3:31" ht="15.75" customHeight="1">
      <c r="C412" s="204"/>
      <c r="D412" s="205"/>
      <c r="E412" s="205"/>
      <c r="F412" s="205"/>
      <c r="G412" s="205"/>
      <c r="H412" s="205"/>
      <c r="I412" s="205"/>
      <c r="J412" s="205"/>
      <c r="K412" s="205"/>
      <c r="L412" s="205"/>
      <c r="M412" s="205"/>
      <c r="N412" s="205"/>
      <c r="O412" s="205"/>
      <c r="P412" s="205"/>
      <c r="Q412" s="205"/>
      <c r="R412" s="205"/>
      <c r="S412" s="205"/>
      <c r="T412" s="205"/>
      <c r="U412" s="205"/>
      <c r="V412" s="205"/>
      <c r="W412" s="205"/>
      <c r="X412" s="205"/>
      <c r="Y412" s="205"/>
      <c r="Z412" s="205"/>
      <c r="AA412" s="205"/>
      <c r="AB412" s="205"/>
      <c r="AC412" s="205"/>
      <c r="AD412" s="205"/>
      <c r="AE412" s="205"/>
    </row>
    <row r="413" spans="3:31" ht="15.75" customHeight="1">
      <c r="C413" s="204"/>
      <c r="D413" s="205"/>
      <c r="E413" s="205"/>
      <c r="F413" s="205"/>
      <c r="G413" s="205"/>
      <c r="H413" s="205"/>
      <c r="I413" s="205"/>
      <c r="J413" s="205"/>
      <c r="K413" s="205"/>
      <c r="L413" s="205"/>
      <c r="M413" s="205"/>
      <c r="N413" s="205"/>
      <c r="O413" s="205"/>
      <c r="P413" s="205"/>
      <c r="Q413" s="205"/>
      <c r="R413" s="205"/>
      <c r="S413" s="205"/>
      <c r="T413" s="205"/>
      <c r="U413" s="205"/>
      <c r="V413" s="205"/>
      <c r="W413" s="205"/>
      <c r="X413" s="205"/>
      <c r="Y413" s="205"/>
      <c r="Z413" s="205"/>
      <c r="AA413" s="205"/>
      <c r="AB413" s="205"/>
      <c r="AC413" s="205"/>
      <c r="AD413" s="205"/>
      <c r="AE413" s="205"/>
    </row>
    <row r="414" spans="3:31" ht="15.75" customHeight="1">
      <c r="C414" s="204"/>
      <c r="D414" s="205"/>
      <c r="E414" s="205"/>
      <c r="F414" s="205"/>
      <c r="G414" s="205"/>
      <c r="H414" s="205"/>
      <c r="I414" s="205"/>
      <c r="J414" s="205"/>
      <c r="K414" s="205"/>
      <c r="L414" s="205"/>
      <c r="M414" s="205"/>
      <c r="N414" s="205"/>
      <c r="O414" s="205"/>
      <c r="P414" s="205"/>
      <c r="Q414" s="205"/>
      <c r="R414" s="205"/>
      <c r="S414" s="205"/>
      <c r="T414" s="205"/>
      <c r="U414" s="205"/>
      <c r="V414" s="205"/>
      <c r="W414" s="205"/>
      <c r="X414" s="205"/>
      <c r="Y414" s="205"/>
      <c r="Z414" s="205"/>
      <c r="AA414" s="205"/>
      <c r="AB414" s="205"/>
      <c r="AC414" s="205"/>
      <c r="AD414" s="205"/>
      <c r="AE414" s="205"/>
    </row>
    <row r="415" spans="3:31" ht="15.75" customHeight="1">
      <c r="C415" s="204"/>
      <c r="D415" s="205"/>
      <c r="E415" s="205"/>
      <c r="F415" s="205"/>
      <c r="G415" s="205"/>
      <c r="H415" s="205"/>
      <c r="I415" s="205"/>
      <c r="J415" s="205"/>
      <c r="K415" s="205"/>
      <c r="L415" s="205"/>
      <c r="M415" s="205"/>
      <c r="N415" s="205"/>
      <c r="O415" s="205"/>
      <c r="P415" s="205"/>
      <c r="Q415" s="205"/>
      <c r="R415" s="205"/>
      <c r="S415" s="205"/>
      <c r="T415" s="205"/>
      <c r="U415" s="205"/>
      <c r="V415" s="205"/>
      <c r="W415" s="205"/>
      <c r="X415" s="205"/>
      <c r="Y415" s="205"/>
      <c r="Z415" s="205"/>
      <c r="AA415" s="205"/>
      <c r="AB415" s="205"/>
      <c r="AC415" s="205"/>
      <c r="AD415" s="205"/>
      <c r="AE415" s="205"/>
    </row>
    <row r="416" spans="3:31" ht="15.75" customHeight="1">
      <c r="C416" s="204"/>
      <c r="D416" s="205"/>
      <c r="E416" s="205"/>
      <c r="F416" s="205"/>
      <c r="G416" s="205"/>
      <c r="H416" s="205"/>
      <c r="I416" s="205"/>
      <c r="J416" s="205"/>
      <c r="K416" s="205"/>
      <c r="L416" s="205"/>
      <c r="M416" s="205"/>
      <c r="N416" s="205"/>
      <c r="O416" s="205"/>
      <c r="P416" s="205"/>
      <c r="Q416" s="205"/>
      <c r="R416" s="205"/>
      <c r="S416" s="205"/>
      <c r="T416" s="205"/>
      <c r="U416" s="205"/>
      <c r="V416" s="205"/>
      <c r="W416" s="205"/>
      <c r="X416" s="205"/>
      <c r="Y416" s="205"/>
      <c r="Z416" s="205"/>
      <c r="AA416" s="205"/>
      <c r="AB416" s="205"/>
      <c r="AC416" s="205"/>
      <c r="AD416" s="205"/>
      <c r="AE416" s="205"/>
    </row>
    <row r="417" spans="3:31" ht="15.75" customHeight="1">
      <c r="C417" s="204"/>
      <c r="D417" s="205"/>
      <c r="E417" s="205"/>
      <c r="F417" s="205"/>
      <c r="G417" s="205"/>
      <c r="H417" s="205"/>
      <c r="I417" s="205"/>
      <c r="J417" s="205"/>
      <c r="K417" s="205"/>
      <c r="L417" s="205"/>
      <c r="M417" s="205"/>
      <c r="N417" s="205"/>
      <c r="O417" s="205"/>
      <c r="P417" s="205"/>
      <c r="Q417" s="205"/>
      <c r="R417" s="205"/>
      <c r="S417" s="205"/>
      <c r="T417" s="205"/>
      <c r="U417" s="205"/>
      <c r="V417" s="205"/>
      <c r="W417" s="205"/>
      <c r="X417" s="205"/>
      <c r="Y417" s="205"/>
      <c r="Z417" s="205"/>
      <c r="AA417" s="205"/>
      <c r="AB417" s="205"/>
      <c r="AC417" s="205"/>
      <c r="AD417" s="205"/>
      <c r="AE417" s="205"/>
    </row>
    <row r="418" spans="3:31" ht="15.75" customHeight="1">
      <c r="C418" s="204"/>
      <c r="D418" s="205"/>
      <c r="E418" s="205"/>
      <c r="F418" s="205"/>
      <c r="G418" s="205"/>
      <c r="H418" s="205"/>
      <c r="I418" s="205"/>
      <c r="J418" s="205"/>
      <c r="K418" s="205"/>
      <c r="L418" s="205"/>
      <c r="M418" s="205"/>
      <c r="N418" s="205"/>
      <c r="O418" s="205"/>
      <c r="P418" s="205"/>
      <c r="Q418" s="205"/>
      <c r="R418" s="205"/>
      <c r="S418" s="205"/>
      <c r="T418" s="205"/>
      <c r="U418" s="205"/>
      <c r="V418" s="205"/>
      <c r="W418" s="205"/>
      <c r="X418" s="205"/>
      <c r="Y418" s="205"/>
      <c r="Z418" s="205"/>
      <c r="AA418" s="205"/>
      <c r="AB418" s="205"/>
      <c r="AC418" s="205"/>
      <c r="AD418" s="205"/>
      <c r="AE418" s="205"/>
    </row>
    <row r="419" spans="3:31" ht="15.75" customHeight="1">
      <c r="C419" s="204"/>
      <c r="D419" s="205"/>
      <c r="E419" s="205"/>
      <c r="F419" s="205"/>
      <c r="G419" s="205"/>
      <c r="H419" s="205"/>
      <c r="I419" s="205"/>
      <c r="J419" s="205"/>
      <c r="K419" s="205"/>
      <c r="L419" s="205"/>
      <c r="M419" s="205"/>
      <c r="N419" s="205"/>
      <c r="O419" s="205"/>
      <c r="P419" s="205"/>
      <c r="Q419" s="205"/>
      <c r="R419" s="205"/>
      <c r="S419" s="205"/>
      <c r="T419" s="205"/>
      <c r="U419" s="205"/>
      <c r="V419" s="205"/>
      <c r="W419" s="205"/>
      <c r="X419" s="205"/>
      <c r="Y419" s="205"/>
      <c r="Z419" s="205"/>
      <c r="AA419" s="205"/>
      <c r="AB419" s="205"/>
      <c r="AC419" s="205"/>
      <c r="AD419" s="205"/>
      <c r="AE419" s="205"/>
    </row>
    <row r="420" spans="3:31" ht="15.75" customHeight="1">
      <c r="C420" s="204"/>
      <c r="D420" s="205"/>
      <c r="E420" s="205"/>
      <c r="F420" s="205"/>
      <c r="G420" s="205"/>
      <c r="H420" s="205"/>
      <c r="I420" s="205"/>
      <c r="J420" s="205"/>
      <c r="K420" s="205"/>
      <c r="L420" s="205"/>
      <c r="M420" s="205"/>
      <c r="N420" s="205"/>
      <c r="O420" s="205"/>
      <c r="P420" s="205"/>
      <c r="Q420" s="205"/>
      <c r="R420" s="205"/>
      <c r="S420" s="205"/>
      <c r="T420" s="205"/>
      <c r="U420" s="205"/>
      <c r="V420" s="205"/>
      <c r="W420" s="205"/>
      <c r="X420" s="205"/>
      <c r="Y420" s="205"/>
      <c r="Z420" s="205"/>
      <c r="AA420" s="205"/>
      <c r="AB420" s="205"/>
      <c r="AC420" s="205"/>
      <c r="AD420" s="205"/>
      <c r="AE420" s="205"/>
    </row>
    <row r="421" spans="3:31" ht="15.75" customHeight="1">
      <c r="C421" s="204"/>
      <c r="D421" s="205"/>
      <c r="E421" s="205"/>
      <c r="F421" s="205"/>
      <c r="G421" s="205"/>
      <c r="H421" s="205"/>
      <c r="I421" s="205"/>
      <c r="J421" s="205"/>
      <c r="K421" s="205"/>
      <c r="L421" s="205"/>
      <c r="M421" s="205"/>
      <c r="N421" s="205"/>
      <c r="O421" s="205"/>
      <c r="P421" s="205"/>
      <c r="Q421" s="205"/>
      <c r="R421" s="205"/>
      <c r="S421" s="205"/>
      <c r="T421" s="205"/>
      <c r="U421" s="205"/>
      <c r="V421" s="205"/>
      <c r="W421" s="205"/>
      <c r="X421" s="205"/>
      <c r="Y421" s="205"/>
      <c r="Z421" s="205"/>
      <c r="AA421" s="205"/>
      <c r="AB421" s="205"/>
      <c r="AC421" s="205"/>
      <c r="AD421" s="205"/>
      <c r="AE421" s="205"/>
    </row>
    <row r="422" spans="3:31" ht="15.75" customHeight="1">
      <c r="C422" s="204"/>
      <c r="D422" s="205"/>
      <c r="E422" s="205"/>
      <c r="F422" s="205"/>
      <c r="G422" s="205"/>
      <c r="H422" s="205"/>
      <c r="I422" s="205"/>
      <c r="J422" s="205"/>
      <c r="K422" s="205"/>
      <c r="L422" s="205"/>
      <c r="M422" s="205"/>
      <c r="N422" s="205"/>
      <c r="O422" s="205"/>
      <c r="P422" s="205"/>
      <c r="Q422" s="205"/>
      <c r="R422" s="205"/>
      <c r="S422" s="205"/>
      <c r="T422" s="205"/>
      <c r="U422" s="205"/>
      <c r="V422" s="205"/>
      <c r="W422" s="205"/>
      <c r="X422" s="205"/>
      <c r="Y422" s="205"/>
      <c r="Z422" s="205"/>
      <c r="AA422" s="205"/>
      <c r="AB422" s="205"/>
      <c r="AC422" s="205"/>
      <c r="AD422" s="205"/>
      <c r="AE422" s="205"/>
    </row>
    <row r="423" spans="3:31" ht="15.75" customHeight="1">
      <c r="C423" s="204"/>
      <c r="D423" s="205"/>
      <c r="E423" s="205"/>
      <c r="F423" s="205"/>
      <c r="G423" s="205"/>
      <c r="H423" s="205"/>
      <c r="I423" s="205"/>
      <c r="J423" s="205"/>
      <c r="K423" s="205"/>
      <c r="L423" s="205"/>
      <c r="M423" s="205"/>
      <c r="N423" s="205"/>
      <c r="O423" s="205"/>
      <c r="P423" s="205"/>
      <c r="Q423" s="205"/>
      <c r="R423" s="205"/>
      <c r="S423" s="205"/>
      <c r="T423" s="205"/>
      <c r="U423" s="205"/>
      <c r="V423" s="205"/>
      <c r="W423" s="205"/>
      <c r="X423" s="205"/>
      <c r="Y423" s="205"/>
      <c r="Z423" s="205"/>
      <c r="AA423" s="205"/>
      <c r="AB423" s="205"/>
      <c r="AC423" s="205"/>
      <c r="AD423" s="205"/>
      <c r="AE423" s="205"/>
    </row>
    <row r="424" spans="3:31" ht="15.75" customHeight="1">
      <c r="C424" s="204"/>
      <c r="D424" s="205"/>
      <c r="E424" s="205"/>
      <c r="F424" s="205"/>
      <c r="G424" s="205"/>
      <c r="H424" s="205"/>
      <c r="I424" s="205"/>
      <c r="J424" s="205"/>
      <c r="K424" s="205"/>
      <c r="L424" s="205"/>
      <c r="M424" s="205"/>
      <c r="N424" s="205"/>
      <c r="O424" s="205"/>
      <c r="P424" s="205"/>
      <c r="Q424" s="205"/>
      <c r="R424" s="205"/>
      <c r="S424" s="205"/>
      <c r="T424" s="205"/>
      <c r="U424" s="205"/>
      <c r="V424" s="205"/>
      <c r="W424" s="205"/>
      <c r="X424" s="205"/>
      <c r="Y424" s="205"/>
      <c r="Z424" s="205"/>
      <c r="AA424" s="205"/>
      <c r="AB424" s="205"/>
      <c r="AC424" s="205"/>
      <c r="AD424" s="205"/>
      <c r="AE424" s="205"/>
    </row>
    <row r="425" spans="3:31" ht="15.75" customHeight="1">
      <c r="C425" s="204"/>
      <c r="D425" s="205"/>
      <c r="E425" s="205"/>
      <c r="F425" s="205"/>
      <c r="G425" s="205"/>
      <c r="H425" s="205"/>
      <c r="I425" s="205"/>
      <c r="J425" s="205"/>
      <c r="K425" s="205"/>
      <c r="L425" s="205"/>
      <c r="M425" s="205"/>
      <c r="N425" s="205"/>
      <c r="O425" s="205"/>
      <c r="P425" s="205"/>
      <c r="Q425" s="205"/>
      <c r="R425" s="205"/>
      <c r="S425" s="205"/>
      <c r="T425" s="205"/>
      <c r="U425" s="205"/>
      <c r="V425" s="205"/>
      <c r="W425" s="205"/>
      <c r="X425" s="205"/>
      <c r="Y425" s="205"/>
      <c r="Z425" s="205"/>
      <c r="AA425" s="205"/>
      <c r="AB425" s="205"/>
      <c r="AC425" s="205"/>
      <c r="AD425" s="205"/>
      <c r="AE425" s="205"/>
    </row>
    <row r="426" spans="3:31" ht="15.75" customHeight="1">
      <c r="C426" s="204"/>
      <c r="D426" s="205"/>
      <c r="E426" s="205"/>
      <c r="F426" s="205"/>
      <c r="G426" s="205"/>
      <c r="H426" s="205"/>
      <c r="I426" s="205"/>
      <c r="J426" s="205"/>
      <c r="K426" s="205"/>
      <c r="L426" s="205"/>
      <c r="M426" s="205"/>
      <c r="N426" s="205"/>
      <c r="O426" s="205"/>
      <c r="P426" s="205"/>
      <c r="Q426" s="205"/>
      <c r="R426" s="205"/>
      <c r="S426" s="205"/>
      <c r="T426" s="205"/>
      <c r="U426" s="205"/>
      <c r="V426" s="205"/>
      <c r="W426" s="205"/>
      <c r="X426" s="205"/>
      <c r="Y426" s="205"/>
      <c r="Z426" s="205"/>
      <c r="AA426" s="205"/>
      <c r="AB426" s="205"/>
      <c r="AC426" s="205"/>
      <c r="AD426" s="205"/>
      <c r="AE426" s="205"/>
    </row>
    <row r="427" spans="3:31" ht="15.75" customHeight="1">
      <c r="C427" s="204"/>
      <c r="D427" s="205"/>
      <c r="E427" s="205"/>
      <c r="F427" s="205"/>
      <c r="G427" s="205"/>
      <c r="H427" s="205"/>
      <c r="I427" s="205"/>
      <c r="J427" s="205"/>
      <c r="K427" s="205"/>
      <c r="L427" s="205"/>
      <c r="M427" s="205"/>
      <c r="N427" s="205"/>
      <c r="O427" s="205"/>
      <c r="P427" s="205"/>
      <c r="Q427" s="205"/>
      <c r="R427" s="205"/>
      <c r="S427" s="205"/>
      <c r="T427" s="205"/>
      <c r="U427" s="205"/>
      <c r="V427" s="205"/>
      <c r="W427" s="205"/>
      <c r="X427" s="205"/>
      <c r="Y427" s="205"/>
      <c r="Z427" s="205"/>
      <c r="AA427" s="205"/>
      <c r="AB427" s="205"/>
      <c r="AC427" s="205"/>
      <c r="AD427" s="205"/>
      <c r="AE427" s="205"/>
    </row>
    <row r="428" spans="3:31" ht="15.75" customHeight="1">
      <c r="C428" s="204"/>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c r="Z428" s="205"/>
      <c r="AA428" s="205"/>
      <c r="AB428" s="205"/>
      <c r="AC428" s="205"/>
      <c r="AD428" s="205"/>
      <c r="AE428" s="205"/>
    </row>
    <row r="429" spans="3:31" ht="15.75" customHeight="1">
      <c r="C429" s="204"/>
      <c r="D429" s="205"/>
      <c r="E429" s="205"/>
      <c r="F429" s="205"/>
      <c r="G429" s="205"/>
      <c r="H429" s="205"/>
      <c r="I429" s="205"/>
      <c r="J429" s="205"/>
      <c r="K429" s="205"/>
      <c r="L429" s="205"/>
      <c r="M429" s="205"/>
      <c r="N429" s="205"/>
      <c r="O429" s="205"/>
      <c r="P429" s="205"/>
      <c r="Q429" s="205"/>
      <c r="R429" s="205"/>
      <c r="S429" s="205"/>
      <c r="T429" s="205"/>
      <c r="U429" s="205"/>
      <c r="V429" s="205"/>
      <c r="W429" s="205"/>
      <c r="X429" s="205"/>
      <c r="Y429" s="205"/>
      <c r="Z429" s="205"/>
      <c r="AA429" s="205"/>
      <c r="AB429" s="205"/>
      <c r="AC429" s="205"/>
      <c r="AD429" s="205"/>
      <c r="AE429" s="205"/>
    </row>
    <row r="430" spans="3:31" ht="15.75" customHeight="1">
      <c r="C430" s="204"/>
      <c r="D430" s="205"/>
      <c r="E430" s="205"/>
      <c r="F430" s="205"/>
      <c r="G430" s="205"/>
      <c r="H430" s="205"/>
      <c r="I430" s="205"/>
      <c r="J430" s="205"/>
      <c r="K430" s="205"/>
      <c r="L430" s="205"/>
      <c r="M430" s="205"/>
      <c r="N430" s="205"/>
      <c r="O430" s="205"/>
      <c r="P430" s="205"/>
      <c r="Q430" s="205"/>
      <c r="R430" s="205"/>
      <c r="S430" s="205"/>
      <c r="T430" s="205"/>
      <c r="U430" s="205"/>
      <c r="V430" s="205"/>
      <c r="W430" s="205"/>
      <c r="X430" s="205"/>
      <c r="Y430" s="205"/>
      <c r="Z430" s="205"/>
      <c r="AA430" s="205"/>
      <c r="AB430" s="205"/>
      <c r="AC430" s="205"/>
      <c r="AD430" s="205"/>
      <c r="AE430" s="205"/>
    </row>
    <row r="431" spans="3:31" ht="15.75" customHeight="1">
      <c r="C431" s="204"/>
      <c r="D431" s="205"/>
      <c r="E431" s="205"/>
      <c r="F431" s="205"/>
      <c r="G431" s="205"/>
      <c r="H431" s="205"/>
      <c r="I431" s="205"/>
      <c r="J431" s="205"/>
      <c r="K431" s="205"/>
      <c r="L431" s="205"/>
      <c r="M431" s="205"/>
      <c r="N431" s="205"/>
      <c r="O431" s="205"/>
      <c r="P431" s="205"/>
      <c r="Q431" s="205"/>
      <c r="R431" s="205"/>
      <c r="S431" s="205"/>
      <c r="T431" s="205"/>
      <c r="U431" s="205"/>
      <c r="V431" s="205"/>
      <c r="W431" s="205"/>
      <c r="X431" s="205"/>
      <c r="Y431" s="205"/>
      <c r="Z431" s="205"/>
      <c r="AA431" s="205"/>
      <c r="AB431" s="205"/>
      <c r="AC431" s="205"/>
      <c r="AD431" s="205"/>
      <c r="AE431" s="205"/>
    </row>
    <row r="432" spans="3:31" ht="15.75" customHeight="1">
      <c r="C432" s="204"/>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c r="Z432" s="205"/>
      <c r="AA432" s="205"/>
      <c r="AB432" s="205"/>
      <c r="AC432" s="205"/>
      <c r="AD432" s="205"/>
      <c r="AE432" s="205"/>
    </row>
    <row r="433" spans="3:31" ht="15.75" customHeight="1">
      <c r="C433" s="204"/>
      <c r="D433" s="205"/>
      <c r="E433" s="205"/>
      <c r="F433" s="205"/>
      <c r="G433" s="205"/>
      <c r="H433" s="205"/>
      <c r="I433" s="205"/>
      <c r="J433" s="205"/>
      <c r="K433" s="205"/>
      <c r="L433" s="205"/>
      <c r="M433" s="205"/>
      <c r="N433" s="205"/>
      <c r="O433" s="205"/>
      <c r="P433" s="205"/>
      <c r="Q433" s="205"/>
      <c r="R433" s="205"/>
      <c r="S433" s="205"/>
      <c r="T433" s="205"/>
      <c r="U433" s="205"/>
      <c r="V433" s="205"/>
      <c r="W433" s="205"/>
      <c r="X433" s="205"/>
      <c r="Y433" s="205"/>
      <c r="Z433" s="205"/>
      <c r="AA433" s="205"/>
      <c r="AB433" s="205"/>
      <c r="AC433" s="205"/>
      <c r="AD433" s="205"/>
      <c r="AE433" s="205"/>
    </row>
    <row r="434" spans="3:31" ht="15.75" customHeight="1">
      <c r="C434" s="204"/>
      <c r="D434" s="205"/>
      <c r="E434" s="205"/>
      <c r="F434" s="205"/>
      <c r="G434" s="205"/>
      <c r="H434" s="205"/>
      <c r="I434" s="205"/>
      <c r="J434" s="205"/>
      <c r="K434" s="205"/>
      <c r="L434" s="205"/>
      <c r="M434" s="205"/>
      <c r="N434" s="205"/>
      <c r="O434" s="205"/>
      <c r="P434" s="205"/>
      <c r="Q434" s="205"/>
      <c r="R434" s="205"/>
      <c r="S434" s="205"/>
      <c r="T434" s="205"/>
      <c r="U434" s="205"/>
      <c r="V434" s="205"/>
      <c r="W434" s="205"/>
      <c r="X434" s="205"/>
      <c r="Y434" s="205"/>
      <c r="Z434" s="205"/>
      <c r="AA434" s="205"/>
      <c r="AB434" s="205"/>
      <c r="AC434" s="205"/>
      <c r="AD434" s="205"/>
      <c r="AE434" s="205"/>
    </row>
    <row r="435" spans="3:31" ht="15.75" customHeight="1">
      <c r="C435" s="204"/>
      <c r="D435" s="205"/>
      <c r="E435" s="205"/>
      <c r="F435" s="205"/>
      <c r="G435" s="205"/>
      <c r="H435" s="205"/>
      <c r="I435" s="205"/>
      <c r="J435" s="205"/>
      <c r="K435" s="205"/>
      <c r="L435" s="205"/>
      <c r="M435" s="205"/>
      <c r="N435" s="205"/>
      <c r="O435" s="205"/>
      <c r="P435" s="205"/>
      <c r="Q435" s="205"/>
      <c r="R435" s="205"/>
      <c r="S435" s="205"/>
      <c r="T435" s="205"/>
      <c r="U435" s="205"/>
      <c r="V435" s="205"/>
      <c r="W435" s="205"/>
      <c r="X435" s="205"/>
      <c r="Y435" s="205"/>
      <c r="Z435" s="205"/>
      <c r="AA435" s="205"/>
      <c r="AB435" s="205"/>
      <c r="AC435" s="205"/>
      <c r="AD435" s="205"/>
      <c r="AE435" s="205"/>
    </row>
    <row r="436" spans="3:31" ht="15.75" customHeight="1">
      <c r="C436" s="204"/>
      <c r="D436" s="205"/>
      <c r="E436" s="205"/>
      <c r="F436" s="205"/>
      <c r="G436" s="205"/>
      <c r="H436" s="205"/>
      <c r="I436" s="205"/>
      <c r="J436" s="205"/>
      <c r="K436" s="205"/>
      <c r="L436" s="205"/>
      <c r="M436" s="205"/>
      <c r="N436" s="205"/>
      <c r="O436" s="205"/>
      <c r="P436" s="205"/>
      <c r="Q436" s="205"/>
      <c r="R436" s="205"/>
      <c r="S436" s="205"/>
      <c r="T436" s="205"/>
      <c r="U436" s="205"/>
      <c r="V436" s="205"/>
      <c r="W436" s="205"/>
      <c r="X436" s="205"/>
      <c r="Y436" s="205"/>
      <c r="Z436" s="205"/>
      <c r="AA436" s="205"/>
      <c r="AB436" s="205"/>
      <c r="AC436" s="205"/>
      <c r="AD436" s="205"/>
      <c r="AE436" s="205"/>
    </row>
    <row r="437" spans="3:31" ht="15.75" customHeight="1">
      <c r="C437" s="204"/>
      <c r="D437" s="205"/>
      <c r="E437" s="205"/>
      <c r="F437" s="205"/>
      <c r="G437" s="205"/>
      <c r="H437" s="205"/>
      <c r="I437" s="205"/>
      <c r="J437" s="205"/>
      <c r="K437" s="205"/>
      <c r="L437" s="205"/>
      <c r="M437" s="205"/>
      <c r="N437" s="205"/>
      <c r="O437" s="205"/>
      <c r="P437" s="205"/>
      <c r="Q437" s="205"/>
      <c r="R437" s="205"/>
      <c r="S437" s="205"/>
      <c r="T437" s="205"/>
      <c r="U437" s="205"/>
      <c r="V437" s="205"/>
      <c r="W437" s="205"/>
      <c r="X437" s="205"/>
      <c r="Y437" s="205"/>
      <c r="Z437" s="205"/>
      <c r="AA437" s="205"/>
      <c r="AB437" s="205"/>
      <c r="AC437" s="205"/>
      <c r="AD437" s="205"/>
      <c r="AE437" s="205"/>
    </row>
    <row r="438" spans="3:31" ht="15.75" customHeight="1">
      <c r="C438" s="204"/>
      <c r="D438" s="205"/>
      <c r="E438" s="205"/>
      <c r="F438" s="205"/>
      <c r="G438" s="205"/>
      <c r="H438" s="205"/>
      <c r="I438" s="205"/>
      <c r="J438" s="205"/>
      <c r="K438" s="205"/>
      <c r="L438" s="205"/>
      <c r="M438" s="205"/>
      <c r="N438" s="205"/>
      <c r="O438" s="205"/>
      <c r="P438" s="205"/>
      <c r="Q438" s="205"/>
      <c r="R438" s="205"/>
      <c r="S438" s="205"/>
      <c r="T438" s="205"/>
      <c r="U438" s="205"/>
      <c r="V438" s="205"/>
      <c r="W438" s="205"/>
      <c r="X438" s="205"/>
      <c r="Y438" s="205"/>
      <c r="Z438" s="205"/>
      <c r="AA438" s="205"/>
      <c r="AB438" s="205"/>
      <c r="AC438" s="205"/>
      <c r="AD438" s="205"/>
      <c r="AE438" s="205"/>
    </row>
    <row r="439" spans="3:31" ht="15.75" customHeight="1">
      <c r="C439" s="204"/>
      <c r="D439" s="205"/>
      <c r="E439" s="205"/>
      <c r="F439" s="205"/>
      <c r="G439" s="205"/>
      <c r="H439" s="205"/>
      <c r="I439" s="205"/>
      <c r="J439" s="205"/>
      <c r="K439" s="205"/>
      <c r="L439" s="205"/>
      <c r="M439" s="205"/>
      <c r="N439" s="205"/>
      <c r="O439" s="205"/>
      <c r="P439" s="205"/>
      <c r="Q439" s="205"/>
      <c r="R439" s="205"/>
      <c r="S439" s="205"/>
      <c r="T439" s="205"/>
      <c r="U439" s="205"/>
      <c r="V439" s="205"/>
      <c r="W439" s="205"/>
      <c r="X439" s="205"/>
      <c r="Y439" s="205"/>
      <c r="Z439" s="205"/>
      <c r="AA439" s="205"/>
      <c r="AB439" s="205"/>
      <c r="AC439" s="205"/>
      <c r="AD439" s="205"/>
      <c r="AE439" s="205"/>
    </row>
    <row r="440" spans="3:31" ht="15.75" customHeight="1">
      <c r="C440" s="204"/>
      <c r="D440" s="205"/>
      <c r="E440" s="205"/>
      <c r="F440" s="205"/>
      <c r="G440" s="205"/>
      <c r="H440" s="205"/>
      <c r="I440" s="205"/>
      <c r="J440" s="205"/>
      <c r="K440" s="205"/>
      <c r="L440" s="205"/>
      <c r="M440" s="205"/>
      <c r="N440" s="205"/>
      <c r="O440" s="205"/>
      <c r="P440" s="205"/>
      <c r="Q440" s="205"/>
      <c r="R440" s="205"/>
      <c r="S440" s="205"/>
      <c r="T440" s="205"/>
      <c r="U440" s="205"/>
      <c r="V440" s="205"/>
      <c r="W440" s="205"/>
      <c r="X440" s="205"/>
      <c r="Y440" s="205"/>
      <c r="Z440" s="205"/>
      <c r="AA440" s="205"/>
      <c r="AB440" s="205"/>
      <c r="AC440" s="205"/>
      <c r="AD440" s="205"/>
      <c r="AE440" s="205"/>
    </row>
    <row r="441" spans="3:31" ht="15.75" customHeight="1">
      <c r="C441" s="204"/>
      <c r="D441" s="205"/>
      <c r="E441" s="205"/>
      <c r="F441" s="205"/>
      <c r="G441" s="205"/>
      <c r="H441" s="205"/>
      <c r="I441" s="205"/>
      <c r="J441" s="205"/>
      <c r="K441" s="205"/>
      <c r="L441" s="205"/>
      <c r="M441" s="205"/>
      <c r="N441" s="205"/>
      <c r="O441" s="205"/>
      <c r="P441" s="205"/>
      <c r="Q441" s="205"/>
      <c r="R441" s="205"/>
      <c r="S441" s="205"/>
      <c r="T441" s="205"/>
      <c r="U441" s="205"/>
      <c r="V441" s="205"/>
      <c r="W441" s="205"/>
      <c r="X441" s="205"/>
      <c r="Y441" s="205"/>
      <c r="Z441" s="205"/>
      <c r="AA441" s="205"/>
      <c r="AB441" s="205"/>
      <c r="AC441" s="205"/>
      <c r="AD441" s="205"/>
      <c r="AE441" s="205"/>
    </row>
    <row r="442" spans="3:31" ht="15.75" customHeight="1">
      <c r="C442" s="204"/>
      <c r="D442" s="205"/>
      <c r="E442" s="205"/>
      <c r="F442" s="205"/>
      <c r="G442" s="205"/>
      <c r="H442" s="205"/>
      <c r="I442" s="205"/>
      <c r="J442" s="205"/>
      <c r="K442" s="205"/>
      <c r="L442" s="205"/>
      <c r="M442" s="205"/>
      <c r="N442" s="205"/>
      <c r="O442" s="205"/>
      <c r="P442" s="205"/>
      <c r="Q442" s="205"/>
      <c r="R442" s="205"/>
      <c r="S442" s="205"/>
      <c r="T442" s="205"/>
      <c r="U442" s="205"/>
      <c r="V442" s="205"/>
      <c r="W442" s="205"/>
      <c r="X442" s="205"/>
      <c r="Y442" s="205"/>
      <c r="Z442" s="205"/>
      <c r="AA442" s="205"/>
      <c r="AB442" s="205"/>
      <c r="AC442" s="205"/>
      <c r="AD442" s="205"/>
      <c r="AE442" s="205"/>
    </row>
    <row r="443" spans="3:31" ht="15.75" customHeight="1">
      <c r="C443" s="204"/>
      <c r="D443" s="205"/>
      <c r="E443" s="205"/>
      <c r="F443" s="205"/>
      <c r="G443" s="205"/>
      <c r="H443" s="205"/>
      <c r="I443" s="205"/>
      <c r="J443" s="205"/>
      <c r="K443" s="205"/>
      <c r="L443" s="205"/>
      <c r="M443" s="205"/>
      <c r="N443" s="205"/>
      <c r="O443" s="205"/>
      <c r="P443" s="205"/>
      <c r="Q443" s="205"/>
      <c r="R443" s="205"/>
      <c r="S443" s="205"/>
      <c r="T443" s="205"/>
      <c r="U443" s="205"/>
      <c r="V443" s="205"/>
      <c r="W443" s="205"/>
      <c r="X443" s="205"/>
      <c r="Y443" s="205"/>
      <c r="Z443" s="205"/>
      <c r="AA443" s="205"/>
      <c r="AB443" s="205"/>
      <c r="AC443" s="205"/>
      <c r="AD443" s="205"/>
      <c r="AE443" s="205"/>
    </row>
    <row r="444" spans="3:31" ht="15.75" customHeight="1">
      <c r="C444" s="204"/>
      <c r="D444" s="205"/>
      <c r="E444" s="205"/>
      <c r="F444" s="205"/>
      <c r="G444" s="205"/>
      <c r="H444" s="205"/>
      <c r="I444" s="205"/>
      <c r="J444" s="205"/>
      <c r="K444" s="205"/>
      <c r="L444" s="205"/>
      <c r="M444" s="205"/>
      <c r="N444" s="205"/>
      <c r="O444" s="205"/>
      <c r="P444" s="205"/>
      <c r="Q444" s="205"/>
      <c r="R444" s="205"/>
      <c r="S444" s="205"/>
      <c r="T444" s="205"/>
      <c r="U444" s="205"/>
      <c r="V444" s="205"/>
      <c r="W444" s="205"/>
      <c r="X444" s="205"/>
      <c r="Y444" s="205"/>
      <c r="Z444" s="205"/>
      <c r="AA444" s="205"/>
      <c r="AB444" s="205"/>
      <c r="AC444" s="205"/>
      <c r="AD444" s="205"/>
      <c r="AE444" s="205"/>
    </row>
    <row r="445" spans="3:31" ht="15.75" customHeight="1">
      <c r="C445" s="204"/>
      <c r="D445" s="205"/>
      <c r="E445" s="205"/>
      <c r="F445" s="205"/>
      <c r="G445" s="205"/>
      <c r="H445" s="205"/>
      <c r="I445" s="205"/>
      <c r="J445" s="205"/>
      <c r="K445" s="205"/>
      <c r="L445" s="205"/>
      <c r="M445" s="205"/>
      <c r="N445" s="205"/>
      <c r="O445" s="205"/>
      <c r="P445" s="205"/>
      <c r="Q445" s="205"/>
      <c r="R445" s="205"/>
      <c r="S445" s="205"/>
      <c r="T445" s="205"/>
      <c r="U445" s="205"/>
      <c r="V445" s="205"/>
      <c r="W445" s="205"/>
      <c r="X445" s="205"/>
      <c r="Y445" s="205"/>
      <c r="Z445" s="205"/>
      <c r="AA445" s="205"/>
      <c r="AB445" s="205"/>
      <c r="AC445" s="205"/>
      <c r="AD445" s="205"/>
      <c r="AE445" s="205"/>
    </row>
    <row r="446" spans="3:31" ht="15.75" customHeight="1">
      <c r="C446" s="204"/>
      <c r="D446" s="205"/>
      <c r="E446" s="205"/>
      <c r="F446" s="205"/>
      <c r="G446" s="205"/>
      <c r="H446" s="205"/>
      <c r="I446" s="205"/>
      <c r="J446" s="205"/>
      <c r="K446" s="205"/>
      <c r="L446" s="205"/>
      <c r="M446" s="205"/>
      <c r="N446" s="205"/>
      <c r="O446" s="205"/>
      <c r="P446" s="205"/>
      <c r="Q446" s="205"/>
      <c r="R446" s="205"/>
      <c r="S446" s="205"/>
      <c r="T446" s="205"/>
      <c r="U446" s="205"/>
      <c r="V446" s="205"/>
      <c r="W446" s="205"/>
      <c r="X446" s="205"/>
      <c r="Y446" s="205"/>
      <c r="Z446" s="205"/>
      <c r="AA446" s="205"/>
      <c r="AB446" s="205"/>
      <c r="AC446" s="205"/>
      <c r="AD446" s="205"/>
      <c r="AE446" s="205"/>
    </row>
    <row r="447" spans="3:31" ht="15.75" customHeight="1">
      <c r="C447" s="204"/>
      <c r="D447" s="205"/>
      <c r="E447" s="205"/>
      <c r="F447" s="205"/>
      <c r="G447" s="205"/>
      <c r="H447" s="205"/>
      <c r="I447" s="205"/>
      <c r="J447" s="205"/>
      <c r="K447" s="205"/>
      <c r="L447" s="205"/>
      <c r="M447" s="205"/>
      <c r="N447" s="205"/>
      <c r="O447" s="205"/>
      <c r="P447" s="205"/>
      <c r="Q447" s="205"/>
      <c r="R447" s="205"/>
      <c r="S447" s="205"/>
      <c r="T447" s="205"/>
      <c r="U447" s="205"/>
      <c r="V447" s="205"/>
      <c r="W447" s="205"/>
      <c r="X447" s="205"/>
      <c r="Y447" s="205"/>
      <c r="Z447" s="205"/>
      <c r="AA447" s="205"/>
      <c r="AB447" s="205"/>
      <c r="AC447" s="205"/>
      <c r="AD447" s="205"/>
      <c r="AE447" s="205"/>
    </row>
    <row r="448" spans="3:31" ht="15.75" customHeight="1">
      <c r="C448" s="204"/>
      <c r="D448" s="205"/>
      <c r="E448" s="205"/>
      <c r="F448" s="205"/>
      <c r="G448" s="205"/>
      <c r="H448" s="205"/>
      <c r="I448" s="205"/>
      <c r="J448" s="205"/>
      <c r="K448" s="205"/>
      <c r="L448" s="205"/>
      <c r="M448" s="205"/>
      <c r="N448" s="205"/>
      <c r="O448" s="205"/>
      <c r="P448" s="205"/>
      <c r="Q448" s="205"/>
      <c r="R448" s="205"/>
      <c r="S448" s="205"/>
      <c r="T448" s="205"/>
      <c r="U448" s="205"/>
      <c r="V448" s="205"/>
      <c r="W448" s="205"/>
      <c r="X448" s="205"/>
      <c r="Y448" s="205"/>
      <c r="Z448" s="205"/>
      <c r="AA448" s="205"/>
      <c r="AB448" s="205"/>
      <c r="AC448" s="205"/>
      <c r="AD448" s="205"/>
      <c r="AE448" s="205"/>
    </row>
    <row r="449" spans="3:31" ht="15.75" customHeight="1">
      <c r="C449" s="204"/>
      <c r="D449" s="205"/>
      <c r="E449" s="205"/>
      <c r="F449" s="205"/>
      <c r="G449" s="205"/>
      <c r="H449" s="205"/>
      <c r="I449" s="205"/>
      <c r="J449" s="205"/>
      <c r="K449" s="205"/>
      <c r="L449" s="205"/>
      <c r="M449" s="205"/>
      <c r="N449" s="205"/>
      <c r="O449" s="205"/>
      <c r="P449" s="205"/>
      <c r="Q449" s="205"/>
      <c r="R449" s="205"/>
      <c r="S449" s="205"/>
      <c r="T449" s="205"/>
      <c r="U449" s="205"/>
      <c r="V449" s="205"/>
      <c r="W449" s="205"/>
      <c r="X449" s="205"/>
      <c r="Y449" s="205"/>
      <c r="Z449" s="205"/>
      <c r="AA449" s="205"/>
      <c r="AB449" s="205"/>
      <c r="AC449" s="205"/>
      <c r="AD449" s="205"/>
      <c r="AE449" s="205"/>
    </row>
    <row r="450" spans="3:31" ht="15.75" customHeight="1">
      <c r="C450" s="204"/>
      <c r="D450" s="205"/>
      <c r="E450" s="205"/>
      <c r="F450" s="205"/>
      <c r="G450" s="205"/>
      <c r="H450" s="205"/>
      <c r="I450" s="205"/>
      <c r="J450" s="205"/>
      <c r="K450" s="205"/>
      <c r="L450" s="205"/>
      <c r="M450" s="205"/>
      <c r="N450" s="205"/>
      <c r="O450" s="205"/>
      <c r="P450" s="205"/>
      <c r="Q450" s="205"/>
      <c r="R450" s="205"/>
      <c r="S450" s="205"/>
      <c r="T450" s="205"/>
      <c r="U450" s="205"/>
      <c r="V450" s="205"/>
      <c r="W450" s="205"/>
      <c r="X450" s="205"/>
      <c r="Y450" s="205"/>
      <c r="Z450" s="205"/>
      <c r="AA450" s="205"/>
      <c r="AB450" s="205"/>
      <c r="AC450" s="205"/>
      <c r="AD450" s="205"/>
      <c r="AE450" s="205"/>
    </row>
    <row r="451" spans="3:31" ht="15.75" customHeight="1">
      <c r="C451" s="204"/>
      <c r="D451" s="205"/>
      <c r="E451" s="205"/>
      <c r="F451" s="205"/>
      <c r="G451" s="205"/>
      <c r="H451" s="205"/>
      <c r="I451" s="205"/>
      <c r="J451" s="205"/>
      <c r="K451" s="205"/>
      <c r="L451" s="205"/>
      <c r="M451" s="205"/>
      <c r="N451" s="205"/>
      <c r="O451" s="205"/>
      <c r="P451" s="205"/>
      <c r="Q451" s="205"/>
      <c r="R451" s="205"/>
      <c r="S451" s="205"/>
      <c r="T451" s="205"/>
      <c r="U451" s="205"/>
      <c r="V451" s="205"/>
      <c r="W451" s="205"/>
      <c r="X451" s="205"/>
      <c r="Y451" s="205"/>
      <c r="Z451" s="205"/>
      <c r="AA451" s="205"/>
      <c r="AB451" s="205"/>
      <c r="AC451" s="205"/>
      <c r="AD451" s="205"/>
      <c r="AE451" s="205"/>
    </row>
    <row r="452" spans="3:31" ht="15.75" customHeight="1">
      <c r="C452" s="204"/>
      <c r="D452" s="205"/>
      <c r="E452" s="205"/>
      <c r="F452" s="205"/>
      <c r="G452" s="205"/>
      <c r="H452" s="205"/>
      <c r="I452" s="205"/>
      <c r="J452" s="205"/>
      <c r="K452" s="205"/>
      <c r="L452" s="205"/>
      <c r="M452" s="205"/>
      <c r="N452" s="205"/>
      <c r="O452" s="205"/>
      <c r="P452" s="205"/>
      <c r="Q452" s="205"/>
      <c r="R452" s="205"/>
      <c r="S452" s="205"/>
      <c r="T452" s="205"/>
      <c r="U452" s="205"/>
      <c r="V452" s="205"/>
      <c r="W452" s="205"/>
      <c r="X452" s="205"/>
      <c r="Y452" s="205"/>
      <c r="Z452" s="205"/>
      <c r="AA452" s="205"/>
      <c r="AB452" s="205"/>
      <c r="AC452" s="205"/>
      <c r="AD452" s="205"/>
      <c r="AE452" s="205"/>
    </row>
    <row r="453" spans="3:31" ht="15.75" customHeight="1">
      <c r="C453" s="204"/>
      <c r="D453" s="205"/>
      <c r="E453" s="205"/>
      <c r="F453" s="205"/>
      <c r="G453" s="205"/>
      <c r="H453" s="205"/>
      <c r="I453" s="205"/>
      <c r="J453" s="205"/>
      <c r="K453" s="205"/>
      <c r="L453" s="205"/>
      <c r="M453" s="205"/>
      <c r="N453" s="205"/>
      <c r="O453" s="205"/>
      <c r="P453" s="205"/>
      <c r="Q453" s="205"/>
      <c r="R453" s="205"/>
      <c r="S453" s="205"/>
      <c r="T453" s="205"/>
      <c r="U453" s="205"/>
      <c r="V453" s="205"/>
      <c r="W453" s="205"/>
      <c r="X453" s="205"/>
      <c r="Y453" s="205"/>
      <c r="Z453" s="205"/>
      <c r="AA453" s="205"/>
      <c r="AB453" s="205"/>
      <c r="AC453" s="205"/>
      <c r="AD453" s="205"/>
      <c r="AE453" s="205"/>
    </row>
    <row r="454" spans="3:31" ht="15.75" customHeight="1">
      <c r="C454" s="204"/>
      <c r="D454" s="205"/>
      <c r="E454" s="205"/>
      <c r="F454" s="205"/>
      <c r="G454" s="205"/>
      <c r="H454" s="205"/>
      <c r="I454" s="205"/>
      <c r="J454" s="205"/>
      <c r="K454" s="205"/>
      <c r="L454" s="205"/>
      <c r="M454" s="205"/>
      <c r="N454" s="205"/>
      <c r="O454" s="205"/>
      <c r="P454" s="205"/>
      <c r="Q454" s="205"/>
      <c r="R454" s="205"/>
      <c r="S454" s="205"/>
      <c r="T454" s="205"/>
      <c r="U454" s="205"/>
      <c r="V454" s="205"/>
      <c r="W454" s="205"/>
      <c r="X454" s="205"/>
      <c r="Y454" s="205"/>
      <c r="Z454" s="205"/>
      <c r="AA454" s="205"/>
      <c r="AB454" s="205"/>
      <c r="AC454" s="205"/>
      <c r="AD454" s="205"/>
      <c r="AE454" s="205"/>
    </row>
    <row r="455" spans="3:31" ht="15.75" customHeight="1">
      <c r="C455" s="204"/>
      <c r="D455" s="205"/>
      <c r="E455" s="205"/>
      <c r="F455" s="205"/>
      <c r="G455" s="205"/>
      <c r="H455" s="205"/>
      <c r="I455" s="205"/>
      <c r="J455" s="205"/>
      <c r="K455" s="205"/>
      <c r="L455" s="205"/>
      <c r="M455" s="205"/>
      <c r="N455" s="205"/>
      <c r="O455" s="205"/>
      <c r="P455" s="205"/>
      <c r="Q455" s="205"/>
      <c r="R455" s="205"/>
      <c r="S455" s="205"/>
      <c r="T455" s="205"/>
      <c r="U455" s="205"/>
      <c r="V455" s="205"/>
      <c r="W455" s="205"/>
      <c r="X455" s="205"/>
      <c r="Y455" s="205"/>
      <c r="Z455" s="205"/>
      <c r="AA455" s="205"/>
      <c r="AB455" s="205"/>
      <c r="AC455" s="205"/>
      <c r="AD455" s="205"/>
      <c r="AE455" s="205"/>
    </row>
    <row r="456" spans="3:31" ht="15.75" customHeight="1">
      <c r="C456" s="204"/>
      <c r="D456" s="205"/>
      <c r="E456" s="205"/>
      <c r="F456" s="205"/>
      <c r="G456" s="205"/>
      <c r="H456" s="205"/>
      <c r="I456" s="205"/>
      <c r="J456" s="205"/>
      <c r="K456" s="205"/>
      <c r="L456" s="205"/>
      <c r="M456" s="205"/>
      <c r="N456" s="205"/>
      <c r="O456" s="205"/>
      <c r="P456" s="205"/>
      <c r="Q456" s="205"/>
      <c r="R456" s="205"/>
      <c r="S456" s="205"/>
      <c r="T456" s="205"/>
      <c r="U456" s="205"/>
      <c r="V456" s="205"/>
      <c r="W456" s="205"/>
      <c r="X456" s="205"/>
      <c r="Y456" s="205"/>
      <c r="Z456" s="205"/>
      <c r="AA456" s="205"/>
      <c r="AB456" s="205"/>
      <c r="AC456" s="205"/>
      <c r="AD456" s="205"/>
      <c r="AE456" s="205"/>
    </row>
    <row r="457" spans="3:31" ht="15.75" customHeight="1">
      <c r="C457" s="204"/>
      <c r="D457" s="205"/>
      <c r="E457" s="205"/>
      <c r="F457" s="205"/>
      <c r="G457" s="205"/>
      <c r="H457" s="205"/>
      <c r="I457" s="205"/>
      <c r="J457" s="205"/>
      <c r="K457" s="205"/>
      <c r="L457" s="205"/>
      <c r="M457" s="205"/>
      <c r="N457" s="205"/>
      <c r="O457" s="205"/>
      <c r="P457" s="205"/>
      <c r="Q457" s="205"/>
      <c r="R457" s="205"/>
      <c r="S457" s="205"/>
      <c r="T457" s="205"/>
      <c r="U457" s="205"/>
      <c r="V457" s="205"/>
      <c r="W457" s="205"/>
      <c r="X457" s="205"/>
      <c r="Y457" s="205"/>
      <c r="Z457" s="205"/>
      <c r="AA457" s="205"/>
      <c r="AB457" s="205"/>
      <c r="AC457" s="205"/>
      <c r="AD457" s="205"/>
      <c r="AE457" s="205"/>
    </row>
    <row r="458" spans="3:31" ht="15.75" customHeight="1">
      <c r="C458" s="204"/>
      <c r="D458" s="205"/>
      <c r="E458" s="205"/>
      <c r="F458" s="205"/>
      <c r="G458" s="205"/>
      <c r="H458" s="205"/>
      <c r="I458" s="205"/>
      <c r="J458" s="205"/>
      <c r="K458" s="205"/>
      <c r="L458" s="205"/>
      <c r="M458" s="205"/>
      <c r="N458" s="205"/>
      <c r="O458" s="205"/>
      <c r="P458" s="205"/>
      <c r="Q458" s="205"/>
      <c r="R458" s="205"/>
      <c r="S458" s="205"/>
      <c r="T458" s="205"/>
      <c r="U458" s="205"/>
      <c r="V458" s="205"/>
      <c r="W458" s="205"/>
      <c r="X458" s="205"/>
      <c r="Y458" s="205"/>
      <c r="Z458" s="205"/>
      <c r="AA458" s="205"/>
      <c r="AB458" s="205"/>
      <c r="AC458" s="205"/>
      <c r="AD458" s="205"/>
      <c r="AE458" s="205"/>
    </row>
    <row r="459" spans="3:31" ht="15.75" customHeight="1">
      <c r="C459" s="204"/>
      <c r="D459" s="205"/>
      <c r="E459" s="205"/>
      <c r="F459" s="205"/>
      <c r="G459" s="205"/>
      <c r="H459" s="205"/>
      <c r="I459" s="205"/>
      <c r="J459" s="205"/>
      <c r="K459" s="205"/>
      <c r="L459" s="205"/>
      <c r="M459" s="205"/>
      <c r="N459" s="205"/>
      <c r="O459" s="205"/>
      <c r="P459" s="205"/>
      <c r="Q459" s="205"/>
      <c r="R459" s="205"/>
      <c r="S459" s="205"/>
      <c r="T459" s="205"/>
      <c r="U459" s="205"/>
      <c r="V459" s="205"/>
      <c r="W459" s="205"/>
      <c r="X459" s="205"/>
      <c r="Y459" s="205"/>
      <c r="Z459" s="205"/>
      <c r="AA459" s="205"/>
      <c r="AB459" s="205"/>
      <c r="AC459" s="205"/>
      <c r="AD459" s="205"/>
      <c r="AE459" s="205"/>
    </row>
    <row r="460" spans="3:31" ht="15.75" customHeight="1">
      <c r="C460" s="204"/>
      <c r="D460" s="205"/>
      <c r="E460" s="205"/>
      <c r="F460" s="205"/>
      <c r="G460" s="205"/>
      <c r="H460" s="205"/>
      <c r="I460" s="205"/>
      <c r="J460" s="205"/>
      <c r="K460" s="205"/>
      <c r="L460" s="205"/>
      <c r="M460" s="205"/>
      <c r="N460" s="205"/>
      <c r="O460" s="205"/>
      <c r="P460" s="205"/>
      <c r="Q460" s="205"/>
      <c r="R460" s="205"/>
      <c r="S460" s="205"/>
      <c r="T460" s="205"/>
      <c r="U460" s="205"/>
      <c r="V460" s="205"/>
      <c r="W460" s="205"/>
      <c r="X460" s="205"/>
      <c r="Y460" s="205"/>
      <c r="Z460" s="205"/>
      <c r="AA460" s="205"/>
      <c r="AB460" s="205"/>
      <c r="AC460" s="205"/>
      <c r="AD460" s="205"/>
      <c r="AE460" s="205"/>
    </row>
    <row r="461" spans="3:31" ht="15.75" customHeight="1">
      <c r="C461" s="204"/>
      <c r="D461" s="205"/>
      <c r="E461" s="205"/>
      <c r="F461" s="205"/>
      <c r="G461" s="205"/>
      <c r="H461" s="205"/>
      <c r="I461" s="205"/>
      <c r="J461" s="205"/>
      <c r="K461" s="205"/>
      <c r="L461" s="205"/>
      <c r="M461" s="205"/>
      <c r="N461" s="205"/>
      <c r="O461" s="205"/>
      <c r="P461" s="205"/>
      <c r="Q461" s="205"/>
      <c r="R461" s="205"/>
      <c r="S461" s="205"/>
      <c r="T461" s="205"/>
      <c r="U461" s="205"/>
      <c r="V461" s="205"/>
      <c r="W461" s="205"/>
      <c r="X461" s="205"/>
      <c r="Y461" s="205"/>
      <c r="Z461" s="205"/>
      <c r="AA461" s="205"/>
      <c r="AB461" s="205"/>
      <c r="AC461" s="205"/>
      <c r="AD461" s="205"/>
      <c r="AE461" s="205"/>
    </row>
    <row r="462" spans="3:31" ht="15.75" customHeight="1">
      <c r="C462" s="204"/>
      <c r="D462" s="205"/>
      <c r="E462" s="205"/>
      <c r="F462" s="205"/>
      <c r="G462" s="205"/>
      <c r="H462" s="205"/>
      <c r="I462" s="205"/>
      <c r="J462" s="205"/>
      <c r="K462" s="205"/>
      <c r="L462" s="205"/>
      <c r="M462" s="205"/>
      <c r="N462" s="205"/>
      <c r="O462" s="205"/>
      <c r="P462" s="205"/>
      <c r="Q462" s="205"/>
      <c r="R462" s="205"/>
      <c r="S462" s="205"/>
      <c r="T462" s="205"/>
      <c r="U462" s="205"/>
      <c r="V462" s="205"/>
      <c r="W462" s="205"/>
      <c r="X462" s="205"/>
      <c r="Y462" s="205"/>
      <c r="Z462" s="205"/>
      <c r="AA462" s="205"/>
      <c r="AB462" s="205"/>
      <c r="AC462" s="205"/>
      <c r="AD462" s="205"/>
      <c r="AE462" s="205"/>
    </row>
    <row r="463" spans="3:31" ht="15.75" customHeight="1">
      <c r="C463" s="204"/>
      <c r="D463" s="205"/>
      <c r="E463" s="205"/>
      <c r="F463" s="205"/>
      <c r="G463" s="205"/>
      <c r="H463" s="205"/>
      <c r="I463" s="205"/>
      <c r="J463" s="205"/>
      <c r="K463" s="205"/>
      <c r="L463" s="205"/>
      <c r="M463" s="205"/>
      <c r="N463" s="205"/>
      <c r="O463" s="205"/>
      <c r="P463" s="205"/>
      <c r="Q463" s="205"/>
      <c r="R463" s="205"/>
      <c r="S463" s="205"/>
      <c r="T463" s="205"/>
      <c r="U463" s="205"/>
      <c r="V463" s="205"/>
      <c r="W463" s="205"/>
      <c r="X463" s="205"/>
      <c r="Y463" s="205"/>
      <c r="Z463" s="205"/>
      <c r="AA463" s="205"/>
      <c r="AB463" s="205"/>
      <c r="AC463" s="205"/>
      <c r="AD463" s="205"/>
      <c r="AE463" s="205"/>
    </row>
    <row r="464" spans="3:31" ht="15.75" customHeight="1">
      <c r="C464" s="204"/>
      <c r="D464" s="205"/>
      <c r="E464" s="205"/>
      <c r="F464" s="205"/>
      <c r="G464" s="205"/>
      <c r="H464" s="205"/>
      <c r="I464" s="205"/>
      <c r="J464" s="205"/>
      <c r="K464" s="205"/>
      <c r="L464" s="205"/>
      <c r="M464" s="205"/>
      <c r="N464" s="205"/>
      <c r="O464" s="205"/>
      <c r="P464" s="205"/>
      <c r="Q464" s="205"/>
      <c r="R464" s="205"/>
      <c r="S464" s="205"/>
      <c r="T464" s="205"/>
      <c r="U464" s="205"/>
      <c r="V464" s="205"/>
      <c r="W464" s="205"/>
      <c r="X464" s="205"/>
      <c r="Y464" s="205"/>
      <c r="Z464" s="205"/>
      <c r="AA464" s="205"/>
      <c r="AB464" s="205"/>
      <c r="AC464" s="205"/>
      <c r="AD464" s="205"/>
      <c r="AE464" s="205"/>
    </row>
    <row r="465" spans="3:31" ht="15.75" customHeight="1">
      <c r="C465" s="204"/>
      <c r="D465" s="205"/>
      <c r="E465" s="205"/>
      <c r="F465" s="205"/>
      <c r="G465" s="205"/>
      <c r="H465" s="205"/>
      <c r="I465" s="205"/>
      <c r="J465" s="205"/>
      <c r="K465" s="205"/>
      <c r="L465" s="205"/>
      <c r="M465" s="205"/>
      <c r="N465" s="205"/>
      <c r="O465" s="205"/>
      <c r="P465" s="205"/>
      <c r="Q465" s="205"/>
      <c r="R465" s="205"/>
      <c r="S465" s="205"/>
      <c r="T465" s="205"/>
      <c r="U465" s="205"/>
      <c r="V465" s="205"/>
      <c r="W465" s="205"/>
      <c r="X465" s="205"/>
      <c r="Y465" s="205"/>
      <c r="Z465" s="205"/>
      <c r="AA465" s="205"/>
      <c r="AB465" s="205"/>
      <c r="AC465" s="205"/>
      <c r="AD465" s="205"/>
      <c r="AE465" s="205"/>
    </row>
    <row r="466" spans="3:31" ht="15.75" customHeight="1">
      <c r="C466" s="204"/>
      <c r="D466" s="205"/>
      <c r="E466" s="205"/>
      <c r="F466" s="205"/>
      <c r="G466" s="205"/>
      <c r="H466" s="205"/>
      <c r="I466" s="205"/>
      <c r="J466" s="205"/>
      <c r="K466" s="205"/>
      <c r="L466" s="205"/>
      <c r="M466" s="205"/>
      <c r="N466" s="205"/>
      <c r="O466" s="205"/>
      <c r="P466" s="205"/>
      <c r="Q466" s="205"/>
      <c r="R466" s="205"/>
      <c r="S466" s="205"/>
      <c r="T466" s="205"/>
      <c r="U466" s="205"/>
      <c r="V466" s="205"/>
      <c r="W466" s="205"/>
      <c r="X466" s="205"/>
      <c r="Y466" s="205"/>
      <c r="Z466" s="205"/>
      <c r="AA466" s="205"/>
      <c r="AB466" s="205"/>
      <c r="AC466" s="205"/>
      <c r="AD466" s="205"/>
      <c r="AE466" s="205"/>
    </row>
    <row r="467" spans="3:31" ht="15.75" customHeight="1">
      <c r="C467" s="204"/>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c r="Z467" s="205"/>
      <c r="AA467" s="205"/>
      <c r="AB467" s="205"/>
      <c r="AC467" s="205"/>
      <c r="AD467" s="205"/>
      <c r="AE467" s="205"/>
    </row>
    <row r="468" spans="3:31" ht="15.75" customHeight="1">
      <c r="C468" s="204"/>
      <c r="D468" s="205"/>
      <c r="E468" s="205"/>
      <c r="F468" s="205"/>
      <c r="G468" s="205"/>
      <c r="H468" s="205"/>
      <c r="I468" s="205"/>
      <c r="J468" s="205"/>
      <c r="K468" s="205"/>
      <c r="L468" s="205"/>
      <c r="M468" s="205"/>
      <c r="N468" s="205"/>
      <c r="O468" s="205"/>
      <c r="P468" s="205"/>
      <c r="Q468" s="205"/>
      <c r="R468" s="205"/>
      <c r="S468" s="205"/>
      <c r="T468" s="205"/>
      <c r="U468" s="205"/>
      <c r="V468" s="205"/>
      <c r="W468" s="205"/>
      <c r="X468" s="205"/>
      <c r="Y468" s="205"/>
      <c r="Z468" s="205"/>
      <c r="AA468" s="205"/>
      <c r="AB468" s="205"/>
      <c r="AC468" s="205"/>
      <c r="AD468" s="205"/>
      <c r="AE468" s="205"/>
    </row>
    <row r="469" spans="3:31" ht="15.75" customHeight="1">
      <c r="C469" s="204"/>
      <c r="D469" s="205"/>
      <c r="E469" s="205"/>
      <c r="F469" s="205"/>
      <c r="G469" s="205"/>
      <c r="H469" s="205"/>
      <c r="I469" s="205"/>
      <c r="J469" s="205"/>
      <c r="K469" s="205"/>
      <c r="L469" s="205"/>
      <c r="M469" s="205"/>
      <c r="N469" s="205"/>
      <c r="O469" s="205"/>
      <c r="P469" s="205"/>
      <c r="Q469" s="205"/>
      <c r="R469" s="205"/>
      <c r="S469" s="205"/>
      <c r="T469" s="205"/>
      <c r="U469" s="205"/>
      <c r="V469" s="205"/>
      <c r="W469" s="205"/>
      <c r="X469" s="205"/>
      <c r="Y469" s="205"/>
      <c r="Z469" s="205"/>
      <c r="AA469" s="205"/>
      <c r="AB469" s="205"/>
      <c r="AC469" s="205"/>
      <c r="AD469" s="205"/>
      <c r="AE469" s="205"/>
    </row>
    <row r="470" spans="3:31" ht="15.75" customHeight="1">
      <c r="C470" s="204"/>
      <c r="D470" s="205"/>
      <c r="E470" s="205"/>
      <c r="F470" s="205"/>
      <c r="G470" s="205"/>
      <c r="H470" s="205"/>
      <c r="I470" s="205"/>
      <c r="J470" s="205"/>
      <c r="K470" s="205"/>
      <c r="L470" s="205"/>
      <c r="M470" s="205"/>
      <c r="N470" s="205"/>
      <c r="O470" s="205"/>
      <c r="P470" s="205"/>
      <c r="Q470" s="205"/>
      <c r="R470" s="205"/>
      <c r="S470" s="205"/>
      <c r="T470" s="205"/>
      <c r="U470" s="205"/>
      <c r="V470" s="205"/>
      <c r="W470" s="205"/>
      <c r="X470" s="205"/>
      <c r="Y470" s="205"/>
      <c r="Z470" s="205"/>
      <c r="AA470" s="205"/>
      <c r="AB470" s="205"/>
      <c r="AC470" s="205"/>
      <c r="AD470" s="205"/>
      <c r="AE470" s="205"/>
    </row>
    <row r="471" spans="3:31" ht="15.75" customHeight="1">
      <c r="C471" s="204"/>
      <c r="D471" s="205"/>
      <c r="E471" s="205"/>
      <c r="F471" s="205"/>
      <c r="G471" s="205"/>
      <c r="H471" s="205"/>
      <c r="I471" s="205"/>
      <c r="J471" s="205"/>
      <c r="K471" s="205"/>
      <c r="L471" s="205"/>
      <c r="M471" s="205"/>
      <c r="N471" s="205"/>
      <c r="O471" s="205"/>
      <c r="P471" s="205"/>
      <c r="Q471" s="205"/>
      <c r="R471" s="205"/>
      <c r="S471" s="205"/>
      <c r="T471" s="205"/>
      <c r="U471" s="205"/>
      <c r="V471" s="205"/>
      <c r="W471" s="205"/>
      <c r="X471" s="205"/>
      <c r="Y471" s="205"/>
      <c r="Z471" s="205"/>
      <c r="AA471" s="205"/>
      <c r="AB471" s="205"/>
      <c r="AC471" s="205"/>
      <c r="AD471" s="205"/>
      <c r="AE471" s="205"/>
    </row>
    <row r="472" spans="3:31" ht="15.75" customHeight="1">
      <c r="C472" s="204"/>
      <c r="D472" s="205"/>
      <c r="E472" s="205"/>
      <c r="F472" s="205"/>
      <c r="G472" s="205"/>
      <c r="H472" s="205"/>
      <c r="I472" s="205"/>
      <c r="J472" s="205"/>
      <c r="K472" s="205"/>
      <c r="L472" s="205"/>
      <c r="M472" s="205"/>
      <c r="N472" s="205"/>
      <c r="O472" s="205"/>
      <c r="P472" s="205"/>
      <c r="Q472" s="205"/>
      <c r="R472" s="205"/>
      <c r="S472" s="205"/>
      <c r="T472" s="205"/>
      <c r="U472" s="205"/>
      <c r="V472" s="205"/>
      <c r="W472" s="205"/>
      <c r="X472" s="205"/>
      <c r="Y472" s="205"/>
      <c r="Z472" s="205"/>
      <c r="AA472" s="205"/>
      <c r="AB472" s="205"/>
      <c r="AC472" s="205"/>
      <c r="AD472" s="205"/>
      <c r="AE472" s="205"/>
    </row>
    <row r="473" spans="3:31" ht="15.75" customHeight="1">
      <c r="C473" s="204"/>
      <c r="D473" s="205"/>
      <c r="E473" s="205"/>
      <c r="F473" s="205"/>
      <c r="G473" s="205"/>
      <c r="H473" s="205"/>
      <c r="I473" s="205"/>
      <c r="J473" s="205"/>
      <c r="K473" s="205"/>
      <c r="L473" s="205"/>
      <c r="M473" s="205"/>
      <c r="N473" s="205"/>
      <c r="O473" s="205"/>
      <c r="P473" s="205"/>
      <c r="Q473" s="205"/>
      <c r="R473" s="205"/>
      <c r="S473" s="205"/>
      <c r="T473" s="205"/>
      <c r="U473" s="205"/>
      <c r="V473" s="205"/>
      <c r="W473" s="205"/>
      <c r="X473" s="205"/>
      <c r="Y473" s="205"/>
      <c r="Z473" s="205"/>
      <c r="AA473" s="205"/>
      <c r="AB473" s="205"/>
      <c r="AC473" s="205"/>
      <c r="AD473" s="205"/>
      <c r="AE473" s="205"/>
    </row>
    <row r="474" spans="3:31" ht="15.75" customHeight="1">
      <c r="C474" s="204"/>
      <c r="D474" s="205"/>
      <c r="E474" s="205"/>
      <c r="F474" s="205"/>
      <c r="G474" s="205"/>
      <c r="H474" s="205"/>
      <c r="I474" s="205"/>
      <c r="J474" s="205"/>
      <c r="K474" s="205"/>
      <c r="L474" s="205"/>
      <c r="M474" s="205"/>
      <c r="N474" s="205"/>
      <c r="O474" s="205"/>
      <c r="P474" s="205"/>
      <c r="Q474" s="205"/>
      <c r="R474" s="205"/>
      <c r="S474" s="205"/>
      <c r="T474" s="205"/>
      <c r="U474" s="205"/>
      <c r="V474" s="205"/>
      <c r="W474" s="205"/>
      <c r="X474" s="205"/>
      <c r="Y474" s="205"/>
      <c r="Z474" s="205"/>
      <c r="AA474" s="205"/>
      <c r="AB474" s="205"/>
      <c r="AC474" s="205"/>
      <c r="AD474" s="205"/>
      <c r="AE474" s="205"/>
    </row>
    <row r="475" spans="3:31" ht="15.75" customHeight="1">
      <c r="C475" s="204"/>
      <c r="D475" s="205"/>
      <c r="E475" s="205"/>
      <c r="F475" s="205"/>
      <c r="G475" s="205"/>
      <c r="H475" s="205"/>
      <c r="I475" s="205"/>
      <c r="J475" s="205"/>
      <c r="K475" s="205"/>
      <c r="L475" s="205"/>
      <c r="M475" s="205"/>
      <c r="N475" s="205"/>
      <c r="O475" s="205"/>
      <c r="P475" s="205"/>
      <c r="Q475" s="205"/>
      <c r="R475" s="205"/>
      <c r="S475" s="205"/>
      <c r="T475" s="205"/>
      <c r="U475" s="205"/>
      <c r="V475" s="205"/>
      <c r="W475" s="205"/>
      <c r="X475" s="205"/>
      <c r="Y475" s="205"/>
      <c r="Z475" s="205"/>
      <c r="AA475" s="205"/>
      <c r="AB475" s="205"/>
      <c r="AC475" s="205"/>
      <c r="AD475" s="205"/>
      <c r="AE475" s="205"/>
    </row>
    <row r="476" spans="3:31" ht="15.75" customHeight="1">
      <c r="C476" s="204"/>
      <c r="D476" s="205"/>
      <c r="E476" s="205"/>
      <c r="F476" s="205"/>
      <c r="G476" s="205"/>
      <c r="H476" s="205"/>
      <c r="I476" s="205"/>
      <c r="J476" s="205"/>
      <c r="K476" s="205"/>
      <c r="L476" s="205"/>
      <c r="M476" s="205"/>
      <c r="N476" s="205"/>
      <c r="O476" s="205"/>
      <c r="P476" s="205"/>
      <c r="Q476" s="205"/>
      <c r="R476" s="205"/>
      <c r="S476" s="205"/>
      <c r="T476" s="205"/>
      <c r="U476" s="205"/>
      <c r="V476" s="205"/>
      <c r="W476" s="205"/>
      <c r="X476" s="205"/>
      <c r="Y476" s="205"/>
      <c r="Z476" s="205"/>
      <c r="AA476" s="205"/>
      <c r="AB476" s="205"/>
      <c r="AC476" s="205"/>
      <c r="AD476" s="205"/>
      <c r="AE476" s="205"/>
    </row>
    <row r="477" spans="3:31" ht="15.75" customHeight="1">
      <c r="C477" s="204"/>
      <c r="D477" s="205"/>
      <c r="E477" s="205"/>
      <c r="F477" s="205"/>
      <c r="G477" s="205"/>
      <c r="H477" s="205"/>
      <c r="I477" s="205"/>
      <c r="J477" s="205"/>
      <c r="K477" s="205"/>
      <c r="L477" s="205"/>
      <c r="M477" s="205"/>
      <c r="N477" s="205"/>
      <c r="O477" s="205"/>
      <c r="P477" s="205"/>
      <c r="Q477" s="205"/>
      <c r="R477" s="205"/>
      <c r="S477" s="205"/>
      <c r="T477" s="205"/>
      <c r="U477" s="205"/>
      <c r="V477" s="205"/>
      <c r="W477" s="205"/>
      <c r="X477" s="205"/>
      <c r="Y477" s="205"/>
      <c r="Z477" s="205"/>
      <c r="AA477" s="205"/>
      <c r="AB477" s="205"/>
      <c r="AC477" s="205"/>
      <c r="AD477" s="205"/>
      <c r="AE477" s="205"/>
    </row>
    <row r="478" spans="3:31" ht="15.75" customHeight="1">
      <c r="C478" s="204"/>
      <c r="D478" s="205"/>
      <c r="E478" s="205"/>
      <c r="F478" s="205"/>
      <c r="G478" s="205"/>
      <c r="H478" s="205"/>
      <c r="I478" s="205"/>
      <c r="J478" s="205"/>
      <c r="K478" s="205"/>
      <c r="L478" s="205"/>
      <c r="M478" s="205"/>
      <c r="N478" s="205"/>
      <c r="O478" s="205"/>
      <c r="P478" s="205"/>
      <c r="Q478" s="205"/>
      <c r="R478" s="205"/>
      <c r="S478" s="205"/>
      <c r="T478" s="205"/>
      <c r="U478" s="205"/>
      <c r="V478" s="205"/>
      <c r="W478" s="205"/>
      <c r="X478" s="205"/>
      <c r="Y478" s="205"/>
      <c r="Z478" s="205"/>
      <c r="AA478" s="205"/>
      <c r="AB478" s="205"/>
      <c r="AC478" s="205"/>
      <c r="AD478" s="205"/>
      <c r="AE478" s="205"/>
    </row>
    <row r="479" spans="3:31" ht="15.75" customHeight="1">
      <c r="C479" s="204"/>
      <c r="D479" s="205"/>
      <c r="E479" s="205"/>
      <c r="F479" s="205"/>
      <c r="G479" s="205"/>
      <c r="H479" s="205"/>
      <c r="I479" s="205"/>
      <c r="J479" s="205"/>
      <c r="K479" s="205"/>
      <c r="L479" s="205"/>
      <c r="M479" s="205"/>
      <c r="N479" s="205"/>
      <c r="O479" s="205"/>
      <c r="P479" s="205"/>
      <c r="Q479" s="205"/>
      <c r="R479" s="205"/>
      <c r="S479" s="205"/>
      <c r="T479" s="205"/>
      <c r="U479" s="205"/>
      <c r="V479" s="205"/>
      <c r="W479" s="205"/>
      <c r="X479" s="205"/>
      <c r="Y479" s="205"/>
      <c r="Z479" s="205"/>
      <c r="AA479" s="205"/>
      <c r="AB479" s="205"/>
      <c r="AC479" s="205"/>
      <c r="AD479" s="205"/>
      <c r="AE479" s="205"/>
    </row>
    <row r="480" spans="3:31" ht="15.75" customHeight="1">
      <c r="C480" s="204"/>
      <c r="D480" s="205"/>
      <c r="E480" s="205"/>
      <c r="F480" s="205"/>
      <c r="G480" s="205"/>
      <c r="H480" s="205"/>
      <c r="I480" s="205"/>
      <c r="J480" s="205"/>
      <c r="K480" s="205"/>
      <c r="L480" s="205"/>
      <c r="M480" s="205"/>
      <c r="N480" s="205"/>
      <c r="O480" s="205"/>
      <c r="P480" s="205"/>
      <c r="Q480" s="205"/>
      <c r="R480" s="205"/>
      <c r="S480" s="205"/>
      <c r="T480" s="205"/>
      <c r="U480" s="205"/>
      <c r="V480" s="205"/>
      <c r="W480" s="205"/>
      <c r="X480" s="205"/>
      <c r="Y480" s="205"/>
      <c r="Z480" s="205"/>
      <c r="AA480" s="205"/>
      <c r="AB480" s="205"/>
      <c r="AC480" s="205"/>
      <c r="AD480" s="205"/>
      <c r="AE480" s="205"/>
    </row>
    <row r="481" spans="3:31" ht="15.75" customHeight="1">
      <c r="C481" s="204"/>
      <c r="D481" s="205"/>
      <c r="E481" s="205"/>
      <c r="F481" s="205"/>
      <c r="G481" s="205"/>
      <c r="H481" s="205"/>
      <c r="I481" s="205"/>
      <c r="J481" s="205"/>
      <c r="K481" s="205"/>
      <c r="L481" s="205"/>
      <c r="M481" s="205"/>
      <c r="N481" s="205"/>
      <c r="O481" s="205"/>
      <c r="P481" s="205"/>
      <c r="Q481" s="205"/>
      <c r="R481" s="205"/>
      <c r="S481" s="205"/>
      <c r="T481" s="205"/>
      <c r="U481" s="205"/>
      <c r="V481" s="205"/>
      <c r="W481" s="205"/>
      <c r="X481" s="205"/>
      <c r="Y481" s="205"/>
      <c r="Z481" s="205"/>
      <c r="AA481" s="205"/>
      <c r="AB481" s="205"/>
      <c r="AC481" s="205"/>
      <c r="AD481" s="205"/>
      <c r="AE481" s="205"/>
    </row>
    <row r="482" spans="3:31" ht="15.75" customHeight="1">
      <c r="C482" s="204"/>
      <c r="D482" s="205"/>
      <c r="E482" s="205"/>
      <c r="F482" s="205"/>
      <c r="G482" s="205"/>
      <c r="H482" s="205"/>
      <c r="I482" s="205"/>
      <c r="J482" s="205"/>
      <c r="K482" s="205"/>
      <c r="L482" s="205"/>
      <c r="M482" s="205"/>
      <c r="N482" s="205"/>
      <c r="O482" s="205"/>
      <c r="P482" s="205"/>
      <c r="Q482" s="205"/>
      <c r="R482" s="205"/>
      <c r="S482" s="205"/>
      <c r="T482" s="205"/>
      <c r="U482" s="205"/>
      <c r="V482" s="205"/>
      <c r="W482" s="205"/>
      <c r="X482" s="205"/>
      <c r="Y482" s="205"/>
      <c r="Z482" s="205"/>
      <c r="AA482" s="205"/>
      <c r="AB482" s="205"/>
      <c r="AC482" s="205"/>
      <c r="AD482" s="205"/>
      <c r="AE482" s="205"/>
    </row>
    <row r="483" spans="3:31" ht="15.75" customHeight="1">
      <c r="C483" s="204"/>
      <c r="D483" s="205"/>
      <c r="E483" s="205"/>
      <c r="F483" s="205"/>
      <c r="G483" s="205"/>
      <c r="H483" s="205"/>
      <c r="I483" s="205"/>
      <c r="J483" s="205"/>
      <c r="K483" s="205"/>
      <c r="L483" s="205"/>
      <c r="M483" s="205"/>
      <c r="N483" s="205"/>
      <c r="O483" s="205"/>
      <c r="P483" s="205"/>
      <c r="Q483" s="205"/>
      <c r="R483" s="205"/>
      <c r="S483" s="205"/>
      <c r="T483" s="205"/>
      <c r="U483" s="205"/>
      <c r="V483" s="205"/>
      <c r="W483" s="205"/>
      <c r="X483" s="205"/>
      <c r="Y483" s="205"/>
      <c r="Z483" s="205"/>
      <c r="AA483" s="205"/>
      <c r="AB483" s="205"/>
      <c r="AC483" s="205"/>
      <c r="AD483" s="205"/>
      <c r="AE483" s="205"/>
    </row>
    <row r="484" spans="3:31" ht="15.75" customHeight="1">
      <c r="C484" s="204"/>
      <c r="D484" s="205"/>
      <c r="E484" s="205"/>
      <c r="F484" s="205"/>
      <c r="G484" s="205"/>
      <c r="H484" s="205"/>
      <c r="I484" s="205"/>
      <c r="J484" s="205"/>
      <c r="K484" s="205"/>
      <c r="L484" s="205"/>
      <c r="M484" s="205"/>
      <c r="N484" s="205"/>
      <c r="O484" s="205"/>
      <c r="P484" s="205"/>
      <c r="Q484" s="205"/>
      <c r="R484" s="205"/>
      <c r="S484" s="205"/>
      <c r="T484" s="205"/>
      <c r="U484" s="205"/>
      <c r="V484" s="205"/>
      <c r="W484" s="205"/>
      <c r="X484" s="205"/>
      <c r="Y484" s="205"/>
      <c r="Z484" s="205"/>
      <c r="AA484" s="205"/>
      <c r="AB484" s="205"/>
      <c r="AC484" s="205"/>
      <c r="AD484" s="205"/>
      <c r="AE484" s="205"/>
    </row>
    <row r="485" spans="3:31" ht="15.75" customHeight="1">
      <c r="C485" s="204"/>
      <c r="D485" s="205"/>
      <c r="E485" s="205"/>
      <c r="F485" s="205"/>
      <c r="G485" s="205"/>
      <c r="H485" s="205"/>
      <c r="I485" s="205"/>
      <c r="J485" s="205"/>
      <c r="K485" s="205"/>
      <c r="L485" s="205"/>
      <c r="M485" s="205"/>
      <c r="N485" s="205"/>
      <c r="O485" s="205"/>
      <c r="P485" s="205"/>
      <c r="Q485" s="205"/>
      <c r="R485" s="205"/>
      <c r="S485" s="205"/>
      <c r="T485" s="205"/>
      <c r="U485" s="205"/>
      <c r="V485" s="205"/>
      <c r="W485" s="205"/>
      <c r="X485" s="205"/>
      <c r="Y485" s="205"/>
      <c r="Z485" s="205"/>
      <c r="AA485" s="205"/>
      <c r="AB485" s="205"/>
      <c r="AC485" s="205"/>
      <c r="AD485" s="205"/>
      <c r="AE485" s="205"/>
    </row>
    <row r="486" spans="3:31" ht="15.75" customHeight="1">
      <c r="C486" s="204"/>
      <c r="D486" s="205"/>
      <c r="E486" s="205"/>
      <c r="F486" s="205"/>
      <c r="G486" s="205"/>
      <c r="H486" s="205"/>
      <c r="I486" s="205"/>
      <c r="J486" s="205"/>
      <c r="K486" s="205"/>
      <c r="L486" s="205"/>
      <c r="M486" s="205"/>
      <c r="N486" s="205"/>
      <c r="O486" s="205"/>
      <c r="P486" s="205"/>
      <c r="Q486" s="205"/>
      <c r="R486" s="205"/>
      <c r="S486" s="205"/>
      <c r="T486" s="205"/>
      <c r="U486" s="205"/>
      <c r="V486" s="205"/>
      <c r="W486" s="205"/>
      <c r="X486" s="205"/>
      <c r="Y486" s="205"/>
      <c r="Z486" s="205"/>
      <c r="AA486" s="205"/>
      <c r="AB486" s="205"/>
      <c r="AC486" s="205"/>
      <c r="AD486" s="205"/>
      <c r="AE486" s="205"/>
    </row>
    <row r="487" spans="3:31" ht="15.75" customHeight="1">
      <c r="C487" s="204"/>
      <c r="D487" s="205"/>
      <c r="E487" s="205"/>
      <c r="F487" s="205"/>
      <c r="G487" s="205"/>
      <c r="H487" s="205"/>
      <c r="I487" s="205"/>
      <c r="J487" s="205"/>
      <c r="K487" s="205"/>
      <c r="L487" s="205"/>
      <c r="M487" s="205"/>
      <c r="N487" s="205"/>
      <c r="O487" s="205"/>
      <c r="P487" s="205"/>
      <c r="Q487" s="205"/>
      <c r="R487" s="205"/>
      <c r="S487" s="205"/>
      <c r="T487" s="205"/>
      <c r="U487" s="205"/>
      <c r="V487" s="205"/>
      <c r="W487" s="205"/>
      <c r="X487" s="205"/>
      <c r="Y487" s="205"/>
      <c r="Z487" s="205"/>
      <c r="AA487" s="205"/>
      <c r="AB487" s="205"/>
      <c r="AC487" s="205"/>
      <c r="AD487" s="205"/>
      <c r="AE487" s="205"/>
    </row>
    <row r="488" spans="3:31" ht="15.75" customHeight="1">
      <c r="C488" s="204"/>
      <c r="D488" s="205"/>
      <c r="E488" s="205"/>
      <c r="F488" s="205"/>
      <c r="G488" s="205"/>
      <c r="H488" s="205"/>
      <c r="I488" s="205"/>
      <c r="J488" s="205"/>
      <c r="K488" s="205"/>
      <c r="L488" s="205"/>
      <c r="M488" s="205"/>
      <c r="N488" s="205"/>
      <c r="O488" s="205"/>
      <c r="P488" s="205"/>
      <c r="Q488" s="205"/>
      <c r="R488" s="205"/>
      <c r="S488" s="205"/>
      <c r="T488" s="205"/>
      <c r="U488" s="205"/>
      <c r="V488" s="205"/>
      <c r="W488" s="205"/>
      <c r="X488" s="205"/>
      <c r="Y488" s="205"/>
      <c r="Z488" s="205"/>
      <c r="AA488" s="205"/>
      <c r="AB488" s="205"/>
      <c r="AC488" s="205"/>
      <c r="AD488" s="205"/>
      <c r="AE488" s="205"/>
    </row>
    <row r="489" spans="3:31" ht="15.75" customHeight="1">
      <c r="C489" s="204"/>
      <c r="D489" s="205"/>
      <c r="E489" s="205"/>
      <c r="F489" s="205"/>
      <c r="G489" s="205"/>
      <c r="H489" s="205"/>
      <c r="I489" s="205"/>
      <c r="J489" s="205"/>
      <c r="K489" s="205"/>
      <c r="L489" s="205"/>
      <c r="M489" s="205"/>
      <c r="N489" s="205"/>
      <c r="O489" s="205"/>
      <c r="P489" s="205"/>
      <c r="Q489" s="205"/>
      <c r="R489" s="205"/>
      <c r="S489" s="205"/>
      <c r="T489" s="205"/>
      <c r="U489" s="205"/>
      <c r="V489" s="205"/>
      <c r="W489" s="205"/>
      <c r="X489" s="205"/>
      <c r="Y489" s="205"/>
      <c r="Z489" s="205"/>
      <c r="AA489" s="205"/>
      <c r="AB489" s="205"/>
      <c r="AC489" s="205"/>
      <c r="AD489" s="205"/>
      <c r="AE489" s="205"/>
    </row>
    <row r="490" spans="3:31" ht="15.75" customHeight="1">
      <c r="C490" s="204"/>
      <c r="D490" s="205"/>
      <c r="E490" s="205"/>
      <c r="F490" s="205"/>
      <c r="G490" s="205"/>
      <c r="H490" s="205"/>
      <c r="I490" s="205"/>
      <c r="J490" s="205"/>
      <c r="K490" s="205"/>
      <c r="L490" s="205"/>
      <c r="M490" s="205"/>
      <c r="N490" s="205"/>
      <c r="O490" s="205"/>
      <c r="P490" s="205"/>
      <c r="Q490" s="205"/>
      <c r="R490" s="205"/>
      <c r="S490" s="205"/>
      <c r="T490" s="205"/>
      <c r="U490" s="205"/>
      <c r="V490" s="205"/>
      <c r="W490" s="205"/>
      <c r="X490" s="205"/>
      <c r="Y490" s="205"/>
      <c r="Z490" s="205"/>
      <c r="AA490" s="205"/>
      <c r="AB490" s="205"/>
      <c r="AC490" s="205"/>
      <c r="AD490" s="205"/>
      <c r="AE490" s="205"/>
    </row>
    <row r="491" spans="3:31" ht="15.75" customHeight="1">
      <c r="C491" s="204"/>
      <c r="D491" s="205"/>
      <c r="E491" s="205"/>
      <c r="F491" s="205"/>
      <c r="G491" s="205"/>
      <c r="H491" s="205"/>
      <c r="I491" s="205"/>
      <c r="J491" s="205"/>
      <c r="K491" s="205"/>
      <c r="L491" s="205"/>
      <c r="M491" s="205"/>
      <c r="N491" s="205"/>
      <c r="O491" s="205"/>
      <c r="P491" s="205"/>
      <c r="Q491" s="205"/>
      <c r="R491" s="205"/>
      <c r="S491" s="205"/>
      <c r="T491" s="205"/>
      <c r="U491" s="205"/>
      <c r="V491" s="205"/>
      <c r="W491" s="205"/>
      <c r="X491" s="205"/>
      <c r="Y491" s="205"/>
      <c r="Z491" s="205"/>
      <c r="AA491" s="205"/>
      <c r="AB491" s="205"/>
      <c r="AC491" s="205"/>
      <c r="AD491" s="205"/>
      <c r="AE491" s="205"/>
    </row>
    <row r="492" spans="3:31" ht="15.75" customHeight="1">
      <c r="C492" s="204"/>
      <c r="D492" s="205"/>
      <c r="E492" s="205"/>
      <c r="F492" s="205"/>
      <c r="G492" s="205"/>
      <c r="H492" s="205"/>
      <c r="I492" s="205"/>
      <c r="J492" s="205"/>
      <c r="K492" s="205"/>
      <c r="L492" s="205"/>
      <c r="M492" s="205"/>
      <c r="N492" s="205"/>
      <c r="O492" s="205"/>
      <c r="P492" s="205"/>
      <c r="Q492" s="205"/>
      <c r="R492" s="205"/>
      <c r="S492" s="205"/>
      <c r="T492" s="205"/>
      <c r="U492" s="205"/>
      <c r="V492" s="205"/>
      <c r="W492" s="205"/>
      <c r="X492" s="205"/>
      <c r="Y492" s="205"/>
      <c r="Z492" s="205"/>
      <c r="AA492" s="205"/>
      <c r="AB492" s="205"/>
      <c r="AC492" s="205"/>
      <c r="AD492" s="205"/>
      <c r="AE492" s="205"/>
    </row>
    <row r="493" spans="3:31" ht="15.75" customHeight="1">
      <c r="C493" s="204"/>
      <c r="D493" s="205"/>
      <c r="E493" s="205"/>
      <c r="F493" s="205"/>
      <c r="G493" s="205"/>
      <c r="H493" s="205"/>
      <c r="I493" s="205"/>
      <c r="J493" s="205"/>
      <c r="K493" s="205"/>
      <c r="L493" s="205"/>
      <c r="M493" s="205"/>
      <c r="N493" s="205"/>
      <c r="O493" s="205"/>
      <c r="P493" s="205"/>
      <c r="Q493" s="205"/>
      <c r="R493" s="205"/>
      <c r="S493" s="205"/>
      <c r="T493" s="205"/>
      <c r="U493" s="205"/>
      <c r="V493" s="205"/>
      <c r="W493" s="205"/>
      <c r="X493" s="205"/>
      <c r="Y493" s="205"/>
      <c r="Z493" s="205"/>
      <c r="AA493" s="205"/>
      <c r="AB493" s="205"/>
      <c r="AC493" s="205"/>
      <c r="AD493" s="205"/>
      <c r="AE493" s="205"/>
    </row>
    <row r="494" spans="3:31" ht="15.75" customHeight="1">
      <c r="C494" s="204"/>
      <c r="D494" s="205"/>
      <c r="E494" s="205"/>
      <c r="F494" s="205"/>
      <c r="G494" s="205"/>
      <c r="H494" s="205"/>
      <c r="I494" s="205"/>
      <c r="J494" s="205"/>
      <c r="K494" s="205"/>
      <c r="L494" s="205"/>
      <c r="M494" s="205"/>
      <c r="N494" s="205"/>
      <c r="O494" s="205"/>
      <c r="P494" s="205"/>
      <c r="Q494" s="205"/>
      <c r="R494" s="205"/>
      <c r="S494" s="205"/>
      <c r="T494" s="205"/>
      <c r="U494" s="205"/>
      <c r="V494" s="205"/>
      <c r="W494" s="205"/>
      <c r="X494" s="205"/>
      <c r="Y494" s="205"/>
      <c r="Z494" s="205"/>
      <c r="AA494" s="205"/>
      <c r="AB494" s="205"/>
      <c r="AC494" s="205"/>
      <c r="AD494" s="205"/>
      <c r="AE494" s="205"/>
    </row>
    <row r="495" spans="3:31" ht="15.75" customHeight="1">
      <c r="C495" s="204"/>
      <c r="D495" s="205"/>
      <c r="E495" s="205"/>
      <c r="F495" s="205"/>
      <c r="G495" s="205"/>
      <c r="H495" s="205"/>
      <c r="I495" s="205"/>
      <c r="J495" s="205"/>
      <c r="K495" s="205"/>
      <c r="L495" s="205"/>
      <c r="M495" s="205"/>
      <c r="N495" s="205"/>
      <c r="O495" s="205"/>
      <c r="P495" s="205"/>
      <c r="Q495" s="205"/>
      <c r="R495" s="205"/>
      <c r="S495" s="205"/>
      <c r="T495" s="205"/>
      <c r="U495" s="205"/>
      <c r="V495" s="205"/>
      <c r="W495" s="205"/>
      <c r="X495" s="205"/>
      <c r="Y495" s="205"/>
      <c r="Z495" s="205"/>
      <c r="AA495" s="205"/>
      <c r="AB495" s="205"/>
      <c r="AC495" s="205"/>
      <c r="AD495" s="205"/>
      <c r="AE495" s="205"/>
    </row>
    <row r="496" spans="3:31" ht="15.75" customHeight="1">
      <c r="C496" s="204"/>
      <c r="D496" s="205"/>
      <c r="E496" s="205"/>
      <c r="F496" s="205"/>
      <c r="G496" s="205"/>
      <c r="H496" s="205"/>
      <c r="I496" s="205"/>
      <c r="J496" s="205"/>
      <c r="K496" s="205"/>
      <c r="L496" s="205"/>
      <c r="M496" s="205"/>
      <c r="N496" s="205"/>
      <c r="O496" s="205"/>
      <c r="P496" s="205"/>
      <c r="Q496" s="205"/>
      <c r="R496" s="205"/>
      <c r="S496" s="205"/>
      <c r="T496" s="205"/>
      <c r="U496" s="205"/>
      <c r="V496" s="205"/>
      <c r="W496" s="205"/>
      <c r="X496" s="205"/>
      <c r="Y496" s="205"/>
      <c r="Z496" s="205"/>
      <c r="AA496" s="205"/>
      <c r="AB496" s="205"/>
      <c r="AC496" s="205"/>
      <c r="AD496" s="205"/>
      <c r="AE496" s="205"/>
    </row>
    <row r="497" spans="3:31" ht="15.75" customHeight="1">
      <c r="C497" s="204"/>
      <c r="D497" s="205"/>
      <c r="E497" s="205"/>
      <c r="F497" s="205"/>
      <c r="G497" s="205"/>
      <c r="H497" s="205"/>
      <c r="I497" s="205"/>
      <c r="J497" s="205"/>
      <c r="K497" s="205"/>
      <c r="L497" s="205"/>
      <c r="M497" s="205"/>
      <c r="N497" s="205"/>
      <c r="O497" s="205"/>
      <c r="P497" s="205"/>
      <c r="Q497" s="205"/>
      <c r="R497" s="205"/>
      <c r="S497" s="205"/>
      <c r="T497" s="205"/>
      <c r="U497" s="205"/>
      <c r="V497" s="205"/>
      <c r="W497" s="205"/>
      <c r="X497" s="205"/>
      <c r="Y497" s="205"/>
      <c r="Z497" s="205"/>
      <c r="AA497" s="205"/>
      <c r="AB497" s="205"/>
      <c r="AC497" s="205"/>
      <c r="AD497" s="205"/>
      <c r="AE497" s="205"/>
    </row>
    <row r="498" spans="3:31" ht="15.75" customHeight="1">
      <c r="C498" s="204"/>
      <c r="D498" s="205"/>
      <c r="E498" s="205"/>
      <c r="F498" s="205"/>
      <c r="G498" s="205"/>
      <c r="H498" s="205"/>
      <c r="I498" s="205"/>
      <c r="J498" s="205"/>
      <c r="K498" s="205"/>
      <c r="L498" s="205"/>
      <c r="M498" s="205"/>
      <c r="N498" s="205"/>
      <c r="O498" s="205"/>
      <c r="P498" s="205"/>
      <c r="Q498" s="205"/>
      <c r="R498" s="205"/>
      <c r="S498" s="205"/>
      <c r="T498" s="205"/>
      <c r="U498" s="205"/>
      <c r="V498" s="205"/>
      <c r="W498" s="205"/>
      <c r="X498" s="205"/>
      <c r="Y498" s="205"/>
      <c r="Z498" s="205"/>
      <c r="AA498" s="205"/>
      <c r="AB498" s="205"/>
      <c r="AC498" s="205"/>
      <c r="AD498" s="205"/>
      <c r="AE498" s="205"/>
    </row>
    <row r="499" spans="3:31" ht="15.75" customHeight="1">
      <c r="C499" s="204"/>
      <c r="D499" s="205"/>
      <c r="E499" s="205"/>
      <c r="F499" s="205"/>
      <c r="G499" s="205"/>
      <c r="H499" s="205"/>
      <c r="I499" s="205"/>
      <c r="J499" s="205"/>
      <c r="K499" s="205"/>
      <c r="L499" s="205"/>
      <c r="M499" s="205"/>
      <c r="N499" s="205"/>
      <c r="O499" s="205"/>
      <c r="P499" s="205"/>
      <c r="Q499" s="205"/>
      <c r="R499" s="205"/>
      <c r="S499" s="205"/>
      <c r="T499" s="205"/>
      <c r="U499" s="205"/>
      <c r="V499" s="205"/>
      <c r="W499" s="205"/>
      <c r="X499" s="205"/>
      <c r="Y499" s="205"/>
      <c r="Z499" s="205"/>
      <c r="AA499" s="205"/>
      <c r="AB499" s="205"/>
      <c r="AC499" s="205"/>
      <c r="AD499" s="205"/>
      <c r="AE499" s="205"/>
    </row>
    <row r="500" spans="3:31" ht="15.75" customHeight="1">
      <c r="C500" s="204"/>
      <c r="D500" s="205"/>
      <c r="E500" s="205"/>
      <c r="F500" s="205"/>
      <c r="G500" s="205"/>
      <c r="H500" s="205"/>
      <c r="I500" s="205"/>
      <c r="J500" s="205"/>
      <c r="K500" s="205"/>
      <c r="L500" s="205"/>
      <c r="M500" s="205"/>
      <c r="N500" s="205"/>
      <c r="O500" s="205"/>
      <c r="P500" s="205"/>
      <c r="Q500" s="205"/>
      <c r="R500" s="205"/>
      <c r="S500" s="205"/>
      <c r="T500" s="205"/>
      <c r="U500" s="205"/>
      <c r="V500" s="205"/>
      <c r="W500" s="205"/>
      <c r="X500" s="205"/>
      <c r="Y500" s="205"/>
      <c r="Z500" s="205"/>
      <c r="AA500" s="205"/>
      <c r="AB500" s="205"/>
      <c r="AC500" s="205"/>
      <c r="AD500" s="205"/>
      <c r="AE500" s="205"/>
    </row>
    <row r="501" spans="3:31" ht="15.75" customHeight="1">
      <c r="C501" s="204"/>
      <c r="D501" s="205"/>
      <c r="E501" s="205"/>
      <c r="F501" s="205"/>
      <c r="G501" s="205"/>
      <c r="H501" s="205"/>
      <c r="I501" s="205"/>
      <c r="J501" s="205"/>
      <c r="K501" s="205"/>
      <c r="L501" s="205"/>
      <c r="M501" s="205"/>
      <c r="N501" s="205"/>
      <c r="O501" s="205"/>
      <c r="P501" s="205"/>
      <c r="Q501" s="205"/>
      <c r="R501" s="205"/>
      <c r="S501" s="205"/>
      <c r="T501" s="205"/>
      <c r="U501" s="205"/>
      <c r="V501" s="205"/>
      <c r="W501" s="205"/>
      <c r="X501" s="205"/>
      <c r="Y501" s="205"/>
      <c r="Z501" s="205"/>
      <c r="AA501" s="205"/>
      <c r="AB501" s="205"/>
      <c r="AC501" s="205"/>
      <c r="AD501" s="205"/>
      <c r="AE501" s="205"/>
    </row>
    <row r="502" spans="3:31" ht="15.75" customHeight="1">
      <c r="C502" s="204"/>
      <c r="D502" s="205"/>
      <c r="E502" s="205"/>
      <c r="F502" s="205"/>
      <c r="G502" s="205"/>
      <c r="H502" s="205"/>
      <c r="I502" s="205"/>
      <c r="J502" s="205"/>
      <c r="K502" s="205"/>
      <c r="L502" s="205"/>
      <c r="M502" s="205"/>
      <c r="N502" s="205"/>
      <c r="O502" s="205"/>
      <c r="P502" s="205"/>
      <c r="Q502" s="205"/>
      <c r="R502" s="205"/>
      <c r="S502" s="205"/>
      <c r="T502" s="205"/>
      <c r="U502" s="205"/>
      <c r="V502" s="205"/>
      <c r="W502" s="205"/>
      <c r="X502" s="205"/>
      <c r="Y502" s="205"/>
      <c r="Z502" s="205"/>
      <c r="AA502" s="205"/>
      <c r="AB502" s="205"/>
      <c r="AC502" s="205"/>
      <c r="AD502" s="205"/>
      <c r="AE502" s="205"/>
    </row>
    <row r="503" spans="3:31" ht="15.75" customHeight="1">
      <c r="C503" s="204"/>
      <c r="D503" s="205"/>
      <c r="E503" s="205"/>
      <c r="F503" s="205"/>
      <c r="G503" s="205"/>
      <c r="H503" s="205"/>
      <c r="I503" s="205"/>
      <c r="J503" s="205"/>
      <c r="K503" s="205"/>
      <c r="L503" s="205"/>
      <c r="M503" s="205"/>
      <c r="N503" s="205"/>
      <c r="O503" s="205"/>
      <c r="P503" s="205"/>
      <c r="Q503" s="205"/>
      <c r="R503" s="205"/>
      <c r="S503" s="205"/>
      <c r="T503" s="205"/>
      <c r="U503" s="205"/>
      <c r="V503" s="205"/>
      <c r="W503" s="205"/>
      <c r="X503" s="205"/>
      <c r="Y503" s="205"/>
      <c r="Z503" s="205"/>
      <c r="AA503" s="205"/>
      <c r="AB503" s="205"/>
      <c r="AC503" s="205"/>
      <c r="AD503" s="205"/>
      <c r="AE503" s="205"/>
    </row>
    <row r="504" spans="3:31" ht="15.75" customHeight="1">
      <c r="C504" s="204"/>
      <c r="D504" s="205"/>
      <c r="E504" s="205"/>
      <c r="F504" s="205"/>
      <c r="G504" s="205"/>
      <c r="H504" s="205"/>
      <c r="I504" s="205"/>
      <c r="J504" s="205"/>
      <c r="K504" s="205"/>
      <c r="L504" s="205"/>
      <c r="M504" s="205"/>
      <c r="N504" s="205"/>
      <c r="O504" s="205"/>
      <c r="P504" s="205"/>
      <c r="Q504" s="205"/>
      <c r="R504" s="205"/>
      <c r="S504" s="205"/>
      <c r="T504" s="205"/>
      <c r="U504" s="205"/>
      <c r="V504" s="205"/>
      <c r="W504" s="205"/>
      <c r="X504" s="205"/>
      <c r="Y504" s="205"/>
      <c r="Z504" s="205"/>
      <c r="AA504" s="205"/>
      <c r="AB504" s="205"/>
      <c r="AC504" s="205"/>
      <c r="AD504" s="205"/>
      <c r="AE504" s="205"/>
    </row>
    <row r="505" spans="3:31" ht="15.75" customHeight="1">
      <c r="C505" s="204"/>
      <c r="D505" s="205"/>
      <c r="E505" s="205"/>
      <c r="F505" s="205"/>
      <c r="G505" s="205"/>
      <c r="H505" s="205"/>
      <c r="I505" s="205"/>
      <c r="J505" s="205"/>
      <c r="K505" s="205"/>
      <c r="L505" s="205"/>
      <c r="M505" s="205"/>
      <c r="N505" s="205"/>
      <c r="O505" s="205"/>
      <c r="P505" s="205"/>
      <c r="Q505" s="205"/>
      <c r="R505" s="205"/>
      <c r="S505" s="205"/>
      <c r="T505" s="205"/>
      <c r="U505" s="205"/>
      <c r="V505" s="205"/>
      <c r="W505" s="205"/>
      <c r="X505" s="205"/>
      <c r="Y505" s="205"/>
      <c r="Z505" s="205"/>
      <c r="AA505" s="205"/>
      <c r="AB505" s="205"/>
      <c r="AC505" s="205"/>
      <c r="AD505" s="205"/>
      <c r="AE505" s="205"/>
    </row>
    <row r="506" spans="3:31" ht="15.75" customHeight="1">
      <c r="C506" s="204"/>
      <c r="D506" s="205"/>
      <c r="E506" s="205"/>
      <c r="F506" s="205"/>
      <c r="G506" s="205"/>
      <c r="H506" s="205"/>
      <c r="I506" s="205"/>
      <c r="J506" s="205"/>
      <c r="K506" s="205"/>
      <c r="L506" s="205"/>
      <c r="M506" s="205"/>
      <c r="N506" s="205"/>
      <c r="O506" s="205"/>
      <c r="P506" s="205"/>
      <c r="Q506" s="205"/>
      <c r="R506" s="205"/>
      <c r="S506" s="205"/>
      <c r="T506" s="205"/>
      <c r="U506" s="205"/>
      <c r="V506" s="205"/>
      <c r="W506" s="205"/>
      <c r="X506" s="205"/>
      <c r="Y506" s="205"/>
      <c r="Z506" s="205"/>
      <c r="AA506" s="205"/>
      <c r="AB506" s="205"/>
      <c r="AC506" s="205"/>
      <c r="AD506" s="205"/>
      <c r="AE506" s="205"/>
    </row>
    <row r="507" spans="3:31" ht="15.75" customHeight="1">
      <c r="C507" s="204"/>
      <c r="D507" s="205"/>
      <c r="E507" s="205"/>
      <c r="F507" s="205"/>
      <c r="G507" s="205"/>
      <c r="H507" s="205"/>
      <c r="I507" s="205"/>
      <c r="J507" s="205"/>
      <c r="K507" s="205"/>
      <c r="L507" s="205"/>
      <c r="M507" s="205"/>
      <c r="N507" s="205"/>
      <c r="O507" s="205"/>
      <c r="P507" s="205"/>
      <c r="Q507" s="205"/>
      <c r="R507" s="205"/>
      <c r="S507" s="205"/>
      <c r="T507" s="205"/>
      <c r="U507" s="205"/>
      <c r="V507" s="205"/>
      <c r="W507" s="205"/>
      <c r="X507" s="205"/>
      <c r="Y507" s="205"/>
      <c r="Z507" s="205"/>
      <c r="AA507" s="205"/>
      <c r="AB507" s="205"/>
      <c r="AC507" s="205"/>
      <c r="AD507" s="205"/>
      <c r="AE507" s="205"/>
    </row>
    <row r="508" spans="3:31" ht="15.75" customHeight="1">
      <c r="C508" s="204"/>
      <c r="D508" s="205"/>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c r="AA508" s="205"/>
      <c r="AB508" s="205"/>
      <c r="AC508" s="205"/>
      <c r="AD508" s="205"/>
      <c r="AE508" s="205"/>
    </row>
    <row r="509" spans="3:31" ht="15.75" customHeight="1">
      <c r="C509" s="204"/>
      <c r="D509" s="205"/>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row>
    <row r="510" spans="3:31" ht="15.75" customHeight="1">
      <c r="C510" s="204"/>
      <c r="D510" s="205"/>
      <c r="E510" s="205"/>
      <c r="F510" s="205"/>
      <c r="G510" s="205"/>
      <c r="H510" s="205"/>
      <c r="I510" s="205"/>
      <c r="J510" s="205"/>
      <c r="K510" s="205"/>
      <c r="L510" s="205"/>
      <c r="M510" s="205"/>
      <c r="N510" s="205"/>
      <c r="O510" s="205"/>
      <c r="P510" s="205"/>
      <c r="Q510" s="205"/>
      <c r="R510" s="205"/>
      <c r="S510" s="205"/>
      <c r="T510" s="205"/>
      <c r="U510" s="205"/>
      <c r="V510" s="205"/>
      <c r="W510" s="205"/>
      <c r="X510" s="205"/>
      <c r="Y510" s="205"/>
      <c r="Z510" s="205"/>
      <c r="AA510" s="205"/>
      <c r="AB510" s="205"/>
      <c r="AC510" s="205"/>
      <c r="AD510" s="205"/>
      <c r="AE510" s="205"/>
    </row>
    <row r="511" spans="3:31" ht="15.75" customHeight="1">
      <c r="C511" s="204"/>
      <c r="D511" s="205"/>
      <c r="E511" s="205"/>
      <c r="F511" s="205"/>
      <c r="G511" s="205"/>
      <c r="H511" s="205"/>
      <c r="I511" s="205"/>
      <c r="J511" s="205"/>
      <c r="K511" s="205"/>
      <c r="L511" s="205"/>
      <c r="M511" s="205"/>
      <c r="N511" s="205"/>
      <c r="O511" s="205"/>
      <c r="P511" s="205"/>
      <c r="Q511" s="205"/>
      <c r="R511" s="205"/>
      <c r="S511" s="205"/>
      <c r="T511" s="205"/>
      <c r="U511" s="205"/>
      <c r="V511" s="205"/>
      <c r="W511" s="205"/>
      <c r="X511" s="205"/>
      <c r="Y511" s="205"/>
      <c r="Z511" s="205"/>
      <c r="AA511" s="205"/>
      <c r="AB511" s="205"/>
      <c r="AC511" s="205"/>
      <c r="AD511" s="205"/>
      <c r="AE511" s="205"/>
    </row>
    <row r="512" spans="3:31" ht="15.75" customHeight="1">
      <c r="C512" s="204"/>
      <c r="D512" s="205"/>
      <c r="E512" s="205"/>
      <c r="F512" s="205"/>
      <c r="G512" s="205"/>
      <c r="H512" s="205"/>
      <c r="I512" s="205"/>
      <c r="J512" s="205"/>
      <c r="K512" s="205"/>
      <c r="L512" s="205"/>
      <c r="M512" s="205"/>
      <c r="N512" s="205"/>
      <c r="O512" s="205"/>
      <c r="P512" s="205"/>
      <c r="Q512" s="205"/>
      <c r="R512" s="205"/>
      <c r="S512" s="205"/>
      <c r="T512" s="205"/>
      <c r="U512" s="205"/>
      <c r="V512" s="205"/>
      <c r="W512" s="205"/>
      <c r="X512" s="205"/>
      <c r="Y512" s="205"/>
      <c r="Z512" s="205"/>
      <c r="AA512" s="205"/>
      <c r="AB512" s="205"/>
      <c r="AC512" s="205"/>
      <c r="AD512" s="205"/>
      <c r="AE512" s="205"/>
    </row>
    <row r="513" spans="3:31" ht="15.75" customHeight="1">
      <c r="C513" s="204"/>
      <c r="D513" s="205"/>
      <c r="E513" s="205"/>
      <c r="F513" s="205"/>
      <c r="G513" s="205"/>
      <c r="H513" s="205"/>
      <c r="I513" s="205"/>
      <c r="J513" s="205"/>
      <c r="K513" s="205"/>
      <c r="L513" s="205"/>
      <c r="M513" s="205"/>
      <c r="N513" s="205"/>
      <c r="O513" s="205"/>
      <c r="P513" s="205"/>
      <c r="Q513" s="205"/>
      <c r="R513" s="205"/>
      <c r="S513" s="205"/>
      <c r="T513" s="205"/>
      <c r="U513" s="205"/>
      <c r="V513" s="205"/>
      <c r="W513" s="205"/>
      <c r="X513" s="205"/>
      <c r="Y513" s="205"/>
      <c r="Z513" s="205"/>
      <c r="AA513" s="205"/>
      <c r="AB513" s="205"/>
      <c r="AC513" s="205"/>
      <c r="AD513" s="205"/>
      <c r="AE513" s="205"/>
    </row>
    <row r="514" spans="3:31" ht="15.75" customHeight="1">
      <c r="C514" s="204"/>
      <c r="D514" s="205"/>
      <c r="E514" s="205"/>
      <c r="F514" s="205"/>
      <c r="G514" s="205"/>
      <c r="H514" s="205"/>
      <c r="I514" s="205"/>
      <c r="J514" s="205"/>
      <c r="K514" s="205"/>
      <c r="L514" s="205"/>
      <c r="M514" s="205"/>
      <c r="N514" s="205"/>
      <c r="O514" s="205"/>
      <c r="P514" s="205"/>
      <c r="Q514" s="205"/>
      <c r="R514" s="205"/>
      <c r="S514" s="205"/>
      <c r="T514" s="205"/>
      <c r="U514" s="205"/>
      <c r="V514" s="205"/>
      <c r="W514" s="205"/>
      <c r="X514" s="205"/>
      <c r="Y514" s="205"/>
      <c r="Z514" s="205"/>
      <c r="AA514" s="205"/>
      <c r="AB514" s="205"/>
      <c r="AC514" s="205"/>
      <c r="AD514" s="205"/>
      <c r="AE514" s="205"/>
    </row>
    <row r="515" spans="3:31" ht="15.75" customHeight="1">
      <c r="C515" s="204"/>
      <c r="D515" s="205"/>
      <c r="E515" s="205"/>
      <c r="F515" s="205"/>
      <c r="G515" s="205"/>
      <c r="H515" s="205"/>
      <c r="I515" s="205"/>
      <c r="J515" s="205"/>
      <c r="K515" s="205"/>
      <c r="L515" s="205"/>
      <c r="M515" s="205"/>
      <c r="N515" s="205"/>
      <c r="O515" s="205"/>
      <c r="P515" s="205"/>
      <c r="Q515" s="205"/>
      <c r="R515" s="205"/>
      <c r="S515" s="205"/>
      <c r="T515" s="205"/>
      <c r="U515" s="205"/>
      <c r="V515" s="205"/>
      <c r="W515" s="205"/>
      <c r="X515" s="205"/>
      <c r="Y515" s="205"/>
      <c r="Z515" s="205"/>
      <c r="AA515" s="205"/>
      <c r="AB515" s="205"/>
      <c r="AC515" s="205"/>
      <c r="AD515" s="205"/>
      <c r="AE515" s="205"/>
    </row>
    <row r="516" spans="3:31" ht="15.75" customHeight="1">
      <c r="C516" s="204"/>
      <c r="D516" s="205"/>
      <c r="E516" s="205"/>
      <c r="F516" s="205"/>
      <c r="G516" s="205"/>
      <c r="H516" s="205"/>
      <c r="I516" s="205"/>
      <c r="J516" s="205"/>
      <c r="K516" s="205"/>
      <c r="L516" s="205"/>
      <c r="M516" s="205"/>
      <c r="N516" s="205"/>
      <c r="O516" s="205"/>
      <c r="P516" s="205"/>
      <c r="Q516" s="205"/>
      <c r="R516" s="205"/>
      <c r="S516" s="205"/>
      <c r="T516" s="205"/>
      <c r="U516" s="205"/>
      <c r="V516" s="205"/>
      <c r="W516" s="205"/>
      <c r="X516" s="205"/>
      <c r="Y516" s="205"/>
      <c r="Z516" s="205"/>
      <c r="AA516" s="205"/>
      <c r="AB516" s="205"/>
      <c r="AC516" s="205"/>
      <c r="AD516" s="205"/>
      <c r="AE516" s="205"/>
    </row>
    <row r="517" spans="3:31" ht="15.75" customHeight="1">
      <c r="C517" s="204"/>
      <c r="D517" s="205"/>
      <c r="E517" s="205"/>
      <c r="F517" s="205"/>
      <c r="G517" s="205"/>
      <c r="H517" s="205"/>
      <c r="I517" s="205"/>
      <c r="J517" s="205"/>
      <c r="K517" s="205"/>
      <c r="L517" s="205"/>
      <c r="M517" s="205"/>
      <c r="N517" s="205"/>
      <c r="O517" s="205"/>
      <c r="P517" s="205"/>
      <c r="Q517" s="205"/>
      <c r="R517" s="205"/>
      <c r="S517" s="205"/>
      <c r="T517" s="205"/>
      <c r="U517" s="205"/>
      <c r="V517" s="205"/>
      <c r="W517" s="205"/>
      <c r="X517" s="205"/>
      <c r="Y517" s="205"/>
      <c r="Z517" s="205"/>
      <c r="AA517" s="205"/>
      <c r="AB517" s="205"/>
      <c r="AC517" s="205"/>
      <c r="AD517" s="205"/>
      <c r="AE517" s="205"/>
    </row>
    <row r="518" spans="3:31" ht="15.75" customHeight="1">
      <c r="C518" s="204"/>
      <c r="D518" s="205"/>
      <c r="E518" s="205"/>
      <c r="F518" s="205"/>
      <c r="G518" s="205"/>
      <c r="H518" s="205"/>
      <c r="I518" s="205"/>
      <c r="J518" s="205"/>
      <c r="K518" s="205"/>
      <c r="L518" s="205"/>
      <c r="M518" s="205"/>
      <c r="N518" s="205"/>
      <c r="O518" s="205"/>
      <c r="P518" s="205"/>
      <c r="Q518" s="205"/>
      <c r="R518" s="205"/>
      <c r="S518" s="205"/>
      <c r="T518" s="205"/>
      <c r="U518" s="205"/>
      <c r="V518" s="205"/>
      <c r="W518" s="205"/>
      <c r="X518" s="205"/>
      <c r="Y518" s="205"/>
      <c r="Z518" s="205"/>
      <c r="AA518" s="205"/>
      <c r="AB518" s="205"/>
      <c r="AC518" s="205"/>
      <c r="AD518" s="205"/>
      <c r="AE518" s="205"/>
    </row>
    <row r="519" spans="3:31" ht="15.75" customHeight="1">
      <c r="C519" s="204"/>
      <c r="D519" s="205"/>
      <c r="E519" s="205"/>
      <c r="F519" s="205"/>
      <c r="G519" s="205"/>
      <c r="H519" s="205"/>
      <c r="I519" s="205"/>
      <c r="J519" s="205"/>
      <c r="K519" s="205"/>
      <c r="L519" s="205"/>
      <c r="M519" s="205"/>
      <c r="N519" s="205"/>
      <c r="O519" s="205"/>
      <c r="P519" s="205"/>
      <c r="Q519" s="205"/>
      <c r="R519" s="205"/>
      <c r="S519" s="205"/>
      <c r="T519" s="205"/>
      <c r="U519" s="205"/>
      <c r="V519" s="205"/>
      <c r="W519" s="205"/>
      <c r="X519" s="205"/>
      <c r="Y519" s="205"/>
      <c r="Z519" s="205"/>
      <c r="AA519" s="205"/>
      <c r="AB519" s="205"/>
      <c r="AC519" s="205"/>
      <c r="AD519" s="205"/>
      <c r="AE519" s="205"/>
    </row>
    <row r="520" spans="3:31" ht="15.75" customHeight="1">
      <c r="C520" s="204"/>
      <c r="D520" s="205"/>
      <c r="E520" s="205"/>
      <c r="F520" s="205"/>
      <c r="G520" s="205"/>
      <c r="H520" s="205"/>
      <c r="I520" s="205"/>
      <c r="J520" s="205"/>
      <c r="K520" s="205"/>
      <c r="L520" s="205"/>
      <c r="M520" s="205"/>
      <c r="N520" s="205"/>
      <c r="O520" s="205"/>
      <c r="P520" s="205"/>
      <c r="Q520" s="205"/>
      <c r="R520" s="205"/>
      <c r="S520" s="205"/>
      <c r="T520" s="205"/>
      <c r="U520" s="205"/>
      <c r="V520" s="205"/>
      <c r="W520" s="205"/>
      <c r="X520" s="205"/>
      <c r="Y520" s="205"/>
      <c r="Z520" s="205"/>
      <c r="AA520" s="205"/>
      <c r="AB520" s="205"/>
      <c r="AC520" s="205"/>
      <c r="AD520" s="205"/>
      <c r="AE520" s="205"/>
    </row>
    <row r="521" spans="3:31" ht="15.75" customHeight="1">
      <c r="C521" s="204"/>
      <c r="D521" s="205"/>
      <c r="E521" s="205"/>
      <c r="F521" s="205"/>
      <c r="G521" s="205"/>
      <c r="H521" s="205"/>
      <c r="I521" s="205"/>
      <c r="J521" s="205"/>
      <c r="K521" s="205"/>
      <c r="L521" s="205"/>
      <c r="M521" s="205"/>
      <c r="N521" s="205"/>
      <c r="O521" s="205"/>
      <c r="P521" s="205"/>
      <c r="Q521" s="205"/>
      <c r="R521" s="205"/>
      <c r="S521" s="205"/>
      <c r="T521" s="205"/>
      <c r="U521" s="205"/>
      <c r="V521" s="205"/>
      <c r="W521" s="205"/>
      <c r="X521" s="205"/>
      <c r="Y521" s="205"/>
      <c r="Z521" s="205"/>
      <c r="AA521" s="205"/>
      <c r="AB521" s="205"/>
      <c r="AC521" s="205"/>
      <c r="AD521" s="205"/>
      <c r="AE521" s="205"/>
    </row>
    <row r="522" spans="3:31" ht="15.75" customHeight="1">
      <c r="C522" s="204"/>
      <c r="D522" s="205"/>
      <c r="E522" s="205"/>
      <c r="F522" s="205"/>
      <c r="G522" s="205"/>
      <c r="H522" s="205"/>
      <c r="I522" s="205"/>
      <c r="J522" s="205"/>
      <c r="K522" s="205"/>
      <c r="L522" s="205"/>
      <c r="M522" s="205"/>
      <c r="N522" s="205"/>
      <c r="O522" s="205"/>
      <c r="P522" s="205"/>
      <c r="Q522" s="205"/>
      <c r="R522" s="205"/>
      <c r="S522" s="205"/>
      <c r="T522" s="205"/>
      <c r="U522" s="205"/>
      <c r="V522" s="205"/>
      <c r="W522" s="205"/>
      <c r="X522" s="205"/>
      <c r="Y522" s="205"/>
      <c r="Z522" s="205"/>
      <c r="AA522" s="205"/>
      <c r="AB522" s="205"/>
      <c r="AC522" s="205"/>
      <c r="AD522" s="205"/>
      <c r="AE522" s="205"/>
    </row>
    <row r="523" spans="3:31" ht="15.75" customHeight="1">
      <c r="C523" s="204"/>
      <c r="D523" s="205"/>
      <c r="E523" s="205"/>
      <c r="F523" s="205"/>
      <c r="G523" s="205"/>
      <c r="H523" s="205"/>
      <c r="I523" s="205"/>
      <c r="J523" s="205"/>
      <c r="K523" s="205"/>
      <c r="L523" s="205"/>
      <c r="M523" s="205"/>
      <c r="N523" s="205"/>
      <c r="O523" s="205"/>
      <c r="P523" s="205"/>
      <c r="Q523" s="205"/>
      <c r="R523" s="205"/>
      <c r="S523" s="205"/>
      <c r="T523" s="205"/>
      <c r="U523" s="205"/>
      <c r="V523" s="205"/>
      <c r="W523" s="205"/>
      <c r="X523" s="205"/>
      <c r="Y523" s="205"/>
      <c r="Z523" s="205"/>
      <c r="AA523" s="205"/>
      <c r="AB523" s="205"/>
      <c r="AC523" s="205"/>
      <c r="AD523" s="205"/>
      <c r="AE523" s="205"/>
    </row>
    <row r="524" spans="3:31" ht="15.75" customHeight="1">
      <c r="C524" s="204"/>
      <c r="D524" s="205"/>
      <c r="E524" s="205"/>
      <c r="F524" s="205"/>
      <c r="G524" s="205"/>
      <c r="H524" s="205"/>
      <c r="I524" s="205"/>
      <c r="J524" s="205"/>
      <c r="K524" s="205"/>
      <c r="L524" s="205"/>
      <c r="M524" s="205"/>
      <c r="N524" s="205"/>
      <c r="O524" s="205"/>
      <c r="P524" s="205"/>
      <c r="Q524" s="205"/>
      <c r="R524" s="205"/>
      <c r="S524" s="205"/>
      <c r="T524" s="205"/>
      <c r="U524" s="205"/>
      <c r="V524" s="205"/>
      <c r="W524" s="205"/>
      <c r="X524" s="205"/>
      <c r="Y524" s="205"/>
      <c r="Z524" s="205"/>
      <c r="AA524" s="205"/>
      <c r="AB524" s="205"/>
      <c r="AC524" s="205"/>
      <c r="AD524" s="205"/>
      <c r="AE524" s="205"/>
    </row>
    <row r="525" spans="3:31" ht="15.75" customHeight="1">
      <c r="C525" s="204"/>
      <c r="D525" s="205"/>
      <c r="E525" s="205"/>
      <c r="F525" s="205"/>
      <c r="G525" s="205"/>
      <c r="H525" s="205"/>
      <c r="I525" s="205"/>
      <c r="J525" s="205"/>
      <c r="K525" s="205"/>
      <c r="L525" s="205"/>
      <c r="M525" s="205"/>
      <c r="N525" s="205"/>
      <c r="O525" s="205"/>
      <c r="P525" s="205"/>
      <c r="Q525" s="205"/>
      <c r="R525" s="205"/>
      <c r="S525" s="205"/>
      <c r="T525" s="205"/>
      <c r="U525" s="205"/>
      <c r="V525" s="205"/>
      <c r="W525" s="205"/>
      <c r="X525" s="205"/>
      <c r="Y525" s="205"/>
      <c r="Z525" s="205"/>
      <c r="AA525" s="205"/>
      <c r="AB525" s="205"/>
      <c r="AC525" s="205"/>
      <c r="AD525" s="205"/>
      <c r="AE525" s="205"/>
    </row>
    <row r="526" spans="3:31" ht="15.75" customHeight="1">
      <c r="C526" s="204"/>
      <c r="D526" s="205"/>
      <c r="E526" s="205"/>
      <c r="F526" s="205"/>
      <c r="G526" s="205"/>
      <c r="H526" s="205"/>
      <c r="I526" s="205"/>
      <c r="J526" s="205"/>
      <c r="K526" s="205"/>
      <c r="L526" s="205"/>
      <c r="M526" s="205"/>
      <c r="N526" s="205"/>
      <c r="O526" s="205"/>
      <c r="P526" s="205"/>
      <c r="Q526" s="205"/>
      <c r="R526" s="205"/>
      <c r="S526" s="205"/>
      <c r="T526" s="205"/>
      <c r="U526" s="205"/>
      <c r="V526" s="205"/>
      <c r="W526" s="205"/>
      <c r="X526" s="205"/>
      <c r="Y526" s="205"/>
      <c r="Z526" s="205"/>
      <c r="AA526" s="205"/>
      <c r="AB526" s="205"/>
      <c r="AC526" s="205"/>
      <c r="AD526" s="205"/>
      <c r="AE526" s="205"/>
    </row>
    <row r="527" spans="3:31" ht="15.75" customHeight="1">
      <c r="C527" s="204"/>
      <c r="D527" s="205"/>
      <c r="E527" s="205"/>
      <c r="F527" s="205"/>
      <c r="G527" s="205"/>
      <c r="H527" s="205"/>
      <c r="I527" s="205"/>
      <c r="J527" s="205"/>
      <c r="K527" s="205"/>
      <c r="L527" s="205"/>
      <c r="M527" s="205"/>
      <c r="N527" s="205"/>
      <c r="O527" s="205"/>
      <c r="P527" s="205"/>
      <c r="Q527" s="205"/>
      <c r="R527" s="205"/>
      <c r="S527" s="205"/>
      <c r="T527" s="205"/>
      <c r="U527" s="205"/>
      <c r="V527" s="205"/>
      <c r="W527" s="205"/>
      <c r="X527" s="205"/>
      <c r="Y527" s="205"/>
      <c r="Z527" s="205"/>
      <c r="AA527" s="205"/>
      <c r="AB527" s="205"/>
      <c r="AC527" s="205"/>
      <c r="AD527" s="205"/>
      <c r="AE527" s="205"/>
    </row>
    <row r="528" spans="3:31" ht="15.75" customHeight="1">
      <c r="C528" s="204"/>
      <c r="D528" s="205"/>
      <c r="E528" s="205"/>
      <c r="F528" s="205"/>
      <c r="G528" s="205"/>
      <c r="H528" s="205"/>
      <c r="I528" s="205"/>
      <c r="J528" s="205"/>
      <c r="K528" s="205"/>
      <c r="L528" s="205"/>
      <c r="M528" s="205"/>
      <c r="N528" s="205"/>
      <c r="O528" s="205"/>
      <c r="P528" s="205"/>
      <c r="Q528" s="205"/>
      <c r="R528" s="205"/>
      <c r="S528" s="205"/>
      <c r="T528" s="205"/>
      <c r="U528" s="205"/>
      <c r="V528" s="205"/>
      <c r="W528" s="205"/>
      <c r="X528" s="205"/>
      <c r="Y528" s="205"/>
      <c r="Z528" s="205"/>
      <c r="AA528" s="205"/>
      <c r="AB528" s="205"/>
      <c r="AC528" s="205"/>
      <c r="AD528" s="205"/>
      <c r="AE528" s="205"/>
    </row>
    <row r="529" spans="3:31" ht="15.75" customHeight="1">
      <c r="C529" s="204"/>
      <c r="D529" s="205"/>
      <c r="E529" s="205"/>
      <c r="F529" s="205"/>
      <c r="G529" s="205"/>
      <c r="H529" s="205"/>
      <c r="I529" s="205"/>
      <c r="J529" s="205"/>
      <c r="K529" s="205"/>
      <c r="L529" s="205"/>
      <c r="M529" s="205"/>
      <c r="N529" s="205"/>
      <c r="O529" s="205"/>
      <c r="P529" s="205"/>
      <c r="Q529" s="205"/>
      <c r="R529" s="205"/>
      <c r="S529" s="205"/>
      <c r="T529" s="205"/>
      <c r="U529" s="205"/>
      <c r="V529" s="205"/>
      <c r="W529" s="205"/>
      <c r="X529" s="205"/>
      <c r="Y529" s="205"/>
      <c r="Z529" s="205"/>
      <c r="AA529" s="205"/>
      <c r="AB529" s="205"/>
      <c r="AC529" s="205"/>
      <c r="AD529" s="205"/>
      <c r="AE529" s="205"/>
    </row>
    <row r="530" spans="3:31" ht="15.75" customHeight="1">
      <c r="C530" s="204"/>
      <c r="D530" s="205"/>
      <c r="E530" s="205"/>
      <c r="F530" s="205"/>
      <c r="G530" s="205"/>
      <c r="H530" s="205"/>
      <c r="I530" s="205"/>
      <c r="J530" s="205"/>
      <c r="K530" s="205"/>
      <c r="L530" s="205"/>
      <c r="M530" s="205"/>
      <c r="N530" s="205"/>
      <c r="O530" s="205"/>
      <c r="P530" s="205"/>
      <c r="Q530" s="205"/>
      <c r="R530" s="205"/>
      <c r="S530" s="205"/>
      <c r="T530" s="205"/>
      <c r="U530" s="205"/>
      <c r="V530" s="205"/>
      <c r="W530" s="205"/>
      <c r="X530" s="205"/>
      <c r="Y530" s="205"/>
      <c r="Z530" s="205"/>
      <c r="AA530" s="205"/>
      <c r="AB530" s="205"/>
      <c r="AC530" s="205"/>
      <c r="AD530" s="205"/>
      <c r="AE530" s="205"/>
    </row>
    <row r="531" spans="3:31" ht="15.75" customHeight="1">
      <c r="C531" s="204"/>
      <c r="D531" s="205"/>
      <c r="E531" s="205"/>
      <c r="F531" s="205"/>
      <c r="G531" s="205"/>
      <c r="H531" s="205"/>
      <c r="I531" s="205"/>
      <c r="J531" s="205"/>
      <c r="K531" s="205"/>
      <c r="L531" s="205"/>
      <c r="M531" s="205"/>
      <c r="N531" s="205"/>
      <c r="O531" s="205"/>
      <c r="P531" s="205"/>
      <c r="Q531" s="205"/>
      <c r="R531" s="205"/>
      <c r="S531" s="205"/>
      <c r="T531" s="205"/>
      <c r="U531" s="205"/>
      <c r="V531" s="205"/>
      <c r="W531" s="205"/>
      <c r="X531" s="205"/>
      <c r="Y531" s="205"/>
      <c r="Z531" s="205"/>
      <c r="AA531" s="205"/>
      <c r="AB531" s="205"/>
      <c r="AC531" s="205"/>
      <c r="AD531" s="205"/>
      <c r="AE531" s="205"/>
    </row>
    <row r="532" spans="3:31" ht="15.75" customHeight="1">
      <c r="C532" s="204"/>
      <c r="D532" s="205"/>
      <c r="E532" s="205"/>
      <c r="F532" s="205"/>
      <c r="G532" s="205"/>
      <c r="H532" s="205"/>
      <c r="I532" s="205"/>
      <c r="J532" s="205"/>
      <c r="K532" s="205"/>
      <c r="L532" s="205"/>
      <c r="M532" s="205"/>
      <c r="N532" s="205"/>
      <c r="O532" s="205"/>
      <c r="P532" s="205"/>
      <c r="Q532" s="205"/>
      <c r="R532" s="205"/>
      <c r="S532" s="205"/>
      <c r="T532" s="205"/>
      <c r="U532" s="205"/>
      <c r="V532" s="205"/>
      <c r="W532" s="205"/>
      <c r="X532" s="205"/>
      <c r="Y532" s="205"/>
      <c r="Z532" s="205"/>
      <c r="AA532" s="205"/>
      <c r="AB532" s="205"/>
      <c r="AC532" s="205"/>
      <c r="AD532" s="205"/>
      <c r="AE532" s="205"/>
    </row>
    <row r="533" spans="3:31" ht="15.75" customHeight="1">
      <c r="C533" s="204"/>
      <c r="D533" s="205"/>
      <c r="E533" s="205"/>
      <c r="F533" s="205"/>
      <c r="G533" s="205"/>
      <c r="H533" s="205"/>
      <c r="I533" s="205"/>
      <c r="J533" s="205"/>
      <c r="K533" s="205"/>
      <c r="L533" s="205"/>
      <c r="M533" s="205"/>
      <c r="N533" s="205"/>
      <c r="O533" s="205"/>
      <c r="P533" s="205"/>
      <c r="Q533" s="205"/>
      <c r="R533" s="205"/>
      <c r="S533" s="205"/>
      <c r="T533" s="205"/>
      <c r="U533" s="205"/>
      <c r="V533" s="205"/>
      <c r="W533" s="205"/>
      <c r="X533" s="205"/>
      <c r="Y533" s="205"/>
      <c r="Z533" s="205"/>
      <c r="AA533" s="205"/>
      <c r="AB533" s="205"/>
      <c r="AC533" s="205"/>
      <c r="AD533" s="205"/>
      <c r="AE533" s="205"/>
    </row>
    <row r="534" spans="3:31" ht="15.75" customHeight="1">
      <c r="C534" s="204"/>
      <c r="D534" s="205"/>
      <c r="E534" s="205"/>
      <c r="F534" s="205"/>
      <c r="G534" s="205"/>
      <c r="H534" s="205"/>
      <c r="I534" s="205"/>
      <c r="J534" s="205"/>
      <c r="K534" s="205"/>
      <c r="L534" s="205"/>
      <c r="M534" s="205"/>
      <c r="N534" s="205"/>
      <c r="O534" s="205"/>
      <c r="P534" s="205"/>
      <c r="Q534" s="205"/>
      <c r="R534" s="205"/>
      <c r="S534" s="205"/>
      <c r="T534" s="205"/>
      <c r="U534" s="205"/>
      <c r="V534" s="205"/>
      <c r="W534" s="205"/>
      <c r="X534" s="205"/>
      <c r="Y534" s="205"/>
      <c r="Z534" s="205"/>
      <c r="AA534" s="205"/>
      <c r="AB534" s="205"/>
      <c r="AC534" s="205"/>
      <c r="AD534" s="205"/>
      <c r="AE534" s="205"/>
    </row>
    <row r="535" spans="3:31" ht="15.75" customHeight="1">
      <c r="C535" s="204"/>
      <c r="D535" s="205"/>
      <c r="E535" s="205"/>
      <c r="F535" s="205"/>
      <c r="G535" s="205"/>
      <c r="H535" s="205"/>
      <c r="I535" s="205"/>
      <c r="J535" s="205"/>
      <c r="K535" s="205"/>
      <c r="L535" s="205"/>
      <c r="M535" s="205"/>
      <c r="N535" s="205"/>
      <c r="O535" s="205"/>
      <c r="P535" s="205"/>
      <c r="Q535" s="205"/>
      <c r="R535" s="205"/>
      <c r="S535" s="205"/>
      <c r="T535" s="205"/>
      <c r="U535" s="205"/>
      <c r="V535" s="205"/>
      <c r="W535" s="205"/>
      <c r="X535" s="205"/>
      <c r="Y535" s="205"/>
      <c r="Z535" s="205"/>
      <c r="AA535" s="205"/>
      <c r="AB535" s="205"/>
      <c r="AC535" s="205"/>
      <c r="AD535" s="205"/>
      <c r="AE535" s="205"/>
    </row>
    <row r="536" spans="3:31" ht="15.75" customHeight="1">
      <c r="C536" s="204"/>
      <c r="D536" s="205"/>
      <c r="E536" s="205"/>
      <c r="F536" s="205"/>
      <c r="G536" s="205"/>
      <c r="H536" s="205"/>
      <c r="I536" s="205"/>
      <c r="J536" s="205"/>
      <c r="K536" s="205"/>
      <c r="L536" s="205"/>
      <c r="M536" s="205"/>
      <c r="N536" s="205"/>
      <c r="O536" s="205"/>
      <c r="P536" s="205"/>
      <c r="Q536" s="205"/>
      <c r="R536" s="205"/>
      <c r="S536" s="205"/>
      <c r="T536" s="205"/>
      <c r="U536" s="205"/>
      <c r="V536" s="205"/>
      <c r="W536" s="205"/>
      <c r="X536" s="205"/>
      <c r="Y536" s="205"/>
      <c r="Z536" s="205"/>
      <c r="AA536" s="205"/>
      <c r="AB536" s="205"/>
      <c r="AC536" s="205"/>
      <c r="AD536" s="205"/>
      <c r="AE536" s="205"/>
    </row>
    <row r="537" spans="3:31" ht="15.75" customHeight="1">
      <c r="C537" s="204"/>
      <c r="D537" s="205"/>
      <c r="E537" s="205"/>
      <c r="F537" s="205"/>
      <c r="G537" s="205"/>
      <c r="H537" s="205"/>
      <c r="I537" s="205"/>
      <c r="J537" s="205"/>
      <c r="K537" s="205"/>
      <c r="L537" s="205"/>
      <c r="M537" s="205"/>
      <c r="N537" s="205"/>
      <c r="O537" s="205"/>
      <c r="P537" s="205"/>
      <c r="Q537" s="205"/>
      <c r="R537" s="205"/>
      <c r="S537" s="205"/>
      <c r="T537" s="205"/>
      <c r="U537" s="205"/>
      <c r="V537" s="205"/>
      <c r="W537" s="205"/>
      <c r="X537" s="205"/>
      <c r="Y537" s="205"/>
      <c r="Z537" s="205"/>
      <c r="AA537" s="205"/>
      <c r="AB537" s="205"/>
      <c r="AC537" s="205"/>
      <c r="AD537" s="205"/>
      <c r="AE537" s="205"/>
    </row>
    <row r="538" spans="3:31" ht="15.75" customHeight="1">
      <c r="C538" s="204"/>
      <c r="D538" s="205"/>
      <c r="E538" s="205"/>
      <c r="F538" s="205"/>
      <c r="G538" s="205"/>
      <c r="H538" s="205"/>
      <c r="I538" s="205"/>
      <c r="J538" s="205"/>
      <c r="K538" s="205"/>
      <c r="L538" s="205"/>
      <c r="M538" s="205"/>
      <c r="N538" s="205"/>
      <c r="O538" s="205"/>
      <c r="P538" s="205"/>
      <c r="Q538" s="205"/>
      <c r="R538" s="205"/>
      <c r="S538" s="205"/>
      <c r="T538" s="205"/>
      <c r="U538" s="205"/>
      <c r="V538" s="205"/>
      <c r="W538" s="205"/>
      <c r="X538" s="205"/>
      <c r="Y538" s="205"/>
      <c r="Z538" s="205"/>
      <c r="AA538" s="205"/>
      <c r="AB538" s="205"/>
      <c r="AC538" s="205"/>
      <c r="AD538" s="205"/>
      <c r="AE538" s="205"/>
    </row>
    <row r="539" spans="3:31" ht="15.75" customHeight="1">
      <c r="C539" s="204"/>
      <c r="D539" s="205"/>
      <c r="E539" s="205"/>
      <c r="F539" s="205"/>
      <c r="G539" s="205"/>
      <c r="H539" s="205"/>
      <c r="I539" s="205"/>
      <c r="J539" s="205"/>
      <c r="K539" s="205"/>
      <c r="L539" s="205"/>
      <c r="M539" s="205"/>
      <c r="N539" s="205"/>
      <c r="O539" s="205"/>
      <c r="P539" s="205"/>
      <c r="Q539" s="205"/>
      <c r="R539" s="205"/>
      <c r="S539" s="205"/>
      <c r="T539" s="205"/>
      <c r="U539" s="205"/>
      <c r="V539" s="205"/>
      <c r="W539" s="205"/>
      <c r="X539" s="205"/>
      <c r="Y539" s="205"/>
      <c r="Z539" s="205"/>
      <c r="AA539" s="205"/>
      <c r="AB539" s="205"/>
      <c r="AC539" s="205"/>
      <c r="AD539" s="205"/>
      <c r="AE539" s="205"/>
    </row>
    <row r="540" spans="3:31" ht="15.75" customHeight="1">
      <c r="C540" s="204"/>
      <c r="D540" s="205"/>
      <c r="E540" s="205"/>
      <c r="F540" s="205"/>
      <c r="G540" s="205"/>
      <c r="H540" s="205"/>
      <c r="I540" s="205"/>
      <c r="J540" s="205"/>
      <c r="K540" s="205"/>
      <c r="L540" s="205"/>
      <c r="M540" s="205"/>
      <c r="N540" s="205"/>
      <c r="O540" s="205"/>
      <c r="P540" s="205"/>
      <c r="Q540" s="205"/>
      <c r="R540" s="205"/>
      <c r="S540" s="205"/>
      <c r="T540" s="205"/>
      <c r="U540" s="205"/>
      <c r="V540" s="205"/>
      <c r="W540" s="205"/>
      <c r="X540" s="205"/>
      <c r="Y540" s="205"/>
      <c r="Z540" s="205"/>
      <c r="AA540" s="205"/>
      <c r="AB540" s="205"/>
      <c r="AC540" s="205"/>
      <c r="AD540" s="205"/>
      <c r="AE540" s="205"/>
    </row>
    <row r="541" spans="3:31" ht="15.75" customHeight="1">
      <c r="C541" s="204"/>
      <c r="D541" s="205"/>
      <c r="E541" s="205"/>
      <c r="F541" s="205"/>
      <c r="G541" s="205"/>
      <c r="H541" s="205"/>
      <c r="I541" s="205"/>
      <c r="J541" s="205"/>
      <c r="K541" s="205"/>
      <c r="L541" s="205"/>
      <c r="M541" s="205"/>
      <c r="N541" s="205"/>
      <c r="O541" s="205"/>
      <c r="P541" s="205"/>
      <c r="Q541" s="205"/>
      <c r="R541" s="205"/>
      <c r="S541" s="205"/>
      <c r="T541" s="205"/>
      <c r="U541" s="205"/>
      <c r="V541" s="205"/>
      <c r="W541" s="205"/>
      <c r="X541" s="205"/>
      <c r="Y541" s="205"/>
      <c r="Z541" s="205"/>
      <c r="AA541" s="205"/>
      <c r="AB541" s="205"/>
      <c r="AC541" s="205"/>
      <c r="AD541" s="205"/>
      <c r="AE541" s="205"/>
    </row>
    <row r="542" spans="3:31" ht="15.75" customHeight="1">
      <c r="C542" s="204"/>
      <c r="D542" s="205"/>
      <c r="E542" s="205"/>
      <c r="F542" s="205"/>
      <c r="G542" s="205"/>
      <c r="H542" s="205"/>
      <c r="I542" s="205"/>
      <c r="J542" s="205"/>
      <c r="K542" s="205"/>
      <c r="L542" s="205"/>
      <c r="M542" s="205"/>
      <c r="N542" s="205"/>
      <c r="O542" s="205"/>
      <c r="P542" s="205"/>
      <c r="Q542" s="205"/>
      <c r="R542" s="205"/>
      <c r="S542" s="205"/>
      <c r="T542" s="205"/>
      <c r="U542" s="205"/>
      <c r="V542" s="205"/>
      <c r="W542" s="205"/>
      <c r="X542" s="205"/>
      <c r="Y542" s="205"/>
      <c r="Z542" s="205"/>
      <c r="AA542" s="205"/>
      <c r="AB542" s="205"/>
      <c r="AC542" s="205"/>
      <c r="AD542" s="205"/>
      <c r="AE542" s="205"/>
    </row>
    <row r="543" spans="3:31" ht="15.75" customHeight="1">
      <c r="C543" s="204"/>
      <c r="D543" s="205"/>
      <c r="E543" s="205"/>
      <c r="F543" s="205"/>
      <c r="G543" s="205"/>
      <c r="H543" s="205"/>
      <c r="I543" s="205"/>
      <c r="J543" s="205"/>
      <c r="K543" s="205"/>
      <c r="L543" s="205"/>
      <c r="M543" s="205"/>
      <c r="N543" s="205"/>
      <c r="O543" s="205"/>
      <c r="P543" s="205"/>
      <c r="Q543" s="205"/>
      <c r="R543" s="205"/>
      <c r="S543" s="205"/>
      <c r="T543" s="205"/>
      <c r="U543" s="205"/>
      <c r="V543" s="205"/>
      <c r="W543" s="205"/>
      <c r="X543" s="205"/>
      <c r="Y543" s="205"/>
      <c r="Z543" s="205"/>
      <c r="AA543" s="205"/>
      <c r="AB543" s="205"/>
      <c r="AC543" s="205"/>
      <c r="AD543" s="205"/>
      <c r="AE543" s="205"/>
    </row>
    <row r="544" spans="3:31" ht="15.75" customHeight="1">
      <c r="C544" s="204"/>
      <c r="D544" s="205"/>
      <c r="E544" s="205"/>
      <c r="F544" s="205"/>
      <c r="G544" s="205"/>
      <c r="H544" s="205"/>
      <c r="I544" s="205"/>
      <c r="J544" s="205"/>
      <c r="K544" s="205"/>
      <c r="L544" s="205"/>
      <c r="M544" s="205"/>
      <c r="N544" s="205"/>
      <c r="O544" s="205"/>
      <c r="P544" s="205"/>
      <c r="Q544" s="205"/>
      <c r="R544" s="205"/>
      <c r="S544" s="205"/>
      <c r="T544" s="205"/>
      <c r="U544" s="205"/>
      <c r="V544" s="205"/>
      <c r="W544" s="205"/>
      <c r="X544" s="205"/>
      <c r="Y544" s="205"/>
      <c r="Z544" s="205"/>
      <c r="AA544" s="205"/>
      <c r="AB544" s="205"/>
      <c r="AC544" s="205"/>
      <c r="AD544" s="205"/>
      <c r="AE544" s="205"/>
    </row>
    <row r="545" spans="3:31" ht="15.75" customHeight="1">
      <c r="C545" s="204"/>
      <c r="D545" s="205"/>
      <c r="E545" s="205"/>
      <c r="F545" s="205"/>
      <c r="G545" s="205"/>
      <c r="H545" s="205"/>
      <c r="I545" s="205"/>
      <c r="J545" s="205"/>
      <c r="K545" s="205"/>
      <c r="L545" s="205"/>
      <c r="M545" s="205"/>
      <c r="N545" s="205"/>
      <c r="O545" s="205"/>
      <c r="P545" s="205"/>
      <c r="Q545" s="205"/>
      <c r="R545" s="205"/>
      <c r="S545" s="205"/>
      <c r="T545" s="205"/>
      <c r="U545" s="205"/>
      <c r="V545" s="205"/>
      <c r="W545" s="205"/>
      <c r="X545" s="205"/>
      <c r="Y545" s="205"/>
      <c r="Z545" s="205"/>
      <c r="AA545" s="205"/>
      <c r="AB545" s="205"/>
      <c r="AC545" s="205"/>
      <c r="AD545" s="205"/>
      <c r="AE545" s="205"/>
    </row>
    <row r="546" spans="3:31" ht="15.75" customHeight="1">
      <c r="C546" s="204"/>
      <c r="D546" s="205"/>
      <c r="E546" s="205"/>
      <c r="F546" s="205"/>
      <c r="G546" s="205"/>
      <c r="H546" s="205"/>
      <c r="I546" s="205"/>
      <c r="J546" s="205"/>
      <c r="K546" s="205"/>
      <c r="L546" s="205"/>
      <c r="M546" s="205"/>
      <c r="N546" s="205"/>
      <c r="O546" s="205"/>
      <c r="P546" s="205"/>
      <c r="Q546" s="205"/>
      <c r="R546" s="205"/>
      <c r="S546" s="205"/>
      <c r="T546" s="205"/>
      <c r="U546" s="205"/>
      <c r="V546" s="205"/>
      <c r="W546" s="205"/>
      <c r="X546" s="205"/>
      <c r="Y546" s="205"/>
      <c r="Z546" s="205"/>
      <c r="AA546" s="205"/>
      <c r="AB546" s="205"/>
      <c r="AC546" s="205"/>
      <c r="AD546" s="205"/>
      <c r="AE546" s="205"/>
    </row>
    <row r="547" spans="3:31" ht="15.75" customHeight="1">
      <c r="C547" s="204"/>
      <c r="D547" s="205"/>
      <c r="E547" s="205"/>
      <c r="F547" s="205"/>
      <c r="G547" s="205"/>
      <c r="H547" s="205"/>
      <c r="I547" s="205"/>
      <c r="J547" s="205"/>
      <c r="K547" s="205"/>
      <c r="L547" s="205"/>
      <c r="M547" s="205"/>
      <c r="N547" s="205"/>
      <c r="O547" s="205"/>
      <c r="P547" s="205"/>
      <c r="Q547" s="205"/>
      <c r="R547" s="205"/>
      <c r="S547" s="205"/>
      <c r="T547" s="205"/>
      <c r="U547" s="205"/>
      <c r="V547" s="205"/>
      <c r="W547" s="205"/>
      <c r="X547" s="205"/>
      <c r="Y547" s="205"/>
      <c r="Z547" s="205"/>
      <c r="AA547" s="205"/>
      <c r="AB547" s="205"/>
      <c r="AC547" s="205"/>
      <c r="AD547" s="205"/>
      <c r="AE547" s="205"/>
    </row>
    <row r="548" spans="3:31" ht="15.75" customHeight="1">
      <c r="C548" s="204"/>
      <c r="D548" s="205"/>
      <c r="E548" s="205"/>
      <c r="F548" s="205"/>
      <c r="G548" s="205"/>
      <c r="H548" s="205"/>
      <c r="I548" s="205"/>
      <c r="J548" s="205"/>
      <c r="K548" s="205"/>
      <c r="L548" s="205"/>
      <c r="M548" s="205"/>
      <c r="N548" s="205"/>
      <c r="O548" s="205"/>
      <c r="P548" s="205"/>
      <c r="Q548" s="205"/>
      <c r="R548" s="205"/>
      <c r="S548" s="205"/>
      <c r="T548" s="205"/>
      <c r="U548" s="205"/>
      <c r="V548" s="205"/>
      <c r="W548" s="205"/>
      <c r="X548" s="205"/>
      <c r="Y548" s="205"/>
      <c r="Z548" s="205"/>
      <c r="AA548" s="205"/>
      <c r="AB548" s="205"/>
      <c r="AC548" s="205"/>
      <c r="AD548" s="205"/>
      <c r="AE548" s="205"/>
    </row>
    <row r="549" spans="3:31" ht="15.75" customHeight="1">
      <c r="C549" s="204"/>
      <c r="D549" s="205"/>
      <c r="E549" s="205"/>
      <c r="F549" s="205"/>
      <c r="G549" s="205"/>
      <c r="H549" s="205"/>
      <c r="I549" s="205"/>
      <c r="J549" s="205"/>
      <c r="K549" s="205"/>
      <c r="L549" s="205"/>
      <c r="M549" s="205"/>
      <c r="N549" s="205"/>
      <c r="O549" s="205"/>
      <c r="P549" s="205"/>
      <c r="Q549" s="205"/>
      <c r="R549" s="205"/>
      <c r="S549" s="205"/>
      <c r="T549" s="205"/>
      <c r="U549" s="205"/>
      <c r="V549" s="205"/>
      <c r="W549" s="205"/>
      <c r="X549" s="205"/>
      <c r="Y549" s="205"/>
      <c r="Z549" s="205"/>
      <c r="AA549" s="205"/>
      <c r="AB549" s="205"/>
      <c r="AC549" s="205"/>
      <c r="AD549" s="205"/>
      <c r="AE549" s="205"/>
    </row>
    <row r="550" spans="3:31" ht="15.75" customHeight="1">
      <c r="C550" s="204"/>
      <c r="D550" s="205"/>
      <c r="E550" s="205"/>
      <c r="F550" s="205"/>
      <c r="G550" s="205"/>
      <c r="H550" s="205"/>
      <c r="I550" s="205"/>
      <c r="J550" s="205"/>
      <c r="K550" s="205"/>
      <c r="L550" s="205"/>
      <c r="M550" s="205"/>
      <c r="N550" s="205"/>
      <c r="O550" s="205"/>
      <c r="P550" s="205"/>
      <c r="Q550" s="205"/>
      <c r="R550" s="205"/>
      <c r="S550" s="205"/>
      <c r="T550" s="205"/>
      <c r="U550" s="205"/>
      <c r="V550" s="205"/>
      <c r="W550" s="205"/>
      <c r="X550" s="205"/>
      <c r="Y550" s="205"/>
      <c r="Z550" s="205"/>
      <c r="AA550" s="205"/>
      <c r="AB550" s="205"/>
      <c r="AC550" s="205"/>
      <c r="AD550" s="205"/>
      <c r="AE550" s="205"/>
    </row>
    <row r="551" spans="3:31" ht="15.75" customHeight="1">
      <c r="C551" s="204"/>
      <c r="D551" s="205"/>
      <c r="E551" s="205"/>
      <c r="F551" s="205"/>
      <c r="G551" s="205"/>
      <c r="H551" s="205"/>
      <c r="I551" s="205"/>
      <c r="J551" s="205"/>
      <c r="K551" s="205"/>
      <c r="L551" s="205"/>
      <c r="M551" s="205"/>
      <c r="N551" s="205"/>
      <c r="O551" s="205"/>
      <c r="P551" s="205"/>
      <c r="Q551" s="205"/>
      <c r="R551" s="205"/>
      <c r="S551" s="205"/>
      <c r="T551" s="205"/>
      <c r="U551" s="205"/>
      <c r="V551" s="205"/>
      <c r="W551" s="205"/>
      <c r="X551" s="205"/>
      <c r="Y551" s="205"/>
      <c r="Z551" s="205"/>
      <c r="AA551" s="205"/>
      <c r="AB551" s="205"/>
      <c r="AC551" s="205"/>
      <c r="AD551" s="205"/>
      <c r="AE551" s="205"/>
    </row>
    <row r="552" spans="3:31" ht="15.75" customHeight="1">
      <c r="C552" s="204"/>
      <c r="D552" s="205"/>
      <c r="E552" s="205"/>
      <c r="F552" s="205"/>
      <c r="G552" s="205"/>
      <c r="H552" s="205"/>
      <c r="I552" s="205"/>
      <c r="J552" s="205"/>
      <c r="K552" s="205"/>
      <c r="L552" s="205"/>
      <c r="M552" s="205"/>
      <c r="N552" s="205"/>
      <c r="O552" s="205"/>
      <c r="P552" s="205"/>
      <c r="Q552" s="205"/>
      <c r="R552" s="205"/>
      <c r="S552" s="205"/>
      <c r="T552" s="205"/>
      <c r="U552" s="205"/>
      <c r="V552" s="205"/>
      <c r="W552" s="205"/>
      <c r="X552" s="205"/>
      <c r="Y552" s="205"/>
      <c r="Z552" s="205"/>
      <c r="AA552" s="205"/>
      <c r="AB552" s="205"/>
      <c r="AC552" s="205"/>
      <c r="AD552" s="205"/>
      <c r="AE552" s="205"/>
    </row>
    <row r="553" spans="3:31" ht="15.75" customHeight="1">
      <c r="C553" s="204"/>
      <c r="D553" s="205"/>
      <c r="E553" s="205"/>
      <c r="F553" s="205"/>
      <c r="G553" s="205"/>
      <c r="H553" s="205"/>
      <c r="I553" s="205"/>
      <c r="J553" s="205"/>
      <c r="K553" s="205"/>
      <c r="L553" s="205"/>
      <c r="M553" s="205"/>
      <c r="N553" s="205"/>
      <c r="O553" s="205"/>
      <c r="P553" s="205"/>
      <c r="Q553" s="205"/>
      <c r="R553" s="205"/>
      <c r="S553" s="205"/>
      <c r="T553" s="205"/>
      <c r="U553" s="205"/>
      <c r="V553" s="205"/>
      <c r="W553" s="205"/>
      <c r="X553" s="205"/>
      <c r="Y553" s="205"/>
      <c r="Z553" s="205"/>
      <c r="AA553" s="205"/>
      <c r="AB553" s="205"/>
      <c r="AC553" s="205"/>
      <c r="AD553" s="205"/>
      <c r="AE553" s="205"/>
    </row>
    <row r="554" spans="3:31" ht="15.75" customHeight="1">
      <c r="C554" s="204"/>
      <c r="D554" s="205"/>
      <c r="E554" s="205"/>
      <c r="F554" s="205"/>
      <c r="G554" s="205"/>
      <c r="H554" s="205"/>
      <c r="I554" s="205"/>
      <c r="J554" s="205"/>
      <c r="K554" s="205"/>
      <c r="L554" s="205"/>
      <c r="M554" s="205"/>
      <c r="N554" s="205"/>
      <c r="O554" s="205"/>
      <c r="P554" s="205"/>
      <c r="Q554" s="205"/>
      <c r="R554" s="205"/>
      <c r="S554" s="205"/>
      <c r="T554" s="205"/>
      <c r="U554" s="205"/>
      <c r="V554" s="205"/>
      <c r="W554" s="205"/>
      <c r="X554" s="205"/>
      <c r="Y554" s="205"/>
      <c r="Z554" s="205"/>
      <c r="AA554" s="205"/>
      <c r="AB554" s="205"/>
      <c r="AC554" s="205"/>
      <c r="AD554" s="205"/>
      <c r="AE554" s="205"/>
    </row>
    <row r="555" spans="3:31" ht="15.75" customHeight="1">
      <c r="C555" s="204"/>
      <c r="D555" s="205"/>
      <c r="E555" s="205"/>
      <c r="F555" s="205"/>
      <c r="G555" s="205"/>
      <c r="H555" s="205"/>
      <c r="I555" s="205"/>
      <c r="J555" s="205"/>
      <c r="K555" s="205"/>
      <c r="L555" s="205"/>
      <c r="M555" s="205"/>
      <c r="N555" s="205"/>
      <c r="O555" s="205"/>
      <c r="P555" s="205"/>
      <c r="Q555" s="205"/>
      <c r="R555" s="205"/>
      <c r="S555" s="205"/>
      <c r="T555" s="205"/>
      <c r="U555" s="205"/>
      <c r="V555" s="205"/>
      <c r="W555" s="205"/>
      <c r="X555" s="205"/>
      <c r="Y555" s="205"/>
      <c r="Z555" s="205"/>
      <c r="AA555" s="205"/>
      <c r="AB555" s="205"/>
      <c r="AC555" s="205"/>
      <c r="AD555" s="205"/>
      <c r="AE555" s="205"/>
    </row>
    <row r="556" spans="3:31" ht="15.75" customHeight="1">
      <c r="C556" s="204"/>
      <c r="D556" s="205"/>
      <c r="E556" s="205"/>
      <c r="F556" s="205"/>
      <c r="G556" s="205"/>
      <c r="H556" s="205"/>
      <c r="I556" s="205"/>
      <c r="J556" s="205"/>
      <c r="K556" s="205"/>
      <c r="L556" s="205"/>
      <c r="M556" s="205"/>
      <c r="N556" s="205"/>
      <c r="O556" s="205"/>
      <c r="P556" s="205"/>
      <c r="Q556" s="205"/>
      <c r="R556" s="205"/>
      <c r="S556" s="205"/>
      <c r="T556" s="205"/>
      <c r="U556" s="205"/>
      <c r="V556" s="205"/>
      <c r="W556" s="205"/>
      <c r="X556" s="205"/>
      <c r="Y556" s="205"/>
      <c r="Z556" s="205"/>
      <c r="AA556" s="205"/>
      <c r="AB556" s="205"/>
      <c r="AC556" s="205"/>
      <c r="AD556" s="205"/>
      <c r="AE556" s="205"/>
    </row>
    <row r="557" spans="3:31" ht="15.75" customHeight="1">
      <c r="C557" s="204"/>
      <c r="D557" s="205"/>
      <c r="E557" s="205"/>
      <c r="F557" s="205"/>
      <c r="G557" s="205"/>
      <c r="H557" s="205"/>
      <c r="I557" s="205"/>
      <c r="J557" s="205"/>
      <c r="K557" s="205"/>
      <c r="L557" s="205"/>
      <c r="M557" s="205"/>
      <c r="N557" s="205"/>
      <c r="O557" s="205"/>
      <c r="P557" s="205"/>
      <c r="Q557" s="205"/>
      <c r="R557" s="205"/>
      <c r="S557" s="205"/>
      <c r="T557" s="205"/>
      <c r="U557" s="205"/>
      <c r="V557" s="205"/>
      <c r="W557" s="205"/>
      <c r="X557" s="205"/>
      <c r="Y557" s="205"/>
      <c r="Z557" s="205"/>
      <c r="AA557" s="205"/>
      <c r="AB557" s="205"/>
      <c r="AC557" s="205"/>
      <c r="AD557" s="205"/>
      <c r="AE557" s="205"/>
    </row>
    <row r="558" spans="3:31" ht="15.75" customHeight="1">
      <c r="C558" s="204"/>
      <c r="D558" s="205"/>
      <c r="E558" s="205"/>
      <c r="F558" s="205"/>
      <c r="G558" s="205"/>
      <c r="H558" s="205"/>
      <c r="I558" s="205"/>
      <c r="J558" s="205"/>
      <c r="K558" s="205"/>
      <c r="L558" s="205"/>
      <c r="M558" s="205"/>
      <c r="N558" s="205"/>
      <c r="O558" s="205"/>
      <c r="P558" s="205"/>
      <c r="Q558" s="205"/>
      <c r="R558" s="205"/>
      <c r="S558" s="205"/>
      <c r="T558" s="205"/>
      <c r="U558" s="205"/>
      <c r="V558" s="205"/>
      <c r="W558" s="205"/>
      <c r="X558" s="205"/>
      <c r="Y558" s="205"/>
      <c r="Z558" s="205"/>
      <c r="AA558" s="205"/>
      <c r="AB558" s="205"/>
      <c r="AC558" s="205"/>
      <c r="AD558" s="205"/>
      <c r="AE558" s="205"/>
    </row>
    <row r="559" spans="3:31" ht="15.75" customHeight="1">
      <c r="C559" s="204"/>
      <c r="D559" s="205"/>
      <c r="E559" s="205"/>
      <c r="F559" s="205"/>
      <c r="G559" s="205"/>
      <c r="H559" s="205"/>
      <c r="I559" s="205"/>
      <c r="J559" s="205"/>
      <c r="K559" s="205"/>
      <c r="L559" s="205"/>
      <c r="M559" s="205"/>
      <c r="N559" s="205"/>
      <c r="O559" s="205"/>
      <c r="P559" s="205"/>
      <c r="Q559" s="205"/>
      <c r="R559" s="205"/>
      <c r="S559" s="205"/>
      <c r="T559" s="205"/>
      <c r="U559" s="205"/>
      <c r="V559" s="205"/>
      <c r="W559" s="205"/>
      <c r="X559" s="205"/>
      <c r="Y559" s="205"/>
      <c r="Z559" s="205"/>
      <c r="AA559" s="205"/>
      <c r="AB559" s="205"/>
      <c r="AC559" s="205"/>
      <c r="AD559" s="205"/>
      <c r="AE559" s="205"/>
    </row>
    <row r="560" spans="3:31" ht="15.75" customHeight="1">
      <c r="C560" s="204"/>
      <c r="D560" s="205"/>
      <c r="E560" s="205"/>
      <c r="F560" s="205"/>
      <c r="G560" s="205"/>
      <c r="H560" s="205"/>
      <c r="I560" s="205"/>
      <c r="J560" s="205"/>
      <c r="K560" s="205"/>
      <c r="L560" s="205"/>
      <c r="M560" s="205"/>
      <c r="N560" s="205"/>
      <c r="O560" s="205"/>
      <c r="P560" s="205"/>
      <c r="Q560" s="205"/>
      <c r="R560" s="205"/>
      <c r="S560" s="205"/>
      <c r="T560" s="205"/>
      <c r="U560" s="205"/>
      <c r="V560" s="205"/>
      <c r="W560" s="205"/>
      <c r="X560" s="205"/>
      <c r="Y560" s="205"/>
      <c r="Z560" s="205"/>
      <c r="AA560" s="205"/>
      <c r="AB560" s="205"/>
      <c r="AC560" s="205"/>
      <c r="AD560" s="205"/>
      <c r="AE560" s="205"/>
    </row>
    <row r="561" spans="3:31" ht="15.75" customHeight="1">
      <c r="C561" s="204"/>
      <c r="D561" s="205"/>
      <c r="E561" s="205"/>
      <c r="F561" s="205"/>
      <c r="G561" s="205"/>
      <c r="H561" s="205"/>
      <c r="I561" s="205"/>
      <c r="J561" s="205"/>
      <c r="K561" s="205"/>
      <c r="L561" s="205"/>
      <c r="M561" s="205"/>
      <c r="N561" s="205"/>
      <c r="O561" s="205"/>
      <c r="P561" s="205"/>
      <c r="Q561" s="205"/>
      <c r="R561" s="205"/>
      <c r="S561" s="205"/>
      <c r="T561" s="205"/>
      <c r="U561" s="205"/>
      <c r="V561" s="205"/>
      <c r="W561" s="205"/>
      <c r="X561" s="205"/>
      <c r="Y561" s="205"/>
      <c r="Z561" s="205"/>
      <c r="AA561" s="205"/>
      <c r="AB561" s="205"/>
      <c r="AC561" s="205"/>
      <c r="AD561" s="205"/>
      <c r="AE561" s="205"/>
    </row>
    <row r="562" spans="3:31" ht="15.75" customHeight="1">
      <c r="C562" s="204"/>
      <c r="D562" s="205"/>
      <c r="E562" s="205"/>
      <c r="F562" s="205"/>
      <c r="G562" s="205"/>
      <c r="H562" s="205"/>
      <c r="I562" s="205"/>
      <c r="J562" s="205"/>
      <c r="K562" s="205"/>
      <c r="L562" s="205"/>
      <c r="M562" s="205"/>
      <c r="N562" s="205"/>
      <c r="O562" s="205"/>
      <c r="P562" s="205"/>
      <c r="Q562" s="205"/>
      <c r="R562" s="205"/>
      <c r="S562" s="205"/>
      <c r="T562" s="205"/>
      <c r="U562" s="205"/>
      <c r="V562" s="205"/>
      <c r="W562" s="205"/>
      <c r="X562" s="205"/>
      <c r="Y562" s="205"/>
      <c r="Z562" s="205"/>
      <c r="AA562" s="205"/>
      <c r="AB562" s="205"/>
      <c r="AC562" s="205"/>
      <c r="AD562" s="205"/>
      <c r="AE562" s="205"/>
    </row>
    <row r="563" spans="3:31" ht="15.75" customHeight="1">
      <c r="C563" s="204"/>
      <c r="D563" s="205"/>
      <c r="E563" s="205"/>
      <c r="F563" s="205"/>
      <c r="G563" s="205"/>
      <c r="H563" s="205"/>
      <c r="I563" s="205"/>
      <c r="J563" s="205"/>
      <c r="K563" s="205"/>
      <c r="L563" s="205"/>
      <c r="M563" s="205"/>
      <c r="N563" s="205"/>
      <c r="O563" s="205"/>
      <c r="P563" s="205"/>
      <c r="Q563" s="205"/>
      <c r="R563" s="205"/>
      <c r="S563" s="205"/>
      <c r="T563" s="205"/>
      <c r="U563" s="205"/>
      <c r="V563" s="205"/>
      <c r="W563" s="205"/>
      <c r="X563" s="205"/>
      <c r="Y563" s="205"/>
      <c r="Z563" s="205"/>
      <c r="AA563" s="205"/>
      <c r="AB563" s="205"/>
      <c r="AC563" s="205"/>
      <c r="AD563" s="205"/>
      <c r="AE563" s="205"/>
    </row>
    <row r="564" spans="3:31" ht="15.75" customHeight="1">
      <c r="C564" s="204"/>
      <c r="D564" s="205"/>
      <c r="E564" s="205"/>
      <c r="F564" s="205"/>
      <c r="G564" s="205"/>
      <c r="H564" s="205"/>
      <c r="I564" s="205"/>
      <c r="J564" s="205"/>
      <c r="K564" s="205"/>
      <c r="L564" s="205"/>
      <c r="M564" s="205"/>
      <c r="N564" s="205"/>
      <c r="O564" s="205"/>
      <c r="P564" s="205"/>
      <c r="Q564" s="205"/>
      <c r="R564" s="205"/>
      <c r="S564" s="205"/>
      <c r="T564" s="205"/>
      <c r="U564" s="205"/>
      <c r="V564" s="205"/>
      <c r="W564" s="205"/>
      <c r="X564" s="205"/>
      <c r="Y564" s="205"/>
      <c r="Z564" s="205"/>
      <c r="AA564" s="205"/>
      <c r="AB564" s="205"/>
      <c r="AC564" s="205"/>
      <c r="AD564" s="205"/>
      <c r="AE564" s="205"/>
    </row>
    <row r="565" spans="3:31" ht="15.75" customHeight="1">
      <c r="C565" s="204"/>
      <c r="D565" s="205"/>
      <c r="E565" s="205"/>
      <c r="F565" s="205"/>
      <c r="G565" s="205"/>
      <c r="H565" s="205"/>
      <c r="I565" s="205"/>
      <c r="J565" s="205"/>
      <c r="K565" s="205"/>
      <c r="L565" s="205"/>
      <c r="M565" s="205"/>
      <c r="N565" s="205"/>
      <c r="O565" s="205"/>
      <c r="P565" s="205"/>
      <c r="Q565" s="205"/>
      <c r="R565" s="205"/>
      <c r="S565" s="205"/>
      <c r="T565" s="205"/>
      <c r="U565" s="205"/>
      <c r="V565" s="205"/>
      <c r="W565" s="205"/>
      <c r="X565" s="205"/>
      <c r="Y565" s="205"/>
      <c r="Z565" s="205"/>
      <c r="AA565" s="205"/>
      <c r="AB565" s="205"/>
      <c r="AC565" s="205"/>
      <c r="AD565" s="205"/>
      <c r="AE565" s="205"/>
    </row>
    <row r="566" spans="3:31" ht="15.75" customHeight="1">
      <c r="C566" s="204"/>
      <c r="D566" s="205"/>
      <c r="E566" s="205"/>
      <c r="F566" s="205"/>
      <c r="G566" s="205"/>
      <c r="H566" s="205"/>
      <c r="I566" s="205"/>
      <c r="J566" s="205"/>
      <c r="K566" s="205"/>
      <c r="L566" s="205"/>
      <c r="M566" s="205"/>
      <c r="N566" s="205"/>
      <c r="O566" s="205"/>
      <c r="P566" s="205"/>
      <c r="Q566" s="205"/>
      <c r="R566" s="205"/>
      <c r="S566" s="205"/>
      <c r="T566" s="205"/>
      <c r="U566" s="205"/>
      <c r="V566" s="205"/>
      <c r="W566" s="205"/>
      <c r="X566" s="205"/>
      <c r="Y566" s="205"/>
      <c r="Z566" s="205"/>
      <c r="AA566" s="205"/>
      <c r="AB566" s="205"/>
      <c r="AC566" s="205"/>
      <c r="AD566" s="205"/>
      <c r="AE566" s="205"/>
    </row>
    <row r="567" spans="3:31" ht="15.75" customHeight="1">
      <c r="C567" s="204"/>
      <c r="D567" s="205"/>
      <c r="E567" s="205"/>
      <c r="F567" s="205"/>
      <c r="G567" s="205"/>
      <c r="H567" s="205"/>
      <c r="I567" s="205"/>
      <c r="J567" s="205"/>
      <c r="K567" s="205"/>
      <c r="L567" s="205"/>
      <c r="M567" s="205"/>
      <c r="N567" s="205"/>
      <c r="O567" s="205"/>
      <c r="P567" s="205"/>
      <c r="Q567" s="205"/>
      <c r="R567" s="205"/>
      <c r="S567" s="205"/>
      <c r="T567" s="205"/>
      <c r="U567" s="205"/>
      <c r="V567" s="205"/>
      <c r="W567" s="205"/>
      <c r="X567" s="205"/>
      <c r="Y567" s="205"/>
      <c r="Z567" s="205"/>
      <c r="AA567" s="205"/>
      <c r="AB567" s="205"/>
      <c r="AC567" s="205"/>
      <c r="AD567" s="205"/>
      <c r="AE567" s="205"/>
    </row>
    <row r="568" spans="3:31" ht="15.75" customHeight="1">
      <c r="C568" s="204"/>
      <c r="D568" s="205"/>
      <c r="E568" s="205"/>
      <c r="F568" s="205"/>
      <c r="G568" s="205"/>
      <c r="H568" s="205"/>
      <c r="I568" s="205"/>
      <c r="J568" s="205"/>
      <c r="K568" s="205"/>
      <c r="L568" s="205"/>
      <c r="M568" s="205"/>
      <c r="N568" s="205"/>
      <c r="O568" s="205"/>
      <c r="P568" s="205"/>
      <c r="Q568" s="205"/>
      <c r="R568" s="205"/>
      <c r="S568" s="205"/>
      <c r="T568" s="205"/>
      <c r="U568" s="205"/>
      <c r="V568" s="205"/>
      <c r="W568" s="205"/>
      <c r="X568" s="205"/>
      <c r="Y568" s="205"/>
      <c r="Z568" s="205"/>
      <c r="AA568" s="205"/>
      <c r="AB568" s="205"/>
      <c r="AC568" s="205"/>
      <c r="AD568" s="205"/>
      <c r="AE568" s="205"/>
    </row>
    <row r="569" spans="3:31" ht="15.75" customHeight="1">
      <c r="C569" s="204"/>
      <c r="D569" s="205"/>
      <c r="E569" s="205"/>
      <c r="F569" s="205"/>
      <c r="G569" s="205"/>
      <c r="H569" s="205"/>
      <c r="I569" s="205"/>
      <c r="J569" s="205"/>
      <c r="K569" s="205"/>
      <c r="L569" s="205"/>
      <c r="M569" s="205"/>
      <c r="N569" s="205"/>
      <c r="O569" s="205"/>
      <c r="P569" s="205"/>
      <c r="Q569" s="205"/>
      <c r="R569" s="205"/>
      <c r="S569" s="205"/>
      <c r="T569" s="205"/>
      <c r="U569" s="205"/>
      <c r="V569" s="205"/>
      <c r="W569" s="205"/>
      <c r="X569" s="205"/>
      <c r="Y569" s="205"/>
      <c r="Z569" s="205"/>
      <c r="AA569" s="205"/>
      <c r="AB569" s="205"/>
      <c r="AC569" s="205"/>
      <c r="AD569" s="205"/>
      <c r="AE569" s="205"/>
    </row>
    <row r="570" spans="3:31" ht="15.75" customHeight="1">
      <c r="C570" s="204"/>
      <c r="D570" s="205"/>
      <c r="E570" s="205"/>
      <c r="F570" s="205"/>
      <c r="G570" s="205"/>
      <c r="H570" s="205"/>
      <c r="I570" s="205"/>
      <c r="J570" s="205"/>
      <c r="K570" s="205"/>
      <c r="L570" s="205"/>
      <c r="M570" s="205"/>
      <c r="N570" s="205"/>
      <c r="O570" s="205"/>
      <c r="P570" s="205"/>
      <c r="Q570" s="205"/>
      <c r="R570" s="205"/>
      <c r="S570" s="205"/>
      <c r="T570" s="205"/>
      <c r="U570" s="205"/>
      <c r="V570" s="205"/>
      <c r="W570" s="205"/>
      <c r="X570" s="205"/>
      <c r="Y570" s="205"/>
      <c r="Z570" s="205"/>
      <c r="AA570" s="205"/>
      <c r="AB570" s="205"/>
      <c r="AC570" s="205"/>
      <c r="AD570" s="205"/>
      <c r="AE570" s="205"/>
    </row>
    <row r="571" spans="3:31" ht="15.75" customHeight="1">
      <c r="C571" s="204"/>
      <c r="D571" s="205"/>
      <c r="E571" s="205"/>
      <c r="F571" s="205"/>
      <c r="G571" s="205"/>
      <c r="H571" s="205"/>
      <c r="I571" s="205"/>
      <c r="J571" s="205"/>
      <c r="K571" s="205"/>
      <c r="L571" s="205"/>
      <c r="M571" s="205"/>
      <c r="N571" s="205"/>
      <c r="O571" s="205"/>
      <c r="P571" s="205"/>
      <c r="Q571" s="205"/>
      <c r="R571" s="205"/>
      <c r="S571" s="205"/>
      <c r="T571" s="205"/>
      <c r="U571" s="205"/>
      <c r="V571" s="205"/>
      <c r="W571" s="205"/>
      <c r="X571" s="205"/>
      <c r="Y571" s="205"/>
      <c r="Z571" s="205"/>
      <c r="AA571" s="205"/>
      <c r="AB571" s="205"/>
      <c r="AC571" s="205"/>
      <c r="AD571" s="205"/>
      <c r="AE571" s="205"/>
    </row>
    <row r="572" spans="3:31" ht="15.75" customHeight="1">
      <c r="C572" s="204"/>
      <c r="D572" s="205"/>
      <c r="E572" s="205"/>
      <c r="F572" s="205"/>
      <c r="G572" s="205"/>
      <c r="H572" s="205"/>
      <c r="I572" s="205"/>
      <c r="J572" s="205"/>
      <c r="K572" s="205"/>
      <c r="L572" s="205"/>
      <c r="M572" s="205"/>
      <c r="N572" s="205"/>
      <c r="O572" s="205"/>
      <c r="P572" s="205"/>
      <c r="Q572" s="205"/>
      <c r="R572" s="205"/>
      <c r="S572" s="205"/>
      <c r="T572" s="205"/>
      <c r="U572" s="205"/>
      <c r="V572" s="205"/>
      <c r="W572" s="205"/>
      <c r="X572" s="205"/>
      <c r="Y572" s="205"/>
      <c r="Z572" s="205"/>
      <c r="AA572" s="205"/>
      <c r="AB572" s="205"/>
      <c r="AC572" s="205"/>
      <c r="AD572" s="205"/>
      <c r="AE572" s="205"/>
    </row>
    <row r="573" spans="3:31" ht="15.75" customHeight="1">
      <c r="C573" s="204"/>
      <c r="D573" s="205"/>
      <c r="E573" s="205"/>
      <c r="F573" s="205"/>
      <c r="G573" s="205"/>
      <c r="H573" s="205"/>
      <c r="I573" s="205"/>
      <c r="J573" s="205"/>
      <c r="K573" s="205"/>
      <c r="L573" s="205"/>
      <c r="M573" s="205"/>
      <c r="N573" s="205"/>
      <c r="O573" s="205"/>
      <c r="P573" s="205"/>
      <c r="Q573" s="205"/>
      <c r="R573" s="205"/>
      <c r="S573" s="205"/>
      <c r="T573" s="205"/>
      <c r="U573" s="205"/>
      <c r="V573" s="205"/>
      <c r="W573" s="205"/>
      <c r="X573" s="205"/>
      <c r="Y573" s="205"/>
      <c r="Z573" s="205"/>
      <c r="AA573" s="205"/>
      <c r="AB573" s="205"/>
      <c r="AC573" s="205"/>
      <c r="AD573" s="205"/>
      <c r="AE573" s="205"/>
    </row>
    <row r="574" spans="3:31" ht="15.75" customHeight="1">
      <c r="C574" s="204"/>
      <c r="D574" s="205"/>
      <c r="E574" s="205"/>
      <c r="F574" s="205"/>
      <c r="G574" s="205"/>
      <c r="H574" s="205"/>
      <c r="I574" s="205"/>
      <c r="J574" s="205"/>
      <c r="K574" s="205"/>
      <c r="L574" s="205"/>
      <c r="M574" s="205"/>
      <c r="N574" s="205"/>
      <c r="O574" s="205"/>
      <c r="P574" s="205"/>
      <c r="Q574" s="205"/>
      <c r="R574" s="205"/>
      <c r="S574" s="205"/>
      <c r="T574" s="205"/>
      <c r="U574" s="205"/>
      <c r="V574" s="205"/>
      <c r="W574" s="205"/>
      <c r="X574" s="205"/>
      <c r="Y574" s="205"/>
      <c r="Z574" s="205"/>
      <c r="AA574" s="205"/>
      <c r="AB574" s="205"/>
      <c r="AC574" s="205"/>
      <c r="AD574" s="205"/>
      <c r="AE574" s="205"/>
    </row>
    <row r="575" spans="3:31" ht="15.75" customHeight="1">
      <c r="C575" s="204"/>
      <c r="D575" s="205"/>
      <c r="E575" s="205"/>
      <c r="F575" s="205"/>
      <c r="G575" s="205"/>
      <c r="H575" s="205"/>
      <c r="I575" s="205"/>
      <c r="J575" s="205"/>
      <c r="K575" s="205"/>
      <c r="L575" s="205"/>
      <c r="M575" s="205"/>
      <c r="N575" s="205"/>
      <c r="O575" s="205"/>
      <c r="P575" s="205"/>
      <c r="Q575" s="205"/>
      <c r="R575" s="205"/>
      <c r="S575" s="205"/>
      <c r="T575" s="205"/>
      <c r="U575" s="205"/>
      <c r="V575" s="205"/>
      <c r="W575" s="205"/>
      <c r="X575" s="205"/>
      <c r="Y575" s="205"/>
      <c r="Z575" s="205"/>
      <c r="AA575" s="205"/>
      <c r="AB575" s="205"/>
      <c r="AC575" s="205"/>
      <c r="AD575" s="205"/>
      <c r="AE575" s="205"/>
    </row>
    <row r="576" spans="3:31" ht="15.75" customHeight="1">
      <c r="C576" s="204"/>
      <c r="D576" s="205"/>
      <c r="E576" s="205"/>
      <c r="F576" s="205"/>
      <c r="G576" s="205"/>
      <c r="H576" s="205"/>
      <c r="I576" s="205"/>
      <c r="J576" s="205"/>
      <c r="K576" s="205"/>
      <c r="L576" s="205"/>
      <c r="M576" s="205"/>
      <c r="N576" s="205"/>
      <c r="O576" s="205"/>
      <c r="P576" s="205"/>
      <c r="Q576" s="205"/>
      <c r="R576" s="205"/>
      <c r="S576" s="205"/>
      <c r="T576" s="205"/>
      <c r="U576" s="205"/>
      <c r="V576" s="205"/>
      <c r="W576" s="205"/>
      <c r="X576" s="205"/>
      <c r="Y576" s="205"/>
      <c r="Z576" s="205"/>
      <c r="AA576" s="205"/>
      <c r="AB576" s="205"/>
      <c r="AC576" s="205"/>
      <c r="AD576" s="205"/>
      <c r="AE576" s="205"/>
    </row>
    <row r="577" spans="3:31" ht="15.75" customHeight="1">
      <c r="C577" s="204"/>
      <c r="D577" s="205"/>
      <c r="E577" s="205"/>
      <c r="F577" s="205"/>
      <c r="G577" s="205"/>
      <c r="H577" s="205"/>
      <c r="I577" s="205"/>
      <c r="J577" s="205"/>
      <c r="K577" s="205"/>
      <c r="L577" s="205"/>
      <c r="M577" s="205"/>
      <c r="N577" s="205"/>
      <c r="O577" s="205"/>
      <c r="P577" s="205"/>
      <c r="Q577" s="205"/>
      <c r="R577" s="205"/>
      <c r="S577" s="205"/>
      <c r="T577" s="205"/>
      <c r="U577" s="205"/>
      <c r="V577" s="205"/>
      <c r="W577" s="205"/>
      <c r="X577" s="205"/>
      <c r="Y577" s="205"/>
      <c r="Z577" s="205"/>
      <c r="AA577" s="205"/>
      <c r="AB577" s="205"/>
      <c r="AC577" s="205"/>
      <c r="AD577" s="205"/>
      <c r="AE577" s="205"/>
    </row>
    <row r="578" spans="3:31" ht="15.75" customHeight="1">
      <c r="C578" s="204"/>
      <c r="D578" s="205"/>
      <c r="E578" s="205"/>
      <c r="F578" s="205"/>
      <c r="G578" s="205"/>
      <c r="H578" s="205"/>
      <c r="I578" s="205"/>
      <c r="J578" s="205"/>
      <c r="K578" s="205"/>
      <c r="L578" s="205"/>
      <c r="M578" s="205"/>
      <c r="N578" s="205"/>
      <c r="O578" s="205"/>
      <c r="P578" s="205"/>
      <c r="Q578" s="205"/>
      <c r="R578" s="205"/>
      <c r="S578" s="205"/>
      <c r="T578" s="205"/>
      <c r="U578" s="205"/>
      <c r="V578" s="205"/>
      <c r="W578" s="205"/>
      <c r="X578" s="205"/>
      <c r="Y578" s="205"/>
      <c r="Z578" s="205"/>
      <c r="AA578" s="205"/>
      <c r="AB578" s="205"/>
      <c r="AC578" s="205"/>
      <c r="AD578" s="205"/>
      <c r="AE578" s="205"/>
    </row>
    <row r="579" spans="3:31" ht="15.75" customHeight="1">
      <c r="C579" s="204"/>
      <c r="D579" s="205"/>
      <c r="E579" s="205"/>
      <c r="F579" s="205"/>
      <c r="G579" s="205"/>
      <c r="H579" s="205"/>
      <c r="I579" s="205"/>
      <c r="J579" s="205"/>
      <c r="K579" s="205"/>
      <c r="L579" s="205"/>
      <c r="M579" s="205"/>
      <c r="N579" s="205"/>
      <c r="O579" s="205"/>
      <c r="P579" s="205"/>
      <c r="Q579" s="205"/>
      <c r="R579" s="205"/>
      <c r="S579" s="205"/>
      <c r="T579" s="205"/>
      <c r="U579" s="205"/>
      <c r="V579" s="205"/>
      <c r="W579" s="205"/>
      <c r="X579" s="205"/>
      <c r="Y579" s="205"/>
      <c r="Z579" s="205"/>
      <c r="AA579" s="205"/>
      <c r="AB579" s="205"/>
      <c r="AC579" s="205"/>
      <c r="AD579" s="205"/>
      <c r="AE579" s="205"/>
    </row>
    <row r="580" spans="3:31" ht="15.75" customHeight="1">
      <c r="C580" s="204"/>
      <c r="D580" s="205"/>
      <c r="E580" s="205"/>
      <c r="F580" s="205"/>
      <c r="G580" s="205"/>
      <c r="H580" s="205"/>
      <c r="I580" s="205"/>
      <c r="J580" s="205"/>
      <c r="K580" s="205"/>
      <c r="L580" s="205"/>
      <c r="M580" s="205"/>
      <c r="N580" s="205"/>
      <c r="O580" s="205"/>
      <c r="P580" s="205"/>
      <c r="Q580" s="205"/>
      <c r="R580" s="205"/>
      <c r="S580" s="205"/>
      <c r="T580" s="205"/>
      <c r="U580" s="205"/>
      <c r="V580" s="205"/>
      <c r="W580" s="205"/>
      <c r="X580" s="205"/>
      <c r="Y580" s="205"/>
      <c r="Z580" s="205"/>
      <c r="AA580" s="205"/>
      <c r="AB580" s="205"/>
      <c r="AC580" s="205"/>
      <c r="AD580" s="205"/>
      <c r="AE580" s="205"/>
    </row>
    <row r="581" spans="3:31" ht="15.75" customHeight="1">
      <c r="C581" s="204"/>
      <c r="D581" s="205"/>
      <c r="E581" s="205"/>
      <c r="F581" s="205"/>
      <c r="G581" s="205"/>
      <c r="H581" s="205"/>
      <c r="I581" s="205"/>
      <c r="J581" s="205"/>
      <c r="K581" s="205"/>
      <c r="L581" s="205"/>
      <c r="M581" s="205"/>
      <c r="N581" s="205"/>
      <c r="O581" s="205"/>
      <c r="P581" s="205"/>
      <c r="Q581" s="205"/>
      <c r="R581" s="205"/>
      <c r="S581" s="205"/>
      <c r="T581" s="205"/>
      <c r="U581" s="205"/>
      <c r="V581" s="205"/>
      <c r="W581" s="205"/>
      <c r="X581" s="205"/>
      <c r="Y581" s="205"/>
      <c r="Z581" s="205"/>
      <c r="AA581" s="205"/>
      <c r="AB581" s="205"/>
      <c r="AC581" s="205"/>
      <c r="AD581" s="205"/>
      <c r="AE581" s="205"/>
    </row>
    <row r="582" spans="3:31" ht="15.75" customHeight="1">
      <c r="C582" s="204"/>
      <c r="D582" s="205"/>
      <c r="E582" s="205"/>
      <c r="F582" s="205"/>
      <c r="G582" s="205"/>
      <c r="H582" s="205"/>
      <c r="I582" s="205"/>
      <c r="J582" s="205"/>
      <c r="K582" s="205"/>
      <c r="L582" s="205"/>
      <c r="M582" s="205"/>
      <c r="N582" s="205"/>
      <c r="O582" s="205"/>
      <c r="P582" s="205"/>
      <c r="Q582" s="205"/>
      <c r="R582" s="205"/>
      <c r="S582" s="205"/>
      <c r="T582" s="205"/>
      <c r="U582" s="205"/>
      <c r="V582" s="205"/>
      <c r="W582" s="205"/>
      <c r="X582" s="205"/>
      <c r="Y582" s="205"/>
      <c r="Z582" s="205"/>
      <c r="AA582" s="205"/>
      <c r="AB582" s="205"/>
      <c r="AC582" s="205"/>
      <c r="AD582" s="205"/>
      <c r="AE582" s="205"/>
    </row>
    <row r="583" spans="3:31" ht="15.75" customHeight="1">
      <c r="C583" s="204"/>
      <c r="D583" s="205"/>
      <c r="E583" s="205"/>
      <c r="F583" s="205"/>
      <c r="G583" s="205"/>
      <c r="H583" s="205"/>
      <c r="I583" s="205"/>
      <c r="J583" s="205"/>
      <c r="K583" s="205"/>
      <c r="L583" s="205"/>
      <c r="M583" s="205"/>
      <c r="N583" s="205"/>
      <c r="O583" s="205"/>
      <c r="P583" s="205"/>
      <c r="Q583" s="205"/>
      <c r="R583" s="205"/>
      <c r="S583" s="205"/>
      <c r="T583" s="205"/>
      <c r="U583" s="205"/>
      <c r="V583" s="205"/>
      <c r="W583" s="205"/>
      <c r="X583" s="205"/>
      <c r="Y583" s="205"/>
      <c r="Z583" s="205"/>
      <c r="AA583" s="205"/>
      <c r="AB583" s="205"/>
      <c r="AC583" s="205"/>
      <c r="AD583" s="205"/>
      <c r="AE583" s="205"/>
    </row>
    <row r="584" spans="3:31" ht="15.75" customHeight="1">
      <c r="C584" s="204"/>
      <c r="D584" s="205"/>
      <c r="E584" s="205"/>
      <c r="F584" s="205"/>
      <c r="G584" s="205"/>
      <c r="H584" s="205"/>
      <c r="I584" s="205"/>
      <c r="J584" s="205"/>
      <c r="K584" s="205"/>
      <c r="L584" s="205"/>
      <c r="M584" s="205"/>
      <c r="N584" s="205"/>
      <c r="O584" s="205"/>
      <c r="P584" s="205"/>
      <c r="Q584" s="205"/>
      <c r="R584" s="205"/>
      <c r="S584" s="205"/>
      <c r="T584" s="205"/>
      <c r="U584" s="205"/>
      <c r="V584" s="205"/>
      <c r="W584" s="205"/>
      <c r="X584" s="205"/>
      <c r="Y584" s="205"/>
      <c r="Z584" s="205"/>
      <c r="AA584" s="205"/>
      <c r="AB584" s="205"/>
      <c r="AC584" s="205"/>
      <c r="AD584" s="205"/>
      <c r="AE584" s="205"/>
    </row>
    <row r="585" spans="3:31" ht="15.75" customHeight="1">
      <c r="C585" s="204"/>
      <c r="D585" s="205"/>
      <c r="E585" s="205"/>
      <c r="F585" s="205"/>
      <c r="G585" s="205"/>
      <c r="H585" s="205"/>
      <c r="I585" s="205"/>
      <c r="J585" s="205"/>
      <c r="K585" s="205"/>
      <c r="L585" s="205"/>
      <c r="M585" s="205"/>
      <c r="N585" s="205"/>
      <c r="O585" s="205"/>
      <c r="P585" s="205"/>
      <c r="Q585" s="205"/>
      <c r="R585" s="205"/>
      <c r="S585" s="205"/>
      <c r="T585" s="205"/>
      <c r="U585" s="205"/>
      <c r="V585" s="205"/>
      <c r="W585" s="205"/>
      <c r="X585" s="205"/>
      <c r="Y585" s="205"/>
      <c r="Z585" s="205"/>
      <c r="AA585" s="205"/>
      <c r="AB585" s="205"/>
      <c r="AC585" s="205"/>
      <c r="AD585" s="205"/>
      <c r="AE585" s="205"/>
    </row>
    <row r="586" spans="3:31" ht="15.75" customHeight="1">
      <c r="C586" s="204"/>
      <c r="D586" s="205"/>
      <c r="E586" s="205"/>
      <c r="F586" s="205"/>
      <c r="G586" s="205"/>
      <c r="H586" s="205"/>
      <c r="I586" s="205"/>
      <c r="J586" s="205"/>
      <c r="K586" s="205"/>
      <c r="L586" s="205"/>
      <c r="M586" s="205"/>
      <c r="N586" s="205"/>
      <c r="O586" s="205"/>
      <c r="P586" s="205"/>
      <c r="Q586" s="205"/>
      <c r="R586" s="205"/>
      <c r="S586" s="205"/>
      <c r="T586" s="205"/>
      <c r="U586" s="205"/>
      <c r="V586" s="205"/>
      <c r="W586" s="205"/>
      <c r="X586" s="205"/>
      <c r="Y586" s="205"/>
      <c r="Z586" s="205"/>
      <c r="AA586" s="205"/>
      <c r="AB586" s="205"/>
      <c r="AC586" s="205"/>
      <c r="AD586" s="205"/>
      <c r="AE586" s="205"/>
    </row>
    <row r="587" spans="3:31" ht="15.75" customHeight="1">
      <c r="C587" s="204"/>
      <c r="D587" s="205"/>
      <c r="E587" s="205"/>
      <c r="F587" s="205"/>
      <c r="G587" s="205"/>
      <c r="H587" s="205"/>
      <c r="I587" s="205"/>
      <c r="J587" s="205"/>
      <c r="K587" s="205"/>
      <c r="L587" s="205"/>
      <c r="M587" s="205"/>
      <c r="N587" s="205"/>
      <c r="O587" s="205"/>
      <c r="P587" s="205"/>
      <c r="Q587" s="205"/>
      <c r="R587" s="205"/>
      <c r="S587" s="205"/>
      <c r="T587" s="205"/>
      <c r="U587" s="205"/>
      <c r="V587" s="205"/>
      <c r="W587" s="205"/>
      <c r="X587" s="205"/>
      <c r="Y587" s="205"/>
      <c r="Z587" s="205"/>
      <c r="AA587" s="205"/>
      <c r="AB587" s="205"/>
      <c r="AC587" s="205"/>
      <c r="AD587" s="205"/>
      <c r="AE587" s="205"/>
    </row>
    <row r="588" spans="3:31" ht="15.75" customHeight="1">
      <c r="C588" s="204"/>
      <c r="D588" s="205"/>
      <c r="E588" s="205"/>
      <c r="F588" s="205"/>
      <c r="G588" s="205"/>
      <c r="H588" s="205"/>
      <c r="I588" s="205"/>
      <c r="J588" s="205"/>
      <c r="K588" s="205"/>
      <c r="L588" s="205"/>
      <c r="M588" s="205"/>
      <c r="N588" s="205"/>
      <c r="O588" s="205"/>
      <c r="P588" s="205"/>
      <c r="Q588" s="205"/>
      <c r="R588" s="205"/>
      <c r="S588" s="205"/>
      <c r="T588" s="205"/>
      <c r="U588" s="205"/>
      <c r="V588" s="205"/>
      <c r="W588" s="205"/>
      <c r="X588" s="205"/>
      <c r="Y588" s="205"/>
      <c r="Z588" s="205"/>
      <c r="AA588" s="205"/>
      <c r="AB588" s="205"/>
      <c r="AC588" s="205"/>
      <c r="AD588" s="205"/>
      <c r="AE588" s="205"/>
    </row>
    <row r="589" spans="3:31" ht="15.75" customHeight="1">
      <c r="C589" s="204"/>
      <c r="D589" s="205"/>
      <c r="E589" s="205"/>
      <c r="F589" s="205"/>
      <c r="G589" s="205"/>
      <c r="H589" s="205"/>
      <c r="I589" s="205"/>
      <c r="J589" s="205"/>
      <c r="K589" s="205"/>
      <c r="L589" s="205"/>
      <c r="M589" s="205"/>
      <c r="N589" s="205"/>
      <c r="O589" s="205"/>
      <c r="P589" s="205"/>
      <c r="Q589" s="205"/>
      <c r="R589" s="205"/>
      <c r="S589" s="205"/>
      <c r="T589" s="205"/>
      <c r="U589" s="205"/>
      <c r="V589" s="205"/>
      <c r="W589" s="205"/>
      <c r="X589" s="205"/>
      <c r="Y589" s="205"/>
      <c r="Z589" s="205"/>
      <c r="AA589" s="205"/>
      <c r="AB589" s="205"/>
      <c r="AC589" s="205"/>
      <c r="AD589" s="205"/>
      <c r="AE589" s="205"/>
    </row>
    <row r="590" spans="3:31" ht="15.75" customHeight="1">
      <c r="C590" s="204"/>
      <c r="D590" s="205"/>
      <c r="E590" s="205"/>
      <c r="F590" s="205"/>
      <c r="G590" s="205"/>
      <c r="H590" s="205"/>
      <c r="I590" s="205"/>
      <c r="J590" s="205"/>
      <c r="K590" s="205"/>
      <c r="L590" s="205"/>
      <c r="M590" s="205"/>
      <c r="N590" s="205"/>
      <c r="O590" s="205"/>
      <c r="P590" s="205"/>
      <c r="Q590" s="205"/>
      <c r="R590" s="205"/>
      <c r="S590" s="205"/>
      <c r="T590" s="205"/>
      <c r="U590" s="205"/>
      <c r="V590" s="205"/>
      <c r="W590" s="205"/>
      <c r="X590" s="205"/>
      <c r="Y590" s="205"/>
      <c r="Z590" s="205"/>
      <c r="AA590" s="205"/>
      <c r="AB590" s="205"/>
      <c r="AC590" s="205"/>
      <c r="AD590" s="205"/>
      <c r="AE590" s="205"/>
    </row>
    <row r="591" spans="3:31" ht="15.75" customHeight="1">
      <c r="C591" s="204"/>
      <c r="D591" s="205"/>
      <c r="E591" s="205"/>
      <c r="F591" s="205"/>
      <c r="G591" s="205"/>
      <c r="H591" s="205"/>
      <c r="I591" s="205"/>
      <c r="J591" s="205"/>
      <c r="K591" s="205"/>
      <c r="L591" s="205"/>
      <c r="M591" s="205"/>
      <c r="N591" s="205"/>
      <c r="O591" s="205"/>
      <c r="P591" s="205"/>
      <c r="Q591" s="205"/>
      <c r="R591" s="205"/>
      <c r="S591" s="205"/>
      <c r="T591" s="205"/>
      <c r="U591" s="205"/>
      <c r="V591" s="205"/>
      <c r="W591" s="205"/>
      <c r="X591" s="205"/>
      <c r="Y591" s="205"/>
      <c r="Z591" s="205"/>
      <c r="AA591" s="205"/>
      <c r="AB591" s="205"/>
      <c r="AC591" s="205"/>
      <c r="AD591" s="205"/>
      <c r="AE591" s="205"/>
    </row>
    <row r="592" spans="3:31" ht="15.75" customHeight="1">
      <c r="C592" s="204"/>
      <c r="D592" s="205"/>
      <c r="E592" s="205"/>
      <c r="F592" s="205"/>
      <c r="G592" s="205"/>
      <c r="H592" s="205"/>
      <c r="I592" s="205"/>
      <c r="J592" s="205"/>
      <c r="K592" s="205"/>
      <c r="L592" s="205"/>
      <c r="M592" s="205"/>
      <c r="N592" s="205"/>
      <c r="O592" s="205"/>
      <c r="P592" s="205"/>
      <c r="Q592" s="205"/>
      <c r="R592" s="205"/>
      <c r="S592" s="205"/>
      <c r="T592" s="205"/>
      <c r="U592" s="205"/>
      <c r="V592" s="205"/>
      <c r="W592" s="205"/>
      <c r="X592" s="205"/>
      <c r="Y592" s="205"/>
      <c r="Z592" s="205"/>
      <c r="AA592" s="205"/>
      <c r="AB592" s="205"/>
      <c r="AC592" s="205"/>
      <c r="AD592" s="205"/>
      <c r="AE592" s="205"/>
    </row>
    <row r="593" spans="3:31" ht="15.75" customHeight="1">
      <c r="C593" s="204"/>
      <c r="D593" s="205"/>
      <c r="E593" s="205"/>
      <c r="F593" s="205"/>
      <c r="G593" s="205"/>
      <c r="H593" s="205"/>
      <c r="I593" s="205"/>
      <c r="J593" s="205"/>
      <c r="K593" s="205"/>
      <c r="L593" s="205"/>
      <c r="M593" s="205"/>
      <c r="N593" s="205"/>
      <c r="O593" s="205"/>
      <c r="P593" s="205"/>
      <c r="Q593" s="205"/>
      <c r="R593" s="205"/>
      <c r="S593" s="205"/>
      <c r="T593" s="205"/>
      <c r="U593" s="205"/>
      <c r="V593" s="205"/>
      <c r="W593" s="205"/>
      <c r="X593" s="205"/>
      <c r="Y593" s="205"/>
      <c r="Z593" s="205"/>
      <c r="AA593" s="205"/>
      <c r="AB593" s="205"/>
      <c r="AC593" s="205"/>
      <c r="AD593" s="205"/>
      <c r="AE593" s="205"/>
    </row>
    <row r="594" spans="3:31" ht="15.75" customHeight="1">
      <c r="C594" s="204"/>
      <c r="D594" s="205"/>
      <c r="E594" s="205"/>
      <c r="F594" s="205"/>
      <c r="G594" s="205"/>
      <c r="H594" s="205"/>
      <c r="I594" s="205"/>
      <c r="J594" s="205"/>
      <c r="K594" s="205"/>
      <c r="L594" s="205"/>
      <c r="M594" s="205"/>
      <c r="N594" s="205"/>
      <c r="O594" s="205"/>
      <c r="P594" s="205"/>
      <c r="Q594" s="205"/>
      <c r="R594" s="205"/>
      <c r="S594" s="205"/>
      <c r="T594" s="205"/>
      <c r="U594" s="205"/>
      <c r="V594" s="205"/>
      <c r="W594" s="205"/>
      <c r="X594" s="205"/>
      <c r="Y594" s="205"/>
      <c r="Z594" s="205"/>
      <c r="AA594" s="205"/>
      <c r="AB594" s="205"/>
      <c r="AC594" s="205"/>
      <c r="AD594" s="205"/>
      <c r="AE594" s="205"/>
    </row>
    <row r="595" spans="3:31" ht="15.75" customHeight="1">
      <c r="C595" s="204"/>
      <c r="D595" s="205"/>
      <c r="E595" s="205"/>
      <c r="F595" s="205"/>
      <c r="G595" s="205"/>
      <c r="H595" s="205"/>
      <c r="I595" s="205"/>
      <c r="J595" s="205"/>
      <c r="K595" s="205"/>
      <c r="L595" s="205"/>
      <c r="M595" s="205"/>
      <c r="N595" s="205"/>
      <c r="O595" s="205"/>
      <c r="P595" s="205"/>
      <c r="Q595" s="205"/>
      <c r="R595" s="205"/>
      <c r="S595" s="205"/>
      <c r="T595" s="205"/>
      <c r="U595" s="205"/>
      <c r="V595" s="205"/>
      <c r="W595" s="205"/>
      <c r="X595" s="205"/>
      <c r="Y595" s="205"/>
      <c r="Z595" s="205"/>
      <c r="AA595" s="205"/>
      <c r="AB595" s="205"/>
      <c r="AC595" s="205"/>
      <c r="AD595" s="205"/>
      <c r="AE595" s="205"/>
    </row>
    <row r="596" spans="3:31" ht="15.75" customHeight="1">
      <c r="C596" s="204"/>
      <c r="D596" s="205"/>
      <c r="E596" s="205"/>
      <c r="F596" s="205"/>
      <c r="G596" s="205"/>
      <c r="H596" s="205"/>
      <c r="I596" s="205"/>
      <c r="J596" s="205"/>
      <c r="K596" s="205"/>
      <c r="L596" s="205"/>
      <c r="M596" s="205"/>
      <c r="N596" s="205"/>
      <c r="O596" s="205"/>
      <c r="P596" s="205"/>
      <c r="Q596" s="205"/>
      <c r="R596" s="205"/>
      <c r="S596" s="205"/>
      <c r="T596" s="205"/>
      <c r="U596" s="205"/>
      <c r="V596" s="205"/>
      <c r="W596" s="205"/>
      <c r="X596" s="205"/>
      <c r="Y596" s="205"/>
      <c r="Z596" s="205"/>
      <c r="AA596" s="205"/>
      <c r="AB596" s="205"/>
      <c r="AC596" s="205"/>
      <c r="AD596" s="205"/>
      <c r="AE596" s="205"/>
    </row>
    <row r="597" spans="3:31" ht="15.75" customHeight="1">
      <c r="C597" s="204"/>
      <c r="D597" s="205"/>
      <c r="E597" s="205"/>
      <c r="F597" s="205"/>
      <c r="G597" s="205"/>
      <c r="H597" s="205"/>
      <c r="I597" s="205"/>
      <c r="J597" s="205"/>
      <c r="K597" s="205"/>
      <c r="L597" s="205"/>
      <c r="M597" s="205"/>
      <c r="N597" s="205"/>
      <c r="O597" s="205"/>
      <c r="P597" s="205"/>
      <c r="Q597" s="205"/>
      <c r="R597" s="205"/>
      <c r="S597" s="205"/>
      <c r="T597" s="205"/>
      <c r="U597" s="205"/>
      <c r="V597" s="205"/>
      <c r="W597" s="205"/>
      <c r="X597" s="205"/>
      <c r="Y597" s="205"/>
      <c r="Z597" s="205"/>
      <c r="AA597" s="205"/>
      <c r="AB597" s="205"/>
      <c r="AC597" s="205"/>
      <c r="AD597" s="205"/>
      <c r="AE597" s="205"/>
    </row>
    <row r="598" spans="3:31" ht="15.75" customHeight="1">
      <c r="C598" s="204"/>
      <c r="D598" s="205"/>
      <c r="E598" s="205"/>
      <c r="F598" s="205"/>
      <c r="G598" s="205"/>
      <c r="H598" s="205"/>
      <c r="I598" s="205"/>
      <c r="J598" s="205"/>
      <c r="K598" s="205"/>
      <c r="L598" s="205"/>
      <c r="M598" s="205"/>
      <c r="N598" s="205"/>
      <c r="O598" s="205"/>
      <c r="P598" s="205"/>
      <c r="Q598" s="205"/>
      <c r="R598" s="205"/>
      <c r="S598" s="205"/>
      <c r="T598" s="205"/>
      <c r="U598" s="205"/>
      <c r="V598" s="205"/>
      <c r="W598" s="205"/>
      <c r="X598" s="205"/>
      <c r="Y598" s="205"/>
      <c r="Z598" s="205"/>
      <c r="AA598" s="205"/>
      <c r="AB598" s="205"/>
      <c r="AC598" s="205"/>
      <c r="AD598" s="205"/>
      <c r="AE598" s="205"/>
    </row>
    <row r="599" spans="3:31" ht="15.75" customHeight="1">
      <c r="C599" s="204"/>
      <c r="D599" s="205"/>
      <c r="E599" s="205"/>
      <c r="F599" s="205"/>
      <c r="G599" s="205"/>
      <c r="H599" s="205"/>
      <c r="I599" s="205"/>
      <c r="J599" s="205"/>
      <c r="K599" s="205"/>
      <c r="L599" s="205"/>
      <c r="M599" s="205"/>
      <c r="N599" s="205"/>
      <c r="O599" s="205"/>
      <c r="P599" s="205"/>
      <c r="Q599" s="205"/>
      <c r="R599" s="205"/>
      <c r="S599" s="205"/>
      <c r="T599" s="205"/>
      <c r="U599" s="205"/>
      <c r="V599" s="205"/>
      <c r="W599" s="205"/>
      <c r="X599" s="205"/>
      <c r="Y599" s="205"/>
      <c r="Z599" s="205"/>
      <c r="AA599" s="205"/>
      <c r="AB599" s="205"/>
      <c r="AC599" s="205"/>
      <c r="AD599" s="205"/>
      <c r="AE599" s="205"/>
    </row>
    <row r="600" spans="3:31" ht="15.75" customHeight="1">
      <c r="C600" s="204"/>
      <c r="D600" s="205"/>
      <c r="E600" s="205"/>
      <c r="F600" s="205"/>
      <c r="G600" s="205"/>
      <c r="H600" s="205"/>
      <c r="I600" s="205"/>
      <c r="J600" s="205"/>
      <c r="K600" s="205"/>
      <c r="L600" s="205"/>
      <c r="M600" s="205"/>
      <c r="N600" s="205"/>
      <c r="O600" s="205"/>
      <c r="P600" s="205"/>
      <c r="Q600" s="205"/>
      <c r="R600" s="205"/>
      <c r="S600" s="205"/>
      <c r="T600" s="205"/>
      <c r="U600" s="205"/>
      <c r="V600" s="205"/>
      <c r="W600" s="205"/>
      <c r="X600" s="205"/>
      <c r="Y600" s="205"/>
      <c r="Z600" s="205"/>
      <c r="AA600" s="205"/>
      <c r="AB600" s="205"/>
      <c r="AC600" s="205"/>
      <c r="AD600" s="205"/>
      <c r="AE600" s="205"/>
    </row>
    <row r="601" spans="3:31" ht="15.75" customHeight="1">
      <c r="C601" s="204"/>
      <c r="D601" s="205"/>
      <c r="E601" s="205"/>
      <c r="F601" s="205"/>
      <c r="G601" s="205"/>
      <c r="H601" s="205"/>
      <c r="I601" s="205"/>
      <c r="J601" s="205"/>
      <c r="K601" s="205"/>
      <c r="L601" s="205"/>
      <c r="M601" s="205"/>
      <c r="N601" s="205"/>
      <c r="O601" s="205"/>
      <c r="P601" s="205"/>
      <c r="Q601" s="205"/>
      <c r="R601" s="205"/>
      <c r="S601" s="205"/>
      <c r="T601" s="205"/>
      <c r="U601" s="205"/>
      <c r="V601" s="205"/>
      <c r="W601" s="205"/>
      <c r="X601" s="205"/>
      <c r="Y601" s="205"/>
      <c r="Z601" s="205"/>
      <c r="AA601" s="205"/>
      <c r="AB601" s="205"/>
      <c r="AC601" s="205"/>
      <c r="AD601" s="205"/>
      <c r="AE601" s="205"/>
    </row>
    <row r="602" spans="3:31" ht="15.75" customHeight="1">
      <c r="C602" s="204"/>
      <c r="D602" s="205"/>
      <c r="E602" s="205"/>
      <c r="F602" s="205"/>
      <c r="G602" s="205"/>
      <c r="H602" s="205"/>
      <c r="I602" s="205"/>
      <c r="J602" s="205"/>
      <c r="K602" s="205"/>
      <c r="L602" s="205"/>
      <c r="M602" s="205"/>
      <c r="N602" s="205"/>
      <c r="O602" s="205"/>
      <c r="P602" s="205"/>
      <c r="Q602" s="205"/>
      <c r="R602" s="205"/>
      <c r="S602" s="205"/>
      <c r="T602" s="205"/>
      <c r="U602" s="205"/>
      <c r="V602" s="205"/>
      <c r="W602" s="205"/>
      <c r="X602" s="205"/>
      <c r="Y602" s="205"/>
      <c r="Z602" s="205"/>
      <c r="AA602" s="205"/>
      <c r="AB602" s="205"/>
      <c r="AC602" s="205"/>
      <c r="AD602" s="205"/>
      <c r="AE602" s="205"/>
    </row>
    <row r="603" spans="3:31" ht="15.75" customHeight="1">
      <c r="C603" s="204"/>
      <c r="D603" s="205"/>
      <c r="E603" s="205"/>
      <c r="F603" s="205"/>
      <c r="G603" s="205"/>
      <c r="H603" s="205"/>
      <c r="I603" s="205"/>
      <c r="J603" s="205"/>
      <c r="K603" s="205"/>
      <c r="L603" s="205"/>
      <c r="M603" s="205"/>
      <c r="N603" s="205"/>
      <c r="O603" s="205"/>
      <c r="P603" s="205"/>
      <c r="Q603" s="205"/>
      <c r="R603" s="205"/>
      <c r="S603" s="205"/>
      <c r="T603" s="205"/>
      <c r="U603" s="205"/>
      <c r="V603" s="205"/>
      <c r="W603" s="205"/>
      <c r="X603" s="205"/>
      <c r="Y603" s="205"/>
      <c r="Z603" s="205"/>
      <c r="AA603" s="205"/>
      <c r="AB603" s="205"/>
      <c r="AC603" s="205"/>
      <c r="AD603" s="205"/>
      <c r="AE603" s="205"/>
    </row>
    <row r="604" spans="3:31" ht="15.75" customHeight="1">
      <c r="C604" s="204"/>
      <c r="D604" s="205"/>
      <c r="E604" s="205"/>
      <c r="F604" s="205"/>
      <c r="G604" s="205"/>
      <c r="H604" s="205"/>
      <c r="I604" s="205"/>
      <c r="J604" s="205"/>
      <c r="K604" s="205"/>
      <c r="L604" s="205"/>
      <c r="M604" s="205"/>
      <c r="N604" s="205"/>
      <c r="O604" s="205"/>
      <c r="P604" s="205"/>
      <c r="Q604" s="205"/>
      <c r="R604" s="205"/>
      <c r="S604" s="205"/>
      <c r="T604" s="205"/>
      <c r="U604" s="205"/>
      <c r="V604" s="205"/>
      <c r="W604" s="205"/>
      <c r="X604" s="205"/>
      <c r="Y604" s="205"/>
      <c r="Z604" s="205"/>
      <c r="AA604" s="205"/>
      <c r="AB604" s="205"/>
      <c r="AC604" s="205"/>
      <c r="AD604" s="205"/>
      <c r="AE604" s="205"/>
    </row>
    <row r="605" spans="3:31" ht="15.75" customHeight="1">
      <c r="C605" s="204"/>
      <c r="D605" s="205"/>
      <c r="E605" s="205"/>
      <c r="F605" s="205"/>
      <c r="G605" s="205"/>
      <c r="H605" s="205"/>
      <c r="I605" s="205"/>
      <c r="J605" s="205"/>
      <c r="K605" s="205"/>
      <c r="L605" s="205"/>
      <c r="M605" s="205"/>
      <c r="N605" s="205"/>
      <c r="O605" s="205"/>
      <c r="P605" s="205"/>
      <c r="Q605" s="205"/>
      <c r="R605" s="205"/>
      <c r="S605" s="205"/>
      <c r="T605" s="205"/>
      <c r="U605" s="205"/>
      <c r="V605" s="205"/>
      <c r="W605" s="205"/>
      <c r="X605" s="205"/>
      <c r="Y605" s="205"/>
      <c r="Z605" s="205"/>
      <c r="AA605" s="205"/>
      <c r="AB605" s="205"/>
      <c r="AC605" s="205"/>
      <c r="AD605" s="205"/>
      <c r="AE605" s="205"/>
    </row>
    <row r="606" spans="3:31" ht="15.75" customHeight="1">
      <c r="C606" s="204"/>
      <c r="D606" s="205"/>
      <c r="E606" s="205"/>
      <c r="F606" s="205"/>
      <c r="G606" s="205"/>
      <c r="H606" s="205"/>
      <c r="I606" s="205"/>
      <c r="J606" s="205"/>
      <c r="K606" s="205"/>
      <c r="L606" s="205"/>
      <c r="M606" s="205"/>
      <c r="N606" s="205"/>
      <c r="O606" s="205"/>
      <c r="P606" s="205"/>
      <c r="Q606" s="205"/>
      <c r="R606" s="205"/>
      <c r="S606" s="205"/>
      <c r="T606" s="205"/>
      <c r="U606" s="205"/>
      <c r="V606" s="205"/>
      <c r="W606" s="205"/>
      <c r="X606" s="205"/>
      <c r="Y606" s="205"/>
      <c r="Z606" s="205"/>
      <c r="AA606" s="205"/>
      <c r="AB606" s="205"/>
      <c r="AC606" s="205"/>
      <c r="AD606" s="205"/>
      <c r="AE606" s="205"/>
    </row>
    <row r="607" spans="3:31" ht="15.75" customHeight="1">
      <c r="C607" s="204"/>
      <c r="D607" s="205"/>
      <c r="E607" s="205"/>
      <c r="F607" s="205"/>
      <c r="G607" s="205"/>
      <c r="H607" s="205"/>
      <c r="I607" s="205"/>
      <c r="J607" s="205"/>
      <c r="K607" s="205"/>
      <c r="L607" s="205"/>
      <c r="M607" s="205"/>
      <c r="N607" s="205"/>
      <c r="O607" s="205"/>
      <c r="P607" s="205"/>
      <c r="Q607" s="205"/>
      <c r="R607" s="205"/>
      <c r="S607" s="205"/>
      <c r="T607" s="205"/>
      <c r="U607" s="205"/>
      <c r="V607" s="205"/>
      <c r="W607" s="205"/>
      <c r="X607" s="205"/>
      <c r="Y607" s="205"/>
      <c r="Z607" s="205"/>
      <c r="AA607" s="205"/>
      <c r="AB607" s="205"/>
      <c r="AC607" s="205"/>
      <c r="AD607" s="205"/>
      <c r="AE607" s="205"/>
    </row>
    <row r="608" spans="3:31" ht="15.75" customHeight="1">
      <c r="C608" s="204"/>
      <c r="D608" s="205"/>
      <c r="E608" s="205"/>
      <c r="F608" s="205"/>
      <c r="G608" s="205"/>
      <c r="H608" s="205"/>
      <c r="I608" s="205"/>
      <c r="J608" s="205"/>
      <c r="K608" s="205"/>
      <c r="L608" s="205"/>
      <c r="M608" s="205"/>
      <c r="N608" s="205"/>
      <c r="O608" s="205"/>
      <c r="P608" s="205"/>
      <c r="Q608" s="205"/>
      <c r="R608" s="205"/>
      <c r="S608" s="205"/>
      <c r="T608" s="205"/>
      <c r="U608" s="205"/>
      <c r="V608" s="205"/>
      <c r="W608" s="205"/>
      <c r="X608" s="205"/>
      <c r="Y608" s="205"/>
      <c r="Z608" s="205"/>
      <c r="AA608" s="205"/>
      <c r="AB608" s="205"/>
      <c r="AC608" s="205"/>
      <c r="AD608" s="205"/>
      <c r="AE608" s="205"/>
    </row>
    <row r="609" spans="3:31" ht="15.75" customHeight="1">
      <c r="C609" s="204"/>
      <c r="D609" s="205"/>
      <c r="E609" s="205"/>
      <c r="F609" s="205"/>
      <c r="G609" s="205"/>
      <c r="H609" s="205"/>
      <c r="I609" s="205"/>
      <c r="J609" s="205"/>
      <c r="K609" s="205"/>
      <c r="L609" s="205"/>
      <c r="M609" s="205"/>
      <c r="N609" s="205"/>
      <c r="O609" s="205"/>
      <c r="P609" s="205"/>
      <c r="Q609" s="205"/>
      <c r="R609" s="205"/>
      <c r="S609" s="205"/>
      <c r="T609" s="205"/>
      <c r="U609" s="205"/>
      <c r="V609" s="205"/>
      <c r="W609" s="205"/>
      <c r="X609" s="205"/>
      <c r="Y609" s="205"/>
      <c r="Z609" s="205"/>
      <c r="AA609" s="205"/>
      <c r="AB609" s="205"/>
      <c r="AC609" s="205"/>
      <c r="AD609" s="205"/>
      <c r="AE609" s="205"/>
    </row>
    <row r="610" spans="3:31" ht="15.75" customHeight="1">
      <c r="C610" s="204"/>
      <c r="D610" s="205"/>
      <c r="E610" s="205"/>
      <c r="F610" s="205"/>
      <c r="G610" s="205"/>
      <c r="H610" s="205"/>
      <c r="I610" s="205"/>
      <c r="J610" s="205"/>
      <c r="K610" s="205"/>
      <c r="L610" s="205"/>
      <c r="M610" s="205"/>
      <c r="N610" s="205"/>
      <c r="O610" s="205"/>
      <c r="P610" s="205"/>
      <c r="Q610" s="205"/>
      <c r="R610" s="205"/>
      <c r="S610" s="205"/>
      <c r="T610" s="205"/>
      <c r="U610" s="205"/>
      <c r="V610" s="205"/>
      <c r="W610" s="205"/>
      <c r="X610" s="205"/>
      <c r="Y610" s="205"/>
      <c r="Z610" s="205"/>
      <c r="AA610" s="205"/>
      <c r="AB610" s="205"/>
      <c r="AC610" s="205"/>
      <c r="AD610" s="205"/>
      <c r="AE610" s="205"/>
    </row>
    <row r="611" spans="3:31" ht="15.75" customHeight="1">
      <c r="C611" s="204"/>
      <c r="D611" s="205"/>
      <c r="E611" s="205"/>
      <c r="F611" s="205"/>
      <c r="G611" s="205"/>
      <c r="H611" s="205"/>
      <c r="I611" s="205"/>
      <c r="J611" s="205"/>
      <c r="K611" s="205"/>
      <c r="L611" s="205"/>
      <c r="M611" s="205"/>
      <c r="N611" s="205"/>
      <c r="O611" s="205"/>
      <c r="P611" s="205"/>
      <c r="Q611" s="205"/>
      <c r="R611" s="205"/>
      <c r="S611" s="205"/>
      <c r="T611" s="205"/>
      <c r="U611" s="205"/>
      <c r="V611" s="205"/>
      <c r="W611" s="205"/>
      <c r="X611" s="205"/>
      <c r="Y611" s="205"/>
      <c r="Z611" s="205"/>
      <c r="AA611" s="205"/>
      <c r="AB611" s="205"/>
      <c r="AC611" s="205"/>
      <c r="AD611" s="205"/>
      <c r="AE611" s="205"/>
    </row>
    <row r="612" spans="3:31" ht="15.75" customHeight="1">
      <c r="C612" s="204"/>
      <c r="D612" s="205"/>
      <c r="E612" s="205"/>
      <c r="F612" s="205"/>
      <c r="G612" s="205"/>
      <c r="H612" s="205"/>
      <c r="I612" s="205"/>
      <c r="J612" s="205"/>
      <c r="K612" s="205"/>
      <c r="L612" s="205"/>
      <c r="M612" s="205"/>
      <c r="N612" s="205"/>
      <c r="O612" s="205"/>
      <c r="P612" s="205"/>
      <c r="Q612" s="205"/>
      <c r="R612" s="205"/>
      <c r="S612" s="205"/>
      <c r="T612" s="205"/>
      <c r="U612" s="205"/>
      <c r="V612" s="205"/>
      <c r="W612" s="205"/>
      <c r="X612" s="205"/>
      <c r="Y612" s="205"/>
      <c r="Z612" s="205"/>
      <c r="AA612" s="205"/>
      <c r="AB612" s="205"/>
      <c r="AC612" s="205"/>
      <c r="AD612" s="205"/>
      <c r="AE612" s="205"/>
    </row>
    <row r="613" spans="3:31" ht="15.75" customHeight="1">
      <c r="C613" s="204"/>
      <c r="D613" s="205"/>
      <c r="E613" s="205"/>
      <c r="F613" s="205"/>
      <c r="G613" s="205"/>
      <c r="H613" s="205"/>
      <c r="I613" s="205"/>
      <c r="J613" s="205"/>
      <c r="K613" s="205"/>
      <c r="L613" s="205"/>
      <c r="M613" s="205"/>
      <c r="N613" s="205"/>
      <c r="O613" s="205"/>
      <c r="P613" s="205"/>
      <c r="Q613" s="205"/>
      <c r="R613" s="205"/>
      <c r="S613" s="205"/>
      <c r="T613" s="205"/>
      <c r="U613" s="205"/>
      <c r="V613" s="205"/>
      <c r="W613" s="205"/>
      <c r="X613" s="205"/>
      <c r="Y613" s="205"/>
      <c r="Z613" s="205"/>
      <c r="AA613" s="205"/>
      <c r="AB613" s="205"/>
      <c r="AC613" s="205"/>
      <c r="AD613" s="205"/>
      <c r="AE613" s="205"/>
    </row>
    <row r="614" spans="3:31" ht="15.75" customHeight="1">
      <c r="C614" s="204"/>
      <c r="D614" s="205"/>
      <c r="E614" s="205"/>
      <c r="F614" s="205"/>
      <c r="G614" s="205"/>
      <c r="H614" s="205"/>
      <c r="I614" s="205"/>
      <c r="J614" s="205"/>
      <c r="K614" s="205"/>
      <c r="L614" s="205"/>
      <c r="M614" s="205"/>
      <c r="N614" s="205"/>
      <c r="O614" s="205"/>
      <c r="P614" s="205"/>
      <c r="Q614" s="205"/>
      <c r="R614" s="205"/>
      <c r="S614" s="205"/>
      <c r="T614" s="205"/>
      <c r="U614" s="205"/>
      <c r="V614" s="205"/>
      <c r="W614" s="205"/>
      <c r="X614" s="205"/>
      <c r="Y614" s="205"/>
      <c r="Z614" s="205"/>
      <c r="AA614" s="205"/>
      <c r="AB614" s="205"/>
      <c r="AC614" s="205"/>
      <c r="AD614" s="205"/>
      <c r="AE614" s="205"/>
    </row>
    <row r="615" spans="3:31" ht="15.75" customHeight="1">
      <c r="C615" s="204"/>
      <c r="D615" s="205"/>
      <c r="E615" s="205"/>
      <c r="F615" s="205"/>
      <c r="G615" s="205"/>
      <c r="H615" s="205"/>
      <c r="I615" s="205"/>
      <c r="J615" s="205"/>
      <c r="K615" s="205"/>
      <c r="L615" s="205"/>
      <c r="M615" s="205"/>
      <c r="N615" s="205"/>
      <c r="O615" s="205"/>
      <c r="P615" s="205"/>
      <c r="Q615" s="205"/>
      <c r="R615" s="205"/>
      <c r="S615" s="205"/>
      <c r="T615" s="205"/>
      <c r="U615" s="205"/>
      <c r="V615" s="205"/>
      <c r="W615" s="205"/>
      <c r="X615" s="205"/>
      <c r="Y615" s="205"/>
      <c r="Z615" s="205"/>
      <c r="AA615" s="205"/>
      <c r="AB615" s="205"/>
      <c r="AC615" s="205"/>
      <c r="AD615" s="205"/>
      <c r="AE615" s="205"/>
    </row>
    <row r="616" spans="3:31" ht="15.75" customHeight="1">
      <c r="C616" s="204"/>
      <c r="D616" s="205"/>
      <c r="E616" s="205"/>
      <c r="F616" s="205"/>
      <c r="G616" s="205"/>
      <c r="H616" s="205"/>
      <c r="I616" s="205"/>
      <c r="J616" s="205"/>
      <c r="K616" s="205"/>
      <c r="L616" s="205"/>
      <c r="M616" s="205"/>
      <c r="N616" s="205"/>
      <c r="O616" s="205"/>
      <c r="P616" s="205"/>
      <c r="Q616" s="205"/>
      <c r="R616" s="205"/>
      <c r="S616" s="205"/>
      <c r="T616" s="205"/>
      <c r="U616" s="205"/>
      <c r="V616" s="205"/>
      <c r="W616" s="205"/>
      <c r="X616" s="205"/>
      <c r="Y616" s="205"/>
      <c r="Z616" s="205"/>
      <c r="AA616" s="205"/>
      <c r="AB616" s="205"/>
      <c r="AC616" s="205"/>
      <c r="AD616" s="205"/>
      <c r="AE616" s="205"/>
    </row>
    <row r="617" spans="3:31" ht="15.75" customHeight="1">
      <c r="C617" s="204"/>
      <c r="D617" s="205"/>
      <c r="E617" s="205"/>
      <c r="F617" s="205"/>
      <c r="G617" s="205"/>
      <c r="H617" s="205"/>
      <c r="I617" s="205"/>
      <c r="J617" s="205"/>
      <c r="K617" s="205"/>
      <c r="L617" s="205"/>
      <c r="M617" s="205"/>
      <c r="N617" s="205"/>
      <c r="O617" s="205"/>
      <c r="P617" s="205"/>
      <c r="Q617" s="205"/>
      <c r="R617" s="205"/>
      <c r="S617" s="205"/>
      <c r="T617" s="205"/>
      <c r="U617" s="205"/>
      <c r="V617" s="205"/>
      <c r="W617" s="205"/>
      <c r="X617" s="205"/>
      <c r="Y617" s="205"/>
      <c r="Z617" s="205"/>
      <c r="AA617" s="205"/>
      <c r="AB617" s="205"/>
      <c r="AC617" s="205"/>
      <c r="AD617" s="205"/>
      <c r="AE617" s="205"/>
    </row>
    <row r="618" spans="3:31" ht="15.75" customHeight="1">
      <c r="C618" s="204"/>
      <c r="D618" s="205"/>
      <c r="E618" s="205"/>
      <c r="F618" s="205"/>
      <c r="G618" s="205"/>
      <c r="H618" s="205"/>
      <c r="I618" s="205"/>
      <c r="J618" s="205"/>
      <c r="K618" s="205"/>
      <c r="L618" s="205"/>
      <c r="M618" s="205"/>
      <c r="N618" s="205"/>
      <c r="O618" s="205"/>
      <c r="P618" s="205"/>
      <c r="Q618" s="205"/>
      <c r="R618" s="205"/>
      <c r="S618" s="205"/>
      <c r="T618" s="205"/>
      <c r="U618" s="205"/>
      <c r="V618" s="205"/>
      <c r="W618" s="205"/>
      <c r="X618" s="205"/>
      <c r="Y618" s="205"/>
      <c r="Z618" s="205"/>
      <c r="AA618" s="205"/>
      <c r="AB618" s="205"/>
      <c r="AC618" s="205"/>
      <c r="AD618" s="205"/>
      <c r="AE618" s="205"/>
    </row>
    <row r="619" spans="3:31" ht="15.75" customHeight="1">
      <c r="C619" s="204"/>
      <c r="D619" s="205"/>
      <c r="E619" s="205"/>
      <c r="F619" s="205"/>
      <c r="G619" s="205"/>
      <c r="H619" s="205"/>
      <c r="I619" s="205"/>
      <c r="J619" s="205"/>
      <c r="K619" s="205"/>
      <c r="L619" s="205"/>
      <c r="M619" s="205"/>
      <c r="N619" s="205"/>
      <c r="O619" s="205"/>
      <c r="P619" s="205"/>
      <c r="Q619" s="205"/>
      <c r="R619" s="205"/>
      <c r="S619" s="205"/>
      <c r="T619" s="205"/>
      <c r="U619" s="205"/>
      <c r="V619" s="205"/>
      <c r="W619" s="205"/>
      <c r="X619" s="205"/>
      <c r="Y619" s="205"/>
      <c r="Z619" s="205"/>
      <c r="AA619" s="205"/>
      <c r="AB619" s="205"/>
      <c r="AC619" s="205"/>
      <c r="AD619" s="205"/>
      <c r="AE619" s="205"/>
    </row>
    <row r="620" spans="3:31" ht="15.75" customHeight="1">
      <c r="C620" s="204"/>
      <c r="D620" s="205"/>
      <c r="E620" s="205"/>
      <c r="F620" s="205"/>
      <c r="G620" s="205"/>
      <c r="H620" s="205"/>
      <c r="I620" s="205"/>
      <c r="J620" s="205"/>
      <c r="K620" s="205"/>
      <c r="L620" s="205"/>
      <c r="M620" s="205"/>
      <c r="N620" s="205"/>
      <c r="O620" s="205"/>
      <c r="P620" s="205"/>
      <c r="Q620" s="205"/>
      <c r="R620" s="205"/>
      <c r="S620" s="205"/>
      <c r="T620" s="205"/>
      <c r="U620" s="205"/>
      <c r="V620" s="205"/>
      <c r="W620" s="205"/>
      <c r="X620" s="205"/>
      <c r="Y620" s="205"/>
      <c r="Z620" s="205"/>
      <c r="AA620" s="205"/>
      <c r="AB620" s="205"/>
      <c r="AC620" s="205"/>
      <c r="AD620" s="205"/>
      <c r="AE620" s="205"/>
    </row>
    <row r="621" spans="3:31" ht="15.75" customHeight="1">
      <c r="C621" s="204"/>
      <c r="D621" s="205"/>
      <c r="E621" s="205"/>
      <c r="F621" s="205"/>
      <c r="G621" s="205"/>
      <c r="H621" s="205"/>
      <c r="I621" s="205"/>
      <c r="J621" s="205"/>
      <c r="K621" s="205"/>
      <c r="L621" s="205"/>
      <c r="M621" s="205"/>
      <c r="N621" s="205"/>
      <c r="O621" s="205"/>
      <c r="P621" s="205"/>
      <c r="Q621" s="205"/>
      <c r="R621" s="205"/>
      <c r="S621" s="205"/>
      <c r="T621" s="205"/>
      <c r="U621" s="205"/>
      <c r="V621" s="205"/>
      <c r="W621" s="205"/>
      <c r="X621" s="205"/>
      <c r="Y621" s="205"/>
      <c r="Z621" s="205"/>
      <c r="AA621" s="205"/>
      <c r="AB621" s="205"/>
      <c r="AC621" s="205"/>
      <c r="AD621" s="205"/>
      <c r="AE621" s="205"/>
    </row>
    <row r="622" spans="3:31" ht="15.75" customHeight="1">
      <c r="C622" s="204"/>
      <c r="D622" s="205"/>
      <c r="E622" s="205"/>
      <c r="F622" s="205"/>
      <c r="G622" s="205"/>
      <c r="H622" s="205"/>
      <c r="I622" s="205"/>
      <c r="J622" s="205"/>
      <c r="K622" s="205"/>
      <c r="L622" s="205"/>
      <c r="M622" s="205"/>
      <c r="N622" s="205"/>
      <c r="O622" s="205"/>
      <c r="P622" s="205"/>
      <c r="Q622" s="205"/>
      <c r="R622" s="205"/>
      <c r="S622" s="205"/>
      <c r="T622" s="205"/>
      <c r="U622" s="205"/>
      <c r="V622" s="205"/>
      <c r="W622" s="205"/>
      <c r="X622" s="205"/>
      <c r="Y622" s="205"/>
      <c r="Z622" s="205"/>
      <c r="AA622" s="205"/>
      <c r="AB622" s="205"/>
      <c r="AC622" s="205"/>
      <c r="AD622" s="205"/>
      <c r="AE622" s="205"/>
    </row>
    <row r="623" spans="3:31" ht="15.75" customHeight="1">
      <c r="C623" s="204"/>
      <c r="D623" s="205"/>
      <c r="E623" s="205"/>
      <c r="F623" s="205"/>
      <c r="G623" s="205"/>
      <c r="H623" s="205"/>
      <c r="I623" s="205"/>
      <c r="J623" s="205"/>
      <c r="K623" s="205"/>
      <c r="L623" s="205"/>
      <c r="M623" s="205"/>
      <c r="N623" s="205"/>
      <c r="O623" s="205"/>
      <c r="P623" s="205"/>
      <c r="Q623" s="205"/>
      <c r="R623" s="205"/>
      <c r="S623" s="205"/>
      <c r="T623" s="205"/>
      <c r="U623" s="205"/>
      <c r="V623" s="205"/>
      <c r="W623" s="205"/>
      <c r="X623" s="205"/>
      <c r="Y623" s="205"/>
      <c r="Z623" s="205"/>
      <c r="AA623" s="205"/>
      <c r="AB623" s="205"/>
      <c r="AC623" s="205"/>
      <c r="AD623" s="205"/>
      <c r="AE623" s="205"/>
    </row>
    <row r="624" spans="3:31" ht="15.75" customHeight="1">
      <c r="C624" s="204"/>
      <c r="D624" s="205"/>
      <c r="E624" s="205"/>
      <c r="F624" s="205"/>
      <c r="G624" s="205"/>
      <c r="H624" s="205"/>
      <c r="I624" s="205"/>
      <c r="J624" s="205"/>
      <c r="K624" s="205"/>
      <c r="L624" s="205"/>
      <c r="M624" s="205"/>
      <c r="N624" s="205"/>
      <c r="O624" s="205"/>
      <c r="P624" s="205"/>
      <c r="Q624" s="205"/>
      <c r="R624" s="205"/>
      <c r="S624" s="205"/>
      <c r="T624" s="205"/>
      <c r="U624" s="205"/>
      <c r="V624" s="205"/>
      <c r="W624" s="205"/>
      <c r="X624" s="205"/>
      <c r="Y624" s="205"/>
      <c r="Z624" s="205"/>
      <c r="AA624" s="205"/>
      <c r="AB624" s="205"/>
      <c r="AC624" s="205"/>
      <c r="AD624" s="205"/>
      <c r="AE624" s="205"/>
    </row>
    <row r="625" spans="3:31" ht="15.75" customHeight="1">
      <c r="C625" s="204"/>
      <c r="D625" s="205"/>
      <c r="E625" s="205"/>
      <c r="F625" s="205"/>
      <c r="G625" s="205"/>
      <c r="H625" s="205"/>
      <c r="I625" s="205"/>
      <c r="J625" s="205"/>
      <c r="K625" s="205"/>
      <c r="L625" s="205"/>
      <c r="M625" s="205"/>
      <c r="N625" s="205"/>
      <c r="O625" s="205"/>
      <c r="P625" s="205"/>
      <c r="Q625" s="205"/>
      <c r="R625" s="205"/>
      <c r="S625" s="205"/>
      <c r="T625" s="205"/>
      <c r="U625" s="205"/>
      <c r="V625" s="205"/>
      <c r="W625" s="205"/>
      <c r="X625" s="205"/>
      <c r="Y625" s="205"/>
      <c r="Z625" s="205"/>
      <c r="AA625" s="205"/>
      <c r="AB625" s="205"/>
      <c r="AC625" s="205"/>
      <c r="AD625" s="205"/>
      <c r="AE625" s="205"/>
    </row>
    <row r="626" spans="3:31" ht="15.75" customHeight="1">
      <c r="C626" s="204"/>
      <c r="D626" s="205"/>
      <c r="E626" s="205"/>
      <c r="F626" s="205"/>
      <c r="G626" s="205"/>
      <c r="H626" s="205"/>
      <c r="I626" s="205"/>
      <c r="J626" s="205"/>
      <c r="K626" s="205"/>
      <c r="L626" s="205"/>
      <c r="M626" s="205"/>
      <c r="N626" s="205"/>
      <c r="O626" s="205"/>
      <c r="P626" s="205"/>
      <c r="Q626" s="205"/>
      <c r="R626" s="205"/>
      <c r="S626" s="205"/>
      <c r="T626" s="205"/>
      <c r="U626" s="205"/>
      <c r="V626" s="205"/>
      <c r="W626" s="205"/>
      <c r="X626" s="205"/>
      <c r="Y626" s="205"/>
      <c r="Z626" s="205"/>
      <c r="AA626" s="205"/>
      <c r="AB626" s="205"/>
      <c r="AC626" s="205"/>
      <c r="AD626" s="205"/>
      <c r="AE626" s="205"/>
    </row>
    <row r="627" spans="3:31" ht="15.75" customHeight="1">
      <c r="C627" s="204"/>
      <c r="D627" s="205"/>
      <c r="E627" s="205"/>
      <c r="F627" s="205"/>
      <c r="G627" s="205"/>
      <c r="H627" s="205"/>
      <c r="I627" s="205"/>
      <c r="J627" s="205"/>
      <c r="K627" s="205"/>
      <c r="L627" s="205"/>
      <c r="M627" s="205"/>
      <c r="N627" s="205"/>
      <c r="O627" s="205"/>
      <c r="P627" s="205"/>
      <c r="Q627" s="205"/>
      <c r="R627" s="205"/>
      <c r="S627" s="205"/>
      <c r="T627" s="205"/>
      <c r="U627" s="205"/>
      <c r="V627" s="205"/>
      <c r="W627" s="205"/>
      <c r="X627" s="205"/>
      <c r="Y627" s="205"/>
      <c r="Z627" s="205"/>
      <c r="AA627" s="205"/>
      <c r="AB627" s="205"/>
      <c r="AC627" s="205"/>
      <c r="AD627" s="205"/>
      <c r="AE627" s="205"/>
    </row>
    <row r="628" spans="3:31" ht="15.75" customHeight="1">
      <c r="C628" s="204"/>
      <c r="D628" s="205"/>
      <c r="E628" s="205"/>
      <c r="F628" s="205"/>
      <c r="G628" s="205"/>
      <c r="H628" s="205"/>
      <c r="I628" s="205"/>
      <c r="J628" s="205"/>
      <c r="K628" s="205"/>
      <c r="L628" s="205"/>
      <c r="M628" s="205"/>
      <c r="N628" s="205"/>
      <c r="O628" s="205"/>
      <c r="P628" s="205"/>
      <c r="Q628" s="205"/>
      <c r="R628" s="205"/>
      <c r="S628" s="205"/>
      <c r="T628" s="205"/>
      <c r="U628" s="205"/>
      <c r="V628" s="205"/>
      <c r="W628" s="205"/>
      <c r="X628" s="205"/>
      <c r="Y628" s="205"/>
      <c r="Z628" s="205"/>
      <c r="AA628" s="205"/>
      <c r="AB628" s="205"/>
      <c r="AC628" s="205"/>
      <c r="AD628" s="205"/>
      <c r="AE628" s="205"/>
    </row>
    <row r="629" spans="3:31" ht="15.75" customHeight="1">
      <c r="C629" s="204"/>
      <c r="D629" s="205"/>
      <c r="E629" s="205"/>
      <c r="F629" s="205"/>
      <c r="G629" s="205"/>
      <c r="H629" s="205"/>
      <c r="I629" s="205"/>
      <c r="J629" s="205"/>
      <c r="K629" s="205"/>
      <c r="L629" s="205"/>
      <c r="M629" s="205"/>
      <c r="N629" s="205"/>
      <c r="O629" s="205"/>
      <c r="P629" s="205"/>
      <c r="Q629" s="205"/>
      <c r="R629" s="205"/>
      <c r="S629" s="205"/>
      <c r="T629" s="205"/>
      <c r="U629" s="205"/>
      <c r="V629" s="205"/>
      <c r="W629" s="205"/>
      <c r="X629" s="205"/>
      <c r="Y629" s="205"/>
      <c r="Z629" s="205"/>
      <c r="AA629" s="205"/>
      <c r="AB629" s="205"/>
      <c r="AC629" s="205"/>
      <c r="AD629" s="205"/>
      <c r="AE629" s="205"/>
    </row>
    <row r="630" spans="3:31" ht="15.75" customHeight="1">
      <c r="C630" s="204"/>
      <c r="D630" s="205"/>
      <c r="E630" s="205"/>
      <c r="F630" s="205"/>
      <c r="G630" s="205"/>
      <c r="H630" s="205"/>
      <c r="I630" s="205"/>
      <c r="J630" s="205"/>
      <c r="K630" s="205"/>
      <c r="L630" s="205"/>
      <c r="M630" s="205"/>
      <c r="N630" s="205"/>
      <c r="O630" s="205"/>
      <c r="P630" s="205"/>
      <c r="Q630" s="205"/>
      <c r="R630" s="205"/>
      <c r="S630" s="205"/>
      <c r="T630" s="205"/>
      <c r="U630" s="205"/>
      <c r="V630" s="205"/>
      <c r="W630" s="205"/>
      <c r="X630" s="205"/>
      <c r="Y630" s="205"/>
      <c r="Z630" s="205"/>
      <c r="AA630" s="205"/>
      <c r="AB630" s="205"/>
      <c r="AC630" s="205"/>
      <c r="AD630" s="205"/>
      <c r="AE630" s="205"/>
    </row>
    <row r="631" spans="3:31" ht="15.75" customHeight="1">
      <c r="C631" s="204"/>
      <c r="D631" s="205"/>
      <c r="E631" s="205"/>
      <c r="F631" s="205"/>
      <c r="G631" s="205"/>
      <c r="H631" s="205"/>
      <c r="I631" s="205"/>
      <c r="J631" s="205"/>
      <c r="K631" s="205"/>
      <c r="L631" s="205"/>
      <c r="M631" s="205"/>
      <c r="N631" s="205"/>
      <c r="O631" s="205"/>
      <c r="P631" s="205"/>
      <c r="Q631" s="205"/>
      <c r="R631" s="205"/>
      <c r="S631" s="205"/>
      <c r="T631" s="205"/>
      <c r="U631" s="205"/>
      <c r="V631" s="205"/>
      <c r="W631" s="205"/>
      <c r="X631" s="205"/>
      <c r="Y631" s="205"/>
      <c r="Z631" s="205"/>
      <c r="AA631" s="205"/>
      <c r="AB631" s="205"/>
      <c r="AC631" s="205"/>
      <c r="AD631" s="205"/>
      <c r="AE631" s="205"/>
    </row>
    <row r="632" spans="3:31" ht="15.75" customHeight="1">
      <c r="C632" s="204"/>
      <c r="D632" s="205"/>
      <c r="E632" s="205"/>
      <c r="F632" s="205"/>
      <c r="G632" s="205"/>
      <c r="H632" s="205"/>
      <c r="I632" s="205"/>
      <c r="J632" s="205"/>
      <c r="K632" s="205"/>
      <c r="L632" s="205"/>
      <c r="M632" s="205"/>
      <c r="N632" s="205"/>
      <c r="O632" s="205"/>
      <c r="P632" s="205"/>
      <c r="Q632" s="205"/>
      <c r="R632" s="205"/>
      <c r="S632" s="205"/>
      <c r="T632" s="205"/>
      <c r="U632" s="205"/>
      <c r="V632" s="205"/>
      <c r="W632" s="205"/>
      <c r="X632" s="205"/>
      <c r="Y632" s="205"/>
      <c r="Z632" s="205"/>
      <c r="AA632" s="205"/>
      <c r="AB632" s="205"/>
      <c r="AC632" s="205"/>
      <c r="AD632" s="205"/>
      <c r="AE632" s="205"/>
    </row>
    <row r="633" spans="3:31" ht="15.75" customHeight="1">
      <c r="C633" s="204"/>
      <c r="D633" s="205"/>
      <c r="E633" s="205"/>
      <c r="F633" s="205"/>
      <c r="G633" s="205"/>
      <c r="H633" s="205"/>
      <c r="I633" s="205"/>
      <c r="J633" s="205"/>
      <c r="K633" s="205"/>
      <c r="L633" s="205"/>
      <c r="M633" s="205"/>
      <c r="N633" s="205"/>
      <c r="O633" s="205"/>
      <c r="P633" s="205"/>
      <c r="Q633" s="205"/>
      <c r="R633" s="205"/>
      <c r="S633" s="205"/>
      <c r="T633" s="205"/>
      <c r="U633" s="205"/>
      <c r="V633" s="205"/>
      <c r="W633" s="205"/>
      <c r="X633" s="205"/>
      <c r="Y633" s="205"/>
      <c r="Z633" s="205"/>
      <c r="AA633" s="205"/>
      <c r="AB633" s="205"/>
      <c r="AC633" s="205"/>
      <c r="AD633" s="205"/>
      <c r="AE633" s="205"/>
    </row>
    <row r="634" spans="3:31" ht="15.75" customHeight="1">
      <c r="C634" s="204"/>
      <c r="D634" s="205"/>
      <c r="E634" s="205"/>
      <c r="F634" s="205"/>
      <c r="G634" s="205"/>
      <c r="H634" s="205"/>
      <c r="I634" s="205"/>
      <c r="J634" s="205"/>
      <c r="K634" s="205"/>
      <c r="L634" s="205"/>
      <c r="M634" s="205"/>
      <c r="N634" s="205"/>
      <c r="O634" s="205"/>
      <c r="P634" s="205"/>
      <c r="Q634" s="205"/>
      <c r="R634" s="205"/>
      <c r="S634" s="205"/>
      <c r="T634" s="205"/>
      <c r="U634" s="205"/>
      <c r="V634" s="205"/>
      <c r="W634" s="205"/>
      <c r="X634" s="205"/>
      <c r="Y634" s="205"/>
      <c r="Z634" s="205"/>
      <c r="AA634" s="205"/>
      <c r="AB634" s="205"/>
      <c r="AC634" s="205"/>
      <c r="AD634" s="205"/>
      <c r="AE634" s="205"/>
    </row>
    <row r="635" spans="3:31" ht="15.75" customHeight="1">
      <c r="C635" s="204"/>
      <c r="D635" s="205"/>
      <c r="E635" s="205"/>
      <c r="F635" s="205"/>
      <c r="G635" s="205"/>
      <c r="H635" s="205"/>
      <c r="I635" s="205"/>
      <c r="J635" s="205"/>
      <c r="K635" s="205"/>
      <c r="L635" s="205"/>
      <c r="M635" s="205"/>
      <c r="N635" s="205"/>
      <c r="O635" s="205"/>
      <c r="P635" s="205"/>
      <c r="Q635" s="205"/>
      <c r="R635" s="205"/>
      <c r="S635" s="205"/>
      <c r="T635" s="205"/>
      <c r="U635" s="205"/>
      <c r="V635" s="205"/>
      <c r="W635" s="205"/>
      <c r="X635" s="205"/>
      <c r="Y635" s="205"/>
      <c r="Z635" s="205"/>
      <c r="AA635" s="205"/>
      <c r="AB635" s="205"/>
      <c r="AC635" s="205"/>
      <c r="AD635" s="205"/>
      <c r="AE635" s="205"/>
    </row>
    <row r="636" spans="3:31" ht="15.75" customHeight="1">
      <c r="C636" s="204"/>
      <c r="D636" s="205"/>
      <c r="E636" s="205"/>
      <c r="F636" s="205"/>
      <c r="G636" s="205"/>
      <c r="H636" s="205"/>
      <c r="I636" s="205"/>
      <c r="J636" s="205"/>
      <c r="K636" s="205"/>
      <c r="L636" s="205"/>
      <c r="M636" s="205"/>
      <c r="N636" s="205"/>
      <c r="O636" s="205"/>
      <c r="P636" s="205"/>
      <c r="Q636" s="205"/>
      <c r="R636" s="205"/>
      <c r="S636" s="205"/>
      <c r="T636" s="205"/>
      <c r="U636" s="205"/>
      <c r="V636" s="205"/>
      <c r="W636" s="205"/>
      <c r="X636" s="205"/>
      <c r="Y636" s="205"/>
      <c r="Z636" s="205"/>
      <c r="AA636" s="205"/>
      <c r="AB636" s="205"/>
      <c r="AC636" s="205"/>
      <c r="AD636" s="205"/>
      <c r="AE636" s="205"/>
    </row>
    <row r="637" spans="3:31" ht="15.75" customHeight="1">
      <c r="C637" s="204"/>
      <c r="D637" s="205"/>
      <c r="E637" s="205"/>
      <c r="F637" s="205"/>
      <c r="G637" s="205"/>
      <c r="H637" s="205"/>
      <c r="I637" s="205"/>
      <c r="J637" s="205"/>
      <c r="K637" s="205"/>
      <c r="L637" s="205"/>
      <c r="M637" s="205"/>
      <c r="N637" s="205"/>
      <c r="O637" s="205"/>
      <c r="P637" s="205"/>
      <c r="Q637" s="205"/>
      <c r="R637" s="205"/>
      <c r="S637" s="205"/>
      <c r="T637" s="205"/>
      <c r="U637" s="205"/>
      <c r="V637" s="205"/>
      <c r="W637" s="205"/>
      <c r="X637" s="205"/>
      <c r="Y637" s="205"/>
      <c r="Z637" s="205"/>
      <c r="AA637" s="205"/>
      <c r="AB637" s="205"/>
      <c r="AC637" s="205"/>
      <c r="AD637" s="205"/>
      <c r="AE637" s="205"/>
    </row>
    <row r="638" spans="3:31" ht="15.75" customHeight="1">
      <c r="C638" s="204"/>
      <c r="D638" s="205"/>
      <c r="E638" s="205"/>
      <c r="F638" s="205"/>
      <c r="G638" s="205"/>
      <c r="H638" s="205"/>
      <c r="I638" s="205"/>
      <c r="J638" s="205"/>
      <c r="K638" s="205"/>
      <c r="L638" s="205"/>
      <c r="M638" s="205"/>
      <c r="N638" s="205"/>
      <c r="O638" s="205"/>
      <c r="P638" s="205"/>
      <c r="Q638" s="205"/>
      <c r="R638" s="205"/>
      <c r="S638" s="205"/>
      <c r="T638" s="205"/>
      <c r="U638" s="205"/>
      <c r="V638" s="205"/>
      <c r="W638" s="205"/>
      <c r="X638" s="205"/>
      <c r="Y638" s="205"/>
      <c r="Z638" s="205"/>
      <c r="AA638" s="205"/>
      <c r="AB638" s="205"/>
      <c r="AC638" s="205"/>
      <c r="AD638" s="205"/>
      <c r="AE638" s="205"/>
    </row>
    <row r="639" spans="3:31" ht="15.75" customHeight="1">
      <c r="C639" s="204"/>
      <c r="D639" s="205"/>
      <c r="E639" s="205"/>
      <c r="F639" s="205"/>
      <c r="G639" s="205"/>
      <c r="H639" s="205"/>
      <c r="I639" s="205"/>
      <c r="J639" s="205"/>
      <c r="K639" s="205"/>
      <c r="L639" s="205"/>
      <c r="M639" s="205"/>
      <c r="N639" s="205"/>
      <c r="O639" s="205"/>
      <c r="P639" s="205"/>
      <c r="Q639" s="205"/>
      <c r="R639" s="205"/>
      <c r="S639" s="205"/>
      <c r="T639" s="205"/>
      <c r="U639" s="205"/>
      <c r="V639" s="205"/>
      <c r="W639" s="205"/>
      <c r="X639" s="205"/>
      <c r="Y639" s="205"/>
      <c r="Z639" s="205"/>
      <c r="AA639" s="205"/>
      <c r="AB639" s="205"/>
      <c r="AC639" s="205"/>
      <c r="AD639" s="205"/>
      <c r="AE639" s="205"/>
    </row>
    <row r="640" spans="3:31" ht="15.75" customHeight="1">
      <c r="C640" s="204"/>
      <c r="D640" s="205"/>
      <c r="E640" s="205"/>
      <c r="F640" s="205"/>
      <c r="G640" s="205"/>
      <c r="H640" s="205"/>
      <c r="I640" s="205"/>
      <c r="J640" s="205"/>
      <c r="K640" s="205"/>
      <c r="L640" s="205"/>
      <c r="M640" s="205"/>
      <c r="N640" s="205"/>
      <c r="O640" s="205"/>
      <c r="P640" s="205"/>
      <c r="Q640" s="205"/>
      <c r="R640" s="205"/>
      <c r="S640" s="205"/>
      <c r="T640" s="205"/>
      <c r="U640" s="205"/>
      <c r="V640" s="205"/>
      <c r="W640" s="205"/>
      <c r="X640" s="205"/>
      <c r="Y640" s="205"/>
      <c r="Z640" s="205"/>
      <c r="AA640" s="205"/>
      <c r="AB640" s="205"/>
      <c r="AC640" s="205"/>
      <c r="AD640" s="205"/>
      <c r="AE640" s="205"/>
    </row>
    <row r="641" spans="3:31" ht="15.75" customHeight="1">
      <c r="C641" s="204"/>
      <c r="D641" s="205"/>
      <c r="E641" s="205"/>
      <c r="F641" s="205"/>
      <c r="G641" s="205"/>
      <c r="H641" s="205"/>
      <c r="I641" s="205"/>
      <c r="J641" s="205"/>
      <c r="K641" s="205"/>
      <c r="L641" s="205"/>
      <c r="M641" s="205"/>
      <c r="N641" s="205"/>
      <c r="O641" s="205"/>
      <c r="P641" s="205"/>
      <c r="Q641" s="205"/>
      <c r="R641" s="205"/>
      <c r="S641" s="205"/>
      <c r="T641" s="205"/>
      <c r="U641" s="205"/>
      <c r="V641" s="205"/>
      <c r="W641" s="205"/>
      <c r="X641" s="205"/>
      <c r="Y641" s="205"/>
      <c r="Z641" s="205"/>
      <c r="AA641" s="205"/>
      <c r="AB641" s="205"/>
      <c r="AC641" s="205"/>
      <c r="AD641" s="205"/>
      <c r="AE641" s="205"/>
    </row>
    <row r="642" spans="3:31" ht="15.75" customHeight="1">
      <c r="C642" s="204"/>
      <c r="D642" s="205"/>
      <c r="E642" s="205"/>
      <c r="F642" s="205"/>
      <c r="G642" s="205"/>
      <c r="H642" s="205"/>
      <c r="I642" s="205"/>
      <c r="J642" s="205"/>
      <c r="K642" s="205"/>
      <c r="L642" s="205"/>
      <c r="M642" s="205"/>
      <c r="N642" s="205"/>
      <c r="O642" s="205"/>
      <c r="P642" s="205"/>
      <c r="Q642" s="205"/>
      <c r="R642" s="205"/>
      <c r="S642" s="205"/>
      <c r="T642" s="205"/>
      <c r="U642" s="205"/>
      <c r="V642" s="205"/>
      <c r="W642" s="205"/>
      <c r="X642" s="205"/>
      <c r="Y642" s="205"/>
      <c r="Z642" s="205"/>
      <c r="AA642" s="205"/>
      <c r="AB642" s="205"/>
      <c r="AC642" s="205"/>
      <c r="AD642" s="205"/>
      <c r="AE642" s="205"/>
    </row>
    <row r="643" spans="3:31" ht="15.75" customHeight="1">
      <c r="C643" s="204"/>
      <c r="D643" s="205"/>
      <c r="E643" s="205"/>
      <c r="F643" s="205"/>
      <c r="G643" s="205"/>
      <c r="H643" s="205"/>
      <c r="I643" s="205"/>
      <c r="J643" s="205"/>
      <c r="K643" s="205"/>
      <c r="L643" s="205"/>
      <c r="M643" s="205"/>
      <c r="N643" s="205"/>
      <c r="O643" s="205"/>
      <c r="P643" s="205"/>
      <c r="Q643" s="205"/>
      <c r="R643" s="205"/>
      <c r="S643" s="205"/>
      <c r="T643" s="205"/>
      <c r="U643" s="205"/>
      <c r="V643" s="205"/>
      <c r="W643" s="205"/>
      <c r="X643" s="205"/>
      <c r="Y643" s="205"/>
      <c r="Z643" s="205"/>
      <c r="AA643" s="205"/>
      <c r="AB643" s="205"/>
      <c r="AC643" s="205"/>
      <c r="AD643" s="205"/>
      <c r="AE643" s="205"/>
    </row>
    <row r="644" spans="3:31" ht="15.75" customHeight="1">
      <c r="C644" s="204"/>
      <c r="D644" s="205"/>
      <c r="E644" s="205"/>
      <c r="F644" s="205"/>
      <c r="G644" s="205"/>
      <c r="H644" s="205"/>
      <c r="I644" s="205"/>
      <c r="J644" s="205"/>
      <c r="K644" s="205"/>
      <c r="L644" s="205"/>
      <c r="M644" s="205"/>
      <c r="N644" s="205"/>
      <c r="O644" s="205"/>
      <c r="P644" s="205"/>
      <c r="Q644" s="205"/>
      <c r="R644" s="205"/>
      <c r="S644" s="205"/>
      <c r="T644" s="205"/>
      <c r="U644" s="205"/>
      <c r="V644" s="205"/>
      <c r="W644" s="205"/>
      <c r="X644" s="205"/>
      <c r="Y644" s="205"/>
      <c r="Z644" s="205"/>
      <c r="AA644" s="205"/>
      <c r="AB644" s="205"/>
      <c r="AC644" s="205"/>
      <c r="AD644" s="205"/>
      <c r="AE644" s="205"/>
    </row>
    <row r="645" spans="3:31" ht="15.75" customHeight="1">
      <c r="C645" s="204"/>
      <c r="D645" s="205"/>
      <c r="E645" s="205"/>
      <c r="F645" s="205"/>
      <c r="G645" s="205"/>
      <c r="H645" s="205"/>
      <c r="I645" s="205"/>
      <c r="J645" s="205"/>
      <c r="K645" s="205"/>
      <c r="L645" s="205"/>
      <c r="M645" s="205"/>
      <c r="N645" s="205"/>
      <c r="O645" s="205"/>
      <c r="P645" s="205"/>
      <c r="Q645" s="205"/>
      <c r="R645" s="205"/>
      <c r="S645" s="205"/>
      <c r="T645" s="205"/>
      <c r="U645" s="205"/>
      <c r="V645" s="205"/>
      <c r="W645" s="205"/>
      <c r="X645" s="205"/>
      <c r="Y645" s="205"/>
      <c r="Z645" s="205"/>
      <c r="AA645" s="205"/>
      <c r="AB645" s="205"/>
      <c r="AC645" s="205"/>
      <c r="AD645" s="205"/>
      <c r="AE645" s="205"/>
    </row>
    <row r="646" spans="3:31" ht="15.75" customHeight="1">
      <c r="C646" s="204"/>
      <c r="D646" s="205"/>
      <c r="E646" s="205"/>
      <c r="F646" s="205"/>
      <c r="G646" s="205"/>
      <c r="H646" s="205"/>
      <c r="I646" s="205"/>
      <c r="J646" s="205"/>
      <c r="K646" s="205"/>
      <c r="L646" s="205"/>
      <c r="M646" s="205"/>
      <c r="N646" s="205"/>
      <c r="O646" s="205"/>
      <c r="P646" s="205"/>
      <c r="Q646" s="205"/>
      <c r="R646" s="205"/>
      <c r="S646" s="205"/>
      <c r="T646" s="205"/>
      <c r="U646" s="205"/>
      <c r="V646" s="205"/>
      <c r="W646" s="205"/>
      <c r="X646" s="205"/>
      <c r="Y646" s="205"/>
      <c r="Z646" s="205"/>
      <c r="AA646" s="205"/>
      <c r="AB646" s="205"/>
      <c r="AC646" s="205"/>
      <c r="AD646" s="205"/>
      <c r="AE646" s="205"/>
    </row>
    <row r="647" spans="3:31" ht="15.75" customHeight="1">
      <c r="C647" s="204"/>
      <c r="D647" s="205"/>
      <c r="E647" s="205"/>
      <c r="F647" s="205"/>
      <c r="G647" s="205"/>
      <c r="H647" s="205"/>
      <c r="I647" s="205"/>
      <c r="J647" s="205"/>
      <c r="K647" s="205"/>
      <c r="L647" s="205"/>
      <c r="M647" s="205"/>
      <c r="N647" s="205"/>
      <c r="O647" s="205"/>
      <c r="P647" s="205"/>
      <c r="Q647" s="205"/>
      <c r="R647" s="205"/>
      <c r="S647" s="205"/>
      <c r="T647" s="205"/>
      <c r="U647" s="205"/>
      <c r="V647" s="205"/>
      <c r="W647" s="205"/>
      <c r="X647" s="205"/>
      <c r="Y647" s="205"/>
      <c r="Z647" s="205"/>
      <c r="AA647" s="205"/>
      <c r="AB647" s="205"/>
      <c r="AC647" s="205"/>
      <c r="AD647" s="205"/>
      <c r="AE647" s="205"/>
    </row>
    <row r="648" spans="3:31" ht="15.75" customHeight="1">
      <c r="C648" s="204"/>
      <c r="D648" s="205"/>
      <c r="E648" s="205"/>
      <c r="F648" s="205"/>
      <c r="G648" s="205"/>
      <c r="H648" s="205"/>
      <c r="I648" s="205"/>
      <c r="J648" s="205"/>
      <c r="K648" s="205"/>
      <c r="L648" s="205"/>
      <c r="M648" s="205"/>
      <c r="N648" s="205"/>
      <c r="O648" s="205"/>
      <c r="P648" s="205"/>
      <c r="Q648" s="205"/>
      <c r="R648" s="205"/>
      <c r="S648" s="205"/>
      <c r="T648" s="205"/>
      <c r="U648" s="205"/>
      <c r="V648" s="205"/>
      <c r="W648" s="205"/>
      <c r="X648" s="205"/>
      <c r="Y648" s="205"/>
      <c r="Z648" s="205"/>
      <c r="AA648" s="205"/>
      <c r="AB648" s="205"/>
      <c r="AC648" s="205"/>
      <c r="AD648" s="205"/>
      <c r="AE648" s="205"/>
    </row>
    <row r="649" spans="3:31" ht="15.75" customHeight="1">
      <c r="C649" s="204"/>
      <c r="D649" s="205"/>
      <c r="E649" s="205"/>
      <c r="F649" s="205"/>
      <c r="G649" s="205"/>
      <c r="H649" s="205"/>
      <c r="I649" s="205"/>
      <c r="J649" s="205"/>
      <c r="K649" s="205"/>
      <c r="L649" s="205"/>
      <c r="M649" s="205"/>
      <c r="N649" s="205"/>
      <c r="O649" s="205"/>
      <c r="P649" s="205"/>
      <c r="Q649" s="205"/>
      <c r="R649" s="205"/>
      <c r="S649" s="205"/>
      <c r="T649" s="205"/>
      <c r="U649" s="205"/>
      <c r="V649" s="205"/>
      <c r="W649" s="205"/>
      <c r="X649" s="205"/>
      <c r="Y649" s="205"/>
      <c r="Z649" s="205"/>
      <c r="AA649" s="205"/>
      <c r="AB649" s="205"/>
      <c r="AC649" s="205"/>
      <c r="AD649" s="205"/>
      <c r="AE649" s="205"/>
    </row>
    <row r="650" spans="3:31" ht="15.75" customHeight="1">
      <c r="C650" s="204"/>
      <c r="D650" s="205"/>
      <c r="E650" s="205"/>
      <c r="F650" s="205"/>
      <c r="G650" s="205"/>
      <c r="H650" s="205"/>
      <c r="I650" s="205"/>
      <c r="J650" s="205"/>
      <c r="K650" s="205"/>
      <c r="L650" s="205"/>
      <c r="M650" s="205"/>
      <c r="N650" s="205"/>
      <c r="O650" s="205"/>
      <c r="P650" s="205"/>
      <c r="Q650" s="205"/>
      <c r="R650" s="205"/>
      <c r="S650" s="205"/>
      <c r="T650" s="205"/>
      <c r="U650" s="205"/>
      <c r="V650" s="205"/>
      <c r="W650" s="205"/>
      <c r="X650" s="205"/>
      <c r="Y650" s="205"/>
      <c r="Z650" s="205"/>
      <c r="AA650" s="205"/>
      <c r="AB650" s="205"/>
      <c r="AC650" s="205"/>
      <c r="AD650" s="205"/>
      <c r="AE650" s="205"/>
    </row>
    <row r="651" spans="3:31" ht="15.75" customHeight="1">
      <c r="C651" s="204"/>
      <c r="D651" s="205"/>
      <c r="E651" s="205"/>
      <c r="F651" s="205"/>
      <c r="G651" s="205"/>
      <c r="H651" s="205"/>
      <c r="I651" s="205"/>
      <c r="J651" s="205"/>
      <c r="K651" s="205"/>
      <c r="L651" s="205"/>
      <c r="M651" s="205"/>
      <c r="N651" s="205"/>
      <c r="O651" s="205"/>
      <c r="P651" s="205"/>
      <c r="Q651" s="205"/>
      <c r="R651" s="205"/>
      <c r="S651" s="205"/>
      <c r="T651" s="205"/>
      <c r="U651" s="205"/>
      <c r="V651" s="205"/>
      <c r="W651" s="205"/>
      <c r="X651" s="205"/>
      <c r="Y651" s="205"/>
      <c r="Z651" s="205"/>
      <c r="AA651" s="205"/>
      <c r="AB651" s="205"/>
      <c r="AC651" s="205"/>
      <c r="AD651" s="205"/>
      <c r="AE651" s="205"/>
    </row>
    <row r="652" spans="3:31" ht="15.75" customHeight="1">
      <c r="C652" s="204"/>
      <c r="D652" s="205"/>
      <c r="E652" s="205"/>
      <c r="F652" s="205"/>
      <c r="G652" s="205"/>
      <c r="H652" s="205"/>
      <c r="I652" s="205"/>
      <c r="J652" s="205"/>
      <c r="K652" s="205"/>
      <c r="L652" s="205"/>
      <c r="M652" s="205"/>
      <c r="N652" s="205"/>
      <c r="O652" s="205"/>
      <c r="P652" s="205"/>
      <c r="Q652" s="205"/>
      <c r="R652" s="205"/>
      <c r="S652" s="205"/>
      <c r="T652" s="205"/>
      <c r="U652" s="205"/>
      <c r="V652" s="205"/>
      <c r="W652" s="205"/>
      <c r="X652" s="205"/>
      <c r="Y652" s="205"/>
      <c r="Z652" s="205"/>
      <c r="AA652" s="205"/>
      <c r="AB652" s="205"/>
      <c r="AC652" s="205"/>
      <c r="AD652" s="205"/>
      <c r="AE652" s="205"/>
    </row>
    <row r="653" spans="3:31" ht="15.75" customHeight="1">
      <c r="C653" s="204"/>
      <c r="D653" s="205"/>
      <c r="E653" s="205"/>
      <c r="F653" s="205"/>
      <c r="G653" s="205"/>
      <c r="H653" s="205"/>
      <c r="I653" s="205"/>
      <c r="J653" s="205"/>
      <c r="K653" s="205"/>
      <c r="L653" s="205"/>
      <c r="M653" s="205"/>
      <c r="N653" s="205"/>
      <c r="O653" s="205"/>
      <c r="P653" s="205"/>
      <c r="Q653" s="205"/>
      <c r="R653" s="205"/>
      <c r="S653" s="205"/>
      <c r="T653" s="205"/>
      <c r="U653" s="205"/>
      <c r="V653" s="205"/>
      <c r="W653" s="205"/>
      <c r="X653" s="205"/>
      <c r="Y653" s="205"/>
      <c r="Z653" s="205"/>
      <c r="AA653" s="205"/>
      <c r="AB653" s="205"/>
      <c r="AC653" s="205"/>
      <c r="AD653" s="205"/>
      <c r="AE653" s="205"/>
    </row>
    <row r="654" spans="3:31" ht="15.75" customHeight="1">
      <c r="C654" s="204"/>
      <c r="D654" s="205"/>
      <c r="E654" s="205"/>
      <c r="F654" s="205"/>
      <c r="G654" s="205"/>
      <c r="H654" s="205"/>
      <c r="I654" s="205"/>
      <c r="J654" s="205"/>
      <c r="K654" s="205"/>
      <c r="L654" s="205"/>
      <c r="M654" s="205"/>
      <c r="N654" s="205"/>
      <c r="O654" s="205"/>
      <c r="P654" s="205"/>
      <c r="Q654" s="205"/>
      <c r="R654" s="205"/>
      <c r="S654" s="205"/>
      <c r="T654" s="205"/>
      <c r="U654" s="205"/>
      <c r="V654" s="205"/>
      <c r="W654" s="205"/>
      <c r="X654" s="205"/>
      <c r="Y654" s="205"/>
      <c r="Z654" s="205"/>
      <c r="AA654" s="205"/>
      <c r="AB654" s="205"/>
      <c r="AC654" s="205"/>
      <c r="AD654" s="205"/>
      <c r="AE654" s="205"/>
    </row>
    <row r="655" spans="3:31" ht="15.75" customHeight="1">
      <c r="C655" s="204"/>
      <c r="D655" s="205"/>
      <c r="E655" s="205"/>
      <c r="F655" s="205"/>
      <c r="G655" s="205"/>
      <c r="H655" s="205"/>
      <c r="I655" s="205"/>
      <c r="J655" s="205"/>
      <c r="K655" s="205"/>
      <c r="L655" s="205"/>
      <c r="M655" s="205"/>
      <c r="N655" s="205"/>
      <c r="O655" s="205"/>
      <c r="P655" s="205"/>
      <c r="Q655" s="205"/>
      <c r="R655" s="205"/>
      <c r="S655" s="205"/>
      <c r="T655" s="205"/>
      <c r="U655" s="205"/>
      <c r="V655" s="205"/>
      <c r="W655" s="205"/>
      <c r="X655" s="205"/>
      <c r="Y655" s="205"/>
      <c r="Z655" s="205"/>
      <c r="AA655" s="205"/>
      <c r="AB655" s="205"/>
      <c r="AC655" s="205"/>
      <c r="AD655" s="205"/>
      <c r="AE655" s="205"/>
    </row>
    <row r="656" spans="3:31" ht="15.75" customHeight="1">
      <c r="C656" s="204"/>
      <c r="D656" s="205"/>
      <c r="E656" s="205"/>
      <c r="F656" s="205"/>
      <c r="G656" s="205"/>
      <c r="H656" s="205"/>
      <c r="I656" s="205"/>
      <c r="J656" s="205"/>
      <c r="K656" s="205"/>
      <c r="L656" s="205"/>
      <c r="M656" s="205"/>
      <c r="N656" s="205"/>
      <c r="O656" s="205"/>
      <c r="P656" s="205"/>
      <c r="Q656" s="205"/>
      <c r="R656" s="205"/>
      <c r="S656" s="205"/>
      <c r="T656" s="205"/>
      <c r="U656" s="205"/>
      <c r="V656" s="205"/>
      <c r="W656" s="205"/>
      <c r="X656" s="205"/>
      <c r="Y656" s="205"/>
      <c r="Z656" s="205"/>
      <c r="AA656" s="205"/>
      <c r="AB656" s="205"/>
      <c r="AC656" s="205"/>
      <c r="AD656" s="205"/>
      <c r="AE656" s="205"/>
    </row>
    <row r="657" spans="3:31" ht="15.75" customHeight="1">
      <c r="C657" s="204"/>
      <c r="D657" s="205"/>
      <c r="E657" s="205"/>
      <c r="F657" s="205"/>
      <c r="G657" s="205"/>
      <c r="H657" s="205"/>
      <c r="I657" s="205"/>
      <c r="J657" s="205"/>
      <c r="K657" s="205"/>
      <c r="L657" s="205"/>
      <c r="M657" s="205"/>
      <c r="N657" s="205"/>
      <c r="O657" s="205"/>
      <c r="P657" s="205"/>
      <c r="Q657" s="205"/>
      <c r="R657" s="205"/>
      <c r="S657" s="205"/>
      <c r="T657" s="205"/>
      <c r="U657" s="205"/>
      <c r="V657" s="205"/>
      <c r="W657" s="205"/>
      <c r="X657" s="205"/>
      <c r="Y657" s="205"/>
      <c r="Z657" s="205"/>
      <c r="AA657" s="205"/>
      <c r="AB657" s="205"/>
      <c r="AC657" s="205"/>
      <c r="AD657" s="205"/>
      <c r="AE657" s="205"/>
    </row>
    <row r="658" spans="3:31" ht="15.75" customHeight="1">
      <c r="C658" s="204"/>
      <c r="D658" s="205"/>
      <c r="E658" s="205"/>
      <c r="F658" s="205"/>
      <c r="G658" s="205"/>
      <c r="H658" s="205"/>
      <c r="I658" s="205"/>
      <c r="J658" s="205"/>
      <c r="K658" s="205"/>
      <c r="L658" s="205"/>
      <c r="M658" s="205"/>
      <c r="N658" s="205"/>
      <c r="O658" s="205"/>
      <c r="P658" s="205"/>
      <c r="Q658" s="205"/>
      <c r="R658" s="205"/>
      <c r="S658" s="205"/>
      <c r="T658" s="205"/>
      <c r="U658" s="205"/>
      <c r="V658" s="205"/>
      <c r="W658" s="205"/>
      <c r="X658" s="205"/>
      <c r="Y658" s="205"/>
      <c r="Z658" s="205"/>
      <c r="AA658" s="205"/>
      <c r="AB658" s="205"/>
      <c r="AC658" s="205"/>
      <c r="AD658" s="205"/>
      <c r="AE658" s="205"/>
    </row>
    <row r="659" spans="3:31" ht="15.75" customHeight="1">
      <c r="C659" s="204"/>
      <c r="D659" s="205"/>
      <c r="E659" s="205"/>
      <c r="F659" s="205"/>
      <c r="G659" s="205"/>
      <c r="H659" s="205"/>
      <c r="I659" s="205"/>
      <c r="J659" s="205"/>
      <c r="K659" s="205"/>
      <c r="L659" s="205"/>
      <c r="M659" s="205"/>
      <c r="N659" s="205"/>
      <c r="O659" s="205"/>
      <c r="P659" s="205"/>
      <c r="Q659" s="205"/>
      <c r="R659" s="205"/>
      <c r="S659" s="205"/>
      <c r="T659" s="205"/>
      <c r="U659" s="205"/>
      <c r="V659" s="205"/>
      <c r="W659" s="205"/>
      <c r="X659" s="205"/>
      <c r="Y659" s="205"/>
      <c r="Z659" s="205"/>
      <c r="AA659" s="205"/>
      <c r="AB659" s="205"/>
      <c r="AC659" s="205"/>
      <c r="AD659" s="205"/>
      <c r="AE659" s="205"/>
    </row>
    <row r="660" spans="3:31" ht="15.75" customHeight="1">
      <c r="C660" s="204"/>
      <c r="D660" s="205"/>
      <c r="E660" s="205"/>
      <c r="F660" s="205"/>
      <c r="G660" s="205"/>
      <c r="H660" s="205"/>
      <c r="I660" s="205"/>
      <c r="J660" s="205"/>
      <c r="K660" s="205"/>
      <c r="L660" s="205"/>
      <c r="M660" s="205"/>
      <c r="N660" s="205"/>
      <c r="O660" s="205"/>
      <c r="P660" s="205"/>
      <c r="Q660" s="205"/>
      <c r="R660" s="205"/>
      <c r="S660" s="205"/>
      <c r="T660" s="205"/>
      <c r="U660" s="205"/>
      <c r="V660" s="205"/>
      <c r="W660" s="205"/>
      <c r="X660" s="205"/>
      <c r="Y660" s="205"/>
      <c r="Z660" s="205"/>
      <c r="AA660" s="205"/>
      <c r="AB660" s="205"/>
      <c r="AC660" s="205"/>
      <c r="AD660" s="205"/>
      <c r="AE660" s="205"/>
    </row>
    <row r="661" spans="3:31" ht="15.75" customHeight="1">
      <c r="C661" s="204"/>
      <c r="D661" s="205"/>
      <c r="E661" s="205"/>
      <c r="F661" s="205"/>
      <c r="G661" s="205"/>
      <c r="H661" s="205"/>
      <c r="I661" s="205"/>
      <c r="J661" s="205"/>
      <c r="K661" s="205"/>
      <c r="L661" s="205"/>
      <c r="M661" s="205"/>
      <c r="N661" s="205"/>
      <c r="O661" s="205"/>
      <c r="P661" s="205"/>
      <c r="Q661" s="205"/>
      <c r="R661" s="205"/>
      <c r="S661" s="205"/>
      <c r="T661" s="205"/>
      <c r="U661" s="205"/>
      <c r="V661" s="205"/>
      <c r="W661" s="205"/>
      <c r="X661" s="205"/>
      <c r="Y661" s="205"/>
      <c r="Z661" s="205"/>
      <c r="AA661" s="205"/>
      <c r="AB661" s="205"/>
      <c r="AC661" s="205"/>
      <c r="AD661" s="205"/>
      <c r="AE661" s="205"/>
    </row>
    <row r="662" spans="3:31" ht="15.75" customHeight="1">
      <c r="C662" s="204"/>
      <c r="D662" s="205"/>
      <c r="E662" s="205"/>
      <c r="F662" s="205"/>
      <c r="G662" s="205"/>
      <c r="H662" s="205"/>
      <c r="I662" s="205"/>
      <c r="J662" s="205"/>
      <c r="K662" s="205"/>
      <c r="L662" s="205"/>
      <c r="M662" s="205"/>
      <c r="N662" s="205"/>
      <c r="O662" s="205"/>
      <c r="P662" s="205"/>
      <c r="Q662" s="205"/>
      <c r="R662" s="205"/>
      <c r="S662" s="205"/>
      <c r="T662" s="205"/>
      <c r="U662" s="205"/>
      <c r="V662" s="205"/>
      <c r="W662" s="205"/>
      <c r="X662" s="205"/>
      <c r="Y662" s="205"/>
      <c r="Z662" s="205"/>
      <c r="AA662" s="205"/>
      <c r="AB662" s="205"/>
      <c r="AC662" s="205"/>
      <c r="AD662" s="205"/>
      <c r="AE662" s="205"/>
    </row>
    <row r="663" spans="3:31" ht="15.75" customHeight="1">
      <c r="C663" s="204"/>
      <c r="D663" s="205"/>
      <c r="E663" s="205"/>
      <c r="F663" s="205"/>
      <c r="G663" s="205"/>
      <c r="H663" s="205"/>
      <c r="I663" s="205"/>
      <c r="J663" s="205"/>
      <c r="K663" s="205"/>
      <c r="L663" s="205"/>
      <c r="M663" s="205"/>
      <c r="N663" s="205"/>
      <c r="O663" s="205"/>
      <c r="P663" s="205"/>
      <c r="Q663" s="205"/>
      <c r="R663" s="205"/>
      <c r="S663" s="205"/>
      <c r="T663" s="205"/>
      <c r="U663" s="205"/>
      <c r="V663" s="205"/>
      <c r="W663" s="205"/>
      <c r="X663" s="205"/>
      <c r="Y663" s="205"/>
      <c r="Z663" s="205"/>
      <c r="AA663" s="205"/>
      <c r="AB663" s="205"/>
      <c r="AC663" s="205"/>
      <c r="AD663" s="205"/>
      <c r="AE663" s="205"/>
    </row>
    <row r="664" spans="3:31" ht="15.75" customHeight="1">
      <c r="C664" s="204"/>
      <c r="D664" s="205"/>
      <c r="E664" s="205"/>
      <c r="F664" s="205"/>
      <c r="G664" s="205"/>
      <c r="H664" s="205"/>
      <c r="I664" s="205"/>
      <c r="J664" s="205"/>
      <c r="K664" s="205"/>
      <c r="L664" s="205"/>
      <c r="M664" s="205"/>
      <c r="N664" s="205"/>
      <c r="O664" s="205"/>
      <c r="P664" s="205"/>
      <c r="Q664" s="205"/>
      <c r="R664" s="205"/>
      <c r="S664" s="205"/>
      <c r="T664" s="205"/>
      <c r="U664" s="205"/>
      <c r="V664" s="205"/>
      <c r="W664" s="205"/>
      <c r="X664" s="205"/>
      <c r="Y664" s="205"/>
      <c r="Z664" s="205"/>
      <c r="AA664" s="205"/>
      <c r="AB664" s="205"/>
      <c r="AC664" s="205"/>
      <c r="AD664" s="205"/>
      <c r="AE664" s="205"/>
    </row>
    <row r="665" spans="3:31" ht="15.75" customHeight="1">
      <c r="C665" s="204"/>
      <c r="D665" s="205"/>
      <c r="E665" s="205"/>
      <c r="F665" s="205"/>
      <c r="G665" s="205"/>
      <c r="H665" s="205"/>
      <c r="I665" s="205"/>
      <c r="J665" s="205"/>
      <c r="K665" s="205"/>
      <c r="L665" s="205"/>
      <c r="M665" s="205"/>
      <c r="N665" s="205"/>
      <c r="O665" s="205"/>
      <c r="P665" s="205"/>
      <c r="Q665" s="205"/>
      <c r="R665" s="205"/>
      <c r="S665" s="205"/>
      <c r="T665" s="205"/>
      <c r="U665" s="205"/>
      <c r="V665" s="205"/>
      <c r="W665" s="205"/>
      <c r="X665" s="205"/>
      <c r="Y665" s="205"/>
      <c r="Z665" s="205"/>
      <c r="AA665" s="205"/>
      <c r="AB665" s="205"/>
      <c r="AC665" s="205"/>
      <c r="AD665" s="205"/>
      <c r="AE665" s="205"/>
    </row>
    <row r="666" spans="3:31" ht="15.75" customHeight="1">
      <c r="C666" s="204"/>
      <c r="D666" s="205"/>
      <c r="E666" s="205"/>
      <c r="F666" s="205"/>
      <c r="G666" s="205"/>
      <c r="H666" s="205"/>
      <c r="I666" s="205"/>
      <c r="J666" s="205"/>
      <c r="K666" s="205"/>
      <c r="L666" s="205"/>
      <c r="M666" s="205"/>
      <c r="N666" s="205"/>
      <c r="O666" s="205"/>
      <c r="P666" s="205"/>
      <c r="Q666" s="205"/>
      <c r="R666" s="205"/>
      <c r="S666" s="205"/>
      <c r="T666" s="205"/>
      <c r="U666" s="205"/>
      <c r="V666" s="205"/>
      <c r="W666" s="205"/>
      <c r="X666" s="205"/>
      <c r="Y666" s="205"/>
      <c r="Z666" s="205"/>
      <c r="AA666" s="205"/>
      <c r="AB666" s="205"/>
      <c r="AC666" s="205"/>
      <c r="AD666" s="205"/>
      <c r="AE666" s="205"/>
    </row>
    <row r="667" spans="3:31" ht="15.75" customHeight="1">
      <c r="C667" s="204"/>
      <c r="D667" s="205"/>
      <c r="E667" s="205"/>
      <c r="F667" s="205"/>
      <c r="G667" s="205"/>
      <c r="H667" s="205"/>
      <c r="I667" s="205"/>
      <c r="J667" s="205"/>
      <c r="K667" s="205"/>
      <c r="L667" s="205"/>
      <c r="M667" s="205"/>
      <c r="N667" s="205"/>
      <c r="O667" s="205"/>
      <c r="P667" s="205"/>
      <c r="Q667" s="205"/>
      <c r="R667" s="205"/>
      <c r="S667" s="205"/>
      <c r="T667" s="205"/>
      <c r="U667" s="205"/>
      <c r="V667" s="205"/>
      <c r="W667" s="205"/>
      <c r="X667" s="205"/>
      <c r="Y667" s="205"/>
      <c r="Z667" s="205"/>
      <c r="AA667" s="205"/>
      <c r="AB667" s="205"/>
      <c r="AC667" s="205"/>
      <c r="AD667" s="205"/>
      <c r="AE667" s="205"/>
    </row>
    <row r="668" spans="3:31" ht="15.75" customHeight="1">
      <c r="C668" s="204"/>
      <c r="D668" s="205"/>
      <c r="E668" s="205"/>
      <c r="F668" s="205"/>
      <c r="G668" s="205"/>
      <c r="H668" s="205"/>
      <c r="I668" s="205"/>
      <c r="J668" s="205"/>
      <c r="K668" s="205"/>
      <c r="L668" s="205"/>
      <c r="M668" s="205"/>
      <c r="N668" s="205"/>
      <c r="O668" s="205"/>
      <c r="P668" s="205"/>
      <c r="Q668" s="205"/>
      <c r="R668" s="205"/>
      <c r="S668" s="205"/>
      <c r="T668" s="205"/>
      <c r="U668" s="205"/>
      <c r="V668" s="205"/>
      <c r="W668" s="205"/>
      <c r="X668" s="205"/>
      <c r="Y668" s="205"/>
      <c r="Z668" s="205"/>
      <c r="AA668" s="205"/>
      <c r="AB668" s="205"/>
      <c r="AC668" s="205"/>
      <c r="AD668" s="205"/>
      <c r="AE668" s="205"/>
    </row>
    <row r="669" spans="3:31" ht="15.75" customHeight="1">
      <c r="C669" s="204"/>
      <c r="D669" s="205"/>
      <c r="E669" s="205"/>
      <c r="F669" s="205"/>
      <c r="G669" s="205"/>
      <c r="H669" s="205"/>
      <c r="I669" s="205"/>
      <c r="J669" s="205"/>
      <c r="K669" s="205"/>
      <c r="L669" s="205"/>
      <c r="M669" s="205"/>
      <c r="N669" s="205"/>
      <c r="O669" s="205"/>
      <c r="P669" s="205"/>
      <c r="Q669" s="205"/>
      <c r="R669" s="205"/>
      <c r="S669" s="205"/>
      <c r="T669" s="205"/>
      <c r="U669" s="205"/>
      <c r="V669" s="205"/>
      <c r="W669" s="205"/>
      <c r="X669" s="205"/>
      <c r="Y669" s="205"/>
      <c r="Z669" s="205"/>
      <c r="AA669" s="205"/>
      <c r="AB669" s="205"/>
      <c r="AC669" s="205"/>
      <c r="AD669" s="205"/>
      <c r="AE669" s="205"/>
    </row>
    <row r="670" spans="3:31" ht="15.75" customHeight="1">
      <c r="C670" s="204"/>
      <c r="D670" s="205"/>
      <c r="E670" s="205"/>
      <c r="F670" s="205"/>
      <c r="G670" s="205"/>
      <c r="H670" s="205"/>
      <c r="I670" s="205"/>
      <c r="J670" s="205"/>
      <c r="K670" s="205"/>
      <c r="L670" s="205"/>
      <c r="M670" s="205"/>
      <c r="N670" s="205"/>
      <c r="O670" s="205"/>
      <c r="P670" s="205"/>
      <c r="Q670" s="205"/>
      <c r="R670" s="205"/>
      <c r="S670" s="205"/>
      <c r="T670" s="205"/>
      <c r="U670" s="205"/>
      <c r="V670" s="205"/>
      <c r="W670" s="205"/>
      <c r="X670" s="205"/>
      <c r="Y670" s="205"/>
      <c r="Z670" s="205"/>
      <c r="AA670" s="205"/>
      <c r="AB670" s="205"/>
      <c r="AC670" s="205"/>
      <c r="AD670" s="205"/>
      <c r="AE670" s="205"/>
    </row>
    <row r="671" spans="3:31" ht="15.75" customHeight="1">
      <c r="C671" s="204"/>
      <c r="D671" s="205"/>
      <c r="E671" s="205"/>
      <c r="F671" s="205"/>
      <c r="G671" s="205"/>
      <c r="H671" s="205"/>
      <c r="I671" s="205"/>
      <c r="J671" s="205"/>
      <c r="K671" s="205"/>
      <c r="L671" s="205"/>
      <c r="M671" s="205"/>
      <c r="N671" s="205"/>
      <c r="O671" s="205"/>
      <c r="P671" s="205"/>
      <c r="Q671" s="205"/>
      <c r="R671" s="205"/>
      <c r="S671" s="205"/>
      <c r="T671" s="205"/>
      <c r="U671" s="205"/>
      <c r="V671" s="205"/>
      <c r="W671" s="205"/>
      <c r="X671" s="205"/>
      <c r="Y671" s="205"/>
      <c r="Z671" s="205"/>
      <c r="AA671" s="205"/>
      <c r="AB671" s="205"/>
      <c r="AC671" s="205"/>
      <c r="AD671" s="205"/>
      <c r="AE671" s="205"/>
    </row>
    <row r="672" spans="3:31" ht="15.75" customHeight="1">
      <c r="C672" s="204"/>
      <c r="D672" s="205"/>
      <c r="E672" s="205"/>
      <c r="F672" s="205"/>
      <c r="G672" s="205"/>
      <c r="H672" s="205"/>
      <c r="I672" s="205"/>
      <c r="J672" s="205"/>
      <c r="K672" s="205"/>
      <c r="L672" s="205"/>
      <c r="M672" s="205"/>
      <c r="N672" s="205"/>
      <c r="O672" s="205"/>
      <c r="P672" s="205"/>
      <c r="Q672" s="205"/>
      <c r="R672" s="205"/>
      <c r="S672" s="205"/>
      <c r="T672" s="205"/>
      <c r="U672" s="205"/>
      <c r="V672" s="205"/>
      <c r="W672" s="205"/>
      <c r="X672" s="205"/>
      <c r="Y672" s="205"/>
      <c r="Z672" s="205"/>
      <c r="AA672" s="205"/>
      <c r="AB672" s="205"/>
      <c r="AC672" s="205"/>
      <c r="AD672" s="205"/>
      <c r="AE672" s="205"/>
    </row>
    <row r="673" spans="3:31" ht="15.75" customHeight="1">
      <c r="C673" s="204"/>
      <c r="D673" s="205"/>
      <c r="E673" s="205"/>
      <c r="F673" s="205"/>
      <c r="G673" s="205"/>
      <c r="H673" s="205"/>
      <c r="I673" s="205"/>
      <c r="J673" s="205"/>
      <c r="K673" s="205"/>
      <c r="L673" s="205"/>
      <c r="M673" s="205"/>
      <c r="N673" s="205"/>
      <c r="O673" s="205"/>
      <c r="P673" s="205"/>
      <c r="Q673" s="205"/>
      <c r="R673" s="205"/>
      <c r="S673" s="205"/>
      <c r="T673" s="205"/>
      <c r="U673" s="205"/>
      <c r="V673" s="205"/>
      <c r="W673" s="205"/>
      <c r="X673" s="205"/>
      <c r="Y673" s="205"/>
      <c r="Z673" s="205"/>
      <c r="AA673" s="205"/>
      <c r="AB673" s="205"/>
      <c r="AC673" s="205"/>
      <c r="AD673" s="205"/>
      <c r="AE673" s="205"/>
    </row>
    <row r="674" spans="3:31" ht="15.75" customHeight="1">
      <c r="C674" s="204"/>
      <c r="D674" s="205"/>
      <c r="E674" s="205"/>
      <c r="F674" s="205"/>
      <c r="G674" s="205"/>
      <c r="H674" s="205"/>
      <c r="I674" s="205"/>
      <c r="J674" s="205"/>
      <c r="K674" s="205"/>
      <c r="L674" s="205"/>
      <c r="M674" s="205"/>
      <c r="N674" s="205"/>
      <c r="O674" s="205"/>
      <c r="P674" s="205"/>
      <c r="Q674" s="205"/>
      <c r="R674" s="205"/>
      <c r="S674" s="205"/>
      <c r="T674" s="205"/>
      <c r="U674" s="205"/>
      <c r="V674" s="205"/>
      <c r="W674" s="205"/>
      <c r="X674" s="205"/>
      <c r="Y674" s="205"/>
      <c r="Z674" s="205"/>
      <c r="AA674" s="205"/>
      <c r="AB674" s="205"/>
      <c r="AC674" s="205"/>
      <c r="AD674" s="205"/>
      <c r="AE674" s="205"/>
    </row>
    <row r="675" spans="3:31" ht="15.75" customHeight="1">
      <c r="C675" s="204"/>
      <c r="D675" s="205"/>
      <c r="E675" s="205"/>
      <c r="F675" s="205"/>
      <c r="G675" s="205"/>
      <c r="H675" s="205"/>
      <c r="I675" s="205"/>
      <c r="J675" s="205"/>
      <c r="K675" s="205"/>
      <c r="L675" s="205"/>
      <c r="M675" s="205"/>
      <c r="N675" s="205"/>
      <c r="O675" s="205"/>
      <c r="P675" s="205"/>
      <c r="Q675" s="205"/>
      <c r="R675" s="205"/>
      <c r="S675" s="205"/>
      <c r="T675" s="205"/>
      <c r="U675" s="205"/>
      <c r="V675" s="205"/>
      <c r="W675" s="205"/>
      <c r="X675" s="205"/>
      <c r="Y675" s="205"/>
      <c r="Z675" s="205"/>
      <c r="AA675" s="205"/>
      <c r="AB675" s="205"/>
      <c r="AC675" s="205"/>
      <c r="AD675" s="205"/>
      <c r="AE675" s="205"/>
    </row>
    <row r="676" spans="3:31" ht="15.75" customHeight="1">
      <c r="C676" s="204"/>
      <c r="D676" s="205"/>
      <c r="E676" s="205"/>
      <c r="F676" s="205"/>
      <c r="G676" s="205"/>
      <c r="H676" s="205"/>
      <c r="I676" s="205"/>
      <c r="J676" s="205"/>
      <c r="K676" s="205"/>
      <c r="L676" s="205"/>
      <c r="M676" s="205"/>
      <c r="N676" s="205"/>
      <c r="O676" s="205"/>
      <c r="P676" s="205"/>
      <c r="Q676" s="205"/>
      <c r="R676" s="205"/>
      <c r="S676" s="205"/>
      <c r="T676" s="205"/>
      <c r="U676" s="205"/>
      <c r="V676" s="205"/>
      <c r="W676" s="205"/>
      <c r="X676" s="205"/>
      <c r="Y676" s="205"/>
      <c r="Z676" s="205"/>
      <c r="AA676" s="205"/>
      <c r="AB676" s="205"/>
      <c r="AC676" s="205"/>
      <c r="AD676" s="205"/>
      <c r="AE676" s="205"/>
    </row>
    <row r="677" spans="3:31" ht="15.75" customHeight="1">
      <c r="C677" s="204"/>
      <c r="D677" s="205"/>
      <c r="E677" s="205"/>
      <c r="F677" s="205"/>
      <c r="G677" s="205"/>
      <c r="H677" s="205"/>
      <c r="I677" s="205"/>
      <c r="J677" s="205"/>
      <c r="K677" s="205"/>
      <c r="L677" s="205"/>
      <c r="M677" s="205"/>
      <c r="N677" s="205"/>
      <c r="O677" s="205"/>
      <c r="P677" s="205"/>
      <c r="Q677" s="205"/>
      <c r="R677" s="205"/>
      <c r="S677" s="205"/>
      <c r="T677" s="205"/>
      <c r="U677" s="205"/>
      <c r="V677" s="205"/>
      <c r="W677" s="205"/>
      <c r="X677" s="205"/>
      <c r="Y677" s="205"/>
      <c r="Z677" s="205"/>
      <c r="AA677" s="205"/>
      <c r="AB677" s="205"/>
      <c r="AC677" s="205"/>
      <c r="AD677" s="205"/>
      <c r="AE677" s="205"/>
    </row>
    <row r="678" spans="3:31" ht="15.75" customHeight="1">
      <c r="C678" s="204"/>
      <c r="D678" s="205"/>
      <c r="E678" s="205"/>
      <c r="F678" s="205"/>
      <c r="G678" s="205"/>
      <c r="H678" s="205"/>
      <c r="I678" s="205"/>
      <c r="J678" s="205"/>
      <c r="K678" s="205"/>
      <c r="L678" s="205"/>
      <c r="M678" s="205"/>
      <c r="N678" s="205"/>
      <c r="O678" s="205"/>
      <c r="P678" s="205"/>
      <c r="Q678" s="205"/>
      <c r="R678" s="205"/>
      <c r="S678" s="205"/>
      <c r="T678" s="205"/>
      <c r="U678" s="205"/>
      <c r="V678" s="205"/>
      <c r="W678" s="205"/>
      <c r="X678" s="205"/>
      <c r="Y678" s="205"/>
      <c r="Z678" s="205"/>
      <c r="AA678" s="205"/>
      <c r="AB678" s="205"/>
      <c r="AC678" s="205"/>
      <c r="AD678" s="205"/>
      <c r="AE678" s="205"/>
    </row>
    <row r="679" spans="3:31" ht="15.75" customHeight="1">
      <c r="C679" s="204"/>
      <c r="D679" s="205"/>
      <c r="E679" s="205"/>
      <c r="F679" s="205"/>
      <c r="G679" s="205"/>
      <c r="H679" s="205"/>
      <c r="I679" s="205"/>
      <c r="J679" s="205"/>
      <c r="K679" s="205"/>
      <c r="L679" s="205"/>
      <c r="M679" s="205"/>
      <c r="N679" s="205"/>
      <c r="O679" s="205"/>
      <c r="P679" s="205"/>
      <c r="Q679" s="205"/>
      <c r="R679" s="205"/>
      <c r="S679" s="205"/>
      <c r="T679" s="205"/>
      <c r="U679" s="205"/>
      <c r="V679" s="205"/>
      <c r="W679" s="205"/>
      <c r="X679" s="205"/>
      <c r="Y679" s="205"/>
      <c r="Z679" s="205"/>
      <c r="AA679" s="205"/>
      <c r="AB679" s="205"/>
      <c r="AC679" s="205"/>
      <c r="AD679" s="205"/>
      <c r="AE679" s="205"/>
    </row>
    <row r="680" spans="3:31" ht="15.75" customHeight="1">
      <c r="C680" s="204"/>
      <c r="D680" s="205"/>
      <c r="E680" s="205"/>
      <c r="F680" s="205"/>
      <c r="G680" s="205"/>
      <c r="H680" s="205"/>
      <c r="I680" s="205"/>
      <c r="J680" s="205"/>
      <c r="K680" s="205"/>
      <c r="L680" s="205"/>
      <c r="M680" s="205"/>
      <c r="N680" s="205"/>
      <c r="O680" s="205"/>
      <c r="P680" s="205"/>
      <c r="Q680" s="205"/>
      <c r="R680" s="205"/>
      <c r="S680" s="205"/>
      <c r="T680" s="205"/>
      <c r="U680" s="205"/>
      <c r="V680" s="205"/>
      <c r="W680" s="205"/>
      <c r="X680" s="205"/>
      <c r="Y680" s="205"/>
      <c r="Z680" s="205"/>
      <c r="AA680" s="205"/>
      <c r="AB680" s="205"/>
      <c r="AC680" s="205"/>
      <c r="AD680" s="205"/>
      <c r="AE680" s="205"/>
    </row>
    <row r="681" spans="3:31" ht="15.75" customHeight="1">
      <c r="C681" s="204"/>
      <c r="D681" s="205"/>
      <c r="E681" s="205"/>
      <c r="F681" s="205"/>
      <c r="G681" s="205"/>
      <c r="H681" s="205"/>
      <c r="I681" s="205"/>
      <c r="J681" s="205"/>
      <c r="K681" s="205"/>
      <c r="L681" s="205"/>
      <c r="M681" s="205"/>
      <c r="N681" s="205"/>
      <c r="O681" s="205"/>
      <c r="P681" s="205"/>
      <c r="Q681" s="205"/>
      <c r="R681" s="205"/>
      <c r="S681" s="205"/>
      <c r="T681" s="205"/>
      <c r="U681" s="205"/>
      <c r="V681" s="205"/>
      <c r="W681" s="205"/>
      <c r="X681" s="205"/>
      <c r="Y681" s="205"/>
      <c r="Z681" s="205"/>
      <c r="AA681" s="205"/>
      <c r="AB681" s="205"/>
      <c r="AC681" s="205"/>
      <c r="AD681" s="205"/>
      <c r="AE681" s="205"/>
    </row>
    <row r="682" spans="3:31" ht="15.75" customHeight="1">
      <c r="C682" s="204"/>
      <c r="D682" s="205"/>
      <c r="E682" s="205"/>
      <c r="F682" s="205"/>
      <c r="G682" s="205"/>
      <c r="H682" s="205"/>
      <c r="I682" s="205"/>
      <c r="J682" s="205"/>
      <c r="K682" s="205"/>
      <c r="L682" s="205"/>
      <c r="M682" s="205"/>
      <c r="N682" s="205"/>
      <c r="O682" s="205"/>
      <c r="P682" s="205"/>
      <c r="Q682" s="205"/>
      <c r="R682" s="205"/>
      <c r="S682" s="205"/>
      <c r="T682" s="205"/>
      <c r="U682" s="205"/>
      <c r="V682" s="205"/>
      <c r="W682" s="205"/>
      <c r="X682" s="205"/>
      <c r="Y682" s="205"/>
      <c r="Z682" s="205"/>
      <c r="AA682" s="205"/>
      <c r="AB682" s="205"/>
      <c r="AC682" s="205"/>
      <c r="AD682" s="205"/>
      <c r="AE682" s="205"/>
    </row>
    <row r="683" spans="3:31" ht="15.75" customHeight="1">
      <c r="C683" s="204"/>
      <c r="D683" s="205"/>
      <c r="E683" s="205"/>
      <c r="F683" s="205"/>
      <c r="G683" s="205"/>
      <c r="H683" s="205"/>
      <c r="I683" s="205"/>
      <c r="J683" s="205"/>
      <c r="K683" s="205"/>
      <c r="L683" s="205"/>
      <c r="M683" s="205"/>
      <c r="N683" s="205"/>
      <c r="O683" s="205"/>
      <c r="P683" s="205"/>
      <c r="Q683" s="205"/>
      <c r="R683" s="205"/>
      <c r="S683" s="205"/>
      <c r="T683" s="205"/>
      <c r="U683" s="205"/>
      <c r="V683" s="205"/>
      <c r="W683" s="205"/>
      <c r="X683" s="205"/>
      <c r="Y683" s="205"/>
      <c r="Z683" s="205"/>
      <c r="AA683" s="205"/>
      <c r="AB683" s="205"/>
      <c r="AC683" s="205"/>
      <c r="AD683" s="205"/>
      <c r="AE683" s="205"/>
    </row>
    <row r="684" spans="3:31" ht="15.75" customHeight="1">
      <c r="C684" s="204"/>
      <c r="D684" s="205"/>
      <c r="E684" s="205"/>
      <c r="F684" s="205"/>
      <c r="G684" s="205"/>
      <c r="H684" s="205"/>
      <c r="I684" s="205"/>
      <c r="J684" s="205"/>
      <c r="K684" s="205"/>
      <c r="L684" s="205"/>
      <c r="M684" s="205"/>
      <c r="N684" s="205"/>
      <c r="O684" s="205"/>
      <c r="P684" s="205"/>
      <c r="Q684" s="205"/>
      <c r="R684" s="205"/>
      <c r="S684" s="205"/>
      <c r="T684" s="205"/>
      <c r="U684" s="205"/>
      <c r="V684" s="205"/>
      <c r="W684" s="205"/>
      <c r="X684" s="205"/>
      <c r="Y684" s="205"/>
      <c r="Z684" s="205"/>
      <c r="AA684" s="205"/>
      <c r="AB684" s="205"/>
      <c r="AC684" s="205"/>
      <c r="AD684" s="205"/>
      <c r="AE684" s="205"/>
    </row>
    <row r="685" spans="3:31" ht="15.75" customHeight="1">
      <c r="C685" s="204"/>
      <c r="D685" s="205"/>
      <c r="E685" s="205"/>
      <c r="F685" s="205"/>
      <c r="G685" s="205"/>
      <c r="H685" s="205"/>
      <c r="I685" s="205"/>
      <c r="J685" s="205"/>
      <c r="K685" s="205"/>
      <c r="L685" s="205"/>
      <c r="M685" s="205"/>
      <c r="N685" s="205"/>
      <c r="O685" s="205"/>
      <c r="P685" s="205"/>
      <c r="Q685" s="205"/>
      <c r="R685" s="205"/>
      <c r="S685" s="205"/>
      <c r="T685" s="205"/>
      <c r="U685" s="205"/>
      <c r="V685" s="205"/>
      <c r="W685" s="205"/>
      <c r="X685" s="205"/>
      <c r="Y685" s="205"/>
      <c r="Z685" s="205"/>
      <c r="AA685" s="205"/>
      <c r="AB685" s="205"/>
      <c r="AC685" s="205"/>
      <c r="AD685" s="205"/>
      <c r="AE685" s="205"/>
    </row>
    <row r="686" spans="3:31" ht="15.75" customHeight="1">
      <c r="C686" s="204"/>
      <c r="D686" s="205"/>
      <c r="E686" s="205"/>
      <c r="F686" s="205"/>
      <c r="G686" s="205"/>
      <c r="H686" s="205"/>
      <c r="I686" s="205"/>
      <c r="J686" s="205"/>
      <c r="K686" s="205"/>
      <c r="L686" s="205"/>
      <c r="M686" s="205"/>
      <c r="N686" s="205"/>
      <c r="O686" s="205"/>
      <c r="P686" s="205"/>
      <c r="Q686" s="205"/>
      <c r="R686" s="205"/>
      <c r="S686" s="205"/>
      <c r="T686" s="205"/>
      <c r="U686" s="205"/>
      <c r="V686" s="205"/>
      <c r="W686" s="205"/>
      <c r="X686" s="205"/>
      <c r="Y686" s="205"/>
      <c r="Z686" s="205"/>
      <c r="AA686" s="205"/>
      <c r="AB686" s="205"/>
      <c r="AC686" s="205"/>
      <c r="AD686" s="205"/>
      <c r="AE686" s="205"/>
    </row>
    <row r="687" spans="3:31" ht="15.75" customHeight="1">
      <c r="C687" s="204"/>
      <c r="D687" s="205"/>
      <c r="E687" s="205"/>
      <c r="F687" s="205"/>
      <c r="G687" s="205"/>
      <c r="H687" s="205"/>
      <c r="I687" s="205"/>
      <c r="J687" s="205"/>
      <c r="K687" s="205"/>
      <c r="L687" s="205"/>
      <c r="M687" s="205"/>
      <c r="N687" s="205"/>
      <c r="O687" s="205"/>
      <c r="P687" s="205"/>
      <c r="Q687" s="205"/>
      <c r="R687" s="205"/>
      <c r="S687" s="205"/>
      <c r="T687" s="205"/>
      <c r="U687" s="205"/>
      <c r="V687" s="205"/>
      <c r="W687" s="205"/>
      <c r="X687" s="205"/>
      <c r="Y687" s="205"/>
      <c r="Z687" s="205"/>
      <c r="AA687" s="205"/>
      <c r="AB687" s="205"/>
      <c r="AC687" s="205"/>
      <c r="AD687" s="205"/>
      <c r="AE687" s="205"/>
    </row>
    <row r="688" spans="3:31" ht="15.75" customHeight="1">
      <c r="C688" s="204"/>
      <c r="D688" s="205"/>
      <c r="E688" s="205"/>
      <c r="F688" s="205"/>
      <c r="G688" s="205"/>
      <c r="H688" s="205"/>
      <c r="I688" s="205"/>
      <c r="J688" s="205"/>
      <c r="K688" s="205"/>
      <c r="L688" s="205"/>
      <c r="M688" s="205"/>
      <c r="N688" s="205"/>
      <c r="O688" s="205"/>
      <c r="P688" s="205"/>
      <c r="Q688" s="205"/>
      <c r="R688" s="205"/>
      <c r="S688" s="205"/>
      <c r="T688" s="205"/>
      <c r="U688" s="205"/>
      <c r="V688" s="205"/>
      <c r="W688" s="205"/>
      <c r="X688" s="205"/>
      <c r="Y688" s="205"/>
      <c r="Z688" s="205"/>
      <c r="AA688" s="205"/>
      <c r="AB688" s="205"/>
      <c r="AC688" s="205"/>
      <c r="AD688" s="205"/>
      <c r="AE688" s="205"/>
    </row>
    <row r="689" spans="3:31" ht="15.75" customHeight="1">
      <c r="C689" s="204"/>
      <c r="D689" s="205"/>
      <c r="E689" s="205"/>
      <c r="F689" s="205"/>
      <c r="G689" s="205"/>
      <c r="H689" s="205"/>
      <c r="I689" s="205"/>
      <c r="J689" s="205"/>
      <c r="K689" s="205"/>
      <c r="L689" s="205"/>
      <c r="M689" s="205"/>
      <c r="N689" s="205"/>
      <c r="O689" s="205"/>
      <c r="P689" s="205"/>
      <c r="Q689" s="205"/>
      <c r="R689" s="205"/>
      <c r="S689" s="205"/>
      <c r="T689" s="205"/>
      <c r="U689" s="205"/>
      <c r="V689" s="205"/>
      <c r="W689" s="205"/>
      <c r="X689" s="205"/>
      <c r="Y689" s="205"/>
      <c r="Z689" s="205"/>
      <c r="AA689" s="205"/>
      <c r="AB689" s="205"/>
      <c r="AC689" s="205"/>
      <c r="AD689" s="205"/>
      <c r="AE689" s="205"/>
    </row>
    <row r="690" spans="3:31" ht="15.75" customHeight="1">
      <c r="C690" s="204"/>
      <c r="D690" s="205"/>
      <c r="E690" s="205"/>
      <c r="F690" s="205"/>
      <c r="G690" s="205"/>
      <c r="H690" s="205"/>
      <c r="I690" s="205"/>
      <c r="J690" s="205"/>
      <c r="K690" s="205"/>
      <c r="L690" s="205"/>
      <c r="M690" s="205"/>
      <c r="N690" s="205"/>
      <c r="O690" s="205"/>
      <c r="P690" s="205"/>
      <c r="Q690" s="205"/>
      <c r="R690" s="205"/>
      <c r="S690" s="205"/>
      <c r="T690" s="205"/>
      <c r="U690" s="205"/>
      <c r="V690" s="205"/>
      <c r="W690" s="205"/>
      <c r="X690" s="205"/>
      <c r="Y690" s="205"/>
      <c r="Z690" s="205"/>
      <c r="AA690" s="205"/>
      <c r="AB690" s="205"/>
      <c r="AC690" s="205"/>
      <c r="AD690" s="205"/>
      <c r="AE690" s="205"/>
    </row>
    <row r="691" spans="3:31" ht="15.75" customHeight="1">
      <c r="C691" s="204"/>
      <c r="D691" s="205"/>
      <c r="E691" s="205"/>
      <c r="F691" s="205"/>
      <c r="G691" s="205"/>
      <c r="H691" s="205"/>
      <c r="I691" s="205"/>
      <c r="J691" s="205"/>
      <c r="K691" s="205"/>
      <c r="L691" s="205"/>
      <c r="M691" s="205"/>
      <c r="N691" s="205"/>
      <c r="O691" s="205"/>
      <c r="P691" s="205"/>
      <c r="Q691" s="205"/>
      <c r="R691" s="205"/>
      <c r="S691" s="205"/>
      <c r="T691" s="205"/>
      <c r="U691" s="205"/>
      <c r="V691" s="205"/>
      <c r="W691" s="205"/>
      <c r="X691" s="205"/>
      <c r="Y691" s="205"/>
      <c r="Z691" s="205"/>
      <c r="AA691" s="205"/>
      <c r="AB691" s="205"/>
      <c r="AC691" s="205"/>
      <c r="AD691" s="205"/>
      <c r="AE691" s="205"/>
    </row>
    <row r="692" spans="3:31" ht="15.75" customHeight="1">
      <c r="C692" s="204"/>
      <c r="D692" s="205"/>
      <c r="E692" s="205"/>
      <c r="F692" s="205"/>
      <c r="G692" s="205"/>
      <c r="H692" s="205"/>
      <c r="I692" s="205"/>
      <c r="J692" s="205"/>
      <c r="K692" s="205"/>
      <c r="L692" s="205"/>
      <c r="M692" s="205"/>
      <c r="N692" s="205"/>
      <c r="O692" s="205"/>
      <c r="P692" s="205"/>
      <c r="Q692" s="205"/>
      <c r="R692" s="205"/>
      <c r="S692" s="205"/>
      <c r="T692" s="205"/>
      <c r="U692" s="205"/>
      <c r="V692" s="205"/>
      <c r="W692" s="205"/>
      <c r="X692" s="205"/>
      <c r="Y692" s="205"/>
      <c r="Z692" s="205"/>
      <c r="AA692" s="205"/>
      <c r="AB692" s="205"/>
      <c r="AC692" s="205"/>
      <c r="AD692" s="205"/>
      <c r="AE692" s="205"/>
    </row>
    <row r="693" spans="3:31" ht="15.75" customHeight="1">
      <c r="C693" s="204"/>
      <c r="D693" s="205"/>
      <c r="E693" s="205"/>
      <c r="F693" s="205"/>
      <c r="G693" s="205"/>
      <c r="H693" s="205"/>
      <c r="I693" s="205"/>
      <c r="J693" s="205"/>
      <c r="K693" s="205"/>
      <c r="L693" s="205"/>
      <c r="M693" s="205"/>
      <c r="N693" s="205"/>
      <c r="O693" s="205"/>
      <c r="P693" s="205"/>
      <c r="Q693" s="205"/>
      <c r="R693" s="205"/>
      <c r="S693" s="205"/>
      <c r="T693" s="205"/>
      <c r="U693" s="205"/>
      <c r="V693" s="205"/>
      <c r="W693" s="205"/>
      <c r="X693" s="205"/>
      <c r="Y693" s="205"/>
      <c r="Z693" s="205"/>
      <c r="AA693" s="205"/>
      <c r="AB693" s="205"/>
      <c r="AC693" s="205"/>
      <c r="AD693" s="205"/>
      <c r="AE693" s="205"/>
    </row>
    <row r="694" spans="3:31" ht="15.75" customHeight="1">
      <c r="C694" s="204"/>
      <c r="D694" s="205"/>
      <c r="E694" s="205"/>
      <c r="F694" s="205"/>
      <c r="G694" s="205"/>
      <c r="H694" s="205"/>
      <c r="I694" s="205"/>
      <c r="J694" s="205"/>
      <c r="K694" s="205"/>
      <c r="L694" s="205"/>
      <c r="M694" s="205"/>
      <c r="N694" s="205"/>
      <c r="O694" s="205"/>
      <c r="P694" s="205"/>
      <c r="Q694" s="205"/>
      <c r="R694" s="205"/>
      <c r="S694" s="205"/>
      <c r="T694" s="205"/>
      <c r="U694" s="205"/>
      <c r="V694" s="205"/>
      <c r="W694" s="205"/>
      <c r="X694" s="205"/>
      <c r="Y694" s="205"/>
      <c r="Z694" s="205"/>
      <c r="AA694" s="205"/>
      <c r="AB694" s="205"/>
      <c r="AC694" s="205"/>
      <c r="AD694" s="205"/>
      <c r="AE694" s="205"/>
    </row>
    <row r="695" spans="3:31" ht="15.75" customHeight="1">
      <c r="C695" s="204"/>
      <c r="D695" s="205"/>
      <c r="E695" s="205"/>
      <c r="F695" s="205"/>
      <c r="G695" s="205"/>
      <c r="H695" s="205"/>
      <c r="I695" s="205"/>
      <c r="J695" s="205"/>
      <c r="K695" s="205"/>
      <c r="L695" s="205"/>
      <c r="M695" s="205"/>
      <c r="N695" s="205"/>
      <c r="O695" s="205"/>
      <c r="P695" s="205"/>
      <c r="Q695" s="205"/>
      <c r="R695" s="205"/>
      <c r="S695" s="205"/>
      <c r="T695" s="205"/>
      <c r="U695" s="205"/>
      <c r="V695" s="205"/>
      <c r="W695" s="205"/>
      <c r="X695" s="205"/>
      <c r="Y695" s="205"/>
      <c r="Z695" s="205"/>
      <c r="AA695" s="205"/>
      <c r="AB695" s="205"/>
      <c r="AC695" s="205"/>
      <c r="AD695" s="205"/>
      <c r="AE695" s="205"/>
    </row>
    <row r="696" spans="3:31" ht="15.75" customHeight="1">
      <c r="C696" s="204"/>
      <c r="D696" s="205"/>
      <c r="E696" s="205"/>
      <c r="F696" s="205"/>
      <c r="G696" s="205"/>
      <c r="H696" s="205"/>
      <c r="I696" s="205"/>
      <c r="J696" s="205"/>
      <c r="K696" s="205"/>
      <c r="L696" s="205"/>
      <c r="M696" s="205"/>
      <c r="N696" s="205"/>
      <c r="O696" s="205"/>
      <c r="P696" s="205"/>
      <c r="Q696" s="205"/>
      <c r="R696" s="205"/>
      <c r="S696" s="205"/>
      <c r="T696" s="205"/>
      <c r="U696" s="205"/>
      <c r="V696" s="205"/>
      <c r="W696" s="205"/>
      <c r="X696" s="205"/>
      <c r="Y696" s="205"/>
      <c r="Z696" s="205"/>
      <c r="AA696" s="205"/>
      <c r="AB696" s="205"/>
      <c r="AC696" s="205"/>
      <c r="AD696" s="205"/>
      <c r="AE696" s="205"/>
    </row>
    <row r="697" spans="3:31" ht="15.75" customHeight="1">
      <c r="C697" s="204"/>
      <c r="D697" s="205"/>
      <c r="E697" s="205"/>
      <c r="F697" s="205"/>
      <c r="G697" s="205"/>
      <c r="H697" s="205"/>
      <c r="I697" s="205"/>
      <c r="J697" s="205"/>
      <c r="K697" s="205"/>
      <c r="L697" s="205"/>
      <c r="M697" s="205"/>
      <c r="N697" s="205"/>
      <c r="O697" s="205"/>
      <c r="P697" s="205"/>
      <c r="Q697" s="205"/>
      <c r="R697" s="205"/>
      <c r="S697" s="205"/>
      <c r="T697" s="205"/>
      <c r="U697" s="205"/>
      <c r="V697" s="205"/>
      <c r="W697" s="205"/>
      <c r="X697" s="205"/>
      <c r="Y697" s="205"/>
      <c r="Z697" s="205"/>
      <c r="AA697" s="205"/>
      <c r="AB697" s="205"/>
      <c r="AC697" s="205"/>
      <c r="AD697" s="205"/>
      <c r="AE697" s="205"/>
    </row>
    <row r="698" spans="3:31" ht="15.75" customHeight="1">
      <c r="C698" s="204"/>
      <c r="D698" s="205"/>
      <c r="E698" s="205"/>
      <c r="F698" s="205"/>
      <c r="G698" s="205"/>
      <c r="H698" s="205"/>
      <c r="I698" s="205"/>
      <c r="J698" s="205"/>
      <c r="K698" s="205"/>
      <c r="L698" s="205"/>
      <c r="M698" s="205"/>
      <c r="N698" s="205"/>
      <c r="O698" s="205"/>
      <c r="P698" s="205"/>
      <c r="Q698" s="205"/>
      <c r="R698" s="205"/>
      <c r="S698" s="205"/>
      <c r="T698" s="205"/>
      <c r="U698" s="205"/>
      <c r="V698" s="205"/>
      <c r="W698" s="205"/>
      <c r="X698" s="205"/>
      <c r="Y698" s="205"/>
      <c r="Z698" s="205"/>
      <c r="AA698" s="205"/>
      <c r="AB698" s="205"/>
      <c r="AC698" s="205"/>
      <c r="AD698" s="205"/>
      <c r="AE698" s="205"/>
    </row>
    <row r="699" spans="3:31" ht="15.75" customHeight="1">
      <c r="C699" s="204"/>
      <c r="D699" s="205"/>
      <c r="E699" s="205"/>
      <c r="F699" s="205"/>
      <c r="G699" s="205"/>
      <c r="H699" s="205"/>
      <c r="I699" s="205"/>
      <c r="J699" s="205"/>
      <c r="K699" s="205"/>
      <c r="L699" s="205"/>
      <c r="M699" s="205"/>
      <c r="N699" s="205"/>
      <c r="O699" s="205"/>
      <c r="P699" s="205"/>
      <c r="Q699" s="205"/>
      <c r="R699" s="205"/>
      <c r="S699" s="205"/>
      <c r="T699" s="205"/>
      <c r="U699" s="205"/>
      <c r="V699" s="205"/>
      <c r="W699" s="205"/>
      <c r="X699" s="205"/>
      <c r="Y699" s="205"/>
      <c r="Z699" s="205"/>
      <c r="AA699" s="205"/>
      <c r="AB699" s="205"/>
      <c r="AC699" s="205"/>
      <c r="AD699" s="205"/>
      <c r="AE699" s="205"/>
    </row>
    <row r="700" spans="3:31" ht="15.75" customHeight="1">
      <c r="C700" s="204"/>
      <c r="D700" s="205"/>
      <c r="E700" s="205"/>
      <c r="F700" s="205"/>
      <c r="G700" s="205"/>
      <c r="H700" s="205"/>
      <c r="I700" s="205"/>
      <c r="J700" s="205"/>
      <c r="K700" s="205"/>
      <c r="L700" s="205"/>
      <c r="M700" s="205"/>
      <c r="N700" s="205"/>
      <c r="O700" s="205"/>
      <c r="P700" s="205"/>
      <c r="Q700" s="205"/>
      <c r="R700" s="205"/>
      <c r="S700" s="205"/>
      <c r="T700" s="205"/>
      <c r="U700" s="205"/>
      <c r="V700" s="205"/>
      <c r="W700" s="205"/>
      <c r="X700" s="205"/>
      <c r="Y700" s="205"/>
      <c r="Z700" s="205"/>
      <c r="AA700" s="205"/>
      <c r="AB700" s="205"/>
      <c r="AC700" s="205"/>
      <c r="AD700" s="205"/>
      <c r="AE700" s="205"/>
    </row>
    <row r="701" spans="3:31" ht="15.75" customHeight="1">
      <c r="C701" s="204"/>
      <c r="D701" s="205"/>
      <c r="E701" s="205"/>
      <c r="F701" s="205"/>
      <c r="G701" s="205"/>
      <c r="H701" s="205"/>
      <c r="I701" s="205"/>
      <c r="J701" s="205"/>
      <c r="K701" s="205"/>
      <c r="L701" s="205"/>
      <c r="M701" s="205"/>
      <c r="N701" s="205"/>
      <c r="O701" s="205"/>
      <c r="P701" s="205"/>
      <c r="Q701" s="205"/>
      <c r="R701" s="205"/>
      <c r="S701" s="205"/>
      <c r="T701" s="205"/>
      <c r="U701" s="205"/>
      <c r="V701" s="205"/>
      <c r="W701" s="205"/>
      <c r="X701" s="205"/>
      <c r="Y701" s="205"/>
      <c r="Z701" s="205"/>
      <c r="AA701" s="205"/>
      <c r="AB701" s="205"/>
      <c r="AC701" s="205"/>
      <c r="AD701" s="205"/>
      <c r="AE701" s="205"/>
    </row>
    <row r="702" spans="3:31" ht="15.75" customHeight="1">
      <c r="C702" s="204"/>
      <c r="D702" s="205"/>
      <c r="E702" s="205"/>
      <c r="F702" s="205"/>
      <c r="G702" s="205"/>
      <c r="H702" s="205"/>
      <c r="I702" s="205"/>
      <c r="J702" s="205"/>
      <c r="K702" s="205"/>
      <c r="L702" s="205"/>
      <c r="M702" s="205"/>
      <c r="N702" s="205"/>
      <c r="O702" s="205"/>
      <c r="P702" s="205"/>
      <c r="Q702" s="205"/>
      <c r="R702" s="205"/>
      <c r="S702" s="205"/>
      <c r="T702" s="205"/>
      <c r="U702" s="205"/>
      <c r="V702" s="205"/>
      <c r="W702" s="205"/>
      <c r="X702" s="205"/>
      <c r="Y702" s="205"/>
      <c r="Z702" s="205"/>
      <c r="AA702" s="205"/>
      <c r="AB702" s="205"/>
      <c r="AC702" s="205"/>
      <c r="AD702" s="205"/>
      <c r="AE702" s="205"/>
    </row>
    <row r="703" spans="3:31" ht="15.75" customHeight="1">
      <c r="C703" s="204"/>
      <c r="D703" s="205"/>
      <c r="E703" s="205"/>
      <c r="F703" s="205"/>
      <c r="G703" s="205"/>
      <c r="H703" s="205"/>
      <c r="I703" s="205"/>
      <c r="J703" s="205"/>
      <c r="K703" s="205"/>
      <c r="L703" s="205"/>
      <c r="M703" s="205"/>
      <c r="N703" s="205"/>
      <c r="O703" s="205"/>
      <c r="P703" s="205"/>
      <c r="Q703" s="205"/>
      <c r="R703" s="205"/>
      <c r="S703" s="205"/>
      <c r="T703" s="205"/>
      <c r="U703" s="205"/>
      <c r="V703" s="205"/>
      <c r="W703" s="205"/>
      <c r="X703" s="205"/>
      <c r="Y703" s="205"/>
      <c r="Z703" s="205"/>
      <c r="AA703" s="205"/>
      <c r="AB703" s="205"/>
      <c r="AC703" s="205"/>
      <c r="AD703" s="205"/>
      <c r="AE703" s="205"/>
    </row>
    <row r="704" spans="3:31" ht="15.75" customHeight="1">
      <c r="C704" s="204"/>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5"/>
      <c r="Z704" s="205"/>
      <c r="AA704" s="205"/>
      <c r="AB704" s="205"/>
      <c r="AC704" s="205"/>
      <c r="AD704" s="205"/>
      <c r="AE704" s="205"/>
    </row>
    <row r="705" spans="3:31" ht="15.75" customHeight="1">
      <c r="C705" s="204"/>
      <c r="D705" s="205"/>
      <c r="E705" s="205"/>
      <c r="F705" s="205"/>
      <c r="G705" s="205"/>
      <c r="H705" s="205"/>
      <c r="I705" s="205"/>
      <c r="J705" s="205"/>
      <c r="K705" s="205"/>
      <c r="L705" s="205"/>
      <c r="M705" s="205"/>
      <c r="N705" s="205"/>
      <c r="O705" s="205"/>
      <c r="P705" s="205"/>
      <c r="Q705" s="205"/>
      <c r="R705" s="205"/>
      <c r="S705" s="205"/>
      <c r="T705" s="205"/>
      <c r="U705" s="205"/>
      <c r="V705" s="205"/>
      <c r="W705" s="205"/>
      <c r="X705" s="205"/>
      <c r="Y705" s="205"/>
      <c r="Z705" s="205"/>
      <c r="AA705" s="205"/>
      <c r="AB705" s="205"/>
      <c r="AC705" s="205"/>
      <c r="AD705" s="205"/>
      <c r="AE705" s="205"/>
    </row>
    <row r="706" spans="3:31" ht="15.75" customHeight="1">
      <c r="C706" s="204"/>
      <c r="D706" s="205"/>
      <c r="E706" s="205"/>
      <c r="F706" s="205"/>
      <c r="G706" s="205"/>
      <c r="H706" s="205"/>
      <c r="I706" s="205"/>
      <c r="J706" s="205"/>
      <c r="K706" s="205"/>
      <c r="L706" s="205"/>
      <c r="M706" s="205"/>
      <c r="N706" s="205"/>
      <c r="O706" s="205"/>
      <c r="P706" s="205"/>
      <c r="Q706" s="205"/>
      <c r="R706" s="205"/>
      <c r="S706" s="205"/>
      <c r="T706" s="205"/>
      <c r="U706" s="205"/>
      <c r="V706" s="205"/>
      <c r="W706" s="205"/>
      <c r="X706" s="205"/>
      <c r="Y706" s="205"/>
      <c r="Z706" s="205"/>
      <c r="AA706" s="205"/>
      <c r="AB706" s="205"/>
      <c r="AC706" s="205"/>
      <c r="AD706" s="205"/>
      <c r="AE706" s="205"/>
    </row>
    <row r="707" spans="3:31" ht="15.75" customHeight="1">
      <c r="C707" s="204"/>
      <c r="D707" s="205"/>
      <c r="E707" s="205"/>
      <c r="F707" s="205"/>
      <c r="G707" s="205"/>
      <c r="H707" s="205"/>
      <c r="I707" s="205"/>
      <c r="J707" s="205"/>
      <c r="K707" s="205"/>
      <c r="L707" s="205"/>
      <c r="M707" s="205"/>
      <c r="N707" s="205"/>
      <c r="O707" s="205"/>
      <c r="P707" s="205"/>
      <c r="Q707" s="205"/>
      <c r="R707" s="205"/>
      <c r="S707" s="205"/>
      <c r="T707" s="205"/>
      <c r="U707" s="205"/>
      <c r="V707" s="205"/>
      <c r="W707" s="205"/>
      <c r="X707" s="205"/>
      <c r="Y707" s="205"/>
      <c r="Z707" s="205"/>
      <c r="AA707" s="205"/>
      <c r="AB707" s="205"/>
      <c r="AC707" s="205"/>
      <c r="AD707" s="205"/>
      <c r="AE707" s="205"/>
    </row>
    <row r="708" spans="3:31" ht="15.75" customHeight="1">
      <c r="C708" s="204"/>
      <c r="D708" s="205"/>
      <c r="E708" s="205"/>
      <c r="F708" s="205"/>
      <c r="G708" s="205"/>
      <c r="H708" s="205"/>
      <c r="I708" s="205"/>
      <c r="J708" s="205"/>
      <c r="K708" s="205"/>
      <c r="L708" s="205"/>
      <c r="M708" s="205"/>
      <c r="N708" s="205"/>
      <c r="O708" s="205"/>
      <c r="P708" s="205"/>
      <c r="Q708" s="205"/>
      <c r="R708" s="205"/>
      <c r="S708" s="205"/>
      <c r="T708" s="205"/>
      <c r="U708" s="205"/>
      <c r="V708" s="205"/>
      <c r="W708" s="205"/>
      <c r="X708" s="205"/>
      <c r="Y708" s="205"/>
      <c r="Z708" s="205"/>
      <c r="AA708" s="205"/>
      <c r="AB708" s="205"/>
      <c r="AC708" s="205"/>
      <c r="AD708" s="205"/>
      <c r="AE708" s="205"/>
    </row>
    <row r="709" spans="3:31" ht="15.75" customHeight="1">
      <c r="C709" s="204"/>
      <c r="D709" s="205"/>
      <c r="E709" s="205"/>
      <c r="F709" s="205"/>
      <c r="G709" s="205"/>
      <c r="H709" s="205"/>
      <c r="I709" s="205"/>
      <c r="J709" s="205"/>
      <c r="K709" s="205"/>
      <c r="L709" s="205"/>
      <c r="M709" s="205"/>
      <c r="N709" s="205"/>
      <c r="O709" s="205"/>
      <c r="P709" s="205"/>
      <c r="Q709" s="205"/>
      <c r="R709" s="205"/>
      <c r="S709" s="205"/>
      <c r="T709" s="205"/>
      <c r="U709" s="205"/>
      <c r="V709" s="205"/>
      <c r="W709" s="205"/>
      <c r="X709" s="205"/>
      <c r="Y709" s="205"/>
      <c r="Z709" s="205"/>
      <c r="AA709" s="205"/>
      <c r="AB709" s="205"/>
      <c r="AC709" s="205"/>
      <c r="AD709" s="205"/>
      <c r="AE709" s="205"/>
    </row>
    <row r="710" spans="3:31" ht="15.75" customHeight="1">
      <c r="C710" s="204"/>
      <c r="D710" s="205"/>
      <c r="E710" s="205"/>
      <c r="F710" s="205"/>
      <c r="G710" s="205"/>
      <c r="H710" s="205"/>
      <c r="I710" s="205"/>
      <c r="J710" s="205"/>
      <c r="K710" s="205"/>
      <c r="L710" s="205"/>
      <c r="M710" s="205"/>
      <c r="N710" s="205"/>
      <c r="O710" s="205"/>
      <c r="P710" s="205"/>
      <c r="Q710" s="205"/>
      <c r="R710" s="205"/>
      <c r="S710" s="205"/>
      <c r="T710" s="205"/>
      <c r="U710" s="205"/>
      <c r="V710" s="205"/>
      <c r="W710" s="205"/>
      <c r="X710" s="205"/>
      <c r="Y710" s="205"/>
      <c r="Z710" s="205"/>
      <c r="AA710" s="205"/>
      <c r="AB710" s="205"/>
      <c r="AC710" s="205"/>
      <c r="AD710" s="205"/>
      <c r="AE710" s="205"/>
    </row>
    <row r="711" spans="3:31" ht="15.75" customHeight="1">
      <c r="C711" s="204"/>
      <c r="D711" s="205"/>
      <c r="E711" s="205"/>
      <c r="F711" s="205"/>
      <c r="G711" s="205"/>
      <c r="H711" s="205"/>
      <c r="I711" s="205"/>
      <c r="J711" s="205"/>
      <c r="K711" s="205"/>
      <c r="L711" s="205"/>
      <c r="M711" s="205"/>
      <c r="N711" s="205"/>
      <c r="O711" s="205"/>
      <c r="P711" s="205"/>
      <c r="Q711" s="205"/>
      <c r="R711" s="205"/>
      <c r="S711" s="205"/>
      <c r="T711" s="205"/>
      <c r="U711" s="205"/>
      <c r="V711" s="205"/>
      <c r="W711" s="205"/>
      <c r="X711" s="205"/>
      <c r="Y711" s="205"/>
      <c r="Z711" s="205"/>
      <c r="AA711" s="205"/>
      <c r="AB711" s="205"/>
      <c r="AC711" s="205"/>
      <c r="AD711" s="205"/>
      <c r="AE711" s="205"/>
    </row>
    <row r="712" spans="3:31" ht="15.75" customHeight="1">
      <c r="C712" s="204"/>
      <c r="D712" s="205"/>
      <c r="E712" s="205"/>
      <c r="F712" s="205"/>
      <c r="G712" s="205"/>
      <c r="H712" s="205"/>
      <c r="I712" s="205"/>
      <c r="J712" s="205"/>
      <c r="K712" s="205"/>
      <c r="L712" s="205"/>
      <c r="M712" s="205"/>
      <c r="N712" s="205"/>
      <c r="O712" s="205"/>
      <c r="P712" s="205"/>
      <c r="Q712" s="205"/>
      <c r="R712" s="205"/>
      <c r="S712" s="205"/>
      <c r="T712" s="205"/>
      <c r="U712" s="205"/>
      <c r="V712" s="205"/>
      <c r="W712" s="205"/>
      <c r="X712" s="205"/>
      <c r="Y712" s="205"/>
      <c r="Z712" s="205"/>
      <c r="AA712" s="205"/>
      <c r="AB712" s="205"/>
      <c r="AC712" s="205"/>
      <c r="AD712" s="205"/>
      <c r="AE712" s="205"/>
    </row>
    <row r="713" spans="3:31" ht="15.75" customHeight="1">
      <c r="C713" s="204"/>
      <c r="D713" s="205"/>
      <c r="E713" s="205"/>
      <c r="F713" s="205"/>
      <c r="G713" s="205"/>
      <c r="H713" s="205"/>
      <c r="I713" s="205"/>
      <c r="J713" s="205"/>
      <c r="K713" s="205"/>
      <c r="L713" s="205"/>
      <c r="M713" s="205"/>
      <c r="N713" s="205"/>
      <c r="O713" s="205"/>
      <c r="P713" s="205"/>
      <c r="Q713" s="205"/>
      <c r="R713" s="205"/>
      <c r="S713" s="205"/>
      <c r="T713" s="205"/>
      <c r="U713" s="205"/>
      <c r="V713" s="205"/>
      <c r="W713" s="205"/>
      <c r="X713" s="205"/>
      <c r="Y713" s="205"/>
      <c r="Z713" s="205"/>
      <c r="AA713" s="205"/>
      <c r="AB713" s="205"/>
      <c r="AC713" s="205"/>
      <c r="AD713" s="205"/>
      <c r="AE713" s="205"/>
    </row>
    <row r="714" spans="3:31" ht="15.75" customHeight="1">
      <c r="C714" s="204"/>
      <c r="D714" s="205"/>
      <c r="E714" s="205"/>
      <c r="F714" s="205"/>
      <c r="G714" s="205"/>
      <c r="H714" s="205"/>
      <c r="I714" s="205"/>
      <c r="J714" s="205"/>
      <c r="K714" s="205"/>
      <c r="L714" s="205"/>
      <c r="M714" s="205"/>
      <c r="N714" s="205"/>
      <c r="O714" s="205"/>
      <c r="P714" s="205"/>
      <c r="Q714" s="205"/>
      <c r="R714" s="205"/>
      <c r="S714" s="205"/>
      <c r="T714" s="205"/>
      <c r="U714" s="205"/>
      <c r="V714" s="205"/>
      <c r="W714" s="205"/>
      <c r="X714" s="205"/>
      <c r="Y714" s="205"/>
      <c r="Z714" s="205"/>
      <c r="AA714" s="205"/>
      <c r="AB714" s="205"/>
      <c r="AC714" s="205"/>
      <c r="AD714" s="205"/>
      <c r="AE714" s="205"/>
    </row>
    <row r="715" spans="3:31" ht="15.75" customHeight="1">
      <c r="C715" s="204"/>
      <c r="D715" s="205"/>
      <c r="E715" s="205"/>
      <c r="F715" s="205"/>
      <c r="G715" s="205"/>
      <c r="H715" s="205"/>
      <c r="I715" s="205"/>
      <c r="J715" s="205"/>
      <c r="K715" s="205"/>
      <c r="L715" s="205"/>
      <c r="M715" s="205"/>
      <c r="N715" s="205"/>
      <c r="O715" s="205"/>
      <c r="P715" s="205"/>
      <c r="Q715" s="205"/>
      <c r="R715" s="205"/>
      <c r="S715" s="205"/>
      <c r="T715" s="205"/>
      <c r="U715" s="205"/>
      <c r="V715" s="205"/>
      <c r="W715" s="205"/>
      <c r="X715" s="205"/>
      <c r="Y715" s="205"/>
      <c r="Z715" s="205"/>
      <c r="AA715" s="205"/>
      <c r="AB715" s="205"/>
      <c r="AC715" s="205"/>
      <c r="AD715" s="205"/>
      <c r="AE715" s="205"/>
    </row>
    <row r="716" spans="3:31" ht="15.75" customHeight="1">
      <c r="C716" s="204"/>
      <c r="D716" s="205"/>
      <c r="E716" s="205"/>
      <c r="F716" s="205"/>
      <c r="G716" s="205"/>
      <c r="H716" s="205"/>
      <c r="I716" s="205"/>
      <c r="J716" s="205"/>
      <c r="K716" s="205"/>
      <c r="L716" s="205"/>
      <c r="M716" s="205"/>
      <c r="N716" s="205"/>
      <c r="O716" s="205"/>
      <c r="P716" s="205"/>
      <c r="Q716" s="205"/>
      <c r="R716" s="205"/>
      <c r="S716" s="205"/>
      <c r="T716" s="205"/>
      <c r="U716" s="205"/>
      <c r="V716" s="205"/>
      <c r="W716" s="205"/>
      <c r="X716" s="205"/>
      <c r="Y716" s="205"/>
      <c r="Z716" s="205"/>
      <c r="AA716" s="205"/>
      <c r="AB716" s="205"/>
      <c r="AC716" s="205"/>
      <c r="AD716" s="205"/>
      <c r="AE716" s="205"/>
    </row>
    <row r="717" spans="3:31" ht="15.75" customHeight="1">
      <c r="C717" s="204"/>
      <c r="D717" s="205"/>
      <c r="E717" s="205"/>
      <c r="F717" s="205"/>
      <c r="G717" s="205"/>
      <c r="H717" s="205"/>
      <c r="I717" s="205"/>
      <c r="J717" s="205"/>
      <c r="K717" s="205"/>
      <c r="L717" s="205"/>
      <c r="M717" s="205"/>
      <c r="N717" s="205"/>
      <c r="O717" s="205"/>
      <c r="P717" s="205"/>
      <c r="Q717" s="205"/>
      <c r="R717" s="205"/>
      <c r="S717" s="205"/>
      <c r="T717" s="205"/>
      <c r="U717" s="205"/>
      <c r="V717" s="205"/>
      <c r="W717" s="205"/>
      <c r="X717" s="205"/>
      <c r="Y717" s="205"/>
      <c r="Z717" s="205"/>
      <c r="AA717" s="205"/>
      <c r="AB717" s="205"/>
      <c r="AC717" s="205"/>
      <c r="AD717" s="205"/>
      <c r="AE717" s="205"/>
    </row>
    <row r="718" spans="3:31" ht="15.75" customHeight="1">
      <c r="C718" s="204"/>
      <c r="D718" s="205"/>
      <c r="E718" s="205"/>
      <c r="F718" s="205"/>
      <c r="G718" s="205"/>
      <c r="H718" s="205"/>
      <c r="I718" s="205"/>
      <c r="J718" s="205"/>
      <c r="K718" s="205"/>
      <c r="L718" s="205"/>
      <c r="M718" s="205"/>
      <c r="N718" s="205"/>
      <c r="O718" s="205"/>
      <c r="P718" s="205"/>
      <c r="Q718" s="205"/>
      <c r="R718" s="205"/>
      <c r="S718" s="205"/>
      <c r="T718" s="205"/>
      <c r="U718" s="205"/>
      <c r="V718" s="205"/>
      <c r="W718" s="205"/>
      <c r="X718" s="205"/>
      <c r="Y718" s="205"/>
      <c r="Z718" s="205"/>
      <c r="AA718" s="205"/>
      <c r="AB718" s="205"/>
      <c r="AC718" s="205"/>
      <c r="AD718" s="205"/>
      <c r="AE718" s="205"/>
    </row>
    <row r="719" spans="3:31" ht="15.75" customHeight="1">
      <c r="C719" s="204"/>
      <c r="D719" s="205"/>
      <c r="E719" s="205"/>
      <c r="F719" s="205"/>
      <c r="G719" s="205"/>
      <c r="H719" s="205"/>
      <c r="I719" s="205"/>
      <c r="J719" s="205"/>
      <c r="K719" s="205"/>
      <c r="L719" s="205"/>
      <c r="M719" s="205"/>
      <c r="N719" s="205"/>
      <c r="O719" s="205"/>
      <c r="P719" s="205"/>
      <c r="Q719" s="205"/>
      <c r="R719" s="205"/>
      <c r="S719" s="205"/>
      <c r="T719" s="205"/>
      <c r="U719" s="205"/>
      <c r="V719" s="205"/>
      <c r="W719" s="205"/>
      <c r="X719" s="205"/>
      <c r="Y719" s="205"/>
      <c r="Z719" s="205"/>
      <c r="AA719" s="205"/>
      <c r="AB719" s="205"/>
      <c r="AC719" s="205"/>
      <c r="AD719" s="205"/>
      <c r="AE719" s="205"/>
    </row>
    <row r="720" spans="3:31" ht="15.75" customHeight="1">
      <c r="C720" s="204"/>
      <c r="D720" s="205"/>
      <c r="E720" s="205"/>
      <c r="F720" s="205"/>
      <c r="G720" s="205"/>
      <c r="H720" s="205"/>
      <c r="I720" s="205"/>
      <c r="J720" s="205"/>
      <c r="K720" s="205"/>
      <c r="L720" s="205"/>
      <c r="M720" s="205"/>
      <c r="N720" s="205"/>
      <c r="O720" s="205"/>
      <c r="P720" s="205"/>
      <c r="Q720" s="205"/>
      <c r="R720" s="205"/>
      <c r="S720" s="205"/>
      <c r="T720" s="205"/>
      <c r="U720" s="205"/>
      <c r="V720" s="205"/>
      <c r="W720" s="205"/>
      <c r="X720" s="205"/>
      <c r="Y720" s="205"/>
      <c r="Z720" s="205"/>
      <c r="AA720" s="205"/>
      <c r="AB720" s="205"/>
      <c r="AC720" s="205"/>
      <c r="AD720" s="205"/>
      <c r="AE720" s="205"/>
    </row>
    <row r="721" spans="3:31" ht="15.75" customHeight="1">
      <c r="C721" s="204"/>
      <c r="D721" s="205"/>
      <c r="E721" s="205"/>
      <c r="F721" s="205"/>
      <c r="G721" s="205"/>
      <c r="H721" s="205"/>
      <c r="I721" s="205"/>
      <c r="J721" s="205"/>
      <c r="K721" s="205"/>
      <c r="L721" s="205"/>
      <c r="M721" s="205"/>
      <c r="N721" s="205"/>
      <c r="O721" s="205"/>
      <c r="P721" s="205"/>
      <c r="Q721" s="205"/>
      <c r="R721" s="205"/>
      <c r="S721" s="205"/>
      <c r="T721" s="205"/>
      <c r="U721" s="205"/>
      <c r="V721" s="205"/>
      <c r="W721" s="205"/>
      <c r="X721" s="205"/>
      <c r="Y721" s="205"/>
      <c r="Z721" s="205"/>
      <c r="AA721" s="205"/>
      <c r="AB721" s="205"/>
      <c r="AC721" s="205"/>
      <c r="AD721" s="205"/>
      <c r="AE721" s="205"/>
    </row>
    <row r="722" spans="3:31" ht="15.75" customHeight="1">
      <c r="C722" s="204"/>
      <c r="D722" s="205"/>
      <c r="E722" s="205"/>
      <c r="F722" s="205"/>
      <c r="G722" s="205"/>
      <c r="H722" s="205"/>
      <c r="I722" s="205"/>
      <c r="J722" s="205"/>
      <c r="K722" s="205"/>
      <c r="L722" s="205"/>
      <c r="M722" s="205"/>
      <c r="N722" s="205"/>
      <c r="O722" s="205"/>
      <c r="P722" s="205"/>
      <c r="Q722" s="205"/>
      <c r="R722" s="205"/>
      <c r="S722" s="205"/>
      <c r="T722" s="205"/>
      <c r="U722" s="205"/>
      <c r="V722" s="205"/>
      <c r="W722" s="205"/>
      <c r="X722" s="205"/>
      <c r="Y722" s="205"/>
      <c r="Z722" s="205"/>
      <c r="AA722" s="205"/>
      <c r="AB722" s="205"/>
      <c r="AC722" s="205"/>
      <c r="AD722" s="205"/>
      <c r="AE722" s="205"/>
    </row>
    <row r="723" spans="3:31" ht="15.75" customHeight="1">
      <c r="C723" s="204"/>
      <c r="D723" s="205"/>
      <c r="E723" s="205"/>
      <c r="F723" s="205"/>
      <c r="G723" s="205"/>
      <c r="H723" s="205"/>
      <c r="I723" s="205"/>
      <c r="J723" s="205"/>
      <c r="K723" s="205"/>
      <c r="L723" s="205"/>
      <c r="M723" s="205"/>
      <c r="N723" s="205"/>
      <c r="O723" s="205"/>
      <c r="P723" s="205"/>
      <c r="Q723" s="205"/>
      <c r="R723" s="205"/>
      <c r="S723" s="205"/>
      <c r="T723" s="205"/>
      <c r="U723" s="205"/>
      <c r="V723" s="205"/>
      <c r="W723" s="205"/>
      <c r="X723" s="205"/>
      <c r="Y723" s="205"/>
      <c r="Z723" s="205"/>
      <c r="AA723" s="205"/>
      <c r="AB723" s="205"/>
      <c r="AC723" s="205"/>
      <c r="AD723" s="205"/>
      <c r="AE723" s="205"/>
    </row>
    <row r="724" spans="3:31" ht="15.75" customHeight="1">
      <c r="C724" s="204"/>
      <c r="D724" s="205"/>
      <c r="E724" s="205"/>
      <c r="F724" s="205"/>
      <c r="G724" s="205"/>
      <c r="H724" s="205"/>
      <c r="I724" s="205"/>
      <c r="J724" s="205"/>
      <c r="K724" s="205"/>
      <c r="L724" s="205"/>
      <c r="M724" s="205"/>
      <c r="N724" s="205"/>
      <c r="O724" s="205"/>
      <c r="P724" s="205"/>
      <c r="Q724" s="205"/>
      <c r="R724" s="205"/>
      <c r="S724" s="205"/>
      <c r="T724" s="205"/>
      <c r="U724" s="205"/>
      <c r="V724" s="205"/>
      <c r="W724" s="205"/>
      <c r="X724" s="205"/>
      <c r="Y724" s="205"/>
      <c r="Z724" s="205"/>
      <c r="AA724" s="205"/>
      <c r="AB724" s="205"/>
      <c r="AC724" s="205"/>
      <c r="AD724" s="205"/>
      <c r="AE724" s="205"/>
    </row>
    <row r="725" spans="3:31" ht="15.75" customHeight="1">
      <c r="C725" s="204"/>
      <c r="D725" s="205"/>
      <c r="E725" s="205"/>
      <c r="F725" s="205"/>
      <c r="G725" s="205"/>
      <c r="H725" s="205"/>
      <c r="I725" s="205"/>
      <c r="J725" s="205"/>
      <c r="K725" s="205"/>
      <c r="L725" s="205"/>
      <c r="M725" s="205"/>
      <c r="N725" s="205"/>
      <c r="O725" s="205"/>
      <c r="P725" s="205"/>
      <c r="Q725" s="205"/>
      <c r="R725" s="205"/>
      <c r="S725" s="205"/>
      <c r="T725" s="205"/>
      <c r="U725" s="205"/>
      <c r="V725" s="205"/>
      <c r="W725" s="205"/>
      <c r="X725" s="205"/>
      <c r="Y725" s="205"/>
      <c r="Z725" s="205"/>
      <c r="AA725" s="205"/>
      <c r="AB725" s="205"/>
      <c r="AC725" s="205"/>
      <c r="AD725" s="205"/>
      <c r="AE725" s="205"/>
    </row>
    <row r="726" spans="3:31" ht="15.75" customHeight="1">
      <c r="C726" s="204"/>
      <c r="D726" s="205"/>
      <c r="E726" s="205"/>
      <c r="F726" s="205"/>
      <c r="G726" s="205"/>
      <c r="H726" s="205"/>
      <c r="I726" s="205"/>
      <c r="J726" s="205"/>
      <c r="K726" s="205"/>
      <c r="L726" s="205"/>
      <c r="M726" s="205"/>
      <c r="N726" s="205"/>
      <c r="O726" s="205"/>
      <c r="P726" s="205"/>
      <c r="Q726" s="205"/>
      <c r="R726" s="205"/>
      <c r="S726" s="205"/>
      <c r="T726" s="205"/>
      <c r="U726" s="205"/>
      <c r="V726" s="205"/>
      <c r="W726" s="205"/>
      <c r="X726" s="205"/>
      <c r="Y726" s="205"/>
      <c r="Z726" s="205"/>
      <c r="AA726" s="205"/>
      <c r="AB726" s="205"/>
      <c r="AC726" s="205"/>
      <c r="AD726" s="205"/>
      <c r="AE726" s="205"/>
    </row>
    <row r="727" spans="3:31" ht="15.75" customHeight="1">
      <c r="C727" s="204"/>
      <c r="D727" s="205"/>
      <c r="E727" s="205"/>
      <c r="F727" s="205"/>
      <c r="G727" s="205"/>
      <c r="H727" s="205"/>
      <c r="I727" s="205"/>
      <c r="J727" s="205"/>
      <c r="K727" s="205"/>
      <c r="L727" s="205"/>
      <c r="M727" s="205"/>
      <c r="N727" s="205"/>
      <c r="O727" s="205"/>
      <c r="P727" s="205"/>
      <c r="Q727" s="205"/>
      <c r="R727" s="205"/>
      <c r="S727" s="205"/>
      <c r="T727" s="205"/>
      <c r="U727" s="205"/>
      <c r="V727" s="205"/>
      <c r="W727" s="205"/>
      <c r="X727" s="205"/>
      <c r="Y727" s="205"/>
      <c r="Z727" s="205"/>
      <c r="AA727" s="205"/>
      <c r="AB727" s="205"/>
      <c r="AC727" s="205"/>
      <c r="AD727" s="205"/>
      <c r="AE727" s="205"/>
    </row>
    <row r="728" spans="3:31" ht="15.75" customHeight="1">
      <c r="C728" s="204"/>
      <c r="D728" s="205"/>
      <c r="E728" s="205"/>
      <c r="F728" s="205"/>
      <c r="G728" s="205"/>
      <c r="H728" s="205"/>
      <c r="I728" s="205"/>
      <c r="J728" s="205"/>
      <c r="K728" s="205"/>
      <c r="L728" s="205"/>
      <c r="M728" s="205"/>
      <c r="N728" s="205"/>
      <c r="O728" s="205"/>
      <c r="P728" s="205"/>
      <c r="Q728" s="205"/>
      <c r="R728" s="205"/>
      <c r="S728" s="205"/>
      <c r="T728" s="205"/>
      <c r="U728" s="205"/>
      <c r="V728" s="205"/>
      <c r="W728" s="205"/>
      <c r="X728" s="205"/>
      <c r="Y728" s="205"/>
      <c r="Z728" s="205"/>
      <c r="AA728" s="205"/>
      <c r="AB728" s="205"/>
      <c r="AC728" s="205"/>
      <c r="AD728" s="205"/>
      <c r="AE728" s="205"/>
    </row>
    <row r="729" spans="3:31" ht="15.75" customHeight="1">
      <c r="C729" s="204"/>
      <c r="D729" s="205"/>
      <c r="E729" s="205"/>
      <c r="F729" s="205"/>
      <c r="G729" s="205"/>
      <c r="H729" s="205"/>
      <c r="I729" s="205"/>
      <c r="J729" s="205"/>
      <c r="K729" s="205"/>
      <c r="L729" s="205"/>
      <c r="M729" s="205"/>
      <c r="N729" s="205"/>
      <c r="O729" s="205"/>
      <c r="P729" s="205"/>
      <c r="Q729" s="205"/>
      <c r="R729" s="205"/>
      <c r="S729" s="205"/>
      <c r="T729" s="205"/>
      <c r="U729" s="205"/>
      <c r="V729" s="205"/>
      <c r="W729" s="205"/>
      <c r="X729" s="205"/>
      <c r="Y729" s="205"/>
      <c r="Z729" s="205"/>
      <c r="AA729" s="205"/>
      <c r="AB729" s="205"/>
      <c r="AC729" s="205"/>
      <c r="AD729" s="205"/>
      <c r="AE729" s="205"/>
    </row>
    <row r="730" spans="3:31" ht="15.75" customHeight="1">
      <c r="C730" s="204"/>
      <c r="D730" s="205"/>
      <c r="E730" s="205"/>
      <c r="F730" s="205"/>
      <c r="G730" s="205"/>
      <c r="H730" s="205"/>
      <c r="I730" s="205"/>
      <c r="J730" s="205"/>
      <c r="K730" s="205"/>
      <c r="L730" s="205"/>
      <c r="M730" s="205"/>
      <c r="N730" s="205"/>
      <c r="O730" s="205"/>
      <c r="P730" s="205"/>
      <c r="Q730" s="205"/>
      <c r="R730" s="205"/>
      <c r="S730" s="205"/>
      <c r="T730" s="205"/>
      <c r="U730" s="205"/>
      <c r="V730" s="205"/>
      <c r="W730" s="205"/>
      <c r="X730" s="205"/>
      <c r="Y730" s="205"/>
      <c r="Z730" s="205"/>
      <c r="AA730" s="205"/>
      <c r="AB730" s="205"/>
      <c r="AC730" s="205"/>
      <c r="AD730" s="205"/>
      <c r="AE730" s="205"/>
    </row>
    <row r="731" spans="3:31" ht="15.75" customHeight="1">
      <c r="C731" s="204"/>
      <c r="D731" s="205"/>
      <c r="E731" s="205"/>
      <c r="F731" s="205"/>
      <c r="G731" s="205"/>
      <c r="H731" s="205"/>
      <c r="I731" s="205"/>
      <c r="J731" s="205"/>
      <c r="K731" s="205"/>
      <c r="L731" s="205"/>
      <c r="M731" s="205"/>
      <c r="N731" s="205"/>
      <c r="O731" s="205"/>
      <c r="P731" s="205"/>
      <c r="Q731" s="205"/>
      <c r="R731" s="205"/>
      <c r="S731" s="205"/>
      <c r="T731" s="205"/>
      <c r="U731" s="205"/>
      <c r="V731" s="205"/>
      <c r="W731" s="205"/>
      <c r="X731" s="205"/>
      <c r="Y731" s="205"/>
      <c r="Z731" s="205"/>
      <c r="AA731" s="205"/>
      <c r="AB731" s="205"/>
      <c r="AC731" s="205"/>
      <c r="AD731" s="205"/>
      <c r="AE731" s="205"/>
    </row>
    <row r="732" spans="3:31" ht="15.75" customHeight="1">
      <c r="C732" s="204"/>
      <c r="D732" s="205"/>
      <c r="E732" s="205"/>
      <c r="F732" s="205"/>
      <c r="G732" s="205"/>
      <c r="H732" s="205"/>
      <c r="I732" s="205"/>
      <c r="J732" s="205"/>
      <c r="K732" s="205"/>
      <c r="L732" s="205"/>
      <c r="M732" s="205"/>
      <c r="N732" s="205"/>
      <c r="O732" s="205"/>
      <c r="P732" s="205"/>
      <c r="Q732" s="205"/>
      <c r="R732" s="205"/>
      <c r="S732" s="205"/>
      <c r="T732" s="205"/>
      <c r="U732" s="205"/>
      <c r="V732" s="205"/>
      <c r="W732" s="205"/>
      <c r="X732" s="205"/>
      <c r="Y732" s="205"/>
      <c r="Z732" s="205"/>
      <c r="AA732" s="205"/>
      <c r="AB732" s="205"/>
      <c r="AC732" s="205"/>
      <c r="AD732" s="205"/>
      <c r="AE732" s="205"/>
    </row>
    <row r="733" spans="3:31" ht="15.75" customHeight="1">
      <c r="C733" s="204"/>
      <c r="D733" s="205"/>
      <c r="E733" s="205"/>
      <c r="F733" s="205"/>
      <c r="G733" s="205"/>
      <c r="H733" s="205"/>
      <c r="I733" s="205"/>
      <c r="J733" s="205"/>
      <c r="K733" s="205"/>
      <c r="L733" s="205"/>
      <c r="M733" s="205"/>
      <c r="N733" s="205"/>
      <c r="O733" s="205"/>
      <c r="P733" s="205"/>
      <c r="Q733" s="205"/>
      <c r="R733" s="205"/>
      <c r="S733" s="205"/>
      <c r="T733" s="205"/>
      <c r="U733" s="205"/>
      <c r="V733" s="205"/>
      <c r="W733" s="205"/>
      <c r="X733" s="205"/>
      <c r="Y733" s="205"/>
      <c r="Z733" s="205"/>
      <c r="AA733" s="205"/>
      <c r="AB733" s="205"/>
      <c r="AC733" s="205"/>
      <c r="AD733" s="205"/>
      <c r="AE733" s="205"/>
    </row>
    <row r="734" spans="3:31" ht="15.75" customHeight="1">
      <c r="C734" s="204"/>
      <c r="D734" s="205"/>
      <c r="E734" s="205"/>
      <c r="F734" s="205"/>
      <c r="G734" s="205"/>
      <c r="H734" s="205"/>
      <c r="I734" s="205"/>
      <c r="J734" s="205"/>
      <c r="K734" s="205"/>
      <c r="L734" s="205"/>
      <c r="M734" s="205"/>
      <c r="N734" s="205"/>
      <c r="O734" s="205"/>
      <c r="P734" s="205"/>
      <c r="Q734" s="205"/>
      <c r="R734" s="205"/>
      <c r="S734" s="205"/>
      <c r="T734" s="205"/>
      <c r="U734" s="205"/>
      <c r="V734" s="205"/>
      <c r="W734" s="205"/>
      <c r="X734" s="205"/>
      <c r="Y734" s="205"/>
      <c r="Z734" s="205"/>
      <c r="AA734" s="205"/>
      <c r="AB734" s="205"/>
      <c r="AC734" s="205"/>
      <c r="AD734" s="205"/>
      <c r="AE734" s="205"/>
    </row>
    <row r="735" spans="3:31" ht="15.75" customHeight="1">
      <c r="C735" s="204"/>
      <c r="D735" s="205"/>
      <c r="E735" s="205"/>
      <c r="F735" s="205"/>
      <c r="G735" s="205"/>
      <c r="H735" s="205"/>
      <c r="I735" s="205"/>
      <c r="J735" s="205"/>
      <c r="K735" s="205"/>
      <c r="L735" s="205"/>
      <c r="M735" s="205"/>
      <c r="N735" s="205"/>
      <c r="O735" s="205"/>
      <c r="P735" s="205"/>
      <c r="Q735" s="205"/>
      <c r="R735" s="205"/>
      <c r="S735" s="205"/>
      <c r="T735" s="205"/>
      <c r="U735" s="205"/>
      <c r="V735" s="205"/>
      <c r="W735" s="205"/>
      <c r="X735" s="205"/>
      <c r="Y735" s="205"/>
      <c r="Z735" s="205"/>
      <c r="AA735" s="205"/>
      <c r="AB735" s="205"/>
      <c r="AC735" s="205"/>
      <c r="AD735" s="205"/>
      <c r="AE735" s="205"/>
    </row>
    <row r="736" spans="3:31" ht="15.75" customHeight="1">
      <c r="C736" s="204"/>
      <c r="D736" s="205"/>
      <c r="E736" s="205"/>
      <c r="F736" s="205"/>
      <c r="G736" s="205"/>
      <c r="H736" s="205"/>
      <c r="I736" s="205"/>
      <c r="J736" s="205"/>
      <c r="K736" s="205"/>
      <c r="L736" s="205"/>
      <c r="M736" s="205"/>
      <c r="N736" s="205"/>
      <c r="O736" s="205"/>
      <c r="P736" s="205"/>
      <c r="Q736" s="205"/>
      <c r="R736" s="205"/>
      <c r="S736" s="205"/>
      <c r="T736" s="205"/>
      <c r="U736" s="205"/>
      <c r="V736" s="205"/>
      <c r="W736" s="205"/>
      <c r="X736" s="205"/>
      <c r="Y736" s="205"/>
      <c r="Z736" s="205"/>
      <c r="AA736" s="205"/>
      <c r="AB736" s="205"/>
      <c r="AC736" s="205"/>
      <c r="AD736" s="205"/>
      <c r="AE736" s="205"/>
    </row>
    <row r="737" spans="3:31" ht="15.75" customHeight="1">
      <c r="C737" s="204"/>
      <c r="D737" s="205"/>
      <c r="E737" s="205"/>
      <c r="F737" s="205"/>
      <c r="G737" s="205"/>
      <c r="H737" s="205"/>
      <c r="I737" s="205"/>
      <c r="J737" s="205"/>
      <c r="K737" s="205"/>
      <c r="L737" s="205"/>
      <c r="M737" s="205"/>
      <c r="N737" s="205"/>
      <c r="O737" s="205"/>
      <c r="P737" s="205"/>
      <c r="Q737" s="205"/>
      <c r="R737" s="205"/>
      <c r="S737" s="205"/>
      <c r="T737" s="205"/>
      <c r="U737" s="205"/>
      <c r="V737" s="205"/>
      <c r="W737" s="205"/>
      <c r="X737" s="205"/>
      <c r="Y737" s="205"/>
      <c r="Z737" s="205"/>
      <c r="AA737" s="205"/>
      <c r="AB737" s="205"/>
      <c r="AC737" s="205"/>
      <c r="AD737" s="205"/>
      <c r="AE737" s="205"/>
    </row>
    <row r="738" spans="3:31" ht="15.75" customHeight="1">
      <c r="C738" s="204"/>
      <c r="D738" s="205"/>
      <c r="E738" s="205"/>
      <c r="F738" s="205"/>
      <c r="G738" s="205"/>
      <c r="H738" s="205"/>
      <c r="I738" s="205"/>
      <c r="J738" s="205"/>
      <c r="K738" s="205"/>
      <c r="L738" s="205"/>
      <c r="M738" s="205"/>
      <c r="N738" s="205"/>
      <c r="O738" s="205"/>
      <c r="P738" s="205"/>
      <c r="Q738" s="205"/>
      <c r="R738" s="205"/>
      <c r="S738" s="205"/>
      <c r="T738" s="205"/>
      <c r="U738" s="205"/>
      <c r="V738" s="205"/>
      <c r="W738" s="205"/>
      <c r="X738" s="205"/>
      <c r="Y738" s="205"/>
      <c r="Z738" s="205"/>
      <c r="AA738" s="205"/>
      <c r="AB738" s="205"/>
      <c r="AC738" s="205"/>
      <c r="AD738" s="205"/>
      <c r="AE738" s="205"/>
    </row>
    <row r="739" spans="3:31" ht="15.75" customHeight="1">
      <c r="C739" s="204"/>
      <c r="D739" s="205"/>
      <c r="E739" s="205"/>
      <c r="F739" s="205"/>
      <c r="G739" s="205"/>
      <c r="H739" s="205"/>
      <c r="I739" s="205"/>
      <c r="J739" s="205"/>
      <c r="K739" s="205"/>
      <c r="L739" s="205"/>
      <c r="M739" s="205"/>
      <c r="N739" s="205"/>
      <c r="O739" s="205"/>
      <c r="P739" s="205"/>
      <c r="Q739" s="205"/>
      <c r="R739" s="205"/>
      <c r="S739" s="205"/>
      <c r="T739" s="205"/>
      <c r="U739" s="205"/>
      <c r="V739" s="205"/>
      <c r="W739" s="205"/>
      <c r="X739" s="205"/>
      <c r="Y739" s="205"/>
      <c r="Z739" s="205"/>
      <c r="AA739" s="205"/>
      <c r="AB739" s="205"/>
      <c r="AC739" s="205"/>
      <c r="AD739" s="205"/>
      <c r="AE739" s="205"/>
    </row>
    <row r="740" spans="3:31" ht="15.75" customHeight="1">
      <c r="C740" s="204"/>
      <c r="D740" s="205"/>
      <c r="E740" s="205"/>
      <c r="F740" s="205"/>
      <c r="G740" s="205"/>
      <c r="H740" s="205"/>
      <c r="I740" s="205"/>
      <c r="J740" s="205"/>
      <c r="K740" s="205"/>
      <c r="L740" s="205"/>
      <c r="M740" s="205"/>
      <c r="N740" s="205"/>
      <c r="O740" s="205"/>
      <c r="P740" s="205"/>
      <c r="Q740" s="205"/>
      <c r="R740" s="205"/>
      <c r="S740" s="205"/>
      <c r="T740" s="205"/>
      <c r="U740" s="205"/>
      <c r="V740" s="205"/>
      <c r="W740" s="205"/>
      <c r="X740" s="205"/>
      <c r="Y740" s="205"/>
      <c r="Z740" s="205"/>
      <c r="AA740" s="205"/>
      <c r="AB740" s="205"/>
      <c r="AC740" s="205"/>
      <c r="AD740" s="205"/>
      <c r="AE740" s="205"/>
    </row>
    <row r="741" spans="3:31" ht="15.75" customHeight="1">
      <c r="C741" s="204"/>
      <c r="D741" s="205"/>
      <c r="E741" s="205"/>
      <c r="F741" s="205"/>
      <c r="G741" s="205"/>
      <c r="H741" s="205"/>
      <c r="I741" s="205"/>
      <c r="J741" s="205"/>
      <c r="K741" s="205"/>
      <c r="L741" s="205"/>
      <c r="M741" s="205"/>
      <c r="N741" s="205"/>
      <c r="O741" s="205"/>
      <c r="P741" s="205"/>
      <c r="Q741" s="205"/>
      <c r="R741" s="205"/>
      <c r="S741" s="205"/>
      <c r="T741" s="205"/>
      <c r="U741" s="205"/>
      <c r="V741" s="205"/>
      <c r="W741" s="205"/>
      <c r="X741" s="205"/>
      <c r="Y741" s="205"/>
      <c r="Z741" s="205"/>
      <c r="AA741" s="205"/>
      <c r="AB741" s="205"/>
      <c r="AC741" s="205"/>
      <c r="AD741" s="205"/>
      <c r="AE741" s="205"/>
    </row>
    <row r="742" spans="3:31" ht="15.75" customHeight="1">
      <c r="C742" s="204"/>
      <c r="D742" s="205"/>
      <c r="E742" s="205"/>
      <c r="F742" s="205"/>
      <c r="G742" s="205"/>
      <c r="H742" s="205"/>
      <c r="I742" s="205"/>
      <c r="J742" s="205"/>
      <c r="K742" s="205"/>
      <c r="L742" s="205"/>
      <c r="M742" s="205"/>
      <c r="N742" s="205"/>
      <c r="O742" s="205"/>
      <c r="P742" s="205"/>
      <c r="Q742" s="205"/>
      <c r="R742" s="205"/>
      <c r="S742" s="205"/>
      <c r="T742" s="205"/>
      <c r="U742" s="205"/>
      <c r="V742" s="205"/>
      <c r="W742" s="205"/>
      <c r="X742" s="205"/>
      <c r="Y742" s="205"/>
      <c r="Z742" s="205"/>
      <c r="AA742" s="205"/>
      <c r="AB742" s="205"/>
      <c r="AC742" s="205"/>
      <c r="AD742" s="205"/>
      <c r="AE742" s="205"/>
    </row>
    <row r="743" spans="3:31" ht="15.75" customHeight="1">
      <c r="C743" s="204"/>
      <c r="D743" s="205"/>
      <c r="E743" s="205"/>
      <c r="F743" s="205"/>
      <c r="G743" s="205"/>
      <c r="H743" s="205"/>
      <c r="I743" s="205"/>
      <c r="J743" s="205"/>
      <c r="K743" s="205"/>
      <c r="L743" s="205"/>
      <c r="M743" s="205"/>
      <c r="N743" s="205"/>
      <c r="O743" s="205"/>
      <c r="P743" s="205"/>
      <c r="Q743" s="205"/>
      <c r="R743" s="205"/>
      <c r="S743" s="205"/>
      <c r="T743" s="205"/>
      <c r="U743" s="205"/>
      <c r="V743" s="205"/>
      <c r="W743" s="205"/>
      <c r="X743" s="205"/>
      <c r="Y743" s="205"/>
      <c r="Z743" s="205"/>
      <c r="AA743" s="205"/>
      <c r="AB743" s="205"/>
      <c r="AC743" s="205"/>
      <c r="AD743" s="205"/>
      <c r="AE743" s="205"/>
    </row>
    <row r="744" spans="3:31" ht="15.75" customHeight="1">
      <c r="C744" s="204"/>
      <c r="D744" s="205"/>
      <c r="E744" s="205"/>
      <c r="F744" s="205"/>
      <c r="G744" s="205"/>
      <c r="H744" s="205"/>
      <c r="I744" s="205"/>
      <c r="J744" s="205"/>
      <c r="K744" s="205"/>
      <c r="L744" s="205"/>
      <c r="M744" s="205"/>
      <c r="N744" s="205"/>
      <c r="O744" s="205"/>
      <c r="P744" s="205"/>
      <c r="Q744" s="205"/>
      <c r="R744" s="205"/>
      <c r="S744" s="205"/>
      <c r="T744" s="205"/>
      <c r="U744" s="205"/>
      <c r="V744" s="205"/>
      <c r="W744" s="205"/>
      <c r="X744" s="205"/>
      <c r="Y744" s="205"/>
      <c r="Z744" s="205"/>
      <c r="AA744" s="205"/>
      <c r="AB744" s="205"/>
      <c r="AC744" s="205"/>
      <c r="AD744" s="205"/>
      <c r="AE744" s="205"/>
    </row>
    <row r="745" spans="3:31" ht="15.75" customHeight="1">
      <c r="C745" s="204"/>
      <c r="D745" s="205"/>
      <c r="E745" s="205"/>
      <c r="F745" s="205"/>
      <c r="G745" s="205"/>
      <c r="H745" s="205"/>
      <c r="I745" s="205"/>
      <c r="J745" s="205"/>
      <c r="K745" s="205"/>
      <c r="L745" s="205"/>
      <c r="M745" s="205"/>
      <c r="N745" s="205"/>
      <c r="O745" s="205"/>
      <c r="P745" s="205"/>
      <c r="Q745" s="205"/>
      <c r="R745" s="205"/>
      <c r="S745" s="205"/>
      <c r="T745" s="205"/>
      <c r="U745" s="205"/>
      <c r="V745" s="205"/>
      <c r="W745" s="205"/>
      <c r="X745" s="205"/>
      <c r="Y745" s="205"/>
      <c r="Z745" s="205"/>
      <c r="AA745" s="205"/>
      <c r="AB745" s="205"/>
      <c r="AC745" s="205"/>
      <c r="AD745" s="205"/>
      <c r="AE745" s="205"/>
    </row>
    <row r="746" spans="3:31" ht="15.75" customHeight="1">
      <c r="C746" s="204"/>
      <c r="D746" s="205"/>
      <c r="E746" s="205"/>
      <c r="F746" s="205"/>
      <c r="G746" s="205"/>
      <c r="H746" s="205"/>
      <c r="I746" s="205"/>
      <c r="J746" s="205"/>
      <c r="K746" s="205"/>
      <c r="L746" s="205"/>
      <c r="M746" s="205"/>
      <c r="N746" s="205"/>
      <c r="O746" s="205"/>
      <c r="P746" s="205"/>
      <c r="Q746" s="205"/>
      <c r="R746" s="205"/>
      <c r="S746" s="205"/>
      <c r="T746" s="205"/>
      <c r="U746" s="205"/>
      <c r="V746" s="205"/>
      <c r="W746" s="205"/>
      <c r="X746" s="205"/>
      <c r="Y746" s="205"/>
      <c r="Z746" s="205"/>
      <c r="AA746" s="205"/>
      <c r="AB746" s="205"/>
      <c r="AC746" s="205"/>
      <c r="AD746" s="205"/>
      <c r="AE746" s="205"/>
    </row>
    <row r="747" spans="3:31" ht="15.75" customHeight="1">
      <c r="C747" s="204"/>
      <c r="D747" s="205"/>
      <c r="E747" s="205"/>
      <c r="F747" s="205"/>
      <c r="G747" s="205"/>
      <c r="H747" s="205"/>
      <c r="I747" s="205"/>
      <c r="J747" s="205"/>
      <c r="K747" s="205"/>
      <c r="L747" s="205"/>
      <c r="M747" s="205"/>
      <c r="N747" s="205"/>
      <c r="O747" s="205"/>
      <c r="P747" s="205"/>
      <c r="Q747" s="205"/>
      <c r="R747" s="205"/>
      <c r="S747" s="205"/>
      <c r="T747" s="205"/>
      <c r="U747" s="205"/>
      <c r="V747" s="205"/>
      <c r="W747" s="205"/>
      <c r="X747" s="205"/>
      <c r="Y747" s="205"/>
      <c r="Z747" s="205"/>
      <c r="AA747" s="205"/>
      <c r="AB747" s="205"/>
      <c r="AC747" s="205"/>
      <c r="AD747" s="205"/>
      <c r="AE747" s="205"/>
    </row>
    <row r="748" spans="3:31" ht="15.75" customHeight="1">
      <c r="C748" s="204"/>
      <c r="D748" s="205"/>
      <c r="E748" s="205"/>
      <c r="F748" s="205"/>
      <c r="G748" s="205"/>
      <c r="H748" s="205"/>
      <c r="I748" s="205"/>
      <c r="J748" s="205"/>
      <c r="K748" s="205"/>
      <c r="L748" s="205"/>
      <c r="M748" s="205"/>
      <c r="N748" s="205"/>
      <c r="O748" s="205"/>
      <c r="P748" s="205"/>
      <c r="Q748" s="205"/>
      <c r="R748" s="205"/>
      <c r="S748" s="205"/>
      <c r="T748" s="205"/>
      <c r="U748" s="205"/>
      <c r="V748" s="205"/>
      <c r="W748" s="205"/>
      <c r="X748" s="205"/>
      <c r="Y748" s="205"/>
      <c r="Z748" s="205"/>
      <c r="AA748" s="205"/>
      <c r="AB748" s="205"/>
      <c r="AC748" s="205"/>
      <c r="AD748" s="205"/>
      <c r="AE748" s="205"/>
    </row>
    <row r="749" spans="3:31" ht="15.75" customHeight="1">
      <c r="C749" s="204"/>
      <c r="D749" s="205"/>
      <c r="E749" s="205"/>
      <c r="F749" s="205"/>
      <c r="G749" s="205"/>
      <c r="H749" s="205"/>
      <c r="I749" s="205"/>
      <c r="J749" s="205"/>
      <c r="K749" s="205"/>
      <c r="L749" s="205"/>
      <c r="M749" s="205"/>
      <c r="N749" s="205"/>
      <c r="O749" s="205"/>
      <c r="P749" s="205"/>
      <c r="Q749" s="205"/>
      <c r="R749" s="205"/>
      <c r="S749" s="205"/>
      <c r="T749" s="205"/>
      <c r="U749" s="205"/>
      <c r="V749" s="205"/>
      <c r="W749" s="205"/>
      <c r="X749" s="205"/>
      <c r="Y749" s="205"/>
      <c r="Z749" s="205"/>
      <c r="AA749" s="205"/>
      <c r="AB749" s="205"/>
      <c r="AC749" s="205"/>
      <c r="AD749" s="205"/>
      <c r="AE749" s="205"/>
    </row>
    <row r="750" spans="3:31" ht="15.75" customHeight="1">
      <c r="C750" s="204"/>
      <c r="D750" s="205"/>
      <c r="E750" s="205"/>
      <c r="F750" s="205"/>
      <c r="G750" s="205"/>
      <c r="H750" s="205"/>
      <c r="I750" s="205"/>
      <c r="J750" s="205"/>
      <c r="K750" s="205"/>
      <c r="L750" s="205"/>
      <c r="M750" s="205"/>
      <c r="N750" s="205"/>
      <c r="O750" s="205"/>
      <c r="P750" s="205"/>
      <c r="Q750" s="205"/>
      <c r="R750" s="205"/>
      <c r="S750" s="205"/>
      <c r="T750" s="205"/>
      <c r="U750" s="205"/>
      <c r="V750" s="205"/>
      <c r="W750" s="205"/>
      <c r="X750" s="205"/>
      <c r="Y750" s="205"/>
      <c r="Z750" s="205"/>
      <c r="AA750" s="205"/>
      <c r="AB750" s="205"/>
      <c r="AC750" s="205"/>
      <c r="AD750" s="205"/>
      <c r="AE750" s="205"/>
    </row>
    <row r="751" spans="3:31" ht="15.75" customHeight="1">
      <c r="C751" s="204"/>
      <c r="D751" s="205"/>
      <c r="E751" s="205"/>
      <c r="F751" s="205"/>
      <c r="G751" s="205"/>
      <c r="H751" s="205"/>
      <c r="I751" s="205"/>
      <c r="J751" s="205"/>
      <c r="K751" s="205"/>
      <c r="L751" s="205"/>
      <c r="M751" s="205"/>
      <c r="N751" s="205"/>
      <c r="O751" s="205"/>
      <c r="P751" s="205"/>
      <c r="Q751" s="205"/>
      <c r="R751" s="205"/>
      <c r="S751" s="205"/>
      <c r="T751" s="205"/>
      <c r="U751" s="205"/>
      <c r="V751" s="205"/>
      <c r="W751" s="205"/>
      <c r="X751" s="205"/>
      <c r="Y751" s="205"/>
      <c r="Z751" s="205"/>
      <c r="AA751" s="205"/>
      <c r="AB751" s="205"/>
      <c r="AC751" s="205"/>
      <c r="AD751" s="205"/>
      <c r="AE751" s="205"/>
    </row>
    <row r="752" spans="3:31" ht="15.75" customHeight="1">
      <c r="C752" s="204"/>
      <c r="D752" s="205"/>
      <c r="E752" s="205"/>
      <c r="F752" s="205"/>
      <c r="G752" s="205"/>
      <c r="H752" s="205"/>
      <c r="I752" s="205"/>
      <c r="J752" s="205"/>
      <c r="K752" s="205"/>
      <c r="L752" s="205"/>
      <c r="M752" s="205"/>
      <c r="N752" s="205"/>
      <c r="O752" s="205"/>
      <c r="P752" s="205"/>
      <c r="Q752" s="205"/>
      <c r="R752" s="205"/>
      <c r="S752" s="205"/>
      <c r="T752" s="205"/>
      <c r="U752" s="205"/>
      <c r="V752" s="205"/>
      <c r="W752" s="205"/>
      <c r="X752" s="205"/>
      <c r="Y752" s="205"/>
      <c r="Z752" s="205"/>
      <c r="AA752" s="205"/>
      <c r="AB752" s="205"/>
      <c r="AC752" s="205"/>
      <c r="AD752" s="205"/>
      <c r="AE752" s="205"/>
    </row>
    <row r="753" spans="3:31" ht="15.75" customHeight="1">
      <c r="C753" s="204"/>
      <c r="D753" s="205"/>
      <c r="E753" s="205"/>
      <c r="F753" s="205"/>
      <c r="G753" s="205"/>
      <c r="H753" s="205"/>
      <c r="I753" s="205"/>
      <c r="J753" s="205"/>
      <c r="K753" s="205"/>
      <c r="L753" s="205"/>
      <c r="M753" s="205"/>
      <c r="N753" s="205"/>
      <c r="O753" s="205"/>
      <c r="P753" s="205"/>
      <c r="Q753" s="205"/>
      <c r="R753" s="205"/>
      <c r="S753" s="205"/>
      <c r="T753" s="205"/>
      <c r="U753" s="205"/>
      <c r="V753" s="205"/>
      <c r="W753" s="205"/>
      <c r="X753" s="205"/>
      <c r="Y753" s="205"/>
      <c r="Z753" s="205"/>
      <c r="AA753" s="205"/>
      <c r="AB753" s="205"/>
      <c r="AC753" s="205"/>
      <c r="AD753" s="205"/>
      <c r="AE753" s="205"/>
    </row>
    <row r="754" spans="3:31" ht="15.75" customHeight="1">
      <c r="C754" s="204"/>
      <c r="D754" s="205"/>
      <c r="E754" s="205"/>
      <c r="F754" s="205"/>
      <c r="G754" s="205"/>
      <c r="H754" s="205"/>
      <c r="I754" s="205"/>
      <c r="J754" s="205"/>
      <c r="K754" s="205"/>
      <c r="L754" s="205"/>
      <c r="M754" s="205"/>
      <c r="N754" s="205"/>
      <c r="O754" s="205"/>
      <c r="P754" s="205"/>
      <c r="Q754" s="205"/>
      <c r="R754" s="205"/>
      <c r="S754" s="205"/>
      <c r="T754" s="205"/>
      <c r="U754" s="205"/>
      <c r="V754" s="205"/>
      <c r="W754" s="205"/>
      <c r="X754" s="205"/>
      <c r="Y754" s="205"/>
      <c r="Z754" s="205"/>
      <c r="AA754" s="205"/>
      <c r="AB754" s="205"/>
      <c r="AC754" s="205"/>
      <c r="AD754" s="205"/>
      <c r="AE754" s="205"/>
    </row>
    <row r="755" spans="3:31" ht="15.75" customHeight="1">
      <c r="C755" s="204"/>
      <c r="D755" s="205"/>
      <c r="E755" s="205"/>
      <c r="F755" s="205"/>
      <c r="G755" s="205"/>
      <c r="H755" s="205"/>
      <c r="I755" s="205"/>
      <c r="J755" s="205"/>
      <c r="K755" s="205"/>
      <c r="L755" s="205"/>
      <c r="M755" s="205"/>
      <c r="N755" s="205"/>
      <c r="O755" s="205"/>
      <c r="P755" s="205"/>
      <c r="Q755" s="205"/>
      <c r="R755" s="205"/>
      <c r="S755" s="205"/>
      <c r="T755" s="205"/>
      <c r="U755" s="205"/>
      <c r="V755" s="205"/>
      <c r="W755" s="205"/>
      <c r="X755" s="205"/>
      <c r="Y755" s="205"/>
      <c r="Z755" s="205"/>
      <c r="AA755" s="205"/>
      <c r="AB755" s="205"/>
      <c r="AC755" s="205"/>
      <c r="AD755" s="205"/>
      <c r="AE755" s="205"/>
    </row>
    <row r="756" spans="3:31" ht="15.75" customHeight="1">
      <c r="C756" s="204"/>
      <c r="D756" s="205"/>
      <c r="E756" s="205"/>
      <c r="F756" s="205"/>
      <c r="G756" s="205"/>
      <c r="H756" s="205"/>
      <c r="I756" s="205"/>
      <c r="J756" s="205"/>
      <c r="K756" s="205"/>
      <c r="L756" s="205"/>
      <c r="M756" s="205"/>
      <c r="N756" s="205"/>
      <c r="O756" s="205"/>
      <c r="P756" s="205"/>
      <c r="Q756" s="205"/>
      <c r="R756" s="205"/>
      <c r="S756" s="205"/>
      <c r="T756" s="205"/>
      <c r="U756" s="205"/>
      <c r="V756" s="205"/>
      <c r="W756" s="205"/>
      <c r="X756" s="205"/>
      <c r="Y756" s="205"/>
      <c r="Z756" s="205"/>
      <c r="AA756" s="205"/>
      <c r="AB756" s="205"/>
      <c r="AC756" s="205"/>
      <c r="AD756" s="205"/>
      <c r="AE756" s="205"/>
    </row>
    <row r="757" spans="3:31" ht="15.75" customHeight="1">
      <c r="C757" s="204"/>
      <c r="D757" s="205"/>
      <c r="E757" s="205"/>
      <c r="F757" s="205"/>
      <c r="G757" s="205"/>
      <c r="H757" s="205"/>
      <c r="I757" s="205"/>
      <c r="J757" s="205"/>
      <c r="K757" s="205"/>
      <c r="L757" s="205"/>
      <c r="M757" s="205"/>
      <c r="N757" s="205"/>
      <c r="O757" s="205"/>
      <c r="P757" s="205"/>
      <c r="Q757" s="205"/>
      <c r="R757" s="205"/>
      <c r="S757" s="205"/>
      <c r="T757" s="205"/>
      <c r="U757" s="205"/>
      <c r="V757" s="205"/>
      <c r="W757" s="205"/>
      <c r="X757" s="205"/>
      <c r="Y757" s="205"/>
      <c r="Z757" s="205"/>
      <c r="AA757" s="205"/>
      <c r="AB757" s="205"/>
      <c r="AC757" s="205"/>
      <c r="AD757" s="205"/>
      <c r="AE757" s="205"/>
    </row>
    <row r="758" spans="3:31" ht="15.75" customHeight="1">
      <c r="C758" s="204"/>
      <c r="D758" s="205"/>
      <c r="E758" s="205"/>
      <c r="F758" s="205"/>
      <c r="G758" s="205"/>
      <c r="H758" s="205"/>
      <c r="I758" s="205"/>
      <c r="J758" s="205"/>
      <c r="K758" s="205"/>
      <c r="L758" s="205"/>
      <c r="M758" s="205"/>
      <c r="N758" s="205"/>
      <c r="O758" s="205"/>
      <c r="P758" s="205"/>
      <c r="Q758" s="205"/>
      <c r="R758" s="205"/>
      <c r="S758" s="205"/>
      <c r="T758" s="205"/>
      <c r="U758" s="205"/>
      <c r="V758" s="205"/>
      <c r="W758" s="205"/>
      <c r="X758" s="205"/>
      <c r="Y758" s="205"/>
      <c r="Z758" s="205"/>
      <c r="AA758" s="205"/>
      <c r="AB758" s="205"/>
      <c r="AC758" s="205"/>
      <c r="AD758" s="205"/>
      <c r="AE758" s="205"/>
    </row>
    <row r="759" spans="3:31" ht="15.75" customHeight="1">
      <c r="C759" s="204"/>
      <c r="D759" s="205"/>
      <c r="E759" s="205"/>
      <c r="F759" s="205"/>
      <c r="G759" s="205"/>
      <c r="H759" s="205"/>
      <c r="I759" s="205"/>
      <c r="J759" s="205"/>
      <c r="K759" s="205"/>
      <c r="L759" s="205"/>
      <c r="M759" s="205"/>
      <c r="N759" s="205"/>
      <c r="O759" s="205"/>
      <c r="P759" s="205"/>
      <c r="Q759" s="205"/>
      <c r="R759" s="205"/>
      <c r="S759" s="205"/>
      <c r="T759" s="205"/>
      <c r="U759" s="205"/>
      <c r="V759" s="205"/>
      <c r="W759" s="205"/>
      <c r="X759" s="205"/>
      <c r="Y759" s="205"/>
      <c r="Z759" s="205"/>
      <c r="AA759" s="205"/>
      <c r="AB759" s="205"/>
      <c r="AC759" s="205"/>
      <c r="AD759" s="205"/>
      <c r="AE759" s="205"/>
    </row>
    <row r="760" spans="3:31" ht="15.75" customHeight="1">
      <c r="C760" s="204"/>
      <c r="D760" s="205"/>
      <c r="E760" s="205"/>
      <c r="F760" s="205"/>
      <c r="G760" s="205"/>
      <c r="H760" s="205"/>
      <c r="I760" s="205"/>
      <c r="J760" s="205"/>
      <c r="K760" s="205"/>
      <c r="L760" s="205"/>
      <c r="M760" s="205"/>
      <c r="N760" s="205"/>
      <c r="O760" s="205"/>
      <c r="P760" s="205"/>
      <c r="Q760" s="205"/>
      <c r="R760" s="205"/>
      <c r="S760" s="205"/>
      <c r="T760" s="205"/>
      <c r="U760" s="205"/>
      <c r="V760" s="205"/>
      <c r="W760" s="205"/>
      <c r="X760" s="205"/>
      <c r="Y760" s="205"/>
      <c r="Z760" s="205"/>
      <c r="AA760" s="205"/>
      <c r="AB760" s="205"/>
      <c r="AC760" s="205"/>
      <c r="AD760" s="205"/>
      <c r="AE760" s="205"/>
    </row>
    <row r="761" spans="3:31" ht="15.75" customHeight="1">
      <c r="C761" s="204"/>
      <c r="D761" s="205"/>
      <c r="E761" s="205"/>
      <c r="F761" s="205"/>
      <c r="G761" s="205"/>
      <c r="H761" s="205"/>
      <c r="I761" s="205"/>
      <c r="J761" s="205"/>
      <c r="K761" s="205"/>
      <c r="L761" s="205"/>
      <c r="M761" s="205"/>
      <c r="N761" s="205"/>
      <c r="O761" s="205"/>
      <c r="P761" s="205"/>
      <c r="Q761" s="205"/>
      <c r="R761" s="205"/>
      <c r="S761" s="205"/>
      <c r="T761" s="205"/>
      <c r="U761" s="205"/>
      <c r="V761" s="205"/>
      <c r="W761" s="205"/>
      <c r="X761" s="205"/>
      <c r="Y761" s="205"/>
      <c r="Z761" s="205"/>
      <c r="AA761" s="205"/>
      <c r="AB761" s="205"/>
      <c r="AC761" s="205"/>
      <c r="AD761" s="205"/>
      <c r="AE761" s="205"/>
    </row>
    <row r="762" spans="3:31" ht="15.75" customHeight="1">
      <c r="C762" s="204"/>
      <c r="D762" s="205"/>
      <c r="E762" s="205"/>
      <c r="F762" s="205"/>
      <c r="G762" s="205"/>
      <c r="H762" s="205"/>
      <c r="I762" s="205"/>
      <c r="J762" s="205"/>
      <c r="K762" s="205"/>
      <c r="L762" s="205"/>
      <c r="M762" s="205"/>
      <c r="N762" s="205"/>
      <c r="O762" s="205"/>
      <c r="P762" s="205"/>
      <c r="Q762" s="205"/>
      <c r="R762" s="205"/>
      <c r="S762" s="205"/>
      <c r="T762" s="205"/>
      <c r="U762" s="205"/>
      <c r="V762" s="205"/>
      <c r="W762" s="205"/>
      <c r="X762" s="205"/>
      <c r="Y762" s="205"/>
      <c r="Z762" s="205"/>
      <c r="AA762" s="205"/>
      <c r="AB762" s="205"/>
      <c r="AC762" s="205"/>
      <c r="AD762" s="205"/>
      <c r="AE762" s="205"/>
    </row>
    <row r="763" spans="3:31" ht="15.75" customHeight="1">
      <c r="C763" s="204"/>
      <c r="D763" s="205"/>
      <c r="E763" s="205"/>
      <c r="F763" s="205"/>
      <c r="G763" s="205"/>
      <c r="H763" s="205"/>
      <c r="I763" s="205"/>
      <c r="J763" s="205"/>
      <c r="K763" s="205"/>
      <c r="L763" s="205"/>
      <c r="M763" s="205"/>
      <c r="N763" s="205"/>
      <c r="O763" s="205"/>
      <c r="P763" s="205"/>
      <c r="Q763" s="205"/>
      <c r="R763" s="205"/>
      <c r="S763" s="205"/>
      <c r="T763" s="205"/>
      <c r="U763" s="205"/>
      <c r="V763" s="205"/>
      <c r="W763" s="205"/>
      <c r="X763" s="205"/>
      <c r="Y763" s="205"/>
      <c r="Z763" s="205"/>
      <c r="AA763" s="205"/>
      <c r="AB763" s="205"/>
      <c r="AC763" s="205"/>
      <c r="AD763" s="205"/>
      <c r="AE763" s="205"/>
    </row>
    <row r="764" spans="3:31" ht="15.75" customHeight="1">
      <c r="C764" s="204"/>
      <c r="D764" s="205"/>
      <c r="E764" s="205"/>
      <c r="F764" s="205"/>
      <c r="G764" s="205"/>
      <c r="H764" s="205"/>
      <c r="I764" s="205"/>
      <c r="J764" s="205"/>
      <c r="K764" s="205"/>
      <c r="L764" s="205"/>
      <c r="M764" s="205"/>
      <c r="N764" s="205"/>
      <c r="O764" s="205"/>
      <c r="P764" s="205"/>
      <c r="Q764" s="205"/>
      <c r="R764" s="205"/>
      <c r="S764" s="205"/>
      <c r="T764" s="205"/>
      <c r="U764" s="205"/>
      <c r="V764" s="205"/>
      <c r="W764" s="205"/>
      <c r="X764" s="205"/>
      <c r="Y764" s="205"/>
      <c r="Z764" s="205"/>
      <c r="AA764" s="205"/>
      <c r="AB764" s="205"/>
      <c r="AC764" s="205"/>
      <c r="AD764" s="205"/>
      <c r="AE764" s="205"/>
    </row>
    <row r="765" spans="3:31" ht="15.75" customHeight="1">
      <c r="C765" s="204"/>
      <c r="D765" s="205"/>
      <c r="E765" s="205"/>
      <c r="F765" s="205"/>
      <c r="G765" s="205"/>
      <c r="H765" s="205"/>
      <c r="I765" s="205"/>
      <c r="J765" s="205"/>
      <c r="K765" s="205"/>
      <c r="L765" s="205"/>
      <c r="M765" s="205"/>
      <c r="N765" s="205"/>
      <c r="O765" s="205"/>
      <c r="P765" s="205"/>
      <c r="Q765" s="205"/>
      <c r="R765" s="205"/>
      <c r="S765" s="205"/>
      <c r="T765" s="205"/>
      <c r="U765" s="205"/>
      <c r="V765" s="205"/>
      <c r="W765" s="205"/>
      <c r="X765" s="205"/>
      <c r="Y765" s="205"/>
      <c r="Z765" s="205"/>
      <c r="AA765" s="205"/>
      <c r="AB765" s="205"/>
      <c r="AC765" s="205"/>
      <c r="AD765" s="205"/>
      <c r="AE765" s="205"/>
    </row>
    <row r="766" spans="3:31" ht="15.75" customHeight="1">
      <c r="C766" s="204"/>
      <c r="D766" s="205"/>
      <c r="E766" s="205"/>
      <c r="F766" s="205"/>
      <c r="G766" s="205"/>
      <c r="H766" s="205"/>
      <c r="I766" s="205"/>
      <c r="J766" s="205"/>
      <c r="K766" s="205"/>
      <c r="L766" s="205"/>
      <c r="M766" s="205"/>
      <c r="N766" s="205"/>
      <c r="O766" s="205"/>
      <c r="P766" s="205"/>
      <c r="Q766" s="205"/>
      <c r="R766" s="205"/>
      <c r="S766" s="205"/>
      <c r="T766" s="205"/>
      <c r="U766" s="205"/>
      <c r="V766" s="205"/>
      <c r="W766" s="205"/>
      <c r="X766" s="205"/>
      <c r="Y766" s="205"/>
      <c r="Z766" s="205"/>
      <c r="AA766" s="205"/>
      <c r="AB766" s="205"/>
      <c r="AC766" s="205"/>
      <c r="AD766" s="205"/>
      <c r="AE766" s="205"/>
    </row>
    <row r="767" spans="3:31" ht="15.75" customHeight="1">
      <c r="C767" s="204"/>
      <c r="D767" s="205"/>
      <c r="E767" s="205"/>
      <c r="F767" s="205"/>
      <c r="G767" s="205"/>
      <c r="H767" s="205"/>
      <c r="I767" s="205"/>
      <c r="J767" s="205"/>
      <c r="K767" s="205"/>
      <c r="L767" s="205"/>
      <c r="M767" s="205"/>
      <c r="N767" s="205"/>
      <c r="O767" s="205"/>
      <c r="P767" s="205"/>
      <c r="Q767" s="205"/>
      <c r="R767" s="205"/>
      <c r="S767" s="205"/>
      <c r="T767" s="205"/>
      <c r="U767" s="205"/>
      <c r="V767" s="205"/>
      <c r="W767" s="205"/>
      <c r="X767" s="205"/>
      <c r="Y767" s="205"/>
      <c r="Z767" s="205"/>
      <c r="AA767" s="205"/>
      <c r="AB767" s="205"/>
      <c r="AC767" s="205"/>
      <c r="AD767" s="205"/>
      <c r="AE767" s="205"/>
    </row>
    <row r="768" spans="3:31" ht="15.75" customHeight="1">
      <c r="C768" s="204"/>
      <c r="D768" s="205"/>
      <c r="E768" s="205"/>
      <c r="F768" s="205"/>
      <c r="G768" s="205"/>
      <c r="H768" s="205"/>
      <c r="I768" s="205"/>
      <c r="J768" s="205"/>
      <c r="K768" s="205"/>
      <c r="L768" s="205"/>
      <c r="M768" s="205"/>
      <c r="N768" s="205"/>
      <c r="O768" s="205"/>
      <c r="P768" s="205"/>
      <c r="Q768" s="205"/>
      <c r="R768" s="205"/>
      <c r="S768" s="205"/>
      <c r="T768" s="205"/>
      <c r="U768" s="205"/>
      <c r="V768" s="205"/>
      <c r="W768" s="205"/>
      <c r="X768" s="205"/>
      <c r="Y768" s="205"/>
      <c r="Z768" s="205"/>
      <c r="AA768" s="205"/>
      <c r="AB768" s="205"/>
      <c r="AC768" s="205"/>
      <c r="AD768" s="205"/>
      <c r="AE768" s="205"/>
    </row>
    <row r="769" spans="3:31" ht="15.75" customHeight="1">
      <c r="C769" s="204"/>
      <c r="D769" s="205"/>
      <c r="E769" s="205"/>
      <c r="F769" s="205"/>
      <c r="G769" s="205"/>
      <c r="H769" s="205"/>
      <c r="I769" s="205"/>
      <c r="J769" s="205"/>
      <c r="K769" s="205"/>
      <c r="L769" s="205"/>
      <c r="M769" s="205"/>
      <c r="N769" s="205"/>
      <c r="O769" s="205"/>
      <c r="P769" s="205"/>
      <c r="Q769" s="205"/>
      <c r="R769" s="205"/>
      <c r="S769" s="205"/>
      <c r="T769" s="205"/>
      <c r="U769" s="205"/>
      <c r="V769" s="205"/>
      <c r="W769" s="205"/>
      <c r="X769" s="205"/>
      <c r="Y769" s="205"/>
      <c r="Z769" s="205"/>
      <c r="AA769" s="205"/>
      <c r="AB769" s="205"/>
      <c r="AC769" s="205"/>
      <c r="AD769" s="205"/>
      <c r="AE769" s="205"/>
    </row>
    <row r="770" spans="3:31" ht="15.75" customHeight="1">
      <c r="C770" s="204"/>
      <c r="D770" s="205"/>
      <c r="E770" s="205"/>
      <c r="F770" s="205"/>
      <c r="G770" s="205"/>
      <c r="H770" s="205"/>
      <c r="I770" s="205"/>
      <c r="J770" s="205"/>
      <c r="K770" s="205"/>
      <c r="L770" s="205"/>
      <c r="M770" s="205"/>
      <c r="N770" s="205"/>
      <c r="O770" s="205"/>
      <c r="P770" s="205"/>
      <c r="Q770" s="205"/>
      <c r="R770" s="205"/>
      <c r="S770" s="205"/>
      <c r="T770" s="205"/>
      <c r="U770" s="205"/>
      <c r="V770" s="205"/>
      <c r="W770" s="205"/>
      <c r="X770" s="205"/>
      <c r="Y770" s="205"/>
      <c r="Z770" s="205"/>
      <c r="AA770" s="205"/>
      <c r="AB770" s="205"/>
      <c r="AC770" s="205"/>
      <c r="AD770" s="205"/>
      <c r="AE770" s="205"/>
    </row>
    <row r="771" spans="3:31" ht="15.75" customHeight="1">
      <c r="C771" s="204"/>
      <c r="D771" s="205"/>
      <c r="E771" s="205"/>
      <c r="F771" s="205"/>
      <c r="G771" s="205"/>
      <c r="H771" s="205"/>
      <c r="I771" s="205"/>
      <c r="J771" s="205"/>
      <c r="K771" s="205"/>
      <c r="L771" s="205"/>
      <c r="M771" s="205"/>
      <c r="N771" s="205"/>
      <c r="O771" s="205"/>
      <c r="P771" s="205"/>
      <c r="Q771" s="205"/>
      <c r="R771" s="205"/>
      <c r="S771" s="205"/>
      <c r="T771" s="205"/>
      <c r="U771" s="205"/>
      <c r="V771" s="205"/>
      <c r="W771" s="205"/>
      <c r="X771" s="205"/>
      <c r="Y771" s="205"/>
      <c r="Z771" s="205"/>
      <c r="AA771" s="205"/>
      <c r="AB771" s="205"/>
      <c r="AC771" s="205"/>
      <c r="AD771" s="205"/>
      <c r="AE771" s="205"/>
    </row>
    <row r="772" spans="3:31" ht="15.75" customHeight="1">
      <c r="C772" s="204"/>
      <c r="D772" s="205"/>
      <c r="E772" s="205"/>
      <c r="F772" s="205"/>
      <c r="G772" s="205"/>
      <c r="H772" s="205"/>
      <c r="I772" s="205"/>
      <c r="J772" s="205"/>
      <c r="K772" s="205"/>
      <c r="L772" s="205"/>
      <c r="M772" s="205"/>
      <c r="N772" s="205"/>
      <c r="O772" s="205"/>
      <c r="P772" s="205"/>
      <c r="Q772" s="205"/>
      <c r="R772" s="205"/>
      <c r="S772" s="205"/>
      <c r="T772" s="205"/>
      <c r="U772" s="205"/>
      <c r="V772" s="205"/>
      <c r="W772" s="205"/>
      <c r="X772" s="205"/>
      <c r="Y772" s="205"/>
      <c r="Z772" s="205"/>
      <c r="AA772" s="205"/>
      <c r="AB772" s="205"/>
      <c r="AC772" s="205"/>
      <c r="AD772" s="205"/>
      <c r="AE772" s="205"/>
    </row>
    <row r="773" spans="3:31" ht="15.75" customHeight="1">
      <c r="C773" s="204"/>
      <c r="D773" s="205"/>
      <c r="E773" s="205"/>
      <c r="F773" s="205"/>
      <c r="G773" s="205"/>
      <c r="H773" s="205"/>
      <c r="I773" s="205"/>
      <c r="J773" s="205"/>
      <c r="K773" s="205"/>
      <c r="L773" s="205"/>
      <c r="M773" s="205"/>
      <c r="N773" s="205"/>
      <c r="O773" s="205"/>
      <c r="P773" s="205"/>
      <c r="Q773" s="205"/>
      <c r="R773" s="205"/>
      <c r="S773" s="205"/>
      <c r="T773" s="205"/>
      <c r="U773" s="205"/>
      <c r="V773" s="205"/>
      <c r="W773" s="205"/>
      <c r="X773" s="205"/>
      <c r="Y773" s="205"/>
      <c r="Z773" s="205"/>
      <c r="AA773" s="205"/>
      <c r="AB773" s="205"/>
      <c r="AC773" s="205"/>
      <c r="AD773" s="205"/>
      <c r="AE773" s="205"/>
    </row>
    <row r="774" spans="3:31" ht="15.75" customHeight="1">
      <c r="C774" s="204"/>
      <c r="D774" s="205"/>
      <c r="E774" s="205"/>
      <c r="F774" s="205"/>
      <c r="G774" s="205"/>
      <c r="H774" s="205"/>
      <c r="I774" s="205"/>
      <c r="J774" s="205"/>
      <c r="K774" s="205"/>
      <c r="L774" s="205"/>
      <c r="M774" s="205"/>
      <c r="N774" s="205"/>
      <c r="O774" s="205"/>
      <c r="P774" s="205"/>
      <c r="Q774" s="205"/>
      <c r="R774" s="205"/>
      <c r="S774" s="205"/>
      <c r="T774" s="205"/>
      <c r="U774" s="205"/>
      <c r="V774" s="205"/>
      <c r="W774" s="205"/>
      <c r="X774" s="205"/>
      <c r="Y774" s="205"/>
      <c r="Z774" s="205"/>
      <c r="AA774" s="205"/>
      <c r="AB774" s="205"/>
      <c r="AC774" s="205"/>
      <c r="AD774" s="205"/>
      <c r="AE774" s="205"/>
    </row>
    <row r="775" spans="3:31" ht="15.75" customHeight="1">
      <c r="C775" s="204"/>
      <c r="D775" s="205"/>
      <c r="E775" s="205"/>
      <c r="F775" s="205"/>
      <c r="G775" s="205"/>
      <c r="H775" s="205"/>
      <c r="I775" s="205"/>
      <c r="J775" s="205"/>
      <c r="K775" s="205"/>
      <c r="L775" s="205"/>
      <c r="M775" s="205"/>
      <c r="N775" s="205"/>
      <c r="O775" s="205"/>
      <c r="P775" s="205"/>
      <c r="Q775" s="205"/>
      <c r="R775" s="205"/>
      <c r="S775" s="205"/>
      <c r="T775" s="205"/>
      <c r="U775" s="205"/>
      <c r="V775" s="205"/>
      <c r="W775" s="205"/>
      <c r="X775" s="205"/>
      <c r="Y775" s="205"/>
      <c r="Z775" s="205"/>
      <c r="AA775" s="205"/>
      <c r="AB775" s="205"/>
      <c r="AC775" s="205"/>
      <c r="AD775" s="205"/>
      <c r="AE775" s="205"/>
    </row>
    <row r="776" spans="3:31" ht="15.75" customHeight="1">
      <c r="C776" s="204"/>
      <c r="D776" s="205"/>
      <c r="E776" s="205"/>
      <c r="F776" s="205"/>
      <c r="G776" s="205"/>
      <c r="H776" s="205"/>
      <c r="I776" s="205"/>
      <c r="J776" s="205"/>
      <c r="K776" s="205"/>
      <c r="L776" s="205"/>
      <c r="M776" s="205"/>
      <c r="N776" s="205"/>
      <c r="O776" s="205"/>
      <c r="P776" s="205"/>
      <c r="Q776" s="205"/>
      <c r="R776" s="205"/>
      <c r="S776" s="205"/>
      <c r="T776" s="205"/>
      <c r="U776" s="205"/>
      <c r="V776" s="205"/>
      <c r="W776" s="205"/>
      <c r="X776" s="205"/>
      <c r="Y776" s="205"/>
      <c r="Z776" s="205"/>
      <c r="AA776" s="205"/>
      <c r="AB776" s="205"/>
      <c r="AC776" s="205"/>
      <c r="AD776" s="205"/>
      <c r="AE776" s="205"/>
    </row>
    <row r="777" spans="3:31" ht="15.75" customHeight="1">
      <c r="C777" s="204"/>
      <c r="D777" s="205"/>
      <c r="E777" s="205"/>
      <c r="F777" s="205"/>
      <c r="G777" s="205"/>
      <c r="H777" s="205"/>
      <c r="I777" s="205"/>
      <c r="J777" s="205"/>
      <c r="K777" s="205"/>
      <c r="L777" s="205"/>
      <c r="M777" s="205"/>
      <c r="N777" s="205"/>
      <c r="O777" s="205"/>
      <c r="P777" s="205"/>
      <c r="Q777" s="205"/>
      <c r="R777" s="205"/>
      <c r="S777" s="205"/>
      <c r="T777" s="205"/>
      <c r="U777" s="205"/>
      <c r="V777" s="205"/>
      <c r="W777" s="205"/>
      <c r="X777" s="205"/>
      <c r="Y777" s="205"/>
      <c r="Z777" s="205"/>
      <c r="AA777" s="205"/>
      <c r="AB777" s="205"/>
      <c r="AC777" s="205"/>
      <c r="AD777" s="205"/>
      <c r="AE777" s="205"/>
    </row>
    <row r="778" spans="3:31" ht="15.75" customHeight="1">
      <c r="C778" s="204"/>
      <c r="D778" s="205"/>
      <c r="E778" s="205"/>
      <c r="F778" s="205"/>
      <c r="G778" s="205"/>
      <c r="H778" s="205"/>
      <c r="I778" s="205"/>
      <c r="J778" s="205"/>
      <c r="K778" s="205"/>
      <c r="L778" s="205"/>
      <c r="M778" s="205"/>
      <c r="N778" s="205"/>
      <c r="O778" s="205"/>
      <c r="P778" s="205"/>
      <c r="Q778" s="205"/>
      <c r="R778" s="205"/>
      <c r="S778" s="205"/>
      <c r="T778" s="205"/>
      <c r="U778" s="205"/>
      <c r="V778" s="205"/>
      <c r="W778" s="205"/>
      <c r="X778" s="205"/>
      <c r="Y778" s="205"/>
      <c r="Z778" s="205"/>
      <c r="AA778" s="205"/>
      <c r="AB778" s="205"/>
      <c r="AC778" s="205"/>
      <c r="AD778" s="205"/>
      <c r="AE778" s="205"/>
    </row>
    <row r="779" spans="3:31" ht="15.75" customHeight="1">
      <c r="C779" s="204"/>
      <c r="D779" s="205"/>
      <c r="E779" s="205"/>
      <c r="F779" s="205"/>
      <c r="G779" s="205"/>
      <c r="H779" s="205"/>
      <c r="I779" s="205"/>
      <c r="J779" s="205"/>
      <c r="K779" s="205"/>
      <c r="L779" s="205"/>
      <c r="M779" s="205"/>
      <c r="N779" s="205"/>
      <c r="O779" s="205"/>
      <c r="P779" s="205"/>
      <c r="Q779" s="205"/>
      <c r="R779" s="205"/>
      <c r="S779" s="205"/>
      <c r="T779" s="205"/>
      <c r="U779" s="205"/>
      <c r="V779" s="205"/>
      <c r="W779" s="205"/>
      <c r="X779" s="205"/>
      <c r="Y779" s="205"/>
      <c r="Z779" s="205"/>
      <c r="AA779" s="205"/>
      <c r="AB779" s="205"/>
      <c r="AC779" s="205"/>
      <c r="AD779" s="205"/>
      <c r="AE779" s="205"/>
    </row>
    <row r="780" spans="3:31" ht="15.75" customHeight="1">
      <c r="C780" s="204"/>
      <c r="D780" s="205"/>
      <c r="E780" s="205"/>
      <c r="F780" s="205"/>
      <c r="G780" s="205"/>
      <c r="H780" s="205"/>
      <c r="I780" s="205"/>
      <c r="J780" s="205"/>
      <c r="K780" s="205"/>
      <c r="L780" s="205"/>
      <c r="M780" s="205"/>
      <c r="N780" s="205"/>
      <c r="O780" s="205"/>
      <c r="P780" s="205"/>
      <c r="Q780" s="205"/>
      <c r="R780" s="205"/>
      <c r="S780" s="205"/>
      <c r="T780" s="205"/>
      <c r="U780" s="205"/>
      <c r="V780" s="205"/>
      <c r="W780" s="205"/>
      <c r="X780" s="205"/>
      <c r="Y780" s="205"/>
      <c r="Z780" s="205"/>
      <c r="AA780" s="205"/>
      <c r="AB780" s="205"/>
      <c r="AC780" s="205"/>
      <c r="AD780" s="205"/>
      <c r="AE780" s="205"/>
    </row>
    <row r="781" spans="3:31" ht="15.75" customHeight="1">
      <c r="C781" s="204"/>
      <c r="D781" s="205"/>
      <c r="E781" s="205"/>
      <c r="F781" s="205"/>
      <c r="G781" s="205"/>
      <c r="H781" s="205"/>
      <c r="I781" s="205"/>
      <c r="J781" s="205"/>
      <c r="K781" s="205"/>
      <c r="L781" s="205"/>
      <c r="M781" s="205"/>
      <c r="N781" s="205"/>
      <c r="O781" s="205"/>
      <c r="P781" s="205"/>
      <c r="Q781" s="205"/>
      <c r="R781" s="205"/>
      <c r="S781" s="205"/>
      <c r="T781" s="205"/>
      <c r="U781" s="205"/>
      <c r="V781" s="205"/>
      <c r="W781" s="205"/>
      <c r="X781" s="205"/>
      <c r="Y781" s="205"/>
      <c r="Z781" s="205"/>
      <c r="AA781" s="205"/>
      <c r="AB781" s="205"/>
      <c r="AC781" s="205"/>
      <c r="AD781" s="205"/>
      <c r="AE781" s="205"/>
    </row>
    <row r="782" spans="3:31" ht="15.75" customHeight="1">
      <c r="C782" s="204"/>
      <c r="D782" s="205"/>
      <c r="E782" s="205"/>
      <c r="F782" s="205"/>
      <c r="G782" s="205"/>
      <c r="H782" s="205"/>
      <c r="I782" s="205"/>
      <c r="J782" s="205"/>
      <c r="K782" s="205"/>
      <c r="L782" s="205"/>
      <c r="M782" s="205"/>
      <c r="N782" s="205"/>
      <c r="O782" s="205"/>
      <c r="P782" s="205"/>
      <c r="Q782" s="205"/>
      <c r="R782" s="205"/>
      <c r="S782" s="205"/>
      <c r="T782" s="205"/>
      <c r="U782" s="205"/>
      <c r="V782" s="205"/>
      <c r="W782" s="205"/>
      <c r="X782" s="205"/>
      <c r="Y782" s="205"/>
      <c r="Z782" s="205"/>
      <c r="AA782" s="205"/>
      <c r="AB782" s="205"/>
      <c r="AC782" s="205"/>
      <c r="AD782" s="205"/>
      <c r="AE782" s="205"/>
    </row>
    <row r="783" spans="3:31" ht="15.75" customHeight="1">
      <c r="C783" s="204"/>
      <c r="D783" s="205"/>
      <c r="E783" s="205"/>
      <c r="F783" s="205"/>
      <c r="G783" s="205"/>
      <c r="H783" s="205"/>
      <c r="I783" s="205"/>
      <c r="J783" s="205"/>
      <c r="K783" s="205"/>
      <c r="L783" s="205"/>
      <c r="M783" s="205"/>
      <c r="N783" s="205"/>
      <c r="O783" s="205"/>
      <c r="P783" s="205"/>
      <c r="Q783" s="205"/>
      <c r="R783" s="205"/>
      <c r="S783" s="205"/>
      <c r="T783" s="205"/>
      <c r="U783" s="205"/>
      <c r="V783" s="205"/>
      <c r="W783" s="205"/>
      <c r="X783" s="205"/>
      <c r="Y783" s="205"/>
      <c r="Z783" s="205"/>
      <c r="AA783" s="205"/>
      <c r="AB783" s="205"/>
      <c r="AC783" s="205"/>
      <c r="AD783" s="205"/>
      <c r="AE783" s="205"/>
    </row>
    <row r="784" spans="3:31" ht="15.75" customHeight="1">
      <c r="C784" s="204"/>
      <c r="D784" s="205"/>
      <c r="E784" s="205"/>
      <c r="F784" s="205"/>
      <c r="G784" s="205"/>
      <c r="H784" s="205"/>
      <c r="I784" s="205"/>
      <c r="J784" s="205"/>
      <c r="K784" s="205"/>
      <c r="L784" s="205"/>
      <c r="M784" s="205"/>
      <c r="N784" s="205"/>
      <c r="O784" s="205"/>
      <c r="P784" s="205"/>
      <c r="Q784" s="205"/>
      <c r="R784" s="205"/>
      <c r="S784" s="205"/>
      <c r="T784" s="205"/>
      <c r="U784" s="205"/>
      <c r="V784" s="205"/>
      <c r="W784" s="205"/>
      <c r="X784" s="205"/>
      <c r="Y784" s="205"/>
      <c r="Z784" s="205"/>
      <c r="AA784" s="205"/>
      <c r="AB784" s="205"/>
      <c r="AC784" s="205"/>
      <c r="AD784" s="205"/>
      <c r="AE784" s="205"/>
    </row>
    <row r="785" spans="3:31" ht="15.75" customHeight="1">
      <c r="C785" s="204"/>
      <c r="D785" s="205"/>
      <c r="E785" s="205"/>
      <c r="F785" s="205"/>
      <c r="G785" s="205"/>
      <c r="H785" s="205"/>
      <c r="I785" s="205"/>
      <c r="J785" s="205"/>
      <c r="K785" s="205"/>
      <c r="L785" s="205"/>
      <c r="M785" s="205"/>
      <c r="N785" s="205"/>
      <c r="O785" s="205"/>
      <c r="P785" s="205"/>
      <c r="Q785" s="205"/>
      <c r="R785" s="205"/>
      <c r="S785" s="205"/>
      <c r="T785" s="205"/>
      <c r="U785" s="205"/>
      <c r="V785" s="205"/>
      <c r="W785" s="205"/>
      <c r="X785" s="205"/>
      <c r="Y785" s="205"/>
      <c r="Z785" s="205"/>
      <c r="AA785" s="205"/>
      <c r="AB785" s="205"/>
      <c r="AC785" s="205"/>
      <c r="AD785" s="205"/>
      <c r="AE785" s="205"/>
    </row>
    <row r="786" spans="3:31" ht="15.75" customHeight="1">
      <c r="C786" s="204"/>
      <c r="D786" s="205"/>
      <c r="E786" s="205"/>
      <c r="F786" s="205"/>
      <c r="G786" s="205"/>
      <c r="H786" s="205"/>
      <c r="I786" s="205"/>
      <c r="J786" s="205"/>
      <c r="K786" s="205"/>
      <c r="L786" s="205"/>
      <c r="M786" s="205"/>
      <c r="N786" s="205"/>
      <c r="O786" s="205"/>
      <c r="P786" s="205"/>
      <c r="Q786" s="205"/>
      <c r="R786" s="205"/>
      <c r="S786" s="205"/>
      <c r="T786" s="205"/>
      <c r="U786" s="205"/>
      <c r="V786" s="205"/>
      <c r="W786" s="205"/>
      <c r="X786" s="205"/>
      <c r="Y786" s="205"/>
      <c r="Z786" s="205"/>
      <c r="AA786" s="205"/>
      <c r="AB786" s="205"/>
      <c r="AC786" s="205"/>
      <c r="AD786" s="205"/>
      <c r="AE786" s="205"/>
    </row>
    <row r="787" spans="3:31" ht="15.75" customHeight="1">
      <c r="C787" s="204"/>
      <c r="D787" s="205"/>
      <c r="E787" s="205"/>
      <c r="F787" s="205"/>
      <c r="G787" s="205"/>
      <c r="H787" s="205"/>
      <c r="I787" s="205"/>
      <c r="J787" s="205"/>
      <c r="K787" s="205"/>
      <c r="L787" s="205"/>
      <c r="M787" s="205"/>
      <c r="N787" s="205"/>
      <c r="O787" s="205"/>
      <c r="P787" s="205"/>
      <c r="Q787" s="205"/>
      <c r="R787" s="205"/>
      <c r="S787" s="205"/>
      <c r="T787" s="205"/>
      <c r="U787" s="205"/>
      <c r="V787" s="205"/>
      <c r="W787" s="205"/>
      <c r="X787" s="205"/>
      <c r="Y787" s="205"/>
      <c r="Z787" s="205"/>
      <c r="AA787" s="205"/>
      <c r="AB787" s="205"/>
      <c r="AC787" s="205"/>
      <c r="AD787" s="205"/>
      <c r="AE787" s="205"/>
    </row>
    <row r="788" spans="3:31" ht="15.75" customHeight="1">
      <c r="C788" s="204"/>
      <c r="D788" s="205"/>
      <c r="E788" s="205"/>
      <c r="F788" s="205"/>
      <c r="G788" s="205"/>
      <c r="H788" s="205"/>
      <c r="I788" s="205"/>
      <c r="J788" s="205"/>
      <c r="K788" s="205"/>
      <c r="L788" s="205"/>
      <c r="M788" s="205"/>
      <c r="N788" s="205"/>
      <c r="O788" s="205"/>
      <c r="P788" s="205"/>
      <c r="Q788" s="205"/>
      <c r="R788" s="205"/>
      <c r="S788" s="205"/>
      <c r="T788" s="205"/>
      <c r="U788" s="205"/>
      <c r="V788" s="205"/>
      <c r="W788" s="205"/>
      <c r="X788" s="205"/>
      <c r="Y788" s="205"/>
      <c r="Z788" s="205"/>
      <c r="AA788" s="205"/>
      <c r="AB788" s="205"/>
      <c r="AC788" s="205"/>
      <c r="AD788" s="205"/>
      <c r="AE788" s="205"/>
    </row>
    <row r="789" spans="3:31" ht="15.75" customHeight="1">
      <c r="C789" s="204"/>
      <c r="D789" s="205"/>
      <c r="E789" s="205"/>
      <c r="F789" s="205"/>
      <c r="G789" s="205"/>
      <c r="H789" s="205"/>
      <c r="I789" s="205"/>
      <c r="J789" s="205"/>
      <c r="K789" s="205"/>
      <c r="L789" s="205"/>
      <c r="M789" s="205"/>
      <c r="N789" s="205"/>
      <c r="O789" s="205"/>
      <c r="P789" s="205"/>
      <c r="Q789" s="205"/>
      <c r="R789" s="205"/>
      <c r="S789" s="205"/>
      <c r="T789" s="205"/>
      <c r="U789" s="205"/>
      <c r="V789" s="205"/>
      <c r="W789" s="205"/>
      <c r="X789" s="205"/>
      <c r="Y789" s="205"/>
      <c r="Z789" s="205"/>
      <c r="AA789" s="205"/>
      <c r="AB789" s="205"/>
      <c r="AC789" s="205"/>
      <c r="AD789" s="205"/>
      <c r="AE789" s="205"/>
    </row>
    <row r="790" spans="3:31" ht="15.75" customHeight="1">
      <c r="C790" s="204"/>
      <c r="D790" s="205"/>
      <c r="E790" s="205"/>
      <c r="F790" s="205"/>
      <c r="G790" s="205"/>
      <c r="H790" s="205"/>
      <c r="I790" s="205"/>
      <c r="J790" s="205"/>
      <c r="K790" s="205"/>
      <c r="L790" s="205"/>
      <c r="M790" s="205"/>
      <c r="N790" s="205"/>
      <c r="O790" s="205"/>
      <c r="P790" s="205"/>
      <c r="Q790" s="205"/>
      <c r="R790" s="205"/>
      <c r="S790" s="205"/>
      <c r="T790" s="205"/>
      <c r="U790" s="205"/>
      <c r="V790" s="205"/>
      <c r="W790" s="205"/>
      <c r="X790" s="205"/>
      <c r="Y790" s="205"/>
      <c r="Z790" s="205"/>
      <c r="AA790" s="205"/>
      <c r="AB790" s="205"/>
      <c r="AC790" s="205"/>
      <c r="AD790" s="205"/>
      <c r="AE790" s="205"/>
    </row>
    <row r="791" spans="3:31" ht="15.75" customHeight="1">
      <c r="C791" s="204"/>
      <c r="D791" s="205"/>
      <c r="E791" s="205"/>
      <c r="F791" s="205"/>
      <c r="G791" s="205"/>
      <c r="H791" s="205"/>
      <c r="I791" s="205"/>
      <c r="J791" s="205"/>
      <c r="K791" s="205"/>
      <c r="L791" s="205"/>
      <c r="M791" s="205"/>
      <c r="N791" s="205"/>
      <c r="O791" s="205"/>
      <c r="P791" s="205"/>
      <c r="Q791" s="205"/>
      <c r="R791" s="205"/>
      <c r="S791" s="205"/>
      <c r="T791" s="205"/>
      <c r="U791" s="205"/>
      <c r="V791" s="205"/>
      <c r="W791" s="205"/>
      <c r="X791" s="205"/>
      <c r="Y791" s="205"/>
      <c r="Z791" s="205"/>
      <c r="AA791" s="205"/>
      <c r="AB791" s="205"/>
      <c r="AC791" s="205"/>
      <c r="AD791" s="205"/>
      <c r="AE791" s="205"/>
    </row>
    <row r="792" spans="3:31" ht="15.75" customHeight="1">
      <c r="C792" s="204"/>
      <c r="D792" s="205"/>
      <c r="E792" s="205"/>
      <c r="F792" s="205"/>
      <c r="G792" s="205"/>
      <c r="H792" s="205"/>
      <c r="I792" s="205"/>
      <c r="J792" s="205"/>
      <c r="K792" s="205"/>
      <c r="L792" s="205"/>
      <c r="M792" s="205"/>
      <c r="N792" s="205"/>
      <c r="O792" s="205"/>
      <c r="P792" s="205"/>
      <c r="Q792" s="205"/>
      <c r="R792" s="205"/>
      <c r="S792" s="205"/>
      <c r="T792" s="205"/>
      <c r="U792" s="205"/>
      <c r="V792" s="205"/>
      <c r="W792" s="205"/>
      <c r="X792" s="205"/>
      <c r="Y792" s="205"/>
      <c r="Z792" s="205"/>
      <c r="AA792" s="205"/>
      <c r="AB792" s="205"/>
      <c r="AC792" s="205"/>
      <c r="AD792" s="205"/>
      <c r="AE792" s="205"/>
    </row>
    <row r="793" spans="3:31" ht="15.75" customHeight="1">
      <c r="C793" s="204"/>
      <c r="D793" s="205"/>
      <c r="E793" s="205"/>
      <c r="F793" s="205"/>
      <c r="G793" s="205"/>
      <c r="H793" s="205"/>
      <c r="I793" s="205"/>
      <c r="J793" s="205"/>
      <c r="K793" s="205"/>
      <c r="L793" s="205"/>
      <c r="M793" s="205"/>
      <c r="N793" s="205"/>
      <c r="O793" s="205"/>
      <c r="P793" s="205"/>
      <c r="Q793" s="205"/>
      <c r="R793" s="205"/>
      <c r="S793" s="205"/>
      <c r="T793" s="205"/>
      <c r="U793" s="205"/>
      <c r="V793" s="205"/>
      <c r="W793" s="205"/>
      <c r="X793" s="205"/>
      <c r="Y793" s="205"/>
      <c r="Z793" s="205"/>
      <c r="AA793" s="205"/>
      <c r="AB793" s="205"/>
      <c r="AC793" s="205"/>
      <c r="AD793" s="205"/>
      <c r="AE793" s="205"/>
    </row>
    <row r="794" spans="3:31" ht="15.75" customHeight="1">
      <c r="C794" s="204"/>
      <c r="D794" s="205"/>
      <c r="E794" s="205"/>
      <c r="F794" s="205"/>
      <c r="G794" s="205"/>
      <c r="H794" s="205"/>
      <c r="I794" s="205"/>
      <c r="J794" s="205"/>
      <c r="K794" s="205"/>
      <c r="L794" s="205"/>
      <c r="M794" s="205"/>
      <c r="N794" s="205"/>
      <c r="O794" s="205"/>
      <c r="P794" s="205"/>
      <c r="Q794" s="205"/>
      <c r="R794" s="205"/>
      <c r="S794" s="205"/>
      <c r="T794" s="205"/>
      <c r="U794" s="205"/>
      <c r="V794" s="205"/>
      <c r="W794" s="205"/>
      <c r="X794" s="205"/>
      <c r="Y794" s="205"/>
      <c r="Z794" s="205"/>
      <c r="AA794" s="205"/>
      <c r="AB794" s="205"/>
      <c r="AC794" s="205"/>
      <c r="AD794" s="205"/>
      <c r="AE794" s="205"/>
    </row>
    <row r="795" spans="3:31" ht="15.75" customHeight="1">
      <c r="C795" s="204"/>
      <c r="D795" s="205"/>
      <c r="E795" s="205"/>
      <c r="F795" s="205"/>
      <c r="G795" s="205"/>
      <c r="H795" s="205"/>
      <c r="I795" s="205"/>
      <c r="J795" s="205"/>
      <c r="K795" s="205"/>
      <c r="L795" s="205"/>
      <c r="M795" s="205"/>
      <c r="N795" s="205"/>
      <c r="O795" s="205"/>
      <c r="P795" s="205"/>
      <c r="Q795" s="205"/>
      <c r="R795" s="205"/>
      <c r="S795" s="205"/>
      <c r="T795" s="205"/>
      <c r="U795" s="205"/>
      <c r="V795" s="205"/>
      <c r="W795" s="205"/>
      <c r="X795" s="205"/>
      <c r="Y795" s="205"/>
      <c r="Z795" s="205"/>
      <c r="AA795" s="205"/>
      <c r="AB795" s="205"/>
      <c r="AC795" s="205"/>
      <c r="AD795" s="205"/>
      <c r="AE795" s="205"/>
    </row>
    <row r="796" spans="3:31" ht="15.75" customHeight="1">
      <c r="C796" s="204"/>
      <c r="D796" s="205"/>
      <c r="E796" s="205"/>
      <c r="F796" s="205"/>
      <c r="G796" s="205"/>
      <c r="H796" s="205"/>
      <c r="I796" s="205"/>
      <c r="J796" s="205"/>
      <c r="K796" s="205"/>
      <c r="L796" s="205"/>
      <c r="M796" s="205"/>
      <c r="N796" s="205"/>
      <c r="O796" s="205"/>
      <c r="P796" s="205"/>
      <c r="Q796" s="205"/>
      <c r="R796" s="205"/>
      <c r="S796" s="205"/>
      <c r="T796" s="205"/>
      <c r="U796" s="205"/>
      <c r="V796" s="205"/>
      <c r="W796" s="205"/>
      <c r="X796" s="205"/>
      <c r="Y796" s="205"/>
      <c r="Z796" s="205"/>
      <c r="AA796" s="205"/>
      <c r="AB796" s="205"/>
      <c r="AC796" s="205"/>
      <c r="AD796" s="205"/>
      <c r="AE796" s="205"/>
    </row>
    <row r="797" spans="3:31" ht="15.75" customHeight="1">
      <c r="C797" s="204"/>
      <c r="D797" s="205"/>
      <c r="E797" s="205"/>
      <c r="F797" s="205"/>
      <c r="G797" s="205"/>
      <c r="H797" s="205"/>
      <c r="I797" s="205"/>
      <c r="J797" s="205"/>
      <c r="K797" s="205"/>
      <c r="L797" s="205"/>
      <c r="M797" s="205"/>
      <c r="N797" s="205"/>
      <c r="O797" s="205"/>
      <c r="P797" s="205"/>
      <c r="Q797" s="205"/>
      <c r="R797" s="205"/>
      <c r="S797" s="205"/>
      <c r="T797" s="205"/>
      <c r="U797" s="205"/>
      <c r="V797" s="205"/>
      <c r="W797" s="205"/>
      <c r="X797" s="205"/>
      <c r="Y797" s="205"/>
      <c r="Z797" s="205"/>
      <c r="AA797" s="205"/>
      <c r="AB797" s="205"/>
      <c r="AC797" s="205"/>
      <c r="AD797" s="205"/>
      <c r="AE797" s="205"/>
    </row>
    <row r="798" spans="3:31" ht="15.75" customHeight="1">
      <c r="C798" s="204"/>
      <c r="D798" s="205"/>
      <c r="E798" s="205"/>
      <c r="F798" s="205"/>
      <c r="G798" s="205"/>
      <c r="H798" s="205"/>
      <c r="I798" s="205"/>
      <c r="J798" s="205"/>
      <c r="K798" s="205"/>
      <c r="L798" s="205"/>
      <c r="M798" s="205"/>
      <c r="N798" s="205"/>
      <c r="O798" s="205"/>
      <c r="P798" s="205"/>
      <c r="Q798" s="205"/>
      <c r="R798" s="205"/>
      <c r="S798" s="205"/>
      <c r="T798" s="205"/>
      <c r="U798" s="205"/>
      <c r="V798" s="205"/>
      <c r="W798" s="205"/>
      <c r="X798" s="205"/>
      <c r="Y798" s="205"/>
      <c r="Z798" s="205"/>
      <c r="AA798" s="205"/>
      <c r="AB798" s="205"/>
      <c r="AC798" s="205"/>
      <c r="AD798" s="205"/>
      <c r="AE798" s="205"/>
    </row>
    <row r="799" spans="3:31" ht="15.75" customHeight="1">
      <c r="C799" s="204"/>
      <c r="D799" s="205"/>
      <c r="E799" s="205"/>
      <c r="F799" s="205"/>
      <c r="G799" s="205"/>
      <c r="H799" s="205"/>
      <c r="I799" s="205"/>
      <c r="J799" s="205"/>
      <c r="K799" s="205"/>
      <c r="L799" s="205"/>
      <c r="M799" s="205"/>
      <c r="N799" s="205"/>
      <c r="O799" s="205"/>
      <c r="P799" s="205"/>
      <c r="Q799" s="205"/>
      <c r="R799" s="205"/>
      <c r="S799" s="205"/>
      <c r="T799" s="205"/>
      <c r="U799" s="205"/>
      <c r="V799" s="205"/>
      <c r="W799" s="205"/>
      <c r="X799" s="205"/>
      <c r="Y799" s="205"/>
      <c r="Z799" s="205"/>
      <c r="AA799" s="205"/>
      <c r="AB799" s="205"/>
      <c r="AC799" s="205"/>
      <c r="AD799" s="205"/>
      <c r="AE799" s="205"/>
    </row>
    <row r="800" spans="3:31" ht="15.75" customHeight="1">
      <c r="C800" s="204"/>
      <c r="D800" s="205"/>
      <c r="E800" s="205"/>
      <c r="F800" s="205"/>
      <c r="G800" s="205"/>
      <c r="H800" s="205"/>
      <c r="I800" s="205"/>
      <c r="J800" s="205"/>
      <c r="K800" s="205"/>
      <c r="L800" s="205"/>
      <c r="M800" s="205"/>
      <c r="N800" s="205"/>
      <c r="O800" s="205"/>
      <c r="P800" s="205"/>
      <c r="Q800" s="205"/>
      <c r="R800" s="205"/>
      <c r="S800" s="205"/>
      <c r="T800" s="205"/>
      <c r="U800" s="205"/>
      <c r="V800" s="205"/>
      <c r="W800" s="205"/>
      <c r="X800" s="205"/>
      <c r="Y800" s="205"/>
      <c r="Z800" s="205"/>
      <c r="AA800" s="205"/>
      <c r="AB800" s="205"/>
      <c r="AC800" s="205"/>
      <c r="AD800" s="205"/>
      <c r="AE800" s="205"/>
    </row>
    <row r="801" spans="3:31" ht="15.75" customHeight="1">
      <c r="C801" s="204"/>
      <c r="D801" s="205"/>
      <c r="E801" s="205"/>
      <c r="F801" s="205"/>
      <c r="G801" s="205"/>
      <c r="H801" s="205"/>
      <c r="I801" s="205"/>
      <c r="J801" s="205"/>
      <c r="K801" s="205"/>
      <c r="L801" s="205"/>
      <c r="M801" s="205"/>
      <c r="N801" s="205"/>
      <c r="O801" s="205"/>
      <c r="P801" s="205"/>
      <c r="Q801" s="205"/>
      <c r="R801" s="205"/>
      <c r="S801" s="205"/>
      <c r="T801" s="205"/>
      <c r="U801" s="205"/>
      <c r="V801" s="205"/>
      <c r="W801" s="205"/>
      <c r="X801" s="205"/>
      <c r="Y801" s="205"/>
      <c r="Z801" s="205"/>
      <c r="AA801" s="205"/>
      <c r="AB801" s="205"/>
      <c r="AC801" s="205"/>
      <c r="AD801" s="205"/>
      <c r="AE801" s="205"/>
    </row>
    <row r="802" spans="3:31" ht="15.75" customHeight="1">
      <c r="C802" s="204"/>
      <c r="D802" s="205"/>
      <c r="E802" s="205"/>
      <c r="F802" s="205"/>
      <c r="G802" s="205"/>
      <c r="H802" s="205"/>
      <c r="I802" s="205"/>
      <c r="J802" s="205"/>
      <c r="K802" s="205"/>
      <c r="L802" s="205"/>
      <c r="M802" s="205"/>
      <c r="N802" s="205"/>
      <c r="O802" s="205"/>
      <c r="P802" s="205"/>
      <c r="Q802" s="205"/>
      <c r="R802" s="205"/>
      <c r="S802" s="205"/>
      <c r="T802" s="205"/>
      <c r="U802" s="205"/>
      <c r="V802" s="205"/>
      <c r="W802" s="205"/>
      <c r="X802" s="205"/>
      <c r="Y802" s="205"/>
      <c r="Z802" s="205"/>
      <c r="AA802" s="205"/>
      <c r="AB802" s="205"/>
      <c r="AC802" s="205"/>
      <c r="AD802" s="205"/>
      <c r="AE802" s="205"/>
    </row>
    <row r="803" spans="3:31" ht="15.75" customHeight="1">
      <c r="C803" s="204"/>
      <c r="D803" s="205"/>
      <c r="E803" s="205"/>
      <c r="F803" s="205"/>
      <c r="G803" s="205"/>
      <c r="H803" s="205"/>
      <c r="I803" s="205"/>
      <c r="J803" s="205"/>
      <c r="K803" s="205"/>
      <c r="L803" s="205"/>
      <c r="M803" s="205"/>
      <c r="N803" s="205"/>
      <c r="O803" s="205"/>
      <c r="P803" s="205"/>
      <c r="Q803" s="205"/>
      <c r="R803" s="205"/>
      <c r="S803" s="205"/>
      <c r="T803" s="205"/>
      <c r="U803" s="205"/>
      <c r="V803" s="205"/>
      <c r="W803" s="205"/>
      <c r="X803" s="205"/>
      <c r="Y803" s="205"/>
      <c r="Z803" s="205"/>
      <c r="AA803" s="205"/>
      <c r="AB803" s="205"/>
      <c r="AC803" s="205"/>
      <c r="AD803" s="205"/>
      <c r="AE803" s="205"/>
    </row>
    <row r="804" spans="3:31" ht="15.75" customHeight="1">
      <c r="C804" s="204"/>
      <c r="D804" s="205"/>
      <c r="E804" s="205"/>
      <c r="F804" s="205"/>
      <c r="G804" s="205"/>
      <c r="H804" s="205"/>
      <c r="I804" s="205"/>
      <c r="J804" s="205"/>
      <c r="K804" s="205"/>
      <c r="L804" s="205"/>
      <c r="M804" s="205"/>
      <c r="N804" s="205"/>
      <c r="O804" s="205"/>
      <c r="P804" s="205"/>
      <c r="Q804" s="205"/>
      <c r="R804" s="205"/>
      <c r="S804" s="205"/>
      <c r="T804" s="205"/>
      <c r="U804" s="205"/>
      <c r="V804" s="205"/>
      <c r="W804" s="205"/>
      <c r="X804" s="205"/>
      <c r="Y804" s="205"/>
      <c r="Z804" s="205"/>
      <c r="AA804" s="205"/>
      <c r="AB804" s="205"/>
      <c r="AC804" s="205"/>
      <c r="AD804" s="205"/>
      <c r="AE804" s="205"/>
    </row>
    <row r="805" spans="3:31" ht="15.75" customHeight="1">
      <c r="C805" s="204"/>
      <c r="D805" s="205"/>
      <c r="E805" s="205"/>
      <c r="F805" s="205"/>
      <c r="G805" s="205"/>
      <c r="H805" s="205"/>
      <c r="I805" s="205"/>
      <c r="J805" s="205"/>
      <c r="K805" s="205"/>
      <c r="L805" s="205"/>
      <c r="M805" s="205"/>
      <c r="N805" s="205"/>
      <c r="O805" s="205"/>
      <c r="P805" s="205"/>
      <c r="Q805" s="205"/>
      <c r="R805" s="205"/>
      <c r="S805" s="205"/>
      <c r="T805" s="205"/>
      <c r="U805" s="205"/>
      <c r="V805" s="205"/>
      <c r="W805" s="205"/>
      <c r="X805" s="205"/>
      <c r="Y805" s="205"/>
      <c r="Z805" s="205"/>
      <c r="AA805" s="205"/>
      <c r="AB805" s="205"/>
      <c r="AC805" s="205"/>
      <c r="AD805" s="205"/>
      <c r="AE805" s="205"/>
    </row>
    <row r="806" spans="3:31" ht="15.75" customHeight="1">
      <c r="C806" s="204"/>
      <c r="D806" s="205"/>
      <c r="E806" s="205"/>
      <c r="F806" s="205"/>
      <c r="G806" s="205"/>
      <c r="H806" s="205"/>
      <c r="I806" s="205"/>
      <c r="J806" s="205"/>
      <c r="K806" s="205"/>
      <c r="L806" s="205"/>
      <c r="M806" s="205"/>
      <c r="N806" s="205"/>
      <c r="O806" s="205"/>
      <c r="P806" s="205"/>
      <c r="Q806" s="205"/>
      <c r="R806" s="205"/>
      <c r="S806" s="205"/>
      <c r="T806" s="205"/>
      <c r="U806" s="205"/>
      <c r="V806" s="205"/>
      <c r="W806" s="205"/>
      <c r="X806" s="205"/>
      <c r="Y806" s="205"/>
      <c r="Z806" s="205"/>
      <c r="AA806" s="205"/>
      <c r="AB806" s="205"/>
      <c r="AC806" s="205"/>
      <c r="AD806" s="205"/>
      <c r="AE806" s="205"/>
    </row>
    <row r="807" spans="3:31" ht="15.75" customHeight="1">
      <c r="C807" s="204"/>
      <c r="D807" s="205"/>
      <c r="E807" s="205"/>
      <c r="F807" s="205"/>
      <c r="G807" s="205"/>
      <c r="H807" s="205"/>
      <c r="I807" s="205"/>
      <c r="J807" s="205"/>
      <c r="K807" s="205"/>
      <c r="L807" s="205"/>
      <c r="M807" s="205"/>
      <c r="N807" s="205"/>
      <c r="O807" s="205"/>
      <c r="P807" s="205"/>
      <c r="Q807" s="205"/>
      <c r="R807" s="205"/>
      <c r="S807" s="205"/>
      <c r="T807" s="205"/>
      <c r="U807" s="205"/>
      <c r="V807" s="205"/>
      <c r="W807" s="205"/>
      <c r="X807" s="205"/>
      <c r="Y807" s="205"/>
      <c r="Z807" s="205"/>
      <c r="AA807" s="205"/>
      <c r="AB807" s="205"/>
      <c r="AC807" s="205"/>
      <c r="AD807" s="205"/>
      <c r="AE807" s="205"/>
    </row>
    <row r="808" spans="3:31" ht="15.75" customHeight="1">
      <c r="C808" s="204"/>
      <c r="D808" s="205"/>
      <c r="E808" s="205"/>
      <c r="F808" s="205"/>
      <c r="G808" s="205"/>
      <c r="H808" s="205"/>
      <c r="I808" s="205"/>
      <c r="J808" s="205"/>
      <c r="K808" s="205"/>
      <c r="L808" s="205"/>
      <c r="M808" s="205"/>
      <c r="N808" s="205"/>
      <c r="O808" s="205"/>
      <c r="P808" s="205"/>
      <c r="Q808" s="205"/>
      <c r="R808" s="205"/>
      <c r="S808" s="205"/>
      <c r="T808" s="205"/>
      <c r="U808" s="205"/>
      <c r="V808" s="205"/>
      <c r="W808" s="205"/>
      <c r="X808" s="205"/>
      <c r="Y808" s="205"/>
      <c r="Z808" s="205"/>
      <c r="AA808" s="205"/>
      <c r="AB808" s="205"/>
      <c r="AC808" s="205"/>
      <c r="AD808" s="205"/>
      <c r="AE808" s="205"/>
    </row>
    <row r="809" spans="3:31" ht="15.75" customHeight="1">
      <c r="C809" s="204"/>
      <c r="D809" s="205"/>
      <c r="E809" s="205"/>
      <c r="F809" s="205"/>
      <c r="G809" s="205"/>
      <c r="H809" s="205"/>
      <c r="I809" s="205"/>
      <c r="J809" s="205"/>
      <c r="K809" s="205"/>
      <c r="L809" s="205"/>
      <c r="M809" s="205"/>
      <c r="N809" s="205"/>
      <c r="O809" s="205"/>
      <c r="P809" s="205"/>
      <c r="Q809" s="205"/>
      <c r="R809" s="205"/>
      <c r="S809" s="205"/>
      <c r="T809" s="205"/>
      <c r="U809" s="205"/>
      <c r="V809" s="205"/>
      <c r="W809" s="205"/>
      <c r="X809" s="205"/>
      <c r="Y809" s="205"/>
      <c r="Z809" s="205"/>
      <c r="AA809" s="205"/>
      <c r="AB809" s="205"/>
      <c r="AC809" s="205"/>
      <c r="AD809" s="205"/>
      <c r="AE809" s="205"/>
    </row>
    <row r="810" spans="3:31" ht="15.75" customHeight="1">
      <c r="C810" s="204"/>
      <c r="D810" s="205"/>
      <c r="E810" s="205"/>
      <c r="F810" s="205"/>
      <c r="G810" s="205"/>
      <c r="H810" s="205"/>
      <c r="I810" s="205"/>
      <c r="J810" s="205"/>
      <c r="K810" s="205"/>
      <c r="L810" s="205"/>
      <c r="M810" s="205"/>
      <c r="N810" s="205"/>
      <c r="O810" s="205"/>
      <c r="P810" s="205"/>
      <c r="Q810" s="205"/>
      <c r="R810" s="205"/>
      <c r="S810" s="205"/>
      <c r="T810" s="205"/>
      <c r="U810" s="205"/>
      <c r="V810" s="205"/>
      <c r="W810" s="205"/>
      <c r="X810" s="205"/>
      <c r="Y810" s="205"/>
      <c r="Z810" s="205"/>
      <c r="AA810" s="205"/>
      <c r="AB810" s="205"/>
      <c r="AC810" s="205"/>
      <c r="AD810" s="205"/>
      <c r="AE810" s="205"/>
    </row>
    <row r="811" spans="3:31" ht="15.75" customHeight="1">
      <c r="C811" s="204"/>
      <c r="D811" s="205"/>
      <c r="E811" s="205"/>
      <c r="F811" s="205"/>
      <c r="G811" s="205"/>
      <c r="H811" s="205"/>
      <c r="I811" s="205"/>
      <c r="J811" s="205"/>
      <c r="K811" s="205"/>
      <c r="L811" s="205"/>
      <c r="M811" s="205"/>
      <c r="N811" s="205"/>
      <c r="O811" s="205"/>
      <c r="P811" s="205"/>
      <c r="Q811" s="205"/>
      <c r="R811" s="205"/>
      <c r="S811" s="205"/>
      <c r="T811" s="205"/>
      <c r="U811" s="205"/>
      <c r="V811" s="205"/>
      <c r="W811" s="205"/>
      <c r="X811" s="205"/>
      <c r="Y811" s="205"/>
      <c r="Z811" s="205"/>
      <c r="AA811" s="205"/>
      <c r="AB811" s="205"/>
      <c r="AC811" s="205"/>
      <c r="AD811" s="205"/>
      <c r="AE811" s="205"/>
    </row>
    <row r="812" spans="3:31" ht="15.75" customHeight="1">
      <c r="C812" s="204"/>
      <c r="D812" s="205"/>
      <c r="E812" s="205"/>
      <c r="F812" s="205"/>
      <c r="G812" s="205"/>
      <c r="H812" s="205"/>
      <c r="I812" s="205"/>
      <c r="J812" s="205"/>
      <c r="K812" s="205"/>
      <c r="L812" s="205"/>
      <c r="M812" s="205"/>
      <c r="N812" s="205"/>
      <c r="O812" s="205"/>
      <c r="P812" s="205"/>
      <c r="Q812" s="205"/>
      <c r="R812" s="205"/>
      <c r="S812" s="205"/>
      <c r="T812" s="205"/>
      <c r="U812" s="205"/>
      <c r="V812" s="205"/>
      <c r="W812" s="205"/>
      <c r="X812" s="205"/>
      <c r="Y812" s="205"/>
      <c r="Z812" s="205"/>
      <c r="AA812" s="205"/>
      <c r="AB812" s="205"/>
      <c r="AC812" s="205"/>
      <c r="AD812" s="205"/>
      <c r="AE812" s="205"/>
    </row>
    <row r="813" spans="3:31" ht="15.75" customHeight="1">
      <c r="C813" s="204"/>
      <c r="D813" s="205"/>
      <c r="E813" s="205"/>
      <c r="F813" s="205"/>
      <c r="G813" s="205"/>
      <c r="H813" s="205"/>
      <c r="I813" s="205"/>
      <c r="J813" s="205"/>
      <c r="K813" s="205"/>
      <c r="L813" s="205"/>
      <c r="M813" s="205"/>
      <c r="N813" s="205"/>
      <c r="O813" s="205"/>
      <c r="P813" s="205"/>
      <c r="Q813" s="205"/>
      <c r="R813" s="205"/>
      <c r="S813" s="205"/>
      <c r="T813" s="205"/>
      <c r="U813" s="205"/>
      <c r="V813" s="205"/>
      <c r="W813" s="205"/>
      <c r="X813" s="205"/>
      <c r="Y813" s="205"/>
      <c r="Z813" s="205"/>
      <c r="AA813" s="205"/>
      <c r="AB813" s="205"/>
      <c r="AC813" s="205"/>
      <c r="AD813" s="205"/>
      <c r="AE813" s="205"/>
    </row>
    <row r="814" spans="3:31" ht="15.75" customHeight="1">
      <c r="C814" s="204"/>
      <c r="D814" s="205"/>
      <c r="E814" s="205"/>
      <c r="F814" s="205"/>
      <c r="G814" s="205"/>
      <c r="H814" s="205"/>
      <c r="I814" s="205"/>
      <c r="J814" s="205"/>
      <c r="K814" s="205"/>
      <c r="L814" s="205"/>
      <c r="M814" s="205"/>
      <c r="N814" s="205"/>
      <c r="O814" s="205"/>
      <c r="P814" s="205"/>
      <c r="Q814" s="205"/>
      <c r="R814" s="205"/>
      <c r="S814" s="205"/>
      <c r="T814" s="205"/>
      <c r="U814" s="205"/>
      <c r="V814" s="205"/>
      <c r="W814" s="205"/>
      <c r="X814" s="205"/>
      <c r="Y814" s="205"/>
      <c r="Z814" s="205"/>
      <c r="AA814" s="205"/>
      <c r="AB814" s="205"/>
      <c r="AC814" s="205"/>
      <c r="AD814" s="205"/>
      <c r="AE814" s="205"/>
    </row>
    <row r="815" spans="3:31" ht="15.75" customHeight="1">
      <c r="C815" s="204"/>
      <c r="D815" s="205"/>
      <c r="E815" s="205"/>
      <c r="F815" s="205"/>
      <c r="G815" s="205"/>
      <c r="H815" s="205"/>
      <c r="I815" s="205"/>
      <c r="J815" s="205"/>
      <c r="K815" s="205"/>
      <c r="L815" s="205"/>
      <c r="M815" s="205"/>
      <c r="N815" s="205"/>
      <c r="O815" s="205"/>
      <c r="P815" s="205"/>
      <c r="Q815" s="205"/>
      <c r="R815" s="205"/>
      <c r="S815" s="205"/>
      <c r="T815" s="205"/>
      <c r="U815" s="205"/>
      <c r="V815" s="205"/>
      <c r="W815" s="205"/>
      <c r="X815" s="205"/>
      <c r="Y815" s="205"/>
      <c r="Z815" s="205"/>
      <c r="AA815" s="205"/>
      <c r="AB815" s="205"/>
      <c r="AC815" s="205"/>
      <c r="AD815" s="205"/>
      <c r="AE815" s="205"/>
    </row>
    <row r="816" spans="3:31" ht="15.75" customHeight="1">
      <c r="C816" s="204"/>
      <c r="D816" s="205"/>
      <c r="E816" s="205"/>
      <c r="F816" s="205"/>
      <c r="G816" s="205"/>
      <c r="H816" s="205"/>
      <c r="I816" s="205"/>
      <c r="J816" s="205"/>
      <c r="K816" s="205"/>
      <c r="L816" s="205"/>
      <c r="M816" s="205"/>
      <c r="N816" s="205"/>
      <c r="O816" s="205"/>
      <c r="P816" s="205"/>
      <c r="Q816" s="205"/>
      <c r="R816" s="205"/>
      <c r="S816" s="205"/>
      <c r="T816" s="205"/>
      <c r="U816" s="205"/>
      <c r="V816" s="205"/>
      <c r="W816" s="205"/>
      <c r="X816" s="205"/>
      <c r="Y816" s="205"/>
      <c r="Z816" s="205"/>
      <c r="AA816" s="205"/>
      <c r="AB816" s="205"/>
      <c r="AC816" s="205"/>
      <c r="AD816" s="205"/>
      <c r="AE816" s="205"/>
    </row>
    <row r="817" spans="3:31" ht="15.75" customHeight="1">
      <c r="C817" s="204"/>
      <c r="D817" s="205"/>
      <c r="E817" s="205"/>
      <c r="F817" s="205"/>
      <c r="G817" s="205"/>
      <c r="H817" s="205"/>
      <c r="I817" s="205"/>
      <c r="J817" s="205"/>
      <c r="K817" s="205"/>
      <c r="L817" s="205"/>
      <c r="M817" s="205"/>
      <c r="N817" s="205"/>
      <c r="O817" s="205"/>
      <c r="P817" s="205"/>
      <c r="Q817" s="205"/>
      <c r="R817" s="205"/>
      <c r="S817" s="205"/>
      <c r="T817" s="205"/>
      <c r="U817" s="205"/>
      <c r="V817" s="205"/>
      <c r="W817" s="205"/>
      <c r="X817" s="205"/>
      <c r="Y817" s="205"/>
      <c r="Z817" s="205"/>
      <c r="AA817" s="205"/>
      <c r="AB817" s="205"/>
      <c r="AC817" s="205"/>
      <c r="AD817" s="205"/>
      <c r="AE817" s="205"/>
    </row>
    <row r="818" spans="3:31" ht="15.75" customHeight="1">
      <c r="C818" s="204"/>
      <c r="D818" s="205"/>
      <c r="E818" s="205"/>
      <c r="F818" s="205"/>
      <c r="G818" s="205"/>
      <c r="H818" s="205"/>
      <c r="I818" s="205"/>
      <c r="J818" s="205"/>
      <c r="K818" s="205"/>
      <c r="L818" s="205"/>
      <c r="M818" s="205"/>
      <c r="N818" s="205"/>
      <c r="O818" s="205"/>
      <c r="P818" s="205"/>
      <c r="Q818" s="205"/>
      <c r="R818" s="205"/>
      <c r="S818" s="205"/>
      <c r="T818" s="205"/>
      <c r="U818" s="205"/>
      <c r="V818" s="205"/>
      <c r="W818" s="205"/>
      <c r="X818" s="205"/>
      <c r="Y818" s="205"/>
      <c r="Z818" s="205"/>
      <c r="AA818" s="205"/>
      <c r="AB818" s="205"/>
      <c r="AC818" s="205"/>
      <c r="AD818" s="205"/>
      <c r="AE818" s="205"/>
    </row>
    <row r="819" spans="3:31" ht="15.75" customHeight="1">
      <c r="C819" s="204"/>
      <c r="D819" s="205"/>
      <c r="E819" s="205"/>
      <c r="F819" s="205"/>
      <c r="G819" s="205"/>
      <c r="H819" s="205"/>
      <c r="I819" s="205"/>
      <c r="J819" s="205"/>
      <c r="K819" s="205"/>
      <c r="L819" s="205"/>
      <c r="M819" s="205"/>
      <c r="N819" s="205"/>
      <c r="O819" s="205"/>
      <c r="P819" s="205"/>
      <c r="Q819" s="205"/>
      <c r="R819" s="205"/>
      <c r="S819" s="205"/>
      <c r="T819" s="205"/>
      <c r="U819" s="205"/>
      <c r="V819" s="205"/>
      <c r="W819" s="205"/>
      <c r="X819" s="205"/>
      <c r="Y819" s="205"/>
      <c r="Z819" s="205"/>
      <c r="AA819" s="205"/>
      <c r="AB819" s="205"/>
      <c r="AC819" s="205"/>
      <c r="AD819" s="205"/>
      <c r="AE819" s="205"/>
    </row>
    <row r="820" spans="3:31" ht="15.75" customHeight="1">
      <c r="C820" s="204"/>
      <c r="D820" s="205"/>
      <c r="E820" s="205"/>
      <c r="F820" s="205"/>
      <c r="G820" s="205"/>
      <c r="H820" s="205"/>
      <c r="I820" s="205"/>
      <c r="J820" s="205"/>
      <c r="K820" s="205"/>
      <c r="L820" s="205"/>
      <c r="M820" s="205"/>
      <c r="N820" s="205"/>
      <c r="O820" s="205"/>
      <c r="P820" s="205"/>
      <c r="Q820" s="205"/>
      <c r="R820" s="205"/>
      <c r="S820" s="205"/>
      <c r="T820" s="205"/>
      <c r="U820" s="205"/>
      <c r="V820" s="205"/>
      <c r="W820" s="205"/>
      <c r="X820" s="205"/>
      <c r="Y820" s="205"/>
      <c r="Z820" s="205"/>
      <c r="AA820" s="205"/>
      <c r="AB820" s="205"/>
      <c r="AC820" s="205"/>
      <c r="AD820" s="205"/>
      <c r="AE820" s="205"/>
    </row>
    <row r="821" spans="3:31" ht="15.75" customHeight="1">
      <c r="C821" s="204"/>
      <c r="D821" s="205"/>
      <c r="E821" s="205"/>
      <c r="F821" s="205"/>
      <c r="G821" s="205"/>
      <c r="H821" s="205"/>
      <c r="I821" s="205"/>
      <c r="J821" s="205"/>
      <c r="K821" s="205"/>
      <c r="L821" s="205"/>
      <c r="M821" s="205"/>
      <c r="N821" s="205"/>
      <c r="O821" s="205"/>
      <c r="P821" s="205"/>
      <c r="Q821" s="205"/>
      <c r="R821" s="205"/>
      <c r="S821" s="205"/>
      <c r="T821" s="205"/>
      <c r="U821" s="205"/>
      <c r="V821" s="205"/>
      <c r="W821" s="205"/>
      <c r="X821" s="205"/>
      <c r="Y821" s="205"/>
      <c r="Z821" s="205"/>
      <c r="AA821" s="205"/>
      <c r="AB821" s="205"/>
      <c r="AC821" s="205"/>
      <c r="AD821" s="205"/>
      <c r="AE821" s="205"/>
    </row>
    <row r="822" spans="3:31" ht="15.75" customHeight="1">
      <c r="C822" s="204"/>
      <c r="D822" s="205"/>
      <c r="E822" s="205"/>
      <c r="F822" s="205"/>
      <c r="G822" s="205"/>
      <c r="H822" s="205"/>
      <c r="I822" s="205"/>
      <c r="J822" s="205"/>
      <c r="K822" s="205"/>
      <c r="L822" s="205"/>
      <c r="M822" s="205"/>
      <c r="N822" s="205"/>
      <c r="O822" s="205"/>
      <c r="P822" s="205"/>
      <c r="Q822" s="205"/>
      <c r="R822" s="205"/>
      <c r="S822" s="205"/>
      <c r="T822" s="205"/>
      <c r="U822" s="205"/>
      <c r="V822" s="205"/>
      <c r="W822" s="205"/>
      <c r="X822" s="205"/>
      <c r="Y822" s="205"/>
      <c r="Z822" s="205"/>
      <c r="AA822" s="205"/>
      <c r="AB822" s="205"/>
      <c r="AC822" s="205"/>
      <c r="AD822" s="205"/>
      <c r="AE822" s="205"/>
    </row>
    <row r="823" spans="3:31" ht="15.75" customHeight="1">
      <c r="C823" s="204"/>
      <c r="D823" s="205"/>
      <c r="E823" s="205"/>
      <c r="F823" s="205"/>
      <c r="G823" s="205"/>
      <c r="H823" s="205"/>
      <c r="I823" s="205"/>
      <c r="J823" s="205"/>
      <c r="K823" s="205"/>
      <c r="L823" s="205"/>
      <c r="M823" s="205"/>
      <c r="N823" s="205"/>
      <c r="O823" s="205"/>
      <c r="P823" s="205"/>
      <c r="Q823" s="205"/>
      <c r="R823" s="205"/>
      <c r="S823" s="205"/>
      <c r="T823" s="205"/>
      <c r="U823" s="205"/>
      <c r="V823" s="205"/>
      <c r="W823" s="205"/>
      <c r="X823" s="205"/>
      <c r="Y823" s="205"/>
      <c r="Z823" s="205"/>
      <c r="AA823" s="205"/>
      <c r="AB823" s="205"/>
      <c r="AC823" s="205"/>
      <c r="AD823" s="205"/>
      <c r="AE823" s="205"/>
    </row>
    <row r="824" spans="3:31" ht="15.75" customHeight="1">
      <c r="C824" s="204"/>
      <c r="D824" s="205"/>
      <c r="E824" s="205"/>
      <c r="F824" s="205"/>
      <c r="G824" s="205"/>
      <c r="H824" s="205"/>
      <c r="I824" s="205"/>
      <c r="J824" s="205"/>
      <c r="K824" s="205"/>
      <c r="L824" s="205"/>
      <c r="M824" s="205"/>
      <c r="N824" s="205"/>
      <c r="O824" s="205"/>
      <c r="P824" s="205"/>
      <c r="Q824" s="205"/>
      <c r="R824" s="205"/>
      <c r="S824" s="205"/>
      <c r="T824" s="205"/>
      <c r="U824" s="205"/>
      <c r="V824" s="205"/>
      <c r="W824" s="205"/>
      <c r="X824" s="205"/>
      <c r="Y824" s="205"/>
      <c r="Z824" s="205"/>
      <c r="AA824" s="205"/>
      <c r="AB824" s="205"/>
      <c r="AC824" s="205"/>
      <c r="AD824" s="205"/>
      <c r="AE824" s="205"/>
    </row>
    <row r="825" spans="3:31" ht="15.75" customHeight="1">
      <c r="C825" s="204"/>
      <c r="D825" s="205"/>
      <c r="E825" s="205"/>
      <c r="F825" s="205"/>
      <c r="G825" s="205"/>
      <c r="H825" s="205"/>
      <c r="I825" s="205"/>
      <c r="J825" s="205"/>
      <c r="K825" s="205"/>
      <c r="L825" s="205"/>
      <c r="M825" s="205"/>
      <c r="N825" s="205"/>
      <c r="O825" s="205"/>
      <c r="P825" s="205"/>
      <c r="Q825" s="205"/>
      <c r="R825" s="205"/>
      <c r="S825" s="205"/>
      <c r="T825" s="205"/>
      <c r="U825" s="205"/>
      <c r="V825" s="205"/>
      <c r="W825" s="205"/>
      <c r="X825" s="205"/>
      <c r="Y825" s="205"/>
      <c r="Z825" s="205"/>
      <c r="AA825" s="205"/>
      <c r="AB825" s="205"/>
      <c r="AC825" s="205"/>
      <c r="AD825" s="205"/>
      <c r="AE825" s="205"/>
    </row>
    <row r="826" spans="3:31" ht="15.75" customHeight="1">
      <c r="C826" s="204"/>
      <c r="D826" s="205"/>
      <c r="E826" s="205"/>
      <c r="F826" s="205"/>
      <c r="G826" s="205"/>
      <c r="H826" s="205"/>
      <c r="I826" s="205"/>
      <c r="J826" s="205"/>
      <c r="K826" s="205"/>
      <c r="L826" s="205"/>
      <c r="M826" s="205"/>
      <c r="N826" s="205"/>
      <c r="O826" s="205"/>
      <c r="P826" s="205"/>
      <c r="Q826" s="205"/>
      <c r="R826" s="205"/>
      <c r="S826" s="205"/>
      <c r="T826" s="205"/>
      <c r="U826" s="205"/>
      <c r="V826" s="205"/>
      <c r="W826" s="205"/>
      <c r="X826" s="205"/>
      <c r="Y826" s="205"/>
      <c r="Z826" s="205"/>
      <c r="AA826" s="205"/>
      <c r="AB826" s="205"/>
      <c r="AC826" s="205"/>
      <c r="AD826" s="205"/>
      <c r="AE826" s="205"/>
    </row>
    <row r="827" spans="3:31" ht="15.75" customHeight="1">
      <c r="C827" s="204"/>
      <c r="D827" s="205"/>
      <c r="E827" s="205"/>
      <c r="F827" s="205"/>
      <c r="G827" s="205"/>
      <c r="H827" s="205"/>
      <c r="I827" s="205"/>
      <c r="J827" s="205"/>
      <c r="K827" s="205"/>
      <c r="L827" s="205"/>
      <c r="M827" s="205"/>
      <c r="N827" s="205"/>
      <c r="O827" s="205"/>
      <c r="P827" s="205"/>
      <c r="Q827" s="205"/>
      <c r="R827" s="205"/>
      <c r="S827" s="205"/>
      <c r="T827" s="205"/>
      <c r="U827" s="205"/>
      <c r="V827" s="205"/>
      <c r="W827" s="205"/>
      <c r="X827" s="205"/>
      <c r="Y827" s="205"/>
      <c r="Z827" s="205"/>
      <c r="AA827" s="205"/>
      <c r="AB827" s="205"/>
      <c r="AC827" s="205"/>
      <c r="AD827" s="205"/>
      <c r="AE827" s="205"/>
    </row>
    <row r="828" spans="3:31" ht="15.75" customHeight="1">
      <c r="C828" s="204"/>
      <c r="D828" s="205"/>
      <c r="E828" s="205"/>
      <c r="F828" s="205"/>
      <c r="G828" s="205"/>
      <c r="H828" s="205"/>
      <c r="I828" s="205"/>
      <c r="J828" s="205"/>
      <c r="K828" s="205"/>
      <c r="L828" s="205"/>
      <c r="M828" s="205"/>
      <c r="N828" s="205"/>
      <c r="O828" s="205"/>
      <c r="P828" s="205"/>
      <c r="Q828" s="205"/>
      <c r="R828" s="205"/>
      <c r="S828" s="205"/>
      <c r="T828" s="205"/>
      <c r="U828" s="205"/>
      <c r="V828" s="205"/>
      <c r="W828" s="205"/>
      <c r="X828" s="205"/>
      <c r="Y828" s="205"/>
      <c r="Z828" s="205"/>
      <c r="AA828" s="205"/>
      <c r="AB828" s="205"/>
      <c r="AC828" s="205"/>
      <c r="AD828" s="205"/>
      <c r="AE828" s="205"/>
    </row>
    <row r="829" spans="3:31" ht="15.75" customHeight="1">
      <c r="C829" s="204"/>
      <c r="D829" s="205"/>
      <c r="E829" s="205"/>
      <c r="F829" s="205"/>
      <c r="G829" s="205"/>
      <c r="H829" s="205"/>
      <c r="I829" s="205"/>
      <c r="J829" s="205"/>
      <c r="K829" s="205"/>
      <c r="L829" s="205"/>
      <c r="M829" s="205"/>
      <c r="N829" s="205"/>
      <c r="O829" s="205"/>
      <c r="P829" s="205"/>
      <c r="Q829" s="205"/>
      <c r="R829" s="205"/>
      <c r="S829" s="205"/>
      <c r="T829" s="205"/>
      <c r="U829" s="205"/>
      <c r="V829" s="205"/>
      <c r="W829" s="205"/>
      <c r="X829" s="205"/>
      <c r="Y829" s="205"/>
      <c r="Z829" s="205"/>
      <c r="AA829" s="205"/>
      <c r="AB829" s="205"/>
      <c r="AC829" s="205"/>
      <c r="AD829" s="205"/>
      <c r="AE829" s="205"/>
    </row>
    <row r="830" spans="3:31" ht="15.75" customHeight="1">
      <c r="C830" s="204"/>
      <c r="D830" s="205"/>
      <c r="E830" s="205"/>
      <c r="F830" s="205"/>
      <c r="G830" s="205"/>
      <c r="H830" s="205"/>
      <c r="I830" s="205"/>
      <c r="J830" s="205"/>
      <c r="K830" s="205"/>
      <c r="L830" s="205"/>
      <c r="M830" s="205"/>
      <c r="N830" s="205"/>
      <c r="O830" s="205"/>
      <c r="P830" s="205"/>
      <c r="Q830" s="205"/>
      <c r="R830" s="205"/>
      <c r="S830" s="205"/>
      <c r="T830" s="205"/>
      <c r="U830" s="205"/>
      <c r="V830" s="205"/>
      <c r="W830" s="205"/>
      <c r="X830" s="205"/>
      <c r="Y830" s="205"/>
      <c r="Z830" s="205"/>
      <c r="AA830" s="205"/>
      <c r="AB830" s="205"/>
      <c r="AC830" s="205"/>
      <c r="AD830" s="205"/>
      <c r="AE830" s="205"/>
    </row>
    <row r="831" spans="3:31" ht="15.75" customHeight="1">
      <c r="C831" s="204"/>
      <c r="D831" s="205"/>
      <c r="E831" s="205"/>
      <c r="F831" s="205"/>
      <c r="G831" s="205"/>
      <c r="H831" s="205"/>
      <c r="I831" s="205"/>
      <c r="J831" s="205"/>
      <c r="K831" s="205"/>
      <c r="L831" s="205"/>
      <c r="M831" s="205"/>
      <c r="N831" s="205"/>
      <c r="O831" s="205"/>
      <c r="P831" s="205"/>
      <c r="Q831" s="205"/>
      <c r="R831" s="205"/>
      <c r="S831" s="205"/>
      <c r="T831" s="205"/>
      <c r="U831" s="205"/>
      <c r="V831" s="205"/>
      <c r="W831" s="205"/>
      <c r="X831" s="205"/>
      <c r="Y831" s="205"/>
      <c r="Z831" s="205"/>
      <c r="AA831" s="205"/>
      <c r="AB831" s="205"/>
      <c r="AC831" s="205"/>
      <c r="AD831" s="205"/>
      <c r="AE831" s="205"/>
    </row>
    <row r="832" spans="3:31" ht="15.75" customHeight="1">
      <c r="C832" s="204"/>
      <c r="D832" s="205"/>
      <c r="E832" s="205"/>
      <c r="F832" s="205"/>
      <c r="G832" s="205"/>
      <c r="H832" s="205"/>
      <c r="I832" s="205"/>
      <c r="J832" s="205"/>
      <c r="K832" s="205"/>
      <c r="L832" s="205"/>
      <c r="M832" s="205"/>
      <c r="N832" s="205"/>
      <c r="O832" s="205"/>
      <c r="P832" s="205"/>
      <c r="Q832" s="205"/>
      <c r="R832" s="205"/>
      <c r="S832" s="205"/>
      <c r="T832" s="205"/>
      <c r="U832" s="205"/>
      <c r="V832" s="205"/>
      <c r="W832" s="205"/>
      <c r="X832" s="205"/>
      <c r="Y832" s="205"/>
      <c r="Z832" s="205"/>
      <c r="AA832" s="205"/>
      <c r="AB832" s="205"/>
      <c r="AC832" s="205"/>
      <c r="AD832" s="205"/>
      <c r="AE832" s="205"/>
    </row>
    <row r="833" spans="3:31" ht="15.75" customHeight="1">
      <c r="C833" s="204"/>
      <c r="D833" s="205"/>
      <c r="E833" s="205"/>
      <c r="F833" s="205"/>
      <c r="G833" s="205"/>
      <c r="H833" s="205"/>
      <c r="I833" s="205"/>
      <c r="J833" s="205"/>
      <c r="K833" s="205"/>
      <c r="L833" s="205"/>
      <c r="M833" s="205"/>
      <c r="N833" s="205"/>
      <c r="O833" s="205"/>
      <c r="P833" s="205"/>
      <c r="Q833" s="205"/>
      <c r="R833" s="205"/>
      <c r="S833" s="205"/>
      <c r="T833" s="205"/>
      <c r="U833" s="205"/>
      <c r="V833" s="205"/>
      <c r="W833" s="205"/>
      <c r="X833" s="205"/>
      <c r="Y833" s="205"/>
      <c r="Z833" s="205"/>
      <c r="AA833" s="205"/>
      <c r="AB833" s="205"/>
      <c r="AC833" s="205"/>
      <c r="AD833" s="205"/>
      <c r="AE833" s="205"/>
    </row>
    <row r="834" spans="3:31" ht="15.75" customHeight="1">
      <c r="C834" s="204"/>
      <c r="D834" s="205"/>
      <c r="E834" s="205"/>
      <c r="F834" s="205"/>
      <c r="G834" s="205"/>
      <c r="H834" s="205"/>
      <c r="I834" s="205"/>
      <c r="J834" s="205"/>
      <c r="K834" s="205"/>
      <c r="L834" s="205"/>
      <c r="M834" s="205"/>
      <c r="N834" s="205"/>
      <c r="O834" s="205"/>
      <c r="P834" s="205"/>
      <c r="Q834" s="205"/>
      <c r="R834" s="205"/>
      <c r="S834" s="205"/>
      <c r="T834" s="205"/>
      <c r="U834" s="205"/>
      <c r="V834" s="205"/>
      <c r="W834" s="205"/>
      <c r="X834" s="205"/>
      <c r="Y834" s="205"/>
      <c r="Z834" s="205"/>
      <c r="AA834" s="205"/>
      <c r="AB834" s="205"/>
      <c r="AC834" s="205"/>
      <c r="AD834" s="205"/>
      <c r="AE834" s="205"/>
    </row>
    <row r="835" spans="3:31" ht="15.75" customHeight="1">
      <c r="C835" s="204"/>
      <c r="D835" s="205"/>
      <c r="E835" s="205"/>
      <c r="F835" s="205"/>
      <c r="G835" s="205"/>
      <c r="H835" s="205"/>
      <c r="I835" s="205"/>
      <c r="J835" s="205"/>
      <c r="K835" s="205"/>
      <c r="L835" s="205"/>
      <c r="M835" s="205"/>
      <c r="N835" s="205"/>
      <c r="O835" s="205"/>
      <c r="P835" s="205"/>
      <c r="Q835" s="205"/>
      <c r="R835" s="205"/>
      <c r="S835" s="205"/>
      <c r="T835" s="205"/>
      <c r="U835" s="205"/>
      <c r="V835" s="205"/>
      <c r="W835" s="205"/>
      <c r="X835" s="205"/>
      <c r="Y835" s="205"/>
      <c r="Z835" s="205"/>
      <c r="AA835" s="205"/>
      <c r="AB835" s="205"/>
      <c r="AC835" s="205"/>
      <c r="AD835" s="205"/>
      <c r="AE835" s="205"/>
    </row>
    <row r="836" spans="3:31" ht="15.75" customHeight="1">
      <c r="C836" s="204"/>
      <c r="D836" s="205"/>
      <c r="E836" s="205"/>
      <c r="F836" s="205"/>
      <c r="G836" s="205"/>
      <c r="H836" s="205"/>
      <c r="I836" s="205"/>
      <c r="J836" s="205"/>
      <c r="K836" s="205"/>
      <c r="L836" s="205"/>
      <c r="M836" s="205"/>
      <c r="N836" s="205"/>
      <c r="O836" s="205"/>
      <c r="P836" s="205"/>
      <c r="Q836" s="205"/>
      <c r="R836" s="205"/>
      <c r="S836" s="205"/>
      <c r="T836" s="205"/>
      <c r="U836" s="205"/>
      <c r="V836" s="205"/>
      <c r="W836" s="205"/>
      <c r="X836" s="205"/>
      <c r="Y836" s="205"/>
      <c r="Z836" s="205"/>
      <c r="AA836" s="205"/>
      <c r="AB836" s="205"/>
      <c r="AC836" s="205"/>
      <c r="AD836" s="205"/>
      <c r="AE836" s="205"/>
    </row>
    <row r="837" spans="3:31" ht="15.75" customHeight="1">
      <c r="C837" s="204"/>
      <c r="D837" s="205"/>
      <c r="E837" s="205"/>
      <c r="F837" s="205"/>
      <c r="G837" s="205"/>
      <c r="H837" s="205"/>
      <c r="I837" s="205"/>
      <c r="J837" s="205"/>
      <c r="K837" s="205"/>
      <c r="L837" s="205"/>
      <c r="M837" s="205"/>
      <c r="N837" s="205"/>
      <c r="O837" s="205"/>
      <c r="P837" s="205"/>
      <c r="Q837" s="205"/>
      <c r="R837" s="205"/>
      <c r="S837" s="205"/>
      <c r="T837" s="205"/>
      <c r="U837" s="205"/>
      <c r="V837" s="205"/>
      <c r="W837" s="205"/>
      <c r="X837" s="205"/>
      <c r="Y837" s="205"/>
      <c r="Z837" s="205"/>
      <c r="AA837" s="205"/>
      <c r="AB837" s="205"/>
      <c r="AC837" s="205"/>
      <c r="AD837" s="205"/>
      <c r="AE837" s="205"/>
    </row>
    <row r="838" spans="3:31" ht="15.75" customHeight="1">
      <c r="C838" s="204"/>
      <c r="D838" s="205"/>
      <c r="E838" s="205"/>
      <c r="F838" s="205"/>
      <c r="G838" s="205"/>
      <c r="H838" s="205"/>
      <c r="I838" s="205"/>
      <c r="J838" s="205"/>
      <c r="K838" s="205"/>
      <c r="L838" s="205"/>
      <c r="M838" s="205"/>
      <c r="N838" s="205"/>
      <c r="O838" s="205"/>
      <c r="P838" s="205"/>
      <c r="Q838" s="205"/>
      <c r="R838" s="205"/>
      <c r="S838" s="205"/>
      <c r="T838" s="205"/>
      <c r="U838" s="205"/>
      <c r="V838" s="205"/>
      <c r="W838" s="205"/>
      <c r="X838" s="205"/>
      <c r="Y838" s="205"/>
      <c r="Z838" s="205"/>
      <c r="AA838" s="205"/>
      <c r="AB838" s="205"/>
      <c r="AC838" s="205"/>
      <c r="AD838" s="205"/>
      <c r="AE838" s="205"/>
    </row>
    <row r="839" spans="3:31" ht="15.75" customHeight="1">
      <c r="C839" s="204"/>
      <c r="D839" s="205"/>
      <c r="E839" s="205"/>
      <c r="F839" s="205"/>
      <c r="G839" s="205"/>
      <c r="H839" s="205"/>
      <c r="I839" s="205"/>
      <c r="J839" s="205"/>
      <c r="K839" s="205"/>
      <c r="L839" s="205"/>
      <c r="M839" s="205"/>
      <c r="N839" s="205"/>
      <c r="O839" s="205"/>
      <c r="P839" s="205"/>
      <c r="Q839" s="205"/>
      <c r="R839" s="205"/>
      <c r="S839" s="205"/>
      <c r="T839" s="205"/>
      <c r="U839" s="205"/>
      <c r="V839" s="205"/>
      <c r="W839" s="205"/>
      <c r="X839" s="205"/>
      <c r="Y839" s="205"/>
      <c r="Z839" s="205"/>
      <c r="AA839" s="205"/>
      <c r="AB839" s="205"/>
      <c r="AC839" s="205"/>
      <c r="AD839" s="205"/>
      <c r="AE839" s="205"/>
    </row>
    <row r="840" spans="3:31" ht="15.75" customHeight="1">
      <c r="C840" s="204"/>
      <c r="D840" s="205"/>
      <c r="E840" s="205"/>
      <c r="F840" s="205"/>
      <c r="G840" s="205"/>
      <c r="H840" s="205"/>
      <c r="I840" s="205"/>
      <c r="J840" s="205"/>
      <c r="K840" s="205"/>
      <c r="L840" s="205"/>
      <c r="M840" s="205"/>
      <c r="N840" s="205"/>
      <c r="O840" s="205"/>
      <c r="P840" s="205"/>
      <c r="Q840" s="205"/>
      <c r="R840" s="205"/>
      <c r="S840" s="205"/>
      <c r="T840" s="205"/>
      <c r="U840" s="205"/>
      <c r="V840" s="205"/>
      <c r="W840" s="205"/>
      <c r="X840" s="205"/>
      <c r="Y840" s="205"/>
      <c r="Z840" s="205"/>
      <c r="AA840" s="205"/>
      <c r="AB840" s="205"/>
      <c r="AC840" s="205"/>
      <c r="AD840" s="205"/>
      <c r="AE840" s="205"/>
    </row>
    <row r="841" spans="3:31" ht="15.75" customHeight="1">
      <c r="C841" s="204"/>
      <c r="D841" s="205"/>
      <c r="E841" s="205"/>
      <c r="F841" s="205"/>
      <c r="G841" s="205"/>
      <c r="H841" s="205"/>
      <c r="I841" s="205"/>
      <c r="J841" s="205"/>
      <c r="K841" s="205"/>
      <c r="L841" s="205"/>
      <c r="M841" s="205"/>
      <c r="N841" s="205"/>
      <c r="O841" s="205"/>
      <c r="P841" s="205"/>
      <c r="Q841" s="205"/>
      <c r="R841" s="205"/>
      <c r="S841" s="205"/>
      <c r="T841" s="205"/>
      <c r="U841" s="205"/>
      <c r="V841" s="205"/>
      <c r="W841" s="205"/>
      <c r="X841" s="205"/>
      <c r="Y841" s="205"/>
      <c r="Z841" s="205"/>
      <c r="AA841" s="205"/>
      <c r="AB841" s="205"/>
      <c r="AC841" s="205"/>
      <c r="AD841" s="205"/>
      <c r="AE841" s="205"/>
    </row>
    <row r="842" spans="3:31" ht="15.75" customHeight="1">
      <c r="C842" s="204"/>
      <c r="D842" s="205"/>
      <c r="E842" s="205"/>
      <c r="F842" s="205"/>
      <c r="G842" s="205"/>
      <c r="H842" s="205"/>
      <c r="I842" s="205"/>
      <c r="J842" s="205"/>
      <c r="K842" s="205"/>
      <c r="L842" s="205"/>
      <c r="M842" s="205"/>
      <c r="N842" s="205"/>
      <c r="O842" s="205"/>
      <c r="P842" s="205"/>
      <c r="Q842" s="205"/>
      <c r="R842" s="205"/>
      <c r="S842" s="205"/>
      <c r="T842" s="205"/>
      <c r="U842" s="205"/>
      <c r="V842" s="205"/>
      <c r="W842" s="205"/>
      <c r="X842" s="205"/>
      <c r="Y842" s="205"/>
      <c r="Z842" s="205"/>
      <c r="AA842" s="205"/>
      <c r="AB842" s="205"/>
      <c r="AC842" s="205"/>
      <c r="AD842" s="205"/>
      <c r="AE842" s="205"/>
    </row>
    <row r="843" spans="3:31" ht="15.75" customHeight="1">
      <c r="C843" s="204"/>
      <c r="D843" s="205"/>
      <c r="E843" s="205"/>
      <c r="F843" s="205"/>
      <c r="G843" s="205"/>
      <c r="H843" s="205"/>
      <c r="I843" s="205"/>
      <c r="J843" s="205"/>
      <c r="K843" s="205"/>
      <c r="L843" s="205"/>
      <c r="M843" s="205"/>
      <c r="N843" s="205"/>
      <c r="O843" s="205"/>
      <c r="P843" s="205"/>
      <c r="Q843" s="205"/>
      <c r="R843" s="205"/>
      <c r="S843" s="205"/>
      <c r="T843" s="205"/>
      <c r="U843" s="205"/>
      <c r="V843" s="205"/>
      <c r="W843" s="205"/>
      <c r="X843" s="205"/>
      <c r="Y843" s="205"/>
      <c r="Z843" s="205"/>
      <c r="AA843" s="205"/>
      <c r="AB843" s="205"/>
      <c r="AC843" s="205"/>
      <c r="AD843" s="205"/>
      <c r="AE843" s="205"/>
    </row>
    <row r="844" spans="3:31" ht="15.75" customHeight="1">
      <c r="C844" s="204"/>
      <c r="D844" s="205"/>
      <c r="E844" s="205"/>
      <c r="F844" s="205"/>
      <c r="G844" s="205"/>
      <c r="H844" s="205"/>
      <c r="I844" s="205"/>
      <c r="J844" s="205"/>
      <c r="K844" s="205"/>
      <c r="L844" s="205"/>
      <c r="M844" s="205"/>
      <c r="N844" s="205"/>
      <c r="O844" s="205"/>
      <c r="P844" s="205"/>
      <c r="Q844" s="205"/>
      <c r="R844" s="205"/>
      <c r="S844" s="205"/>
      <c r="T844" s="205"/>
      <c r="U844" s="205"/>
      <c r="V844" s="205"/>
      <c r="W844" s="205"/>
      <c r="X844" s="205"/>
      <c r="Y844" s="205"/>
      <c r="Z844" s="205"/>
      <c r="AA844" s="205"/>
      <c r="AB844" s="205"/>
      <c r="AC844" s="205"/>
      <c r="AD844" s="205"/>
      <c r="AE844" s="205"/>
    </row>
    <row r="845" spans="3:31" ht="15.75" customHeight="1">
      <c r="C845" s="204"/>
      <c r="D845" s="205"/>
      <c r="E845" s="205"/>
      <c r="F845" s="205"/>
      <c r="G845" s="205"/>
      <c r="H845" s="205"/>
      <c r="I845" s="205"/>
      <c r="J845" s="205"/>
      <c r="K845" s="205"/>
      <c r="L845" s="205"/>
      <c r="M845" s="205"/>
      <c r="N845" s="205"/>
      <c r="O845" s="205"/>
      <c r="P845" s="205"/>
      <c r="Q845" s="205"/>
      <c r="R845" s="205"/>
      <c r="S845" s="205"/>
      <c r="T845" s="205"/>
      <c r="U845" s="205"/>
      <c r="V845" s="205"/>
      <c r="W845" s="205"/>
      <c r="X845" s="205"/>
      <c r="Y845" s="205"/>
      <c r="Z845" s="205"/>
      <c r="AA845" s="205"/>
      <c r="AB845" s="205"/>
      <c r="AC845" s="205"/>
      <c r="AD845" s="205"/>
      <c r="AE845" s="205"/>
    </row>
    <row r="846" spans="3:31" ht="15.75" customHeight="1">
      <c r="C846" s="204"/>
      <c r="D846" s="205"/>
      <c r="E846" s="205"/>
      <c r="F846" s="205"/>
      <c r="G846" s="205"/>
      <c r="H846" s="205"/>
      <c r="I846" s="205"/>
      <c r="J846" s="205"/>
      <c r="K846" s="205"/>
      <c r="L846" s="205"/>
      <c r="M846" s="205"/>
      <c r="N846" s="205"/>
      <c r="O846" s="205"/>
      <c r="P846" s="205"/>
      <c r="Q846" s="205"/>
      <c r="R846" s="205"/>
      <c r="S846" s="205"/>
      <c r="T846" s="205"/>
      <c r="U846" s="205"/>
      <c r="V846" s="205"/>
      <c r="W846" s="205"/>
      <c r="X846" s="205"/>
      <c r="Y846" s="205"/>
      <c r="Z846" s="205"/>
      <c r="AA846" s="205"/>
      <c r="AB846" s="205"/>
      <c r="AC846" s="205"/>
      <c r="AD846" s="205"/>
      <c r="AE846" s="205"/>
    </row>
    <row r="847" spans="3:31" ht="15.75" customHeight="1">
      <c r="C847" s="204"/>
      <c r="D847" s="205"/>
      <c r="E847" s="205"/>
      <c r="F847" s="205"/>
      <c r="G847" s="205"/>
      <c r="H847" s="205"/>
      <c r="I847" s="205"/>
      <c r="J847" s="205"/>
      <c r="K847" s="205"/>
      <c r="L847" s="205"/>
      <c r="M847" s="205"/>
      <c r="N847" s="205"/>
      <c r="O847" s="205"/>
      <c r="P847" s="205"/>
      <c r="Q847" s="205"/>
      <c r="R847" s="205"/>
      <c r="S847" s="205"/>
      <c r="T847" s="205"/>
      <c r="U847" s="205"/>
      <c r="V847" s="205"/>
      <c r="W847" s="205"/>
      <c r="X847" s="205"/>
      <c r="Y847" s="205"/>
      <c r="Z847" s="205"/>
      <c r="AA847" s="205"/>
      <c r="AB847" s="205"/>
      <c r="AC847" s="205"/>
      <c r="AD847" s="205"/>
      <c r="AE847" s="205"/>
    </row>
    <row r="848" spans="3:31" ht="15.75" customHeight="1">
      <c r="C848" s="204"/>
      <c r="D848" s="205"/>
      <c r="E848" s="205"/>
      <c r="F848" s="205"/>
      <c r="G848" s="205"/>
      <c r="H848" s="205"/>
      <c r="I848" s="205"/>
      <c r="J848" s="205"/>
      <c r="K848" s="205"/>
      <c r="L848" s="205"/>
      <c r="M848" s="205"/>
      <c r="N848" s="205"/>
      <c r="O848" s="205"/>
      <c r="P848" s="205"/>
      <c r="Q848" s="205"/>
      <c r="R848" s="205"/>
      <c r="S848" s="205"/>
      <c r="T848" s="205"/>
      <c r="U848" s="205"/>
      <c r="V848" s="205"/>
      <c r="W848" s="205"/>
      <c r="X848" s="205"/>
      <c r="Y848" s="205"/>
      <c r="Z848" s="205"/>
      <c r="AA848" s="205"/>
      <c r="AB848" s="205"/>
      <c r="AC848" s="205"/>
      <c r="AD848" s="205"/>
      <c r="AE848" s="205"/>
    </row>
    <row r="849" spans="3:31" ht="15.75" customHeight="1">
      <c r="C849" s="204"/>
      <c r="D849" s="205"/>
      <c r="E849" s="205"/>
      <c r="F849" s="205"/>
      <c r="G849" s="205"/>
      <c r="H849" s="205"/>
      <c r="I849" s="205"/>
      <c r="J849" s="205"/>
      <c r="K849" s="205"/>
      <c r="L849" s="205"/>
      <c r="M849" s="205"/>
      <c r="N849" s="205"/>
      <c r="O849" s="205"/>
      <c r="P849" s="205"/>
      <c r="Q849" s="205"/>
      <c r="R849" s="205"/>
      <c r="S849" s="205"/>
      <c r="T849" s="205"/>
      <c r="U849" s="205"/>
      <c r="V849" s="205"/>
      <c r="W849" s="205"/>
      <c r="X849" s="205"/>
      <c r="Y849" s="205"/>
      <c r="Z849" s="205"/>
      <c r="AA849" s="205"/>
      <c r="AB849" s="205"/>
      <c r="AC849" s="205"/>
      <c r="AD849" s="205"/>
      <c r="AE849" s="205"/>
    </row>
    <row r="850" spans="3:31" ht="15.75" customHeight="1">
      <c r="C850" s="204"/>
      <c r="D850" s="205"/>
      <c r="E850" s="205"/>
      <c r="F850" s="205"/>
      <c r="G850" s="205"/>
      <c r="H850" s="205"/>
      <c r="I850" s="205"/>
      <c r="J850" s="205"/>
      <c r="K850" s="205"/>
      <c r="L850" s="205"/>
      <c r="M850" s="205"/>
      <c r="N850" s="205"/>
      <c r="O850" s="205"/>
      <c r="P850" s="205"/>
      <c r="Q850" s="205"/>
      <c r="R850" s="205"/>
      <c r="S850" s="205"/>
      <c r="T850" s="205"/>
      <c r="U850" s="205"/>
      <c r="V850" s="205"/>
      <c r="W850" s="205"/>
      <c r="X850" s="205"/>
      <c r="Y850" s="205"/>
      <c r="Z850" s="205"/>
      <c r="AA850" s="205"/>
      <c r="AB850" s="205"/>
      <c r="AC850" s="205"/>
      <c r="AD850" s="205"/>
      <c r="AE850" s="205"/>
    </row>
    <row r="851" spans="3:31" ht="15.75" customHeight="1">
      <c r="C851" s="204"/>
      <c r="D851" s="205"/>
      <c r="E851" s="205"/>
      <c r="F851" s="205"/>
      <c r="G851" s="205"/>
      <c r="H851" s="205"/>
      <c r="I851" s="205"/>
      <c r="J851" s="205"/>
      <c r="K851" s="205"/>
      <c r="L851" s="205"/>
      <c r="M851" s="205"/>
      <c r="N851" s="205"/>
      <c r="O851" s="205"/>
      <c r="P851" s="205"/>
      <c r="Q851" s="205"/>
      <c r="R851" s="205"/>
      <c r="S851" s="205"/>
      <c r="T851" s="205"/>
      <c r="U851" s="205"/>
      <c r="V851" s="205"/>
      <c r="W851" s="205"/>
      <c r="X851" s="205"/>
      <c r="Y851" s="205"/>
      <c r="Z851" s="205"/>
      <c r="AA851" s="205"/>
      <c r="AB851" s="205"/>
      <c r="AC851" s="205"/>
      <c r="AD851" s="205"/>
      <c r="AE851" s="205"/>
    </row>
    <row r="852" spans="3:31" ht="15.75" customHeight="1">
      <c r="C852" s="204"/>
      <c r="D852" s="205"/>
      <c r="E852" s="205"/>
      <c r="F852" s="205"/>
      <c r="G852" s="205"/>
      <c r="H852" s="205"/>
      <c r="I852" s="205"/>
      <c r="J852" s="205"/>
      <c r="K852" s="205"/>
      <c r="L852" s="205"/>
      <c r="M852" s="205"/>
      <c r="N852" s="205"/>
      <c r="O852" s="205"/>
      <c r="P852" s="205"/>
      <c r="Q852" s="205"/>
      <c r="R852" s="205"/>
      <c r="S852" s="205"/>
      <c r="T852" s="205"/>
      <c r="U852" s="205"/>
      <c r="V852" s="205"/>
      <c r="W852" s="205"/>
      <c r="X852" s="205"/>
      <c r="Y852" s="205"/>
      <c r="Z852" s="205"/>
      <c r="AA852" s="205"/>
      <c r="AB852" s="205"/>
      <c r="AC852" s="205"/>
      <c r="AD852" s="205"/>
      <c r="AE852" s="205"/>
    </row>
    <row r="853" spans="3:31" ht="15.75" customHeight="1">
      <c r="C853" s="204"/>
      <c r="D853" s="205"/>
      <c r="E853" s="205"/>
      <c r="F853" s="205"/>
      <c r="G853" s="205"/>
      <c r="H853" s="205"/>
      <c r="I853" s="205"/>
      <c r="J853" s="205"/>
      <c r="K853" s="205"/>
      <c r="L853" s="205"/>
      <c r="M853" s="205"/>
      <c r="N853" s="205"/>
      <c r="O853" s="205"/>
      <c r="P853" s="205"/>
      <c r="Q853" s="205"/>
      <c r="R853" s="205"/>
      <c r="S853" s="205"/>
      <c r="T853" s="205"/>
      <c r="U853" s="205"/>
      <c r="V853" s="205"/>
      <c r="W853" s="205"/>
      <c r="X853" s="205"/>
      <c r="Y853" s="205"/>
      <c r="Z853" s="205"/>
      <c r="AA853" s="205"/>
      <c r="AB853" s="205"/>
      <c r="AC853" s="205"/>
      <c r="AD853" s="205"/>
      <c r="AE853" s="205"/>
    </row>
    <row r="854" spans="3:31" ht="15.75" customHeight="1">
      <c r="C854" s="204"/>
      <c r="D854" s="205"/>
      <c r="E854" s="205"/>
      <c r="F854" s="205"/>
      <c r="G854" s="205"/>
      <c r="H854" s="205"/>
      <c r="I854" s="205"/>
      <c r="J854" s="205"/>
      <c r="K854" s="205"/>
      <c r="L854" s="205"/>
      <c r="M854" s="205"/>
      <c r="N854" s="205"/>
      <c r="O854" s="205"/>
      <c r="P854" s="205"/>
      <c r="Q854" s="205"/>
      <c r="R854" s="205"/>
      <c r="S854" s="205"/>
      <c r="T854" s="205"/>
      <c r="U854" s="205"/>
      <c r="V854" s="205"/>
      <c r="W854" s="205"/>
      <c r="X854" s="205"/>
      <c r="Y854" s="205"/>
      <c r="Z854" s="205"/>
      <c r="AA854" s="205"/>
      <c r="AB854" s="205"/>
      <c r="AC854" s="205"/>
      <c r="AD854" s="205"/>
      <c r="AE854" s="205"/>
    </row>
    <row r="855" spans="3:31" ht="15.75" customHeight="1">
      <c r="C855" s="204"/>
      <c r="D855" s="205"/>
      <c r="E855" s="205"/>
      <c r="F855" s="205"/>
      <c r="G855" s="205"/>
      <c r="H855" s="205"/>
      <c r="I855" s="205"/>
      <c r="J855" s="205"/>
      <c r="K855" s="205"/>
      <c r="L855" s="205"/>
      <c r="M855" s="205"/>
      <c r="N855" s="205"/>
      <c r="O855" s="205"/>
      <c r="P855" s="205"/>
      <c r="Q855" s="205"/>
      <c r="R855" s="205"/>
      <c r="S855" s="205"/>
      <c r="T855" s="205"/>
      <c r="U855" s="205"/>
      <c r="V855" s="205"/>
      <c r="W855" s="205"/>
      <c r="X855" s="205"/>
      <c r="Y855" s="205"/>
      <c r="Z855" s="205"/>
      <c r="AA855" s="205"/>
      <c r="AB855" s="205"/>
      <c r="AC855" s="205"/>
      <c r="AD855" s="205"/>
      <c r="AE855" s="205"/>
    </row>
    <row r="856" spans="3:31" ht="15.75" customHeight="1">
      <c r="C856" s="204"/>
      <c r="D856" s="205"/>
      <c r="E856" s="205"/>
      <c r="F856" s="205"/>
      <c r="G856" s="205"/>
      <c r="H856" s="205"/>
      <c r="I856" s="205"/>
      <c r="J856" s="205"/>
      <c r="K856" s="205"/>
      <c r="L856" s="205"/>
      <c r="M856" s="205"/>
      <c r="N856" s="205"/>
      <c r="O856" s="205"/>
      <c r="P856" s="205"/>
      <c r="Q856" s="205"/>
      <c r="R856" s="205"/>
      <c r="S856" s="205"/>
      <c r="T856" s="205"/>
      <c r="U856" s="205"/>
      <c r="V856" s="205"/>
      <c r="W856" s="205"/>
      <c r="X856" s="205"/>
      <c r="Y856" s="205"/>
      <c r="Z856" s="205"/>
      <c r="AA856" s="205"/>
      <c r="AB856" s="205"/>
      <c r="AC856" s="205"/>
      <c r="AD856" s="205"/>
      <c r="AE856" s="205"/>
    </row>
    <row r="857" spans="3:31" ht="15.75" customHeight="1">
      <c r="C857" s="204"/>
      <c r="D857" s="205"/>
      <c r="E857" s="205"/>
      <c r="F857" s="205"/>
      <c r="G857" s="205"/>
      <c r="H857" s="205"/>
      <c r="I857" s="205"/>
      <c r="J857" s="205"/>
      <c r="K857" s="205"/>
      <c r="L857" s="205"/>
      <c r="M857" s="205"/>
      <c r="N857" s="205"/>
      <c r="O857" s="205"/>
      <c r="P857" s="205"/>
      <c r="Q857" s="205"/>
      <c r="R857" s="205"/>
      <c r="S857" s="205"/>
      <c r="T857" s="205"/>
      <c r="U857" s="205"/>
      <c r="V857" s="205"/>
      <c r="W857" s="205"/>
      <c r="X857" s="205"/>
      <c r="Y857" s="205"/>
      <c r="Z857" s="205"/>
      <c r="AA857" s="205"/>
      <c r="AB857" s="205"/>
      <c r="AC857" s="205"/>
      <c r="AD857" s="205"/>
      <c r="AE857" s="205"/>
    </row>
    <row r="858" spans="3:31" ht="15.75" customHeight="1">
      <c r="C858" s="204"/>
      <c r="D858" s="205"/>
      <c r="E858" s="205"/>
      <c r="F858" s="205"/>
      <c r="G858" s="205"/>
      <c r="H858" s="205"/>
      <c r="I858" s="205"/>
      <c r="J858" s="205"/>
      <c r="K858" s="205"/>
      <c r="L858" s="205"/>
      <c r="M858" s="205"/>
      <c r="N858" s="205"/>
      <c r="O858" s="205"/>
      <c r="P858" s="205"/>
      <c r="Q858" s="205"/>
      <c r="R858" s="205"/>
      <c r="S858" s="205"/>
      <c r="T858" s="205"/>
      <c r="U858" s="205"/>
      <c r="V858" s="205"/>
      <c r="W858" s="205"/>
      <c r="X858" s="205"/>
      <c r="Y858" s="205"/>
      <c r="Z858" s="205"/>
      <c r="AA858" s="205"/>
      <c r="AB858" s="205"/>
      <c r="AC858" s="205"/>
      <c r="AD858" s="205"/>
      <c r="AE858" s="205"/>
    </row>
    <row r="859" spans="3:31" ht="15.75" customHeight="1">
      <c r="C859" s="204"/>
      <c r="D859" s="205"/>
      <c r="E859" s="205"/>
      <c r="F859" s="205"/>
      <c r="G859" s="205"/>
      <c r="H859" s="205"/>
      <c r="I859" s="205"/>
      <c r="J859" s="205"/>
      <c r="K859" s="205"/>
      <c r="L859" s="205"/>
      <c r="M859" s="205"/>
      <c r="N859" s="205"/>
      <c r="O859" s="205"/>
      <c r="P859" s="205"/>
      <c r="Q859" s="205"/>
      <c r="R859" s="205"/>
      <c r="S859" s="205"/>
      <c r="T859" s="205"/>
      <c r="U859" s="205"/>
      <c r="V859" s="205"/>
      <c r="W859" s="205"/>
      <c r="X859" s="205"/>
      <c r="Y859" s="205"/>
      <c r="Z859" s="205"/>
      <c r="AA859" s="205"/>
      <c r="AB859" s="205"/>
      <c r="AC859" s="205"/>
      <c r="AD859" s="205"/>
      <c r="AE859" s="205"/>
    </row>
    <row r="860" spans="3:31" ht="15.75" customHeight="1">
      <c r="C860" s="204"/>
      <c r="D860" s="205"/>
      <c r="E860" s="205"/>
      <c r="F860" s="205"/>
      <c r="G860" s="205"/>
      <c r="H860" s="205"/>
      <c r="I860" s="205"/>
      <c r="J860" s="205"/>
      <c r="K860" s="205"/>
      <c r="L860" s="205"/>
      <c r="M860" s="205"/>
      <c r="N860" s="205"/>
      <c r="O860" s="205"/>
      <c r="P860" s="205"/>
      <c r="Q860" s="205"/>
      <c r="R860" s="205"/>
      <c r="S860" s="205"/>
      <c r="T860" s="205"/>
      <c r="U860" s="205"/>
      <c r="V860" s="205"/>
      <c r="W860" s="205"/>
      <c r="X860" s="205"/>
      <c r="Y860" s="205"/>
      <c r="Z860" s="205"/>
      <c r="AA860" s="205"/>
      <c r="AB860" s="205"/>
      <c r="AC860" s="205"/>
      <c r="AD860" s="205"/>
      <c r="AE860" s="205"/>
    </row>
    <row r="861" spans="3:31" ht="15.75" customHeight="1">
      <c r="C861" s="204"/>
      <c r="D861" s="205"/>
      <c r="E861" s="205"/>
      <c r="F861" s="205"/>
      <c r="G861" s="205"/>
      <c r="H861" s="205"/>
      <c r="I861" s="205"/>
      <c r="J861" s="205"/>
      <c r="K861" s="205"/>
      <c r="L861" s="205"/>
      <c r="M861" s="205"/>
      <c r="N861" s="205"/>
      <c r="O861" s="205"/>
      <c r="P861" s="205"/>
      <c r="Q861" s="205"/>
      <c r="R861" s="205"/>
      <c r="S861" s="205"/>
      <c r="T861" s="205"/>
      <c r="U861" s="205"/>
      <c r="V861" s="205"/>
      <c r="W861" s="205"/>
      <c r="X861" s="205"/>
      <c r="Y861" s="205"/>
      <c r="Z861" s="205"/>
      <c r="AA861" s="205"/>
      <c r="AB861" s="205"/>
      <c r="AC861" s="205"/>
      <c r="AD861" s="205"/>
      <c r="AE861" s="205"/>
    </row>
    <row r="862" spans="3:31" ht="15.75" customHeight="1">
      <c r="C862" s="204"/>
      <c r="D862" s="205"/>
      <c r="E862" s="205"/>
      <c r="F862" s="205"/>
      <c r="G862" s="205"/>
      <c r="H862" s="205"/>
      <c r="I862" s="205"/>
      <c r="J862" s="205"/>
      <c r="K862" s="205"/>
      <c r="L862" s="205"/>
      <c r="M862" s="205"/>
      <c r="N862" s="205"/>
      <c r="O862" s="205"/>
      <c r="P862" s="205"/>
      <c r="Q862" s="205"/>
      <c r="R862" s="205"/>
      <c r="S862" s="205"/>
      <c r="T862" s="205"/>
      <c r="U862" s="205"/>
      <c r="V862" s="205"/>
      <c r="W862" s="205"/>
      <c r="X862" s="205"/>
      <c r="Y862" s="205"/>
      <c r="Z862" s="205"/>
      <c r="AA862" s="205"/>
      <c r="AB862" s="205"/>
      <c r="AC862" s="205"/>
      <c r="AD862" s="205"/>
      <c r="AE862" s="205"/>
    </row>
    <row r="863" spans="3:31" ht="15.75" customHeight="1">
      <c r="C863" s="204"/>
      <c r="D863" s="205"/>
      <c r="E863" s="205"/>
      <c r="F863" s="205"/>
      <c r="G863" s="205"/>
      <c r="H863" s="205"/>
      <c r="I863" s="205"/>
      <c r="J863" s="205"/>
      <c r="K863" s="205"/>
      <c r="L863" s="205"/>
      <c r="M863" s="205"/>
      <c r="N863" s="205"/>
      <c r="O863" s="205"/>
      <c r="P863" s="205"/>
      <c r="Q863" s="205"/>
      <c r="R863" s="205"/>
      <c r="S863" s="205"/>
      <c r="T863" s="205"/>
      <c r="U863" s="205"/>
      <c r="V863" s="205"/>
      <c r="W863" s="205"/>
      <c r="X863" s="205"/>
      <c r="Y863" s="205"/>
      <c r="Z863" s="205"/>
      <c r="AA863" s="205"/>
      <c r="AB863" s="205"/>
      <c r="AC863" s="205"/>
      <c r="AD863" s="205"/>
      <c r="AE863" s="205"/>
    </row>
    <row r="864" spans="3:31" ht="15.75" customHeight="1">
      <c r="C864" s="204"/>
      <c r="D864" s="205"/>
      <c r="E864" s="205"/>
      <c r="F864" s="205"/>
      <c r="G864" s="205"/>
      <c r="H864" s="205"/>
      <c r="I864" s="205"/>
      <c r="J864" s="205"/>
      <c r="K864" s="205"/>
      <c r="L864" s="205"/>
      <c r="M864" s="205"/>
      <c r="N864" s="205"/>
      <c r="O864" s="205"/>
      <c r="P864" s="205"/>
      <c r="Q864" s="205"/>
      <c r="R864" s="205"/>
      <c r="S864" s="205"/>
      <c r="T864" s="205"/>
      <c r="U864" s="205"/>
      <c r="V864" s="205"/>
      <c r="W864" s="205"/>
      <c r="X864" s="205"/>
      <c r="Y864" s="205"/>
      <c r="Z864" s="205"/>
      <c r="AA864" s="205"/>
      <c r="AB864" s="205"/>
      <c r="AC864" s="205"/>
      <c r="AD864" s="205"/>
      <c r="AE864" s="205"/>
    </row>
    <row r="865" spans="3:31" ht="15.75" customHeight="1">
      <c r="C865" s="204"/>
      <c r="D865" s="205"/>
      <c r="E865" s="205"/>
      <c r="F865" s="205"/>
      <c r="G865" s="205"/>
      <c r="H865" s="205"/>
      <c r="I865" s="205"/>
      <c r="J865" s="205"/>
      <c r="K865" s="205"/>
      <c r="L865" s="205"/>
      <c r="M865" s="205"/>
      <c r="N865" s="205"/>
      <c r="O865" s="205"/>
      <c r="P865" s="205"/>
      <c r="Q865" s="205"/>
      <c r="R865" s="205"/>
      <c r="S865" s="205"/>
      <c r="T865" s="205"/>
      <c r="U865" s="205"/>
      <c r="V865" s="205"/>
      <c r="W865" s="205"/>
      <c r="X865" s="205"/>
      <c r="Y865" s="205"/>
      <c r="Z865" s="205"/>
      <c r="AA865" s="205"/>
      <c r="AB865" s="205"/>
      <c r="AC865" s="205"/>
      <c r="AD865" s="205"/>
      <c r="AE865" s="205"/>
    </row>
    <row r="866" spans="3:31" ht="15.75" customHeight="1">
      <c r="C866" s="204"/>
      <c r="D866" s="205"/>
      <c r="E866" s="205"/>
      <c r="F866" s="205"/>
      <c r="G866" s="205"/>
      <c r="H866" s="205"/>
      <c r="I866" s="205"/>
      <c r="J866" s="205"/>
      <c r="K866" s="205"/>
      <c r="L866" s="205"/>
      <c r="M866" s="205"/>
      <c r="N866" s="205"/>
      <c r="O866" s="205"/>
      <c r="P866" s="205"/>
      <c r="Q866" s="205"/>
      <c r="R866" s="205"/>
      <c r="S866" s="205"/>
      <c r="T866" s="205"/>
      <c r="U866" s="205"/>
      <c r="V866" s="205"/>
      <c r="W866" s="205"/>
      <c r="X866" s="205"/>
      <c r="Y866" s="205"/>
      <c r="Z866" s="205"/>
      <c r="AA866" s="205"/>
      <c r="AB866" s="205"/>
      <c r="AC866" s="205"/>
      <c r="AD866" s="205"/>
      <c r="AE866" s="205"/>
    </row>
    <row r="867" spans="3:31" ht="15.75" customHeight="1">
      <c r="C867" s="204"/>
      <c r="D867" s="205"/>
      <c r="E867" s="205"/>
      <c r="F867" s="205"/>
      <c r="G867" s="205"/>
      <c r="H867" s="205"/>
      <c r="I867" s="205"/>
      <c r="J867" s="205"/>
      <c r="K867" s="205"/>
      <c r="L867" s="205"/>
      <c r="M867" s="205"/>
      <c r="N867" s="205"/>
      <c r="O867" s="205"/>
      <c r="P867" s="205"/>
      <c r="Q867" s="205"/>
      <c r="R867" s="205"/>
      <c r="S867" s="205"/>
      <c r="T867" s="205"/>
      <c r="U867" s="205"/>
      <c r="V867" s="205"/>
      <c r="W867" s="205"/>
      <c r="X867" s="205"/>
      <c r="Y867" s="205"/>
      <c r="Z867" s="205"/>
      <c r="AA867" s="205"/>
      <c r="AB867" s="205"/>
      <c r="AC867" s="205"/>
      <c r="AD867" s="205"/>
      <c r="AE867" s="205"/>
    </row>
    <row r="868" spans="3:31" ht="15.75" customHeight="1">
      <c r="C868" s="204"/>
      <c r="D868" s="205"/>
      <c r="E868" s="205"/>
      <c r="F868" s="205"/>
      <c r="G868" s="205"/>
      <c r="H868" s="205"/>
      <c r="I868" s="205"/>
      <c r="J868" s="205"/>
      <c r="K868" s="205"/>
      <c r="L868" s="205"/>
      <c r="M868" s="205"/>
      <c r="N868" s="205"/>
      <c r="O868" s="205"/>
      <c r="P868" s="205"/>
      <c r="Q868" s="205"/>
      <c r="R868" s="205"/>
      <c r="S868" s="205"/>
      <c r="T868" s="205"/>
      <c r="U868" s="205"/>
      <c r="V868" s="205"/>
      <c r="W868" s="205"/>
      <c r="X868" s="205"/>
      <c r="Y868" s="205"/>
      <c r="Z868" s="205"/>
      <c r="AA868" s="205"/>
      <c r="AB868" s="205"/>
      <c r="AC868" s="205"/>
      <c r="AD868" s="205"/>
      <c r="AE868" s="205"/>
    </row>
    <row r="869" spans="3:31" ht="15.75" customHeight="1">
      <c r="C869" s="204"/>
      <c r="D869" s="205"/>
      <c r="E869" s="205"/>
      <c r="F869" s="205"/>
      <c r="G869" s="205"/>
      <c r="H869" s="205"/>
      <c r="I869" s="205"/>
      <c r="J869" s="205"/>
      <c r="K869" s="205"/>
      <c r="L869" s="205"/>
      <c r="M869" s="205"/>
      <c r="N869" s="205"/>
      <c r="O869" s="205"/>
      <c r="P869" s="205"/>
      <c r="Q869" s="205"/>
      <c r="R869" s="205"/>
      <c r="S869" s="205"/>
      <c r="T869" s="205"/>
      <c r="U869" s="205"/>
      <c r="V869" s="205"/>
      <c r="W869" s="205"/>
      <c r="X869" s="205"/>
      <c r="Y869" s="205"/>
      <c r="Z869" s="205"/>
      <c r="AA869" s="205"/>
      <c r="AB869" s="205"/>
      <c r="AC869" s="205"/>
      <c r="AD869" s="205"/>
      <c r="AE869" s="205"/>
    </row>
    <row r="870" spans="3:31" ht="15.75" customHeight="1">
      <c r="C870" s="204"/>
      <c r="D870" s="205"/>
      <c r="E870" s="205"/>
      <c r="F870" s="205"/>
      <c r="G870" s="205"/>
      <c r="H870" s="205"/>
      <c r="I870" s="205"/>
      <c r="J870" s="205"/>
      <c r="K870" s="205"/>
      <c r="L870" s="205"/>
      <c r="M870" s="205"/>
      <c r="N870" s="205"/>
      <c r="O870" s="205"/>
      <c r="P870" s="205"/>
      <c r="Q870" s="205"/>
      <c r="R870" s="205"/>
      <c r="S870" s="205"/>
      <c r="T870" s="205"/>
      <c r="U870" s="205"/>
      <c r="V870" s="205"/>
      <c r="W870" s="205"/>
      <c r="X870" s="205"/>
      <c r="Y870" s="205"/>
      <c r="Z870" s="205"/>
      <c r="AA870" s="205"/>
      <c r="AB870" s="205"/>
      <c r="AC870" s="205"/>
      <c r="AD870" s="205"/>
      <c r="AE870" s="205"/>
    </row>
    <row r="871" spans="3:31" ht="15.75" customHeight="1">
      <c r="C871" s="204"/>
      <c r="D871" s="205"/>
      <c r="E871" s="205"/>
      <c r="F871" s="205"/>
      <c r="G871" s="205"/>
      <c r="H871" s="205"/>
      <c r="I871" s="205"/>
      <c r="J871" s="205"/>
      <c r="K871" s="205"/>
      <c r="L871" s="205"/>
      <c r="M871" s="205"/>
      <c r="N871" s="205"/>
      <c r="O871" s="205"/>
      <c r="P871" s="205"/>
      <c r="Q871" s="205"/>
      <c r="R871" s="205"/>
      <c r="S871" s="205"/>
      <c r="T871" s="205"/>
      <c r="U871" s="205"/>
      <c r="V871" s="205"/>
      <c r="W871" s="205"/>
      <c r="X871" s="205"/>
      <c r="Y871" s="205"/>
      <c r="Z871" s="205"/>
      <c r="AA871" s="205"/>
      <c r="AB871" s="205"/>
      <c r="AC871" s="205"/>
      <c r="AD871" s="205"/>
      <c r="AE871" s="205"/>
    </row>
    <row r="872" spans="3:31" ht="15.75" customHeight="1">
      <c r="C872" s="204"/>
      <c r="D872" s="205"/>
      <c r="E872" s="205"/>
      <c r="F872" s="205"/>
      <c r="G872" s="205"/>
      <c r="H872" s="205"/>
      <c r="I872" s="205"/>
      <c r="J872" s="205"/>
      <c r="K872" s="205"/>
      <c r="L872" s="205"/>
      <c r="M872" s="205"/>
      <c r="N872" s="205"/>
      <c r="O872" s="205"/>
      <c r="P872" s="205"/>
      <c r="Q872" s="205"/>
      <c r="R872" s="205"/>
      <c r="S872" s="205"/>
      <c r="T872" s="205"/>
      <c r="U872" s="205"/>
      <c r="V872" s="205"/>
      <c r="W872" s="205"/>
      <c r="X872" s="205"/>
      <c r="Y872" s="205"/>
      <c r="Z872" s="205"/>
      <c r="AA872" s="205"/>
      <c r="AB872" s="205"/>
      <c r="AC872" s="205"/>
      <c r="AD872" s="205"/>
      <c r="AE872" s="205"/>
    </row>
    <row r="873" spans="3:31" ht="15.75" customHeight="1">
      <c r="C873" s="204"/>
      <c r="D873" s="205"/>
      <c r="E873" s="205"/>
      <c r="F873" s="205"/>
      <c r="G873" s="205"/>
      <c r="H873" s="205"/>
      <c r="I873" s="205"/>
      <c r="J873" s="205"/>
      <c r="K873" s="205"/>
      <c r="L873" s="205"/>
      <c r="M873" s="205"/>
      <c r="N873" s="205"/>
      <c r="O873" s="205"/>
      <c r="P873" s="205"/>
      <c r="Q873" s="205"/>
      <c r="R873" s="205"/>
      <c r="S873" s="205"/>
      <c r="T873" s="205"/>
      <c r="U873" s="205"/>
      <c r="V873" s="205"/>
      <c r="W873" s="205"/>
      <c r="X873" s="205"/>
      <c r="Y873" s="205"/>
      <c r="Z873" s="205"/>
      <c r="AA873" s="205"/>
      <c r="AB873" s="205"/>
      <c r="AC873" s="205"/>
      <c r="AD873" s="205"/>
      <c r="AE873" s="205"/>
    </row>
    <row r="874" spans="3:31" ht="15.75" customHeight="1">
      <c r="C874" s="204"/>
      <c r="D874" s="205"/>
      <c r="E874" s="205"/>
      <c r="F874" s="205"/>
      <c r="G874" s="205"/>
      <c r="H874" s="205"/>
      <c r="I874" s="205"/>
      <c r="J874" s="205"/>
      <c r="K874" s="205"/>
      <c r="L874" s="205"/>
      <c r="M874" s="205"/>
      <c r="N874" s="205"/>
      <c r="O874" s="205"/>
      <c r="P874" s="205"/>
      <c r="Q874" s="205"/>
      <c r="R874" s="205"/>
      <c r="S874" s="205"/>
      <c r="T874" s="205"/>
      <c r="U874" s="205"/>
      <c r="V874" s="205"/>
      <c r="W874" s="205"/>
      <c r="X874" s="205"/>
      <c r="Y874" s="205"/>
      <c r="Z874" s="205"/>
      <c r="AA874" s="205"/>
      <c r="AB874" s="205"/>
      <c r="AC874" s="205"/>
      <c r="AD874" s="205"/>
      <c r="AE874" s="205"/>
    </row>
    <row r="875" spans="3:31" ht="15.75" customHeight="1">
      <c r="C875" s="204"/>
      <c r="D875" s="205"/>
      <c r="E875" s="205"/>
      <c r="F875" s="205"/>
      <c r="G875" s="205"/>
      <c r="H875" s="205"/>
      <c r="I875" s="205"/>
      <c r="J875" s="205"/>
      <c r="K875" s="205"/>
      <c r="L875" s="205"/>
      <c r="M875" s="205"/>
      <c r="N875" s="205"/>
      <c r="O875" s="205"/>
      <c r="P875" s="205"/>
      <c r="Q875" s="205"/>
      <c r="R875" s="205"/>
      <c r="S875" s="205"/>
      <c r="T875" s="205"/>
      <c r="U875" s="205"/>
      <c r="V875" s="205"/>
      <c r="W875" s="205"/>
      <c r="X875" s="205"/>
      <c r="Y875" s="205"/>
      <c r="Z875" s="205"/>
      <c r="AA875" s="205"/>
      <c r="AB875" s="205"/>
      <c r="AC875" s="205"/>
      <c r="AD875" s="205"/>
      <c r="AE875" s="205"/>
    </row>
    <row r="876" spans="3:31" ht="15.75" customHeight="1">
      <c r="C876" s="204"/>
      <c r="D876" s="205"/>
      <c r="E876" s="205"/>
      <c r="F876" s="205"/>
      <c r="G876" s="205"/>
      <c r="H876" s="205"/>
      <c r="I876" s="205"/>
      <c r="J876" s="205"/>
      <c r="K876" s="205"/>
      <c r="L876" s="205"/>
      <c r="M876" s="205"/>
      <c r="N876" s="205"/>
      <c r="O876" s="205"/>
      <c r="P876" s="205"/>
      <c r="Q876" s="205"/>
      <c r="R876" s="205"/>
      <c r="S876" s="205"/>
      <c r="T876" s="205"/>
      <c r="U876" s="205"/>
      <c r="V876" s="205"/>
      <c r="W876" s="205"/>
      <c r="X876" s="205"/>
      <c r="Y876" s="205"/>
      <c r="Z876" s="205"/>
      <c r="AA876" s="205"/>
      <c r="AB876" s="205"/>
      <c r="AC876" s="205"/>
      <c r="AD876" s="205"/>
      <c r="AE876" s="205"/>
    </row>
    <row r="877" spans="3:31" ht="15.75" customHeight="1">
      <c r="C877" s="204"/>
      <c r="D877" s="205"/>
      <c r="E877" s="205"/>
      <c r="F877" s="205"/>
      <c r="G877" s="205"/>
      <c r="H877" s="205"/>
      <c r="I877" s="205"/>
      <c r="J877" s="205"/>
      <c r="K877" s="205"/>
      <c r="L877" s="205"/>
      <c r="M877" s="205"/>
      <c r="N877" s="205"/>
      <c r="O877" s="205"/>
      <c r="P877" s="205"/>
      <c r="Q877" s="205"/>
      <c r="R877" s="205"/>
      <c r="S877" s="205"/>
      <c r="T877" s="205"/>
      <c r="U877" s="205"/>
      <c r="V877" s="205"/>
      <c r="W877" s="205"/>
      <c r="X877" s="205"/>
      <c r="Y877" s="205"/>
      <c r="Z877" s="205"/>
      <c r="AA877" s="205"/>
      <c r="AB877" s="205"/>
      <c r="AC877" s="205"/>
      <c r="AD877" s="205"/>
      <c r="AE877" s="205"/>
    </row>
    <row r="878" spans="3:31" ht="15.75" customHeight="1">
      <c r="C878" s="204"/>
      <c r="D878" s="205"/>
      <c r="E878" s="205"/>
      <c r="F878" s="205"/>
      <c r="G878" s="205"/>
      <c r="H878" s="205"/>
      <c r="I878" s="205"/>
      <c r="J878" s="205"/>
      <c r="K878" s="205"/>
      <c r="L878" s="205"/>
      <c r="M878" s="205"/>
      <c r="N878" s="205"/>
      <c r="O878" s="205"/>
      <c r="P878" s="205"/>
      <c r="Q878" s="205"/>
      <c r="R878" s="205"/>
      <c r="S878" s="205"/>
      <c r="T878" s="205"/>
      <c r="U878" s="205"/>
      <c r="V878" s="205"/>
      <c r="W878" s="205"/>
      <c r="X878" s="205"/>
      <c r="Y878" s="205"/>
      <c r="Z878" s="205"/>
      <c r="AA878" s="205"/>
      <c r="AB878" s="205"/>
      <c r="AC878" s="205"/>
      <c r="AD878" s="205"/>
      <c r="AE878" s="205"/>
    </row>
    <row r="879" spans="3:31" ht="15.75" customHeight="1">
      <c r="C879" s="204"/>
      <c r="D879" s="205"/>
      <c r="E879" s="205"/>
      <c r="F879" s="205"/>
      <c r="G879" s="205"/>
      <c r="H879" s="205"/>
      <c r="I879" s="205"/>
      <c r="J879" s="205"/>
      <c r="K879" s="205"/>
      <c r="L879" s="205"/>
      <c r="M879" s="205"/>
      <c r="N879" s="205"/>
      <c r="O879" s="205"/>
      <c r="P879" s="205"/>
      <c r="Q879" s="205"/>
      <c r="R879" s="205"/>
      <c r="S879" s="205"/>
      <c r="T879" s="205"/>
      <c r="U879" s="205"/>
      <c r="V879" s="205"/>
      <c r="W879" s="205"/>
      <c r="X879" s="205"/>
      <c r="Y879" s="205"/>
      <c r="Z879" s="205"/>
      <c r="AA879" s="205"/>
      <c r="AB879" s="205"/>
      <c r="AC879" s="205"/>
      <c r="AD879" s="205"/>
      <c r="AE879" s="205"/>
    </row>
    <row r="880" spans="3:31" ht="15.75" customHeight="1">
      <c r="C880" s="204"/>
      <c r="D880" s="205"/>
      <c r="E880" s="205"/>
      <c r="F880" s="205"/>
      <c r="G880" s="205"/>
      <c r="H880" s="205"/>
      <c r="I880" s="205"/>
      <c r="J880" s="205"/>
      <c r="K880" s="205"/>
      <c r="L880" s="205"/>
      <c r="M880" s="205"/>
      <c r="N880" s="205"/>
      <c r="O880" s="205"/>
      <c r="P880" s="205"/>
      <c r="Q880" s="205"/>
      <c r="R880" s="205"/>
      <c r="S880" s="205"/>
      <c r="T880" s="205"/>
      <c r="U880" s="205"/>
      <c r="V880" s="205"/>
      <c r="W880" s="205"/>
      <c r="X880" s="205"/>
      <c r="Y880" s="205"/>
      <c r="Z880" s="205"/>
      <c r="AA880" s="205"/>
      <c r="AB880" s="205"/>
      <c r="AC880" s="205"/>
      <c r="AD880" s="205"/>
      <c r="AE880" s="205"/>
    </row>
    <row r="881" spans="3:31" ht="15.75" customHeight="1">
      <c r="C881" s="204"/>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c r="AB881" s="205"/>
      <c r="AC881" s="205"/>
      <c r="AD881" s="205"/>
      <c r="AE881" s="205"/>
    </row>
    <row r="882" spans="3:31" ht="15.75" customHeight="1">
      <c r="C882" s="204"/>
      <c r="D882" s="205"/>
      <c r="E882" s="205"/>
      <c r="F882" s="205"/>
      <c r="G882" s="205"/>
      <c r="H882" s="205"/>
      <c r="I882" s="205"/>
      <c r="J882" s="205"/>
      <c r="K882" s="205"/>
      <c r="L882" s="205"/>
      <c r="M882" s="205"/>
      <c r="N882" s="205"/>
      <c r="O882" s="205"/>
      <c r="P882" s="205"/>
      <c r="Q882" s="205"/>
      <c r="R882" s="205"/>
      <c r="S882" s="205"/>
      <c r="T882" s="205"/>
      <c r="U882" s="205"/>
      <c r="V882" s="205"/>
      <c r="W882" s="205"/>
      <c r="X882" s="205"/>
      <c r="Y882" s="205"/>
      <c r="Z882" s="205"/>
      <c r="AA882" s="205"/>
      <c r="AB882" s="205"/>
      <c r="AC882" s="205"/>
      <c r="AD882" s="205"/>
      <c r="AE882" s="205"/>
    </row>
    <row r="883" spans="3:31" ht="15.75" customHeight="1">
      <c r="C883" s="204"/>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c r="AB883" s="205"/>
      <c r="AC883" s="205"/>
      <c r="AD883" s="205"/>
      <c r="AE883" s="205"/>
    </row>
    <row r="884" spans="3:31" ht="15.75" customHeight="1">
      <c r="C884" s="204"/>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c r="AB884" s="205"/>
      <c r="AC884" s="205"/>
      <c r="AD884" s="205"/>
      <c r="AE884" s="205"/>
    </row>
    <row r="885" spans="3:31" ht="15.75" customHeight="1">
      <c r="C885" s="204"/>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c r="AB885" s="205"/>
      <c r="AC885" s="205"/>
      <c r="AD885" s="205"/>
      <c r="AE885" s="205"/>
    </row>
    <row r="886" spans="3:31" ht="15.75" customHeight="1">
      <c r="C886" s="204"/>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c r="AB886" s="205"/>
      <c r="AC886" s="205"/>
      <c r="AD886" s="205"/>
      <c r="AE886" s="205"/>
    </row>
    <row r="887" spans="3:31" ht="15.75" customHeight="1">
      <c r="C887" s="204"/>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c r="AB887" s="205"/>
      <c r="AC887" s="205"/>
      <c r="AD887" s="205"/>
      <c r="AE887" s="205"/>
    </row>
    <row r="888" spans="3:31" ht="15.75" customHeight="1">
      <c r="C888" s="204"/>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c r="AB888" s="205"/>
      <c r="AC888" s="205"/>
      <c r="AD888" s="205"/>
      <c r="AE888" s="205"/>
    </row>
    <row r="889" spans="3:31" ht="15.75" customHeight="1">
      <c r="C889" s="204"/>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c r="AB889" s="205"/>
      <c r="AC889" s="205"/>
      <c r="AD889" s="205"/>
      <c r="AE889" s="205"/>
    </row>
    <row r="890" spans="3:31" ht="15.75" customHeight="1">
      <c r="C890" s="204"/>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c r="AB890" s="205"/>
      <c r="AC890" s="205"/>
      <c r="AD890" s="205"/>
      <c r="AE890" s="205"/>
    </row>
    <row r="891" spans="3:31" ht="15.75" customHeight="1">
      <c r="C891" s="204"/>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c r="AB891" s="205"/>
      <c r="AC891" s="205"/>
      <c r="AD891" s="205"/>
      <c r="AE891" s="205"/>
    </row>
    <row r="892" spans="3:31" ht="15.75" customHeight="1">
      <c r="C892" s="204"/>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c r="AB892" s="205"/>
      <c r="AC892" s="205"/>
      <c r="AD892" s="205"/>
      <c r="AE892" s="205"/>
    </row>
    <row r="893" spans="3:31" ht="15.75" customHeight="1">
      <c r="C893" s="204"/>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c r="AB893" s="205"/>
      <c r="AC893" s="205"/>
      <c r="AD893" s="205"/>
      <c r="AE893" s="205"/>
    </row>
    <row r="894" spans="3:31" ht="15.75" customHeight="1">
      <c r="C894" s="204"/>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c r="AB894" s="205"/>
      <c r="AC894" s="205"/>
      <c r="AD894" s="205"/>
      <c r="AE894" s="205"/>
    </row>
    <row r="895" spans="3:31" ht="15.75" customHeight="1">
      <c r="C895" s="204"/>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c r="AB895" s="205"/>
      <c r="AC895" s="205"/>
      <c r="AD895" s="205"/>
      <c r="AE895" s="205"/>
    </row>
    <row r="896" spans="3:31" ht="15.75" customHeight="1">
      <c r="C896" s="204"/>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c r="AB896" s="205"/>
      <c r="AC896" s="205"/>
      <c r="AD896" s="205"/>
      <c r="AE896" s="205"/>
    </row>
    <row r="897" spans="3:31" ht="15.75" customHeight="1">
      <c r="C897" s="204"/>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c r="AB897" s="205"/>
      <c r="AC897" s="205"/>
      <c r="AD897" s="205"/>
      <c r="AE897" s="205"/>
    </row>
    <row r="898" spans="3:31" ht="15.75" customHeight="1">
      <c r="C898" s="204"/>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row>
    <row r="899" spans="3:31" ht="15.75" customHeight="1">
      <c r="C899" s="204"/>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row>
    <row r="900" spans="3:31" ht="15.75" customHeight="1">
      <c r="C900" s="204"/>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row>
    <row r="901" spans="3:31" ht="15.75" customHeight="1">
      <c r="C901" s="204"/>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c r="AB901" s="205"/>
      <c r="AC901" s="205"/>
      <c r="AD901" s="205"/>
      <c r="AE901" s="205"/>
    </row>
    <row r="902" spans="3:31" ht="15.75" customHeight="1">
      <c r="C902" s="204"/>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c r="AB902" s="205"/>
      <c r="AC902" s="205"/>
      <c r="AD902" s="205"/>
      <c r="AE902" s="205"/>
    </row>
    <row r="903" spans="3:31" ht="15.75" customHeight="1">
      <c r="C903" s="204"/>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c r="AB903" s="205"/>
      <c r="AC903" s="205"/>
      <c r="AD903" s="205"/>
      <c r="AE903" s="205"/>
    </row>
    <row r="904" spans="3:31" ht="15.75" customHeight="1">
      <c r="C904" s="204"/>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c r="AB904" s="205"/>
      <c r="AC904" s="205"/>
      <c r="AD904" s="205"/>
      <c r="AE904" s="205"/>
    </row>
    <row r="905" spans="3:31" ht="15.75" customHeight="1">
      <c r="C905" s="204"/>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c r="AB905" s="205"/>
      <c r="AC905" s="205"/>
      <c r="AD905" s="205"/>
      <c r="AE905" s="205"/>
    </row>
    <row r="906" spans="3:31" ht="15.75" customHeight="1">
      <c r="C906" s="204"/>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c r="AB906" s="205"/>
      <c r="AC906" s="205"/>
      <c r="AD906" s="205"/>
      <c r="AE906" s="205"/>
    </row>
    <row r="907" spans="3:31" ht="15.75" customHeight="1">
      <c r="C907" s="204"/>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c r="AC907" s="205"/>
      <c r="AD907" s="205"/>
      <c r="AE907" s="205"/>
    </row>
    <row r="908" spans="3:31" ht="15.75" customHeight="1">
      <c r="C908" s="204"/>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c r="AB908" s="205"/>
      <c r="AC908" s="205"/>
      <c r="AD908" s="205"/>
      <c r="AE908" s="205"/>
    </row>
    <row r="909" spans="3:31" ht="15.75" customHeight="1">
      <c r="C909" s="204"/>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row>
    <row r="910" spans="3:31" ht="15.75" customHeight="1">
      <c r="C910" s="204"/>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row>
    <row r="911" spans="3:31" ht="15.75" customHeight="1">
      <c r="C911" s="204"/>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c r="AB911" s="205"/>
      <c r="AC911" s="205"/>
      <c r="AD911" s="205"/>
      <c r="AE911" s="205"/>
    </row>
    <row r="912" spans="3:31" ht="15.75" customHeight="1">
      <c r="C912" s="204"/>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c r="AB912" s="205"/>
      <c r="AC912" s="205"/>
      <c r="AD912" s="205"/>
      <c r="AE912" s="205"/>
    </row>
    <row r="913" spans="3:31" ht="15.75" customHeight="1">
      <c r="C913" s="204"/>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row>
    <row r="914" spans="3:31" ht="15.75" customHeight="1">
      <c r="C914" s="204"/>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c r="AB914" s="205"/>
      <c r="AC914" s="205"/>
      <c r="AD914" s="205"/>
      <c r="AE914" s="205"/>
    </row>
    <row r="915" spans="3:31" ht="15.75" customHeight="1">
      <c r="C915" s="204"/>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c r="AB915" s="205"/>
      <c r="AC915" s="205"/>
      <c r="AD915" s="205"/>
      <c r="AE915" s="205"/>
    </row>
    <row r="916" spans="3:31" ht="15.75" customHeight="1">
      <c r="C916" s="204"/>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c r="AB916" s="205"/>
      <c r="AC916" s="205"/>
      <c r="AD916" s="205"/>
      <c r="AE916" s="205"/>
    </row>
    <row r="917" spans="3:31" ht="15.75" customHeight="1">
      <c r="C917" s="204"/>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c r="AB917" s="205"/>
      <c r="AC917" s="205"/>
      <c r="AD917" s="205"/>
      <c r="AE917" s="205"/>
    </row>
    <row r="918" spans="3:31" ht="15.75" customHeight="1">
      <c r="C918" s="204"/>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c r="AB918" s="205"/>
      <c r="AC918" s="205"/>
      <c r="AD918" s="205"/>
      <c r="AE918" s="205"/>
    </row>
    <row r="919" spans="3:31" ht="15.75" customHeight="1">
      <c r="C919" s="204"/>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c r="AB919" s="205"/>
      <c r="AC919" s="205"/>
      <c r="AD919" s="205"/>
      <c r="AE919" s="205"/>
    </row>
    <row r="920" spans="3:31" ht="15.75" customHeight="1">
      <c r="C920" s="204"/>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c r="AB920" s="205"/>
      <c r="AC920" s="205"/>
      <c r="AD920" s="205"/>
      <c r="AE920" s="205"/>
    </row>
    <row r="921" spans="3:31" ht="15.75" customHeight="1">
      <c r="C921" s="204"/>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c r="AB921" s="205"/>
      <c r="AC921" s="205"/>
      <c r="AD921" s="205"/>
      <c r="AE921" s="205"/>
    </row>
    <row r="922" spans="3:31" ht="15.75" customHeight="1">
      <c r="C922" s="204"/>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c r="AB922" s="205"/>
      <c r="AC922" s="205"/>
      <c r="AD922" s="205"/>
      <c r="AE922" s="205"/>
    </row>
    <row r="923" spans="3:31" ht="15.75" customHeight="1">
      <c r="C923" s="204"/>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c r="AB923" s="205"/>
      <c r="AC923" s="205"/>
      <c r="AD923" s="205"/>
      <c r="AE923" s="205"/>
    </row>
    <row r="924" spans="3:31" ht="15.75" customHeight="1">
      <c r="C924" s="204"/>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c r="AB924" s="205"/>
      <c r="AC924" s="205"/>
      <c r="AD924" s="205"/>
      <c r="AE924" s="205"/>
    </row>
    <row r="925" spans="3:31" ht="15.75" customHeight="1">
      <c r="C925" s="204"/>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c r="AB925" s="205"/>
      <c r="AC925" s="205"/>
      <c r="AD925" s="205"/>
      <c r="AE925" s="205"/>
    </row>
    <row r="926" spans="3:31" ht="15.75" customHeight="1">
      <c r="C926" s="204"/>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c r="AB926" s="205"/>
      <c r="AC926" s="205"/>
      <c r="AD926" s="205"/>
      <c r="AE926" s="205"/>
    </row>
    <row r="927" spans="3:31" ht="15.75" customHeight="1">
      <c r="C927" s="204"/>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c r="AB927" s="205"/>
      <c r="AC927" s="205"/>
      <c r="AD927" s="205"/>
      <c r="AE927" s="205"/>
    </row>
    <row r="928" spans="3:31" ht="15.75" customHeight="1">
      <c r="C928" s="204"/>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c r="AB928" s="205"/>
      <c r="AC928" s="205"/>
      <c r="AD928" s="205"/>
      <c r="AE928" s="205"/>
    </row>
    <row r="929" spans="3:31" ht="15.75" customHeight="1">
      <c r="C929" s="204"/>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c r="AB929" s="205"/>
      <c r="AC929" s="205"/>
      <c r="AD929" s="205"/>
      <c r="AE929" s="205"/>
    </row>
    <row r="930" spans="3:31" ht="15.75" customHeight="1">
      <c r="C930" s="204"/>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c r="AB930" s="205"/>
      <c r="AC930" s="205"/>
      <c r="AD930" s="205"/>
      <c r="AE930" s="205"/>
    </row>
    <row r="931" spans="3:31" ht="15.75" customHeight="1">
      <c r="C931" s="204"/>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c r="AB931" s="205"/>
      <c r="AC931" s="205"/>
      <c r="AD931" s="205"/>
      <c r="AE931" s="205"/>
    </row>
    <row r="932" spans="3:31" ht="15.75" customHeight="1">
      <c r="C932" s="204"/>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c r="AB932" s="205"/>
      <c r="AC932" s="205"/>
      <c r="AD932" s="205"/>
      <c r="AE932" s="205"/>
    </row>
    <row r="933" spans="3:31" ht="15.75" customHeight="1">
      <c r="C933" s="204"/>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c r="AB933" s="205"/>
      <c r="AC933" s="205"/>
      <c r="AD933" s="205"/>
      <c r="AE933" s="205"/>
    </row>
    <row r="934" spans="3:31" ht="15.75" customHeight="1">
      <c r="C934" s="204"/>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row>
    <row r="935" spans="3:31" ht="15.75" customHeight="1">
      <c r="C935" s="204"/>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c r="AB935" s="205"/>
      <c r="AC935" s="205"/>
      <c r="AD935" s="205"/>
      <c r="AE935" s="205"/>
    </row>
    <row r="936" spans="3:31" ht="15.75" customHeight="1">
      <c r="C936" s="204"/>
      <c r="D936" s="205"/>
      <c r="E936" s="205"/>
      <c r="F936" s="205"/>
      <c r="G936" s="205"/>
      <c r="H936" s="205"/>
      <c r="I936" s="205"/>
      <c r="J936" s="205"/>
      <c r="K936" s="205"/>
      <c r="L936" s="205"/>
      <c r="M936" s="205"/>
      <c r="N936" s="205"/>
      <c r="O936" s="205"/>
      <c r="P936" s="205"/>
      <c r="Q936" s="205"/>
      <c r="R936" s="205"/>
      <c r="S936" s="205"/>
      <c r="T936" s="205"/>
      <c r="U936" s="205"/>
      <c r="V936" s="205"/>
      <c r="W936" s="205"/>
      <c r="X936" s="205"/>
      <c r="Y936" s="205"/>
      <c r="Z936" s="205"/>
      <c r="AA936" s="205"/>
      <c r="AB936" s="205"/>
      <c r="AC936" s="205"/>
      <c r="AD936" s="205"/>
      <c r="AE936" s="205"/>
    </row>
    <row r="937" spans="3:31" ht="15.75" customHeight="1">
      <c r="C937" s="204"/>
      <c r="D937" s="205"/>
      <c r="E937" s="205"/>
      <c r="F937" s="205"/>
      <c r="G937" s="205"/>
      <c r="H937" s="205"/>
      <c r="I937" s="205"/>
      <c r="J937" s="205"/>
      <c r="K937" s="205"/>
      <c r="L937" s="205"/>
      <c r="M937" s="205"/>
      <c r="N937" s="205"/>
      <c r="O937" s="205"/>
      <c r="P937" s="205"/>
      <c r="Q937" s="205"/>
      <c r="R937" s="205"/>
      <c r="S937" s="205"/>
      <c r="T937" s="205"/>
      <c r="U937" s="205"/>
      <c r="V937" s="205"/>
      <c r="W937" s="205"/>
      <c r="X937" s="205"/>
      <c r="Y937" s="205"/>
      <c r="Z937" s="205"/>
      <c r="AA937" s="205"/>
      <c r="AB937" s="205"/>
      <c r="AC937" s="205"/>
      <c r="AD937" s="205"/>
      <c r="AE937" s="205"/>
    </row>
    <row r="938" spans="3:31" ht="15.75" customHeight="1">
      <c r="C938" s="204"/>
      <c r="D938" s="205"/>
      <c r="E938" s="205"/>
      <c r="F938" s="205"/>
      <c r="G938" s="205"/>
      <c r="H938" s="205"/>
      <c r="I938" s="205"/>
      <c r="J938" s="205"/>
      <c r="K938" s="205"/>
      <c r="L938" s="205"/>
      <c r="M938" s="205"/>
      <c r="N938" s="205"/>
      <c r="O938" s="205"/>
      <c r="P938" s="205"/>
      <c r="Q938" s="205"/>
      <c r="R938" s="205"/>
      <c r="S938" s="205"/>
      <c r="T938" s="205"/>
      <c r="U938" s="205"/>
      <c r="V938" s="205"/>
      <c r="W938" s="205"/>
      <c r="X938" s="205"/>
      <c r="Y938" s="205"/>
      <c r="Z938" s="205"/>
      <c r="AA938" s="205"/>
      <c r="AB938" s="205"/>
      <c r="AC938" s="205"/>
      <c r="AD938" s="205"/>
      <c r="AE938" s="205"/>
    </row>
    <row r="939" spans="3:31" ht="15.75" customHeight="1">
      <c r="C939" s="204"/>
      <c r="D939" s="205"/>
      <c r="E939" s="205"/>
      <c r="F939" s="205"/>
      <c r="G939" s="205"/>
      <c r="H939" s="205"/>
      <c r="I939" s="205"/>
      <c r="J939" s="205"/>
      <c r="K939" s="205"/>
      <c r="L939" s="205"/>
      <c r="M939" s="205"/>
      <c r="N939" s="205"/>
      <c r="O939" s="205"/>
      <c r="P939" s="205"/>
      <c r="Q939" s="205"/>
      <c r="R939" s="205"/>
      <c r="S939" s="205"/>
      <c r="T939" s="205"/>
      <c r="U939" s="205"/>
      <c r="V939" s="205"/>
      <c r="W939" s="205"/>
      <c r="X939" s="205"/>
      <c r="Y939" s="205"/>
      <c r="Z939" s="205"/>
      <c r="AA939" s="205"/>
      <c r="AB939" s="205"/>
      <c r="AC939" s="205"/>
      <c r="AD939" s="205"/>
      <c r="AE939" s="205"/>
    </row>
    <row r="940" spans="3:31" ht="15.75" customHeight="1">
      <c r="C940" s="204"/>
      <c r="D940" s="205"/>
      <c r="E940" s="205"/>
      <c r="F940" s="205"/>
      <c r="G940" s="205"/>
      <c r="H940" s="205"/>
      <c r="I940" s="205"/>
      <c r="J940" s="205"/>
      <c r="K940" s="205"/>
      <c r="L940" s="205"/>
      <c r="M940" s="205"/>
      <c r="N940" s="205"/>
      <c r="O940" s="205"/>
      <c r="P940" s="205"/>
      <c r="Q940" s="205"/>
      <c r="R940" s="205"/>
      <c r="S940" s="205"/>
      <c r="T940" s="205"/>
      <c r="U940" s="205"/>
      <c r="V940" s="205"/>
      <c r="W940" s="205"/>
      <c r="X940" s="205"/>
      <c r="Y940" s="205"/>
      <c r="Z940" s="205"/>
      <c r="AA940" s="205"/>
      <c r="AB940" s="205"/>
      <c r="AC940" s="205"/>
      <c r="AD940" s="205"/>
      <c r="AE940" s="205"/>
    </row>
    <row r="941" spans="3:31" ht="15.75" customHeight="1">
      <c r="C941" s="204"/>
      <c r="D941" s="205"/>
      <c r="E941" s="205"/>
      <c r="F941" s="205"/>
      <c r="G941" s="205"/>
      <c r="H941" s="205"/>
      <c r="I941" s="205"/>
      <c r="J941" s="205"/>
      <c r="K941" s="205"/>
      <c r="L941" s="205"/>
      <c r="M941" s="205"/>
      <c r="N941" s="205"/>
      <c r="O941" s="205"/>
      <c r="P941" s="205"/>
      <c r="Q941" s="205"/>
      <c r="R941" s="205"/>
      <c r="S941" s="205"/>
      <c r="T941" s="205"/>
      <c r="U941" s="205"/>
      <c r="V941" s="205"/>
      <c r="W941" s="205"/>
      <c r="X941" s="205"/>
      <c r="Y941" s="205"/>
      <c r="Z941" s="205"/>
      <c r="AA941" s="205"/>
      <c r="AB941" s="205"/>
      <c r="AC941" s="205"/>
      <c r="AD941" s="205"/>
      <c r="AE941" s="205"/>
    </row>
    <row r="942" spans="3:31" ht="15.75" customHeight="1">
      <c r="C942" s="204"/>
      <c r="D942" s="205"/>
      <c r="E942" s="205"/>
      <c r="F942" s="205"/>
      <c r="G942" s="205"/>
      <c r="H942" s="205"/>
      <c r="I942" s="205"/>
      <c r="J942" s="205"/>
      <c r="K942" s="205"/>
      <c r="L942" s="205"/>
      <c r="M942" s="205"/>
      <c r="N942" s="205"/>
      <c r="O942" s="205"/>
      <c r="P942" s="205"/>
      <c r="Q942" s="205"/>
      <c r="R942" s="205"/>
      <c r="S942" s="205"/>
      <c r="T942" s="205"/>
      <c r="U942" s="205"/>
      <c r="V942" s="205"/>
      <c r="W942" s="205"/>
      <c r="X942" s="205"/>
      <c r="Y942" s="205"/>
      <c r="Z942" s="205"/>
      <c r="AA942" s="205"/>
      <c r="AB942" s="205"/>
      <c r="AC942" s="205"/>
      <c r="AD942" s="205"/>
      <c r="AE942" s="205"/>
    </row>
    <row r="943" spans="3:31" ht="15.75" customHeight="1">
      <c r="C943" s="204"/>
      <c r="D943" s="205"/>
      <c r="E943" s="205"/>
      <c r="F943" s="205"/>
      <c r="G943" s="205"/>
      <c r="H943" s="205"/>
      <c r="I943" s="205"/>
      <c r="J943" s="205"/>
      <c r="K943" s="205"/>
      <c r="L943" s="205"/>
      <c r="M943" s="205"/>
      <c r="N943" s="205"/>
      <c r="O943" s="205"/>
      <c r="P943" s="205"/>
      <c r="Q943" s="205"/>
      <c r="R943" s="205"/>
      <c r="S943" s="205"/>
      <c r="T943" s="205"/>
      <c r="U943" s="205"/>
      <c r="V943" s="205"/>
      <c r="W943" s="205"/>
      <c r="X943" s="205"/>
      <c r="Y943" s="205"/>
      <c r="Z943" s="205"/>
      <c r="AA943" s="205"/>
      <c r="AB943" s="205"/>
      <c r="AC943" s="205"/>
      <c r="AD943" s="205"/>
      <c r="AE943" s="205"/>
    </row>
    <row r="944" spans="3:31" ht="15.75" customHeight="1">
      <c r="C944" s="204"/>
      <c r="D944" s="205"/>
      <c r="E944" s="205"/>
      <c r="F944" s="205"/>
      <c r="G944" s="205"/>
      <c r="H944" s="205"/>
      <c r="I944" s="205"/>
      <c r="J944" s="205"/>
      <c r="K944" s="205"/>
      <c r="L944" s="205"/>
      <c r="M944" s="205"/>
      <c r="N944" s="205"/>
      <c r="O944" s="205"/>
      <c r="P944" s="205"/>
      <c r="Q944" s="205"/>
      <c r="R944" s="205"/>
      <c r="S944" s="205"/>
      <c r="T944" s="205"/>
      <c r="U944" s="205"/>
      <c r="V944" s="205"/>
      <c r="W944" s="205"/>
      <c r="X944" s="205"/>
      <c r="Y944" s="205"/>
      <c r="Z944" s="205"/>
      <c r="AA944" s="205"/>
      <c r="AB944" s="205"/>
      <c r="AC944" s="205"/>
      <c r="AD944" s="205"/>
      <c r="AE944" s="205"/>
    </row>
    <row r="945" spans="3:31" ht="15.75" customHeight="1">
      <c r="C945" s="204"/>
      <c r="D945" s="205"/>
      <c r="E945" s="205"/>
      <c r="F945" s="205"/>
      <c r="G945" s="205"/>
      <c r="H945" s="205"/>
      <c r="I945" s="205"/>
      <c r="J945" s="205"/>
      <c r="K945" s="205"/>
      <c r="L945" s="205"/>
      <c r="M945" s="205"/>
      <c r="N945" s="205"/>
      <c r="O945" s="205"/>
      <c r="P945" s="205"/>
      <c r="Q945" s="205"/>
      <c r="R945" s="205"/>
      <c r="S945" s="205"/>
      <c r="T945" s="205"/>
      <c r="U945" s="205"/>
      <c r="V945" s="205"/>
      <c r="W945" s="205"/>
      <c r="X945" s="205"/>
      <c r="Y945" s="205"/>
      <c r="Z945" s="205"/>
      <c r="AA945" s="205"/>
      <c r="AB945" s="205"/>
      <c r="AC945" s="205"/>
      <c r="AD945" s="205"/>
      <c r="AE945" s="205"/>
    </row>
    <row r="946" spans="3:31" ht="15.75" customHeight="1">
      <c r="C946" s="204"/>
      <c r="D946" s="205"/>
      <c r="E946" s="205"/>
      <c r="F946" s="205"/>
      <c r="G946" s="205"/>
      <c r="H946" s="205"/>
      <c r="I946" s="205"/>
      <c r="J946" s="205"/>
      <c r="K946" s="205"/>
      <c r="L946" s="205"/>
      <c r="M946" s="205"/>
      <c r="N946" s="205"/>
      <c r="O946" s="205"/>
      <c r="P946" s="205"/>
      <c r="Q946" s="205"/>
      <c r="R946" s="205"/>
      <c r="S946" s="205"/>
      <c r="T946" s="205"/>
      <c r="U946" s="205"/>
      <c r="V946" s="205"/>
      <c r="W946" s="205"/>
      <c r="X946" s="205"/>
      <c r="Y946" s="205"/>
      <c r="Z946" s="205"/>
      <c r="AA946" s="205"/>
      <c r="AB946" s="205"/>
      <c r="AC946" s="205"/>
      <c r="AD946" s="205"/>
      <c r="AE946" s="205"/>
    </row>
    <row r="947" spans="3:31" ht="15.75" customHeight="1">
      <c r="C947" s="204"/>
      <c r="D947" s="205"/>
      <c r="E947" s="205"/>
      <c r="F947" s="205"/>
      <c r="G947" s="205"/>
      <c r="H947" s="205"/>
      <c r="I947" s="205"/>
      <c r="J947" s="205"/>
      <c r="K947" s="205"/>
      <c r="L947" s="205"/>
      <c r="M947" s="205"/>
      <c r="N947" s="205"/>
      <c r="O947" s="205"/>
      <c r="P947" s="205"/>
      <c r="Q947" s="205"/>
      <c r="R947" s="205"/>
      <c r="S947" s="205"/>
      <c r="T947" s="205"/>
      <c r="U947" s="205"/>
      <c r="V947" s="205"/>
      <c r="W947" s="205"/>
      <c r="X947" s="205"/>
      <c r="Y947" s="205"/>
      <c r="Z947" s="205"/>
      <c r="AA947" s="205"/>
      <c r="AB947" s="205"/>
      <c r="AC947" s="205"/>
      <c r="AD947" s="205"/>
      <c r="AE947" s="205"/>
    </row>
    <row r="948" spans="3:31" ht="15.75" customHeight="1">
      <c r="C948" s="204"/>
      <c r="D948" s="205"/>
      <c r="E948" s="205"/>
      <c r="F948" s="205"/>
      <c r="G948" s="205"/>
      <c r="H948" s="205"/>
      <c r="I948" s="205"/>
      <c r="J948" s="205"/>
      <c r="K948" s="205"/>
      <c r="L948" s="205"/>
      <c r="M948" s="205"/>
      <c r="N948" s="205"/>
      <c r="O948" s="205"/>
      <c r="P948" s="205"/>
      <c r="Q948" s="205"/>
      <c r="R948" s="205"/>
      <c r="S948" s="205"/>
      <c r="T948" s="205"/>
      <c r="U948" s="205"/>
      <c r="V948" s="205"/>
      <c r="W948" s="205"/>
      <c r="X948" s="205"/>
      <c r="Y948" s="205"/>
      <c r="Z948" s="205"/>
      <c r="AA948" s="205"/>
      <c r="AB948" s="205"/>
      <c r="AC948" s="205"/>
      <c r="AD948" s="205"/>
      <c r="AE948" s="205"/>
    </row>
    <row r="949" spans="3:31" ht="15.75" customHeight="1">
      <c r="C949" s="204"/>
      <c r="D949" s="205"/>
      <c r="E949" s="205"/>
      <c r="F949" s="205"/>
      <c r="G949" s="205"/>
      <c r="H949" s="205"/>
      <c r="I949" s="205"/>
      <c r="J949" s="205"/>
      <c r="K949" s="205"/>
      <c r="L949" s="205"/>
      <c r="M949" s="205"/>
      <c r="N949" s="205"/>
      <c r="O949" s="205"/>
      <c r="P949" s="205"/>
      <c r="Q949" s="205"/>
      <c r="R949" s="205"/>
      <c r="S949" s="205"/>
      <c r="T949" s="205"/>
      <c r="U949" s="205"/>
      <c r="V949" s="205"/>
      <c r="W949" s="205"/>
      <c r="X949" s="205"/>
      <c r="Y949" s="205"/>
      <c r="Z949" s="205"/>
      <c r="AA949" s="205"/>
      <c r="AB949" s="205"/>
      <c r="AC949" s="205"/>
      <c r="AD949" s="205"/>
      <c r="AE949" s="205"/>
    </row>
    <row r="950" spans="3:31" ht="15.75" customHeight="1">
      <c r="C950" s="204"/>
      <c r="D950" s="205"/>
      <c r="E950" s="205"/>
      <c r="F950" s="205"/>
      <c r="G950" s="205"/>
      <c r="H950" s="205"/>
      <c r="I950" s="205"/>
      <c r="J950" s="205"/>
      <c r="K950" s="205"/>
      <c r="L950" s="205"/>
      <c r="M950" s="205"/>
      <c r="N950" s="205"/>
      <c r="O950" s="205"/>
      <c r="P950" s="205"/>
      <c r="Q950" s="205"/>
      <c r="R950" s="205"/>
      <c r="S950" s="205"/>
      <c r="T950" s="205"/>
      <c r="U950" s="205"/>
      <c r="V950" s="205"/>
      <c r="W950" s="205"/>
      <c r="X950" s="205"/>
      <c r="Y950" s="205"/>
      <c r="Z950" s="205"/>
      <c r="AA950" s="205"/>
      <c r="AB950" s="205"/>
      <c r="AC950" s="205"/>
      <c r="AD950" s="205"/>
      <c r="AE950" s="205"/>
    </row>
    <row r="951" spans="3:31" ht="15.75" customHeight="1">
      <c r="C951" s="204"/>
      <c r="D951" s="205"/>
      <c r="E951" s="205"/>
      <c r="F951" s="205"/>
      <c r="G951" s="205"/>
      <c r="H951" s="205"/>
      <c r="I951" s="205"/>
      <c r="J951" s="205"/>
      <c r="K951" s="205"/>
      <c r="L951" s="205"/>
      <c r="M951" s="205"/>
      <c r="N951" s="205"/>
      <c r="O951" s="205"/>
      <c r="P951" s="205"/>
      <c r="Q951" s="205"/>
      <c r="R951" s="205"/>
      <c r="S951" s="205"/>
      <c r="T951" s="205"/>
      <c r="U951" s="205"/>
      <c r="V951" s="205"/>
      <c r="W951" s="205"/>
      <c r="X951" s="205"/>
      <c r="Y951" s="205"/>
      <c r="Z951" s="205"/>
      <c r="AA951" s="205"/>
      <c r="AB951" s="205"/>
      <c r="AC951" s="205"/>
      <c r="AD951" s="205"/>
      <c r="AE951" s="205"/>
    </row>
    <row r="952" spans="3:31" ht="15.75" customHeight="1">
      <c r="C952" s="204"/>
      <c r="D952" s="205"/>
      <c r="E952" s="205"/>
      <c r="F952" s="205"/>
      <c r="G952" s="205"/>
      <c r="H952" s="205"/>
      <c r="I952" s="205"/>
      <c r="J952" s="205"/>
      <c r="K952" s="205"/>
      <c r="L952" s="205"/>
      <c r="M952" s="205"/>
      <c r="N952" s="205"/>
      <c r="O952" s="205"/>
      <c r="P952" s="205"/>
      <c r="Q952" s="205"/>
      <c r="R952" s="205"/>
      <c r="S952" s="205"/>
      <c r="T952" s="205"/>
      <c r="U952" s="205"/>
      <c r="V952" s="205"/>
      <c r="W952" s="205"/>
      <c r="X952" s="205"/>
      <c r="Y952" s="205"/>
      <c r="Z952" s="205"/>
      <c r="AA952" s="205"/>
      <c r="AB952" s="205"/>
      <c r="AC952" s="205"/>
      <c r="AD952" s="205"/>
      <c r="AE952" s="205"/>
    </row>
    <row r="953" spans="3:31" ht="15.75" customHeight="1">
      <c r="C953" s="204"/>
      <c r="D953" s="205"/>
      <c r="E953" s="205"/>
      <c r="F953" s="205"/>
      <c r="G953" s="205"/>
      <c r="H953" s="205"/>
      <c r="I953" s="205"/>
      <c r="J953" s="205"/>
      <c r="K953" s="205"/>
      <c r="L953" s="205"/>
      <c r="M953" s="205"/>
      <c r="N953" s="205"/>
      <c r="O953" s="205"/>
      <c r="P953" s="205"/>
      <c r="Q953" s="205"/>
      <c r="R953" s="205"/>
      <c r="S953" s="205"/>
      <c r="T953" s="205"/>
      <c r="U953" s="205"/>
      <c r="V953" s="205"/>
      <c r="W953" s="205"/>
      <c r="X953" s="205"/>
      <c r="Y953" s="205"/>
      <c r="Z953" s="205"/>
      <c r="AA953" s="205"/>
      <c r="AB953" s="205"/>
      <c r="AC953" s="205"/>
      <c r="AD953" s="205"/>
      <c r="AE953" s="205"/>
    </row>
    <row r="954" spans="3:31" ht="15.75" customHeight="1">
      <c r="C954" s="204"/>
      <c r="D954" s="205"/>
      <c r="E954" s="205"/>
      <c r="F954" s="205"/>
      <c r="G954" s="205"/>
      <c r="H954" s="205"/>
      <c r="I954" s="205"/>
      <c r="J954" s="205"/>
      <c r="K954" s="205"/>
      <c r="L954" s="205"/>
      <c r="M954" s="205"/>
      <c r="N954" s="205"/>
      <c r="O954" s="205"/>
      <c r="P954" s="205"/>
      <c r="Q954" s="205"/>
      <c r="R954" s="205"/>
      <c r="S954" s="205"/>
      <c r="T954" s="205"/>
      <c r="U954" s="205"/>
      <c r="V954" s="205"/>
      <c r="W954" s="205"/>
      <c r="X954" s="205"/>
      <c r="Y954" s="205"/>
      <c r="Z954" s="205"/>
      <c r="AA954" s="205"/>
      <c r="AB954" s="205"/>
      <c r="AC954" s="205"/>
      <c r="AD954" s="205"/>
      <c r="AE954" s="205"/>
    </row>
    <row r="955" spans="3:31" ht="15.75" customHeight="1">
      <c r="C955" s="204"/>
      <c r="D955" s="205"/>
      <c r="E955" s="205"/>
      <c r="F955" s="205"/>
      <c r="G955" s="205"/>
      <c r="H955" s="205"/>
      <c r="I955" s="205"/>
      <c r="J955" s="205"/>
      <c r="K955" s="205"/>
      <c r="L955" s="205"/>
      <c r="M955" s="205"/>
      <c r="N955" s="205"/>
      <c r="O955" s="205"/>
      <c r="P955" s="205"/>
      <c r="Q955" s="205"/>
      <c r="R955" s="205"/>
      <c r="S955" s="205"/>
      <c r="T955" s="205"/>
      <c r="U955" s="205"/>
      <c r="V955" s="205"/>
      <c r="W955" s="205"/>
      <c r="X955" s="205"/>
      <c r="Y955" s="205"/>
      <c r="Z955" s="205"/>
      <c r="AA955" s="205"/>
      <c r="AB955" s="205"/>
      <c r="AC955" s="205"/>
      <c r="AD955" s="205"/>
      <c r="AE955" s="205"/>
    </row>
    <row r="956" spans="3:31" ht="15.75" customHeight="1">
      <c r="C956" s="204"/>
      <c r="D956" s="205"/>
      <c r="E956" s="205"/>
      <c r="F956" s="205"/>
      <c r="G956" s="205"/>
      <c r="H956" s="205"/>
      <c r="I956" s="205"/>
      <c r="J956" s="205"/>
      <c r="K956" s="205"/>
      <c r="L956" s="205"/>
      <c r="M956" s="205"/>
      <c r="N956" s="205"/>
      <c r="O956" s="205"/>
      <c r="P956" s="205"/>
      <c r="Q956" s="205"/>
      <c r="R956" s="205"/>
      <c r="S956" s="205"/>
      <c r="T956" s="205"/>
      <c r="U956" s="205"/>
      <c r="V956" s="205"/>
      <c r="W956" s="205"/>
      <c r="X956" s="205"/>
      <c r="Y956" s="205"/>
      <c r="Z956" s="205"/>
      <c r="AA956" s="205"/>
      <c r="AB956" s="205"/>
      <c r="AC956" s="205"/>
      <c r="AD956" s="205"/>
      <c r="AE956" s="205"/>
    </row>
    <row r="957" spans="3:31" ht="15.75" customHeight="1">
      <c r="C957" s="204"/>
      <c r="D957" s="205"/>
      <c r="E957" s="205"/>
      <c r="F957" s="205"/>
      <c r="G957" s="205"/>
      <c r="H957" s="205"/>
      <c r="I957" s="205"/>
      <c r="J957" s="205"/>
      <c r="K957" s="205"/>
      <c r="L957" s="205"/>
      <c r="M957" s="205"/>
      <c r="N957" s="205"/>
      <c r="O957" s="205"/>
      <c r="P957" s="205"/>
      <c r="Q957" s="205"/>
      <c r="R957" s="205"/>
      <c r="S957" s="205"/>
      <c r="T957" s="205"/>
      <c r="U957" s="205"/>
      <c r="V957" s="205"/>
      <c r="W957" s="205"/>
      <c r="X957" s="205"/>
      <c r="Y957" s="205"/>
      <c r="Z957" s="205"/>
      <c r="AA957" s="205"/>
      <c r="AB957" s="205"/>
      <c r="AC957" s="205"/>
      <c r="AD957" s="205"/>
      <c r="AE957" s="205"/>
    </row>
    <row r="958" spans="3:31" ht="15.75" customHeight="1">
      <c r="C958" s="204"/>
      <c r="D958" s="205"/>
      <c r="E958" s="205"/>
      <c r="F958" s="205"/>
      <c r="G958" s="205"/>
      <c r="H958" s="205"/>
      <c r="I958" s="205"/>
      <c r="J958" s="205"/>
      <c r="K958" s="205"/>
      <c r="L958" s="205"/>
      <c r="M958" s="205"/>
      <c r="N958" s="205"/>
      <c r="O958" s="205"/>
      <c r="P958" s="205"/>
      <c r="Q958" s="205"/>
      <c r="R958" s="205"/>
      <c r="S958" s="205"/>
      <c r="T958" s="205"/>
      <c r="U958" s="205"/>
      <c r="V958" s="205"/>
      <c r="W958" s="205"/>
      <c r="X958" s="205"/>
      <c r="Y958" s="205"/>
      <c r="Z958" s="205"/>
      <c r="AA958" s="205"/>
      <c r="AB958" s="205"/>
      <c r="AC958" s="205"/>
      <c r="AD958" s="205"/>
      <c r="AE958" s="205"/>
    </row>
    <row r="959" spans="3:31" ht="15.75" customHeight="1">
      <c r="C959" s="204"/>
      <c r="D959" s="205"/>
      <c r="E959" s="205"/>
      <c r="F959" s="205"/>
      <c r="G959" s="205"/>
      <c r="H959" s="205"/>
      <c r="I959" s="205"/>
      <c r="J959" s="205"/>
      <c r="K959" s="205"/>
      <c r="L959" s="205"/>
      <c r="M959" s="205"/>
      <c r="N959" s="205"/>
      <c r="O959" s="205"/>
      <c r="P959" s="205"/>
      <c r="Q959" s="205"/>
      <c r="R959" s="205"/>
      <c r="S959" s="205"/>
      <c r="T959" s="205"/>
      <c r="U959" s="205"/>
      <c r="V959" s="205"/>
      <c r="W959" s="205"/>
      <c r="X959" s="205"/>
      <c r="Y959" s="205"/>
      <c r="Z959" s="205"/>
      <c r="AA959" s="205"/>
      <c r="AB959" s="205"/>
      <c r="AC959" s="205"/>
      <c r="AD959" s="205"/>
      <c r="AE959" s="205"/>
    </row>
    <row r="960" spans="3:31" ht="15.75" customHeight="1">
      <c r="C960" s="204"/>
      <c r="D960" s="205"/>
      <c r="E960" s="205"/>
      <c r="F960" s="205"/>
      <c r="G960" s="205"/>
      <c r="H960" s="205"/>
      <c r="I960" s="205"/>
      <c r="J960" s="205"/>
      <c r="K960" s="205"/>
      <c r="L960" s="205"/>
      <c r="M960" s="205"/>
      <c r="N960" s="205"/>
      <c r="O960" s="205"/>
      <c r="P960" s="205"/>
      <c r="Q960" s="205"/>
      <c r="R960" s="205"/>
      <c r="S960" s="205"/>
      <c r="T960" s="205"/>
      <c r="U960" s="205"/>
      <c r="V960" s="205"/>
      <c r="W960" s="205"/>
      <c r="X960" s="205"/>
      <c r="Y960" s="205"/>
      <c r="Z960" s="205"/>
      <c r="AA960" s="205"/>
      <c r="AB960" s="205"/>
      <c r="AC960" s="205"/>
      <c r="AD960" s="205"/>
      <c r="AE960" s="205"/>
    </row>
    <row r="961" spans="3:31" ht="15.75" customHeight="1">
      <c r="C961" s="204"/>
      <c r="D961" s="205"/>
      <c r="E961" s="205"/>
      <c r="F961" s="205"/>
      <c r="G961" s="205"/>
      <c r="H961" s="205"/>
      <c r="I961" s="205"/>
      <c r="J961" s="205"/>
      <c r="K961" s="205"/>
      <c r="L961" s="205"/>
      <c r="M961" s="205"/>
      <c r="N961" s="205"/>
      <c r="O961" s="205"/>
      <c r="P961" s="205"/>
      <c r="Q961" s="205"/>
      <c r="R961" s="205"/>
      <c r="S961" s="205"/>
      <c r="T961" s="205"/>
      <c r="U961" s="205"/>
      <c r="V961" s="205"/>
      <c r="W961" s="205"/>
      <c r="X961" s="205"/>
      <c r="Y961" s="205"/>
      <c r="Z961" s="205"/>
      <c r="AA961" s="205"/>
      <c r="AB961" s="205"/>
      <c r="AC961" s="205"/>
      <c r="AD961" s="205"/>
      <c r="AE961" s="205"/>
    </row>
    <row r="962" spans="3:31" ht="15.75" customHeight="1">
      <c r="C962" s="204"/>
      <c r="D962" s="205"/>
      <c r="E962" s="205"/>
      <c r="F962" s="205"/>
      <c r="G962" s="205"/>
      <c r="H962" s="205"/>
      <c r="I962" s="205"/>
      <c r="J962" s="205"/>
      <c r="K962" s="205"/>
      <c r="L962" s="205"/>
      <c r="M962" s="205"/>
      <c r="N962" s="205"/>
      <c r="O962" s="205"/>
      <c r="P962" s="205"/>
      <c r="Q962" s="205"/>
      <c r="R962" s="205"/>
      <c r="S962" s="205"/>
      <c r="T962" s="205"/>
      <c r="U962" s="205"/>
      <c r="V962" s="205"/>
      <c r="W962" s="205"/>
      <c r="X962" s="205"/>
      <c r="Y962" s="205"/>
      <c r="Z962" s="205"/>
      <c r="AA962" s="205"/>
      <c r="AB962" s="205"/>
      <c r="AC962" s="205"/>
      <c r="AD962" s="205"/>
      <c r="AE962" s="205"/>
    </row>
    <row r="963" spans="3:31" ht="15.75" customHeight="1">
      <c r="C963" s="204"/>
      <c r="D963" s="205"/>
      <c r="E963" s="205"/>
      <c r="F963" s="205"/>
      <c r="G963" s="205"/>
      <c r="H963" s="205"/>
      <c r="I963" s="205"/>
      <c r="J963" s="205"/>
      <c r="K963" s="205"/>
      <c r="L963" s="205"/>
      <c r="M963" s="205"/>
      <c r="N963" s="205"/>
      <c r="O963" s="205"/>
      <c r="P963" s="205"/>
      <c r="Q963" s="205"/>
      <c r="R963" s="205"/>
      <c r="S963" s="205"/>
      <c r="T963" s="205"/>
      <c r="U963" s="205"/>
      <c r="V963" s="205"/>
      <c r="W963" s="205"/>
      <c r="X963" s="205"/>
      <c r="Y963" s="205"/>
      <c r="Z963" s="205"/>
      <c r="AA963" s="205"/>
      <c r="AB963" s="205"/>
      <c r="AC963" s="205"/>
      <c r="AD963" s="205"/>
      <c r="AE963" s="205"/>
    </row>
    <row r="964" spans="3:31" ht="15.75" customHeight="1">
      <c r="C964" s="204"/>
      <c r="D964" s="205"/>
      <c r="E964" s="205"/>
      <c r="F964" s="205"/>
      <c r="G964" s="205"/>
      <c r="H964" s="205"/>
      <c r="I964" s="205"/>
      <c r="J964" s="205"/>
      <c r="K964" s="205"/>
      <c r="L964" s="205"/>
      <c r="M964" s="205"/>
      <c r="N964" s="205"/>
      <c r="O964" s="205"/>
      <c r="P964" s="205"/>
      <c r="Q964" s="205"/>
      <c r="R964" s="205"/>
      <c r="S964" s="205"/>
      <c r="T964" s="205"/>
      <c r="U964" s="205"/>
      <c r="V964" s="205"/>
      <c r="W964" s="205"/>
      <c r="X964" s="205"/>
      <c r="Y964" s="205"/>
      <c r="Z964" s="205"/>
      <c r="AA964" s="205"/>
      <c r="AB964" s="205"/>
      <c r="AC964" s="205"/>
      <c r="AD964" s="205"/>
      <c r="AE964" s="205"/>
    </row>
    <row r="965" spans="3:31" ht="15.75" customHeight="1">
      <c r="C965" s="204"/>
      <c r="D965" s="205"/>
      <c r="E965" s="205"/>
      <c r="F965" s="205"/>
      <c r="G965" s="205"/>
      <c r="H965" s="205"/>
      <c r="I965" s="205"/>
      <c r="J965" s="205"/>
      <c r="K965" s="205"/>
      <c r="L965" s="205"/>
      <c r="M965" s="205"/>
      <c r="N965" s="205"/>
      <c r="O965" s="205"/>
      <c r="P965" s="205"/>
      <c r="Q965" s="205"/>
      <c r="R965" s="205"/>
      <c r="S965" s="205"/>
      <c r="T965" s="205"/>
      <c r="U965" s="205"/>
      <c r="V965" s="205"/>
      <c r="W965" s="205"/>
      <c r="X965" s="205"/>
      <c r="Y965" s="205"/>
      <c r="Z965" s="205"/>
      <c r="AA965" s="205"/>
      <c r="AB965" s="205"/>
      <c r="AC965" s="205"/>
      <c r="AD965" s="205"/>
      <c r="AE965" s="205"/>
    </row>
    <row r="966" spans="3:31" ht="15.75" customHeight="1">
      <c r="C966" s="204"/>
      <c r="D966" s="205"/>
      <c r="E966" s="205"/>
      <c r="F966" s="205"/>
      <c r="G966" s="205"/>
      <c r="H966" s="205"/>
      <c r="I966" s="205"/>
      <c r="J966" s="205"/>
      <c r="K966" s="205"/>
      <c r="L966" s="205"/>
      <c r="M966" s="205"/>
      <c r="N966" s="205"/>
      <c r="O966" s="205"/>
      <c r="P966" s="205"/>
      <c r="Q966" s="205"/>
      <c r="R966" s="205"/>
      <c r="S966" s="205"/>
      <c r="T966" s="205"/>
      <c r="U966" s="205"/>
      <c r="V966" s="205"/>
      <c r="W966" s="205"/>
      <c r="X966" s="205"/>
      <c r="Y966" s="205"/>
      <c r="Z966" s="205"/>
      <c r="AA966" s="205"/>
      <c r="AB966" s="205"/>
      <c r="AC966" s="205"/>
      <c r="AD966" s="205"/>
      <c r="AE966" s="205"/>
    </row>
    <row r="967" spans="3:31" ht="15.75" customHeight="1">
      <c r="C967" s="204"/>
      <c r="D967" s="205"/>
      <c r="E967" s="205"/>
      <c r="F967" s="205"/>
      <c r="G967" s="205"/>
      <c r="H967" s="205"/>
      <c r="I967" s="205"/>
      <c r="J967" s="205"/>
      <c r="K967" s="205"/>
      <c r="L967" s="205"/>
      <c r="M967" s="205"/>
      <c r="N967" s="205"/>
      <c r="O967" s="205"/>
      <c r="P967" s="205"/>
      <c r="Q967" s="205"/>
      <c r="R967" s="205"/>
      <c r="S967" s="205"/>
      <c r="T967" s="205"/>
      <c r="U967" s="205"/>
      <c r="V967" s="205"/>
      <c r="W967" s="205"/>
      <c r="X967" s="205"/>
      <c r="Y967" s="205"/>
      <c r="Z967" s="205"/>
      <c r="AA967" s="205"/>
      <c r="AB967" s="205"/>
      <c r="AC967" s="205"/>
      <c r="AD967" s="205"/>
      <c r="AE967" s="205"/>
    </row>
    <row r="968" spans="3:31" ht="15.75" customHeight="1">
      <c r="C968" s="204"/>
      <c r="D968" s="205"/>
      <c r="E968" s="205"/>
      <c r="F968" s="205"/>
      <c r="G968" s="205"/>
      <c r="H968" s="205"/>
      <c r="I968" s="205"/>
      <c r="J968" s="205"/>
      <c r="K968" s="205"/>
      <c r="L968" s="205"/>
      <c r="M968" s="205"/>
      <c r="N968" s="205"/>
      <c r="O968" s="205"/>
      <c r="P968" s="205"/>
      <c r="Q968" s="205"/>
      <c r="R968" s="205"/>
      <c r="S968" s="205"/>
      <c r="T968" s="205"/>
      <c r="U968" s="205"/>
      <c r="V968" s="205"/>
      <c r="W968" s="205"/>
      <c r="X968" s="205"/>
      <c r="Y968" s="205"/>
      <c r="Z968" s="205"/>
      <c r="AA968" s="205"/>
      <c r="AB968" s="205"/>
      <c r="AC968" s="205"/>
      <c r="AD968" s="205"/>
      <c r="AE968" s="205"/>
    </row>
    <row r="969" spans="3:31" ht="15.75" customHeight="1">
      <c r="C969" s="204"/>
      <c r="D969" s="205"/>
      <c r="E969" s="205"/>
      <c r="F969" s="205"/>
      <c r="G969" s="205"/>
      <c r="H969" s="205"/>
      <c r="I969" s="205"/>
      <c r="J969" s="205"/>
      <c r="K969" s="205"/>
      <c r="L969" s="205"/>
      <c r="M969" s="205"/>
      <c r="N969" s="205"/>
      <c r="O969" s="205"/>
      <c r="P969" s="205"/>
      <c r="Q969" s="205"/>
      <c r="R969" s="205"/>
      <c r="S969" s="205"/>
      <c r="T969" s="205"/>
      <c r="U969" s="205"/>
      <c r="V969" s="205"/>
      <c r="W969" s="205"/>
      <c r="X969" s="205"/>
      <c r="Y969" s="205"/>
      <c r="Z969" s="205"/>
      <c r="AA969" s="205"/>
      <c r="AB969" s="205"/>
      <c r="AC969" s="205"/>
      <c r="AD969" s="205"/>
      <c r="AE969" s="205"/>
    </row>
    <row r="970" spans="3:31" ht="15.75" customHeight="1">
      <c r="C970" s="204"/>
      <c r="D970" s="205"/>
      <c r="E970" s="205"/>
      <c r="F970" s="205"/>
      <c r="G970" s="205"/>
      <c r="H970" s="205"/>
      <c r="I970" s="205"/>
      <c r="J970" s="205"/>
      <c r="K970" s="205"/>
      <c r="L970" s="205"/>
      <c r="M970" s="205"/>
      <c r="N970" s="205"/>
      <c r="O970" s="205"/>
      <c r="P970" s="205"/>
      <c r="Q970" s="205"/>
      <c r="R970" s="205"/>
      <c r="S970" s="205"/>
      <c r="T970" s="205"/>
      <c r="U970" s="205"/>
      <c r="V970" s="205"/>
      <c r="W970" s="205"/>
      <c r="X970" s="205"/>
      <c r="Y970" s="205"/>
      <c r="Z970" s="205"/>
      <c r="AA970" s="205"/>
      <c r="AB970" s="205"/>
      <c r="AC970" s="205"/>
      <c r="AD970" s="205"/>
      <c r="AE970" s="205"/>
    </row>
    <row r="971" spans="3:31" ht="15.75" customHeight="1">
      <c r="C971" s="204"/>
      <c r="D971" s="205"/>
      <c r="E971" s="205"/>
      <c r="F971" s="205"/>
      <c r="G971" s="205"/>
      <c r="H971" s="205"/>
      <c r="I971" s="205"/>
      <c r="J971" s="205"/>
      <c r="K971" s="205"/>
      <c r="L971" s="205"/>
      <c r="M971" s="205"/>
      <c r="N971" s="205"/>
      <c r="O971" s="205"/>
      <c r="P971" s="205"/>
      <c r="Q971" s="205"/>
      <c r="R971" s="205"/>
      <c r="S971" s="205"/>
      <c r="T971" s="205"/>
      <c r="U971" s="205"/>
      <c r="V971" s="205"/>
      <c r="W971" s="205"/>
      <c r="X971" s="205"/>
      <c r="Y971" s="205"/>
      <c r="Z971" s="205"/>
      <c r="AA971" s="205"/>
      <c r="AB971" s="205"/>
      <c r="AC971" s="205"/>
      <c r="AD971" s="205"/>
      <c r="AE971" s="205"/>
    </row>
    <row r="972" spans="3:31" ht="15.75" customHeight="1">
      <c r="C972" s="204"/>
      <c r="D972" s="205"/>
      <c r="E972" s="205"/>
      <c r="F972" s="205"/>
      <c r="G972" s="205"/>
      <c r="H972" s="205"/>
      <c r="I972" s="205"/>
      <c r="J972" s="205"/>
      <c r="K972" s="205"/>
      <c r="L972" s="205"/>
      <c r="M972" s="205"/>
      <c r="N972" s="205"/>
      <c r="O972" s="205"/>
      <c r="P972" s="205"/>
      <c r="Q972" s="205"/>
      <c r="R972" s="205"/>
      <c r="S972" s="205"/>
      <c r="T972" s="205"/>
      <c r="U972" s="205"/>
      <c r="V972" s="205"/>
      <c r="W972" s="205"/>
      <c r="X972" s="205"/>
      <c r="Y972" s="205"/>
      <c r="Z972" s="205"/>
      <c r="AA972" s="205"/>
      <c r="AB972" s="205"/>
      <c r="AC972" s="205"/>
      <c r="AD972" s="205"/>
      <c r="AE972" s="205"/>
    </row>
    <row r="973" spans="3:31" ht="15.75" customHeight="1">
      <c r="C973" s="204"/>
      <c r="D973" s="205"/>
      <c r="E973" s="205"/>
      <c r="F973" s="205"/>
      <c r="G973" s="205"/>
      <c r="H973" s="205"/>
      <c r="I973" s="205"/>
      <c r="J973" s="205"/>
      <c r="K973" s="205"/>
      <c r="L973" s="205"/>
      <c r="M973" s="205"/>
      <c r="N973" s="205"/>
      <c r="O973" s="205"/>
      <c r="P973" s="205"/>
      <c r="Q973" s="205"/>
      <c r="R973" s="205"/>
      <c r="S973" s="205"/>
      <c r="T973" s="205"/>
      <c r="U973" s="205"/>
      <c r="V973" s="205"/>
      <c r="W973" s="205"/>
      <c r="X973" s="205"/>
      <c r="Y973" s="205"/>
      <c r="Z973" s="205"/>
      <c r="AA973" s="205"/>
      <c r="AB973" s="205"/>
      <c r="AC973" s="205"/>
      <c r="AD973" s="205"/>
      <c r="AE973" s="205"/>
    </row>
    <row r="974" spans="3:31" ht="15.75" customHeight="1">
      <c r="C974" s="204"/>
      <c r="D974" s="205"/>
      <c r="E974" s="205"/>
      <c r="F974" s="205"/>
      <c r="G974" s="205"/>
      <c r="H974" s="205"/>
      <c r="I974" s="205"/>
      <c r="J974" s="205"/>
      <c r="K974" s="205"/>
      <c r="L974" s="205"/>
      <c r="M974" s="205"/>
      <c r="N974" s="205"/>
      <c r="O974" s="205"/>
      <c r="P974" s="205"/>
      <c r="Q974" s="205"/>
      <c r="R974" s="205"/>
      <c r="S974" s="205"/>
      <c r="T974" s="205"/>
      <c r="U974" s="205"/>
      <c r="V974" s="205"/>
      <c r="W974" s="205"/>
      <c r="X974" s="205"/>
      <c r="Y974" s="205"/>
      <c r="Z974" s="205"/>
      <c r="AA974" s="205"/>
      <c r="AB974" s="205"/>
      <c r="AC974" s="205"/>
      <c r="AD974" s="205"/>
      <c r="AE974" s="205"/>
    </row>
    <row r="975" spans="3:31" ht="15.75" customHeight="1">
      <c r="C975" s="204"/>
      <c r="D975" s="205"/>
      <c r="E975" s="205"/>
      <c r="F975" s="205"/>
      <c r="G975" s="205"/>
      <c r="H975" s="205"/>
      <c r="I975" s="205"/>
      <c r="J975" s="205"/>
      <c r="K975" s="205"/>
      <c r="L975" s="205"/>
      <c r="M975" s="205"/>
      <c r="N975" s="205"/>
      <c r="O975" s="205"/>
      <c r="P975" s="205"/>
      <c r="Q975" s="205"/>
      <c r="R975" s="205"/>
      <c r="S975" s="205"/>
      <c r="T975" s="205"/>
      <c r="U975" s="205"/>
      <c r="V975" s="205"/>
      <c r="W975" s="205"/>
      <c r="X975" s="205"/>
      <c r="Y975" s="205"/>
      <c r="Z975" s="205"/>
      <c r="AA975" s="205"/>
      <c r="AB975" s="205"/>
      <c r="AC975" s="205"/>
      <c r="AD975" s="205"/>
      <c r="AE975" s="205"/>
    </row>
    <row r="976" spans="3:31" ht="15.75" customHeight="1">
      <c r="C976" s="204"/>
      <c r="D976" s="205"/>
      <c r="E976" s="205"/>
      <c r="F976" s="205"/>
      <c r="G976" s="205"/>
      <c r="H976" s="205"/>
      <c r="I976" s="205"/>
      <c r="J976" s="205"/>
      <c r="K976" s="205"/>
      <c r="L976" s="205"/>
      <c r="M976" s="205"/>
      <c r="N976" s="205"/>
      <c r="O976" s="205"/>
      <c r="P976" s="205"/>
      <c r="Q976" s="205"/>
      <c r="R976" s="205"/>
      <c r="S976" s="205"/>
      <c r="T976" s="205"/>
      <c r="U976" s="205"/>
      <c r="V976" s="205"/>
      <c r="W976" s="205"/>
      <c r="X976" s="205"/>
      <c r="Y976" s="205"/>
      <c r="Z976" s="205"/>
      <c r="AA976" s="205"/>
      <c r="AB976" s="205"/>
      <c r="AC976" s="205"/>
      <c r="AD976" s="205"/>
      <c r="AE976" s="205"/>
    </row>
    <row r="977" spans="3:31" ht="15.75" customHeight="1">
      <c r="C977" s="204"/>
      <c r="D977" s="205"/>
      <c r="E977" s="205"/>
      <c r="F977" s="205"/>
      <c r="G977" s="205"/>
      <c r="H977" s="205"/>
      <c r="I977" s="205"/>
      <c r="J977" s="205"/>
      <c r="K977" s="205"/>
      <c r="L977" s="205"/>
      <c r="M977" s="205"/>
      <c r="N977" s="205"/>
      <c r="O977" s="205"/>
      <c r="P977" s="205"/>
      <c r="Q977" s="205"/>
      <c r="R977" s="205"/>
      <c r="S977" s="205"/>
      <c r="T977" s="205"/>
      <c r="U977" s="205"/>
      <c r="V977" s="205"/>
      <c r="W977" s="205"/>
      <c r="X977" s="205"/>
      <c r="Y977" s="205"/>
      <c r="Z977" s="205"/>
      <c r="AA977" s="205"/>
      <c r="AB977" s="205"/>
      <c r="AC977" s="205"/>
      <c r="AD977" s="205"/>
      <c r="AE977" s="205"/>
    </row>
    <row r="978" spans="3:31" ht="15.75" customHeight="1">
      <c r="C978" s="204"/>
      <c r="D978" s="205"/>
      <c r="E978" s="205"/>
      <c r="F978" s="205"/>
      <c r="G978" s="205"/>
      <c r="H978" s="205"/>
      <c r="I978" s="205"/>
      <c r="J978" s="205"/>
      <c r="K978" s="205"/>
      <c r="L978" s="205"/>
      <c r="M978" s="205"/>
      <c r="N978" s="205"/>
      <c r="O978" s="205"/>
      <c r="P978" s="205"/>
      <c r="Q978" s="205"/>
      <c r="R978" s="205"/>
      <c r="S978" s="205"/>
      <c r="T978" s="205"/>
      <c r="U978" s="205"/>
      <c r="V978" s="205"/>
      <c r="W978" s="205"/>
      <c r="X978" s="205"/>
      <c r="Y978" s="205"/>
      <c r="Z978" s="205"/>
      <c r="AA978" s="205"/>
      <c r="AB978" s="205"/>
      <c r="AC978" s="205"/>
      <c r="AD978" s="205"/>
      <c r="AE978" s="205"/>
    </row>
    <row r="979" spans="3:31" ht="15.75" customHeight="1">
      <c r="C979" s="204"/>
      <c r="D979" s="205"/>
      <c r="E979" s="205"/>
      <c r="F979" s="205"/>
      <c r="G979" s="205"/>
      <c r="H979" s="205"/>
      <c r="I979" s="205"/>
      <c r="J979" s="205"/>
      <c r="K979" s="205"/>
      <c r="L979" s="205"/>
      <c r="M979" s="205"/>
      <c r="N979" s="205"/>
      <c r="O979" s="205"/>
      <c r="P979" s="205"/>
      <c r="Q979" s="205"/>
      <c r="R979" s="205"/>
      <c r="S979" s="205"/>
      <c r="T979" s="205"/>
      <c r="U979" s="205"/>
      <c r="V979" s="205"/>
      <c r="W979" s="205"/>
      <c r="X979" s="205"/>
      <c r="Y979" s="205"/>
      <c r="Z979" s="205"/>
      <c r="AA979" s="205"/>
      <c r="AB979" s="205"/>
      <c r="AC979" s="205"/>
      <c r="AD979" s="205"/>
      <c r="AE979" s="205"/>
    </row>
    <row r="980" spans="3:31" ht="15.75" customHeight="1">
      <c r="C980" s="204"/>
      <c r="D980" s="205"/>
      <c r="E980" s="205"/>
      <c r="F980" s="205"/>
      <c r="G980" s="205"/>
      <c r="H980" s="205"/>
      <c r="I980" s="205"/>
      <c r="J980" s="205"/>
      <c r="K980" s="205"/>
      <c r="L980" s="205"/>
      <c r="M980" s="205"/>
      <c r="N980" s="205"/>
      <c r="O980" s="205"/>
      <c r="P980" s="205"/>
      <c r="Q980" s="205"/>
      <c r="R980" s="205"/>
      <c r="S980" s="205"/>
      <c r="T980" s="205"/>
      <c r="U980" s="205"/>
      <c r="V980" s="205"/>
      <c r="W980" s="205"/>
      <c r="X980" s="205"/>
      <c r="Y980" s="205"/>
      <c r="Z980" s="205"/>
      <c r="AA980" s="205"/>
      <c r="AB980" s="205"/>
      <c r="AC980" s="205"/>
      <c r="AD980" s="205"/>
      <c r="AE980" s="205"/>
    </row>
    <row r="981" spans="3:31" ht="15.75" customHeight="1">
      <c r="C981" s="204"/>
      <c r="D981" s="205"/>
      <c r="E981" s="205"/>
      <c r="F981" s="205"/>
      <c r="G981" s="205"/>
      <c r="H981" s="205"/>
      <c r="I981" s="205"/>
      <c r="J981" s="205"/>
      <c r="K981" s="205"/>
      <c r="L981" s="205"/>
      <c r="M981" s="205"/>
      <c r="N981" s="205"/>
      <c r="O981" s="205"/>
      <c r="P981" s="205"/>
      <c r="Q981" s="205"/>
      <c r="R981" s="205"/>
      <c r="S981" s="205"/>
      <c r="T981" s="205"/>
      <c r="U981" s="205"/>
      <c r="V981" s="205"/>
      <c r="W981" s="205"/>
      <c r="X981" s="205"/>
      <c r="Y981" s="205"/>
      <c r="Z981" s="205"/>
      <c r="AA981" s="205"/>
      <c r="AB981" s="205"/>
      <c r="AC981" s="205"/>
      <c r="AD981" s="205"/>
      <c r="AE981" s="205"/>
    </row>
    <row r="982" spans="3:31" ht="15.75" customHeight="1">
      <c r="C982" s="204"/>
      <c r="D982" s="205"/>
      <c r="E982" s="205"/>
      <c r="F982" s="205"/>
      <c r="G982" s="205"/>
      <c r="H982" s="205"/>
      <c r="I982" s="205"/>
      <c r="J982" s="205"/>
      <c r="K982" s="205"/>
      <c r="L982" s="205"/>
      <c r="M982" s="205"/>
      <c r="N982" s="205"/>
      <c r="O982" s="205"/>
      <c r="P982" s="205"/>
      <c r="Q982" s="205"/>
      <c r="R982" s="205"/>
      <c r="S982" s="205"/>
      <c r="T982" s="205"/>
      <c r="U982" s="205"/>
      <c r="V982" s="205"/>
      <c r="W982" s="205"/>
      <c r="X982" s="205"/>
      <c r="Y982" s="205"/>
      <c r="Z982" s="205"/>
      <c r="AA982" s="205"/>
      <c r="AB982" s="205"/>
      <c r="AC982" s="205"/>
      <c r="AD982" s="205"/>
      <c r="AE982" s="205"/>
    </row>
    <row r="983" spans="3:31" ht="15.75" customHeight="1">
      <c r="C983" s="204"/>
      <c r="D983" s="205"/>
      <c r="E983" s="205"/>
      <c r="F983" s="205"/>
      <c r="G983" s="205"/>
      <c r="H983" s="205"/>
      <c r="I983" s="205"/>
      <c r="J983" s="205"/>
      <c r="K983" s="205"/>
      <c r="L983" s="205"/>
      <c r="M983" s="205"/>
      <c r="N983" s="205"/>
      <c r="O983" s="205"/>
      <c r="P983" s="205"/>
      <c r="Q983" s="205"/>
      <c r="R983" s="205"/>
      <c r="S983" s="205"/>
      <c r="T983" s="205"/>
      <c r="U983" s="205"/>
      <c r="V983" s="205"/>
      <c r="W983" s="205"/>
      <c r="X983" s="205"/>
      <c r="Y983" s="205"/>
      <c r="Z983" s="205"/>
      <c r="AA983" s="205"/>
      <c r="AB983" s="205"/>
      <c r="AC983" s="205"/>
      <c r="AD983" s="205"/>
      <c r="AE983" s="205"/>
    </row>
    <row r="984" spans="3:31" ht="15.75" customHeight="1">
      <c r="C984" s="204"/>
      <c r="D984" s="205"/>
      <c r="E984" s="205"/>
      <c r="F984" s="205"/>
      <c r="G984" s="205"/>
      <c r="H984" s="205"/>
      <c r="I984" s="205"/>
      <c r="J984" s="205"/>
      <c r="K984" s="205"/>
      <c r="L984" s="205"/>
      <c r="M984" s="205"/>
      <c r="N984" s="205"/>
      <c r="O984" s="205"/>
      <c r="P984" s="205"/>
      <c r="Q984" s="205"/>
      <c r="R984" s="205"/>
      <c r="S984" s="205"/>
      <c r="T984" s="205"/>
      <c r="U984" s="205"/>
      <c r="V984" s="205"/>
      <c r="W984" s="205"/>
      <c r="X984" s="205"/>
      <c r="Y984" s="205"/>
      <c r="Z984" s="205"/>
      <c r="AA984" s="205"/>
      <c r="AB984" s="205"/>
      <c r="AC984" s="205"/>
      <c r="AD984" s="205"/>
      <c r="AE984" s="205"/>
    </row>
    <row r="985" spans="3:31" ht="15.75" customHeight="1">
      <c r="C985" s="204"/>
      <c r="D985" s="205"/>
      <c r="E985" s="205"/>
      <c r="F985" s="205"/>
      <c r="G985" s="205"/>
      <c r="H985" s="205"/>
      <c r="I985" s="205"/>
      <c r="J985" s="205"/>
      <c r="K985" s="205"/>
      <c r="L985" s="205"/>
      <c r="M985" s="205"/>
      <c r="N985" s="205"/>
      <c r="O985" s="205"/>
      <c r="P985" s="205"/>
      <c r="Q985" s="205"/>
      <c r="R985" s="205"/>
      <c r="S985" s="205"/>
      <c r="T985" s="205"/>
      <c r="U985" s="205"/>
      <c r="V985" s="205"/>
      <c r="W985" s="205"/>
      <c r="X985" s="205"/>
      <c r="Y985" s="205"/>
      <c r="Z985" s="205"/>
      <c r="AA985" s="205"/>
      <c r="AB985" s="205"/>
      <c r="AC985" s="205"/>
      <c r="AD985" s="205"/>
      <c r="AE985" s="205"/>
    </row>
    <row r="986" spans="3:31" ht="15.75" customHeight="1">
      <c r="C986" s="204"/>
      <c r="D986" s="205"/>
      <c r="E986" s="205"/>
      <c r="F986" s="205"/>
      <c r="G986" s="205"/>
      <c r="H986" s="205"/>
      <c r="I986" s="205"/>
      <c r="J986" s="205"/>
      <c r="K986" s="205"/>
      <c r="L986" s="205"/>
      <c r="M986" s="205"/>
      <c r="N986" s="205"/>
      <c r="O986" s="205"/>
      <c r="P986" s="205"/>
      <c r="Q986" s="205"/>
      <c r="R986" s="205"/>
      <c r="S986" s="205"/>
      <c r="T986" s="205"/>
      <c r="U986" s="205"/>
      <c r="V986" s="205"/>
      <c r="W986" s="205"/>
      <c r="X986" s="205"/>
      <c r="Y986" s="205"/>
      <c r="Z986" s="205"/>
      <c r="AA986" s="205"/>
      <c r="AB986" s="205"/>
      <c r="AC986" s="205"/>
      <c r="AD986" s="205"/>
      <c r="AE986" s="205"/>
    </row>
    <row r="987" spans="3:31" ht="15.75" customHeight="1">
      <c r="C987" s="204"/>
      <c r="D987" s="205"/>
      <c r="E987" s="205"/>
      <c r="F987" s="205"/>
      <c r="G987" s="205"/>
      <c r="H987" s="205"/>
      <c r="I987" s="205"/>
      <c r="J987" s="205"/>
      <c r="K987" s="205"/>
      <c r="L987" s="205"/>
      <c r="M987" s="205"/>
      <c r="N987" s="205"/>
      <c r="O987" s="205"/>
      <c r="P987" s="205"/>
      <c r="Q987" s="205"/>
      <c r="R987" s="205"/>
      <c r="S987" s="205"/>
      <c r="T987" s="205"/>
      <c r="U987" s="205"/>
      <c r="V987" s="205"/>
      <c r="W987" s="205"/>
      <c r="X987" s="205"/>
      <c r="Y987" s="205"/>
      <c r="Z987" s="205"/>
      <c r="AA987" s="205"/>
      <c r="AB987" s="205"/>
      <c r="AC987" s="205"/>
      <c r="AD987" s="205"/>
      <c r="AE987" s="205"/>
    </row>
    <row r="988" spans="3:31" ht="15.75" customHeight="1">
      <c r="C988" s="204"/>
      <c r="D988" s="205"/>
      <c r="E988" s="205"/>
      <c r="F988" s="205"/>
      <c r="G988" s="205"/>
      <c r="H988" s="205"/>
      <c r="I988" s="205"/>
      <c r="J988" s="205"/>
      <c r="K988" s="205"/>
      <c r="L988" s="205"/>
      <c r="M988" s="205"/>
      <c r="N988" s="205"/>
      <c r="O988" s="205"/>
      <c r="P988" s="205"/>
      <c r="Q988" s="205"/>
      <c r="R988" s="205"/>
      <c r="S988" s="205"/>
      <c r="T988" s="205"/>
      <c r="U988" s="205"/>
      <c r="V988" s="205"/>
      <c r="W988" s="205"/>
      <c r="X988" s="205"/>
      <c r="Y988" s="205"/>
      <c r="Z988" s="205"/>
      <c r="AA988" s="205"/>
      <c r="AB988" s="205"/>
      <c r="AC988" s="205"/>
      <c r="AD988" s="205"/>
      <c r="AE988" s="205"/>
    </row>
    <row r="989" spans="3:31" ht="15.75" customHeight="1">
      <c r="C989" s="204"/>
      <c r="D989" s="205"/>
      <c r="E989" s="205"/>
      <c r="F989" s="205"/>
      <c r="G989" s="205"/>
      <c r="H989" s="205"/>
      <c r="I989" s="205"/>
      <c r="J989" s="205"/>
      <c r="K989" s="205"/>
      <c r="L989" s="205"/>
      <c r="M989" s="205"/>
      <c r="N989" s="205"/>
      <c r="O989" s="205"/>
      <c r="P989" s="205"/>
      <c r="Q989" s="205"/>
      <c r="R989" s="205"/>
      <c r="S989" s="205"/>
      <c r="T989" s="205"/>
      <c r="U989" s="205"/>
      <c r="V989" s="205"/>
      <c r="W989" s="205"/>
      <c r="X989" s="205"/>
      <c r="Y989" s="205"/>
      <c r="Z989" s="205"/>
      <c r="AA989" s="205"/>
      <c r="AB989" s="205"/>
      <c r="AC989" s="205"/>
      <c r="AD989" s="205"/>
      <c r="AE989" s="205"/>
    </row>
    <row r="990" spans="3:31" ht="15.75" customHeight="1">
      <c r="C990" s="204"/>
      <c r="D990" s="205"/>
      <c r="E990" s="205"/>
      <c r="F990" s="205"/>
      <c r="G990" s="205"/>
      <c r="H990" s="205"/>
      <c r="I990" s="205"/>
      <c r="J990" s="205"/>
      <c r="K990" s="205"/>
      <c r="L990" s="205"/>
      <c r="M990" s="205"/>
      <c r="N990" s="205"/>
      <c r="O990" s="205"/>
      <c r="P990" s="205"/>
      <c r="Q990" s="205"/>
      <c r="R990" s="205"/>
      <c r="S990" s="205"/>
      <c r="T990" s="205"/>
      <c r="U990" s="205"/>
      <c r="V990" s="205"/>
      <c r="W990" s="205"/>
      <c r="X990" s="205"/>
      <c r="Y990" s="205"/>
      <c r="Z990" s="205"/>
      <c r="AA990" s="205"/>
      <c r="AB990" s="205"/>
      <c r="AC990" s="205"/>
      <c r="AD990" s="205"/>
      <c r="AE990" s="205"/>
    </row>
    <row r="991" spans="3:31" ht="15.75" customHeight="1">
      <c r="C991" s="204"/>
      <c r="D991" s="205"/>
      <c r="E991" s="205"/>
      <c r="F991" s="205"/>
      <c r="G991" s="205"/>
      <c r="H991" s="205"/>
      <c r="I991" s="205"/>
      <c r="J991" s="205"/>
      <c r="K991" s="205"/>
      <c r="L991" s="205"/>
      <c r="M991" s="205"/>
      <c r="N991" s="205"/>
      <c r="O991" s="205"/>
      <c r="P991" s="205"/>
      <c r="Q991" s="205"/>
      <c r="R991" s="205"/>
      <c r="S991" s="205"/>
      <c r="T991" s="205"/>
      <c r="U991" s="205"/>
      <c r="V991" s="205"/>
      <c r="W991" s="205"/>
      <c r="X991" s="205"/>
      <c r="Y991" s="205"/>
      <c r="Z991" s="205"/>
      <c r="AA991" s="205"/>
      <c r="AB991" s="205"/>
      <c r="AC991" s="205"/>
      <c r="AD991" s="205"/>
      <c r="AE991" s="205"/>
    </row>
    <row r="992" spans="3:31" ht="15.75" customHeight="1">
      <c r="C992" s="204"/>
      <c r="D992" s="205"/>
      <c r="E992" s="205"/>
      <c r="F992" s="205"/>
      <c r="G992" s="205"/>
      <c r="H992" s="205"/>
      <c r="I992" s="205"/>
      <c r="J992" s="205"/>
      <c r="K992" s="205"/>
      <c r="L992" s="205"/>
      <c r="M992" s="205"/>
      <c r="N992" s="205"/>
      <c r="O992" s="205"/>
      <c r="P992" s="205"/>
      <c r="Q992" s="205"/>
      <c r="R992" s="205"/>
      <c r="S992" s="205"/>
      <c r="T992" s="205"/>
      <c r="U992" s="205"/>
      <c r="V992" s="205"/>
      <c r="W992" s="205"/>
      <c r="X992" s="205"/>
      <c r="Y992" s="205"/>
      <c r="Z992" s="205"/>
      <c r="AA992" s="205"/>
      <c r="AB992" s="205"/>
      <c r="AC992" s="205"/>
      <c r="AD992" s="205"/>
      <c r="AE992" s="205"/>
    </row>
    <row r="993" spans="3:31" ht="15.75" customHeight="1">
      <c r="C993" s="204"/>
      <c r="D993" s="205"/>
      <c r="E993" s="205"/>
      <c r="F993" s="205"/>
      <c r="G993" s="205"/>
      <c r="H993" s="205"/>
      <c r="I993" s="205"/>
      <c r="J993" s="205"/>
      <c r="K993" s="205"/>
      <c r="L993" s="205"/>
      <c r="M993" s="205"/>
      <c r="N993" s="205"/>
      <c r="O993" s="205"/>
      <c r="P993" s="205"/>
      <c r="Q993" s="205"/>
      <c r="R993" s="205"/>
      <c r="S993" s="205"/>
      <c r="T993" s="205"/>
      <c r="U993" s="205"/>
      <c r="V993" s="205"/>
      <c r="W993" s="205"/>
      <c r="X993" s="205"/>
      <c r="Y993" s="205"/>
      <c r="Z993" s="205"/>
      <c r="AA993" s="205"/>
      <c r="AB993" s="205"/>
      <c r="AC993" s="205"/>
      <c r="AD993" s="205"/>
      <c r="AE993" s="205"/>
    </row>
    <row r="994" spans="3:31" ht="15.75" customHeight="1">
      <c r="C994" s="204"/>
      <c r="D994" s="205"/>
      <c r="E994" s="205"/>
      <c r="F994" s="205"/>
      <c r="G994" s="205"/>
      <c r="H994" s="205"/>
      <c r="I994" s="205"/>
      <c r="J994" s="205"/>
      <c r="K994" s="205"/>
      <c r="L994" s="205"/>
      <c r="M994" s="205"/>
      <c r="N994" s="205"/>
      <c r="O994" s="205"/>
      <c r="P994" s="205"/>
      <c r="Q994" s="205"/>
      <c r="R994" s="205"/>
      <c r="S994" s="205"/>
      <c r="T994" s="205"/>
      <c r="U994" s="205"/>
      <c r="V994" s="205"/>
      <c r="W994" s="205"/>
      <c r="X994" s="205"/>
      <c r="Y994" s="205"/>
      <c r="Z994" s="205"/>
      <c r="AA994" s="205"/>
      <c r="AB994" s="205"/>
      <c r="AC994" s="205"/>
      <c r="AD994" s="205"/>
      <c r="AE994" s="205"/>
    </row>
    <row r="995" spans="3:31" ht="15.75" customHeight="1">
      <c r="C995" s="204"/>
      <c r="D995" s="205"/>
      <c r="E995" s="205"/>
      <c r="F995" s="205"/>
      <c r="G995" s="205"/>
      <c r="H995" s="205"/>
      <c r="I995" s="205"/>
      <c r="J995" s="205"/>
      <c r="K995" s="205"/>
      <c r="L995" s="205"/>
      <c r="M995" s="205"/>
      <c r="N995" s="205"/>
      <c r="O995" s="205"/>
      <c r="P995" s="205"/>
      <c r="Q995" s="205"/>
      <c r="R995" s="205"/>
      <c r="S995" s="205"/>
      <c r="T995" s="205"/>
      <c r="U995" s="205"/>
      <c r="V995" s="205"/>
      <c r="W995" s="205"/>
      <c r="X995" s="205"/>
      <c r="Y995" s="205"/>
      <c r="Z995" s="205"/>
      <c r="AA995" s="205"/>
      <c r="AB995" s="205"/>
      <c r="AC995" s="205"/>
      <c r="AD995" s="205"/>
      <c r="AE995" s="205"/>
    </row>
    <row r="996" spans="3:31" ht="15.75" customHeight="1">
      <c r="C996" s="204"/>
      <c r="D996" s="205"/>
      <c r="E996" s="205"/>
      <c r="F996" s="205"/>
      <c r="G996" s="205"/>
      <c r="H996" s="205"/>
      <c r="I996" s="205"/>
      <c r="J996" s="205"/>
      <c r="K996" s="205"/>
      <c r="L996" s="205"/>
      <c r="M996" s="205"/>
      <c r="N996" s="205"/>
      <c r="O996" s="205"/>
      <c r="P996" s="205"/>
      <c r="Q996" s="205"/>
      <c r="R996" s="205"/>
      <c r="S996" s="205"/>
      <c r="T996" s="205"/>
      <c r="U996" s="205"/>
      <c r="V996" s="205"/>
      <c r="W996" s="205"/>
      <c r="X996" s="205"/>
      <c r="Y996" s="205"/>
      <c r="Z996" s="205"/>
      <c r="AA996" s="205"/>
      <c r="AB996" s="205"/>
      <c r="AC996" s="205"/>
      <c r="AD996" s="205"/>
      <c r="AE996" s="205"/>
    </row>
    <row r="997" spans="3:31" ht="15.75" customHeight="1">
      <c r="C997" s="204"/>
      <c r="D997" s="205"/>
      <c r="E997" s="205"/>
      <c r="F997" s="205"/>
      <c r="G997" s="205"/>
      <c r="H997" s="205"/>
      <c r="I997" s="205"/>
      <c r="J997" s="205"/>
      <c r="K997" s="205"/>
      <c r="L997" s="205"/>
      <c r="M997" s="205"/>
      <c r="N997" s="205"/>
      <c r="O997" s="205"/>
      <c r="P997" s="205"/>
      <c r="Q997" s="205"/>
      <c r="R997" s="205"/>
      <c r="S997" s="205"/>
      <c r="T997" s="205"/>
      <c r="U997" s="205"/>
      <c r="V997" s="205"/>
      <c r="W997" s="205"/>
      <c r="X997" s="205"/>
      <c r="Y997" s="205"/>
      <c r="Z997" s="205"/>
      <c r="AA997" s="205"/>
      <c r="AB997" s="205"/>
      <c r="AC997" s="205"/>
      <c r="AD997" s="205"/>
      <c r="AE997" s="205"/>
    </row>
    <row r="998" spans="3:31" ht="15.75" customHeight="1">
      <c r="C998" s="204"/>
      <c r="D998" s="205"/>
      <c r="E998" s="205"/>
      <c r="F998" s="205"/>
      <c r="G998" s="205"/>
      <c r="H998" s="205"/>
      <c r="I998" s="205"/>
      <c r="J998" s="205"/>
      <c r="K998" s="205"/>
      <c r="L998" s="205"/>
      <c r="M998" s="205"/>
      <c r="N998" s="205"/>
      <c r="O998" s="205"/>
      <c r="P998" s="205"/>
      <c r="Q998" s="205"/>
      <c r="R998" s="205"/>
      <c r="S998" s="205"/>
      <c r="T998" s="205"/>
      <c r="U998" s="205"/>
      <c r="V998" s="205"/>
      <c r="W998" s="205"/>
      <c r="X998" s="205"/>
      <c r="Y998" s="205"/>
      <c r="Z998" s="205"/>
      <c r="AA998" s="205"/>
      <c r="AB998" s="205"/>
      <c r="AC998" s="205"/>
      <c r="AD998" s="205"/>
      <c r="AE998" s="205"/>
    </row>
    <row r="999" spans="3:31" ht="15.75" customHeight="1">
      <c r="C999" s="204"/>
      <c r="D999" s="205"/>
      <c r="E999" s="205"/>
      <c r="F999" s="205"/>
      <c r="G999" s="205"/>
      <c r="H999" s="205"/>
      <c r="I999" s="205"/>
      <c r="J999" s="205"/>
      <c r="K999" s="205"/>
      <c r="L999" s="205"/>
      <c r="M999" s="205"/>
      <c r="N999" s="205"/>
      <c r="O999" s="205"/>
      <c r="P999" s="205"/>
      <c r="Q999" s="205"/>
      <c r="R999" s="205"/>
      <c r="S999" s="205"/>
      <c r="T999" s="205"/>
      <c r="U999" s="205"/>
      <c r="V999" s="205"/>
      <c r="W999" s="205"/>
      <c r="X999" s="205"/>
      <c r="Y999" s="205"/>
      <c r="Z999" s="205"/>
      <c r="AA999" s="205"/>
      <c r="AB999" s="205"/>
      <c r="AC999" s="205"/>
      <c r="AD999" s="205"/>
      <c r="AE999" s="205"/>
    </row>
    <row r="1000" spans="3:31" ht="15.75" customHeight="1">
      <c r="C1000" s="204"/>
      <c r="D1000" s="205"/>
      <c r="E1000" s="205"/>
      <c r="F1000" s="205"/>
      <c r="G1000" s="205"/>
      <c r="H1000" s="205"/>
      <c r="I1000" s="205"/>
      <c r="J1000" s="205"/>
      <c r="K1000" s="205"/>
      <c r="L1000" s="205"/>
      <c r="M1000" s="205"/>
      <c r="N1000" s="205"/>
      <c r="O1000" s="205"/>
      <c r="P1000" s="205"/>
      <c r="Q1000" s="205"/>
      <c r="R1000" s="205"/>
      <c r="S1000" s="205"/>
      <c r="T1000" s="205"/>
      <c r="U1000" s="205"/>
      <c r="V1000" s="205"/>
      <c r="W1000" s="205"/>
      <c r="X1000" s="205"/>
      <c r="Y1000" s="205"/>
      <c r="Z1000" s="205"/>
      <c r="AA1000" s="205"/>
      <c r="AB1000" s="205"/>
      <c r="AC1000" s="205"/>
      <c r="AD1000" s="205"/>
      <c r="AE1000" s="205"/>
    </row>
    <row r="1001" spans="3:31" ht="15.75" customHeight="1">
      <c r="C1001" s="204"/>
      <c r="D1001" s="205"/>
      <c r="E1001" s="205"/>
      <c r="F1001" s="205"/>
      <c r="G1001" s="205"/>
      <c r="H1001" s="205"/>
      <c r="I1001" s="205"/>
      <c r="J1001" s="205"/>
      <c r="K1001" s="205"/>
      <c r="L1001" s="205"/>
      <c r="M1001" s="205"/>
      <c r="N1001" s="205"/>
      <c r="O1001" s="205"/>
      <c r="P1001" s="205"/>
      <c r="Q1001" s="205"/>
      <c r="R1001" s="205"/>
      <c r="S1001" s="205"/>
      <c r="T1001" s="205"/>
      <c r="U1001" s="205"/>
      <c r="V1001" s="205"/>
      <c r="W1001" s="205"/>
      <c r="X1001" s="205"/>
      <c r="Y1001" s="205"/>
      <c r="Z1001" s="205"/>
      <c r="AA1001" s="205"/>
      <c r="AB1001" s="205"/>
      <c r="AC1001" s="205"/>
      <c r="AD1001" s="205"/>
      <c r="AE1001" s="205"/>
    </row>
    <row r="1002" spans="3:31" ht="15.75" customHeight="1">
      <c r="C1002" s="204"/>
      <c r="D1002" s="205"/>
      <c r="E1002" s="205"/>
      <c r="F1002" s="205"/>
      <c r="G1002" s="205"/>
      <c r="H1002" s="205"/>
      <c r="I1002" s="205"/>
      <c r="J1002" s="205"/>
      <c r="K1002" s="205"/>
      <c r="L1002" s="205"/>
      <c r="M1002" s="205"/>
      <c r="N1002" s="205"/>
      <c r="O1002" s="205"/>
      <c r="P1002" s="205"/>
      <c r="Q1002" s="205"/>
      <c r="R1002" s="205"/>
      <c r="S1002" s="205"/>
      <c r="T1002" s="205"/>
      <c r="U1002" s="205"/>
      <c r="V1002" s="205"/>
      <c r="W1002" s="205"/>
      <c r="X1002" s="205"/>
      <c r="Y1002" s="205"/>
      <c r="Z1002" s="205"/>
      <c r="AA1002" s="205"/>
      <c r="AB1002" s="205"/>
      <c r="AC1002" s="205"/>
      <c r="AD1002" s="205"/>
      <c r="AE1002" s="205"/>
    </row>
    <row r="1003" spans="3:31" ht="15.75" customHeight="1">
      <c r="C1003" s="204"/>
      <c r="D1003" s="205"/>
      <c r="E1003" s="205"/>
      <c r="F1003" s="205"/>
      <c r="G1003" s="205"/>
      <c r="H1003" s="205"/>
      <c r="I1003" s="205"/>
      <c r="J1003" s="205"/>
      <c r="K1003" s="205"/>
      <c r="L1003" s="205"/>
      <c r="M1003" s="205"/>
      <c r="N1003" s="205"/>
      <c r="O1003" s="205"/>
      <c r="P1003" s="205"/>
      <c r="Q1003" s="205"/>
      <c r="R1003" s="205"/>
      <c r="S1003" s="205"/>
      <c r="T1003" s="205"/>
      <c r="U1003" s="205"/>
      <c r="V1003" s="205"/>
      <c r="W1003" s="205"/>
      <c r="X1003" s="205"/>
      <c r="Y1003" s="205"/>
      <c r="Z1003" s="205"/>
      <c r="AA1003" s="205"/>
      <c r="AB1003" s="205"/>
      <c r="AC1003" s="205"/>
      <c r="AD1003" s="205"/>
      <c r="AE1003" s="205"/>
    </row>
    <row r="1004" spans="3:31" ht="15.75" customHeight="1">
      <c r="C1004" s="204"/>
      <c r="D1004" s="205"/>
      <c r="E1004" s="205"/>
      <c r="F1004" s="205"/>
      <c r="G1004" s="205"/>
      <c r="H1004" s="205"/>
      <c r="I1004" s="205"/>
      <c r="J1004" s="205"/>
      <c r="K1004" s="205"/>
      <c r="L1004" s="205"/>
      <c r="M1004" s="205"/>
      <c r="N1004" s="205"/>
      <c r="O1004" s="205"/>
      <c r="P1004" s="205"/>
      <c r="Q1004" s="205"/>
      <c r="R1004" s="205"/>
      <c r="S1004" s="205"/>
      <c r="T1004" s="205"/>
      <c r="U1004" s="205"/>
      <c r="V1004" s="205"/>
      <c r="W1004" s="205"/>
      <c r="X1004" s="205"/>
      <c r="Y1004" s="205"/>
      <c r="Z1004" s="205"/>
      <c r="AA1004" s="205"/>
      <c r="AB1004" s="205"/>
      <c r="AC1004" s="205"/>
      <c r="AD1004" s="205"/>
      <c r="AE1004" s="205"/>
    </row>
    <row r="1005" spans="3:31" ht="15.75" customHeight="1">
      <c r="C1005" s="204"/>
      <c r="D1005" s="205"/>
      <c r="E1005" s="205"/>
      <c r="F1005" s="205"/>
      <c r="G1005" s="205"/>
      <c r="H1005" s="205"/>
      <c r="I1005" s="205"/>
      <c r="J1005" s="205"/>
      <c r="K1005" s="205"/>
      <c r="L1005" s="205"/>
      <c r="M1005" s="205"/>
      <c r="N1005" s="205"/>
      <c r="O1005" s="205"/>
      <c r="P1005" s="205"/>
      <c r="Q1005" s="205"/>
      <c r="R1005" s="205"/>
      <c r="S1005" s="205"/>
      <c r="T1005" s="205"/>
      <c r="U1005" s="205"/>
      <c r="V1005" s="205"/>
      <c r="W1005" s="205"/>
      <c r="X1005" s="205"/>
      <c r="Y1005" s="205"/>
      <c r="Z1005" s="205"/>
      <c r="AA1005" s="205"/>
      <c r="AB1005" s="205"/>
      <c r="AC1005" s="205"/>
      <c r="AD1005" s="205"/>
      <c r="AE1005" s="205"/>
    </row>
    <row r="1006" spans="3:31" ht="15.75" customHeight="1">
      <c r="C1006" s="204"/>
      <c r="D1006" s="205"/>
      <c r="E1006" s="205"/>
      <c r="F1006" s="205"/>
      <c r="G1006" s="205"/>
      <c r="H1006" s="205"/>
      <c r="I1006" s="205"/>
      <c r="J1006" s="205"/>
      <c r="K1006" s="205"/>
      <c r="L1006" s="205"/>
      <c r="M1006" s="205"/>
      <c r="N1006" s="205"/>
      <c r="O1006" s="205"/>
      <c r="P1006" s="205"/>
      <c r="Q1006" s="205"/>
      <c r="R1006" s="205"/>
      <c r="S1006" s="205"/>
      <c r="T1006" s="205"/>
      <c r="U1006" s="205"/>
      <c r="V1006" s="205"/>
      <c r="W1006" s="205"/>
      <c r="X1006" s="205"/>
      <c r="Y1006" s="205"/>
      <c r="Z1006" s="205"/>
      <c r="AA1006" s="205"/>
      <c r="AB1006" s="205"/>
      <c r="AC1006" s="205"/>
      <c r="AD1006" s="205"/>
      <c r="AE1006" s="205"/>
    </row>
    <row r="1007" spans="3:31" ht="15.75" customHeight="1">
      <c r="C1007" s="204"/>
      <c r="D1007" s="205"/>
      <c r="E1007" s="205"/>
      <c r="F1007" s="205"/>
      <c r="G1007" s="205"/>
      <c r="H1007" s="205"/>
      <c r="I1007" s="205"/>
      <c r="J1007" s="205"/>
      <c r="K1007" s="205"/>
      <c r="L1007" s="205"/>
      <c r="M1007" s="205"/>
      <c r="N1007" s="205"/>
      <c r="O1007" s="205"/>
      <c r="P1007" s="205"/>
      <c r="Q1007" s="205"/>
      <c r="R1007" s="205"/>
      <c r="S1007" s="205"/>
      <c r="T1007" s="205"/>
      <c r="U1007" s="205"/>
      <c r="V1007" s="205"/>
      <c r="W1007" s="205"/>
      <c r="X1007" s="205"/>
      <c r="Y1007" s="205"/>
      <c r="Z1007" s="205"/>
      <c r="AA1007" s="205"/>
      <c r="AB1007" s="205"/>
      <c r="AC1007" s="205"/>
      <c r="AD1007" s="205"/>
      <c r="AE1007" s="205"/>
    </row>
    <row r="1008" spans="3:31" ht="15.75" customHeight="1">
      <c r="C1008" s="204"/>
      <c r="D1008" s="205"/>
      <c r="E1008" s="205"/>
      <c r="F1008" s="205"/>
      <c r="G1008" s="205"/>
      <c r="H1008" s="205"/>
      <c r="I1008" s="205"/>
      <c r="J1008" s="205"/>
      <c r="K1008" s="205"/>
      <c r="L1008" s="205"/>
      <c r="M1008" s="205"/>
      <c r="N1008" s="205"/>
      <c r="O1008" s="205"/>
      <c r="P1008" s="205"/>
      <c r="Q1008" s="205"/>
      <c r="R1008" s="205"/>
      <c r="S1008" s="205"/>
      <c r="T1008" s="205"/>
      <c r="U1008" s="205"/>
      <c r="V1008" s="205"/>
      <c r="W1008" s="205"/>
      <c r="X1008" s="205"/>
      <c r="Y1008" s="205"/>
      <c r="Z1008" s="205"/>
      <c r="AA1008" s="205"/>
      <c r="AB1008" s="205"/>
      <c r="AC1008" s="205"/>
      <c r="AD1008" s="205"/>
      <c r="AE1008" s="205"/>
    </row>
    <row r="1009" spans="3:31" ht="15.75" customHeight="1">
      <c r="C1009" s="204"/>
      <c r="D1009" s="205"/>
      <c r="E1009" s="205"/>
      <c r="F1009" s="205"/>
      <c r="G1009" s="205"/>
      <c r="H1009" s="205"/>
      <c r="I1009" s="205"/>
      <c r="J1009" s="205"/>
      <c r="K1009" s="205"/>
      <c r="L1009" s="205"/>
      <c r="M1009" s="205"/>
      <c r="N1009" s="205"/>
      <c r="O1009" s="205"/>
      <c r="P1009" s="205"/>
      <c r="Q1009" s="205"/>
      <c r="R1009" s="205"/>
      <c r="S1009" s="205"/>
      <c r="T1009" s="205"/>
      <c r="U1009" s="205"/>
      <c r="V1009" s="205"/>
      <c r="W1009" s="205"/>
      <c r="X1009" s="205"/>
      <c r="Y1009" s="205"/>
      <c r="Z1009" s="205"/>
      <c r="AA1009" s="205"/>
      <c r="AB1009" s="205"/>
      <c r="AC1009" s="205"/>
      <c r="AD1009" s="205"/>
      <c r="AE1009" s="205"/>
    </row>
    <row r="1010" spans="3:31" ht="15.75" customHeight="1">
      <c r="C1010" s="204"/>
      <c r="D1010" s="205"/>
      <c r="E1010" s="205"/>
      <c r="F1010" s="205"/>
      <c r="G1010" s="205"/>
      <c r="H1010" s="205"/>
      <c r="I1010" s="205"/>
      <c r="J1010" s="205"/>
      <c r="K1010" s="205"/>
      <c r="L1010" s="205"/>
      <c r="M1010" s="205"/>
      <c r="N1010" s="205"/>
      <c r="O1010" s="205"/>
      <c r="P1010" s="205"/>
      <c r="Q1010" s="205"/>
      <c r="R1010" s="205"/>
      <c r="S1010" s="205"/>
      <c r="T1010" s="205"/>
      <c r="U1010" s="205"/>
      <c r="V1010" s="205"/>
      <c r="W1010" s="205"/>
      <c r="X1010" s="205"/>
      <c r="Y1010" s="205"/>
      <c r="Z1010" s="205"/>
      <c r="AA1010" s="205"/>
      <c r="AB1010" s="205"/>
      <c r="AC1010" s="205"/>
      <c r="AD1010" s="205"/>
      <c r="AE1010" s="205"/>
    </row>
    <row r="1011" spans="3:31" ht="15.75" customHeight="1">
      <c r="C1011" s="204"/>
      <c r="D1011" s="205"/>
      <c r="E1011" s="205"/>
      <c r="F1011" s="205"/>
      <c r="G1011" s="205"/>
      <c r="H1011" s="205"/>
      <c r="I1011" s="205"/>
      <c r="J1011" s="205"/>
      <c r="K1011" s="205"/>
      <c r="L1011" s="205"/>
      <c r="M1011" s="205"/>
      <c r="N1011" s="205"/>
      <c r="O1011" s="205"/>
      <c r="P1011" s="205"/>
      <c r="Q1011" s="205"/>
      <c r="R1011" s="205"/>
      <c r="S1011" s="205"/>
      <c r="T1011" s="205"/>
      <c r="U1011" s="205"/>
      <c r="V1011" s="205"/>
      <c r="W1011" s="205"/>
      <c r="X1011" s="205"/>
      <c r="Y1011" s="205"/>
      <c r="Z1011" s="205"/>
      <c r="AA1011" s="205"/>
      <c r="AB1011" s="205"/>
      <c r="AC1011" s="205"/>
      <c r="AD1011" s="205"/>
      <c r="AE1011" s="205"/>
    </row>
    <row r="1012" spans="3:31" ht="15.75" customHeight="1">
      <c r="C1012" s="204"/>
      <c r="D1012" s="205"/>
      <c r="E1012" s="205"/>
      <c r="F1012" s="205"/>
      <c r="G1012" s="205"/>
      <c r="H1012" s="205"/>
      <c r="I1012" s="205"/>
      <c r="J1012" s="205"/>
      <c r="K1012" s="205"/>
      <c r="L1012" s="205"/>
      <c r="M1012" s="205"/>
      <c r="N1012" s="205"/>
      <c r="O1012" s="205"/>
      <c r="P1012" s="205"/>
      <c r="Q1012" s="205"/>
      <c r="R1012" s="205"/>
      <c r="S1012" s="205"/>
      <c r="T1012" s="205"/>
      <c r="U1012" s="205"/>
      <c r="V1012" s="205"/>
      <c r="W1012" s="205"/>
      <c r="X1012" s="205"/>
      <c r="Y1012" s="205"/>
      <c r="Z1012" s="205"/>
      <c r="AA1012" s="205"/>
      <c r="AB1012" s="205"/>
      <c r="AC1012" s="205"/>
      <c r="AD1012" s="205"/>
      <c r="AE1012" s="205"/>
    </row>
    <row r="1013" spans="3:31" ht="15.75" customHeight="1">
      <c r="C1013" s="204"/>
      <c r="D1013" s="205"/>
      <c r="E1013" s="205"/>
      <c r="F1013" s="205"/>
      <c r="G1013" s="205"/>
      <c r="H1013" s="205"/>
      <c r="I1013" s="205"/>
      <c r="J1013" s="205"/>
      <c r="K1013" s="205"/>
      <c r="L1013" s="205"/>
      <c r="M1013" s="205"/>
      <c r="N1013" s="205"/>
      <c r="O1013" s="205"/>
      <c r="P1013" s="205"/>
      <c r="Q1013" s="205"/>
      <c r="R1013" s="205"/>
      <c r="S1013" s="205"/>
      <c r="T1013" s="205"/>
      <c r="U1013" s="205"/>
      <c r="V1013" s="205"/>
      <c r="W1013" s="205"/>
      <c r="X1013" s="205"/>
      <c r="Y1013" s="205"/>
      <c r="Z1013" s="205"/>
      <c r="AA1013" s="205"/>
      <c r="AB1013" s="205"/>
      <c r="AC1013" s="205"/>
      <c r="AD1013" s="205"/>
      <c r="AE1013" s="205"/>
    </row>
    <row r="1014" spans="3:31" ht="15.75" customHeight="1">
      <c r="C1014" s="204"/>
      <c r="D1014" s="205"/>
      <c r="E1014" s="205"/>
      <c r="F1014" s="205"/>
      <c r="G1014" s="205"/>
      <c r="H1014" s="205"/>
      <c r="I1014" s="205"/>
      <c r="J1014" s="205"/>
      <c r="K1014" s="205"/>
      <c r="L1014" s="205"/>
      <c r="M1014" s="205"/>
      <c r="N1014" s="205"/>
      <c r="O1014" s="205"/>
      <c r="P1014" s="205"/>
      <c r="Q1014" s="205"/>
      <c r="R1014" s="205"/>
      <c r="S1014" s="205"/>
      <c r="T1014" s="205"/>
      <c r="U1014" s="205"/>
      <c r="V1014" s="205"/>
      <c r="W1014" s="205"/>
      <c r="X1014" s="205"/>
      <c r="Y1014" s="205"/>
      <c r="Z1014" s="205"/>
      <c r="AA1014" s="205"/>
      <c r="AB1014" s="205"/>
      <c r="AC1014" s="205"/>
      <c r="AD1014" s="205"/>
      <c r="AE1014" s="205"/>
    </row>
    <row r="1015" spans="3:31" ht="15.75" customHeight="1">
      <c r="C1015" s="204"/>
      <c r="D1015" s="205"/>
      <c r="E1015" s="205"/>
      <c r="F1015" s="205"/>
      <c r="G1015" s="205"/>
      <c r="H1015" s="205"/>
      <c r="I1015" s="205"/>
      <c r="J1015" s="205"/>
      <c r="K1015" s="205"/>
      <c r="L1015" s="205"/>
      <c r="M1015" s="205"/>
      <c r="N1015" s="205"/>
      <c r="O1015" s="205"/>
      <c r="P1015" s="205"/>
      <c r="Q1015" s="205"/>
      <c r="R1015" s="205"/>
      <c r="S1015" s="205"/>
      <c r="T1015" s="205"/>
      <c r="U1015" s="205"/>
      <c r="V1015" s="205"/>
      <c r="W1015" s="205"/>
      <c r="X1015" s="205"/>
      <c r="Y1015" s="205"/>
      <c r="Z1015" s="205"/>
      <c r="AA1015" s="205"/>
      <c r="AB1015" s="205"/>
      <c r="AC1015" s="205"/>
      <c r="AD1015" s="205"/>
      <c r="AE1015" s="205"/>
    </row>
    <row r="1016" spans="3:31" ht="15.75" customHeight="1">
      <c r="C1016" s="204"/>
      <c r="D1016" s="205"/>
      <c r="E1016" s="205"/>
      <c r="F1016" s="205"/>
      <c r="G1016" s="205"/>
      <c r="H1016" s="205"/>
      <c r="I1016" s="205"/>
      <c r="J1016" s="205"/>
      <c r="K1016" s="205"/>
      <c r="L1016" s="205"/>
      <c r="M1016" s="205"/>
      <c r="N1016" s="205"/>
      <c r="O1016" s="205"/>
      <c r="P1016" s="205"/>
      <c r="Q1016" s="205"/>
      <c r="R1016" s="205"/>
      <c r="S1016" s="205"/>
      <c r="T1016" s="205"/>
      <c r="U1016" s="205"/>
      <c r="V1016" s="205"/>
      <c r="W1016" s="205"/>
      <c r="X1016" s="205"/>
      <c r="Y1016" s="205"/>
      <c r="Z1016" s="205"/>
      <c r="AA1016" s="205"/>
      <c r="AB1016" s="205"/>
      <c r="AC1016" s="205"/>
      <c r="AD1016" s="205"/>
      <c r="AE1016" s="205"/>
    </row>
    <row r="1017" spans="3:31" ht="15.75" customHeight="1">
      <c r="C1017" s="204"/>
      <c r="D1017" s="205"/>
      <c r="E1017" s="205"/>
      <c r="F1017" s="205"/>
      <c r="G1017" s="205"/>
      <c r="H1017" s="205"/>
      <c r="I1017" s="205"/>
      <c r="J1017" s="205"/>
      <c r="K1017" s="205"/>
      <c r="L1017" s="205"/>
      <c r="M1017" s="205"/>
      <c r="N1017" s="205"/>
      <c r="O1017" s="205"/>
      <c r="P1017" s="205"/>
      <c r="Q1017" s="205"/>
      <c r="R1017" s="205"/>
      <c r="S1017" s="205"/>
      <c r="T1017" s="205"/>
      <c r="U1017" s="205"/>
      <c r="V1017" s="205"/>
      <c r="W1017" s="205"/>
      <c r="X1017" s="205"/>
      <c r="Y1017" s="205"/>
      <c r="Z1017" s="205"/>
      <c r="AA1017" s="205"/>
      <c r="AB1017" s="205"/>
      <c r="AC1017" s="205"/>
      <c r="AD1017" s="205"/>
      <c r="AE1017" s="205"/>
    </row>
    <row r="1018" spans="3:31" ht="15.75" customHeight="1">
      <c r="C1018" s="204"/>
      <c r="D1018" s="205"/>
      <c r="E1018" s="205"/>
      <c r="F1018" s="205"/>
      <c r="G1018" s="205"/>
      <c r="H1018" s="205"/>
      <c r="I1018" s="205"/>
      <c r="J1018" s="205"/>
      <c r="K1018" s="205"/>
      <c r="L1018" s="205"/>
      <c r="M1018" s="205"/>
      <c r="N1018" s="205"/>
      <c r="O1018" s="205"/>
      <c r="P1018" s="205"/>
      <c r="Q1018" s="205"/>
      <c r="R1018" s="205"/>
      <c r="S1018" s="205"/>
      <c r="T1018" s="205"/>
      <c r="U1018" s="205"/>
      <c r="V1018" s="205"/>
      <c r="W1018" s="205"/>
      <c r="X1018" s="205"/>
      <c r="Y1018" s="205"/>
      <c r="Z1018" s="205"/>
      <c r="AA1018" s="205"/>
      <c r="AB1018" s="205"/>
      <c r="AC1018" s="205"/>
      <c r="AD1018" s="205"/>
      <c r="AE1018" s="205"/>
    </row>
    <row r="1019" spans="3:31" ht="15.75" customHeight="1">
      <c r="C1019" s="204"/>
      <c r="D1019" s="205"/>
      <c r="E1019" s="205"/>
      <c r="F1019" s="205"/>
      <c r="G1019" s="205"/>
      <c r="H1019" s="205"/>
      <c r="I1019" s="205"/>
      <c r="J1019" s="205"/>
      <c r="K1019" s="205"/>
      <c r="L1019" s="205"/>
      <c r="M1019" s="205"/>
      <c r="N1019" s="205"/>
      <c r="O1019" s="205"/>
      <c r="P1019" s="205"/>
      <c r="Q1019" s="205"/>
      <c r="R1019" s="205"/>
      <c r="S1019" s="205"/>
      <c r="T1019" s="205"/>
      <c r="U1019" s="205"/>
      <c r="V1019" s="205"/>
      <c r="W1019" s="205"/>
      <c r="X1019" s="205"/>
      <c r="Y1019" s="205"/>
      <c r="Z1019" s="205"/>
      <c r="AA1019" s="205"/>
      <c r="AB1019" s="205"/>
      <c r="AC1019" s="205"/>
      <c r="AD1019" s="205"/>
      <c r="AE1019" s="205"/>
    </row>
    <row r="1020" spans="3:31" ht="15.75" customHeight="1">
      <c r="C1020" s="204"/>
      <c r="D1020" s="205"/>
      <c r="E1020" s="205"/>
      <c r="F1020" s="205"/>
      <c r="G1020" s="205"/>
      <c r="H1020" s="205"/>
      <c r="I1020" s="205"/>
      <c r="J1020" s="205"/>
      <c r="K1020" s="205"/>
      <c r="L1020" s="205"/>
      <c r="M1020" s="205"/>
      <c r="N1020" s="205"/>
      <c r="O1020" s="205"/>
      <c r="P1020" s="205"/>
      <c r="Q1020" s="205"/>
      <c r="R1020" s="205"/>
      <c r="S1020" s="205"/>
      <c r="T1020" s="205"/>
      <c r="U1020" s="205"/>
      <c r="V1020" s="205"/>
      <c r="W1020" s="205"/>
      <c r="X1020" s="205"/>
      <c r="Y1020" s="205"/>
      <c r="Z1020" s="205"/>
      <c r="AA1020" s="205"/>
      <c r="AB1020" s="205"/>
      <c r="AC1020" s="205"/>
      <c r="AD1020" s="205"/>
      <c r="AE1020" s="205"/>
    </row>
    <row r="1021" spans="3:31" ht="15.75" customHeight="1">
      <c r="C1021" s="204"/>
      <c r="D1021" s="205"/>
      <c r="E1021" s="205"/>
      <c r="F1021" s="205"/>
      <c r="G1021" s="205"/>
      <c r="H1021" s="205"/>
      <c r="I1021" s="205"/>
      <c r="J1021" s="205"/>
      <c r="K1021" s="205"/>
      <c r="L1021" s="205"/>
      <c r="M1021" s="205"/>
      <c r="N1021" s="205"/>
      <c r="O1021" s="205"/>
      <c r="P1021" s="205"/>
      <c r="Q1021" s="205"/>
      <c r="R1021" s="205"/>
      <c r="S1021" s="205"/>
      <c r="T1021" s="205"/>
      <c r="U1021" s="205"/>
      <c r="V1021" s="205"/>
      <c r="W1021" s="205"/>
      <c r="X1021" s="205"/>
      <c r="Y1021" s="205"/>
      <c r="Z1021" s="205"/>
      <c r="AA1021" s="205"/>
      <c r="AB1021" s="205"/>
      <c r="AC1021" s="205"/>
      <c r="AD1021" s="205"/>
      <c r="AE1021" s="205"/>
    </row>
    <row r="1022" spans="3:31" ht="15.75" customHeight="1">
      <c r="C1022" s="204"/>
      <c r="D1022" s="205"/>
      <c r="E1022" s="205"/>
      <c r="F1022" s="205"/>
      <c r="G1022" s="205"/>
      <c r="H1022" s="205"/>
      <c r="I1022" s="205"/>
      <c r="J1022" s="205"/>
      <c r="K1022" s="205"/>
      <c r="L1022" s="205"/>
      <c r="M1022" s="205"/>
      <c r="N1022" s="205"/>
      <c r="O1022" s="205"/>
      <c r="P1022" s="205"/>
      <c r="Q1022" s="205"/>
      <c r="R1022" s="205"/>
      <c r="S1022" s="205"/>
      <c r="T1022" s="205"/>
      <c r="U1022" s="205"/>
      <c r="V1022" s="205"/>
      <c r="W1022" s="205"/>
      <c r="X1022" s="205"/>
      <c r="Y1022" s="205"/>
      <c r="Z1022" s="205"/>
      <c r="AA1022" s="205"/>
      <c r="AB1022" s="205"/>
      <c r="AC1022" s="205"/>
      <c r="AD1022" s="205"/>
      <c r="AE1022" s="205"/>
    </row>
    <row r="1023" spans="3:31" ht="15.75" customHeight="1">
      <c r="C1023" s="204"/>
      <c r="D1023" s="205"/>
      <c r="E1023" s="205"/>
      <c r="F1023" s="205"/>
      <c r="G1023" s="205"/>
      <c r="H1023" s="205"/>
      <c r="I1023" s="205"/>
      <c r="J1023" s="205"/>
      <c r="K1023" s="205"/>
      <c r="L1023" s="205"/>
      <c r="M1023" s="205"/>
      <c r="N1023" s="205"/>
      <c r="O1023" s="205"/>
      <c r="P1023" s="205"/>
      <c r="Q1023" s="205"/>
      <c r="R1023" s="205"/>
      <c r="S1023" s="205"/>
      <c r="T1023" s="205"/>
      <c r="U1023" s="205"/>
      <c r="V1023" s="205"/>
      <c r="W1023" s="205"/>
      <c r="X1023" s="205"/>
      <c r="Y1023" s="205"/>
      <c r="Z1023" s="205"/>
      <c r="AA1023" s="205"/>
      <c r="AB1023" s="205"/>
      <c r="AC1023" s="205"/>
      <c r="AD1023" s="205"/>
      <c r="AE1023" s="205"/>
    </row>
    <row r="1024" spans="3:31" ht="15.75" customHeight="1">
      <c r="C1024" s="204"/>
      <c r="D1024" s="205"/>
      <c r="E1024" s="205"/>
      <c r="F1024" s="205"/>
      <c r="G1024" s="205"/>
      <c r="H1024" s="205"/>
      <c r="I1024" s="205"/>
      <c r="J1024" s="205"/>
      <c r="K1024" s="205"/>
      <c r="L1024" s="205"/>
      <c r="M1024" s="205"/>
      <c r="N1024" s="205"/>
      <c r="O1024" s="205"/>
      <c r="P1024" s="205"/>
      <c r="Q1024" s="205"/>
      <c r="R1024" s="205"/>
      <c r="S1024" s="205"/>
      <c r="T1024" s="205"/>
      <c r="U1024" s="205"/>
      <c r="V1024" s="205"/>
      <c r="W1024" s="205"/>
      <c r="X1024" s="205"/>
      <c r="Y1024" s="205"/>
      <c r="Z1024" s="205"/>
      <c r="AA1024" s="205"/>
      <c r="AB1024" s="205"/>
      <c r="AC1024" s="205"/>
      <c r="AD1024" s="205"/>
      <c r="AE1024" s="205"/>
    </row>
    <row r="1025" spans="3:31" ht="15.75" customHeight="1">
      <c r="C1025" s="204"/>
      <c r="D1025" s="205"/>
      <c r="E1025" s="205"/>
      <c r="F1025" s="205"/>
      <c r="G1025" s="205"/>
      <c r="H1025" s="205"/>
      <c r="I1025" s="205"/>
      <c r="J1025" s="205"/>
      <c r="K1025" s="205"/>
      <c r="L1025" s="205"/>
      <c r="M1025" s="205"/>
      <c r="N1025" s="205"/>
      <c r="O1025" s="205"/>
      <c r="P1025" s="205"/>
      <c r="Q1025" s="205"/>
      <c r="R1025" s="205"/>
      <c r="S1025" s="205"/>
      <c r="T1025" s="205"/>
      <c r="U1025" s="205"/>
      <c r="V1025" s="205"/>
      <c r="W1025" s="205"/>
      <c r="X1025" s="205"/>
      <c r="Y1025" s="205"/>
      <c r="Z1025" s="205"/>
      <c r="AA1025" s="205"/>
      <c r="AB1025" s="205"/>
      <c r="AC1025" s="205"/>
      <c r="AD1025" s="205"/>
      <c r="AE1025" s="205"/>
    </row>
    <row r="1026" spans="3:31" ht="15.75" customHeight="1">
      <c r="C1026" s="204"/>
      <c r="D1026" s="205"/>
      <c r="E1026" s="205"/>
      <c r="F1026" s="205"/>
      <c r="G1026" s="205"/>
      <c r="H1026" s="205"/>
      <c r="I1026" s="205"/>
      <c r="J1026" s="205"/>
      <c r="K1026" s="205"/>
      <c r="L1026" s="205"/>
      <c r="M1026" s="205"/>
      <c r="N1026" s="205"/>
      <c r="O1026" s="205"/>
      <c r="P1026" s="205"/>
      <c r="Q1026" s="205"/>
      <c r="R1026" s="205"/>
      <c r="S1026" s="205"/>
      <c r="T1026" s="205"/>
      <c r="U1026" s="205"/>
      <c r="V1026" s="205"/>
      <c r="W1026" s="205"/>
      <c r="X1026" s="205"/>
      <c r="Y1026" s="205"/>
      <c r="Z1026" s="205"/>
      <c r="AA1026" s="205"/>
      <c r="AB1026" s="205"/>
      <c r="AC1026" s="205"/>
      <c r="AD1026" s="205"/>
      <c r="AE1026" s="205"/>
    </row>
    <row r="1027" spans="3:31" ht="15.75" customHeight="1">
      <c r="C1027" s="204"/>
      <c r="D1027" s="205"/>
      <c r="E1027" s="205"/>
      <c r="F1027" s="205"/>
      <c r="G1027" s="205"/>
      <c r="H1027" s="205"/>
      <c r="I1027" s="205"/>
      <c r="J1027" s="205"/>
      <c r="K1027" s="205"/>
      <c r="L1027" s="205"/>
      <c r="M1027" s="205"/>
      <c r="N1027" s="205"/>
      <c r="O1027" s="205"/>
      <c r="P1027" s="205"/>
      <c r="Q1027" s="205"/>
      <c r="R1027" s="205"/>
      <c r="S1027" s="205"/>
      <c r="T1027" s="205"/>
      <c r="U1027" s="205"/>
      <c r="V1027" s="205"/>
      <c r="W1027" s="205"/>
      <c r="X1027" s="205"/>
      <c r="Y1027" s="205"/>
      <c r="Z1027" s="205"/>
      <c r="AA1027" s="205"/>
      <c r="AB1027" s="205"/>
      <c r="AC1027" s="205"/>
      <c r="AD1027" s="205"/>
      <c r="AE1027" s="205"/>
    </row>
    <row r="1028" spans="3:31" ht="15.75" customHeight="1">
      <c r="C1028" s="204"/>
      <c r="D1028" s="205"/>
      <c r="E1028" s="205"/>
      <c r="F1028" s="205"/>
      <c r="G1028" s="205"/>
      <c r="H1028" s="205"/>
      <c r="I1028" s="205"/>
      <c r="J1028" s="205"/>
      <c r="K1028" s="205"/>
      <c r="L1028" s="205"/>
      <c r="M1028" s="205"/>
      <c r="N1028" s="205"/>
      <c r="O1028" s="205"/>
      <c r="P1028" s="205"/>
      <c r="Q1028" s="205"/>
      <c r="R1028" s="205"/>
      <c r="S1028" s="205"/>
      <c r="T1028" s="205"/>
      <c r="U1028" s="205"/>
      <c r="V1028" s="205"/>
      <c r="W1028" s="205"/>
      <c r="X1028" s="205"/>
      <c r="Y1028" s="205"/>
      <c r="Z1028" s="205"/>
      <c r="AA1028" s="205"/>
      <c r="AB1028" s="205"/>
      <c r="AC1028" s="205"/>
      <c r="AD1028" s="205"/>
      <c r="AE1028" s="205"/>
    </row>
    <row r="1029" spans="3:31" ht="15.75" customHeight="1">
      <c r="C1029" s="204"/>
      <c r="D1029" s="205"/>
      <c r="E1029" s="205"/>
      <c r="F1029" s="205"/>
      <c r="G1029" s="205"/>
      <c r="H1029" s="205"/>
      <c r="I1029" s="205"/>
      <c r="J1029" s="205"/>
      <c r="K1029" s="205"/>
      <c r="L1029" s="205"/>
      <c r="M1029" s="205"/>
      <c r="N1029" s="205"/>
      <c r="O1029" s="205"/>
      <c r="P1029" s="205"/>
      <c r="Q1029" s="205"/>
      <c r="R1029" s="205"/>
      <c r="S1029" s="205"/>
      <c r="T1029" s="205"/>
      <c r="U1029" s="205"/>
      <c r="V1029" s="205"/>
      <c r="W1029" s="205"/>
      <c r="X1029" s="205"/>
      <c r="Y1029" s="205"/>
      <c r="Z1029" s="205"/>
      <c r="AA1029" s="205"/>
      <c r="AB1029" s="205"/>
      <c r="AC1029" s="205"/>
      <c r="AD1029" s="205"/>
      <c r="AE1029" s="205"/>
    </row>
    <row r="1030" spans="3:31" ht="15.75" customHeight="1">
      <c r="C1030" s="204"/>
      <c r="D1030" s="205"/>
      <c r="E1030" s="205"/>
      <c r="F1030" s="205"/>
      <c r="G1030" s="205"/>
      <c r="H1030" s="205"/>
      <c r="I1030" s="205"/>
      <c r="J1030" s="205"/>
      <c r="K1030" s="205"/>
      <c r="L1030" s="205"/>
      <c r="M1030" s="205"/>
      <c r="N1030" s="205"/>
      <c r="O1030" s="205"/>
      <c r="P1030" s="205"/>
      <c r="Q1030" s="205"/>
      <c r="R1030" s="205"/>
      <c r="S1030" s="205"/>
      <c r="T1030" s="205"/>
      <c r="U1030" s="205"/>
      <c r="V1030" s="205"/>
      <c r="W1030" s="205"/>
      <c r="X1030" s="205"/>
      <c r="Y1030" s="205"/>
      <c r="Z1030" s="205"/>
      <c r="AA1030" s="205"/>
      <c r="AB1030" s="205"/>
      <c r="AC1030" s="205"/>
      <c r="AD1030" s="205"/>
      <c r="AE1030" s="205"/>
    </row>
    <row r="1031" spans="3:31" ht="15.75" customHeight="1">
      <c r="C1031" s="204"/>
      <c r="D1031" s="205"/>
      <c r="E1031" s="205"/>
      <c r="F1031" s="205"/>
      <c r="G1031" s="205"/>
      <c r="H1031" s="205"/>
      <c r="I1031" s="205"/>
      <c r="J1031" s="205"/>
      <c r="K1031" s="205"/>
      <c r="L1031" s="205"/>
      <c r="M1031" s="205"/>
      <c r="N1031" s="205"/>
      <c r="O1031" s="205"/>
      <c r="P1031" s="205"/>
      <c r="Q1031" s="205"/>
      <c r="R1031" s="205"/>
      <c r="S1031" s="205"/>
      <c r="T1031" s="205"/>
      <c r="U1031" s="205"/>
      <c r="V1031" s="205"/>
      <c r="W1031" s="205"/>
      <c r="X1031" s="205"/>
      <c r="Y1031" s="205"/>
      <c r="Z1031" s="205"/>
      <c r="AA1031" s="205"/>
      <c r="AB1031" s="205"/>
      <c r="AC1031" s="205"/>
      <c r="AD1031" s="205"/>
      <c r="AE1031" s="205"/>
    </row>
    <row r="1032" spans="3:31" ht="15.75" customHeight="1">
      <c r="C1032" s="204"/>
      <c r="D1032" s="205"/>
      <c r="E1032" s="205"/>
      <c r="F1032" s="205"/>
      <c r="G1032" s="205"/>
      <c r="H1032" s="205"/>
      <c r="I1032" s="205"/>
      <c r="J1032" s="205"/>
      <c r="K1032" s="205"/>
      <c r="L1032" s="205"/>
      <c r="M1032" s="205"/>
      <c r="N1032" s="205"/>
      <c r="O1032" s="205"/>
      <c r="P1032" s="205"/>
      <c r="Q1032" s="205"/>
      <c r="R1032" s="205"/>
      <c r="S1032" s="205"/>
      <c r="T1032" s="205"/>
      <c r="U1032" s="205"/>
      <c r="V1032" s="205"/>
      <c r="W1032" s="205"/>
      <c r="X1032" s="205"/>
      <c r="Y1032" s="205"/>
      <c r="Z1032" s="205"/>
      <c r="AA1032" s="205"/>
      <c r="AB1032" s="205"/>
      <c r="AC1032" s="205"/>
      <c r="AD1032" s="205"/>
      <c r="AE1032" s="205"/>
    </row>
    <row r="1033" spans="3:31" ht="15.75" customHeight="1">
      <c r="C1033" s="204"/>
      <c r="D1033" s="205"/>
      <c r="E1033" s="205"/>
      <c r="F1033" s="205"/>
      <c r="G1033" s="205"/>
      <c r="H1033" s="205"/>
      <c r="I1033" s="205"/>
      <c r="J1033" s="205"/>
      <c r="K1033" s="205"/>
      <c r="L1033" s="205"/>
      <c r="M1033" s="205"/>
      <c r="N1033" s="205"/>
      <c r="O1033" s="205"/>
      <c r="P1033" s="205"/>
      <c r="Q1033" s="205"/>
      <c r="R1033" s="205"/>
      <c r="S1033" s="205"/>
      <c r="T1033" s="205"/>
      <c r="U1033" s="205"/>
      <c r="V1033" s="205"/>
      <c r="W1033" s="205"/>
      <c r="X1033" s="205"/>
      <c r="Y1033" s="205"/>
      <c r="Z1033" s="205"/>
      <c r="AA1033" s="205"/>
      <c r="AB1033" s="205"/>
      <c r="AC1033" s="205"/>
      <c r="AD1033" s="205"/>
      <c r="AE1033" s="205"/>
    </row>
    <row r="1034" spans="3:31" ht="15.75" customHeight="1">
      <c r="C1034" s="204"/>
      <c r="D1034" s="205"/>
      <c r="E1034" s="205"/>
      <c r="F1034" s="205"/>
      <c r="G1034" s="205"/>
      <c r="H1034" s="205"/>
      <c r="I1034" s="205"/>
      <c r="J1034" s="205"/>
      <c r="K1034" s="205"/>
      <c r="L1034" s="205"/>
      <c r="M1034" s="205"/>
      <c r="N1034" s="205"/>
      <c r="O1034" s="205"/>
      <c r="P1034" s="205"/>
      <c r="Q1034" s="205"/>
      <c r="R1034" s="205"/>
      <c r="S1034" s="205"/>
      <c r="T1034" s="205"/>
      <c r="U1034" s="205"/>
      <c r="V1034" s="205"/>
      <c r="W1034" s="205"/>
      <c r="X1034" s="205"/>
      <c r="Y1034" s="205"/>
      <c r="Z1034" s="205"/>
      <c r="AA1034" s="205"/>
      <c r="AB1034" s="205"/>
      <c r="AC1034" s="205"/>
      <c r="AD1034" s="205"/>
      <c r="AE1034" s="205"/>
    </row>
    <row r="1035" spans="3:31" ht="15.75" customHeight="1">
      <c r="C1035" s="204"/>
      <c r="D1035" s="205"/>
      <c r="E1035" s="205"/>
      <c r="F1035" s="205"/>
      <c r="G1035" s="205"/>
      <c r="H1035" s="205"/>
      <c r="I1035" s="205"/>
      <c r="J1035" s="205"/>
      <c r="K1035" s="205"/>
      <c r="L1035" s="205"/>
      <c r="M1035" s="205"/>
      <c r="N1035" s="205"/>
      <c r="O1035" s="205"/>
      <c r="P1035" s="205"/>
      <c r="Q1035" s="205"/>
      <c r="R1035" s="205"/>
      <c r="S1035" s="205"/>
      <c r="T1035" s="205"/>
      <c r="U1035" s="205"/>
      <c r="V1035" s="205"/>
      <c r="W1035" s="205"/>
      <c r="X1035" s="205"/>
      <c r="Y1035" s="205"/>
      <c r="Z1035" s="205"/>
      <c r="AA1035" s="205"/>
      <c r="AB1035" s="205"/>
      <c r="AC1035" s="205"/>
      <c r="AD1035" s="205"/>
      <c r="AE1035" s="205"/>
    </row>
    <row r="1036" spans="3:31" ht="15.75" customHeight="1">
      <c r="C1036" s="204"/>
      <c r="D1036" s="205"/>
      <c r="E1036" s="205"/>
      <c r="F1036" s="205"/>
      <c r="G1036" s="205"/>
      <c r="H1036" s="205"/>
      <c r="I1036" s="205"/>
      <c r="J1036" s="205"/>
      <c r="K1036" s="205"/>
      <c r="L1036" s="205"/>
      <c r="M1036" s="205"/>
      <c r="N1036" s="205"/>
      <c r="O1036" s="205"/>
      <c r="P1036" s="205"/>
      <c r="Q1036" s="205"/>
      <c r="R1036" s="205"/>
      <c r="S1036" s="205"/>
      <c r="T1036" s="205"/>
      <c r="U1036" s="205"/>
      <c r="V1036" s="205"/>
      <c r="W1036" s="205"/>
      <c r="X1036" s="205"/>
      <c r="Y1036" s="205"/>
      <c r="Z1036" s="205"/>
      <c r="AA1036" s="205"/>
      <c r="AB1036" s="205"/>
      <c r="AC1036" s="205"/>
      <c r="AD1036" s="205"/>
      <c r="AE1036" s="205"/>
    </row>
    <row r="1037" spans="3:31" ht="15.75" customHeight="1">
      <c r="C1037" s="204"/>
      <c r="D1037" s="205"/>
      <c r="E1037" s="205"/>
      <c r="F1037" s="205"/>
      <c r="G1037" s="205"/>
      <c r="H1037" s="205"/>
      <c r="I1037" s="205"/>
      <c r="J1037" s="205"/>
      <c r="K1037" s="205"/>
      <c r="L1037" s="205"/>
      <c r="M1037" s="205"/>
      <c r="N1037" s="205"/>
      <c r="O1037" s="205"/>
      <c r="P1037" s="205"/>
      <c r="Q1037" s="205"/>
      <c r="R1037" s="205"/>
      <c r="S1037" s="205"/>
      <c r="T1037" s="205"/>
      <c r="U1037" s="205"/>
      <c r="V1037" s="205"/>
      <c r="W1037" s="205"/>
      <c r="X1037" s="205"/>
      <c r="Y1037" s="205"/>
      <c r="Z1037" s="205"/>
      <c r="AA1037" s="205"/>
      <c r="AB1037" s="205"/>
      <c r="AC1037" s="205"/>
      <c r="AD1037" s="205"/>
      <c r="AE1037" s="205"/>
    </row>
    <row r="1038" spans="3:31" ht="15.75" customHeight="1">
      <c r="C1038" s="204"/>
      <c r="D1038" s="205"/>
      <c r="E1038" s="205"/>
      <c r="F1038" s="205"/>
      <c r="G1038" s="205"/>
      <c r="H1038" s="205"/>
      <c r="I1038" s="205"/>
      <c r="J1038" s="205"/>
      <c r="K1038" s="205"/>
      <c r="L1038" s="205"/>
      <c r="M1038" s="205"/>
      <c r="N1038" s="205"/>
      <c r="O1038" s="205"/>
      <c r="P1038" s="205"/>
      <c r="Q1038" s="205"/>
      <c r="R1038" s="205"/>
      <c r="S1038" s="205"/>
      <c r="T1038" s="205"/>
      <c r="U1038" s="205"/>
      <c r="V1038" s="205"/>
      <c r="W1038" s="205"/>
      <c r="X1038" s="205"/>
      <c r="Y1038" s="205"/>
      <c r="Z1038" s="205"/>
      <c r="AA1038" s="205"/>
      <c r="AB1038" s="205"/>
      <c r="AC1038" s="205"/>
      <c r="AD1038" s="205"/>
      <c r="AE1038" s="205"/>
    </row>
    <row r="1039" spans="3:31" ht="15.75" customHeight="1">
      <c r="C1039" s="204"/>
      <c r="D1039" s="205"/>
      <c r="E1039" s="205"/>
      <c r="F1039" s="205"/>
      <c r="G1039" s="205"/>
      <c r="H1039" s="205"/>
      <c r="I1039" s="205"/>
      <c r="J1039" s="205"/>
      <c r="K1039" s="205"/>
      <c r="L1039" s="205"/>
      <c r="M1039" s="205"/>
      <c r="N1039" s="205"/>
      <c r="O1039" s="205"/>
      <c r="P1039" s="205"/>
      <c r="Q1039" s="205"/>
      <c r="R1039" s="205"/>
      <c r="S1039" s="205"/>
      <c r="T1039" s="205"/>
      <c r="U1039" s="205"/>
      <c r="V1039" s="205"/>
      <c r="W1039" s="205"/>
      <c r="X1039" s="205"/>
      <c r="Y1039" s="205"/>
      <c r="Z1039" s="205"/>
      <c r="AA1039" s="205"/>
      <c r="AB1039" s="205"/>
      <c r="AC1039" s="205"/>
      <c r="AD1039" s="205"/>
      <c r="AE1039" s="205"/>
    </row>
    <row r="1040" spans="3:31" ht="15.75" customHeight="1">
      <c r="C1040" s="204"/>
      <c r="D1040" s="205"/>
      <c r="E1040" s="205"/>
      <c r="F1040" s="205"/>
      <c r="G1040" s="205"/>
      <c r="H1040" s="205"/>
      <c r="I1040" s="205"/>
      <c r="J1040" s="205"/>
      <c r="K1040" s="205"/>
      <c r="L1040" s="205"/>
      <c r="M1040" s="205"/>
      <c r="N1040" s="205"/>
      <c r="O1040" s="205"/>
      <c r="P1040" s="205"/>
      <c r="Q1040" s="205"/>
      <c r="R1040" s="205"/>
      <c r="S1040" s="205"/>
      <c r="T1040" s="205"/>
      <c r="U1040" s="205"/>
      <c r="V1040" s="205"/>
      <c r="W1040" s="205"/>
      <c r="X1040" s="205"/>
      <c r="Y1040" s="205"/>
      <c r="Z1040" s="205"/>
      <c r="AA1040" s="205"/>
      <c r="AB1040" s="205"/>
      <c r="AC1040" s="205"/>
      <c r="AD1040" s="205"/>
      <c r="AE1040" s="205"/>
    </row>
    <row r="1041" spans="3:31" ht="15.75" customHeight="1">
      <c r="C1041" s="204"/>
      <c r="D1041" s="205"/>
      <c r="E1041" s="205"/>
      <c r="F1041" s="205"/>
      <c r="G1041" s="205"/>
      <c r="H1041" s="205"/>
      <c r="I1041" s="205"/>
      <c r="J1041" s="205"/>
      <c r="K1041" s="205"/>
      <c r="L1041" s="205"/>
      <c r="M1041" s="205"/>
      <c r="N1041" s="205"/>
      <c r="O1041" s="205"/>
      <c r="P1041" s="205"/>
      <c r="Q1041" s="205"/>
      <c r="R1041" s="205"/>
      <c r="S1041" s="205"/>
      <c r="T1041" s="205"/>
      <c r="U1041" s="205"/>
      <c r="V1041" s="205"/>
      <c r="W1041" s="205"/>
      <c r="X1041" s="205"/>
      <c r="Y1041" s="205"/>
      <c r="Z1041" s="205"/>
      <c r="AA1041" s="205"/>
      <c r="AB1041" s="205"/>
      <c r="AC1041" s="205"/>
      <c r="AD1041" s="205"/>
      <c r="AE1041" s="205"/>
    </row>
    <row r="1042" spans="3:31" ht="15.75" customHeight="1">
      <c r="C1042" s="204"/>
      <c r="D1042" s="205"/>
      <c r="E1042" s="205"/>
      <c r="F1042" s="205"/>
      <c r="G1042" s="205"/>
      <c r="H1042" s="205"/>
      <c r="I1042" s="205"/>
      <c r="J1042" s="205"/>
      <c r="K1042" s="205"/>
      <c r="L1042" s="205"/>
      <c r="M1042" s="205"/>
      <c r="N1042" s="205"/>
      <c r="O1042" s="205"/>
      <c r="P1042" s="205"/>
      <c r="Q1042" s="205"/>
      <c r="R1042" s="205"/>
      <c r="S1042" s="205"/>
      <c r="T1042" s="205"/>
      <c r="U1042" s="205"/>
      <c r="V1042" s="205"/>
      <c r="W1042" s="205"/>
      <c r="X1042" s="205"/>
      <c r="Y1042" s="205"/>
      <c r="Z1042" s="205"/>
      <c r="AA1042" s="205"/>
      <c r="AB1042" s="205"/>
      <c r="AC1042" s="205"/>
      <c r="AD1042" s="205"/>
      <c r="AE1042" s="205"/>
    </row>
    <row r="1043" spans="3:31" ht="15.75" customHeight="1">
      <c r="C1043" s="204"/>
      <c r="D1043" s="205"/>
      <c r="E1043" s="205"/>
      <c r="F1043" s="205"/>
      <c r="G1043" s="205"/>
      <c r="H1043" s="205"/>
      <c r="I1043" s="205"/>
      <c r="J1043" s="205"/>
      <c r="K1043" s="205"/>
      <c r="L1043" s="205"/>
      <c r="M1043" s="205"/>
      <c r="N1043" s="205"/>
      <c r="O1043" s="205"/>
      <c r="P1043" s="205"/>
      <c r="Q1043" s="205"/>
      <c r="R1043" s="205"/>
      <c r="S1043" s="205"/>
      <c r="T1043" s="205"/>
      <c r="U1043" s="205"/>
      <c r="V1043" s="205"/>
      <c r="W1043" s="205"/>
      <c r="X1043" s="205"/>
      <c r="Y1043" s="205"/>
      <c r="Z1043" s="205"/>
      <c r="AA1043" s="205"/>
      <c r="AB1043" s="205"/>
      <c r="AC1043" s="205"/>
      <c r="AD1043" s="205"/>
      <c r="AE1043" s="205"/>
    </row>
    <row r="1044" spans="3:31" ht="15.75" customHeight="1">
      <c r="C1044" s="204"/>
      <c r="D1044" s="205"/>
      <c r="E1044" s="205"/>
      <c r="F1044" s="205"/>
      <c r="G1044" s="205"/>
      <c r="H1044" s="205"/>
      <c r="I1044" s="205"/>
      <c r="J1044" s="205"/>
      <c r="K1044" s="205"/>
      <c r="L1044" s="205"/>
      <c r="M1044" s="205"/>
      <c r="N1044" s="205"/>
      <c r="O1044" s="205"/>
      <c r="P1044" s="205"/>
      <c r="Q1044" s="205"/>
      <c r="R1044" s="205"/>
      <c r="S1044" s="205"/>
      <c r="T1044" s="205"/>
      <c r="U1044" s="205"/>
      <c r="V1044" s="205"/>
      <c r="W1044" s="205"/>
      <c r="X1044" s="205"/>
      <c r="Y1044" s="205"/>
      <c r="Z1044" s="205"/>
      <c r="AA1044" s="205"/>
      <c r="AB1044" s="205"/>
      <c r="AC1044" s="205"/>
      <c r="AD1044" s="205"/>
      <c r="AE1044" s="205"/>
    </row>
    <row r="1045" spans="3:31" ht="15.75" customHeight="1">
      <c r="C1045" s="204"/>
      <c r="D1045" s="205"/>
      <c r="E1045" s="205"/>
      <c r="F1045" s="205"/>
      <c r="G1045" s="205"/>
      <c r="H1045" s="205"/>
      <c r="I1045" s="205"/>
      <c r="J1045" s="205"/>
      <c r="K1045" s="205"/>
      <c r="L1045" s="205"/>
      <c r="M1045" s="205"/>
      <c r="N1045" s="205"/>
      <c r="O1045" s="205"/>
      <c r="P1045" s="205"/>
      <c r="Q1045" s="205"/>
      <c r="R1045" s="205"/>
      <c r="S1045" s="205"/>
      <c r="T1045" s="205"/>
      <c r="U1045" s="205"/>
      <c r="V1045" s="205"/>
      <c r="W1045" s="205"/>
      <c r="X1045" s="205"/>
      <c r="Y1045" s="205"/>
      <c r="Z1045" s="205"/>
      <c r="AA1045" s="205"/>
      <c r="AB1045" s="205"/>
      <c r="AC1045" s="205"/>
      <c r="AD1045" s="205"/>
      <c r="AE1045" s="205"/>
    </row>
    <row r="1046" spans="3:31" ht="15.75" customHeight="1">
      <c r="C1046" s="204"/>
      <c r="D1046" s="205"/>
      <c r="E1046" s="205"/>
      <c r="F1046" s="205"/>
      <c r="G1046" s="205"/>
      <c r="H1046" s="205"/>
      <c r="I1046" s="205"/>
      <c r="J1046" s="205"/>
      <c r="K1046" s="205"/>
      <c r="L1046" s="205"/>
      <c r="M1046" s="205"/>
      <c r="N1046" s="205"/>
      <c r="O1046" s="205"/>
      <c r="P1046" s="205"/>
      <c r="Q1046" s="205"/>
      <c r="R1046" s="205"/>
      <c r="S1046" s="205"/>
      <c r="T1046" s="205"/>
      <c r="U1046" s="205"/>
      <c r="V1046" s="205"/>
      <c r="W1046" s="205"/>
      <c r="X1046" s="205"/>
      <c r="Y1046" s="205"/>
      <c r="Z1046" s="205"/>
      <c r="AA1046" s="205"/>
      <c r="AB1046" s="205"/>
      <c r="AC1046" s="205"/>
      <c r="AD1046" s="205"/>
      <c r="AE1046" s="205"/>
    </row>
    <row r="1047" spans="3:31" ht="15.75" customHeight="1">
      <c r="C1047" s="204"/>
      <c r="D1047" s="205"/>
      <c r="E1047" s="205"/>
      <c r="F1047" s="205"/>
      <c r="G1047" s="205"/>
      <c r="H1047" s="205"/>
      <c r="I1047" s="205"/>
      <c r="J1047" s="205"/>
      <c r="K1047" s="205"/>
      <c r="L1047" s="205"/>
      <c r="M1047" s="205"/>
      <c r="N1047" s="205"/>
      <c r="O1047" s="205"/>
      <c r="P1047" s="205"/>
      <c r="Q1047" s="205"/>
      <c r="R1047" s="205"/>
      <c r="S1047" s="205"/>
      <c r="T1047" s="205"/>
      <c r="U1047" s="205"/>
      <c r="V1047" s="205"/>
      <c r="W1047" s="205"/>
      <c r="X1047" s="205"/>
      <c r="Y1047" s="205"/>
      <c r="Z1047" s="205"/>
      <c r="AA1047" s="205"/>
      <c r="AB1047" s="205"/>
      <c r="AC1047" s="205"/>
      <c r="AD1047" s="205"/>
      <c r="AE1047" s="205"/>
    </row>
    <row r="1048" spans="3:31" ht="15.75" customHeight="1">
      <c r="C1048" s="204"/>
      <c r="D1048" s="205"/>
      <c r="E1048" s="205"/>
      <c r="F1048" s="205"/>
      <c r="G1048" s="205"/>
      <c r="H1048" s="205"/>
      <c r="I1048" s="205"/>
      <c r="J1048" s="205"/>
      <c r="K1048" s="205"/>
      <c r="L1048" s="205"/>
      <c r="M1048" s="205"/>
      <c r="N1048" s="205"/>
      <c r="O1048" s="205"/>
      <c r="P1048" s="205"/>
      <c r="Q1048" s="205"/>
      <c r="R1048" s="205"/>
      <c r="S1048" s="205"/>
      <c r="T1048" s="205"/>
      <c r="U1048" s="205"/>
      <c r="V1048" s="205"/>
      <c r="W1048" s="205"/>
      <c r="X1048" s="205"/>
      <c r="Y1048" s="205"/>
      <c r="Z1048" s="205"/>
      <c r="AA1048" s="205"/>
      <c r="AB1048" s="205"/>
      <c r="AC1048" s="205"/>
      <c r="AD1048" s="205"/>
      <c r="AE1048" s="205"/>
    </row>
    <row r="1049" spans="3:31" ht="15.75" customHeight="1">
      <c r="C1049" s="204"/>
      <c r="D1049" s="205"/>
      <c r="E1049" s="205"/>
      <c r="F1049" s="205"/>
      <c r="G1049" s="205"/>
      <c r="H1049" s="205"/>
      <c r="I1049" s="205"/>
      <c r="J1049" s="205"/>
      <c r="K1049" s="205"/>
      <c r="L1049" s="205"/>
      <c r="M1049" s="205"/>
      <c r="N1049" s="205"/>
      <c r="O1049" s="205"/>
      <c r="P1049" s="205"/>
      <c r="Q1049" s="205"/>
      <c r="R1049" s="205"/>
      <c r="S1049" s="205"/>
      <c r="T1049" s="205"/>
      <c r="U1049" s="205"/>
      <c r="V1049" s="205"/>
      <c r="W1049" s="205"/>
      <c r="X1049" s="205"/>
      <c r="Y1049" s="205"/>
      <c r="Z1049" s="205"/>
      <c r="AA1049" s="205"/>
      <c r="AB1049" s="205"/>
      <c r="AC1049" s="205"/>
      <c r="AD1049" s="205"/>
      <c r="AE1049" s="205"/>
    </row>
    <row r="1050" spans="3:31" ht="15.75" customHeight="1">
      <c r="C1050" s="204"/>
      <c r="D1050" s="205"/>
      <c r="E1050" s="205"/>
      <c r="F1050" s="205"/>
      <c r="G1050" s="205"/>
      <c r="H1050" s="205"/>
      <c r="I1050" s="205"/>
      <c r="J1050" s="205"/>
      <c r="K1050" s="205"/>
      <c r="L1050" s="205"/>
      <c r="M1050" s="205"/>
      <c r="N1050" s="205"/>
      <c r="O1050" s="205"/>
      <c r="P1050" s="205"/>
      <c r="Q1050" s="205"/>
      <c r="R1050" s="205"/>
      <c r="S1050" s="205"/>
      <c r="T1050" s="205"/>
      <c r="U1050" s="205"/>
      <c r="V1050" s="205"/>
      <c r="W1050" s="205"/>
      <c r="X1050" s="205"/>
      <c r="Y1050" s="205"/>
      <c r="Z1050" s="205"/>
      <c r="AA1050" s="205"/>
      <c r="AB1050" s="205"/>
      <c r="AC1050" s="205"/>
      <c r="AD1050" s="205"/>
      <c r="AE1050" s="205"/>
    </row>
    <row r="1051" spans="3:31" ht="15.75" customHeight="1">
      <c r="C1051" s="204"/>
      <c r="D1051" s="205"/>
      <c r="E1051" s="205"/>
      <c r="F1051" s="205"/>
      <c r="G1051" s="205"/>
      <c r="H1051" s="205"/>
      <c r="I1051" s="205"/>
      <c r="J1051" s="205"/>
      <c r="K1051" s="205"/>
      <c r="L1051" s="205"/>
      <c r="M1051" s="205"/>
      <c r="N1051" s="205"/>
      <c r="O1051" s="205"/>
      <c r="P1051" s="205"/>
      <c r="Q1051" s="205"/>
      <c r="R1051" s="205"/>
      <c r="S1051" s="205"/>
      <c r="T1051" s="205"/>
      <c r="U1051" s="205"/>
      <c r="V1051" s="205"/>
      <c r="W1051" s="205"/>
      <c r="X1051" s="205"/>
      <c r="Y1051" s="205"/>
      <c r="Z1051" s="205"/>
      <c r="AA1051" s="205"/>
      <c r="AB1051" s="205"/>
      <c r="AC1051" s="205"/>
      <c r="AD1051" s="205"/>
      <c r="AE1051" s="205"/>
    </row>
    <row r="1052" spans="3:31" ht="15.75" customHeight="1">
      <c r="C1052" s="204"/>
      <c r="D1052" s="205"/>
      <c r="E1052" s="205"/>
      <c r="F1052" s="205"/>
      <c r="G1052" s="205"/>
      <c r="H1052" s="205"/>
      <c r="I1052" s="205"/>
      <c r="J1052" s="205"/>
      <c r="K1052" s="205"/>
      <c r="L1052" s="205"/>
      <c r="M1052" s="205"/>
      <c r="N1052" s="205"/>
      <c r="O1052" s="205"/>
      <c r="P1052" s="205"/>
      <c r="Q1052" s="205"/>
      <c r="R1052" s="205"/>
      <c r="S1052" s="205"/>
      <c r="T1052" s="205"/>
      <c r="U1052" s="205"/>
      <c r="V1052" s="205"/>
      <c r="W1052" s="205"/>
      <c r="X1052" s="205"/>
      <c r="Y1052" s="205"/>
      <c r="Z1052" s="205"/>
      <c r="AA1052" s="205"/>
      <c r="AB1052" s="205"/>
      <c r="AC1052" s="205"/>
      <c r="AD1052" s="205"/>
      <c r="AE1052" s="205"/>
    </row>
    <row r="1053" spans="3:31" ht="15.75" customHeight="1">
      <c r="C1053" s="204"/>
      <c r="D1053" s="205"/>
      <c r="E1053" s="205"/>
      <c r="F1053" s="205"/>
      <c r="G1053" s="205"/>
      <c r="H1053" s="205"/>
      <c r="I1053" s="205"/>
      <c r="J1053" s="205"/>
      <c r="K1053" s="205"/>
      <c r="L1053" s="205"/>
      <c r="M1053" s="205"/>
      <c r="N1053" s="205"/>
      <c r="O1053" s="205"/>
      <c r="P1053" s="205"/>
      <c r="Q1053" s="205"/>
      <c r="R1053" s="205"/>
      <c r="S1053" s="205"/>
      <c r="T1053" s="205"/>
      <c r="U1053" s="205"/>
      <c r="V1053" s="205"/>
      <c r="W1053" s="205"/>
      <c r="X1053" s="205"/>
      <c r="Y1053" s="205"/>
      <c r="Z1053" s="205"/>
      <c r="AA1053" s="205"/>
      <c r="AB1053" s="205"/>
      <c r="AC1053" s="205"/>
      <c r="AD1053" s="205"/>
      <c r="AE1053" s="205"/>
    </row>
    <row r="1054" spans="3:31" ht="15.75" customHeight="1">
      <c r="C1054" s="204"/>
      <c r="D1054" s="205"/>
      <c r="E1054" s="205"/>
      <c r="F1054" s="205"/>
      <c r="G1054" s="205"/>
      <c r="H1054" s="205"/>
      <c r="I1054" s="205"/>
      <c r="J1054" s="205"/>
      <c r="K1054" s="205"/>
      <c r="L1054" s="205"/>
      <c r="M1054" s="205"/>
      <c r="N1054" s="205"/>
      <c r="O1054" s="205"/>
      <c r="P1054" s="205"/>
      <c r="Q1054" s="205"/>
      <c r="R1054" s="205"/>
      <c r="S1054" s="205"/>
      <c r="T1054" s="205"/>
      <c r="U1054" s="205"/>
      <c r="V1054" s="205"/>
      <c r="W1054" s="205"/>
      <c r="X1054" s="205"/>
      <c r="Y1054" s="205"/>
      <c r="Z1054" s="205"/>
      <c r="AA1054" s="205"/>
      <c r="AB1054" s="205"/>
      <c r="AC1054" s="205"/>
      <c r="AD1054" s="205"/>
      <c r="AE1054" s="205"/>
    </row>
    <row r="1055" spans="3:31" ht="15.75" customHeight="1">
      <c r="C1055" s="204"/>
      <c r="D1055" s="205"/>
      <c r="E1055" s="205"/>
      <c r="F1055" s="205"/>
      <c r="G1055" s="205"/>
      <c r="H1055" s="205"/>
      <c r="I1055" s="205"/>
      <c r="J1055" s="205"/>
      <c r="K1055" s="205"/>
      <c r="L1055" s="205"/>
      <c r="M1055" s="205"/>
      <c r="N1055" s="205"/>
      <c r="O1055" s="205"/>
      <c r="P1055" s="205"/>
      <c r="Q1055" s="205"/>
      <c r="R1055" s="205"/>
      <c r="S1055" s="205"/>
      <c r="T1055" s="205"/>
      <c r="U1055" s="205"/>
      <c r="V1055" s="205"/>
      <c r="W1055" s="205"/>
      <c r="X1055" s="205"/>
      <c r="Y1055" s="205"/>
      <c r="Z1055" s="205"/>
      <c r="AA1055" s="205"/>
      <c r="AB1055" s="205"/>
      <c r="AC1055" s="205"/>
      <c r="AD1055" s="205"/>
      <c r="AE1055" s="205"/>
    </row>
    <row r="1056" spans="3:31" ht="15.75" customHeight="1">
      <c r="C1056" s="204"/>
      <c r="D1056" s="205"/>
      <c r="E1056" s="205"/>
      <c r="F1056" s="205"/>
      <c r="G1056" s="205"/>
      <c r="H1056" s="205"/>
      <c r="I1056" s="205"/>
      <c r="J1056" s="205"/>
      <c r="K1056" s="205"/>
      <c r="L1056" s="205"/>
      <c r="M1056" s="205"/>
      <c r="N1056" s="205"/>
      <c r="O1056" s="205"/>
      <c r="P1056" s="205"/>
      <c r="Q1056" s="205"/>
      <c r="R1056" s="205"/>
      <c r="S1056" s="205"/>
      <c r="T1056" s="205"/>
      <c r="U1056" s="205"/>
      <c r="V1056" s="205"/>
      <c r="W1056" s="205"/>
      <c r="X1056" s="205"/>
      <c r="Y1056" s="205"/>
      <c r="Z1056" s="205"/>
      <c r="AA1056" s="205"/>
      <c r="AB1056" s="205"/>
      <c r="AC1056" s="205"/>
      <c r="AD1056" s="205"/>
      <c r="AE1056" s="205"/>
    </row>
    <row r="1057" spans="3:31" ht="15.75" customHeight="1">
      <c r="C1057" s="204"/>
      <c r="D1057" s="205"/>
      <c r="E1057" s="205"/>
      <c r="F1057" s="205"/>
      <c r="G1057" s="205"/>
      <c r="H1057" s="205"/>
      <c r="I1057" s="205"/>
      <c r="J1057" s="205"/>
      <c r="K1057" s="205"/>
      <c r="L1057" s="205"/>
      <c r="M1057" s="205"/>
      <c r="N1057" s="205"/>
      <c r="O1057" s="205"/>
      <c r="P1057" s="205"/>
      <c r="Q1057" s="205"/>
      <c r="R1057" s="205"/>
      <c r="S1057" s="205"/>
      <c r="T1057" s="205"/>
      <c r="U1057" s="205"/>
      <c r="V1057" s="205"/>
      <c r="W1057" s="205"/>
      <c r="X1057" s="205"/>
      <c r="Y1057" s="205"/>
      <c r="Z1057" s="205"/>
      <c r="AA1057" s="205"/>
      <c r="AB1057" s="205"/>
      <c r="AC1057" s="205"/>
      <c r="AD1057" s="205"/>
      <c r="AE1057" s="205"/>
    </row>
  </sheetData>
  <sheetProtection algorithmName="SHA-512" hashValue="xGRaKWAaS/lAcovaPtmP7Xh/T+7je3KIbq0C7xWf0ovVblbzCRpA9vU4PQKfpk134RrgsqMpldpaisny2F97qg==" saltValue="ppBL8U8meRPLGMhI6+jIxQ==" spinCount="100000" sheet="1" objects="1" scenarios="1"/>
  <protectedRanges>
    <protectedRange sqref="E18:H23 E120:E121 G120:G121 E134:E139 G134:H139 J39:K56 E39:H56 J90:J107 L90:M107 E90:H107 K64:L81 E64:I81" name="Rango1"/>
  </protectedRanges>
  <mergeCells count="67">
    <mergeCell ref="E82:L83"/>
    <mergeCell ref="E84:L84"/>
    <mergeCell ref="L62:L63"/>
    <mergeCell ref="E57:K58"/>
    <mergeCell ref="E61:E63"/>
    <mergeCell ref="E59:K59"/>
    <mergeCell ref="E60:L60"/>
    <mergeCell ref="F61:F63"/>
    <mergeCell ref="G61:G63"/>
    <mergeCell ref="H61:H63"/>
    <mergeCell ref="I61:K61"/>
    <mergeCell ref="I62:I63"/>
    <mergeCell ref="J62:K62"/>
    <mergeCell ref="M88:M89"/>
    <mergeCell ref="H88:H89"/>
    <mergeCell ref="K88:L88"/>
    <mergeCell ref="E86:M86"/>
    <mergeCell ref="E87:E89"/>
    <mergeCell ref="F87:F89"/>
    <mergeCell ref="G87:G89"/>
    <mergeCell ref="H87:L87"/>
    <mergeCell ref="I88:J88"/>
    <mergeCell ref="C1:O1"/>
    <mergeCell ref="D29:N29"/>
    <mergeCell ref="E31:N31"/>
    <mergeCell ref="E32:N32"/>
    <mergeCell ref="E25:H27"/>
    <mergeCell ref="AD3:AE4"/>
    <mergeCell ref="D12:N12"/>
    <mergeCell ref="F16:F17"/>
    <mergeCell ref="G16:G17"/>
    <mergeCell ref="F3:G3"/>
    <mergeCell ref="E16:E17"/>
    <mergeCell ref="H16:H17"/>
    <mergeCell ref="E14:N14"/>
    <mergeCell ref="E33:N33"/>
    <mergeCell ref="F36:F38"/>
    <mergeCell ref="G36:G38"/>
    <mergeCell ref="H37:H38"/>
    <mergeCell ref="I37:J37"/>
    <mergeCell ref="K37:K38"/>
    <mergeCell ref="E34:N34"/>
    <mergeCell ref="E36:E38"/>
    <mergeCell ref="E35:K35"/>
    <mergeCell ref="H36:J36"/>
    <mergeCell ref="E118:E119"/>
    <mergeCell ref="F118:F119"/>
    <mergeCell ref="G118:G119"/>
    <mergeCell ref="E112:L112"/>
    <mergeCell ref="D114:N114"/>
    <mergeCell ref="E116:N116"/>
    <mergeCell ref="E122:L122"/>
    <mergeCell ref="E140:L140"/>
    <mergeCell ref="E24:L24"/>
    <mergeCell ref="E108:M109"/>
    <mergeCell ref="E110:M110"/>
    <mergeCell ref="E129:N129"/>
    <mergeCell ref="F132:F133"/>
    <mergeCell ref="G132:G133"/>
    <mergeCell ref="H132:H133"/>
    <mergeCell ref="E132:E133"/>
    <mergeCell ref="E131:H131"/>
    <mergeCell ref="E128:N128"/>
    <mergeCell ref="E111:L111"/>
    <mergeCell ref="E126:N127"/>
    <mergeCell ref="D124:N124"/>
    <mergeCell ref="E117:G117"/>
  </mergeCells>
  <conditionalFormatting sqref="F18:F23">
    <cfRule type="expression" dxfId="1479" priority="149" stopIfTrue="1">
      <formula>F18&lt;&gt;""</formula>
    </cfRule>
  </conditionalFormatting>
  <conditionalFormatting sqref="F39:F56">
    <cfRule type="expression" dxfId="1478" priority="152" stopIfTrue="1">
      <formula>F39&lt;&gt;""</formula>
    </cfRule>
  </conditionalFormatting>
  <conditionalFormatting sqref="J40:J56">
    <cfRule type="expression" dxfId="1477" priority="55" stopIfTrue="1">
      <formula>J40&lt;&gt;""</formula>
    </cfRule>
  </conditionalFormatting>
  <conditionalFormatting sqref="F64:F81">
    <cfRule type="expression" dxfId="1476" priority="157" stopIfTrue="1">
      <formula>F64&lt;&gt;""</formula>
    </cfRule>
  </conditionalFormatting>
  <conditionalFormatting sqref="G120:G121">
    <cfRule type="expression" dxfId="1475" priority="164" stopIfTrue="1">
      <formula>G120&lt;&gt;""</formula>
    </cfRule>
  </conditionalFormatting>
  <conditionalFormatting sqref="F134:F139">
    <cfRule type="expression" dxfId="1474" priority="165" stopIfTrue="1">
      <formula>F134&lt;&gt;""</formula>
    </cfRule>
  </conditionalFormatting>
  <conditionalFormatting sqref="G134:H139">
    <cfRule type="expression" dxfId="1473" priority="67" stopIfTrue="1">
      <formula>G134&lt;&gt;""</formula>
    </cfRule>
    <cfRule type="expression" dxfId="1472" priority="166" stopIfTrue="1">
      <formula>$F134&lt;&gt;""</formula>
    </cfRule>
  </conditionalFormatting>
  <conditionalFormatting sqref="G64:G81">
    <cfRule type="expression" dxfId="1471" priority="146" stopIfTrue="1">
      <formula>G64&lt;&gt;""</formula>
    </cfRule>
  </conditionalFormatting>
  <conditionalFormatting sqref="G39:G56">
    <cfRule type="expression" dxfId="1470" priority="145" stopIfTrue="1">
      <formula>G39&lt;&gt;""</formula>
    </cfRule>
  </conditionalFormatting>
  <conditionalFormatting sqref="F3">
    <cfRule type="expression" dxfId="1469" priority="114" stopIfTrue="1">
      <formula>ISTEXT($F$3)</formula>
    </cfRule>
  </conditionalFormatting>
  <conditionalFormatting sqref="K39:K56">
    <cfRule type="expression" dxfId="1468" priority="2246" stopIfTrue="1">
      <formula>$H39&lt;&gt;""</formula>
    </cfRule>
    <cfRule type="expression" dxfId="1467" priority="2247" stopIfTrue="1">
      <formula>$H39&lt;&gt;""</formula>
    </cfRule>
    <cfRule type="expression" dxfId="1466" priority="2248" stopIfTrue="1">
      <formula>$K39&lt;&gt;""</formula>
    </cfRule>
    <cfRule type="expression" dxfId="1465" priority="2249" stopIfTrue="1">
      <formula>$F39&lt;&gt;""</formula>
    </cfRule>
  </conditionalFormatting>
  <conditionalFormatting sqref="E18:E23 E39:E56 E90:E107 E64:E81">
    <cfRule type="expression" dxfId="1464" priority="113">
      <formula>ISTEXT($E18)</formula>
    </cfRule>
  </conditionalFormatting>
  <conditionalFormatting sqref="J91:J107">
    <cfRule type="expression" dxfId="1463" priority="100" stopIfTrue="1">
      <formula>J91&lt;&gt;""</formula>
    </cfRule>
  </conditionalFormatting>
  <conditionalFormatting sqref="L91:L107">
    <cfRule type="expression" dxfId="1462" priority="99" stopIfTrue="1">
      <formula>L91&lt;&gt;""</formula>
    </cfRule>
  </conditionalFormatting>
  <conditionalFormatting sqref="F120:F121">
    <cfRule type="expression" dxfId="1461" priority="90" stopIfTrue="1">
      <formula>F120&lt;&gt;""</formula>
    </cfRule>
  </conditionalFormatting>
  <conditionalFormatting sqref="H39:H56">
    <cfRule type="expression" dxfId="1460" priority="82" stopIfTrue="1">
      <formula>$K39&lt;&gt;""</formula>
    </cfRule>
    <cfRule type="expression" dxfId="1459" priority="83" stopIfTrue="1">
      <formula>$K39&lt;&gt;""</formula>
    </cfRule>
    <cfRule type="expression" dxfId="1458" priority="84" stopIfTrue="1">
      <formula>$H39&lt;&gt;""</formula>
    </cfRule>
    <cfRule type="expression" dxfId="1457" priority="85" stopIfTrue="1">
      <formula>$F39&lt;&gt;""</formula>
    </cfRule>
  </conditionalFormatting>
  <conditionalFormatting sqref="G18:G23">
    <cfRule type="expression" dxfId="1456" priority="80" stopIfTrue="1">
      <formula>$G18&lt;&gt;""</formula>
    </cfRule>
    <cfRule type="expression" dxfId="1455" priority="81" stopIfTrue="1">
      <formula>$F18&lt;&gt;""</formula>
    </cfRule>
  </conditionalFormatting>
  <conditionalFormatting sqref="H18:H23">
    <cfRule type="expression" dxfId="1454" priority="76" stopIfTrue="1">
      <formula>$H18&lt;&gt;""</formula>
    </cfRule>
    <cfRule type="expression" dxfId="1453" priority="77" stopIfTrue="1">
      <formula>$F18&lt;&gt;""</formula>
    </cfRule>
  </conditionalFormatting>
  <conditionalFormatting sqref="E134:E139">
    <cfRule type="expression" dxfId="1452" priority="62">
      <formula>ISTEXT($E134)</formula>
    </cfRule>
  </conditionalFormatting>
  <conditionalFormatting sqref="E120:E121">
    <cfRule type="expression" dxfId="1451" priority="63">
      <formula>ISTEXT($E120)</formula>
    </cfRule>
  </conditionalFormatting>
  <conditionalFormatting sqref="I39:I56">
    <cfRule type="expression" dxfId="1450" priority="57" stopIfTrue="1">
      <formula>$F39="Complejos"</formula>
    </cfRule>
    <cfRule type="expression" dxfId="1449" priority="58" stopIfTrue="1">
      <formula>$F39="Otros fertilizantes"</formula>
    </cfRule>
    <cfRule type="expression" dxfId="1448" priority="59" stopIfTrue="1">
      <formula>I39=""</formula>
    </cfRule>
    <cfRule type="expression" dxfId="1447" priority="60" stopIfTrue="1">
      <formula>I39&lt;&gt;""</formula>
    </cfRule>
  </conditionalFormatting>
  <conditionalFormatting sqref="J39:J56">
    <cfRule type="expression" dxfId="1446" priority="1" stopIfTrue="1">
      <formula>ISNUMBER(J39)</formula>
    </cfRule>
    <cfRule type="expression" dxfId="1445" priority="52" stopIfTrue="1">
      <formula>$F39="Complejos"</formula>
    </cfRule>
    <cfRule type="expression" dxfId="1444" priority="53" stopIfTrue="1">
      <formula>$F39="Otros fertilizantes"</formula>
    </cfRule>
  </conditionalFormatting>
  <conditionalFormatting sqref="K64:K81">
    <cfRule type="expression" dxfId="1443" priority="25" stopIfTrue="1">
      <formula>ISNUMBER(K64)</formula>
    </cfRule>
    <cfRule type="expression" dxfId="1442" priority="27" stopIfTrue="1">
      <formula>$G64="Otros"</formula>
    </cfRule>
  </conditionalFormatting>
  <conditionalFormatting sqref="L64:L81">
    <cfRule type="expression" dxfId="1441" priority="2250" stopIfTrue="1">
      <formula>$I64&lt;&gt;""</formula>
    </cfRule>
    <cfRule type="expression" dxfId="1440" priority="2251" stopIfTrue="1">
      <formula>$I64&lt;&gt;""</formula>
    </cfRule>
    <cfRule type="expression" dxfId="1439" priority="2252" stopIfTrue="1">
      <formula>$L64&lt;&gt;""</formula>
    </cfRule>
    <cfRule type="expression" dxfId="1438" priority="2253" stopIfTrue="1">
      <formula>$F64&lt;&gt;""</formula>
    </cfRule>
  </conditionalFormatting>
  <conditionalFormatting sqref="I64:I81">
    <cfRule type="expression" dxfId="1437" priority="2254" stopIfTrue="1">
      <formula>$L64&lt;&gt;""</formula>
    </cfRule>
    <cfRule type="expression" dxfId="1436" priority="2255" stopIfTrue="1">
      <formula>$L64&lt;&gt;""</formula>
    </cfRule>
    <cfRule type="expression" dxfId="1435" priority="2256" stopIfTrue="1">
      <formula>$I64&lt;&gt;""</formula>
    </cfRule>
    <cfRule type="expression" dxfId="1434" priority="2257" stopIfTrue="1">
      <formula>$F64&lt;&gt;""</formula>
    </cfRule>
  </conditionalFormatting>
  <conditionalFormatting sqref="H64:H81">
    <cfRule type="expression" dxfId="1433" priority="24" stopIfTrue="1">
      <formula>H64&lt;&gt;""</formula>
    </cfRule>
  </conditionalFormatting>
  <conditionalFormatting sqref="F90:F107">
    <cfRule type="expression" dxfId="1432" priority="22" stopIfTrue="1">
      <formula>F90&lt;&gt;""</formula>
    </cfRule>
  </conditionalFormatting>
  <conditionalFormatting sqref="H90:H107">
    <cfRule type="expression" dxfId="1431" priority="2258" stopIfTrue="1">
      <formula>$M90&lt;&gt;""</formula>
    </cfRule>
    <cfRule type="expression" dxfId="1430" priority="2259" stopIfTrue="1">
      <formula>$H90&lt;&gt;""</formula>
    </cfRule>
    <cfRule type="expression" dxfId="1429" priority="2260" stopIfTrue="1">
      <formula>$M90&lt;&gt;""</formula>
    </cfRule>
    <cfRule type="expression" dxfId="1428" priority="2261" stopIfTrue="1">
      <formula>$F90&lt;&gt;""</formula>
    </cfRule>
  </conditionalFormatting>
  <conditionalFormatting sqref="M90:M107">
    <cfRule type="expression" dxfId="1427" priority="2262" stopIfTrue="1">
      <formula>$H90&lt;&gt;""</formula>
    </cfRule>
    <cfRule type="expression" dxfId="1426" priority="2263" stopIfTrue="1">
      <formula>$H90&lt;&gt;""</formula>
    </cfRule>
    <cfRule type="expression" dxfId="1425" priority="2264" stopIfTrue="1">
      <formula>$M90&lt;&gt;""</formula>
    </cfRule>
    <cfRule type="expression" dxfId="1424" priority="2265" stopIfTrue="1">
      <formula>$F90&lt;&gt;""</formula>
    </cfRule>
  </conditionalFormatting>
  <conditionalFormatting sqref="G90:G107">
    <cfRule type="expression" dxfId="1423" priority="21" stopIfTrue="1">
      <formula>G90&lt;&gt;""</formula>
    </cfRule>
  </conditionalFormatting>
  <conditionalFormatting sqref="J64:J81">
    <cfRule type="expression" dxfId="1422" priority="29" stopIfTrue="1">
      <formula>$G64="Otros"</formula>
    </cfRule>
    <cfRule type="expression" dxfId="1421" priority="30" stopIfTrue="1">
      <formula>J64=""</formula>
    </cfRule>
    <cfRule type="expression" dxfId="1420" priority="31" stopIfTrue="1">
      <formula>J64&lt;&gt;""</formula>
    </cfRule>
  </conditionalFormatting>
  <conditionalFormatting sqref="I90:I107">
    <cfRule type="expression" dxfId="1419" priority="9" stopIfTrue="1">
      <formula>$F90="Otros"</formula>
    </cfRule>
    <cfRule type="expression" dxfId="1418" priority="10" stopIfTrue="1">
      <formula>I90=""</formula>
    </cfRule>
    <cfRule type="expression" dxfId="1417" priority="11" stopIfTrue="1">
      <formula>I90&lt;&gt;""</formula>
    </cfRule>
  </conditionalFormatting>
  <conditionalFormatting sqref="K90:K107">
    <cfRule type="expression" dxfId="1416" priority="6" stopIfTrue="1">
      <formula>$F90="Otros"</formula>
    </cfRule>
    <cfRule type="expression" dxfId="1415" priority="7" stopIfTrue="1">
      <formula>K90=""</formula>
    </cfRule>
    <cfRule type="expression" dxfId="1414" priority="8" stopIfTrue="1">
      <formula>K90&lt;&gt;""</formula>
    </cfRule>
  </conditionalFormatting>
  <conditionalFormatting sqref="J90:J107">
    <cfRule type="expression" dxfId="1413" priority="4" stopIfTrue="1">
      <formula>ISNUMBER(J90)</formula>
    </cfRule>
    <cfRule type="expression" dxfId="1412" priority="5" stopIfTrue="1">
      <formula>$F90="Otros"</formula>
    </cfRule>
  </conditionalFormatting>
  <conditionalFormatting sqref="L90:L107">
    <cfRule type="expression" dxfId="1411" priority="2" stopIfTrue="1">
      <formula>ISNUMBER(L90)</formula>
    </cfRule>
    <cfRule type="expression" dxfId="1410" priority="3" stopIfTrue="1">
      <formula>$F90="Otros"</formula>
    </cfRule>
  </conditionalFormatting>
  <dataValidations count="9">
    <dataValidation type="list" allowBlank="1" showErrorMessage="1" sqref="F39:F56" xr:uid="{00000000-0002-0000-0300-000000000000}">
      <formula1>Lista_fertilizantes</formula1>
    </dataValidation>
    <dataValidation type="list" allowBlank="1" showInputMessage="1" showErrorMessage="1" sqref="F18:F23 G90:G107 G39:G56 H64:H81" xr:uid="{00000000-0002-0000-0300-000001000000}">
      <formula1>Cultivos</formula1>
    </dataValidation>
    <dataValidation type="decimal" operator="greaterThan" allowBlank="1" showInputMessage="1" showErrorMessage="1" sqref="I64 L64 K39:K56" xr:uid="{00000000-0002-0000-0300-000002000000}">
      <formula1>0</formula1>
    </dataValidation>
    <dataValidation type="decimal" allowBlank="1" showErrorMessage="1" sqref="J39:J56" xr:uid="{00000000-0002-0000-0300-000003000000}">
      <formula1>0</formula1>
      <formula2>1</formula2>
    </dataValidation>
    <dataValidation type="decimal" operator="greaterThan" allowBlank="1" showErrorMessage="1" sqref="J90:J107 L65:L81 G120:G121 L90:M107 I65:I81 H39:H56 G18:H23 H90:H107 K64:K81" xr:uid="{00000000-0002-0000-0300-000004000000}">
      <formula1>0</formula1>
    </dataValidation>
    <dataValidation type="list" allowBlank="1" showErrorMessage="1" sqref="F64:F81" xr:uid="{00000000-0002-0000-0300-000005000000}">
      <formula1>Tipo_estiércol</formula1>
    </dataValidation>
    <dataValidation type="custom" allowBlank="1" showInputMessage="1" showErrorMessage="1" error="La suma de los porcentajes de superficie con quema in situ y con retirada de paja/planta no ha de ser superior al 100%." sqref="H134:H139" xr:uid="{00000000-0002-0000-0300-000006000000}">
      <formula1>SUM(G134:H134)&lt;=1</formula1>
    </dataValidation>
    <dataValidation type="custom" allowBlank="1" showInputMessage="1" showErrorMessage="1" error="La suma de los porcentajes de superficie con quema in situ y con retirada de paja/planta no ha de ser superior al 100%." sqref="G134:G139" xr:uid="{00000000-0002-0000-0300-000007000000}">
      <formula1>SUM(G134:H134)&lt;=1</formula1>
    </dataValidation>
    <dataValidation type="list" allowBlank="1" showInputMessage="1" showErrorMessage="1" sqref="F90:F107" xr:uid="{00000000-0002-0000-0300-000008000000}">
      <formula1>Lista_Otros_orgánicos</formula1>
    </dataValidation>
  </dataValidations>
  <hyperlinks>
    <hyperlink ref="E8" location="'3. Datos cultivos'!E28" display="B.   Nitrógeno aplicado (fertilizantes sintéticos/orgánicos/otros)" xr:uid="{00000000-0004-0000-0300-000000000000}"/>
    <hyperlink ref="E9" location="'3. Datos cultivos'!E76" display="C.   Aplicación de enmiendas calizas" xr:uid="{00000000-0004-0000-0300-000001000000}"/>
    <hyperlink ref="E10" location="'3. Datos cultivos'!E85" display="D.   Residuos de cultivo: destino final" xr:uid="{00000000-0004-0000-0300-000002000000}"/>
    <hyperlink ref="A7" location="'5. Instalaciones fijas'!A1" display="5. Instalaciones fijas" xr:uid="{00000000-0004-0000-0300-000003000000}"/>
    <hyperlink ref="A9" location="'7. Emisiones Fugitivas'!A1" display="7. Emisiones fugitivas" xr:uid="{00000000-0004-0000-0300-000004000000}"/>
    <hyperlink ref="A10" location="'8. Emisiones de proceso'!A1" display="8. Emisiones de proceso" xr:uid="{00000000-0004-0000-0300-000005000000}"/>
    <hyperlink ref="A11" location="'9. Información adicional'!A1" display="9. Información adicional" xr:uid="{00000000-0004-0000-0300-000006000000}"/>
    <hyperlink ref="A12" location="'10. Electricidad y otras energ.'!A1" display="10. Electricidad y otras energías" xr:uid="{00000000-0004-0000-0300-000007000000}"/>
    <hyperlink ref="A13" location="'11. Informe final. Resultados'!A1" display="11. Informe final: Resultados" xr:uid="{00000000-0004-0000-0300-000008000000}"/>
    <hyperlink ref="A14" location="'12. Factores de emisión'!A1" display="12. Factores de emisión" xr:uid="{00000000-0004-0000-0300-000009000000}"/>
    <hyperlink ref="A15" location="'13. Revisiones calculadora'!A1" display="13. Revisiones de la calculadora" xr:uid="{00000000-0004-0000-0300-00000A000000}"/>
    <hyperlink ref="A8" location="'6. Vehículos y maquinaria'!A1" display="6. Vehículos y maquinaria" xr:uid="{00000000-0004-0000-0300-00000B000000}"/>
    <hyperlink ref="A3" location="'1.Datos generales organización '!A1" display="1. Datos de la organización" xr:uid="{00000000-0004-0000-0300-00000C000000}"/>
    <hyperlink ref="A4" location="'2. Hoja de trabajo. Consumos'!A1" display="2. Hoja de trabajo. Consumos" xr:uid="{00000000-0004-0000-0300-00000D000000}"/>
    <hyperlink ref="A6" location="'4. Emisiones cultivos'!A1" display="4. Emisiones cultivos" xr:uid="{00000000-0004-0000-0300-00000E000000}"/>
    <hyperlink ref="E7:G7" location="'3. Datos cultivos'!E12" display="A.   Superficies y producciones" xr:uid="{00000000-0004-0000-0300-00000F00000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9000000}">
          <x14:formula1>
            <xm:f>INDIRECT("Tipo_estiércol_"&amp;Datos!$Q41)</xm:f>
          </x14:formula1>
          <xm:sqref>G64:G81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97"/>
  <sheetViews>
    <sheetView showRowColHeaders="0" zoomScaleNormal="100" workbookViewId="0"/>
  </sheetViews>
  <sheetFormatPr defaultColWidth="14.42578125" defaultRowHeight="15"/>
  <cols>
    <col min="1" max="1" width="27" style="195" customWidth="1"/>
    <col min="2" max="2" width="0.5703125" style="473" customWidth="1"/>
    <col min="3" max="3" width="1" customWidth="1"/>
    <col min="4" max="4" width="1.42578125" customWidth="1"/>
    <col min="5" max="5" width="21.85546875" customWidth="1"/>
    <col min="6" max="6" width="27.140625" customWidth="1"/>
    <col min="7" max="7" width="16.28515625" customWidth="1"/>
    <col min="8" max="8" width="9.5703125" customWidth="1"/>
    <col min="9" max="9" width="13.5703125" customWidth="1"/>
    <col min="10" max="10" width="16.42578125" customWidth="1"/>
    <col min="11" max="11" width="15" customWidth="1"/>
    <col min="12" max="12" width="14.42578125" customWidth="1"/>
    <col min="13" max="13" width="14.5703125" customWidth="1"/>
    <col min="14" max="14" width="16.85546875" customWidth="1"/>
    <col min="15" max="15" width="11.5703125" customWidth="1"/>
    <col min="16" max="16" width="14.7109375" customWidth="1"/>
    <col min="17" max="17" width="14.5703125" customWidth="1"/>
    <col min="18" max="18" width="2.5703125" customWidth="1"/>
    <col min="19" max="19" width="6.85546875" customWidth="1"/>
    <col min="20" max="20" width="10.7109375" customWidth="1"/>
    <col min="21" max="30" width="11.42578125" customWidth="1"/>
    <col min="31" max="32" width="11.42578125" style="82" customWidth="1"/>
    <col min="33" max="33" width="5" style="82" customWidth="1"/>
    <col min="34" max="36" width="11.42578125" style="82" customWidth="1"/>
    <col min="37" max="16384" width="14.42578125" style="82"/>
  </cols>
  <sheetData>
    <row r="1" spans="1:36" ht="38.25" customHeight="1">
      <c r="A1" s="80"/>
      <c r="C1" s="983" t="s">
        <v>200</v>
      </c>
      <c r="D1" s="1343"/>
      <c r="E1" s="1343"/>
      <c r="F1" s="1343"/>
      <c r="G1" s="1343"/>
      <c r="H1" s="1343"/>
      <c r="I1" s="1343"/>
      <c r="J1" s="1343"/>
      <c r="K1" s="1343"/>
      <c r="L1" s="1343"/>
      <c r="M1" s="1343"/>
      <c r="N1" s="1343"/>
      <c r="O1" s="1343"/>
      <c r="P1" s="1343"/>
      <c r="Q1" s="1343"/>
      <c r="R1" s="1343"/>
      <c r="S1" s="1343"/>
      <c r="T1" s="203"/>
      <c r="U1" s="203"/>
      <c r="V1" s="203"/>
      <c r="W1" s="203"/>
      <c r="X1" s="203"/>
      <c r="Y1" s="203"/>
      <c r="Z1" s="203"/>
      <c r="AA1" s="203"/>
      <c r="AB1" s="203"/>
      <c r="AC1" s="203"/>
      <c r="AD1" s="203"/>
      <c r="AE1" s="203"/>
      <c r="AF1" s="203"/>
      <c r="AG1" s="203"/>
      <c r="AH1" s="203"/>
      <c r="AI1" s="203"/>
      <c r="AJ1" s="203"/>
    </row>
    <row r="2" spans="1:36" ht="30.75" customHeight="1">
      <c r="B2" s="474"/>
      <c r="C2" s="203"/>
      <c r="D2" s="205"/>
      <c r="E2" s="815"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F2" s="220"/>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row>
    <row r="3" spans="1:36" ht="16.5" customHeight="1">
      <c r="A3" s="1306" t="s">
        <v>42</v>
      </c>
      <c r="B3" s="623"/>
      <c r="C3" s="203"/>
      <c r="D3" s="205"/>
      <c r="E3" s="603"/>
      <c r="F3" s="603"/>
      <c r="G3" s="603"/>
      <c r="H3" s="603"/>
      <c r="I3" s="603"/>
      <c r="J3" s="603"/>
      <c r="K3" s="603"/>
      <c r="L3" s="603"/>
      <c r="M3" s="603"/>
      <c r="N3" s="205"/>
      <c r="O3" s="205"/>
      <c r="P3" s="205"/>
      <c r="Q3" s="205"/>
      <c r="R3" s="205"/>
      <c r="S3" s="205"/>
      <c r="T3" s="205"/>
      <c r="U3" s="204"/>
      <c r="V3" s="205"/>
      <c r="W3" s="205"/>
      <c r="X3" s="205"/>
      <c r="Y3" s="205"/>
      <c r="Z3" s="205"/>
      <c r="AA3" s="205"/>
      <c r="AB3" s="205"/>
      <c r="AC3" s="205"/>
      <c r="AD3" s="205"/>
      <c r="AE3" s="205"/>
      <c r="AF3" s="205"/>
      <c r="AG3" s="205"/>
      <c r="AH3" s="205"/>
      <c r="AI3" s="205"/>
      <c r="AJ3" s="205"/>
    </row>
    <row r="4" spans="1:36" ht="16.5" customHeight="1">
      <c r="A4" s="1306" t="s">
        <v>44</v>
      </c>
      <c r="B4" s="623"/>
      <c r="C4" s="203"/>
      <c r="D4" s="205"/>
      <c r="E4" s="603"/>
      <c r="F4" s="603"/>
      <c r="G4" s="603"/>
      <c r="H4" s="603"/>
      <c r="I4" s="603"/>
      <c r="J4" s="603"/>
      <c r="K4" s="603"/>
      <c r="L4" s="603"/>
      <c r="M4" s="603"/>
      <c r="N4" s="205"/>
      <c r="O4" s="205"/>
      <c r="P4" s="205"/>
      <c r="Q4" s="205"/>
      <c r="R4" s="205"/>
      <c r="S4" s="205"/>
      <c r="T4" s="205"/>
      <c r="U4" s="204"/>
      <c r="V4" s="205"/>
      <c r="W4" s="205"/>
      <c r="X4" s="205"/>
      <c r="Y4" s="205"/>
      <c r="Z4" s="205"/>
      <c r="AA4" s="205"/>
      <c r="AB4" s="205"/>
      <c r="AC4" s="205"/>
      <c r="AD4" s="205"/>
      <c r="AE4" s="205"/>
      <c r="AF4" s="205"/>
      <c r="AG4" s="205"/>
      <c r="AH4" s="205"/>
      <c r="AI4" s="205"/>
      <c r="AJ4" s="205"/>
    </row>
    <row r="5" spans="1:36" ht="16.5" customHeight="1">
      <c r="A5" s="1306" t="s">
        <v>45</v>
      </c>
      <c r="B5" s="623"/>
      <c r="C5" s="203"/>
      <c r="D5" s="205"/>
      <c r="E5" s="205"/>
      <c r="F5" s="205"/>
      <c r="G5" s="205"/>
      <c r="H5" s="205"/>
      <c r="I5" s="205"/>
      <c r="J5" s="205"/>
      <c r="K5" s="205"/>
      <c r="L5" s="205"/>
      <c r="M5" s="205"/>
      <c r="N5" s="205"/>
      <c r="O5" s="205"/>
      <c r="P5" s="205"/>
      <c r="Q5" s="205"/>
      <c r="R5" s="205"/>
      <c r="S5" s="202"/>
      <c r="T5" s="202"/>
      <c r="U5" s="204"/>
      <c r="V5" s="205"/>
      <c r="W5" s="205"/>
      <c r="X5" s="205"/>
      <c r="Y5" s="205"/>
      <c r="Z5" s="205"/>
      <c r="AA5" s="205"/>
      <c r="AB5" s="205"/>
      <c r="AC5" s="205"/>
      <c r="AD5" s="205"/>
      <c r="AE5" s="205"/>
      <c r="AF5" s="205"/>
      <c r="AG5" s="205"/>
      <c r="AH5" s="205"/>
      <c r="AI5" s="205"/>
      <c r="AJ5" s="205"/>
    </row>
    <row r="6" spans="1:36" ht="15.75" customHeight="1">
      <c r="A6" s="477" t="s">
        <v>48</v>
      </c>
      <c r="C6" s="203"/>
      <c r="D6" s="205"/>
      <c r="E6" s="1025" t="s">
        <v>201</v>
      </c>
      <c r="F6" s="1025"/>
      <c r="G6" s="1025"/>
      <c r="H6" s="1025"/>
      <c r="I6" s="1025"/>
      <c r="J6" s="1025"/>
      <c r="K6" s="1025"/>
      <c r="L6" s="1025"/>
      <c r="M6" s="1025"/>
      <c r="N6" s="1025"/>
      <c r="O6" s="1025"/>
      <c r="P6" s="1025"/>
      <c r="Q6" s="1025"/>
      <c r="R6" s="205"/>
      <c r="S6" s="205"/>
      <c r="T6" s="205"/>
      <c r="U6" s="205"/>
      <c r="V6" s="205"/>
      <c r="W6" s="205"/>
      <c r="X6" s="205"/>
      <c r="Y6" s="205"/>
      <c r="Z6" s="205"/>
      <c r="AA6" s="205"/>
      <c r="AB6" s="205"/>
      <c r="AC6" s="205"/>
      <c r="AD6" s="205"/>
      <c r="AE6" s="205"/>
      <c r="AF6" s="205"/>
      <c r="AG6" s="205"/>
      <c r="AH6" s="205"/>
      <c r="AI6" s="205"/>
      <c r="AJ6" s="205"/>
    </row>
    <row r="7" spans="1:36" ht="15.75" customHeight="1">
      <c r="A7" s="1306" t="s">
        <v>50</v>
      </c>
      <c r="C7" s="203"/>
      <c r="D7" s="205"/>
      <c r="E7" s="1025"/>
      <c r="F7" s="1025"/>
      <c r="G7" s="1025"/>
      <c r="H7" s="1025"/>
      <c r="I7" s="1025"/>
      <c r="J7" s="1025"/>
      <c r="K7" s="1025"/>
      <c r="L7" s="1025"/>
      <c r="M7" s="1025"/>
      <c r="N7" s="1025"/>
      <c r="O7" s="1025"/>
      <c r="P7" s="1025"/>
      <c r="Q7" s="1025"/>
      <c r="R7" s="205"/>
      <c r="S7" s="205"/>
      <c r="T7" s="205"/>
      <c r="U7" s="205"/>
      <c r="V7" s="205"/>
      <c r="W7" s="205"/>
      <c r="X7" s="205"/>
      <c r="Y7" s="205"/>
      <c r="Z7" s="205"/>
      <c r="AA7" s="205"/>
      <c r="AB7" s="205"/>
      <c r="AC7" s="205"/>
      <c r="AD7" s="205"/>
      <c r="AE7" s="205"/>
      <c r="AF7" s="205"/>
      <c r="AG7" s="205"/>
      <c r="AH7" s="205"/>
      <c r="AI7" s="205"/>
      <c r="AJ7" s="205"/>
    </row>
    <row r="8" spans="1:36" ht="15.75" customHeight="1">
      <c r="A8" s="1306" t="s">
        <v>51</v>
      </c>
      <c r="B8" s="475"/>
      <c r="C8" s="203"/>
      <c r="D8" s="205"/>
      <c r="E8" s="601"/>
      <c r="F8" s="601"/>
      <c r="G8" s="601"/>
      <c r="H8" s="601"/>
      <c r="I8" s="601"/>
      <c r="J8" s="601"/>
      <c r="K8" s="601"/>
      <c r="L8" s="601"/>
      <c r="M8" s="601"/>
      <c r="N8" s="601"/>
      <c r="O8" s="601"/>
      <c r="P8" s="601"/>
      <c r="Q8" s="601"/>
      <c r="R8" s="601"/>
      <c r="S8" s="205"/>
      <c r="T8" s="205"/>
      <c r="U8" s="205"/>
      <c r="V8" s="205"/>
      <c r="W8" s="205"/>
      <c r="X8" s="205"/>
      <c r="Y8" s="205"/>
      <c r="Z8" s="205"/>
      <c r="AA8" s="205"/>
      <c r="AB8" s="205"/>
      <c r="AC8" s="205"/>
      <c r="AD8" s="205"/>
      <c r="AE8" s="205"/>
      <c r="AF8" s="205"/>
      <c r="AG8" s="205"/>
      <c r="AH8" s="205"/>
      <c r="AI8" s="205"/>
      <c r="AJ8" s="205"/>
    </row>
    <row r="9" spans="1:36" ht="15.75" customHeight="1">
      <c r="A9" s="1306" t="s">
        <v>52</v>
      </c>
      <c r="B9" s="475"/>
      <c r="C9" s="203"/>
      <c r="D9" s="205"/>
      <c r="E9" s="1026" t="s">
        <v>202</v>
      </c>
      <c r="F9" s="1026"/>
      <c r="G9" s="1026"/>
      <c r="H9" s="1026"/>
      <c r="I9" s="1026"/>
      <c r="J9" s="1026"/>
      <c r="K9" s="1026"/>
      <c r="L9" s="1026"/>
      <c r="M9" s="1026"/>
      <c r="N9" s="1026"/>
      <c r="O9" s="1026"/>
      <c r="P9" s="1026"/>
      <c r="Q9" s="1026"/>
      <c r="R9" s="1026"/>
      <c r="S9" s="205"/>
      <c r="T9" s="205"/>
      <c r="U9" s="205"/>
      <c r="V9" s="205"/>
      <c r="W9" s="205"/>
      <c r="X9" s="205"/>
      <c r="Y9" s="205"/>
      <c r="Z9" s="205"/>
      <c r="AA9" s="205"/>
      <c r="AB9" s="205"/>
      <c r="AC9" s="205"/>
      <c r="AD9" s="205"/>
      <c r="AE9" s="205"/>
      <c r="AF9" s="205"/>
      <c r="AG9" s="205"/>
      <c r="AH9" s="205"/>
      <c r="AI9" s="205"/>
      <c r="AJ9" s="205"/>
    </row>
    <row r="10" spans="1:36" ht="15.75" customHeight="1">
      <c r="A10" s="1306" t="s">
        <v>56</v>
      </c>
      <c r="B10" s="475"/>
      <c r="C10" s="203"/>
      <c r="D10" s="205"/>
      <c r="E10" s="1027" t="s">
        <v>203</v>
      </c>
      <c r="F10" s="1027"/>
      <c r="G10" s="1027"/>
      <c r="H10" s="1027"/>
      <c r="I10" s="1027"/>
      <c r="J10" s="1027"/>
      <c r="K10" s="1027"/>
      <c r="L10" s="1027"/>
      <c r="M10" s="1027"/>
      <c r="N10" s="1027"/>
      <c r="O10" s="1027"/>
      <c r="P10" s="1027"/>
      <c r="Q10" s="1027"/>
      <c r="R10" s="1027"/>
      <c r="S10" s="205"/>
      <c r="T10" s="205"/>
      <c r="U10" s="205"/>
      <c r="V10" s="205"/>
      <c r="W10" s="205"/>
      <c r="X10" s="205"/>
      <c r="Y10" s="205"/>
      <c r="Z10" s="205"/>
      <c r="AA10" s="205"/>
      <c r="AB10" s="205"/>
      <c r="AC10" s="205"/>
      <c r="AD10" s="205"/>
      <c r="AE10" s="205"/>
      <c r="AF10" s="205"/>
      <c r="AG10" s="205"/>
      <c r="AH10" s="205"/>
      <c r="AI10" s="205"/>
      <c r="AJ10" s="205"/>
    </row>
    <row r="11" spans="1:36" ht="15.75" customHeight="1">
      <c r="A11" s="1306" t="s">
        <v>57</v>
      </c>
      <c r="B11" s="475"/>
      <c r="C11" s="203"/>
      <c r="D11" s="205"/>
      <c r="E11" s="1027" t="s">
        <v>204</v>
      </c>
      <c r="F11" s="1027"/>
      <c r="G11" s="1027"/>
      <c r="H11" s="1027"/>
      <c r="I11" s="1027"/>
      <c r="J11" s="1027"/>
      <c r="K11" s="1027"/>
      <c r="L11" s="1027"/>
      <c r="M11" s="1027"/>
      <c r="N11" s="1027"/>
      <c r="O11" s="1027"/>
      <c r="P11" s="1027"/>
      <c r="Q11" s="1027"/>
      <c r="R11" s="1027"/>
      <c r="S11" s="205"/>
      <c r="T11" s="205"/>
      <c r="U11" s="205"/>
      <c r="V11" s="205"/>
      <c r="W11" s="205"/>
      <c r="X11" s="205"/>
      <c r="Y11" s="205"/>
      <c r="Z11" s="205"/>
      <c r="AA11" s="205"/>
      <c r="AB11" s="205"/>
      <c r="AC11" s="205"/>
      <c r="AD11" s="205"/>
      <c r="AE11" s="205"/>
      <c r="AF11" s="205"/>
      <c r="AG11" s="205"/>
      <c r="AH11" s="205"/>
      <c r="AI11" s="205"/>
      <c r="AJ11" s="205"/>
    </row>
    <row r="12" spans="1:36" ht="15.75" customHeight="1">
      <c r="A12" s="1306" t="s">
        <v>58</v>
      </c>
      <c r="B12" s="475"/>
      <c r="C12" s="203"/>
      <c r="D12" s="205"/>
      <c r="E12" s="597"/>
      <c r="F12" s="597"/>
      <c r="G12" s="597"/>
      <c r="H12" s="597"/>
      <c r="I12" s="597"/>
      <c r="J12" s="597"/>
      <c r="K12" s="597"/>
      <c r="L12" s="597"/>
      <c r="M12" s="597"/>
      <c r="N12" s="597"/>
      <c r="O12" s="597"/>
      <c r="P12" s="597"/>
      <c r="Q12" s="597"/>
      <c r="R12" s="597"/>
      <c r="S12" s="205"/>
      <c r="T12" s="205"/>
      <c r="U12" s="205"/>
      <c r="V12" s="205"/>
      <c r="W12" s="205"/>
      <c r="X12" s="205"/>
      <c r="Y12" s="205"/>
      <c r="Z12" s="205"/>
      <c r="AA12" s="205"/>
      <c r="AB12" s="205"/>
      <c r="AC12" s="205"/>
      <c r="AD12" s="205"/>
      <c r="AE12" s="205"/>
      <c r="AF12" s="205"/>
      <c r="AG12" s="205"/>
      <c r="AH12" s="205"/>
      <c r="AI12" s="205"/>
      <c r="AJ12" s="205"/>
    </row>
    <row r="13" spans="1:36" ht="15.75" customHeight="1">
      <c r="A13" s="1306" t="s">
        <v>60</v>
      </c>
      <c r="B13" s="623"/>
      <c r="C13" s="203"/>
      <c r="D13" s="348" t="s">
        <v>205</v>
      </c>
      <c r="E13" s="202"/>
      <c r="F13" s="202"/>
      <c r="G13" s="202"/>
      <c r="H13" s="202"/>
      <c r="I13" s="202"/>
      <c r="J13" s="202"/>
      <c r="K13" s="202"/>
      <c r="L13" s="202"/>
      <c r="M13" s="202"/>
      <c r="N13" s="202"/>
      <c r="O13" s="202"/>
      <c r="P13" s="202"/>
      <c r="Q13" s="202"/>
      <c r="R13" s="202"/>
      <c r="S13" s="202"/>
      <c r="T13" s="202"/>
      <c r="U13" s="202"/>
      <c r="V13" s="205"/>
      <c r="W13" s="205"/>
      <c r="X13" s="205"/>
      <c r="Y13" s="205"/>
      <c r="Z13" s="205"/>
      <c r="AA13" s="205"/>
      <c r="AB13" s="205"/>
      <c r="AC13" s="205"/>
      <c r="AD13" s="205"/>
      <c r="AE13" s="205"/>
      <c r="AF13" s="205"/>
      <c r="AG13" s="205"/>
      <c r="AH13" s="205"/>
      <c r="AI13" s="205"/>
      <c r="AJ13" s="205"/>
    </row>
    <row r="14" spans="1:36" ht="16.5">
      <c r="A14" s="1306" t="s">
        <v>61</v>
      </c>
      <c r="C14" s="203"/>
      <c r="D14" s="202"/>
      <c r="E14" s="202"/>
      <c r="F14" s="202"/>
      <c r="G14" s="202"/>
      <c r="H14" s="202"/>
      <c r="I14" s="202"/>
      <c r="J14" s="202"/>
      <c r="K14" s="202"/>
      <c r="L14" s="202"/>
      <c r="M14" s="202"/>
      <c r="N14" s="202"/>
      <c r="O14" s="202"/>
      <c r="P14" s="202"/>
      <c r="Q14" s="202"/>
      <c r="R14" s="202"/>
      <c r="S14" s="202"/>
      <c r="T14" s="204"/>
      <c r="U14" s="205"/>
      <c r="V14" s="205"/>
      <c r="W14" s="205"/>
      <c r="X14" s="205"/>
      <c r="Y14" s="205"/>
      <c r="Z14" s="205"/>
      <c r="AA14" s="205"/>
      <c r="AB14" s="205"/>
      <c r="AC14" s="205"/>
      <c r="AD14" s="205"/>
      <c r="AE14" s="205"/>
      <c r="AF14" s="205"/>
      <c r="AG14" s="205"/>
      <c r="AH14" s="205"/>
      <c r="AI14" s="205"/>
      <c r="AJ14" s="205"/>
    </row>
    <row r="15" spans="1:36" ht="18">
      <c r="A15" s="1306" t="s">
        <v>62</v>
      </c>
      <c r="C15" s="203"/>
      <c r="D15" s="202"/>
      <c r="E15" s="607" t="s">
        <v>206</v>
      </c>
      <c r="F15" s="608"/>
      <c r="G15" s="609">
        <f>Datos!D666</f>
        <v>0</v>
      </c>
      <c r="H15" s="610" t="s">
        <v>207</v>
      </c>
      <c r="I15" s="202"/>
      <c r="J15" s="202"/>
      <c r="K15" s="241"/>
      <c r="L15" s="241"/>
      <c r="M15" s="241"/>
      <c r="N15" s="241"/>
      <c r="O15" s="241"/>
      <c r="P15" s="241"/>
      <c r="Q15" s="241"/>
      <c r="R15" s="241"/>
      <c r="S15" s="202"/>
      <c r="T15" s="204"/>
      <c r="U15" s="205"/>
      <c r="V15" s="205"/>
      <c r="W15" s="205"/>
      <c r="X15" s="205"/>
      <c r="Y15" s="205"/>
      <c r="Z15" s="205"/>
      <c r="AA15" s="205"/>
      <c r="AB15" s="205"/>
      <c r="AC15" s="205"/>
      <c r="AD15" s="205"/>
      <c r="AE15" s="205"/>
      <c r="AF15" s="205"/>
      <c r="AG15" s="205"/>
      <c r="AH15" s="205"/>
      <c r="AI15" s="205"/>
      <c r="AJ15" s="205"/>
    </row>
    <row r="16" spans="1:36" ht="18">
      <c r="A16" s="624"/>
      <c r="C16" s="203"/>
      <c r="D16" s="202"/>
      <c r="E16" s="611" t="s">
        <v>208</v>
      </c>
      <c r="F16" s="341"/>
      <c r="G16" s="409">
        <f>Datos!D667</f>
        <v>0</v>
      </c>
      <c r="H16" s="612" t="s">
        <v>207</v>
      </c>
      <c r="I16" s="202"/>
      <c r="J16" s="202"/>
      <c r="K16" s="241"/>
      <c r="L16" s="241"/>
      <c r="M16" s="241"/>
      <c r="N16" s="241"/>
      <c r="O16" s="241"/>
      <c r="P16" s="241"/>
      <c r="Q16" s="241"/>
      <c r="R16" s="241"/>
      <c r="S16" s="202"/>
      <c r="T16" s="204"/>
      <c r="U16" s="205"/>
      <c r="V16" s="205"/>
      <c r="W16" s="205"/>
      <c r="X16" s="205"/>
      <c r="Y16" s="205"/>
      <c r="Z16" s="205"/>
      <c r="AA16" s="205"/>
      <c r="AB16" s="205"/>
      <c r="AC16" s="205"/>
      <c r="AD16" s="205"/>
      <c r="AE16" s="205"/>
      <c r="AF16" s="205"/>
      <c r="AG16" s="205"/>
      <c r="AH16" s="205"/>
      <c r="AI16" s="205"/>
      <c r="AJ16" s="205"/>
    </row>
    <row r="17" spans="1:36" ht="16.5" customHeight="1">
      <c r="A17" s="624"/>
      <c r="C17" s="203"/>
      <c r="D17" s="202"/>
      <c r="E17" s="611" t="s">
        <v>209</v>
      </c>
      <c r="F17" s="341"/>
      <c r="G17" s="409">
        <f>Datos!D668</f>
        <v>0</v>
      </c>
      <c r="H17" s="612" t="s">
        <v>207</v>
      </c>
      <c r="I17" s="202"/>
      <c r="J17" s="202"/>
      <c r="K17" s="241"/>
      <c r="L17" s="241"/>
      <c r="M17" s="241"/>
      <c r="N17" s="241"/>
      <c r="O17" s="241"/>
      <c r="P17" s="241"/>
      <c r="Q17" s="241"/>
      <c r="R17" s="241"/>
      <c r="S17" s="202"/>
      <c r="T17" s="204"/>
      <c r="U17" s="205"/>
      <c r="V17" s="205"/>
      <c r="W17" s="205"/>
      <c r="X17" s="205"/>
      <c r="Y17" s="205"/>
      <c r="Z17" s="205"/>
      <c r="AA17" s="205"/>
      <c r="AB17" s="205"/>
      <c r="AC17" s="205"/>
      <c r="AD17" s="205"/>
      <c r="AE17" s="205"/>
      <c r="AF17" s="205"/>
      <c r="AG17" s="205"/>
      <c r="AH17" s="205"/>
      <c r="AI17" s="205"/>
      <c r="AJ17" s="205"/>
    </row>
    <row r="18" spans="1:36" ht="16.5" customHeight="1">
      <c r="A18" s="624"/>
      <c r="C18" s="203"/>
      <c r="D18" s="202"/>
      <c r="E18" s="611" t="s">
        <v>210</v>
      </c>
      <c r="F18" s="341"/>
      <c r="G18" s="409">
        <f>Datos!D669</f>
        <v>0</v>
      </c>
      <c r="H18" s="612" t="s">
        <v>207</v>
      </c>
      <c r="I18" s="202"/>
      <c r="J18" s="202"/>
      <c r="K18" s="241"/>
      <c r="L18" s="241"/>
      <c r="M18" s="241"/>
      <c r="N18" s="241"/>
      <c r="O18" s="241"/>
      <c r="P18" s="241"/>
      <c r="Q18" s="241"/>
      <c r="R18" s="241"/>
      <c r="S18" s="202"/>
      <c r="T18" s="204"/>
      <c r="U18" s="205"/>
      <c r="V18" s="205"/>
      <c r="W18" s="205"/>
      <c r="X18" s="205"/>
      <c r="Y18" s="205"/>
      <c r="Z18" s="205"/>
      <c r="AA18" s="205"/>
      <c r="AB18" s="205"/>
      <c r="AC18" s="205"/>
      <c r="AD18" s="205"/>
      <c r="AE18" s="205"/>
      <c r="AF18" s="205"/>
      <c r="AG18" s="205"/>
      <c r="AH18" s="205"/>
      <c r="AI18" s="205"/>
      <c r="AJ18" s="205"/>
    </row>
    <row r="19" spans="1:36" ht="18">
      <c r="A19" s="624"/>
      <c r="C19" s="203"/>
      <c r="D19" s="202"/>
      <c r="E19" s="611" t="s">
        <v>211</v>
      </c>
      <c r="F19" s="341"/>
      <c r="G19" s="409">
        <f>Datos!D670</f>
        <v>0</v>
      </c>
      <c r="H19" s="612" t="s">
        <v>207</v>
      </c>
      <c r="I19" s="202"/>
      <c r="J19" s="202"/>
      <c r="K19" s="241"/>
      <c r="L19" s="241"/>
      <c r="M19" s="241"/>
      <c r="N19" s="241"/>
      <c r="O19" s="241"/>
      <c r="P19" s="241"/>
      <c r="Q19" s="241"/>
      <c r="R19" s="241"/>
      <c r="S19" s="202"/>
      <c r="T19" s="204"/>
      <c r="U19" s="205"/>
      <c r="V19" s="205"/>
      <c r="W19" s="205"/>
      <c r="X19" s="205"/>
      <c r="Y19" s="205"/>
      <c r="Z19" s="205"/>
      <c r="AA19" s="205"/>
      <c r="AB19" s="205"/>
      <c r="AC19" s="205"/>
      <c r="AD19" s="205"/>
      <c r="AE19" s="205"/>
      <c r="AF19" s="205"/>
      <c r="AG19" s="205"/>
      <c r="AH19" s="205"/>
      <c r="AI19" s="205"/>
      <c r="AJ19" s="205"/>
    </row>
    <row r="20" spans="1:36" ht="16.5" customHeight="1">
      <c r="A20" s="624"/>
      <c r="C20" s="203"/>
      <c r="D20" s="202"/>
      <c r="E20" s="611" t="s">
        <v>212</v>
      </c>
      <c r="F20" s="341"/>
      <c r="G20" s="409">
        <f>Datos!D671</f>
        <v>0</v>
      </c>
      <c r="H20" s="612" t="s">
        <v>207</v>
      </c>
      <c r="I20" s="202"/>
      <c r="J20" s="202"/>
      <c r="K20" s="241"/>
      <c r="L20" s="241"/>
      <c r="M20" s="241"/>
      <c r="N20" s="241"/>
      <c r="O20" s="241"/>
      <c r="P20" s="241"/>
      <c r="Q20" s="241"/>
      <c r="R20" s="241"/>
      <c r="S20" s="202"/>
      <c r="T20" s="204"/>
      <c r="U20" s="205"/>
      <c r="V20" s="205"/>
      <c r="W20" s="205"/>
      <c r="X20" s="205"/>
      <c r="Y20" s="205"/>
      <c r="Z20" s="205"/>
      <c r="AA20" s="205"/>
      <c r="AB20" s="205"/>
      <c r="AC20" s="205"/>
      <c r="AD20" s="205"/>
      <c r="AE20" s="205"/>
      <c r="AF20" s="205"/>
      <c r="AG20" s="205"/>
      <c r="AH20" s="205"/>
      <c r="AI20" s="205"/>
      <c r="AJ20" s="205"/>
    </row>
    <row r="21" spans="1:36" ht="18">
      <c r="A21" s="624"/>
      <c r="C21" s="203"/>
      <c r="D21" s="202"/>
      <c r="E21" s="611" t="s">
        <v>213</v>
      </c>
      <c r="F21" s="341"/>
      <c r="G21" s="409">
        <f>Datos!D672</f>
        <v>0</v>
      </c>
      <c r="H21" s="612" t="s">
        <v>207</v>
      </c>
      <c r="I21" s="202"/>
      <c r="J21" s="202"/>
      <c r="K21" s="241"/>
      <c r="L21" s="241"/>
      <c r="M21" s="241"/>
      <c r="N21" s="241"/>
      <c r="O21" s="241"/>
      <c r="P21" s="241"/>
      <c r="Q21" s="241"/>
      <c r="R21" s="241"/>
      <c r="S21" s="202"/>
      <c r="T21" s="204"/>
      <c r="U21" s="205"/>
      <c r="V21" s="205"/>
      <c r="W21" s="205"/>
      <c r="X21" s="205"/>
      <c r="Y21" s="205"/>
      <c r="Z21" s="205"/>
      <c r="AA21" s="205"/>
      <c r="AB21" s="205"/>
      <c r="AC21" s="205"/>
      <c r="AD21" s="205"/>
      <c r="AE21" s="205"/>
      <c r="AF21" s="205"/>
      <c r="AG21" s="205"/>
      <c r="AH21" s="205"/>
      <c r="AI21" s="205"/>
      <c r="AJ21" s="205"/>
    </row>
    <row r="22" spans="1:36" ht="18">
      <c r="A22" s="624"/>
      <c r="C22" s="203"/>
      <c r="D22" s="202"/>
      <c r="E22" s="611" t="s">
        <v>214</v>
      </c>
      <c r="F22" s="341"/>
      <c r="G22" s="409">
        <f>Datos!D673</f>
        <v>0</v>
      </c>
      <c r="H22" s="612" t="s">
        <v>207</v>
      </c>
      <c r="I22" s="202"/>
      <c r="J22" s="202"/>
      <c r="K22" s="241"/>
      <c r="L22" s="241"/>
      <c r="M22" s="241"/>
      <c r="N22" s="241"/>
      <c r="O22" s="241"/>
      <c r="P22" s="241"/>
      <c r="Q22" s="241"/>
      <c r="R22" s="241"/>
      <c r="S22" s="205"/>
      <c r="T22" s="205"/>
      <c r="U22" s="205"/>
      <c r="V22" s="205"/>
      <c r="W22" s="205"/>
      <c r="X22" s="205"/>
      <c r="Y22" s="205"/>
      <c r="Z22" s="205"/>
      <c r="AA22" s="205"/>
      <c r="AB22" s="205"/>
      <c r="AC22" s="205"/>
      <c r="AD22" s="205"/>
      <c r="AE22" s="205"/>
      <c r="AF22" s="205"/>
      <c r="AG22" s="205"/>
      <c r="AH22" s="205"/>
      <c r="AI22" s="205"/>
      <c r="AJ22" s="205"/>
    </row>
    <row r="23" spans="1:36" ht="16.5" customHeight="1">
      <c r="A23" s="624"/>
      <c r="C23" s="203"/>
      <c r="D23" s="202"/>
      <c r="E23" s="611" t="s">
        <v>215</v>
      </c>
      <c r="F23" s="341"/>
      <c r="G23" s="409">
        <f>Datos!D674</f>
        <v>0</v>
      </c>
      <c r="H23" s="612" t="s">
        <v>207</v>
      </c>
      <c r="I23" s="202"/>
      <c r="J23" s="202"/>
      <c r="K23" s="241"/>
      <c r="L23" s="241"/>
      <c r="M23" s="241"/>
      <c r="N23" s="241"/>
      <c r="O23" s="241"/>
      <c r="P23" s="241"/>
      <c r="Q23" s="241"/>
      <c r="R23" s="241"/>
      <c r="S23" s="205"/>
      <c r="T23" s="205"/>
      <c r="U23" s="205"/>
      <c r="V23" s="205"/>
      <c r="W23" s="205"/>
      <c r="X23" s="205"/>
      <c r="Y23" s="205"/>
      <c r="Z23" s="205"/>
      <c r="AA23" s="205"/>
      <c r="AB23" s="205"/>
      <c r="AC23" s="205"/>
      <c r="AD23" s="205"/>
      <c r="AE23" s="205"/>
      <c r="AF23" s="205"/>
      <c r="AG23" s="205"/>
      <c r="AH23" s="205"/>
      <c r="AI23" s="205"/>
      <c r="AJ23" s="205"/>
    </row>
    <row r="24" spans="1:36" ht="16.5" customHeight="1">
      <c r="A24" s="624"/>
      <c r="C24" s="203"/>
      <c r="D24" s="202"/>
      <c r="E24" s="611" t="s">
        <v>216</v>
      </c>
      <c r="F24" s="341"/>
      <c r="G24" s="409">
        <f>Datos!D675</f>
        <v>0</v>
      </c>
      <c r="H24" s="612" t="s">
        <v>207</v>
      </c>
      <c r="I24" s="202"/>
      <c r="J24" s="202"/>
      <c r="K24" s="241"/>
      <c r="L24" s="241"/>
      <c r="M24" s="241"/>
      <c r="N24" s="241"/>
      <c r="O24" s="241"/>
      <c r="P24" s="241"/>
      <c r="Q24" s="241"/>
      <c r="R24" s="241"/>
      <c r="S24" s="205"/>
      <c r="T24" s="205"/>
      <c r="U24" s="205"/>
      <c r="V24" s="205"/>
      <c r="W24" s="205"/>
      <c r="X24" s="205"/>
      <c r="Y24" s="205"/>
      <c r="Z24" s="205"/>
      <c r="AA24" s="205"/>
      <c r="AB24" s="205"/>
      <c r="AC24" s="205"/>
      <c r="AD24" s="205"/>
      <c r="AE24" s="205"/>
      <c r="AF24" s="205"/>
      <c r="AG24" s="205"/>
      <c r="AH24" s="205"/>
      <c r="AI24" s="205"/>
      <c r="AJ24" s="205"/>
    </row>
    <row r="25" spans="1:36" ht="18">
      <c r="A25" s="624"/>
      <c r="B25" s="475"/>
      <c r="C25" s="203"/>
      <c r="D25" s="205"/>
      <c r="E25" s="613" t="s">
        <v>137</v>
      </c>
      <c r="F25" s="614"/>
      <c r="G25" s="615">
        <f>SUM(G15:G24)</f>
        <v>0</v>
      </c>
      <c r="H25" s="616" t="s">
        <v>217</v>
      </c>
      <c r="I25" s="202"/>
      <c r="J25" s="202"/>
      <c r="K25" s="241"/>
      <c r="L25" s="241"/>
      <c r="M25" s="241"/>
      <c r="N25" s="241"/>
      <c r="O25" s="241"/>
      <c r="P25" s="241"/>
      <c r="Q25" s="241"/>
      <c r="R25" s="241"/>
      <c r="S25" s="205"/>
      <c r="T25" s="205"/>
      <c r="U25" s="205"/>
      <c r="V25" s="205"/>
      <c r="W25" s="205"/>
      <c r="X25" s="205"/>
      <c r="Y25" s="205"/>
      <c r="Z25" s="205"/>
      <c r="AA25" s="205"/>
      <c r="AB25" s="205"/>
      <c r="AC25" s="205"/>
      <c r="AD25" s="205"/>
      <c r="AE25" s="205"/>
      <c r="AF25" s="205"/>
      <c r="AG25" s="205"/>
      <c r="AH25" s="205"/>
      <c r="AI25" s="205"/>
      <c r="AJ25" s="205"/>
    </row>
    <row r="26" spans="1:36" ht="16.5">
      <c r="C26" s="203"/>
      <c r="D26" s="205"/>
      <c r="E26" s="205"/>
      <c r="F26" s="205"/>
      <c r="G26" s="205"/>
      <c r="H26" s="205"/>
      <c r="I26" s="202"/>
      <c r="J26" s="202"/>
      <c r="K26" s="205"/>
      <c r="L26" s="205"/>
      <c r="M26" s="205"/>
      <c r="N26" s="205"/>
      <c r="O26" s="205"/>
      <c r="P26" s="205"/>
      <c r="Q26" s="241"/>
      <c r="R26" s="205"/>
      <c r="S26" s="205"/>
      <c r="T26" s="205"/>
      <c r="U26" s="205"/>
      <c r="V26" s="205"/>
      <c r="W26" s="205"/>
      <c r="X26" s="205"/>
      <c r="Y26" s="205"/>
      <c r="Z26" s="205"/>
      <c r="AA26" s="205"/>
      <c r="AB26" s="205"/>
      <c r="AC26" s="205"/>
      <c r="AD26" s="205"/>
      <c r="AE26" s="205"/>
      <c r="AF26" s="205"/>
      <c r="AG26" s="205"/>
      <c r="AH26" s="205"/>
      <c r="AI26" s="205"/>
      <c r="AJ26" s="205"/>
    </row>
    <row r="27" spans="1:36" ht="14.25" customHeight="1">
      <c r="B27" s="475"/>
      <c r="C27" s="203"/>
      <c r="D27" s="205"/>
      <c r="E27" s="205"/>
      <c r="F27" s="242"/>
      <c r="G27" s="242"/>
      <c r="H27" s="242"/>
      <c r="I27" s="242"/>
      <c r="J27" s="242"/>
      <c r="K27" s="242"/>
      <c r="L27" s="242"/>
      <c r="M27" s="242"/>
      <c r="N27" s="242"/>
      <c r="O27" s="242"/>
      <c r="P27" s="242"/>
      <c r="Q27" s="242"/>
      <c r="R27" s="242"/>
      <c r="S27" s="205"/>
      <c r="T27" s="205"/>
      <c r="U27" s="205"/>
      <c r="V27" s="205"/>
      <c r="W27" s="205"/>
      <c r="X27" s="205"/>
      <c r="Y27" s="205"/>
      <c r="Z27" s="205"/>
      <c r="AA27" s="205"/>
      <c r="AB27" s="205"/>
      <c r="AC27" s="205"/>
      <c r="AD27" s="205"/>
      <c r="AE27" s="205"/>
      <c r="AF27" s="205"/>
      <c r="AG27" s="205"/>
      <c r="AH27" s="205"/>
      <c r="AI27" s="205"/>
      <c r="AJ27" s="205"/>
    </row>
    <row r="28" spans="1:36" ht="18.75" customHeight="1">
      <c r="A28" s="196"/>
      <c r="B28" s="475"/>
      <c r="C28" s="203"/>
      <c r="D28" s="956" t="s">
        <v>218</v>
      </c>
      <c r="E28" s="956"/>
      <c r="F28" s="1343"/>
      <c r="G28" s="1343"/>
      <c r="H28" s="1343"/>
      <c r="I28" s="1343"/>
      <c r="J28" s="1343"/>
      <c r="K28" s="1343"/>
      <c r="L28" s="1343"/>
      <c r="M28" s="1343"/>
      <c r="N28" s="1343"/>
      <c r="O28" s="1343"/>
      <c r="P28" s="1343"/>
      <c r="Q28" s="1343"/>
      <c r="R28" s="1343"/>
      <c r="S28" s="205"/>
      <c r="T28" s="205"/>
      <c r="U28" s="205"/>
      <c r="V28" s="205"/>
      <c r="W28" s="205"/>
      <c r="X28" s="205"/>
      <c r="Y28" s="205"/>
      <c r="Z28" s="205"/>
      <c r="AA28" s="205"/>
      <c r="AB28" s="205"/>
      <c r="AC28" s="205"/>
      <c r="AD28" s="205"/>
      <c r="AE28" s="205"/>
      <c r="AF28" s="205"/>
      <c r="AG28" s="205"/>
      <c r="AH28" s="205"/>
      <c r="AI28" s="205"/>
      <c r="AJ28" s="205"/>
    </row>
    <row r="29" spans="1:36" ht="12" customHeight="1">
      <c r="A29" s="196"/>
      <c r="B29" s="475"/>
      <c r="C29" s="203"/>
      <c r="D29" s="205"/>
      <c r="E29" s="205"/>
      <c r="F29" s="227"/>
      <c r="G29" s="227"/>
      <c r="H29" s="227"/>
      <c r="I29" s="227"/>
      <c r="J29" s="227"/>
      <c r="K29" s="227"/>
      <c r="L29" s="227"/>
      <c r="M29" s="227"/>
      <c r="N29" s="227"/>
      <c r="O29" s="225"/>
      <c r="P29" s="205"/>
      <c r="Q29" s="205"/>
      <c r="R29" s="205"/>
      <c r="S29" s="205"/>
      <c r="T29" s="205"/>
      <c r="U29" s="205"/>
      <c r="V29" s="205"/>
      <c r="W29" s="205"/>
      <c r="X29" s="205"/>
      <c r="Y29" s="205"/>
      <c r="Z29" s="205"/>
      <c r="AA29" s="205"/>
      <c r="AB29" s="205"/>
      <c r="AC29" s="205"/>
      <c r="AD29" s="205"/>
      <c r="AE29" s="205"/>
      <c r="AF29" s="205"/>
      <c r="AG29" s="205"/>
      <c r="AH29" s="205"/>
      <c r="AI29" s="205"/>
      <c r="AJ29" s="205"/>
    </row>
    <row r="30" spans="1:36" ht="21.75" customHeight="1">
      <c r="A30" s="624"/>
      <c r="C30" s="203"/>
      <c r="D30" s="205"/>
      <c r="E30" s="1019" t="s">
        <v>157</v>
      </c>
      <c r="F30" s="1019"/>
      <c r="G30" s="1019"/>
      <c r="H30" s="1019"/>
      <c r="I30" s="1019"/>
      <c r="J30" s="1019"/>
      <c r="K30" s="1019"/>
      <c r="L30" s="1019"/>
      <c r="M30" s="1019"/>
      <c r="N30" s="1019"/>
      <c r="O30" s="1020"/>
      <c r="P30" s="205"/>
      <c r="Q30" s="205"/>
      <c r="R30" s="205"/>
      <c r="S30" s="205"/>
      <c r="T30" s="205"/>
      <c r="U30" s="205"/>
      <c r="V30" s="205"/>
      <c r="W30" s="205"/>
      <c r="X30" s="205"/>
      <c r="Y30" s="205"/>
      <c r="Z30" s="205"/>
      <c r="AA30" s="205"/>
      <c r="AB30" s="205"/>
      <c r="AC30" s="205"/>
      <c r="AD30" s="205"/>
      <c r="AE30" s="205"/>
      <c r="AF30" s="205"/>
      <c r="AG30" s="205"/>
      <c r="AH30" s="205"/>
      <c r="AI30" s="205"/>
      <c r="AJ30" s="205"/>
    </row>
    <row r="31" spans="1:36" ht="27" customHeight="1">
      <c r="A31" s="196"/>
      <c r="B31" s="475"/>
      <c r="C31" s="203"/>
      <c r="D31" s="205"/>
      <c r="E31" s="1008" t="s">
        <v>158</v>
      </c>
      <c r="F31" s="1022" t="s">
        <v>219</v>
      </c>
      <c r="G31" s="960" t="s">
        <v>160</v>
      </c>
      <c r="H31" s="960" t="s">
        <v>189</v>
      </c>
      <c r="I31" s="960" t="s">
        <v>109</v>
      </c>
      <c r="J31" s="960" t="s">
        <v>180</v>
      </c>
      <c r="K31" s="966" t="s">
        <v>220</v>
      </c>
      <c r="L31" s="1003"/>
      <c r="M31" s="960" t="s">
        <v>221</v>
      </c>
      <c r="N31" s="960" t="s">
        <v>222</v>
      </c>
      <c r="O31" s="1004" t="s">
        <v>223</v>
      </c>
      <c r="P31" s="205"/>
      <c r="Q31" s="205"/>
      <c r="R31" s="205"/>
      <c r="S31" s="205"/>
      <c r="T31" s="205"/>
      <c r="U31" s="205"/>
      <c r="V31" s="205"/>
      <c r="W31" s="205"/>
      <c r="X31" s="205"/>
      <c r="Y31" s="205"/>
      <c r="Z31" s="205"/>
      <c r="AA31" s="205"/>
      <c r="AB31" s="205"/>
      <c r="AC31" s="205"/>
      <c r="AD31" s="205"/>
      <c r="AE31" s="205"/>
      <c r="AF31" s="205"/>
      <c r="AG31" s="205"/>
      <c r="AH31" s="205"/>
      <c r="AI31" s="205"/>
      <c r="AJ31" s="205"/>
    </row>
    <row r="32" spans="1:36" ht="27.75" customHeight="1">
      <c r="C32" s="203"/>
      <c r="D32" s="205"/>
      <c r="E32" s="1009"/>
      <c r="F32" s="1023"/>
      <c r="G32" s="950"/>
      <c r="H32" s="950"/>
      <c r="I32" s="950"/>
      <c r="J32" s="950"/>
      <c r="K32" s="232" t="s">
        <v>166</v>
      </c>
      <c r="L32" s="232" t="s">
        <v>108</v>
      </c>
      <c r="M32" s="950"/>
      <c r="N32" s="950"/>
      <c r="O32" s="1005"/>
      <c r="P32" s="205"/>
      <c r="Q32" s="243"/>
      <c r="R32" s="205"/>
      <c r="S32" s="205"/>
      <c r="T32" s="205"/>
      <c r="U32" s="205"/>
      <c r="V32" s="205"/>
      <c r="W32" s="205"/>
      <c r="X32" s="205"/>
      <c r="Y32" s="205"/>
      <c r="Z32" s="205"/>
      <c r="AA32" s="205"/>
      <c r="AB32" s="205"/>
      <c r="AC32" s="205"/>
      <c r="AD32" s="205"/>
      <c r="AE32" s="205"/>
      <c r="AF32" s="205"/>
      <c r="AG32" s="205"/>
      <c r="AH32" s="205"/>
      <c r="AI32" s="205"/>
      <c r="AJ32" s="205"/>
    </row>
    <row r="33" spans="1:36" ht="15" customHeight="1">
      <c r="C33" s="203"/>
      <c r="D33" s="205"/>
      <c r="E33" s="405" t="str">
        <f>Datos!C690</f>
        <v/>
      </c>
      <c r="F33" s="566" t="str">
        <f>Datos!D690</f>
        <v/>
      </c>
      <c r="G33" s="559" t="str">
        <f>Datos!E690</f>
        <v/>
      </c>
      <c r="H33" s="802" t="str">
        <f>Datos!F690</f>
        <v/>
      </c>
      <c r="I33" s="560" t="str">
        <f>Datos!G690</f>
        <v/>
      </c>
      <c r="J33" s="554" t="str">
        <f>Datos!H690</f>
        <v/>
      </c>
      <c r="K33" s="551" t="str">
        <f>Datos!I690</f>
        <v/>
      </c>
      <c r="L33" s="340"/>
      <c r="M33" s="338" t="str">
        <f>Datos!K690</f>
        <v/>
      </c>
      <c r="N33" s="338" t="str">
        <f>Datos!L690</f>
        <v/>
      </c>
      <c r="O33" s="336">
        <f>Datos!M690</f>
        <v>0</v>
      </c>
      <c r="P33" s="205"/>
      <c r="Q33" s="205"/>
      <c r="R33" s="205"/>
      <c r="S33" s="205"/>
      <c r="T33" s="205"/>
      <c r="U33" s="205"/>
      <c r="V33" s="205"/>
      <c r="W33" s="205"/>
      <c r="X33" s="205"/>
      <c r="Y33" s="205"/>
      <c r="Z33" s="205"/>
      <c r="AA33" s="205"/>
      <c r="AB33" s="205"/>
      <c r="AC33" s="205"/>
      <c r="AD33" s="205"/>
      <c r="AE33" s="205"/>
      <c r="AF33" s="205"/>
      <c r="AG33" s="205"/>
      <c r="AH33" s="205"/>
      <c r="AI33" s="205"/>
      <c r="AJ33" s="205"/>
    </row>
    <row r="34" spans="1:36" ht="15" customHeight="1">
      <c r="C34" s="203"/>
      <c r="D34" s="205"/>
      <c r="E34" s="405" t="str">
        <f>Datos!C691</f>
        <v/>
      </c>
      <c r="F34" s="561" t="str">
        <f>Datos!D691</f>
        <v/>
      </c>
      <c r="G34" s="561" t="str">
        <f>Datos!E691</f>
        <v/>
      </c>
      <c r="H34" s="803" t="str">
        <f>Datos!F691</f>
        <v/>
      </c>
      <c r="I34" s="562" t="str">
        <f>Datos!G691</f>
        <v/>
      </c>
      <c r="J34" s="556" t="str">
        <f>Datos!H691</f>
        <v/>
      </c>
      <c r="K34" s="552" t="str">
        <f>Datos!I691</f>
        <v/>
      </c>
      <c r="L34" s="339"/>
      <c r="M34" s="245" t="str">
        <f>Datos!K691</f>
        <v/>
      </c>
      <c r="N34" s="245" t="str">
        <f>Datos!L691</f>
        <v/>
      </c>
      <c r="O34" s="205"/>
      <c r="P34" s="205"/>
      <c r="Q34" s="205"/>
      <c r="R34" s="205"/>
      <c r="S34" s="205"/>
      <c r="T34" s="223"/>
      <c r="U34" s="223"/>
      <c r="V34" s="223"/>
      <c r="W34" s="223"/>
      <c r="X34" s="223"/>
      <c r="Y34" s="223"/>
      <c r="Z34" s="223"/>
      <c r="AA34" s="223"/>
      <c r="AB34" s="223"/>
      <c r="AC34" s="223"/>
      <c r="AD34" s="223"/>
      <c r="AE34" s="223"/>
      <c r="AF34" s="223"/>
      <c r="AG34" s="223"/>
      <c r="AH34" s="223"/>
      <c r="AI34" s="223"/>
      <c r="AJ34" s="223"/>
    </row>
    <row r="35" spans="1:36" ht="15" customHeight="1">
      <c r="A35" s="624"/>
      <c r="C35" s="203"/>
      <c r="D35" s="205"/>
      <c r="E35" s="405" t="str">
        <f>Datos!C692</f>
        <v/>
      </c>
      <c r="F35" s="561" t="str">
        <f>Datos!D692</f>
        <v/>
      </c>
      <c r="G35" s="561" t="str">
        <f>Datos!E692</f>
        <v/>
      </c>
      <c r="H35" s="803" t="str">
        <f>Datos!F692</f>
        <v/>
      </c>
      <c r="I35" s="562" t="str">
        <f>Datos!G692</f>
        <v/>
      </c>
      <c r="J35" s="556" t="str">
        <f>Datos!H692</f>
        <v/>
      </c>
      <c r="K35" s="552" t="str">
        <f>Datos!I692</f>
        <v/>
      </c>
      <c r="L35" s="310"/>
      <c r="M35" s="245" t="str">
        <f>Datos!K692</f>
        <v/>
      </c>
      <c r="N35" s="245" t="str">
        <f>Datos!L692</f>
        <v/>
      </c>
      <c r="O35" s="205"/>
      <c r="P35" s="205"/>
      <c r="Q35" s="205"/>
      <c r="R35" s="205"/>
      <c r="S35" s="205"/>
      <c r="T35" s="205"/>
      <c r="U35" s="205"/>
      <c r="V35" s="205"/>
      <c r="W35" s="205"/>
      <c r="X35" s="205"/>
      <c r="Y35" s="205"/>
      <c r="Z35" s="205"/>
      <c r="AA35" s="205"/>
      <c r="AB35" s="205"/>
      <c r="AC35" s="205"/>
      <c r="AD35" s="205"/>
      <c r="AE35" s="205"/>
      <c r="AF35" s="205"/>
      <c r="AG35" s="205"/>
      <c r="AH35" s="205"/>
      <c r="AI35" s="205"/>
      <c r="AJ35" s="205"/>
    </row>
    <row r="36" spans="1:36" ht="15" customHeight="1">
      <c r="A36" s="624"/>
      <c r="C36" s="203"/>
      <c r="D36" s="205"/>
      <c r="E36" s="405" t="str">
        <f>Datos!C693</f>
        <v/>
      </c>
      <c r="F36" s="561" t="str">
        <f>Datos!D693</f>
        <v/>
      </c>
      <c r="G36" s="561" t="str">
        <f>Datos!E693</f>
        <v/>
      </c>
      <c r="H36" s="803" t="str">
        <f>Datos!F693</f>
        <v/>
      </c>
      <c r="I36" s="562" t="str">
        <f>Datos!G693</f>
        <v/>
      </c>
      <c r="J36" s="556" t="str">
        <f>Datos!H693</f>
        <v/>
      </c>
      <c r="K36" s="552" t="str">
        <f>Datos!I693</f>
        <v/>
      </c>
      <c r="L36" s="310"/>
      <c r="M36" s="245" t="str">
        <f>Datos!K693</f>
        <v/>
      </c>
      <c r="N36" s="245" t="str">
        <f>Datos!L693</f>
        <v/>
      </c>
      <c r="O36" s="205"/>
      <c r="P36" s="205"/>
      <c r="Q36" s="205"/>
      <c r="R36" s="205"/>
      <c r="S36" s="205"/>
      <c r="T36" s="225"/>
      <c r="U36" s="225"/>
      <c r="V36" s="225"/>
      <c r="W36" s="225"/>
      <c r="X36" s="225"/>
      <c r="Y36" s="225"/>
      <c r="Z36" s="225"/>
      <c r="AA36" s="225"/>
      <c r="AB36" s="225"/>
      <c r="AC36" s="225"/>
      <c r="AD36" s="225"/>
      <c r="AE36" s="225"/>
      <c r="AF36" s="225"/>
      <c r="AG36" s="225"/>
      <c r="AH36" s="225"/>
      <c r="AI36" s="225"/>
      <c r="AJ36" s="225"/>
    </row>
    <row r="37" spans="1:36" ht="15" customHeight="1">
      <c r="A37" s="624"/>
      <c r="C37" s="203"/>
      <c r="D37" s="205"/>
      <c r="E37" s="405" t="str">
        <f>Datos!C694</f>
        <v/>
      </c>
      <c r="F37" s="561" t="str">
        <f>Datos!D694</f>
        <v/>
      </c>
      <c r="G37" s="561" t="str">
        <f>Datos!E694</f>
        <v/>
      </c>
      <c r="H37" s="803" t="str">
        <f>Datos!F694</f>
        <v/>
      </c>
      <c r="I37" s="562" t="str">
        <f>Datos!G694</f>
        <v/>
      </c>
      <c r="J37" s="556" t="str">
        <f>Datos!H694</f>
        <v/>
      </c>
      <c r="K37" s="552" t="str">
        <f>Datos!I694</f>
        <v/>
      </c>
      <c r="L37" s="310"/>
      <c r="M37" s="245" t="str">
        <f>Datos!K694</f>
        <v/>
      </c>
      <c r="N37" s="245" t="str">
        <f>Datos!L694</f>
        <v/>
      </c>
      <c r="O37" s="205"/>
      <c r="P37" s="205"/>
      <c r="Q37" s="205"/>
      <c r="R37" s="205"/>
      <c r="S37" s="205"/>
      <c r="T37" s="205"/>
      <c r="U37" s="205"/>
      <c r="V37" s="205"/>
      <c r="W37" s="205"/>
      <c r="X37" s="205"/>
      <c r="Y37" s="205"/>
      <c r="Z37" s="205"/>
      <c r="AA37" s="205"/>
      <c r="AB37" s="205"/>
      <c r="AC37" s="205"/>
      <c r="AD37" s="205"/>
      <c r="AE37" s="205"/>
      <c r="AF37" s="205"/>
      <c r="AG37" s="205"/>
      <c r="AH37" s="205"/>
      <c r="AI37" s="205"/>
      <c r="AJ37" s="205"/>
    </row>
    <row r="38" spans="1:36" ht="15" customHeight="1">
      <c r="A38" s="624"/>
      <c r="C38" s="205"/>
      <c r="D38" s="205"/>
      <c r="E38" s="405" t="str">
        <f>Datos!C695</f>
        <v/>
      </c>
      <c r="F38" s="561" t="str">
        <f>Datos!D695</f>
        <v/>
      </c>
      <c r="G38" s="561" t="str">
        <f>Datos!E695</f>
        <v/>
      </c>
      <c r="H38" s="803" t="str">
        <f>Datos!F695</f>
        <v/>
      </c>
      <c r="I38" s="562" t="str">
        <f>Datos!G695</f>
        <v/>
      </c>
      <c r="J38" s="556" t="str">
        <f>Datos!H695</f>
        <v/>
      </c>
      <c r="K38" s="552" t="str">
        <f>Datos!I695</f>
        <v/>
      </c>
      <c r="L38" s="310"/>
      <c r="M38" s="245" t="str">
        <f>Datos!K695</f>
        <v/>
      </c>
      <c r="N38" s="245" t="str">
        <f>Datos!L695</f>
        <v/>
      </c>
      <c r="O38" s="205"/>
      <c r="P38" s="205"/>
      <c r="Q38" s="205"/>
      <c r="R38" s="205"/>
      <c r="S38" s="205"/>
      <c r="T38" s="205"/>
      <c r="U38" s="205"/>
      <c r="V38" s="205"/>
      <c r="W38" s="205"/>
      <c r="X38" s="205"/>
      <c r="Y38" s="205"/>
      <c r="Z38" s="205"/>
      <c r="AA38" s="205"/>
      <c r="AB38" s="205"/>
      <c r="AC38" s="205"/>
      <c r="AD38" s="205"/>
      <c r="AE38" s="205"/>
      <c r="AF38" s="205"/>
      <c r="AG38" s="205"/>
      <c r="AH38" s="205"/>
      <c r="AI38" s="205"/>
      <c r="AJ38" s="205"/>
    </row>
    <row r="39" spans="1:36" ht="15" customHeight="1">
      <c r="A39" s="624"/>
      <c r="C39" s="205"/>
      <c r="D39" s="205"/>
      <c r="E39" s="405" t="str">
        <f>Datos!C696</f>
        <v/>
      </c>
      <c r="F39" s="561" t="str">
        <f>Datos!D696</f>
        <v/>
      </c>
      <c r="G39" s="561" t="str">
        <f>Datos!E696</f>
        <v/>
      </c>
      <c r="H39" s="803" t="str">
        <f>Datos!F696</f>
        <v/>
      </c>
      <c r="I39" s="562" t="str">
        <f>Datos!G696</f>
        <v/>
      </c>
      <c r="J39" s="556" t="str">
        <f>Datos!H696</f>
        <v/>
      </c>
      <c r="K39" s="552" t="str">
        <f>Datos!I696</f>
        <v/>
      </c>
      <c r="L39" s="310"/>
      <c r="M39" s="245" t="str">
        <f>Datos!K696</f>
        <v/>
      </c>
      <c r="N39" s="245" t="str">
        <f>Datos!L696</f>
        <v/>
      </c>
      <c r="O39" s="205"/>
      <c r="P39" s="205"/>
      <c r="Q39" s="205"/>
      <c r="R39" s="205"/>
      <c r="S39" s="205"/>
      <c r="T39" s="205"/>
      <c r="U39" s="205"/>
      <c r="V39" s="205"/>
      <c r="W39" s="205"/>
      <c r="X39" s="205"/>
      <c r="Y39" s="205"/>
      <c r="Z39" s="205"/>
      <c r="AA39" s="205"/>
      <c r="AB39" s="205"/>
      <c r="AC39" s="205"/>
      <c r="AD39" s="205"/>
      <c r="AE39" s="205"/>
      <c r="AF39" s="205"/>
      <c r="AG39" s="205"/>
      <c r="AH39" s="205"/>
      <c r="AI39" s="205"/>
      <c r="AJ39" s="205"/>
    </row>
    <row r="40" spans="1:36" ht="15" customHeight="1">
      <c r="A40" s="624"/>
      <c r="C40" s="205"/>
      <c r="D40" s="205"/>
      <c r="E40" s="405" t="str">
        <f>Datos!C697</f>
        <v/>
      </c>
      <c r="F40" s="561" t="str">
        <f>Datos!D697</f>
        <v/>
      </c>
      <c r="G40" s="561" t="str">
        <f>Datos!E697</f>
        <v/>
      </c>
      <c r="H40" s="803" t="str">
        <f>Datos!F697</f>
        <v/>
      </c>
      <c r="I40" s="562" t="str">
        <f>Datos!G697</f>
        <v/>
      </c>
      <c r="J40" s="556" t="str">
        <f>Datos!H697</f>
        <v/>
      </c>
      <c r="K40" s="552" t="str">
        <f>Datos!I697</f>
        <v/>
      </c>
      <c r="L40" s="310"/>
      <c r="M40" s="245" t="str">
        <f>Datos!K697</f>
        <v/>
      </c>
      <c r="N40" s="245" t="str">
        <f>Datos!L697</f>
        <v/>
      </c>
      <c r="O40" s="205"/>
      <c r="P40" s="205"/>
      <c r="Q40" s="205"/>
      <c r="R40" s="205"/>
      <c r="S40" s="205"/>
      <c r="T40" s="205"/>
      <c r="U40" s="205"/>
      <c r="V40" s="205"/>
      <c r="W40" s="205"/>
      <c r="X40" s="205"/>
      <c r="Y40" s="205"/>
      <c r="Z40" s="205"/>
      <c r="AA40" s="205"/>
      <c r="AB40" s="205"/>
      <c r="AC40" s="205"/>
      <c r="AD40" s="205"/>
      <c r="AE40" s="205"/>
      <c r="AF40" s="205"/>
      <c r="AG40" s="205"/>
      <c r="AH40" s="205"/>
      <c r="AI40" s="205"/>
      <c r="AJ40" s="205"/>
    </row>
    <row r="41" spans="1:36" ht="15" customHeight="1">
      <c r="A41" s="624"/>
      <c r="C41" s="205"/>
      <c r="D41" s="205"/>
      <c r="E41" s="405" t="str">
        <f>Datos!C698</f>
        <v/>
      </c>
      <c r="F41" s="561" t="str">
        <f>Datos!D698</f>
        <v/>
      </c>
      <c r="G41" s="561" t="str">
        <f>Datos!E698</f>
        <v/>
      </c>
      <c r="H41" s="803" t="str">
        <f>Datos!F698</f>
        <v/>
      </c>
      <c r="I41" s="562" t="str">
        <f>Datos!G698</f>
        <v/>
      </c>
      <c r="J41" s="556" t="str">
        <f>Datos!H698</f>
        <v/>
      </c>
      <c r="K41" s="552" t="str">
        <f>Datos!I698</f>
        <v/>
      </c>
      <c r="L41" s="310"/>
      <c r="M41" s="245" t="str">
        <f>Datos!K698</f>
        <v/>
      </c>
      <c r="N41" s="245" t="str">
        <f>Datos!L698</f>
        <v/>
      </c>
      <c r="O41" s="205"/>
      <c r="P41" s="205"/>
      <c r="Q41" s="205"/>
      <c r="R41" s="205"/>
      <c r="S41" s="205"/>
      <c r="T41" s="205"/>
      <c r="U41" s="205"/>
      <c r="V41" s="205"/>
      <c r="W41" s="205"/>
      <c r="X41" s="205"/>
      <c r="Y41" s="205"/>
      <c r="Z41" s="205"/>
      <c r="AA41" s="205"/>
      <c r="AB41" s="205"/>
      <c r="AC41" s="205"/>
      <c r="AD41" s="205"/>
      <c r="AE41" s="205"/>
      <c r="AF41" s="205"/>
      <c r="AG41" s="205"/>
      <c r="AH41" s="205"/>
      <c r="AI41" s="205"/>
      <c r="AJ41" s="205"/>
    </row>
    <row r="42" spans="1:36" ht="15" customHeight="1">
      <c r="A42" s="624"/>
      <c r="C42" s="205"/>
      <c r="D42" s="205"/>
      <c r="E42" s="405" t="str">
        <f>Datos!C699</f>
        <v/>
      </c>
      <c r="F42" s="561" t="str">
        <f>Datos!D699</f>
        <v/>
      </c>
      <c r="G42" s="561" t="str">
        <f>Datos!E699</f>
        <v/>
      </c>
      <c r="H42" s="803" t="str">
        <f>Datos!F699</f>
        <v/>
      </c>
      <c r="I42" s="562" t="str">
        <f>Datos!G699</f>
        <v/>
      </c>
      <c r="J42" s="556" t="str">
        <f>Datos!H699</f>
        <v/>
      </c>
      <c r="K42" s="552" t="str">
        <f>Datos!I699</f>
        <v/>
      </c>
      <c r="L42" s="310"/>
      <c r="M42" s="245" t="str">
        <f>Datos!K699</f>
        <v/>
      </c>
      <c r="N42" s="245" t="str">
        <f>Datos!L699</f>
        <v/>
      </c>
      <c r="O42" s="205"/>
      <c r="P42" s="205"/>
      <c r="Q42" s="205"/>
      <c r="R42" s="205"/>
      <c r="S42" s="205"/>
      <c r="T42" s="205"/>
      <c r="U42" s="205"/>
      <c r="V42" s="205"/>
      <c r="W42" s="205"/>
      <c r="X42" s="205"/>
      <c r="Y42" s="205"/>
      <c r="Z42" s="205"/>
      <c r="AA42" s="205"/>
      <c r="AB42" s="205"/>
      <c r="AC42" s="205"/>
      <c r="AD42" s="205"/>
      <c r="AE42" s="205"/>
      <c r="AF42" s="205"/>
      <c r="AG42" s="205"/>
      <c r="AH42" s="205"/>
      <c r="AI42" s="205"/>
      <c r="AJ42" s="205"/>
    </row>
    <row r="43" spans="1:36" ht="15" customHeight="1">
      <c r="A43" s="624"/>
      <c r="C43" s="205"/>
      <c r="D43" s="205"/>
      <c r="E43" s="405" t="str">
        <f>Datos!C700</f>
        <v/>
      </c>
      <c r="F43" s="561" t="str">
        <f>Datos!D700</f>
        <v/>
      </c>
      <c r="G43" s="561" t="str">
        <f>Datos!E700</f>
        <v/>
      </c>
      <c r="H43" s="803" t="str">
        <f>Datos!F700</f>
        <v/>
      </c>
      <c r="I43" s="562" t="str">
        <f>Datos!G700</f>
        <v/>
      </c>
      <c r="J43" s="556" t="str">
        <f>Datos!H700</f>
        <v/>
      </c>
      <c r="K43" s="552" t="str">
        <f>Datos!I700</f>
        <v/>
      </c>
      <c r="L43" s="310"/>
      <c r="M43" s="245" t="str">
        <f>Datos!K700</f>
        <v/>
      </c>
      <c r="N43" s="245" t="str">
        <f>Datos!L700</f>
        <v/>
      </c>
      <c r="O43" s="205"/>
      <c r="P43" s="205"/>
      <c r="Q43" s="205"/>
      <c r="R43" s="205"/>
      <c r="S43" s="205"/>
      <c r="T43" s="205"/>
      <c r="U43" s="205"/>
      <c r="V43" s="205"/>
      <c r="W43" s="205"/>
      <c r="X43" s="205"/>
      <c r="Y43" s="205"/>
      <c r="Z43" s="205"/>
      <c r="AA43" s="205"/>
      <c r="AB43" s="205"/>
      <c r="AC43" s="205"/>
      <c r="AD43" s="205"/>
      <c r="AE43" s="205"/>
      <c r="AF43" s="205"/>
      <c r="AG43" s="205"/>
      <c r="AH43" s="205"/>
      <c r="AI43" s="205"/>
      <c r="AJ43" s="205"/>
    </row>
    <row r="44" spans="1:36" ht="15" customHeight="1">
      <c r="A44" s="624"/>
      <c r="C44" s="205"/>
      <c r="D44" s="205"/>
      <c r="E44" s="405" t="str">
        <f>Datos!C701</f>
        <v/>
      </c>
      <c r="F44" s="561" t="str">
        <f>Datos!D701</f>
        <v/>
      </c>
      <c r="G44" s="561" t="str">
        <f>Datos!E701</f>
        <v/>
      </c>
      <c r="H44" s="803" t="str">
        <f>Datos!F701</f>
        <v/>
      </c>
      <c r="I44" s="562" t="str">
        <f>Datos!G701</f>
        <v/>
      </c>
      <c r="J44" s="556" t="str">
        <f>Datos!H701</f>
        <v/>
      </c>
      <c r="K44" s="552" t="str">
        <f>Datos!I701</f>
        <v/>
      </c>
      <c r="L44" s="310"/>
      <c r="M44" s="245" t="str">
        <f>Datos!K701</f>
        <v/>
      </c>
      <c r="N44" s="245" t="str">
        <f>Datos!L701</f>
        <v/>
      </c>
      <c r="O44" s="205"/>
      <c r="P44" s="205"/>
      <c r="Q44" s="205"/>
      <c r="R44" s="205"/>
      <c r="S44" s="205"/>
      <c r="T44" s="205"/>
      <c r="U44" s="205"/>
      <c r="V44" s="205"/>
      <c r="W44" s="205"/>
      <c r="X44" s="205"/>
      <c r="Y44" s="205"/>
      <c r="Z44" s="205"/>
      <c r="AA44" s="205"/>
      <c r="AB44" s="205"/>
      <c r="AC44" s="205"/>
      <c r="AD44" s="205"/>
      <c r="AE44" s="205"/>
      <c r="AF44" s="205"/>
      <c r="AG44" s="205"/>
      <c r="AH44" s="205"/>
      <c r="AI44" s="205"/>
      <c r="AJ44" s="205"/>
    </row>
    <row r="45" spans="1:36" ht="15" customHeight="1">
      <c r="A45" s="624"/>
      <c r="C45" s="205"/>
      <c r="D45" s="205"/>
      <c r="E45" s="405" t="str">
        <f>Datos!C702</f>
        <v/>
      </c>
      <c r="F45" s="561" t="str">
        <f>Datos!D702</f>
        <v/>
      </c>
      <c r="G45" s="561" t="str">
        <f>Datos!E702</f>
        <v/>
      </c>
      <c r="H45" s="803" t="str">
        <f>Datos!F702</f>
        <v/>
      </c>
      <c r="I45" s="562" t="str">
        <f>Datos!G702</f>
        <v/>
      </c>
      <c r="J45" s="556" t="str">
        <f>Datos!H702</f>
        <v/>
      </c>
      <c r="K45" s="552" t="str">
        <f>Datos!I702</f>
        <v/>
      </c>
      <c r="L45" s="310"/>
      <c r="M45" s="245" t="str">
        <f>Datos!K702</f>
        <v/>
      </c>
      <c r="N45" s="245" t="str">
        <f>Datos!L702</f>
        <v/>
      </c>
      <c r="O45" s="205"/>
      <c r="P45" s="205"/>
      <c r="Q45" s="205"/>
      <c r="R45" s="205"/>
      <c r="S45" s="205"/>
      <c r="T45" s="205"/>
      <c r="U45" s="205"/>
      <c r="V45" s="205"/>
      <c r="W45" s="205"/>
      <c r="X45" s="205"/>
      <c r="Y45" s="205"/>
      <c r="Z45" s="205"/>
      <c r="AA45" s="205"/>
      <c r="AB45" s="205"/>
      <c r="AC45" s="205"/>
      <c r="AD45" s="205"/>
      <c r="AE45" s="205"/>
      <c r="AF45" s="205"/>
      <c r="AG45" s="205"/>
      <c r="AH45" s="205"/>
      <c r="AI45" s="205"/>
      <c r="AJ45" s="205"/>
    </row>
    <row r="46" spans="1:36" ht="15" customHeight="1">
      <c r="A46" s="624"/>
      <c r="C46" s="205"/>
      <c r="D46" s="205"/>
      <c r="E46" s="405" t="str">
        <f>Datos!C703</f>
        <v/>
      </c>
      <c r="F46" s="561" t="str">
        <f>Datos!D703</f>
        <v/>
      </c>
      <c r="G46" s="561" t="str">
        <f>Datos!E703</f>
        <v/>
      </c>
      <c r="H46" s="803" t="str">
        <f>Datos!F703</f>
        <v/>
      </c>
      <c r="I46" s="562" t="str">
        <f>Datos!G703</f>
        <v/>
      </c>
      <c r="J46" s="556" t="str">
        <f>Datos!H703</f>
        <v/>
      </c>
      <c r="K46" s="552" t="str">
        <f>Datos!I703</f>
        <v/>
      </c>
      <c r="L46" s="310"/>
      <c r="M46" s="245" t="str">
        <f>Datos!K703</f>
        <v/>
      </c>
      <c r="N46" s="245" t="str">
        <f>Datos!L703</f>
        <v/>
      </c>
      <c r="O46" s="205"/>
      <c r="P46" s="205"/>
      <c r="Q46" s="205"/>
      <c r="R46" s="205"/>
      <c r="S46" s="205"/>
      <c r="T46" s="205"/>
      <c r="U46" s="205"/>
      <c r="V46" s="205"/>
      <c r="W46" s="205"/>
      <c r="X46" s="205"/>
      <c r="Y46" s="205"/>
      <c r="Z46" s="205"/>
      <c r="AA46" s="205"/>
      <c r="AB46" s="205"/>
      <c r="AC46" s="205"/>
      <c r="AD46" s="205"/>
      <c r="AE46" s="205"/>
      <c r="AF46" s="205"/>
      <c r="AG46" s="205"/>
      <c r="AH46" s="205"/>
      <c r="AI46" s="205"/>
      <c r="AJ46" s="205"/>
    </row>
    <row r="47" spans="1:36" ht="15" customHeight="1">
      <c r="A47" s="624"/>
      <c r="C47" s="205"/>
      <c r="D47" s="205"/>
      <c r="E47" s="405" t="str">
        <f>Datos!C704</f>
        <v/>
      </c>
      <c r="F47" s="561" t="str">
        <f>Datos!D704</f>
        <v/>
      </c>
      <c r="G47" s="561" t="str">
        <f>Datos!E704</f>
        <v/>
      </c>
      <c r="H47" s="803" t="str">
        <f>Datos!F704</f>
        <v/>
      </c>
      <c r="I47" s="562" t="str">
        <f>Datos!G704</f>
        <v/>
      </c>
      <c r="J47" s="556" t="str">
        <f>Datos!H704</f>
        <v/>
      </c>
      <c r="K47" s="552" t="str">
        <f>Datos!I704</f>
        <v/>
      </c>
      <c r="L47" s="310"/>
      <c r="M47" s="245" t="str">
        <f>Datos!K704</f>
        <v/>
      </c>
      <c r="N47" s="245" t="str">
        <f>Datos!L704</f>
        <v/>
      </c>
      <c r="O47" s="205"/>
      <c r="P47" s="205"/>
      <c r="Q47" s="205"/>
      <c r="R47" s="205"/>
      <c r="S47" s="205"/>
      <c r="T47" s="205"/>
      <c r="U47" s="205"/>
      <c r="V47" s="205"/>
      <c r="W47" s="205"/>
      <c r="X47" s="205"/>
      <c r="Y47" s="205"/>
      <c r="Z47" s="205"/>
      <c r="AA47" s="205"/>
      <c r="AB47" s="205"/>
      <c r="AC47" s="205"/>
      <c r="AD47" s="205"/>
      <c r="AE47" s="205"/>
      <c r="AF47" s="205"/>
      <c r="AG47" s="205"/>
      <c r="AH47" s="205"/>
      <c r="AI47" s="205"/>
      <c r="AJ47" s="205"/>
    </row>
    <row r="48" spans="1:36" ht="15" customHeight="1">
      <c r="A48" s="624"/>
      <c r="C48" s="205"/>
      <c r="D48" s="205"/>
      <c r="E48" s="405" t="str">
        <f>Datos!C705</f>
        <v/>
      </c>
      <c r="F48" s="561" t="str">
        <f>Datos!D705</f>
        <v/>
      </c>
      <c r="G48" s="561" t="str">
        <f>Datos!E705</f>
        <v/>
      </c>
      <c r="H48" s="803" t="str">
        <f>Datos!F705</f>
        <v/>
      </c>
      <c r="I48" s="562" t="str">
        <f>Datos!G705</f>
        <v/>
      </c>
      <c r="J48" s="556" t="str">
        <f>Datos!H705</f>
        <v/>
      </c>
      <c r="K48" s="552" t="str">
        <f>Datos!I705</f>
        <v/>
      </c>
      <c r="L48" s="310"/>
      <c r="M48" s="245" t="str">
        <f>Datos!K705</f>
        <v/>
      </c>
      <c r="N48" s="245" t="str">
        <f>Datos!L705</f>
        <v/>
      </c>
      <c r="O48" s="205"/>
      <c r="P48" s="205"/>
      <c r="Q48" s="205"/>
      <c r="R48" s="205"/>
      <c r="S48" s="205"/>
      <c r="T48" s="205"/>
      <c r="U48" s="205"/>
      <c r="V48" s="205"/>
      <c r="W48" s="205"/>
      <c r="X48" s="205"/>
      <c r="Y48" s="205"/>
      <c r="Z48" s="205"/>
      <c r="AA48" s="205"/>
      <c r="AB48" s="205"/>
      <c r="AC48" s="205"/>
      <c r="AD48" s="205"/>
      <c r="AE48" s="205"/>
      <c r="AF48" s="205"/>
      <c r="AG48" s="205"/>
      <c r="AH48" s="205"/>
      <c r="AI48" s="205"/>
      <c r="AJ48" s="205"/>
    </row>
    <row r="49" spans="1:36" ht="15" customHeight="1">
      <c r="A49" s="624"/>
      <c r="C49" s="205"/>
      <c r="D49" s="205"/>
      <c r="E49" s="405" t="str">
        <f>Datos!C706</f>
        <v/>
      </c>
      <c r="F49" s="561" t="str">
        <f>Datos!D706</f>
        <v/>
      </c>
      <c r="G49" s="561" t="str">
        <f>Datos!E706</f>
        <v/>
      </c>
      <c r="H49" s="803" t="str">
        <f>Datos!F706</f>
        <v/>
      </c>
      <c r="I49" s="562" t="str">
        <f>Datos!G706</f>
        <v/>
      </c>
      <c r="J49" s="556" t="str">
        <f>Datos!H706</f>
        <v/>
      </c>
      <c r="K49" s="552" t="str">
        <f>Datos!I706</f>
        <v/>
      </c>
      <c r="L49" s="310"/>
      <c r="M49" s="245" t="str">
        <f>Datos!K706</f>
        <v/>
      </c>
      <c r="N49" s="245" t="str">
        <f>Datos!L706</f>
        <v/>
      </c>
      <c r="O49" s="205"/>
      <c r="P49" s="205"/>
      <c r="Q49" s="205"/>
      <c r="R49" s="205"/>
      <c r="S49" s="205"/>
      <c r="T49" s="205"/>
      <c r="U49" s="205"/>
      <c r="V49" s="205"/>
      <c r="W49" s="205"/>
      <c r="X49" s="205"/>
      <c r="Y49" s="205"/>
      <c r="Z49" s="205"/>
      <c r="AA49" s="205"/>
      <c r="AB49" s="205"/>
      <c r="AC49" s="205"/>
      <c r="AD49" s="205"/>
      <c r="AE49" s="205"/>
      <c r="AF49" s="205"/>
      <c r="AG49" s="205"/>
      <c r="AH49" s="205"/>
      <c r="AI49" s="205"/>
      <c r="AJ49" s="205"/>
    </row>
    <row r="50" spans="1:36" ht="15" customHeight="1">
      <c r="A50" s="624"/>
      <c r="C50" s="205"/>
      <c r="D50" s="205"/>
      <c r="E50" s="405" t="str">
        <f>Datos!C707</f>
        <v/>
      </c>
      <c r="F50" s="561" t="str">
        <f>Datos!D707</f>
        <v/>
      </c>
      <c r="G50" s="561" t="str">
        <f>Datos!E707</f>
        <v/>
      </c>
      <c r="H50" s="803" t="str">
        <f>Datos!F707</f>
        <v/>
      </c>
      <c r="I50" s="562" t="str">
        <f>Datos!G707</f>
        <v/>
      </c>
      <c r="J50" s="556" t="str">
        <f>Datos!H707</f>
        <v/>
      </c>
      <c r="K50" s="552" t="str">
        <f>Datos!I707</f>
        <v/>
      </c>
      <c r="L50" s="310"/>
      <c r="M50" s="245" t="str">
        <f>Datos!K707</f>
        <v/>
      </c>
      <c r="N50" s="245" t="str">
        <f>Datos!L707</f>
        <v/>
      </c>
      <c r="O50" s="205"/>
      <c r="P50" s="205"/>
      <c r="Q50" s="205"/>
      <c r="R50" s="205"/>
      <c r="S50" s="205"/>
      <c r="T50" s="205"/>
      <c r="U50" s="205"/>
      <c r="V50" s="205"/>
      <c r="W50" s="205"/>
      <c r="X50" s="205"/>
      <c r="Y50" s="205"/>
      <c r="Z50" s="205"/>
      <c r="AA50" s="205"/>
      <c r="AB50" s="205"/>
      <c r="AC50" s="205"/>
      <c r="AD50" s="205"/>
      <c r="AE50" s="205"/>
      <c r="AF50" s="205"/>
      <c r="AG50" s="205"/>
      <c r="AH50" s="205"/>
      <c r="AI50" s="205"/>
      <c r="AJ50" s="205"/>
    </row>
    <row r="51" spans="1:36" ht="15" customHeight="1">
      <c r="A51" s="624"/>
      <c r="C51" s="205"/>
      <c r="D51" s="205"/>
      <c r="E51" s="206" t="s">
        <v>224</v>
      </c>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row>
    <row r="52" spans="1:36" ht="12.75" customHeight="1">
      <c r="A52" s="624"/>
      <c r="C52" s="203"/>
      <c r="D52" s="205"/>
      <c r="E52" s="1000"/>
      <c r="F52" s="1000"/>
      <c r="G52" s="1000"/>
      <c r="H52" s="1000"/>
      <c r="I52" s="1000"/>
      <c r="J52" s="1000"/>
      <c r="K52" s="1000"/>
      <c r="L52" s="205"/>
      <c r="M52" s="205"/>
      <c r="N52" s="223"/>
      <c r="O52" s="205"/>
      <c r="P52" s="205"/>
      <c r="Q52" s="205"/>
      <c r="R52" s="205"/>
      <c r="S52" s="205"/>
      <c r="T52" s="205"/>
      <c r="U52" s="205"/>
      <c r="V52" s="205"/>
      <c r="W52" s="205"/>
      <c r="X52" s="205"/>
      <c r="Y52" s="205"/>
      <c r="Z52" s="205"/>
      <c r="AA52" s="205"/>
      <c r="AB52" s="205"/>
      <c r="AC52" s="205"/>
      <c r="AD52" s="205"/>
      <c r="AE52" s="205"/>
    </row>
    <row r="53" spans="1:36" ht="21.75" customHeight="1">
      <c r="C53" s="203"/>
      <c r="D53" s="205"/>
      <c r="E53" s="1019" t="s">
        <v>168</v>
      </c>
      <c r="F53" s="1019"/>
      <c r="G53" s="1019"/>
      <c r="H53" s="1019"/>
      <c r="I53" s="1019"/>
      <c r="J53" s="1019"/>
      <c r="K53" s="1019"/>
      <c r="L53" s="1019"/>
      <c r="M53" s="1019"/>
      <c r="N53" s="1019"/>
      <c r="O53" s="1019"/>
      <c r="P53" s="1019"/>
      <c r="Q53" s="205"/>
      <c r="R53" s="205"/>
      <c r="S53" s="205"/>
      <c r="T53" s="205"/>
      <c r="U53" s="205"/>
      <c r="V53" s="205"/>
      <c r="W53" s="205"/>
      <c r="X53" s="205"/>
      <c r="Y53" s="205"/>
      <c r="Z53" s="205"/>
      <c r="AA53" s="205"/>
      <c r="AB53" s="205"/>
      <c r="AC53" s="205"/>
      <c r="AD53" s="205"/>
      <c r="AE53" s="205"/>
      <c r="AF53" s="205"/>
      <c r="AG53" s="205"/>
      <c r="AH53" s="205"/>
      <c r="AI53" s="205"/>
      <c r="AJ53" s="205"/>
    </row>
    <row r="54" spans="1:36" ht="36.75" customHeight="1">
      <c r="C54" s="203"/>
      <c r="D54" s="223"/>
      <c r="E54" s="1008" t="s">
        <v>158</v>
      </c>
      <c r="F54" s="1006" t="s">
        <v>169</v>
      </c>
      <c r="G54" s="960" t="s">
        <v>170</v>
      </c>
      <c r="H54" s="960" t="s">
        <v>160</v>
      </c>
      <c r="I54" s="960" t="s">
        <v>189</v>
      </c>
      <c r="J54" s="960" t="s">
        <v>225</v>
      </c>
      <c r="K54" s="960" t="s">
        <v>226</v>
      </c>
      <c r="L54" s="966" t="s">
        <v>220</v>
      </c>
      <c r="M54" s="1003"/>
      <c r="N54" s="960" t="s">
        <v>221</v>
      </c>
      <c r="O54" s="960" t="s">
        <v>222</v>
      </c>
      <c r="P54" s="1004" t="s">
        <v>227</v>
      </c>
      <c r="Q54" s="205"/>
      <c r="R54" s="223"/>
      <c r="S54" s="205"/>
      <c r="T54" s="205"/>
      <c r="U54" s="205"/>
      <c r="V54" s="205"/>
      <c r="W54" s="205"/>
      <c r="X54" s="205"/>
      <c r="Y54" s="205"/>
      <c r="Z54" s="205"/>
      <c r="AA54" s="205"/>
      <c r="AB54" s="205"/>
      <c r="AC54" s="205"/>
      <c r="AD54" s="205"/>
      <c r="AE54" s="205"/>
      <c r="AF54" s="205"/>
      <c r="AG54" s="205"/>
      <c r="AH54" s="205"/>
      <c r="AI54" s="205"/>
      <c r="AJ54" s="205"/>
    </row>
    <row r="55" spans="1:36" ht="18.75" customHeight="1">
      <c r="C55" s="203"/>
      <c r="D55" s="205"/>
      <c r="E55" s="1009"/>
      <c r="F55" s="1344"/>
      <c r="G55" s="1345"/>
      <c r="H55" s="950"/>
      <c r="I55" s="950"/>
      <c r="J55" s="950"/>
      <c r="K55" s="950"/>
      <c r="L55" s="232" t="s">
        <v>166</v>
      </c>
      <c r="M55" s="232" t="s">
        <v>108</v>
      </c>
      <c r="N55" s="950"/>
      <c r="O55" s="950"/>
      <c r="P55" s="1005"/>
      <c r="Q55" s="205"/>
      <c r="R55" s="205"/>
      <c r="S55" s="205"/>
      <c r="T55" s="205"/>
      <c r="U55" s="205"/>
      <c r="V55" s="205"/>
      <c r="W55" s="205"/>
      <c r="X55" s="205"/>
      <c r="Y55" s="205"/>
      <c r="Z55" s="205"/>
      <c r="AA55" s="205"/>
      <c r="AB55" s="205"/>
      <c r="AC55" s="205"/>
      <c r="AD55" s="205"/>
      <c r="AE55" s="205"/>
      <c r="AF55" s="205"/>
      <c r="AG55" s="205"/>
      <c r="AH55" s="205"/>
      <c r="AI55" s="205"/>
      <c r="AJ55" s="205"/>
    </row>
    <row r="56" spans="1:36" ht="15" customHeight="1">
      <c r="C56" s="203"/>
      <c r="D56" s="205"/>
      <c r="E56" s="405" t="str">
        <f>Datos!C716</f>
        <v/>
      </c>
      <c r="F56" s="593" t="str">
        <f>Datos!D716</f>
        <v/>
      </c>
      <c r="G56" s="547" t="str">
        <f>Datos!E716</f>
        <v/>
      </c>
      <c r="H56" s="559" t="str">
        <f>Datos!F716</f>
        <v/>
      </c>
      <c r="I56" s="804" t="str">
        <f>Datos!G716</f>
        <v/>
      </c>
      <c r="J56" s="557" t="str">
        <f>Datos!H716</f>
        <v/>
      </c>
      <c r="K56" s="554" t="str">
        <f>Datos!I716</f>
        <v/>
      </c>
      <c r="L56" s="551" t="str">
        <f>Datos!J716</f>
        <v/>
      </c>
      <c r="M56" s="335"/>
      <c r="N56" s="338" t="str">
        <f>Datos!L716</f>
        <v/>
      </c>
      <c r="O56" s="338" t="str">
        <f>Datos!M716</f>
        <v/>
      </c>
      <c r="P56" s="336">
        <f>Datos!N716</f>
        <v>0</v>
      </c>
      <c r="Q56" s="225"/>
      <c r="R56" s="205"/>
      <c r="S56" s="205"/>
      <c r="T56" s="205"/>
      <c r="U56" s="205"/>
      <c r="V56" s="205"/>
      <c r="W56" s="205"/>
      <c r="X56" s="205"/>
      <c r="Y56" s="205"/>
      <c r="Z56" s="205"/>
      <c r="AA56" s="205"/>
      <c r="AB56" s="205"/>
      <c r="AC56" s="205"/>
      <c r="AD56" s="205"/>
      <c r="AE56" s="205"/>
      <c r="AF56" s="205"/>
      <c r="AG56" s="205"/>
      <c r="AH56" s="205"/>
      <c r="AI56" s="205"/>
      <c r="AJ56" s="205"/>
    </row>
    <row r="57" spans="1:36" ht="15" customHeight="1">
      <c r="C57" s="203"/>
      <c r="D57" s="205"/>
      <c r="E57" s="405" t="str">
        <f>Datos!C717</f>
        <v/>
      </c>
      <c r="F57" s="594" t="str">
        <f>Datos!D717</f>
        <v/>
      </c>
      <c r="G57" s="545" t="str">
        <f>Datos!E717</f>
        <v/>
      </c>
      <c r="H57" s="559" t="str">
        <f>Datos!F717</f>
        <v/>
      </c>
      <c r="I57" s="805" t="str">
        <f>Datos!G717</f>
        <v/>
      </c>
      <c r="J57" s="558" t="str">
        <f>Datos!H717</f>
        <v/>
      </c>
      <c r="K57" s="556" t="str">
        <f>Datos!I717</f>
        <v/>
      </c>
      <c r="L57" s="551" t="str">
        <f>Datos!J717</f>
        <v/>
      </c>
      <c r="M57" s="333"/>
      <c r="N57" s="338" t="str">
        <f>Datos!L717</f>
        <v/>
      </c>
      <c r="O57" s="338" t="str">
        <f>Datos!M717</f>
        <v/>
      </c>
      <c r="P57" s="205"/>
      <c r="Q57" s="225"/>
      <c r="R57" s="205"/>
      <c r="S57" s="205"/>
      <c r="T57" s="205"/>
      <c r="U57" s="205"/>
      <c r="V57" s="205"/>
      <c r="W57" s="205"/>
      <c r="X57" s="205"/>
      <c r="Y57" s="205"/>
      <c r="Z57" s="205"/>
      <c r="AA57" s="205"/>
      <c r="AB57" s="205"/>
      <c r="AC57" s="205"/>
      <c r="AD57" s="205"/>
      <c r="AE57" s="205"/>
      <c r="AF57" s="205"/>
      <c r="AG57" s="205"/>
      <c r="AH57" s="205"/>
      <c r="AI57" s="205"/>
      <c r="AJ57" s="205"/>
    </row>
    <row r="58" spans="1:36" ht="15" customHeight="1">
      <c r="C58" s="203"/>
      <c r="D58" s="205"/>
      <c r="E58" s="405" t="str">
        <f>Datos!C718</f>
        <v/>
      </c>
      <c r="F58" s="594" t="str">
        <f>Datos!D718</f>
        <v/>
      </c>
      <c r="G58" s="545" t="str">
        <f>Datos!E718</f>
        <v/>
      </c>
      <c r="H58" s="559" t="str">
        <f>Datos!F718</f>
        <v/>
      </c>
      <c r="I58" s="805" t="str">
        <f>Datos!G718</f>
        <v/>
      </c>
      <c r="J58" s="558" t="str">
        <f>Datos!H718</f>
        <v/>
      </c>
      <c r="K58" s="556" t="str">
        <f>Datos!I718</f>
        <v/>
      </c>
      <c r="L58" s="551" t="str">
        <f>Datos!J718</f>
        <v/>
      </c>
      <c r="M58" s="244"/>
      <c r="N58" s="338" t="str">
        <f>Datos!L718</f>
        <v/>
      </c>
      <c r="O58" s="338" t="str">
        <f>Datos!M718</f>
        <v/>
      </c>
      <c r="P58" s="235"/>
      <c r="Q58" s="225"/>
      <c r="R58" s="205"/>
      <c r="S58" s="205"/>
      <c r="T58" s="205"/>
      <c r="U58" s="205"/>
      <c r="V58" s="205"/>
      <c r="W58" s="205"/>
      <c r="X58" s="205"/>
      <c r="Y58" s="205"/>
      <c r="Z58" s="205"/>
      <c r="AA58" s="205"/>
      <c r="AB58" s="205"/>
      <c r="AC58" s="205"/>
      <c r="AD58" s="205"/>
      <c r="AE58" s="205"/>
      <c r="AF58" s="205"/>
      <c r="AG58" s="205"/>
      <c r="AH58" s="205"/>
      <c r="AI58" s="205"/>
      <c r="AJ58" s="205"/>
    </row>
    <row r="59" spans="1:36" ht="15" customHeight="1">
      <c r="C59" s="203"/>
      <c r="D59" s="205"/>
      <c r="E59" s="405" t="str">
        <f>Datos!C719</f>
        <v/>
      </c>
      <c r="F59" s="594" t="str">
        <f>Datos!D719</f>
        <v/>
      </c>
      <c r="G59" s="545" t="str">
        <f>Datos!E719</f>
        <v/>
      </c>
      <c r="H59" s="559" t="str">
        <f>Datos!F719</f>
        <v/>
      </c>
      <c r="I59" s="805" t="str">
        <f>Datos!G719</f>
        <v/>
      </c>
      <c r="J59" s="558" t="str">
        <f>Datos!H719</f>
        <v/>
      </c>
      <c r="K59" s="556" t="str">
        <f>Datos!I719</f>
        <v/>
      </c>
      <c r="L59" s="551" t="str">
        <f>Datos!J719</f>
        <v/>
      </c>
      <c r="M59" s="244"/>
      <c r="N59" s="338" t="str">
        <f>Datos!L719</f>
        <v/>
      </c>
      <c r="O59" s="338" t="str">
        <f>Datos!M719</f>
        <v/>
      </c>
      <c r="P59" s="205"/>
      <c r="Q59" s="225"/>
      <c r="R59" s="205"/>
      <c r="S59" s="205"/>
      <c r="T59" s="205"/>
      <c r="U59" s="205"/>
      <c r="V59" s="205"/>
      <c r="W59" s="205"/>
      <c r="X59" s="205"/>
      <c r="Y59" s="205"/>
      <c r="Z59" s="205"/>
      <c r="AA59" s="205"/>
      <c r="AB59" s="205"/>
      <c r="AC59" s="205"/>
      <c r="AD59" s="205"/>
      <c r="AE59" s="205"/>
      <c r="AF59" s="205"/>
      <c r="AG59" s="205"/>
      <c r="AH59" s="205"/>
      <c r="AI59" s="205"/>
      <c r="AJ59" s="205"/>
    </row>
    <row r="60" spans="1:36" ht="15" customHeight="1">
      <c r="C60" s="203"/>
      <c r="D60" s="205"/>
      <c r="E60" s="405" t="str">
        <f>Datos!C720</f>
        <v/>
      </c>
      <c r="F60" s="594" t="str">
        <f>Datos!D720</f>
        <v/>
      </c>
      <c r="G60" s="545" t="str">
        <f>Datos!E720</f>
        <v/>
      </c>
      <c r="H60" s="559" t="str">
        <f>Datos!F720</f>
        <v/>
      </c>
      <c r="I60" s="805" t="str">
        <f>Datos!G720</f>
        <v/>
      </c>
      <c r="J60" s="558" t="str">
        <f>Datos!H720</f>
        <v/>
      </c>
      <c r="K60" s="556" t="str">
        <f>Datos!I720</f>
        <v/>
      </c>
      <c r="L60" s="551" t="str">
        <f>Datos!J720</f>
        <v/>
      </c>
      <c r="M60" s="244"/>
      <c r="N60" s="338" t="str">
        <f>Datos!L720</f>
        <v/>
      </c>
      <c r="O60" s="338" t="str">
        <f>Datos!M720</f>
        <v/>
      </c>
      <c r="P60" s="205"/>
      <c r="Q60" s="225"/>
      <c r="R60" s="205"/>
      <c r="S60" s="205"/>
      <c r="T60" s="205"/>
      <c r="U60" s="205"/>
      <c r="V60" s="205"/>
      <c r="W60" s="205"/>
      <c r="X60" s="205"/>
      <c r="Y60" s="205"/>
      <c r="Z60" s="205"/>
      <c r="AA60" s="205"/>
      <c r="AB60" s="205"/>
      <c r="AC60" s="205"/>
      <c r="AD60" s="205"/>
      <c r="AE60" s="205"/>
      <c r="AF60" s="205"/>
      <c r="AG60" s="205"/>
      <c r="AH60" s="205"/>
      <c r="AI60" s="205"/>
      <c r="AJ60" s="205"/>
    </row>
    <row r="61" spans="1:36" ht="15" customHeight="1">
      <c r="C61" s="203"/>
      <c r="D61" s="205"/>
      <c r="E61" s="405" t="str">
        <f>Datos!C721</f>
        <v/>
      </c>
      <c r="F61" s="594" t="str">
        <f>Datos!D721</f>
        <v/>
      </c>
      <c r="G61" s="545" t="str">
        <f>Datos!E721</f>
        <v/>
      </c>
      <c r="H61" s="559" t="str">
        <f>Datos!F721</f>
        <v/>
      </c>
      <c r="I61" s="805" t="str">
        <f>Datos!G721</f>
        <v/>
      </c>
      <c r="J61" s="558" t="str">
        <f>Datos!H721</f>
        <v/>
      </c>
      <c r="K61" s="556" t="str">
        <f>Datos!I721</f>
        <v/>
      </c>
      <c r="L61" s="551" t="str">
        <f>Datos!J721</f>
        <v/>
      </c>
      <c r="M61" s="244"/>
      <c r="N61" s="338" t="str">
        <f>Datos!L721</f>
        <v/>
      </c>
      <c r="O61" s="338" t="str">
        <f>Datos!M721</f>
        <v/>
      </c>
      <c r="P61" s="205"/>
      <c r="Q61" s="225"/>
      <c r="R61" s="205"/>
      <c r="S61" s="225"/>
      <c r="T61" s="205"/>
      <c r="U61" s="205"/>
      <c r="V61" s="205"/>
      <c r="W61" s="205"/>
      <c r="X61" s="205"/>
      <c r="Y61" s="205"/>
      <c r="Z61" s="205"/>
      <c r="AA61" s="205"/>
      <c r="AB61" s="205"/>
      <c r="AC61" s="205"/>
      <c r="AD61" s="205"/>
      <c r="AE61" s="205"/>
      <c r="AF61" s="205"/>
      <c r="AG61" s="205"/>
      <c r="AH61" s="205"/>
      <c r="AI61" s="205"/>
      <c r="AJ61" s="205"/>
    </row>
    <row r="62" spans="1:36" ht="15" customHeight="1">
      <c r="C62" s="203"/>
      <c r="D62" s="205"/>
      <c r="E62" s="405" t="str">
        <f>Datos!C722</f>
        <v/>
      </c>
      <c r="F62" s="594" t="str">
        <f>Datos!D722</f>
        <v/>
      </c>
      <c r="G62" s="545" t="str">
        <f>Datos!E722</f>
        <v/>
      </c>
      <c r="H62" s="559" t="str">
        <f>Datos!F722</f>
        <v/>
      </c>
      <c r="I62" s="805" t="str">
        <f>Datos!G722</f>
        <v/>
      </c>
      <c r="J62" s="558" t="str">
        <f>Datos!H722</f>
        <v/>
      </c>
      <c r="K62" s="556" t="str">
        <f>Datos!I722</f>
        <v/>
      </c>
      <c r="L62" s="551" t="str">
        <f>Datos!J722</f>
        <v/>
      </c>
      <c r="M62" s="244"/>
      <c r="N62" s="338" t="str">
        <f>Datos!L722</f>
        <v/>
      </c>
      <c r="O62" s="338" t="str">
        <f>Datos!M722</f>
        <v/>
      </c>
      <c r="P62" s="205"/>
      <c r="Q62" s="225"/>
      <c r="R62" s="205"/>
      <c r="S62" s="225"/>
      <c r="T62" s="205"/>
      <c r="U62" s="205"/>
      <c r="V62" s="205"/>
      <c r="W62" s="205"/>
      <c r="X62" s="205"/>
      <c r="Y62" s="205"/>
      <c r="Z62" s="205"/>
      <c r="AA62" s="205"/>
      <c r="AB62" s="205"/>
      <c r="AC62" s="205"/>
      <c r="AD62" s="205"/>
      <c r="AE62" s="205"/>
      <c r="AF62" s="205"/>
      <c r="AG62" s="205"/>
      <c r="AH62" s="205"/>
      <c r="AI62" s="205"/>
      <c r="AJ62" s="205"/>
    </row>
    <row r="63" spans="1:36" ht="15" customHeight="1">
      <c r="C63" s="203"/>
      <c r="D63" s="205"/>
      <c r="E63" s="405" t="str">
        <f>Datos!C723</f>
        <v/>
      </c>
      <c r="F63" s="594" t="str">
        <f>Datos!D723</f>
        <v/>
      </c>
      <c r="G63" s="545" t="str">
        <f>Datos!E723</f>
        <v/>
      </c>
      <c r="H63" s="559" t="str">
        <f>Datos!F723</f>
        <v/>
      </c>
      <c r="I63" s="805" t="str">
        <f>Datos!G723</f>
        <v/>
      </c>
      <c r="J63" s="558" t="str">
        <f>Datos!H723</f>
        <v/>
      </c>
      <c r="K63" s="556" t="str">
        <f>Datos!I723</f>
        <v/>
      </c>
      <c r="L63" s="551" t="str">
        <f>Datos!J723</f>
        <v/>
      </c>
      <c r="M63" s="244"/>
      <c r="N63" s="338" t="str">
        <f>Datos!L723</f>
        <v/>
      </c>
      <c r="O63" s="338" t="str">
        <f>Datos!M723</f>
        <v/>
      </c>
      <c r="P63" s="205"/>
      <c r="Q63" s="225"/>
      <c r="R63" s="205"/>
      <c r="S63" s="225"/>
      <c r="T63" s="205"/>
      <c r="U63" s="205"/>
      <c r="V63" s="205"/>
      <c r="W63" s="205"/>
      <c r="X63" s="205"/>
      <c r="Y63" s="205"/>
      <c r="Z63" s="205"/>
      <c r="AA63" s="205"/>
      <c r="AB63" s="205"/>
      <c r="AC63" s="205"/>
      <c r="AD63" s="205"/>
      <c r="AE63" s="205"/>
      <c r="AF63" s="205"/>
      <c r="AG63" s="205"/>
      <c r="AH63" s="205"/>
      <c r="AI63" s="205"/>
      <c r="AJ63" s="205"/>
    </row>
    <row r="64" spans="1:36" ht="15" customHeight="1">
      <c r="C64" s="203"/>
      <c r="D64" s="205"/>
      <c r="E64" s="405" t="str">
        <f>Datos!C724</f>
        <v/>
      </c>
      <c r="F64" s="594" t="str">
        <f>Datos!D724</f>
        <v/>
      </c>
      <c r="G64" s="545" t="str">
        <f>Datos!E724</f>
        <v/>
      </c>
      <c r="H64" s="559" t="str">
        <f>Datos!F724</f>
        <v/>
      </c>
      <c r="I64" s="805" t="str">
        <f>Datos!G724</f>
        <v/>
      </c>
      <c r="J64" s="558" t="str">
        <f>Datos!H724</f>
        <v/>
      </c>
      <c r="K64" s="556" t="str">
        <f>Datos!I724</f>
        <v/>
      </c>
      <c r="L64" s="551" t="str">
        <f>Datos!J724</f>
        <v/>
      </c>
      <c r="M64" s="244"/>
      <c r="N64" s="338" t="str">
        <f>Datos!L724</f>
        <v/>
      </c>
      <c r="O64" s="338" t="str">
        <f>Datos!M724</f>
        <v/>
      </c>
      <c r="P64" s="205"/>
      <c r="Q64" s="225"/>
      <c r="R64" s="205"/>
      <c r="S64" s="225"/>
      <c r="T64" s="205"/>
      <c r="U64" s="205"/>
      <c r="V64" s="205"/>
      <c r="W64" s="205"/>
      <c r="X64" s="205"/>
      <c r="Y64" s="205"/>
      <c r="Z64" s="205"/>
      <c r="AA64" s="205"/>
      <c r="AB64" s="205"/>
      <c r="AC64" s="205"/>
      <c r="AD64" s="205"/>
      <c r="AE64" s="205"/>
      <c r="AF64" s="205"/>
      <c r="AG64" s="205"/>
      <c r="AH64" s="205"/>
      <c r="AI64" s="205"/>
      <c r="AJ64" s="205"/>
    </row>
    <row r="65" spans="3:36" ht="15" customHeight="1">
      <c r="C65" s="203"/>
      <c r="D65" s="205"/>
      <c r="E65" s="405" t="str">
        <f>Datos!C725</f>
        <v/>
      </c>
      <c r="F65" s="594" t="str">
        <f>Datos!D725</f>
        <v/>
      </c>
      <c r="G65" s="545" t="str">
        <f>Datos!E725</f>
        <v/>
      </c>
      <c r="H65" s="559" t="str">
        <f>Datos!F725</f>
        <v/>
      </c>
      <c r="I65" s="805" t="str">
        <f>Datos!G725</f>
        <v/>
      </c>
      <c r="J65" s="558" t="str">
        <f>Datos!H725</f>
        <v/>
      </c>
      <c r="K65" s="556" t="str">
        <f>Datos!I725</f>
        <v/>
      </c>
      <c r="L65" s="551" t="str">
        <f>Datos!J725</f>
        <v/>
      </c>
      <c r="M65" s="244"/>
      <c r="N65" s="338" t="str">
        <f>Datos!L725</f>
        <v/>
      </c>
      <c r="O65" s="338" t="str">
        <f>Datos!M725</f>
        <v/>
      </c>
      <c r="P65" s="205"/>
      <c r="Q65" s="225"/>
      <c r="R65" s="205"/>
      <c r="S65" s="225"/>
      <c r="T65" s="205"/>
      <c r="U65" s="205"/>
      <c r="V65" s="205"/>
      <c r="W65" s="205"/>
      <c r="X65" s="205"/>
      <c r="Y65" s="205"/>
      <c r="Z65" s="205"/>
      <c r="AA65" s="205"/>
      <c r="AB65" s="205"/>
      <c r="AC65" s="205"/>
      <c r="AD65" s="205"/>
      <c r="AE65" s="205"/>
      <c r="AF65" s="205"/>
      <c r="AG65" s="205"/>
      <c r="AH65" s="205"/>
      <c r="AI65" s="205"/>
      <c r="AJ65" s="205"/>
    </row>
    <row r="66" spans="3:36" ht="15" customHeight="1">
      <c r="C66" s="203"/>
      <c r="D66" s="205"/>
      <c r="E66" s="405" t="str">
        <f>Datos!C726</f>
        <v/>
      </c>
      <c r="F66" s="594" t="str">
        <f>Datos!D726</f>
        <v/>
      </c>
      <c r="G66" s="545" t="str">
        <f>Datos!E726</f>
        <v/>
      </c>
      <c r="H66" s="559" t="str">
        <f>Datos!F726</f>
        <v/>
      </c>
      <c r="I66" s="805" t="str">
        <f>Datos!G726</f>
        <v/>
      </c>
      <c r="J66" s="558" t="str">
        <f>Datos!H726</f>
        <v/>
      </c>
      <c r="K66" s="556" t="str">
        <f>Datos!I726</f>
        <v/>
      </c>
      <c r="L66" s="551" t="str">
        <f>Datos!J726</f>
        <v/>
      </c>
      <c r="M66" s="244"/>
      <c r="N66" s="338" t="str">
        <f>Datos!L726</f>
        <v/>
      </c>
      <c r="O66" s="338" t="str">
        <f>Datos!M726</f>
        <v/>
      </c>
      <c r="P66" s="205"/>
      <c r="Q66" s="225"/>
      <c r="R66" s="205"/>
      <c r="S66" s="225"/>
      <c r="T66" s="205"/>
      <c r="U66" s="205"/>
      <c r="V66" s="205"/>
      <c r="W66" s="205"/>
      <c r="X66" s="205"/>
      <c r="Y66" s="205"/>
      <c r="Z66" s="205"/>
      <c r="AA66" s="205"/>
      <c r="AB66" s="205"/>
      <c r="AC66" s="205"/>
      <c r="AD66" s="205"/>
      <c r="AE66" s="205"/>
      <c r="AF66" s="205"/>
      <c r="AG66" s="205"/>
      <c r="AH66" s="205"/>
      <c r="AI66" s="205"/>
      <c r="AJ66" s="205"/>
    </row>
    <row r="67" spans="3:36" ht="15" customHeight="1">
      <c r="C67" s="203"/>
      <c r="D67" s="205"/>
      <c r="E67" s="405" t="str">
        <f>Datos!C727</f>
        <v/>
      </c>
      <c r="F67" s="594" t="str">
        <f>Datos!D727</f>
        <v/>
      </c>
      <c r="G67" s="545" t="str">
        <f>Datos!E727</f>
        <v/>
      </c>
      <c r="H67" s="559" t="str">
        <f>Datos!F727</f>
        <v/>
      </c>
      <c r="I67" s="805" t="str">
        <f>Datos!G727</f>
        <v/>
      </c>
      <c r="J67" s="558" t="str">
        <f>Datos!H727</f>
        <v/>
      </c>
      <c r="K67" s="556" t="str">
        <f>Datos!I727</f>
        <v/>
      </c>
      <c r="L67" s="551" t="str">
        <f>Datos!J727</f>
        <v/>
      </c>
      <c r="M67" s="244"/>
      <c r="N67" s="338" t="str">
        <f>Datos!L727</f>
        <v/>
      </c>
      <c r="O67" s="338" t="str">
        <f>Datos!M727</f>
        <v/>
      </c>
      <c r="P67" s="205"/>
      <c r="Q67" s="225"/>
      <c r="R67" s="205"/>
      <c r="S67" s="225"/>
      <c r="T67" s="205"/>
      <c r="U67" s="205"/>
      <c r="V67" s="205"/>
      <c r="W67" s="205"/>
      <c r="X67" s="205"/>
      <c r="Y67" s="205"/>
      <c r="Z67" s="205"/>
      <c r="AA67" s="205"/>
      <c r="AB67" s="205"/>
      <c r="AC67" s="205"/>
      <c r="AD67" s="205"/>
      <c r="AE67" s="205"/>
      <c r="AF67" s="205"/>
      <c r="AG67" s="205"/>
      <c r="AH67" s="205"/>
      <c r="AI67" s="205"/>
      <c r="AJ67" s="205"/>
    </row>
    <row r="68" spans="3:36" ht="15" customHeight="1">
      <c r="C68" s="203"/>
      <c r="D68" s="205"/>
      <c r="E68" s="405" t="str">
        <f>Datos!C728</f>
        <v/>
      </c>
      <c r="F68" s="594" t="str">
        <f>Datos!D728</f>
        <v/>
      </c>
      <c r="G68" s="545" t="str">
        <f>Datos!E728</f>
        <v/>
      </c>
      <c r="H68" s="559" t="str">
        <f>Datos!F728</f>
        <v/>
      </c>
      <c r="I68" s="805" t="str">
        <f>Datos!G728</f>
        <v/>
      </c>
      <c r="J68" s="558" t="str">
        <f>Datos!H728</f>
        <v/>
      </c>
      <c r="K68" s="556" t="str">
        <f>Datos!I728</f>
        <v/>
      </c>
      <c r="L68" s="551" t="str">
        <f>Datos!J728</f>
        <v/>
      </c>
      <c r="M68" s="244"/>
      <c r="N68" s="338" t="str">
        <f>Datos!L728</f>
        <v/>
      </c>
      <c r="O68" s="338" t="str">
        <f>Datos!M728</f>
        <v/>
      </c>
      <c r="P68" s="205"/>
      <c r="Q68" s="225"/>
      <c r="R68" s="205"/>
      <c r="S68" s="225"/>
      <c r="T68" s="205"/>
      <c r="U68" s="205"/>
      <c r="V68" s="205"/>
      <c r="W68" s="205"/>
      <c r="X68" s="205"/>
      <c r="Y68" s="205"/>
      <c r="Z68" s="205"/>
      <c r="AA68" s="205"/>
      <c r="AB68" s="205"/>
      <c r="AC68" s="205"/>
      <c r="AD68" s="205"/>
      <c r="AE68" s="205"/>
      <c r="AF68" s="205"/>
      <c r="AG68" s="205"/>
      <c r="AH68" s="205"/>
      <c r="AI68" s="205"/>
      <c r="AJ68" s="205"/>
    </row>
    <row r="69" spans="3:36" ht="15" customHeight="1">
      <c r="C69" s="203"/>
      <c r="D69" s="205"/>
      <c r="E69" s="405" t="str">
        <f>Datos!C729</f>
        <v/>
      </c>
      <c r="F69" s="594" t="str">
        <f>Datos!D729</f>
        <v/>
      </c>
      <c r="G69" s="545" t="str">
        <f>Datos!E729</f>
        <v/>
      </c>
      <c r="H69" s="559" t="str">
        <f>Datos!F729</f>
        <v/>
      </c>
      <c r="I69" s="805" t="str">
        <f>Datos!G729</f>
        <v/>
      </c>
      <c r="J69" s="558" t="str">
        <f>Datos!H729</f>
        <v/>
      </c>
      <c r="K69" s="556" t="str">
        <f>Datos!I729</f>
        <v/>
      </c>
      <c r="L69" s="551" t="str">
        <f>Datos!J729</f>
        <v/>
      </c>
      <c r="M69" s="244"/>
      <c r="N69" s="338" t="str">
        <f>Datos!L729</f>
        <v/>
      </c>
      <c r="O69" s="338" t="str">
        <f>Datos!M729</f>
        <v/>
      </c>
      <c r="P69" s="205"/>
      <c r="Q69" s="225"/>
      <c r="R69" s="205"/>
      <c r="S69" s="225"/>
      <c r="T69" s="205"/>
      <c r="U69" s="205"/>
      <c r="V69" s="205"/>
      <c r="W69" s="205"/>
      <c r="X69" s="205"/>
      <c r="Y69" s="205"/>
      <c r="Z69" s="205"/>
      <c r="AA69" s="205"/>
      <c r="AB69" s="205"/>
      <c r="AC69" s="205"/>
      <c r="AD69" s="205"/>
      <c r="AE69" s="205"/>
      <c r="AF69" s="205"/>
      <c r="AG69" s="205"/>
      <c r="AH69" s="205"/>
      <c r="AI69" s="205"/>
      <c r="AJ69" s="205"/>
    </row>
    <row r="70" spans="3:36" ht="15" customHeight="1">
      <c r="C70" s="203"/>
      <c r="D70" s="205"/>
      <c r="E70" s="405" t="str">
        <f>Datos!C730</f>
        <v/>
      </c>
      <c r="F70" s="594" t="str">
        <f>Datos!D730</f>
        <v/>
      </c>
      <c r="G70" s="545" t="str">
        <f>Datos!E730</f>
        <v/>
      </c>
      <c r="H70" s="559" t="str">
        <f>Datos!F730</f>
        <v/>
      </c>
      <c r="I70" s="805" t="str">
        <f>Datos!G730</f>
        <v/>
      </c>
      <c r="J70" s="558" t="str">
        <f>Datos!H730</f>
        <v/>
      </c>
      <c r="K70" s="556" t="str">
        <f>Datos!I730</f>
        <v/>
      </c>
      <c r="L70" s="551" t="str">
        <f>Datos!J730</f>
        <v/>
      </c>
      <c r="M70" s="244"/>
      <c r="N70" s="338" t="str">
        <f>Datos!L730</f>
        <v/>
      </c>
      <c r="O70" s="338" t="str">
        <f>Datos!M730</f>
        <v/>
      </c>
      <c r="P70" s="205"/>
      <c r="Q70" s="225"/>
      <c r="R70" s="205"/>
      <c r="S70" s="225"/>
      <c r="T70" s="205"/>
      <c r="U70" s="205"/>
      <c r="V70" s="205"/>
      <c r="W70" s="205"/>
      <c r="X70" s="205"/>
      <c r="Y70" s="205"/>
      <c r="Z70" s="205"/>
      <c r="AA70" s="205"/>
      <c r="AB70" s="205"/>
      <c r="AC70" s="205"/>
      <c r="AD70" s="205"/>
      <c r="AE70" s="205"/>
      <c r="AF70" s="205"/>
      <c r="AG70" s="205"/>
      <c r="AH70" s="205"/>
      <c r="AI70" s="205"/>
      <c r="AJ70" s="205"/>
    </row>
    <row r="71" spans="3:36" ht="15" customHeight="1">
      <c r="C71" s="203"/>
      <c r="D71" s="205"/>
      <c r="E71" s="405" t="str">
        <f>Datos!C731</f>
        <v/>
      </c>
      <c r="F71" s="594" t="str">
        <f>Datos!D731</f>
        <v/>
      </c>
      <c r="G71" s="545" t="str">
        <f>Datos!E731</f>
        <v/>
      </c>
      <c r="H71" s="559" t="str">
        <f>Datos!F731</f>
        <v/>
      </c>
      <c r="I71" s="805" t="str">
        <f>Datos!G731</f>
        <v/>
      </c>
      <c r="J71" s="558" t="str">
        <f>Datos!H731</f>
        <v/>
      </c>
      <c r="K71" s="556" t="str">
        <f>Datos!I731</f>
        <v/>
      </c>
      <c r="L71" s="551" t="str">
        <f>Datos!J731</f>
        <v/>
      </c>
      <c r="M71" s="244"/>
      <c r="N71" s="338" t="str">
        <f>Datos!L731</f>
        <v/>
      </c>
      <c r="O71" s="338" t="str">
        <f>Datos!M731</f>
        <v/>
      </c>
      <c r="P71" s="205"/>
      <c r="Q71" s="225"/>
      <c r="R71" s="205"/>
      <c r="S71" s="225"/>
      <c r="T71" s="205"/>
      <c r="U71" s="205"/>
      <c r="V71" s="205"/>
      <c r="W71" s="205"/>
      <c r="X71" s="205"/>
      <c r="Y71" s="205"/>
      <c r="Z71" s="205"/>
      <c r="AA71" s="205"/>
      <c r="AB71" s="205"/>
      <c r="AC71" s="205"/>
      <c r="AD71" s="205"/>
      <c r="AE71" s="205"/>
      <c r="AF71" s="205"/>
      <c r="AG71" s="205"/>
      <c r="AH71" s="205"/>
      <c r="AI71" s="205"/>
      <c r="AJ71" s="205"/>
    </row>
    <row r="72" spans="3:36" ht="15" customHeight="1">
      <c r="C72" s="203"/>
      <c r="D72" s="205"/>
      <c r="E72" s="405" t="str">
        <f>Datos!C732</f>
        <v/>
      </c>
      <c r="F72" s="594" t="str">
        <f>Datos!D732</f>
        <v/>
      </c>
      <c r="G72" s="545" t="str">
        <f>Datos!E732</f>
        <v/>
      </c>
      <c r="H72" s="559" t="str">
        <f>Datos!F732</f>
        <v/>
      </c>
      <c r="I72" s="805" t="str">
        <f>Datos!G732</f>
        <v/>
      </c>
      <c r="J72" s="558" t="str">
        <f>Datos!H732</f>
        <v/>
      </c>
      <c r="K72" s="556" t="str">
        <f>Datos!I732</f>
        <v/>
      </c>
      <c r="L72" s="551" t="str">
        <f>Datos!J732</f>
        <v/>
      </c>
      <c r="M72" s="244"/>
      <c r="N72" s="338" t="str">
        <f>Datos!L732</f>
        <v/>
      </c>
      <c r="O72" s="338" t="str">
        <f>Datos!M732</f>
        <v/>
      </c>
      <c r="P72" s="205"/>
      <c r="Q72" s="225"/>
      <c r="R72" s="205"/>
      <c r="S72" s="225"/>
      <c r="T72" s="205"/>
      <c r="U72" s="205"/>
      <c r="V72" s="205"/>
      <c r="W72" s="205"/>
      <c r="X72" s="205"/>
      <c r="Y72" s="205"/>
      <c r="Z72" s="205"/>
      <c r="AA72" s="205"/>
      <c r="AB72" s="205"/>
      <c r="AC72" s="205"/>
      <c r="AD72" s="205"/>
      <c r="AE72" s="205"/>
      <c r="AF72" s="205"/>
      <c r="AG72" s="205"/>
      <c r="AH72" s="205"/>
      <c r="AI72" s="205"/>
      <c r="AJ72" s="205"/>
    </row>
    <row r="73" spans="3:36" ht="15" customHeight="1">
      <c r="C73" s="203"/>
      <c r="D73" s="205"/>
      <c r="E73" s="405" t="str">
        <f>Datos!C733</f>
        <v/>
      </c>
      <c r="F73" s="594" t="str">
        <f>Datos!D733</f>
        <v/>
      </c>
      <c r="G73" s="545" t="str">
        <f>Datos!E733</f>
        <v/>
      </c>
      <c r="H73" s="559" t="str">
        <f>Datos!F733</f>
        <v/>
      </c>
      <c r="I73" s="805" t="str">
        <f>Datos!G733</f>
        <v/>
      </c>
      <c r="J73" s="558" t="str">
        <f>Datos!H733</f>
        <v/>
      </c>
      <c r="K73" s="556" t="str">
        <f>Datos!I733</f>
        <v/>
      </c>
      <c r="L73" s="551" t="str">
        <f>Datos!J733</f>
        <v/>
      </c>
      <c r="M73" s="244"/>
      <c r="N73" s="338" t="str">
        <f>Datos!L733</f>
        <v/>
      </c>
      <c r="O73" s="338" t="str">
        <f>Datos!M733</f>
        <v/>
      </c>
      <c r="P73" s="205"/>
      <c r="Q73" s="225"/>
      <c r="R73" s="205"/>
      <c r="S73" s="225"/>
      <c r="T73" s="205"/>
      <c r="U73" s="205"/>
      <c r="V73" s="205"/>
      <c r="W73" s="205"/>
      <c r="X73" s="205"/>
      <c r="Y73" s="205"/>
      <c r="Z73" s="205"/>
      <c r="AA73" s="205"/>
      <c r="AB73" s="205"/>
      <c r="AC73" s="205"/>
      <c r="AD73" s="205"/>
      <c r="AE73" s="205"/>
      <c r="AF73" s="205"/>
      <c r="AG73" s="205"/>
      <c r="AH73" s="205"/>
      <c r="AI73" s="205"/>
      <c r="AJ73" s="205"/>
    </row>
    <row r="74" spans="3:36" ht="15" customHeight="1">
      <c r="C74" s="203"/>
      <c r="D74" s="205"/>
      <c r="E74" s="206" t="s">
        <v>224</v>
      </c>
      <c r="F74" s="205"/>
      <c r="G74" s="205"/>
      <c r="H74" s="205"/>
      <c r="I74" s="205"/>
      <c r="J74" s="205"/>
      <c r="K74" s="205"/>
      <c r="L74" s="205"/>
      <c r="M74" s="205"/>
      <c r="N74" s="205"/>
      <c r="O74" s="205"/>
      <c r="P74" s="223"/>
      <c r="Q74" s="225"/>
      <c r="R74" s="205"/>
      <c r="S74" s="225"/>
      <c r="T74" s="205"/>
      <c r="U74" s="205"/>
      <c r="V74" s="205"/>
      <c r="W74" s="205"/>
      <c r="X74" s="205"/>
      <c r="Y74" s="205"/>
      <c r="Z74" s="205"/>
      <c r="AA74" s="205"/>
      <c r="AB74" s="205"/>
      <c r="AC74" s="205"/>
      <c r="AD74" s="205"/>
      <c r="AE74" s="205"/>
      <c r="AF74" s="205"/>
      <c r="AG74" s="205"/>
      <c r="AH74" s="205"/>
      <c r="AI74" s="205"/>
      <c r="AJ74" s="205"/>
    </row>
    <row r="75" spans="3:36" ht="15" customHeight="1">
      <c r="C75" s="203"/>
      <c r="D75" s="205"/>
      <c r="E75" s="205"/>
      <c r="F75" s="231"/>
      <c r="G75" s="227"/>
      <c r="H75" s="227"/>
      <c r="I75" s="237"/>
      <c r="J75" s="227"/>
      <c r="K75" s="237"/>
      <c r="L75" s="227"/>
      <c r="M75" s="227"/>
      <c r="N75" s="205"/>
      <c r="O75" s="205"/>
      <c r="P75" s="223"/>
      <c r="Q75" s="225"/>
      <c r="R75" s="205"/>
      <c r="S75" s="225"/>
      <c r="T75" s="205"/>
      <c r="U75" s="205"/>
      <c r="V75" s="205"/>
      <c r="W75" s="205"/>
      <c r="X75" s="205"/>
      <c r="Y75" s="205"/>
      <c r="Z75" s="205"/>
      <c r="AA75" s="205"/>
      <c r="AB75" s="205"/>
      <c r="AC75" s="205"/>
      <c r="AD75" s="205"/>
      <c r="AE75" s="205"/>
      <c r="AF75" s="205"/>
      <c r="AG75" s="205"/>
      <c r="AH75" s="205"/>
      <c r="AI75" s="205"/>
      <c r="AJ75" s="205"/>
    </row>
    <row r="76" spans="3:36" ht="21" customHeight="1">
      <c r="C76" s="203"/>
      <c r="D76" s="225"/>
      <c r="E76" s="1019" t="s">
        <v>228</v>
      </c>
      <c r="F76" s="1019"/>
      <c r="G76" s="1019"/>
      <c r="H76" s="1019"/>
      <c r="I76" s="1019"/>
      <c r="J76" s="1019"/>
      <c r="K76" s="1019"/>
      <c r="L76" s="1019"/>
      <c r="M76" s="1019"/>
      <c r="N76" s="1019"/>
      <c r="O76" s="1019"/>
      <c r="P76" s="1019"/>
      <c r="Q76" s="225"/>
      <c r="R76" s="225"/>
      <c r="S76" s="227"/>
      <c r="T76" s="223"/>
      <c r="U76" s="223"/>
      <c r="V76" s="223"/>
      <c r="W76" s="223"/>
      <c r="X76" s="223"/>
      <c r="Y76" s="223"/>
      <c r="Z76" s="223"/>
      <c r="AA76" s="223"/>
      <c r="AB76" s="223"/>
      <c r="AC76" s="223"/>
      <c r="AD76" s="223"/>
      <c r="AE76" s="223"/>
      <c r="AF76" s="223"/>
      <c r="AG76" s="223"/>
      <c r="AH76" s="223"/>
      <c r="AI76" s="223"/>
      <c r="AJ76" s="223"/>
    </row>
    <row r="77" spans="3:36" ht="28.5" customHeight="1">
      <c r="C77" s="203"/>
      <c r="D77" s="227"/>
      <c r="E77" s="1008" t="s">
        <v>158</v>
      </c>
      <c r="F77" s="1006" t="s">
        <v>159</v>
      </c>
      <c r="G77" s="960" t="s">
        <v>160</v>
      </c>
      <c r="H77" s="960" t="s">
        <v>189</v>
      </c>
      <c r="I77" s="960" t="s">
        <v>178</v>
      </c>
      <c r="J77" s="960" t="s">
        <v>229</v>
      </c>
      <c r="K77" s="960" t="s">
        <v>230</v>
      </c>
      <c r="L77" s="966" t="s">
        <v>220</v>
      </c>
      <c r="M77" s="1003"/>
      <c r="N77" s="960" t="s">
        <v>231</v>
      </c>
      <c r="O77" s="960" t="s">
        <v>222</v>
      </c>
      <c r="P77" s="1004" t="s">
        <v>232</v>
      </c>
      <c r="Q77" s="225"/>
      <c r="R77" s="225"/>
      <c r="S77" s="227"/>
      <c r="T77" s="205"/>
      <c r="U77" s="205"/>
      <c r="V77" s="205"/>
      <c r="W77" s="205"/>
      <c r="X77" s="205"/>
      <c r="Y77" s="205"/>
      <c r="Z77" s="205"/>
      <c r="AA77" s="205"/>
      <c r="AB77" s="205"/>
      <c r="AC77" s="205"/>
      <c r="AD77" s="205"/>
      <c r="AE77" s="205"/>
      <c r="AF77" s="205"/>
      <c r="AG77" s="205"/>
      <c r="AH77" s="205"/>
      <c r="AI77" s="205"/>
      <c r="AJ77" s="205"/>
    </row>
    <row r="78" spans="3:36" ht="27" customHeight="1">
      <c r="C78" s="203"/>
      <c r="D78" s="227"/>
      <c r="E78" s="1009"/>
      <c r="F78" s="1013"/>
      <c r="G78" s="950"/>
      <c r="H78" s="950"/>
      <c r="I78" s="950"/>
      <c r="J78" s="950"/>
      <c r="K78" s="950"/>
      <c r="L78" s="232" t="s">
        <v>166</v>
      </c>
      <c r="M78" s="232" t="s">
        <v>108</v>
      </c>
      <c r="N78" s="950"/>
      <c r="O78" s="950"/>
      <c r="P78" s="1005"/>
      <c r="Q78" s="227"/>
      <c r="R78" s="227"/>
      <c r="S78" s="227"/>
      <c r="T78" s="205"/>
      <c r="U78" s="205"/>
      <c r="V78" s="205"/>
      <c r="W78" s="205"/>
      <c r="X78" s="205"/>
      <c r="Y78" s="205"/>
      <c r="Z78" s="205"/>
      <c r="AA78" s="205"/>
      <c r="AB78" s="205"/>
      <c r="AC78" s="205"/>
      <c r="AD78" s="205"/>
      <c r="AE78" s="205"/>
      <c r="AF78" s="205"/>
      <c r="AG78" s="205"/>
      <c r="AH78" s="205"/>
      <c r="AI78" s="205"/>
      <c r="AJ78" s="205"/>
    </row>
    <row r="79" spans="3:36" ht="15" customHeight="1">
      <c r="C79" s="203"/>
      <c r="D79" s="227"/>
      <c r="E79" s="405" t="str">
        <f>Datos!C742</f>
        <v/>
      </c>
      <c r="F79" s="593" t="str">
        <f>Datos!D742</f>
        <v/>
      </c>
      <c r="G79" s="547" t="str">
        <f>Datos!E742</f>
        <v/>
      </c>
      <c r="H79" s="806" t="str">
        <f>Datos!F742</f>
        <v/>
      </c>
      <c r="I79" s="718" t="str">
        <f>Datos!G742</f>
        <v/>
      </c>
      <c r="J79" s="718" t="str">
        <f>Datos!H742</f>
        <v/>
      </c>
      <c r="K79" s="554" t="str">
        <f>Datos!I742</f>
        <v/>
      </c>
      <c r="L79" s="551" t="str">
        <f>Datos!J742</f>
        <v/>
      </c>
      <c r="M79" s="370"/>
      <c r="N79" s="338" t="str">
        <f>Datos!L742</f>
        <v/>
      </c>
      <c r="O79" s="338" t="str">
        <f>Datos!M742</f>
        <v/>
      </c>
      <c r="P79" s="336">
        <f>Datos!N742</f>
        <v>0</v>
      </c>
      <c r="Q79" s="227"/>
      <c r="R79" s="227"/>
      <c r="S79" s="227"/>
      <c r="T79" s="205"/>
      <c r="U79" s="205"/>
      <c r="V79" s="205"/>
      <c r="W79" s="205"/>
      <c r="X79" s="205"/>
      <c r="Y79" s="205"/>
      <c r="Z79" s="205"/>
      <c r="AA79" s="205"/>
      <c r="AB79" s="205"/>
      <c r="AC79" s="205"/>
      <c r="AD79" s="205"/>
      <c r="AE79" s="205"/>
      <c r="AF79" s="205"/>
      <c r="AG79" s="205"/>
      <c r="AH79" s="205"/>
      <c r="AI79" s="205"/>
      <c r="AJ79" s="205"/>
    </row>
    <row r="80" spans="3:36" ht="15" customHeight="1">
      <c r="C80" s="203"/>
      <c r="D80" s="227"/>
      <c r="E80" s="405" t="str">
        <f>Datos!C743</f>
        <v/>
      </c>
      <c r="F80" s="593" t="str">
        <f>Datos!D743</f>
        <v/>
      </c>
      <c r="G80" s="547" t="str">
        <f>Datos!E743</f>
        <v/>
      </c>
      <c r="H80" s="806" t="str">
        <f>Datos!F743</f>
        <v/>
      </c>
      <c r="I80" s="718" t="str">
        <f>Datos!G743</f>
        <v/>
      </c>
      <c r="J80" s="718" t="str">
        <f>Datos!H743</f>
        <v/>
      </c>
      <c r="K80" s="554" t="str">
        <f>Datos!I743</f>
        <v/>
      </c>
      <c r="L80" s="551" t="str">
        <f>Datos!J743</f>
        <v/>
      </c>
      <c r="M80" s="371"/>
      <c r="N80" s="338" t="str">
        <f>Datos!L743</f>
        <v/>
      </c>
      <c r="O80" s="338" t="str">
        <f>Datos!M743</f>
        <v/>
      </c>
      <c r="P80" s="205"/>
      <c r="Q80" s="205"/>
      <c r="R80" s="205"/>
      <c r="S80" s="205"/>
      <c r="T80" s="205"/>
      <c r="U80" s="205"/>
      <c r="V80" s="205"/>
      <c r="W80" s="205"/>
      <c r="X80" s="205"/>
      <c r="Y80" s="205"/>
      <c r="Z80" s="205"/>
      <c r="AA80" s="205"/>
      <c r="AB80" s="205"/>
      <c r="AC80" s="205"/>
      <c r="AD80" s="205"/>
      <c r="AE80" s="205"/>
      <c r="AF80" s="205"/>
      <c r="AG80" s="205"/>
      <c r="AH80" s="205"/>
      <c r="AI80" s="205"/>
      <c r="AJ80" s="205"/>
    </row>
    <row r="81" spans="3:36" ht="15" customHeight="1">
      <c r="C81" s="203"/>
      <c r="D81" s="227"/>
      <c r="E81" s="405" t="str">
        <f>Datos!C744</f>
        <v/>
      </c>
      <c r="F81" s="593" t="str">
        <f>Datos!D744</f>
        <v/>
      </c>
      <c r="G81" s="547" t="str">
        <f>Datos!E744</f>
        <v/>
      </c>
      <c r="H81" s="806" t="str">
        <f>Datos!F744</f>
        <v/>
      </c>
      <c r="I81" s="718" t="str">
        <f>Datos!G744</f>
        <v/>
      </c>
      <c r="J81" s="718" t="str">
        <f>Datos!H744</f>
        <v/>
      </c>
      <c r="K81" s="554" t="str">
        <f>Datos!I744</f>
        <v/>
      </c>
      <c r="L81" s="551" t="str">
        <f>Datos!J744</f>
        <v/>
      </c>
      <c r="M81" s="371"/>
      <c r="N81" s="338" t="str">
        <f>Datos!L744</f>
        <v/>
      </c>
      <c r="O81" s="338" t="str">
        <f>Datos!M744</f>
        <v/>
      </c>
      <c r="P81" s="205"/>
      <c r="Q81" s="205"/>
      <c r="R81" s="205"/>
      <c r="S81" s="205"/>
      <c r="T81" s="205"/>
      <c r="U81" s="205"/>
      <c r="V81" s="205"/>
      <c r="W81" s="205"/>
      <c r="X81" s="205"/>
      <c r="Y81" s="205"/>
      <c r="Z81" s="205"/>
      <c r="AA81" s="205"/>
      <c r="AB81" s="205"/>
      <c r="AC81" s="205"/>
      <c r="AD81" s="205"/>
      <c r="AE81" s="205"/>
      <c r="AF81" s="205"/>
      <c r="AG81" s="205"/>
      <c r="AH81" s="205"/>
      <c r="AI81" s="205"/>
      <c r="AJ81" s="205"/>
    </row>
    <row r="82" spans="3:36" ht="15" customHeight="1">
      <c r="C82" s="203"/>
      <c r="D82" s="227"/>
      <c r="E82" s="405" t="str">
        <f>Datos!C745</f>
        <v/>
      </c>
      <c r="F82" s="593" t="str">
        <f>Datos!D745</f>
        <v/>
      </c>
      <c r="G82" s="547" t="str">
        <f>Datos!E745</f>
        <v/>
      </c>
      <c r="H82" s="806" t="str">
        <f>Datos!F745</f>
        <v/>
      </c>
      <c r="I82" s="718" t="str">
        <f>Datos!G745</f>
        <v/>
      </c>
      <c r="J82" s="718" t="str">
        <f>Datos!H745</f>
        <v/>
      </c>
      <c r="K82" s="554" t="str">
        <f>Datos!I745</f>
        <v/>
      </c>
      <c r="L82" s="551" t="str">
        <f>Datos!J745</f>
        <v/>
      </c>
      <c r="M82" s="371"/>
      <c r="N82" s="338" t="str">
        <f>Datos!L745</f>
        <v/>
      </c>
      <c r="O82" s="338" t="str">
        <f>Datos!M745</f>
        <v/>
      </c>
      <c r="P82" s="205"/>
      <c r="Q82" s="205"/>
      <c r="R82" s="205"/>
      <c r="S82" s="205"/>
      <c r="T82" s="205"/>
      <c r="U82" s="205"/>
      <c r="V82" s="205"/>
      <c r="W82" s="205"/>
      <c r="X82" s="205"/>
      <c r="Y82" s="205"/>
      <c r="Z82" s="205"/>
      <c r="AA82" s="205"/>
      <c r="AB82" s="205"/>
      <c r="AC82" s="205"/>
      <c r="AD82" s="205"/>
      <c r="AE82" s="205"/>
      <c r="AF82" s="205"/>
      <c r="AG82" s="205"/>
      <c r="AH82" s="205"/>
      <c r="AI82" s="205"/>
      <c r="AJ82" s="205"/>
    </row>
    <row r="83" spans="3:36" ht="15" customHeight="1">
      <c r="C83" s="203"/>
      <c r="D83" s="227"/>
      <c r="E83" s="405" t="str">
        <f>Datos!C746</f>
        <v/>
      </c>
      <c r="F83" s="593" t="str">
        <f>Datos!D746</f>
        <v/>
      </c>
      <c r="G83" s="547" t="str">
        <f>Datos!E746</f>
        <v/>
      </c>
      <c r="H83" s="806" t="str">
        <f>Datos!F746</f>
        <v/>
      </c>
      <c r="I83" s="718" t="str">
        <f>Datos!G746</f>
        <v/>
      </c>
      <c r="J83" s="718" t="str">
        <f>Datos!H746</f>
        <v/>
      </c>
      <c r="K83" s="554" t="str">
        <f>Datos!I746</f>
        <v/>
      </c>
      <c r="L83" s="551" t="str">
        <f>Datos!J746</f>
        <v/>
      </c>
      <c r="M83" s="371"/>
      <c r="N83" s="338" t="str">
        <f>Datos!L746</f>
        <v/>
      </c>
      <c r="O83" s="338" t="str">
        <f>Datos!M746</f>
        <v/>
      </c>
      <c r="P83" s="205"/>
      <c r="Q83" s="205"/>
      <c r="R83" s="205"/>
      <c r="S83" s="205"/>
      <c r="T83" s="205"/>
      <c r="U83" s="205"/>
      <c r="V83" s="205"/>
      <c r="W83" s="205"/>
      <c r="X83" s="205"/>
      <c r="Y83" s="205"/>
      <c r="Z83" s="205"/>
      <c r="AA83" s="205"/>
      <c r="AB83" s="205"/>
      <c r="AC83" s="205"/>
      <c r="AD83" s="205"/>
      <c r="AE83" s="205"/>
      <c r="AF83" s="205"/>
      <c r="AG83" s="205"/>
      <c r="AH83" s="205"/>
      <c r="AI83" s="205"/>
      <c r="AJ83" s="205"/>
    </row>
    <row r="84" spans="3:36" ht="15" customHeight="1">
      <c r="C84" s="203"/>
      <c r="D84" s="227"/>
      <c r="E84" s="405" t="str">
        <f>Datos!C747</f>
        <v/>
      </c>
      <c r="F84" s="593" t="str">
        <f>Datos!D747</f>
        <v/>
      </c>
      <c r="G84" s="547" t="str">
        <f>Datos!E747</f>
        <v/>
      </c>
      <c r="H84" s="806" t="str">
        <f>Datos!F747</f>
        <v/>
      </c>
      <c r="I84" s="718" t="str">
        <f>Datos!G747</f>
        <v/>
      </c>
      <c r="J84" s="718" t="str">
        <f>Datos!H747</f>
        <v/>
      </c>
      <c r="K84" s="554" t="str">
        <f>Datos!I747</f>
        <v/>
      </c>
      <c r="L84" s="551" t="str">
        <f>Datos!J747</f>
        <v/>
      </c>
      <c r="M84" s="371"/>
      <c r="N84" s="338" t="str">
        <f>Datos!L747</f>
        <v/>
      </c>
      <c r="O84" s="338" t="str">
        <f>Datos!M747</f>
        <v/>
      </c>
      <c r="P84" s="205"/>
      <c r="Q84" s="205"/>
      <c r="R84" s="205"/>
      <c r="S84" s="205"/>
      <c r="T84" s="205"/>
      <c r="U84" s="205"/>
      <c r="V84" s="205"/>
      <c r="W84" s="205"/>
      <c r="X84" s="205"/>
      <c r="Y84" s="205"/>
      <c r="Z84" s="205"/>
      <c r="AA84" s="205"/>
      <c r="AB84" s="205"/>
      <c r="AC84" s="205"/>
      <c r="AD84" s="205"/>
      <c r="AE84" s="205"/>
      <c r="AF84" s="205"/>
      <c r="AG84" s="205"/>
      <c r="AH84" s="205"/>
      <c r="AI84" s="205"/>
      <c r="AJ84" s="205"/>
    </row>
    <row r="85" spans="3:36" ht="15" customHeight="1">
      <c r="C85" s="203"/>
      <c r="D85" s="227"/>
      <c r="E85" s="405" t="str">
        <f>Datos!C748</f>
        <v/>
      </c>
      <c r="F85" s="593" t="str">
        <f>Datos!D748</f>
        <v/>
      </c>
      <c r="G85" s="547" t="str">
        <f>Datos!E748</f>
        <v/>
      </c>
      <c r="H85" s="806" t="str">
        <f>Datos!F748</f>
        <v/>
      </c>
      <c r="I85" s="718" t="str">
        <f>Datos!G748</f>
        <v/>
      </c>
      <c r="J85" s="718" t="str">
        <f>Datos!H748</f>
        <v/>
      </c>
      <c r="K85" s="554" t="str">
        <f>Datos!I748</f>
        <v/>
      </c>
      <c r="L85" s="551" t="str">
        <f>Datos!J748</f>
        <v/>
      </c>
      <c r="M85" s="371"/>
      <c r="N85" s="338" t="str">
        <f>Datos!L748</f>
        <v/>
      </c>
      <c r="O85" s="338" t="str">
        <f>Datos!M748</f>
        <v/>
      </c>
      <c r="P85" s="205"/>
      <c r="Q85" s="205"/>
      <c r="R85" s="205"/>
      <c r="S85" s="205"/>
      <c r="T85" s="205"/>
      <c r="U85" s="205"/>
      <c r="V85" s="205"/>
      <c r="W85" s="205"/>
      <c r="X85" s="205"/>
      <c r="Y85" s="205"/>
      <c r="Z85" s="205"/>
      <c r="AA85" s="205"/>
      <c r="AB85" s="205"/>
      <c r="AC85" s="205"/>
      <c r="AD85" s="205"/>
      <c r="AE85" s="205"/>
      <c r="AF85" s="205"/>
      <c r="AG85" s="205"/>
      <c r="AH85" s="205"/>
      <c r="AI85" s="205"/>
      <c r="AJ85" s="205"/>
    </row>
    <row r="86" spans="3:36" ht="15" customHeight="1">
      <c r="C86" s="203"/>
      <c r="D86" s="227"/>
      <c r="E86" s="405" t="str">
        <f>Datos!C749</f>
        <v/>
      </c>
      <c r="F86" s="593" t="str">
        <f>Datos!D749</f>
        <v/>
      </c>
      <c r="G86" s="547" t="str">
        <f>Datos!E749</f>
        <v/>
      </c>
      <c r="H86" s="806" t="str">
        <f>Datos!F749</f>
        <v/>
      </c>
      <c r="I86" s="718" t="str">
        <f>Datos!G749</f>
        <v/>
      </c>
      <c r="J86" s="718" t="str">
        <f>Datos!H749</f>
        <v/>
      </c>
      <c r="K86" s="554" t="str">
        <f>Datos!I749</f>
        <v/>
      </c>
      <c r="L86" s="551" t="str">
        <f>Datos!J749</f>
        <v/>
      </c>
      <c r="M86" s="371"/>
      <c r="N86" s="338" t="str">
        <f>Datos!L749</f>
        <v/>
      </c>
      <c r="O86" s="338" t="str">
        <f>Datos!M749</f>
        <v/>
      </c>
      <c r="P86" s="205"/>
      <c r="Q86" s="205"/>
      <c r="R86" s="205"/>
      <c r="S86" s="205"/>
      <c r="T86" s="205"/>
      <c r="U86" s="205"/>
      <c r="V86" s="205"/>
      <c r="W86" s="205"/>
      <c r="X86" s="205"/>
      <c r="Y86" s="205"/>
      <c r="Z86" s="205"/>
      <c r="AA86" s="205"/>
      <c r="AB86" s="205"/>
      <c r="AC86" s="205"/>
      <c r="AD86" s="205"/>
      <c r="AE86" s="205"/>
      <c r="AF86" s="205"/>
      <c r="AG86" s="205"/>
      <c r="AH86" s="205"/>
      <c r="AI86" s="205"/>
      <c r="AJ86" s="205"/>
    </row>
    <row r="87" spans="3:36" ht="15" customHeight="1">
      <c r="C87" s="203"/>
      <c r="D87" s="227"/>
      <c r="E87" s="405" t="str">
        <f>Datos!C750</f>
        <v/>
      </c>
      <c r="F87" s="593" t="str">
        <f>Datos!D750</f>
        <v/>
      </c>
      <c r="G87" s="547" t="str">
        <f>Datos!E750</f>
        <v/>
      </c>
      <c r="H87" s="806" t="str">
        <f>Datos!F750</f>
        <v/>
      </c>
      <c r="I87" s="718" t="str">
        <f>Datos!G750</f>
        <v/>
      </c>
      <c r="J87" s="718" t="str">
        <f>Datos!H750</f>
        <v/>
      </c>
      <c r="K87" s="554" t="str">
        <f>Datos!I750</f>
        <v/>
      </c>
      <c r="L87" s="551" t="str">
        <f>Datos!J750</f>
        <v/>
      </c>
      <c r="M87" s="371"/>
      <c r="N87" s="338" t="str">
        <f>Datos!L750</f>
        <v/>
      </c>
      <c r="O87" s="338" t="str">
        <f>Datos!M750</f>
        <v/>
      </c>
      <c r="P87" s="205"/>
      <c r="Q87" s="205"/>
      <c r="R87" s="205"/>
      <c r="S87" s="205"/>
      <c r="T87" s="205"/>
      <c r="U87" s="205"/>
      <c r="V87" s="205"/>
      <c r="W87" s="205"/>
      <c r="X87" s="205"/>
      <c r="Y87" s="205"/>
      <c r="Z87" s="205"/>
      <c r="AA87" s="205"/>
      <c r="AB87" s="205"/>
      <c r="AC87" s="205"/>
      <c r="AD87" s="205"/>
      <c r="AE87" s="205"/>
      <c r="AF87" s="205"/>
      <c r="AG87" s="205"/>
      <c r="AH87" s="205"/>
      <c r="AI87" s="205"/>
      <c r="AJ87" s="205"/>
    </row>
    <row r="88" spans="3:36" ht="15" customHeight="1">
      <c r="C88" s="203"/>
      <c r="D88" s="227"/>
      <c r="E88" s="405" t="str">
        <f>Datos!C751</f>
        <v/>
      </c>
      <c r="F88" s="593" t="str">
        <f>Datos!D751</f>
        <v/>
      </c>
      <c r="G88" s="547" t="str">
        <f>Datos!E751</f>
        <v/>
      </c>
      <c r="H88" s="806" t="str">
        <f>Datos!F751</f>
        <v/>
      </c>
      <c r="I88" s="718" t="str">
        <f>Datos!G751</f>
        <v/>
      </c>
      <c r="J88" s="718" t="str">
        <f>Datos!H751</f>
        <v/>
      </c>
      <c r="K88" s="554" t="str">
        <f>Datos!I751</f>
        <v/>
      </c>
      <c r="L88" s="551" t="str">
        <f>Datos!J751</f>
        <v/>
      </c>
      <c r="M88" s="371"/>
      <c r="N88" s="338" t="str">
        <f>Datos!L751</f>
        <v/>
      </c>
      <c r="O88" s="338" t="str">
        <f>Datos!M751</f>
        <v/>
      </c>
      <c r="P88" s="205"/>
      <c r="Q88" s="205"/>
      <c r="R88" s="205"/>
      <c r="S88" s="205"/>
      <c r="T88" s="205"/>
      <c r="U88" s="205"/>
      <c r="V88" s="205"/>
      <c r="W88" s="205"/>
      <c r="X88" s="205"/>
      <c r="Y88" s="205"/>
      <c r="Z88" s="205"/>
      <c r="AA88" s="205"/>
      <c r="AB88" s="205"/>
      <c r="AC88" s="205"/>
      <c r="AD88" s="205"/>
      <c r="AE88" s="205"/>
      <c r="AF88" s="205"/>
      <c r="AG88" s="205"/>
      <c r="AH88" s="205"/>
      <c r="AI88" s="205"/>
      <c r="AJ88" s="205"/>
    </row>
    <row r="89" spans="3:36" ht="15" customHeight="1">
      <c r="C89" s="203"/>
      <c r="D89" s="227"/>
      <c r="E89" s="405" t="str">
        <f>Datos!C752</f>
        <v/>
      </c>
      <c r="F89" s="593" t="str">
        <f>Datos!D752</f>
        <v/>
      </c>
      <c r="G89" s="547" t="str">
        <f>Datos!E752</f>
        <v/>
      </c>
      <c r="H89" s="806" t="str">
        <f>Datos!F752</f>
        <v/>
      </c>
      <c r="I89" s="718" t="str">
        <f>Datos!G752</f>
        <v/>
      </c>
      <c r="J89" s="718" t="str">
        <f>Datos!H752</f>
        <v/>
      </c>
      <c r="K89" s="554" t="str">
        <f>Datos!I752</f>
        <v/>
      </c>
      <c r="L89" s="551" t="str">
        <f>Datos!J752</f>
        <v/>
      </c>
      <c r="M89" s="371"/>
      <c r="N89" s="338" t="str">
        <f>Datos!L752</f>
        <v/>
      </c>
      <c r="O89" s="338" t="str">
        <f>Datos!M752</f>
        <v/>
      </c>
      <c r="P89" s="205"/>
      <c r="Q89" s="205"/>
      <c r="R89" s="205"/>
      <c r="S89" s="205"/>
      <c r="T89" s="205"/>
      <c r="U89" s="205"/>
      <c r="V89" s="205"/>
      <c r="W89" s="205"/>
      <c r="X89" s="205"/>
      <c r="Y89" s="205"/>
      <c r="Z89" s="205"/>
      <c r="AA89" s="205"/>
      <c r="AB89" s="205"/>
      <c r="AC89" s="205"/>
      <c r="AD89" s="205"/>
      <c r="AE89" s="205"/>
      <c r="AF89" s="205"/>
      <c r="AG89" s="205"/>
      <c r="AH89" s="205"/>
      <c r="AI89" s="205"/>
      <c r="AJ89" s="205"/>
    </row>
    <row r="90" spans="3:36" ht="15" customHeight="1">
      <c r="C90" s="203"/>
      <c r="D90" s="227"/>
      <c r="E90" s="405" t="str">
        <f>Datos!C753</f>
        <v/>
      </c>
      <c r="F90" s="593" t="str">
        <f>Datos!D753</f>
        <v/>
      </c>
      <c r="G90" s="547" t="str">
        <f>Datos!E753</f>
        <v/>
      </c>
      <c r="H90" s="806" t="str">
        <f>Datos!F753</f>
        <v/>
      </c>
      <c r="I90" s="718" t="str">
        <f>Datos!G753</f>
        <v/>
      </c>
      <c r="J90" s="718" t="str">
        <f>Datos!H753</f>
        <v/>
      </c>
      <c r="K90" s="554" t="str">
        <f>Datos!I753</f>
        <v/>
      </c>
      <c r="L90" s="551" t="str">
        <f>Datos!J753</f>
        <v/>
      </c>
      <c r="M90" s="371"/>
      <c r="N90" s="338" t="str">
        <f>Datos!L753</f>
        <v/>
      </c>
      <c r="O90" s="338" t="str">
        <f>Datos!M753</f>
        <v/>
      </c>
      <c r="P90" s="205"/>
      <c r="Q90" s="205"/>
      <c r="R90" s="205"/>
      <c r="S90" s="205"/>
      <c r="T90" s="205"/>
      <c r="U90" s="205"/>
      <c r="V90" s="205"/>
      <c r="W90" s="205"/>
      <c r="X90" s="205"/>
      <c r="Y90" s="205"/>
      <c r="Z90" s="205"/>
      <c r="AA90" s="205"/>
      <c r="AB90" s="205"/>
      <c r="AC90" s="205"/>
      <c r="AD90" s="205"/>
      <c r="AE90" s="205"/>
      <c r="AF90" s="205"/>
      <c r="AG90" s="205"/>
      <c r="AH90" s="205"/>
      <c r="AI90" s="205"/>
      <c r="AJ90" s="205"/>
    </row>
    <row r="91" spans="3:36" ht="15" customHeight="1">
      <c r="C91" s="203"/>
      <c r="D91" s="227"/>
      <c r="E91" s="405" t="str">
        <f>Datos!C754</f>
        <v/>
      </c>
      <c r="F91" s="593" t="str">
        <f>Datos!D754</f>
        <v/>
      </c>
      <c r="G91" s="547" t="str">
        <f>Datos!E754</f>
        <v/>
      </c>
      <c r="H91" s="806" t="str">
        <f>Datos!F754</f>
        <v/>
      </c>
      <c r="I91" s="718" t="str">
        <f>Datos!G754</f>
        <v/>
      </c>
      <c r="J91" s="718" t="str">
        <f>Datos!H754</f>
        <v/>
      </c>
      <c r="K91" s="554" t="str">
        <f>Datos!I754</f>
        <v/>
      </c>
      <c r="L91" s="551" t="str">
        <f>Datos!J754</f>
        <v/>
      </c>
      <c r="M91" s="371"/>
      <c r="N91" s="338" t="str">
        <f>Datos!L754</f>
        <v/>
      </c>
      <c r="O91" s="338" t="str">
        <f>Datos!M754</f>
        <v/>
      </c>
      <c r="P91" s="205"/>
      <c r="Q91" s="205"/>
      <c r="R91" s="205"/>
      <c r="S91" s="205"/>
      <c r="T91" s="205"/>
      <c r="U91" s="205"/>
      <c r="V91" s="205"/>
      <c r="W91" s="205"/>
      <c r="X91" s="205"/>
      <c r="Y91" s="205"/>
      <c r="Z91" s="205"/>
      <c r="AA91" s="205"/>
      <c r="AB91" s="205"/>
      <c r="AC91" s="205"/>
      <c r="AD91" s="205"/>
      <c r="AE91" s="205"/>
      <c r="AF91" s="205"/>
      <c r="AG91" s="205"/>
      <c r="AH91" s="205"/>
      <c r="AI91" s="205"/>
      <c r="AJ91" s="205"/>
    </row>
    <row r="92" spans="3:36" ht="15" customHeight="1">
      <c r="C92" s="203"/>
      <c r="D92" s="227"/>
      <c r="E92" s="405" t="str">
        <f>Datos!C755</f>
        <v/>
      </c>
      <c r="F92" s="593" t="str">
        <f>Datos!D755</f>
        <v/>
      </c>
      <c r="G92" s="547" t="str">
        <f>Datos!E755</f>
        <v/>
      </c>
      <c r="H92" s="806" t="str">
        <f>Datos!F755</f>
        <v/>
      </c>
      <c r="I92" s="718" t="str">
        <f>Datos!G755</f>
        <v/>
      </c>
      <c r="J92" s="718" t="str">
        <f>Datos!H755</f>
        <v/>
      </c>
      <c r="K92" s="554" t="str">
        <f>Datos!I755</f>
        <v/>
      </c>
      <c r="L92" s="551" t="str">
        <f>Datos!J755</f>
        <v/>
      </c>
      <c r="M92" s="371"/>
      <c r="N92" s="338" t="str">
        <f>Datos!L755</f>
        <v/>
      </c>
      <c r="O92" s="338" t="str">
        <f>Datos!M755</f>
        <v/>
      </c>
      <c r="P92" s="205"/>
      <c r="Q92" s="205"/>
      <c r="R92" s="205"/>
      <c r="S92" s="205"/>
      <c r="T92" s="205"/>
      <c r="U92" s="205"/>
      <c r="V92" s="205"/>
      <c r="W92" s="205"/>
      <c r="X92" s="205"/>
      <c r="Y92" s="205"/>
      <c r="Z92" s="205"/>
      <c r="AA92" s="205"/>
      <c r="AB92" s="205"/>
      <c r="AC92" s="205"/>
      <c r="AD92" s="205"/>
      <c r="AE92" s="205"/>
      <c r="AF92" s="205"/>
      <c r="AG92" s="205"/>
      <c r="AH92" s="205"/>
      <c r="AI92" s="205"/>
      <c r="AJ92" s="205"/>
    </row>
    <row r="93" spans="3:36" ht="15" customHeight="1">
      <c r="C93" s="203"/>
      <c r="D93" s="227"/>
      <c r="E93" s="405" t="str">
        <f>Datos!C756</f>
        <v/>
      </c>
      <c r="F93" s="593" t="str">
        <f>Datos!D756</f>
        <v/>
      </c>
      <c r="G93" s="547" t="str">
        <f>Datos!E756</f>
        <v/>
      </c>
      <c r="H93" s="806" t="str">
        <f>Datos!F756</f>
        <v/>
      </c>
      <c r="I93" s="718" t="str">
        <f>Datos!G756</f>
        <v/>
      </c>
      <c r="J93" s="718" t="str">
        <f>Datos!H756</f>
        <v/>
      </c>
      <c r="K93" s="554" t="str">
        <f>Datos!I756</f>
        <v/>
      </c>
      <c r="L93" s="551" t="str">
        <f>Datos!J756</f>
        <v/>
      </c>
      <c r="M93" s="371"/>
      <c r="N93" s="338" t="str">
        <f>Datos!L756</f>
        <v/>
      </c>
      <c r="O93" s="338" t="str">
        <f>Datos!M756</f>
        <v/>
      </c>
      <c r="P93" s="205"/>
      <c r="Q93" s="205"/>
      <c r="R93" s="205"/>
      <c r="S93" s="205"/>
      <c r="T93" s="205"/>
      <c r="U93" s="205"/>
      <c r="V93" s="205"/>
      <c r="W93" s="205"/>
      <c r="X93" s="205"/>
      <c r="Y93" s="205"/>
      <c r="Z93" s="205"/>
      <c r="AA93" s="205"/>
      <c r="AB93" s="205"/>
      <c r="AC93" s="205"/>
      <c r="AD93" s="205"/>
      <c r="AE93" s="205"/>
      <c r="AF93" s="205"/>
      <c r="AG93" s="205"/>
      <c r="AH93" s="205"/>
      <c r="AI93" s="205"/>
      <c r="AJ93" s="205"/>
    </row>
    <row r="94" spans="3:36" ht="15" customHeight="1">
      <c r="C94" s="203"/>
      <c r="D94" s="227"/>
      <c r="E94" s="405" t="str">
        <f>Datos!C757</f>
        <v/>
      </c>
      <c r="F94" s="593" t="str">
        <f>Datos!D757</f>
        <v/>
      </c>
      <c r="G94" s="547" t="str">
        <f>Datos!E757</f>
        <v/>
      </c>
      <c r="H94" s="806" t="str">
        <f>Datos!F757</f>
        <v/>
      </c>
      <c r="I94" s="718" t="str">
        <f>Datos!G757</f>
        <v/>
      </c>
      <c r="J94" s="718" t="str">
        <f>Datos!H757</f>
        <v/>
      </c>
      <c r="K94" s="554" t="str">
        <f>Datos!I757</f>
        <v/>
      </c>
      <c r="L94" s="551" t="str">
        <f>Datos!J757</f>
        <v/>
      </c>
      <c r="M94" s="371"/>
      <c r="N94" s="338" t="str">
        <f>Datos!L757</f>
        <v/>
      </c>
      <c r="O94" s="338" t="str">
        <f>Datos!M757</f>
        <v/>
      </c>
      <c r="P94" s="205"/>
      <c r="Q94" s="205"/>
      <c r="R94" s="205"/>
      <c r="S94" s="205"/>
      <c r="T94" s="205"/>
      <c r="U94" s="205"/>
      <c r="V94" s="205"/>
      <c r="W94" s="205"/>
      <c r="X94" s="205"/>
      <c r="Y94" s="205"/>
      <c r="Z94" s="205"/>
      <c r="AA94" s="205"/>
      <c r="AB94" s="205"/>
      <c r="AC94" s="205"/>
      <c r="AD94" s="205"/>
      <c r="AE94" s="205"/>
      <c r="AF94" s="205"/>
      <c r="AG94" s="205"/>
      <c r="AH94" s="205"/>
      <c r="AI94" s="205"/>
      <c r="AJ94" s="205"/>
    </row>
    <row r="95" spans="3:36" ht="15" customHeight="1">
      <c r="C95" s="203"/>
      <c r="D95" s="227"/>
      <c r="E95" s="405" t="str">
        <f>Datos!C758</f>
        <v/>
      </c>
      <c r="F95" s="593" t="str">
        <f>Datos!D758</f>
        <v/>
      </c>
      <c r="G95" s="547" t="str">
        <f>Datos!E758</f>
        <v/>
      </c>
      <c r="H95" s="806" t="str">
        <f>Datos!F758</f>
        <v/>
      </c>
      <c r="I95" s="718" t="str">
        <f>Datos!G758</f>
        <v/>
      </c>
      <c r="J95" s="718" t="str">
        <f>Datos!H758</f>
        <v/>
      </c>
      <c r="K95" s="554" t="str">
        <f>Datos!I758</f>
        <v/>
      </c>
      <c r="L95" s="551" t="str">
        <f>Datos!J758</f>
        <v/>
      </c>
      <c r="M95" s="371"/>
      <c r="N95" s="338" t="str">
        <f>Datos!L758</f>
        <v/>
      </c>
      <c r="O95" s="338" t="str">
        <f>Datos!M758</f>
        <v/>
      </c>
      <c r="P95" s="205"/>
      <c r="Q95" s="205"/>
      <c r="R95" s="205"/>
      <c r="S95" s="205"/>
      <c r="T95" s="205"/>
      <c r="U95" s="205"/>
      <c r="V95" s="205"/>
      <c r="W95" s="205"/>
      <c r="X95" s="205"/>
      <c r="Y95" s="205"/>
      <c r="Z95" s="205"/>
      <c r="AA95" s="205"/>
      <c r="AB95" s="205"/>
      <c r="AC95" s="205"/>
      <c r="AD95" s="205"/>
      <c r="AE95" s="205"/>
      <c r="AF95" s="205"/>
      <c r="AG95" s="205"/>
      <c r="AH95" s="205"/>
      <c r="AI95" s="205"/>
      <c r="AJ95" s="205"/>
    </row>
    <row r="96" spans="3:36" ht="15" customHeight="1">
      <c r="C96" s="203"/>
      <c r="D96" s="227"/>
      <c r="E96" s="405" t="str">
        <f>Datos!C759</f>
        <v/>
      </c>
      <c r="F96" s="593" t="str">
        <f>Datos!D759</f>
        <v/>
      </c>
      <c r="G96" s="547" t="str">
        <f>Datos!E759</f>
        <v/>
      </c>
      <c r="H96" s="806" t="str">
        <f>Datos!F759</f>
        <v/>
      </c>
      <c r="I96" s="718" t="str">
        <f>Datos!G759</f>
        <v/>
      </c>
      <c r="J96" s="718" t="str">
        <f>Datos!H759</f>
        <v/>
      </c>
      <c r="K96" s="554" t="str">
        <f>Datos!I759</f>
        <v/>
      </c>
      <c r="L96" s="551" t="str">
        <f>Datos!J759</f>
        <v/>
      </c>
      <c r="M96" s="371"/>
      <c r="N96" s="338" t="str">
        <f>Datos!L759</f>
        <v/>
      </c>
      <c r="O96" s="338" t="str">
        <f>Datos!M759</f>
        <v/>
      </c>
      <c r="P96" s="205"/>
      <c r="Q96" s="205"/>
      <c r="R96" s="205"/>
      <c r="S96" s="205"/>
      <c r="T96" s="205"/>
      <c r="U96" s="205"/>
      <c r="V96" s="205"/>
      <c r="W96" s="205"/>
      <c r="X96" s="205"/>
      <c r="Y96" s="205"/>
      <c r="Z96" s="205"/>
      <c r="AA96" s="205"/>
      <c r="AB96" s="205"/>
      <c r="AC96" s="205"/>
      <c r="AD96" s="205"/>
      <c r="AE96" s="205"/>
      <c r="AF96" s="205"/>
      <c r="AG96" s="205"/>
      <c r="AH96" s="205"/>
      <c r="AI96" s="205"/>
      <c r="AJ96" s="205"/>
    </row>
    <row r="97" spans="3:36" ht="15" customHeight="1">
      <c r="C97" s="203"/>
      <c r="D97" s="227"/>
      <c r="E97" s="635" t="s">
        <v>233</v>
      </c>
      <c r="F97" s="205"/>
      <c r="G97" s="205"/>
      <c r="H97" s="205"/>
      <c r="I97" s="205"/>
      <c r="J97" s="205"/>
      <c r="K97" s="205"/>
      <c r="L97" s="205"/>
      <c r="M97" s="205"/>
      <c r="N97" s="205"/>
      <c r="O97" s="227"/>
      <c r="P97" s="227"/>
      <c r="Q97" s="227"/>
      <c r="R97" s="227"/>
      <c r="S97" s="227"/>
      <c r="T97" s="205"/>
      <c r="U97" s="205"/>
      <c r="V97" s="205"/>
      <c r="W97" s="205"/>
      <c r="X97" s="205"/>
      <c r="Y97" s="205"/>
      <c r="Z97" s="205"/>
      <c r="AA97" s="205"/>
      <c r="AB97" s="205"/>
      <c r="AC97" s="205"/>
      <c r="AD97" s="205"/>
      <c r="AE97" s="205"/>
      <c r="AF97" s="205"/>
      <c r="AG97" s="205"/>
      <c r="AH97" s="205"/>
      <c r="AI97" s="205"/>
      <c r="AJ97" s="205"/>
    </row>
    <row r="98" spans="3:36" ht="15" customHeight="1">
      <c r="C98" s="203"/>
      <c r="D98" s="227"/>
      <c r="E98" s="206" t="s">
        <v>234</v>
      </c>
      <c r="F98" s="205"/>
      <c r="G98" s="205"/>
      <c r="H98" s="205"/>
      <c r="I98" s="205"/>
      <c r="J98" s="205"/>
      <c r="K98" s="205"/>
      <c r="L98" s="205"/>
      <c r="M98" s="205"/>
      <c r="N98" s="205"/>
      <c r="O98" s="227"/>
      <c r="P98" s="227"/>
      <c r="Q98" s="227"/>
      <c r="R98" s="227"/>
      <c r="S98" s="227"/>
      <c r="T98" s="205"/>
      <c r="U98" s="205"/>
      <c r="V98" s="205"/>
      <c r="W98" s="205"/>
      <c r="X98" s="205"/>
      <c r="Y98" s="205"/>
      <c r="Z98" s="205"/>
      <c r="AA98" s="205"/>
      <c r="AB98" s="205"/>
      <c r="AC98" s="205"/>
      <c r="AD98" s="205"/>
      <c r="AE98" s="205"/>
      <c r="AF98" s="205"/>
      <c r="AG98" s="205"/>
      <c r="AH98" s="205"/>
      <c r="AI98" s="205"/>
      <c r="AJ98" s="205"/>
    </row>
    <row r="99" spans="3:36" ht="15" customHeight="1">
      <c r="C99" s="203"/>
      <c r="D99" s="227"/>
      <c r="E99" s="227"/>
      <c r="F99" s="227"/>
      <c r="G99" s="227"/>
      <c r="H99" s="227"/>
      <c r="I99" s="227"/>
      <c r="J99" s="227"/>
      <c r="K99" s="227"/>
      <c r="L99" s="227"/>
      <c r="M99" s="227"/>
      <c r="N99" s="227"/>
      <c r="O99" s="227"/>
      <c r="P99" s="227"/>
      <c r="Q99" s="227"/>
      <c r="R99" s="227"/>
      <c r="S99" s="227"/>
      <c r="T99" s="205"/>
      <c r="U99" s="205"/>
      <c r="V99" s="205"/>
      <c r="W99" s="205"/>
      <c r="X99" s="205"/>
      <c r="Y99" s="205"/>
      <c r="Z99" s="205"/>
      <c r="AA99" s="205"/>
      <c r="AB99" s="205"/>
      <c r="AC99" s="205"/>
      <c r="AD99" s="205"/>
      <c r="AE99" s="205"/>
      <c r="AF99" s="205"/>
      <c r="AG99" s="205"/>
      <c r="AH99" s="205"/>
      <c r="AI99" s="205"/>
      <c r="AJ99" s="205"/>
    </row>
    <row r="100" spans="3:36" ht="21.75" customHeight="1">
      <c r="C100" s="203"/>
      <c r="D100" s="227"/>
      <c r="E100" s="1019" t="s">
        <v>196</v>
      </c>
      <c r="F100" s="1019"/>
      <c r="G100" s="1019"/>
      <c r="H100" s="1019"/>
      <c r="I100" s="1019"/>
      <c r="J100" s="1019"/>
      <c r="K100" s="1019"/>
      <c r="L100" s="1019"/>
      <c r="M100" s="1019"/>
      <c r="N100" s="1020"/>
      <c r="O100" s="246"/>
      <c r="P100" s="227"/>
      <c r="Q100" s="227"/>
      <c r="R100" s="227"/>
      <c r="S100" s="227"/>
      <c r="T100" s="205"/>
      <c r="U100" s="205"/>
      <c r="V100" s="205"/>
      <c r="W100" s="205"/>
      <c r="X100" s="205"/>
      <c r="Y100" s="205"/>
      <c r="Z100" s="205"/>
      <c r="AA100" s="205"/>
      <c r="AB100" s="205"/>
      <c r="AC100" s="205"/>
      <c r="AD100" s="205"/>
      <c r="AE100" s="205"/>
      <c r="AF100" s="205"/>
      <c r="AG100" s="205"/>
      <c r="AH100" s="205"/>
      <c r="AI100" s="205"/>
      <c r="AJ100" s="205"/>
    </row>
    <row r="101" spans="3:36" ht="30.75" customHeight="1">
      <c r="C101" s="203"/>
      <c r="D101" s="227"/>
      <c r="E101" s="1008" t="s">
        <v>235</v>
      </c>
      <c r="F101" s="1006" t="s">
        <v>197</v>
      </c>
      <c r="G101" s="960" t="s">
        <v>236</v>
      </c>
      <c r="H101" s="960" t="s">
        <v>237</v>
      </c>
      <c r="I101" s="960" t="s">
        <v>238</v>
      </c>
      <c r="J101" s="966" t="s">
        <v>239</v>
      </c>
      <c r="K101" s="1346"/>
      <c r="L101" s="960" t="s">
        <v>231</v>
      </c>
      <c r="M101" s="960" t="s">
        <v>222</v>
      </c>
      <c r="N101" s="1004" t="s">
        <v>240</v>
      </c>
      <c r="O101" s="247"/>
      <c r="P101" s="246"/>
      <c r="Q101" s="227"/>
      <c r="R101" s="227"/>
      <c r="S101" s="227"/>
      <c r="T101" s="205"/>
      <c r="U101" s="205"/>
      <c r="V101" s="205"/>
      <c r="W101" s="205"/>
      <c r="X101" s="205"/>
      <c r="Y101" s="205"/>
      <c r="Z101" s="205"/>
      <c r="AA101" s="205"/>
      <c r="AB101" s="205"/>
      <c r="AC101" s="205"/>
      <c r="AD101" s="205"/>
      <c r="AE101" s="205"/>
      <c r="AF101" s="205"/>
      <c r="AG101" s="205"/>
      <c r="AH101" s="205"/>
      <c r="AI101" s="205"/>
      <c r="AJ101" s="205"/>
    </row>
    <row r="102" spans="3:36" ht="26.25" customHeight="1">
      <c r="C102" s="203"/>
      <c r="D102" s="227"/>
      <c r="E102" s="1009"/>
      <c r="F102" s="1344"/>
      <c r="G102" s="1345"/>
      <c r="H102" s="1345"/>
      <c r="I102" s="1345"/>
      <c r="J102" s="232" t="s">
        <v>166</v>
      </c>
      <c r="K102" s="232" t="s">
        <v>108</v>
      </c>
      <c r="L102" s="1345"/>
      <c r="M102" s="1345"/>
      <c r="N102" s="1005"/>
      <c r="O102" s="247"/>
      <c r="P102" s="227"/>
      <c r="Q102" s="227"/>
      <c r="R102" s="227"/>
      <c r="S102" s="227"/>
      <c r="T102" s="205"/>
      <c r="U102" s="205"/>
      <c r="V102" s="205"/>
      <c r="W102" s="205"/>
      <c r="X102" s="205"/>
      <c r="Y102" s="205"/>
      <c r="Z102" s="205"/>
      <c r="AA102" s="205"/>
      <c r="AB102" s="205"/>
      <c r="AC102" s="205"/>
      <c r="AD102" s="205"/>
      <c r="AE102" s="205"/>
      <c r="AF102" s="205"/>
      <c r="AG102" s="205"/>
      <c r="AH102" s="205"/>
      <c r="AI102" s="205"/>
      <c r="AJ102" s="205"/>
    </row>
    <row r="103" spans="3:36" ht="15" customHeight="1">
      <c r="C103" s="203"/>
      <c r="D103" s="227"/>
      <c r="E103" s="405" t="str">
        <f>Datos!C775</f>
        <v/>
      </c>
      <c r="F103" s="546" t="str">
        <f>Datos!D775</f>
        <v/>
      </c>
      <c r="G103" s="550" t="str">
        <f>Datos!E775</f>
        <v/>
      </c>
      <c r="H103" s="548" t="str">
        <f>Datos!H775</f>
        <v/>
      </c>
      <c r="I103" s="591" t="str">
        <f>Datos!I775</f>
        <v/>
      </c>
      <c r="J103" s="551" t="str">
        <f>Datos!J775</f>
        <v/>
      </c>
      <c r="K103" s="340"/>
      <c r="L103" s="338" t="str">
        <f>Datos!L775</f>
        <v/>
      </c>
      <c r="M103" s="338" t="str">
        <f>Datos!M775</f>
        <v/>
      </c>
      <c r="N103" s="336">
        <f>Datos!N775</f>
        <v>0</v>
      </c>
      <c r="O103" s="327"/>
      <c r="P103" s="227"/>
      <c r="Q103" s="227"/>
      <c r="R103" s="227"/>
      <c r="S103" s="227"/>
      <c r="T103" s="205"/>
      <c r="U103" s="205"/>
      <c r="V103" s="205"/>
      <c r="W103" s="205"/>
      <c r="X103" s="205"/>
      <c r="Y103" s="205"/>
      <c r="Z103" s="205"/>
      <c r="AA103" s="205"/>
      <c r="AB103" s="205"/>
      <c r="AC103" s="205"/>
      <c r="AD103" s="205"/>
      <c r="AE103" s="205"/>
      <c r="AF103" s="205"/>
      <c r="AG103" s="205"/>
      <c r="AH103" s="205"/>
      <c r="AI103" s="205"/>
      <c r="AJ103" s="205"/>
    </row>
    <row r="104" spans="3:36" ht="15" customHeight="1">
      <c r="C104" s="203"/>
      <c r="D104" s="227"/>
      <c r="E104" s="405" t="str">
        <f>Datos!C776</f>
        <v/>
      </c>
      <c r="F104" s="545" t="str">
        <f>Datos!D776</f>
        <v/>
      </c>
      <c r="G104" s="807" t="str">
        <f>Datos!E776</f>
        <v/>
      </c>
      <c r="H104" s="549" t="str">
        <f>Datos!H776</f>
        <v/>
      </c>
      <c r="I104" s="592" t="str">
        <f>Datos!I776</f>
        <v/>
      </c>
      <c r="J104" s="552" t="str">
        <f>Datos!J776</f>
        <v/>
      </c>
      <c r="K104" s="339"/>
      <c r="L104" s="245" t="str">
        <f>Datos!L776</f>
        <v/>
      </c>
      <c r="M104" s="245" t="str">
        <f>Datos!M776</f>
        <v/>
      </c>
      <c r="N104" s="205"/>
      <c r="O104" s="227"/>
      <c r="P104" s="227"/>
      <c r="Q104" s="227"/>
      <c r="R104" s="227"/>
      <c r="S104" s="227"/>
      <c r="T104" s="205"/>
      <c r="U104" s="205"/>
      <c r="V104" s="205"/>
      <c r="W104" s="205"/>
      <c r="X104" s="205"/>
      <c r="Y104" s="205"/>
      <c r="Z104" s="205"/>
      <c r="AA104" s="205"/>
      <c r="AB104" s="205"/>
      <c r="AC104" s="205"/>
      <c r="AD104" s="205"/>
      <c r="AE104" s="205"/>
      <c r="AF104" s="205"/>
      <c r="AG104" s="205"/>
      <c r="AH104" s="205"/>
      <c r="AI104" s="205"/>
      <c r="AJ104" s="205"/>
    </row>
    <row r="105" spans="3:36" ht="15" customHeight="1">
      <c r="C105" s="203"/>
      <c r="D105" s="227"/>
      <c r="E105" s="405" t="str">
        <f>Datos!C777</f>
        <v/>
      </c>
      <c r="F105" s="545" t="str">
        <f>Datos!D777</f>
        <v/>
      </c>
      <c r="G105" s="807" t="str">
        <f>Datos!E777</f>
        <v/>
      </c>
      <c r="H105" s="549" t="str">
        <f>Datos!H777</f>
        <v/>
      </c>
      <c r="I105" s="592" t="str">
        <f>Datos!I777</f>
        <v/>
      </c>
      <c r="J105" s="552" t="str">
        <f>Datos!J777</f>
        <v/>
      </c>
      <c r="K105" s="372"/>
      <c r="L105" s="245" t="str">
        <f>Datos!L777</f>
        <v/>
      </c>
      <c r="M105" s="245" t="str">
        <f>Datos!M777</f>
        <v/>
      </c>
      <c r="N105" s="205"/>
      <c r="O105" s="227"/>
      <c r="P105" s="227"/>
      <c r="Q105" s="227"/>
      <c r="R105" s="227"/>
      <c r="S105" s="227"/>
      <c r="T105" s="205"/>
      <c r="U105" s="205"/>
      <c r="V105" s="205"/>
      <c r="W105" s="205"/>
      <c r="X105" s="205"/>
      <c r="Y105" s="205"/>
      <c r="Z105" s="205"/>
      <c r="AA105" s="205"/>
      <c r="AB105" s="205"/>
      <c r="AC105" s="205"/>
      <c r="AD105" s="205"/>
      <c r="AE105" s="205"/>
      <c r="AF105" s="205"/>
      <c r="AG105" s="205"/>
      <c r="AH105" s="205"/>
      <c r="AI105" s="205"/>
      <c r="AJ105" s="205"/>
    </row>
    <row r="106" spans="3:36" ht="15" customHeight="1">
      <c r="C106" s="203"/>
      <c r="D106" s="227"/>
      <c r="E106" s="405" t="str">
        <f>Datos!C778</f>
        <v/>
      </c>
      <c r="F106" s="545" t="str">
        <f>Datos!D778</f>
        <v/>
      </c>
      <c r="G106" s="807" t="str">
        <f>Datos!E778</f>
        <v/>
      </c>
      <c r="H106" s="549" t="str">
        <f>Datos!H778</f>
        <v/>
      </c>
      <c r="I106" s="592" t="str">
        <f>Datos!I778</f>
        <v/>
      </c>
      <c r="J106" s="552" t="str">
        <f>Datos!J778</f>
        <v/>
      </c>
      <c r="K106" s="372"/>
      <c r="L106" s="245" t="str">
        <f>Datos!L778</f>
        <v/>
      </c>
      <c r="M106" s="245" t="str">
        <f>Datos!M778</f>
        <v/>
      </c>
      <c r="N106" s="205"/>
      <c r="O106" s="227"/>
      <c r="P106" s="227"/>
      <c r="Q106" s="227"/>
      <c r="R106" s="227"/>
      <c r="S106" s="227"/>
      <c r="T106" s="205"/>
      <c r="U106" s="205"/>
      <c r="V106" s="205"/>
      <c r="W106" s="205"/>
      <c r="X106" s="205"/>
      <c r="Y106" s="205"/>
      <c r="Z106" s="205"/>
      <c r="AA106" s="205"/>
      <c r="AB106" s="205"/>
      <c r="AC106" s="205"/>
      <c r="AD106" s="205"/>
      <c r="AE106" s="205"/>
      <c r="AF106" s="205"/>
      <c r="AG106" s="205"/>
      <c r="AH106" s="205"/>
      <c r="AI106" s="205"/>
      <c r="AJ106" s="205"/>
    </row>
    <row r="107" spans="3:36" ht="15" customHeight="1">
      <c r="C107" s="203"/>
      <c r="D107" s="227"/>
      <c r="E107" s="405" t="str">
        <f>Datos!C779</f>
        <v/>
      </c>
      <c r="F107" s="545" t="str">
        <f>Datos!D779</f>
        <v/>
      </c>
      <c r="G107" s="807" t="str">
        <f>Datos!E779</f>
        <v/>
      </c>
      <c r="H107" s="549" t="str">
        <f>Datos!H779</f>
        <v/>
      </c>
      <c r="I107" s="592" t="str">
        <f>Datos!I779</f>
        <v/>
      </c>
      <c r="J107" s="552" t="str">
        <f>Datos!J779</f>
        <v/>
      </c>
      <c r="K107" s="372"/>
      <c r="L107" s="245" t="str">
        <f>Datos!L779</f>
        <v/>
      </c>
      <c r="M107" s="245" t="str">
        <f>Datos!M779</f>
        <v/>
      </c>
      <c r="N107" s="205"/>
      <c r="O107" s="227"/>
      <c r="P107" s="227"/>
      <c r="Q107" s="227"/>
      <c r="R107" s="227"/>
      <c r="S107" s="227"/>
      <c r="T107" s="205"/>
      <c r="U107" s="205"/>
      <c r="V107" s="205"/>
      <c r="W107" s="205"/>
      <c r="X107" s="205"/>
      <c r="Y107" s="205"/>
      <c r="Z107" s="205"/>
      <c r="AA107" s="205"/>
      <c r="AB107" s="205"/>
      <c r="AC107" s="205"/>
      <c r="AD107" s="205"/>
      <c r="AE107" s="205"/>
      <c r="AF107" s="205"/>
      <c r="AG107" s="205"/>
      <c r="AH107" s="205"/>
      <c r="AI107" s="205"/>
      <c r="AJ107" s="205"/>
    </row>
    <row r="108" spans="3:36" ht="15" customHeight="1">
      <c r="C108" s="203"/>
      <c r="D108" s="227"/>
      <c r="E108" s="405" t="str">
        <f>Datos!C780</f>
        <v/>
      </c>
      <c r="F108" s="545" t="str">
        <f>Datos!D780</f>
        <v/>
      </c>
      <c r="G108" s="807" t="str">
        <f>Datos!E780</f>
        <v/>
      </c>
      <c r="H108" s="549" t="str">
        <f>Datos!H780</f>
        <v/>
      </c>
      <c r="I108" s="592" t="str">
        <f>Datos!I780</f>
        <v/>
      </c>
      <c r="J108" s="552" t="str">
        <f>Datos!J780</f>
        <v/>
      </c>
      <c r="K108" s="372"/>
      <c r="L108" s="245" t="str">
        <f>Datos!L780</f>
        <v/>
      </c>
      <c r="M108" s="245" t="str">
        <f>Datos!M780</f>
        <v/>
      </c>
      <c r="N108" s="205"/>
      <c r="O108" s="227"/>
      <c r="P108" s="227"/>
      <c r="Q108" s="227"/>
      <c r="R108" s="227"/>
      <c r="S108" s="227"/>
      <c r="T108" s="225"/>
      <c r="U108" s="225"/>
      <c r="V108" s="225"/>
      <c r="W108" s="225"/>
      <c r="X108" s="225"/>
      <c r="Y108" s="225"/>
      <c r="Z108" s="225"/>
      <c r="AA108" s="225"/>
      <c r="AB108" s="225"/>
      <c r="AC108" s="225"/>
      <c r="AD108" s="225"/>
      <c r="AE108" s="225"/>
      <c r="AF108" s="225"/>
      <c r="AG108" s="225"/>
      <c r="AH108" s="225"/>
      <c r="AI108" s="225"/>
      <c r="AJ108" s="225"/>
    </row>
    <row r="109" spans="3:36" ht="15" customHeight="1">
      <c r="C109" s="203"/>
      <c r="D109" s="227"/>
      <c r="E109" s="248" t="s">
        <v>241</v>
      </c>
      <c r="F109" s="205"/>
      <c r="G109" s="205"/>
      <c r="H109" s="205"/>
      <c r="I109" s="205"/>
      <c r="J109" s="205"/>
      <c r="K109" s="205"/>
      <c r="L109" s="205"/>
      <c r="M109" s="205"/>
      <c r="N109" s="205"/>
      <c r="O109" s="227"/>
      <c r="P109" s="227"/>
      <c r="Q109" s="227"/>
      <c r="R109" s="227"/>
      <c r="S109" s="227"/>
      <c r="T109" s="225"/>
      <c r="U109" s="225"/>
      <c r="V109" s="225"/>
      <c r="W109" s="225"/>
      <c r="X109" s="225"/>
      <c r="Y109" s="225"/>
      <c r="Z109" s="225"/>
      <c r="AA109" s="225"/>
      <c r="AB109" s="225"/>
      <c r="AC109" s="225"/>
      <c r="AD109" s="225"/>
      <c r="AE109" s="225"/>
      <c r="AF109" s="225"/>
      <c r="AG109" s="225"/>
      <c r="AH109" s="225"/>
      <c r="AI109" s="225"/>
      <c r="AJ109" s="225"/>
    </row>
    <row r="110" spans="3:36" ht="15" customHeight="1">
      <c r="C110" s="203"/>
      <c r="D110" s="227"/>
      <c r="E110" s="206" t="s">
        <v>234</v>
      </c>
      <c r="F110" s="205"/>
      <c r="G110" s="205"/>
      <c r="H110" s="205"/>
      <c r="I110" s="205"/>
      <c r="J110" s="205"/>
      <c r="K110" s="205"/>
      <c r="L110" s="205"/>
      <c r="M110" s="205"/>
      <c r="N110" s="205"/>
      <c r="O110" s="227"/>
      <c r="P110" s="227"/>
      <c r="Q110" s="227"/>
      <c r="R110" s="227"/>
      <c r="S110" s="227"/>
      <c r="T110" s="225"/>
      <c r="U110" s="225"/>
      <c r="V110" s="225"/>
      <c r="W110" s="225"/>
      <c r="X110" s="225"/>
      <c r="Y110" s="225"/>
      <c r="Z110" s="225"/>
      <c r="AA110" s="225"/>
      <c r="AB110" s="225"/>
      <c r="AC110" s="225"/>
      <c r="AD110" s="225"/>
      <c r="AE110" s="225"/>
      <c r="AF110" s="225"/>
      <c r="AG110" s="225"/>
      <c r="AH110" s="225"/>
      <c r="AI110" s="225"/>
      <c r="AJ110" s="225"/>
    </row>
    <row r="111" spans="3:36" ht="18" customHeight="1">
      <c r="C111" s="203"/>
      <c r="D111" s="227"/>
      <c r="E111" s="248"/>
      <c r="F111" s="82"/>
      <c r="G111" s="227"/>
      <c r="H111" s="227"/>
      <c r="I111" s="227"/>
      <c r="J111" s="227"/>
      <c r="K111" s="227"/>
      <c r="L111" s="227"/>
      <c r="M111" s="227"/>
      <c r="N111" s="227"/>
      <c r="O111" s="227"/>
      <c r="P111" s="227"/>
      <c r="Q111" s="227"/>
      <c r="R111" s="227"/>
      <c r="S111" s="227"/>
      <c r="T111" s="225"/>
      <c r="U111" s="225"/>
      <c r="V111" s="225"/>
      <c r="W111" s="225"/>
      <c r="X111" s="225"/>
      <c r="Y111" s="225"/>
      <c r="Z111" s="225"/>
      <c r="AA111" s="225"/>
      <c r="AB111" s="225"/>
      <c r="AC111" s="225"/>
      <c r="AD111" s="225"/>
      <c r="AE111" s="225"/>
      <c r="AF111" s="225"/>
      <c r="AG111" s="225"/>
      <c r="AH111" s="225"/>
      <c r="AI111" s="225"/>
      <c r="AJ111" s="225"/>
    </row>
    <row r="112" spans="3:36" ht="15" customHeight="1">
      <c r="C112" s="203"/>
      <c r="D112" s="956" t="s">
        <v>242</v>
      </c>
      <c r="E112" s="956"/>
      <c r="F112" s="1343"/>
      <c r="G112" s="1343"/>
      <c r="H112" s="1343"/>
      <c r="I112" s="1343"/>
      <c r="J112" s="1343"/>
      <c r="K112" s="1343"/>
      <c r="L112" s="1343"/>
      <c r="M112" s="1343"/>
      <c r="N112" s="1343"/>
      <c r="O112" s="1343"/>
      <c r="P112" s="1343"/>
      <c r="Q112" s="1343"/>
      <c r="R112" s="1343"/>
      <c r="S112" s="227"/>
      <c r="T112" s="225"/>
      <c r="U112" s="225"/>
      <c r="V112" s="225"/>
      <c r="W112" s="225"/>
      <c r="X112" s="225"/>
      <c r="Y112" s="225"/>
      <c r="Z112" s="225"/>
      <c r="AA112" s="225"/>
      <c r="AB112" s="225"/>
      <c r="AC112" s="225"/>
      <c r="AD112" s="225"/>
      <c r="AE112" s="225"/>
      <c r="AF112" s="225"/>
      <c r="AG112" s="225"/>
      <c r="AH112" s="225"/>
      <c r="AI112" s="225"/>
      <c r="AJ112" s="225"/>
    </row>
    <row r="113" spans="3:36" ht="15" customHeight="1">
      <c r="C113" s="203"/>
      <c r="D113" s="227"/>
      <c r="E113" s="227"/>
      <c r="F113" s="227"/>
      <c r="G113" s="227"/>
      <c r="H113" s="227"/>
      <c r="I113" s="227"/>
      <c r="J113" s="227"/>
      <c r="K113" s="227"/>
      <c r="L113" s="227"/>
      <c r="M113" s="227"/>
      <c r="N113" s="227"/>
      <c r="O113" s="227"/>
      <c r="P113" s="227"/>
      <c r="Q113" s="227"/>
      <c r="R113" s="227"/>
      <c r="S113" s="225"/>
      <c r="T113" s="225"/>
      <c r="U113" s="225"/>
      <c r="V113" s="225"/>
      <c r="W113" s="225"/>
      <c r="X113" s="225"/>
      <c r="Y113" s="225"/>
      <c r="Z113" s="225"/>
      <c r="AA113" s="225"/>
      <c r="AB113" s="225"/>
      <c r="AC113" s="225"/>
      <c r="AD113" s="225"/>
      <c r="AE113" s="225"/>
      <c r="AF113" s="225"/>
      <c r="AG113" s="225"/>
      <c r="AH113" s="225"/>
      <c r="AI113" s="225"/>
      <c r="AJ113" s="225"/>
    </row>
    <row r="114" spans="3:36" ht="21.75" customHeight="1">
      <c r="C114" s="203"/>
      <c r="D114" s="227"/>
      <c r="E114" s="953" t="s">
        <v>243</v>
      </c>
      <c r="F114" s="954"/>
      <c r="G114" s="954"/>
      <c r="H114" s="954"/>
      <c r="I114" s="954"/>
      <c r="J114" s="954"/>
      <c r="K114" s="955"/>
      <c r="L114" s="227"/>
      <c r="M114" s="227"/>
      <c r="N114" s="227"/>
      <c r="O114" s="227"/>
      <c r="P114" s="227"/>
      <c r="Q114" s="227"/>
      <c r="R114" s="227"/>
      <c r="S114" s="227"/>
      <c r="T114" s="227"/>
      <c r="U114" s="227"/>
      <c r="V114" s="227"/>
      <c r="W114" s="227"/>
      <c r="X114" s="227"/>
      <c r="Y114" s="227"/>
      <c r="Z114" s="227"/>
      <c r="AA114" s="227"/>
      <c r="AB114" s="227"/>
      <c r="AC114" s="227"/>
      <c r="AD114" s="227"/>
      <c r="AE114" s="225"/>
      <c r="AF114" s="225"/>
      <c r="AG114" s="225"/>
      <c r="AH114" s="225"/>
      <c r="AI114" s="225"/>
      <c r="AJ114" s="225"/>
    </row>
    <row r="115" spans="3:36" ht="27" customHeight="1">
      <c r="C115" s="203"/>
      <c r="D115" s="227"/>
      <c r="E115" s="1014" t="s">
        <v>244</v>
      </c>
      <c r="F115" s="960" t="s">
        <v>245</v>
      </c>
      <c r="G115" s="966" t="s">
        <v>239</v>
      </c>
      <c r="H115" s="1003"/>
      <c r="I115" s="960" t="s">
        <v>246</v>
      </c>
      <c r="J115" s="960" t="s">
        <v>222</v>
      </c>
      <c r="K115" s="1004" t="s">
        <v>247</v>
      </c>
      <c r="L115" s="227"/>
      <c r="M115" s="249"/>
      <c r="N115" s="227"/>
      <c r="O115" s="227"/>
      <c r="P115" s="227"/>
      <c r="Q115" s="227"/>
      <c r="R115" s="227"/>
      <c r="S115" s="227"/>
      <c r="T115" s="227"/>
      <c r="U115" s="227"/>
      <c r="V115" s="227"/>
      <c r="W115" s="227"/>
      <c r="X115" s="227"/>
      <c r="Y115" s="227"/>
      <c r="Z115" s="227"/>
      <c r="AA115" s="227"/>
      <c r="AB115" s="227"/>
      <c r="AC115" s="227"/>
      <c r="AD115" s="227"/>
      <c r="AE115" s="225"/>
      <c r="AF115" s="225"/>
      <c r="AG115" s="225"/>
      <c r="AH115" s="225"/>
      <c r="AI115" s="225"/>
      <c r="AJ115" s="225"/>
    </row>
    <row r="116" spans="3:36" ht="29.25" customHeight="1">
      <c r="C116" s="203"/>
      <c r="D116" s="227"/>
      <c r="E116" s="1015"/>
      <c r="F116" s="950"/>
      <c r="G116" s="232" t="s">
        <v>166</v>
      </c>
      <c r="H116" s="232" t="s">
        <v>108</v>
      </c>
      <c r="I116" s="950"/>
      <c r="J116" s="950"/>
      <c r="K116" s="1005"/>
      <c r="L116" s="227"/>
      <c r="M116" s="227"/>
      <c r="N116" s="227"/>
      <c r="O116" s="227"/>
      <c r="P116" s="227"/>
      <c r="Q116" s="227"/>
      <c r="R116" s="227"/>
      <c r="S116" s="227"/>
      <c r="T116" s="227"/>
      <c r="U116" s="227"/>
      <c r="V116" s="227"/>
      <c r="W116" s="227"/>
      <c r="X116" s="227"/>
      <c r="Y116" s="227"/>
      <c r="Z116" s="227"/>
      <c r="AA116" s="227"/>
      <c r="AB116" s="227"/>
      <c r="AC116" s="227"/>
      <c r="AD116" s="227"/>
      <c r="AE116" s="225"/>
      <c r="AF116" s="225"/>
      <c r="AG116" s="225"/>
      <c r="AH116" s="225"/>
      <c r="AI116" s="225"/>
      <c r="AJ116" s="225"/>
    </row>
    <row r="117" spans="3:36" ht="15" customHeight="1">
      <c r="C117" s="203"/>
      <c r="D117" s="227"/>
      <c r="E117" s="334" t="s">
        <v>248</v>
      </c>
      <c r="F117" s="800" t="str">
        <f>Datos!D1066</f>
        <v/>
      </c>
      <c r="G117" s="551" t="str">
        <f>Datos!E1066</f>
        <v/>
      </c>
      <c r="H117" s="340"/>
      <c r="I117" s="338" t="str">
        <f>Datos!G1066</f>
        <v/>
      </c>
      <c r="J117" s="338" t="str">
        <f>Datos!H1066</f>
        <v/>
      </c>
      <c r="K117" s="336">
        <f>Datos!I1066</f>
        <v>0</v>
      </c>
      <c r="L117" s="227"/>
      <c r="M117" s="227"/>
      <c r="N117" s="227"/>
      <c r="O117" s="227"/>
      <c r="P117" s="227"/>
      <c r="Q117" s="227"/>
      <c r="R117" s="227"/>
      <c r="S117" s="227"/>
      <c r="T117" s="227"/>
      <c r="U117" s="227"/>
      <c r="V117" s="227"/>
      <c r="W117" s="227"/>
      <c r="X117" s="227"/>
      <c r="Y117" s="227"/>
      <c r="Z117" s="227"/>
      <c r="AA117" s="227"/>
      <c r="AB117" s="227"/>
      <c r="AC117" s="227"/>
      <c r="AD117" s="227"/>
      <c r="AE117" s="225"/>
      <c r="AF117" s="225"/>
      <c r="AG117" s="225"/>
      <c r="AH117" s="225"/>
      <c r="AI117" s="225"/>
      <c r="AJ117" s="225"/>
    </row>
    <row r="118" spans="3:36" ht="15" customHeight="1">
      <c r="C118" s="203"/>
      <c r="D118" s="227"/>
      <c r="E118" s="239" t="s">
        <v>249</v>
      </c>
      <c r="F118" s="801" t="str">
        <f>Datos!D1067</f>
        <v/>
      </c>
      <c r="G118" s="552" t="str">
        <f>Datos!E1067</f>
        <v/>
      </c>
      <c r="H118" s="339"/>
      <c r="I118" s="245" t="str">
        <f>Datos!G1067</f>
        <v/>
      </c>
      <c r="J118" s="245" t="str">
        <f>Datos!H1067</f>
        <v/>
      </c>
      <c r="K118" s="205"/>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7"/>
      <c r="AH118" s="227"/>
      <c r="AI118" s="227"/>
      <c r="AJ118" s="227"/>
    </row>
    <row r="119" spans="3:36" ht="15" customHeight="1">
      <c r="C119" s="203"/>
      <c r="D119" s="227"/>
      <c r="E119" s="1024" t="s">
        <v>250</v>
      </c>
      <c r="F119" s="1024"/>
      <c r="G119" s="1024"/>
      <c r="H119" s="1024"/>
      <c r="I119" s="1024"/>
      <c r="J119" s="1024"/>
      <c r="K119" s="1024"/>
      <c r="L119" s="1024"/>
      <c r="M119" s="1024"/>
      <c r="N119" s="1024"/>
      <c r="O119" s="1024"/>
      <c r="P119" s="1024"/>
      <c r="Q119" s="1024"/>
      <c r="R119" s="1024"/>
      <c r="S119" s="227"/>
      <c r="T119" s="227"/>
      <c r="U119" s="227"/>
      <c r="V119" s="227"/>
      <c r="W119" s="227"/>
      <c r="X119" s="227"/>
      <c r="Y119" s="227"/>
      <c r="Z119" s="227"/>
      <c r="AA119" s="227"/>
      <c r="AB119" s="227"/>
      <c r="AC119" s="227"/>
      <c r="AD119" s="227"/>
      <c r="AE119" s="227"/>
      <c r="AF119" s="227"/>
      <c r="AG119" s="227"/>
      <c r="AH119" s="227"/>
      <c r="AI119" s="227"/>
      <c r="AJ119" s="227"/>
    </row>
    <row r="120" spans="3:36" ht="17.25" customHeight="1">
      <c r="C120" s="203"/>
      <c r="D120" s="227"/>
      <c r="E120" s="1024"/>
      <c r="F120" s="1024"/>
      <c r="G120" s="1024"/>
      <c r="H120" s="1024"/>
      <c r="I120" s="1024"/>
      <c r="J120" s="1024"/>
      <c r="K120" s="1024"/>
      <c r="L120" s="1024"/>
      <c r="M120" s="1024"/>
      <c r="N120" s="1024"/>
      <c r="O120" s="1024"/>
      <c r="P120" s="1024"/>
      <c r="Q120" s="1024"/>
      <c r="R120" s="1024"/>
      <c r="S120" s="227"/>
      <c r="T120" s="227"/>
      <c r="U120" s="227"/>
      <c r="V120" s="227"/>
      <c r="W120" s="227"/>
      <c r="X120" s="227"/>
      <c r="Y120" s="227"/>
      <c r="Z120" s="227"/>
      <c r="AA120" s="227"/>
      <c r="AB120" s="227"/>
      <c r="AC120" s="227"/>
      <c r="AD120" s="227"/>
      <c r="AE120" s="227"/>
      <c r="AF120" s="227"/>
      <c r="AG120" s="227"/>
      <c r="AH120" s="227"/>
      <c r="AI120" s="227"/>
      <c r="AJ120" s="227"/>
    </row>
    <row r="121" spans="3:36" ht="15" customHeight="1">
      <c r="C121" s="203"/>
      <c r="D121" s="227"/>
      <c r="E121" s="1024" t="s">
        <v>251</v>
      </c>
      <c r="F121" s="1024"/>
      <c r="G121" s="1024"/>
      <c r="H121" s="1024"/>
      <c r="I121" s="1024"/>
      <c r="J121" s="1024"/>
      <c r="K121" s="1024"/>
      <c r="L121" s="1024"/>
      <c r="M121" s="1024"/>
      <c r="N121" s="1024"/>
      <c r="O121" s="1024"/>
      <c r="P121" s="1024"/>
      <c r="Q121" s="1024"/>
      <c r="R121" s="1024"/>
      <c r="S121" s="227"/>
      <c r="T121" s="227"/>
      <c r="U121" s="227"/>
      <c r="V121" s="227"/>
      <c r="W121" s="227"/>
      <c r="X121" s="227"/>
      <c r="Y121" s="227"/>
      <c r="Z121" s="227"/>
      <c r="AA121" s="227"/>
      <c r="AB121" s="227"/>
      <c r="AC121" s="227"/>
      <c r="AD121" s="227"/>
      <c r="AE121" s="227"/>
      <c r="AF121" s="227"/>
      <c r="AG121" s="227"/>
      <c r="AH121" s="227"/>
      <c r="AI121" s="227"/>
      <c r="AJ121" s="227"/>
    </row>
    <row r="122" spans="3:36" ht="18" customHeight="1">
      <c r="C122" s="203"/>
      <c r="D122" s="227"/>
      <c r="E122" s="1024"/>
      <c r="F122" s="1024"/>
      <c r="G122" s="1024"/>
      <c r="H122" s="1024"/>
      <c r="I122" s="1024"/>
      <c r="J122" s="1024"/>
      <c r="K122" s="1024"/>
      <c r="L122" s="1024"/>
      <c r="M122" s="1024"/>
      <c r="N122" s="1024"/>
      <c r="O122" s="1024"/>
      <c r="P122" s="1024"/>
      <c r="Q122" s="1024"/>
      <c r="R122" s="1024"/>
      <c r="S122" s="227"/>
      <c r="T122" s="227"/>
      <c r="U122" s="227"/>
      <c r="V122" s="227"/>
      <c r="W122" s="227"/>
      <c r="X122" s="227"/>
      <c r="Y122" s="227"/>
      <c r="Z122" s="227"/>
      <c r="AA122" s="227"/>
      <c r="AB122" s="227"/>
      <c r="AC122" s="227"/>
      <c r="AD122" s="227"/>
      <c r="AE122" s="227"/>
      <c r="AF122" s="227"/>
      <c r="AG122" s="227"/>
      <c r="AH122" s="227"/>
      <c r="AI122" s="227"/>
      <c r="AJ122" s="227"/>
    </row>
    <row r="123" spans="3:36" ht="18" customHeight="1">
      <c r="C123" s="203"/>
      <c r="D123" s="227"/>
      <c r="E123" s="206" t="s">
        <v>252</v>
      </c>
      <c r="F123" s="606"/>
      <c r="G123" s="606"/>
      <c r="H123" s="606"/>
      <c r="I123" s="606"/>
      <c r="J123" s="606"/>
      <c r="K123" s="606"/>
      <c r="L123" s="606"/>
      <c r="M123" s="606"/>
      <c r="N123" s="606"/>
      <c r="O123" s="606"/>
      <c r="P123" s="606"/>
      <c r="Q123" s="606"/>
      <c r="R123" s="606"/>
      <c r="S123" s="227"/>
      <c r="T123" s="227"/>
      <c r="U123" s="227"/>
      <c r="V123" s="227"/>
      <c r="W123" s="227"/>
      <c r="X123" s="227"/>
      <c r="Y123" s="227"/>
      <c r="Z123" s="227"/>
      <c r="AA123" s="227"/>
      <c r="AB123" s="227"/>
      <c r="AC123" s="227"/>
      <c r="AD123" s="227"/>
      <c r="AE123" s="227"/>
      <c r="AF123" s="227"/>
      <c r="AG123" s="227"/>
      <c r="AH123" s="227"/>
      <c r="AI123" s="227"/>
      <c r="AJ123" s="227"/>
    </row>
    <row r="124" spans="3:36" ht="15" customHeight="1">
      <c r="C124" s="203"/>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c r="AG124" s="227"/>
      <c r="AH124" s="227"/>
      <c r="AI124" s="227"/>
      <c r="AJ124" s="227"/>
    </row>
    <row r="125" spans="3:36" ht="15" customHeight="1">
      <c r="C125" s="203"/>
      <c r="D125" s="956" t="s">
        <v>253</v>
      </c>
      <c r="E125" s="956"/>
      <c r="F125" s="1343"/>
      <c r="G125" s="1343"/>
      <c r="H125" s="1343"/>
      <c r="I125" s="1343"/>
      <c r="J125" s="1343"/>
      <c r="K125" s="1343"/>
      <c r="L125" s="1343"/>
      <c r="M125" s="1343"/>
      <c r="N125" s="1343"/>
      <c r="O125" s="1343"/>
      <c r="P125" s="1343"/>
      <c r="Q125" s="1343"/>
      <c r="R125" s="1343"/>
      <c r="S125" s="227"/>
      <c r="T125" s="227"/>
      <c r="U125" s="227"/>
      <c r="V125" s="227"/>
      <c r="W125" s="227"/>
      <c r="X125" s="227"/>
      <c r="Y125" s="227"/>
      <c r="Z125" s="227"/>
      <c r="AA125" s="227"/>
      <c r="AB125" s="227"/>
      <c r="AC125" s="227"/>
      <c r="AD125" s="227"/>
      <c r="AE125" s="227"/>
      <c r="AF125" s="227"/>
      <c r="AG125" s="227"/>
      <c r="AH125" s="227"/>
      <c r="AI125" s="227"/>
      <c r="AJ125" s="227"/>
    </row>
    <row r="126" spans="3:36" ht="15" customHeight="1">
      <c r="C126" s="203"/>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row>
    <row r="127" spans="3:36" ht="21.75" customHeight="1">
      <c r="C127" s="203"/>
      <c r="D127" s="227"/>
      <c r="E127" s="1019" t="s">
        <v>254</v>
      </c>
      <c r="F127" s="1019"/>
      <c r="G127" s="1019"/>
      <c r="H127" s="1019"/>
      <c r="I127" s="1019"/>
      <c r="J127" s="1019"/>
      <c r="K127" s="1020"/>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7"/>
      <c r="AH127" s="227"/>
      <c r="AI127" s="227"/>
      <c r="AJ127" s="227"/>
    </row>
    <row r="128" spans="3:36" ht="28.5" customHeight="1">
      <c r="C128" s="203"/>
      <c r="D128" s="227"/>
      <c r="E128" s="1008" t="s">
        <v>158</v>
      </c>
      <c r="F128" s="1006" t="s">
        <v>159</v>
      </c>
      <c r="G128" s="960" t="s">
        <v>189</v>
      </c>
      <c r="H128" s="966" t="s">
        <v>255</v>
      </c>
      <c r="I128" s="1346"/>
      <c r="J128" s="960" t="s">
        <v>256</v>
      </c>
      <c r="K128" s="1004" t="s">
        <v>257</v>
      </c>
      <c r="L128" s="227"/>
      <c r="M128" s="237"/>
      <c r="N128" s="227"/>
      <c r="O128" s="227"/>
      <c r="P128" s="227"/>
      <c r="Q128" s="227"/>
      <c r="R128" s="227"/>
      <c r="S128" s="227"/>
      <c r="T128" s="227"/>
      <c r="U128" s="227"/>
      <c r="V128" s="227"/>
      <c r="W128" s="227"/>
      <c r="X128" s="227"/>
      <c r="Y128" s="227"/>
      <c r="Z128" s="227"/>
      <c r="AA128" s="227"/>
      <c r="AB128" s="227"/>
      <c r="AC128" s="227"/>
      <c r="AD128" s="227"/>
      <c r="AE128" s="227"/>
      <c r="AF128" s="227"/>
      <c r="AG128" s="227"/>
      <c r="AH128" s="227"/>
      <c r="AI128" s="227"/>
      <c r="AJ128" s="227"/>
    </row>
    <row r="129" spans="3:36" ht="24.75" customHeight="1">
      <c r="C129" s="203"/>
      <c r="D129" s="227"/>
      <c r="E129" s="1009"/>
      <c r="F129" s="1344"/>
      <c r="G129" s="1345"/>
      <c r="H129" s="232" t="s">
        <v>166</v>
      </c>
      <c r="I129" s="232" t="s">
        <v>108</v>
      </c>
      <c r="J129" s="1345"/>
      <c r="K129" s="1005"/>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7"/>
      <c r="AH129" s="227"/>
      <c r="AI129" s="227"/>
      <c r="AJ129" s="227"/>
    </row>
    <row r="130" spans="3:36" ht="15" customHeight="1">
      <c r="C130" s="203"/>
      <c r="D130" s="227"/>
      <c r="E130" s="405" t="str">
        <f>Datos!C1091</f>
        <v/>
      </c>
      <c r="F130" s="546" t="str">
        <f>Datos!D1091</f>
        <v/>
      </c>
      <c r="G130" s="550" t="str">
        <f>Datos!E1091</f>
        <v/>
      </c>
      <c r="H130" s="553" t="str">
        <f>Datos!F1091</f>
        <v/>
      </c>
      <c r="I130" s="340"/>
      <c r="J130" s="338" t="str">
        <f>Datos!H1091</f>
        <v/>
      </c>
      <c r="K130" s="337">
        <f>Datos!I1091</f>
        <v>0</v>
      </c>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7"/>
      <c r="AH130" s="227"/>
      <c r="AI130" s="227"/>
      <c r="AJ130" s="227"/>
    </row>
    <row r="131" spans="3:36" ht="15" customHeight="1">
      <c r="C131" s="203"/>
      <c r="D131" s="227"/>
      <c r="E131" s="405" t="str">
        <f>Datos!C1092</f>
        <v/>
      </c>
      <c r="F131" s="545" t="str">
        <f>Datos!D1092</f>
        <v/>
      </c>
      <c r="G131" s="807" t="str">
        <f>Datos!E1092</f>
        <v/>
      </c>
      <c r="H131" s="537" t="str">
        <f>Datos!F1092</f>
        <v/>
      </c>
      <c r="I131" s="340"/>
      <c r="J131" s="245" t="str">
        <f>Datos!H1092</f>
        <v/>
      </c>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c r="AG131" s="227"/>
      <c r="AH131" s="227"/>
      <c r="AI131" s="227"/>
      <c r="AJ131" s="227"/>
    </row>
    <row r="132" spans="3:36" ht="15" customHeight="1">
      <c r="C132" s="203"/>
      <c r="D132" s="227"/>
      <c r="E132" s="405" t="str">
        <f>Datos!C1093</f>
        <v/>
      </c>
      <c r="F132" s="545" t="str">
        <f>Datos!D1093</f>
        <v/>
      </c>
      <c r="G132" s="807" t="str">
        <f>Datos!E1093</f>
        <v/>
      </c>
      <c r="H132" s="537" t="str">
        <f>Datos!F1093</f>
        <v/>
      </c>
      <c r="I132" s="340"/>
      <c r="J132" s="245" t="str">
        <f>Datos!H1093</f>
        <v/>
      </c>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7"/>
      <c r="AH132" s="227"/>
      <c r="AI132" s="227"/>
      <c r="AJ132" s="227"/>
    </row>
    <row r="133" spans="3:36" ht="15" customHeight="1">
      <c r="C133" s="203"/>
      <c r="D133" s="227"/>
      <c r="E133" s="405" t="str">
        <f>Datos!C1094</f>
        <v/>
      </c>
      <c r="F133" s="545" t="str">
        <f>Datos!D1094</f>
        <v/>
      </c>
      <c r="G133" s="807" t="str">
        <f>Datos!E1094</f>
        <v/>
      </c>
      <c r="H133" s="537" t="str">
        <f>Datos!F1094</f>
        <v/>
      </c>
      <c r="I133" s="340"/>
      <c r="J133" s="245" t="str">
        <f>Datos!H1094</f>
        <v/>
      </c>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7"/>
      <c r="AH133" s="227"/>
      <c r="AI133" s="227"/>
      <c r="AJ133" s="227"/>
    </row>
    <row r="134" spans="3:36" ht="15" customHeight="1">
      <c r="C134" s="203"/>
      <c r="D134" s="227"/>
      <c r="E134" s="405" t="str">
        <f>Datos!C1095</f>
        <v/>
      </c>
      <c r="F134" s="545" t="str">
        <f>Datos!D1095</f>
        <v/>
      </c>
      <c r="G134" s="807" t="str">
        <f>Datos!E1095</f>
        <v/>
      </c>
      <c r="H134" s="537" t="str">
        <f>Datos!F1095</f>
        <v/>
      </c>
      <c r="I134" s="340"/>
      <c r="J134" s="245" t="str">
        <f>Datos!H1095</f>
        <v/>
      </c>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7"/>
      <c r="AH134" s="227"/>
      <c r="AI134" s="227"/>
      <c r="AJ134" s="227"/>
    </row>
    <row r="135" spans="3:36" ht="15" customHeight="1">
      <c r="C135" s="203"/>
      <c r="D135" s="227"/>
      <c r="E135" s="405" t="str">
        <f>Datos!C1096</f>
        <v/>
      </c>
      <c r="F135" s="545" t="str">
        <f>Datos!D1096</f>
        <v/>
      </c>
      <c r="G135" s="807" t="str">
        <f>Datos!E1096</f>
        <v/>
      </c>
      <c r="H135" s="537" t="str">
        <f>Datos!F1096</f>
        <v/>
      </c>
      <c r="I135" s="340"/>
      <c r="J135" s="245" t="str">
        <f>Datos!H1096</f>
        <v/>
      </c>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c r="AG135" s="227"/>
      <c r="AH135" s="227"/>
      <c r="AI135" s="227"/>
      <c r="AJ135" s="227"/>
    </row>
    <row r="136" spans="3:36" ht="15" customHeight="1">
      <c r="C136" s="203"/>
      <c r="D136" s="227"/>
      <c r="E136" s="405" t="str">
        <f>Datos!C1097</f>
        <v/>
      </c>
      <c r="F136" s="545" t="str">
        <f>Datos!D1097</f>
        <v/>
      </c>
      <c r="G136" s="807" t="str">
        <f>Datos!E1097</f>
        <v/>
      </c>
      <c r="H136" s="537" t="str">
        <f>Datos!F1097</f>
        <v/>
      </c>
      <c r="I136" s="340"/>
      <c r="J136" s="245" t="str">
        <f>Datos!H1097</f>
        <v/>
      </c>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G136" s="227"/>
      <c r="AH136" s="227"/>
      <c r="AI136" s="227"/>
      <c r="AJ136" s="227"/>
    </row>
    <row r="137" spans="3:36" ht="15" customHeight="1">
      <c r="C137" s="203"/>
      <c r="D137" s="227"/>
      <c r="E137" s="405" t="str">
        <f>Datos!C1098</f>
        <v/>
      </c>
      <c r="F137" s="545" t="str">
        <f>Datos!D1098</f>
        <v/>
      </c>
      <c r="G137" s="807" t="str">
        <f>Datos!E1098</f>
        <v/>
      </c>
      <c r="H137" s="537" t="str">
        <f>Datos!F1098</f>
        <v/>
      </c>
      <c r="I137" s="340"/>
      <c r="J137" s="245" t="str">
        <f>Datos!H1098</f>
        <v/>
      </c>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c r="AG137" s="227"/>
      <c r="AH137" s="227"/>
      <c r="AI137" s="227"/>
      <c r="AJ137" s="227"/>
    </row>
    <row r="138" spans="3:36" ht="15" customHeight="1">
      <c r="C138" s="203"/>
      <c r="D138" s="227"/>
      <c r="E138" s="405" t="str">
        <f>Datos!C1099</f>
        <v/>
      </c>
      <c r="F138" s="545" t="str">
        <f>Datos!D1099</f>
        <v/>
      </c>
      <c r="G138" s="807" t="str">
        <f>Datos!E1099</f>
        <v/>
      </c>
      <c r="H138" s="537" t="str">
        <f>Datos!F1099</f>
        <v/>
      </c>
      <c r="I138" s="340"/>
      <c r="J138" s="245" t="str">
        <f>Datos!H1099</f>
        <v/>
      </c>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G138" s="227"/>
      <c r="AH138" s="227"/>
      <c r="AI138" s="227"/>
      <c r="AJ138" s="227"/>
    </row>
    <row r="139" spans="3:36" ht="15" customHeight="1">
      <c r="C139" s="203"/>
      <c r="D139" s="227"/>
      <c r="E139" s="405" t="str">
        <f>Datos!C1100</f>
        <v/>
      </c>
      <c r="F139" s="545" t="str">
        <f>Datos!D1100</f>
        <v/>
      </c>
      <c r="G139" s="807" t="str">
        <f>Datos!E1100</f>
        <v/>
      </c>
      <c r="H139" s="537" t="str">
        <f>Datos!F1100</f>
        <v/>
      </c>
      <c r="I139" s="340"/>
      <c r="J139" s="245" t="str">
        <f>Datos!H1100</f>
        <v/>
      </c>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c r="AG139" s="227"/>
      <c r="AH139" s="227"/>
      <c r="AI139" s="227"/>
      <c r="AJ139" s="227"/>
    </row>
    <row r="140" spans="3:36" ht="15" customHeight="1">
      <c r="C140" s="203"/>
      <c r="D140" s="227"/>
      <c r="E140" s="405" t="str">
        <f>Datos!C1101</f>
        <v/>
      </c>
      <c r="F140" s="545" t="str">
        <f>Datos!D1101</f>
        <v/>
      </c>
      <c r="G140" s="807" t="str">
        <f>Datos!E1101</f>
        <v/>
      </c>
      <c r="H140" s="537" t="str">
        <f>Datos!F1101</f>
        <v/>
      </c>
      <c r="I140" s="340"/>
      <c r="J140" s="245" t="str">
        <f>Datos!H1101</f>
        <v/>
      </c>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c r="AG140" s="227"/>
      <c r="AH140" s="227"/>
      <c r="AI140" s="227"/>
      <c r="AJ140" s="227"/>
    </row>
    <row r="141" spans="3:36" ht="15" customHeight="1">
      <c r="C141" s="203"/>
      <c r="D141" s="227"/>
      <c r="E141" s="405" t="str">
        <f>Datos!C1102</f>
        <v/>
      </c>
      <c r="F141" s="545" t="str">
        <f>Datos!D1102</f>
        <v/>
      </c>
      <c r="G141" s="807" t="str">
        <f>Datos!E1102</f>
        <v/>
      </c>
      <c r="H141" s="537" t="str">
        <f>Datos!F1102</f>
        <v/>
      </c>
      <c r="I141" s="340"/>
      <c r="J141" s="245" t="str">
        <f>Datos!H1102</f>
        <v/>
      </c>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27"/>
      <c r="AH141" s="227"/>
      <c r="AI141" s="227"/>
      <c r="AJ141" s="227"/>
    </row>
    <row r="142" spans="3:36" ht="15" customHeight="1">
      <c r="C142" s="203"/>
      <c r="D142" s="227"/>
      <c r="E142" s="405" t="str">
        <f>Datos!C1103</f>
        <v/>
      </c>
      <c r="F142" s="545" t="str">
        <f>Datos!D1103</f>
        <v/>
      </c>
      <c r="G142" s="807" t="str">
        <f>Datos!E1103</f>
        <v/>
      </c>
      <c r="H142" s="537" t="str">
        <f>Datos!F1103</f>
        <v/>
      </c>
      <c r="I142" s="340"/>
      <c r="J142" s="245" t="str">
        <f>Datos!H1103</f>
        <v/>
      </c>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7"/>
      <c r="AH142" s="227"/>
      <c r="AI142" s="227"/>
      <c r="AJ142" s="227"/>
    </row>
    <row r="143" spans="3:36" ht="15" customHeight="1">
      <c r="C143" s="203"/>
      <c r="D143" s="227"/>
      <c r="E143" s="405" t="str">
        <f>Datos!C1104</f>
        <v/>
      </c>
      <c r="F143" s="545" t="str">
        <f>Datos!D1104</f>
        <v/>
      </c>
      <c r="G143" s="807" t="str">
        <f>Datos!E1104</f>
        <v/>
      </c>
      <c r="H143" s="537" t="str">
        <f>Datos!F1104</f>
        <v/>
      </c>
      <c r="I143" s="340"/>
      <c r="J143" s="245" t="str">
        <f>Datos!H1104</f>
        <v/>
      </c>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7"/>
      <c r="AH143" s="227"/>
      <c r="AI143" s="227"/>
      <c r="AJ143" s="227"/>
    </row>
    <row r="144" spans="3:36" ht="15" customHeight="1">
      <c r="C144" s="203"/>
      <c r="D144" s="227"/>
      <c r="E144" s="405" t="str">
        <f>Datos!C1105</f>
        <v/>
      </c>
      <c r="F144" s="545" t="str">
        <f>Datos!D1105</f>
        <v/>
      </c>
      <c r="G144" s="807" t="str">
        <f>Datos!E1105</f>
        <v/>
      </c>
      <c r="H144" s="537" t="str">
        <f>Datos!F1105</f>
        <v/>
      </c>
      <c r="I144" s="340"/>
      <c r="J144" s="245" t="str">
        <f>Datos!H1105</f>
        <v/>
      </c>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row>
    <row r="145" spans="3:36" ht="15" customHeight="1">
      <c r="C145" s="203"/>
      <c r="D145" s="227"/>
      <c r="E145" s="405" t="str">
        <f>Datos!C1106</f>
        <v/>
      </c>
      <c r="F145" s="545" t="str">
        <f>Datos!D1106</f>
        <v/>
      </c>
      <c r="G145" s="807" t="str">
        <f>Datos!E1106</f>
        <v/>
      </c>
      <c r="H145" s="537" t="str">
        <f>Datos!F1106</f>
        <v/>
      </c>
      <c r="I145" s="340"/>
      <c r="J145" s="245" t="str">
        <f>Datos!H1106</f>
        <v/>
      </c>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7"/>
      <c r="AH145" s="227"/>
      <c r="AI145" s="227"/>
      <c r="AJ145" s="227"/>
    </row>
    <row r="146" spans="3:36" ht="15" customHeight="1">
      <c r="C146" s="203"/>
      <c r="D146" s="227"/>
      <c r="E146" s="405" t="str">
        <f>Datos!C1107</f>
        <v/>
      </c>
      <c r="F146" s="545" t="str">
        <f>Datos!D1107</f>
        <v/>
      </c>
      <c r="G146" s="807" t="str">
        <f>Datos!E1107</f>
        <v/>
      </c>
      <c r="H146" s="537" t="str">
        <f>Datos!F1107</f>
        <v/>
      </c>
      <c r="I146" s="340"/>
      <c r="J146" s="245" t="str">
        <f>Datos!H1107</f>
        <v/>
      </c>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c r="AG146" s="227"/>
      <c r="AH146" s="227"/>
      <c r="AI146" s="227"/>
      <c r="AJ146" s="227"/>
    </row>
    <row r="147" spans="3:36" ht="15" customHeight="1">
      <c r="C147" s="203"/>
      <c r="D147" s="227"/>
      <c r="E147" s="405" t="str">
        <f>Datos!C1108</f>
        <v/>
      </c>
      <c r="F147" s="545" t="str">
        <f>Datos!D1108</f>
        <v/>
      </c>
      <c r="G147" s="807" t="str">
        <f>Datos!E1108</f>
        <v/>
      </c>
      <c r="H147" s="537" t="str">
        <f>Datos!F1108</f>
        <v/>
      </c>
      <c r="I147" s="340"/>
      <c r="J147" s="245" t="str">
        <f>Datos!H1108</f>
        <v/>
      </c>
      <c r="K147" s="227"/>
      <c r="L147" s="227"/>
      <c r="M147" s="227"/>
      <c r="N147" s="227"/>
      <c r="O147" s="227"/>
      <c r="P147" s="227"/>
      <c r="Q147" s="227"/>
      <c r="R147" s="227"/>
      <c r="S147" s="227"/>
      <c r="T147" s="227"/>
      <c r="U147" s="227"/>
      <c r="V147" s="227"/>
      <c r="W147" s="227"/>
      <c r="X147" s="227"/>
      <c r="Y147" s="227"/>
      <c r="Z147" s="227"/>
      <c r="AA147" s="227"/>
      <c r="AB147" s="227"/>
      <c r="AC147" s="227"/>
      <c r="AD147" s="227"/>
      <c r="AE147" s="227"/>
      <c r="AF147" s="227"/>
      <c r="AG147" s="227"/>
      <c r="AH147" s="227"/>
      <c r="AI147" s="227"/>
      <c r="AJ147" s="227"/>
    </row>
    <row r="148" spans="3:36" ht="15" customHeight="1">
      <c r="C148" s="203"/>
      <c r="D148" s="227"/>
      <c r="E148" s="223" t="s">
        <v>258</v>
      </c>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c r="AG148" s="227"/>
      <c r="AH148" s="227"/>
      <c r="AI148" s="227"/>
      <c r="AJ148" s="227"/>
    </row>
    <row r="149" spans="3:36" ht="15" customHeight="1">
      <c r="C149" s="203"/>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27"/>
      <c r="AH149" s="227"/>
      <c r="AI149" s="227"/>
      <c r="AJ149" s="227"/>
    </row>
    <row r="150" spans="3:36" ht="15" customHeight="1">
      <c r="C150" s="203"/>
      <c r="D150" s="956" t="s">
        <v>259</v>
      </c>
      <c r="E150" s="956"/>
      <c r="F150" s="1343"/>
      <c r="G150" s="1343"/>
      <c r="H150" s="1343"/>
      <c r="I150" s="1343"/>
      <c r="J150" s="1343"/>
      <c r="K150" s="1343"/>
      <c r="L150" s="1343"/>
      <c r="M150" s="1343"/>
      <c r="N150" s="1343"/>
      <c r="O150" s="1343"/>
      <c r="P150" s="1343"/>
      <c r="Q150" s="1343"/>
      <c r="R150" s="1343"/>
      <c r="S150" s="227"/>
      <c r="T150" s="227"/>
      <c r="U150" s="227"/>
      <c r="V150" s="227"/>
      <c r="W150" s="227"/>
      <c r="X150" s="227"/>
      <c r="Y150" s="227"/>
      <c r="Z150" s="227"/>
      <c r="AA150" s="227"/>
      <c r="AB150" s="227"/>
      <c r="AC150" s="227"/>
      <c r="AD150" s="227"/>
      <c r="AE150" s="227"/>
      <c r="AF150" s="227"/>
      <c r="AG150" s="227"/>
      <c r="AH150" s="227"/>
      <c r="AI150" s="227"/>
      <c r="AJ150" s="227"/>
    </row>
    <row r="151" spans="3:36" ht="15" customHeight="1">
      <c r="C151" s="203"/>
      <c r="D151" s="227"/>
      <c r="E151" s="227"/>
      <c r="F151" s="227"/>
      <c r="G151" s="227"/>
      <c r="H151" s="227"/>
      <c r="I151" s="227"/>
      <c r="J151" s="250"/>
      <c r="K151" s="250"/>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c r="AG151" s="227"/>
      <c r="AH151" s="227"/>
      <c r="AI151" s="227"/>
      <c r="AJ151" s="227"/>
    </row>
    <row r="152" spans="3:36" ht="21.75" customHeight="1">
      <c r="C152" s="203"/>
      <c r="D152" s="227"/>
      <c r="E152" s="1019" t="s">
        <v>260</v>
      </c>
      <c r="F152" s="1019"/>
      <c r="G152" s="1019"/>
      <c r="H152" s="1019"/>
      <c r="I152" s="1019"/>
      <c r="J152" s="1019"/>
      <c r="K152" s="1020"/>
      <c r="L152" s="227"/>
      <c r="M152" s="227"/>
      <c r="N152" s="227"/>
      <c r="O152" s="227"/>
      <c r="P152" s="227"/>
      <c r="Q152" s="227"/>
      <c r="R152" s="227"/>
      <c r="S152" s="227"/>
      <c r="T152" s="227"/>
      <c r="U152" s="227"/>
      <c r="V152" s="227"/>
      <c r="W152" s="227"/>
      <c r="X152" s="227"/>
      <c r="Y152" s="227"/>
      <c r="Z152" s="227"/>
      <c r="AA152" s="227"/>
      <c r="AB152" s="227"/>
      <c r="AC152" s="227"/>
      <c r="AD152" s="227"/>
      <c r="AE152" s="227"/>
      <c r="AF152" s="227"/>
      <c r="AG152" s="227"/>
      <c r="AH152" s="227"/>
      <c r="AI152" s="227"/>
      <c r="AJ152" s="227"/>
    </row>
    <row r="153" spans="3:36" ht="21.75" customHeight="1">
      <c r="C153" s="203"/>
      <c r="D153" s="227"/>
      <c r="E153" s="1008" t="s">
        <v>158</v>
      </c>
      <c r="F153" s="1006" t="s">
        <v>197</v>
      </c>
      <c r="G153" s="960" t="s">
        <v>149</v>
      </c>
      <c r="H153" s="966" t="s">
        <v>261</v>
      </c>
      <c r="I153" s="1346"/>
      <c r="J153" s="1007" t="s">
        <v>262</v>
      </c>
      <c r="K153" s="1004" t="s">
        <v>263</v>
      </c>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c r="AG153" s="227"/>
      <c r="AH153" s="227"/>
      <c r="AI153" s="227"/>
      <c r="AJ153" s="227"/>
    </row>
    <row r="154" spans="3:36" ht="21.75" customHeight="1">
      <c r="C154" s="203"/>
      <c r="D154" s="227"/>
      <c r="E154" s="1009"/>
      <c r="F154" s="1344"/>
      <c r="G154" s="1345"/>
      <c r="H154" s="232" t="s">
        <v>166</v>
      </c>
      <c r="I154" s="232" t="s">
        <v>108</v>
      </c>
      <c r="J154" s="1345"/>
      <c r="K154" s="1005"/>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c r="AG154" s="227"/>
      <c r="AH154" s="227"/>
      <c r="AI154" s="227"/>
      <c r="AJ154" s="227"/>
    </row>
    <row r="155" spans="3:36" ht="15" customHeight="1">
      <c r="C155" s="203"/>
      <c r="D155" s="227"/>
      <c r="E155" s="405" t="str">
        <f>Datos!C1129</f>
        <v/>
      </c>
      <c r="F155" s="546" t="str">
        <f>Datos!D1129</f>
        <v/>
      </c>
      <c r="G155" s="804" t="str">
        <f>Datos!E1129</f>
        <v/>
      </c>
      <c r="H155" s="551" t="str">
        <f>Datos!F1129</f>
        <v/>
      </c>
      <c r="I155" s="340"/>
      <c r="J155" s="338" t="str">
        <f>Datos!H1129</f>
        <v/>
      </c>
      <c r="K155" s="336">
        <f>Datos!J1129</f>
        <v>0</v>
      </c>
      <c r="L155" s="227"/>
      <c r="M155" s="227"/>
      <c r="N155" s="227"/>
      <c r="O155" s="227"/>
      <c r="P155" s="227"/>
      <c r="Q155" s="227"/>
      <c r="R155" s="227"/>
      <c r="S155" s="227"/>
      <c r="T155" s="227"/>
      <c r="U155" s="227"/>
      <c r="V155" s="227"/>
      <c r="W155" s="227"/>
      <c r="X155" s="227"/>
      <c r="Y155" s="227"/>
      <c r="Z155" s="227"/>
      <c r="AA155" s="227"/>
      <c r="AB155" s="227"/>
      <c r="AC155" s="227"/>
      <c r="AD155" s="227"/>
      <c r="AE155" s="227"/>
      <c r="AF155" s="227"/>
      <c r="AG155" s="227"/>
      <c r="AH155" s="227"/>
      <c r="AI155" s="227"/>
      <c r="AJ155" s="227"/>
    </row>
    <row r="156" spans="3:36" ht="15" customHeight="1">
      <c r="C156" s="203"/>
      <c r="D156" s="227"/>
      <c r="E156" s="405" t="str">
        <f>Datos!C1130</f>
        <v/>
      </c>
      <c r="F156" s="546" t="str">
        <f>Datos!D1130</f>
        <v/>
      </c>
      <c r="G156" s="804" t="str">
        <f>Datos!E1130</f>
        <v/>
      </c>
      <c r="H156" s="551" t="str">
        <f>Datos!F1130</f>
        <v/>
      </c>
      <c r="I156" s="340"/>
      <c r="J156" s="338" t="str">
        <f>Datos!H1130</f>
        <v/>
      </c>
      <c r="K156" s="227"/>
      <c r="L156" s="227"/>
      <c r="M156" s="227"/>
      <c r="N156" s="227"/>
      <c r="O156" s="227"/>
      <c r="P156" s="227"/>
      <c r="Q156" s="227"/>
      <c r="R156" s="227"/>
      <c r="S156" s="227"/>
      <c r="T156" s="227"/>
      <c r="U156" s="227"/>
      <c r="V156" s="227"/>
      <c r="W156" s="227"/>
      <c r="X156" s="227"/>
      <c r="Y156" s="227"/>
      <c r="Z156" s="227"/>
      <c r="AA156" s="227"/>
      <c r="AB156" s="227"/>
      <c r="AC156" s="227"/>
      <c r="AD156" s="227"/>
      <c r="AE156" s="227"/>
      <c r="AF156" s="227"/>
      <c r="AG156" s="227"/>
      <c r="AH156" s="227"/>
      <c r="AI156" s="227"/>
      <c r="AJ156" s="227"/>
    </row>
    <row r="157" spans="3:36" ht="15" customHeight="1">
      <c r="C157" s="203"/>
      <c r="D157" s="227"/>
      <c r="E157" s="405" t="str">
        <f>Datos!C1131</f>
        <v/>
      </c>
      <c r="F157" s="546" t="str">
        <f>Datos!D1131</f>
        <v/>
      </c>
      <c r="G157" s="804" t="str">
        <f>Datos!E1131</f>
        <v/>
      </c>
      <c r="H157" s="551" t="str">
        <f>Datos!F1131</f>
        <v/>
      </c>
      <c r="I157" s="340"/>
      <c r="J157" s="338" t="str">
        <f>Datos!H1131</f>
        <v/>
      </c>
      <c r="K157" s="227"/>
      <c r="L157" s="227"/>
      <c r="M157" s="227"/>
      <c r="N157" s="227"/>
      <c r="O157" s="227"/>
      <c r="P157" s="227"/>
      <c r="Q157" s="227"/>
      <c r="R157" s="227"/>
      <c r="S157" s="227"/>
      <c r="T157" s="227"/>
      <c r="U157" s="227"/>
      <c r="V157" s="227"/>
      <c r="W157" s="227"/>
      <c r="X157" s="227"/>
      <c r="Y157" s="227"/>
      <c r="Z157" s="227"/>
      <c r="AA157" s="227"/>
      <c r="AB157" s="227"/>
      <c r="AC157" s="227"/>
      <c r="AD157" s="227"/>
      <c r="AE157" s="227"/>
      <c r="AF157" s="227"/>
      <c r="AG157" s="227"/>
      <c r="AH157" s="227"/>
      <c r="AI157" s="227"/>
      <c r="AJ157" s="227"/>
    </row>
    <row r="158" spans="3:36" ht="15" customHeight="1">
      <c r="C158" s="203"/>
      <c r="D158" s="227"/>
      <c r="E158" s="405" t="str">
        <f>Datos!C1132</f>
        <v/>
      </c>
      <c r="F158" s="546" t="str">
        <f>Datos!D1132</f>
        <v/>
      </c>
      <c r="G158" s="804" t="str">
        <f>Datos!E1132</f>
        <v/>
      </c>
      <c r="H158" s="551" t="str">
        <f>Datos!F1132</f>
        <v/>
      </c>
      <c r="I158" s="340"/>
      <c r="J158" s="338" t="str">
        <f>Datos!H1132</f>
        <v/>
      </c>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c r="AG158" s="227"/>
      <c r="AH158" s="227"/>
      <c r="AI158" s="227"/>
      <c r="AJ158" s="227"/>
    </row>
    <row r="159" spans="3:36" ht="15" customHeight="1">
      <c r="C159" s="203"/>
      <c r="D159" s="227"/>
      <c r="E159" s="405" t="str">
        <f>Datos!C1133</f>
        <v/>
      </c>
      <c r="F159" s="546" t="str">
        <f>Datos!D1133</f>
        <v/>
      </c>
      <c r="G159" s="804" t="str">
        <f>Datos!E1133</f>
        <v/>
      </c>
      <c r="H159" s="551" t="str">
        <f>Datos!F1133</f>
        <v/>
      </c>
      <c r="I159" s="340"/>
      <c r="J159" s="338" t="str">
        <f>Datos!H1133</f>
        <v/>
      </c>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c r="AJ159" s="227"/>
    </row>
    <row r="160" spans="3:36" ht="15" customHeight="1">
      <c r="C160" s="203"/>
      <c r="D160" s="227"/>
      <c r="E160" s="405" t="str">
        <f>Datos!C1134</f>
        <v/>
      </c>
      <c r="F160" s="546" t="str">
        <f>Datos!D1134</f>
        <v/>
      </c>
      <c r="G160" s="804" t="str">
        <f>Datos!E1134</f>
        <v/>
      </c>
      <c r="H160" s="551" t="str">
        <f>Datos!F1134</f>
        <v/>
      </c>
      <c r="I160" s="340"/>
      <c r="J160" s="338" t="str">
        <f>Datos!H1134</f>
        <v/>
      </c>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c r="AG160" s="227"/>
      <c r="AH160" s="227"/>
      <c r="AI160" s="227"/>
      <c r="AJ160" s="227"/>
    </row>
    <row r="161" spans="3:36" ht="15" customHeight="1">
      <c r="C161" s="203"/>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c r="AJ161" s="227"/>
    </row>
    <row r="162" spans="3:36" ht="15" customHeight="1">
      <c r="C162" s="203"/>
      <c r="D162" s="956" t="s">
        <v>264</v>
      </c>
      <c r="E162" s="956"/>
      <c r="F162" s="1343"/>
      <c r="G162" s="1343"/>
      <c r="H162" s="1343"/>
      <c r="I162" s="1343"/>
      <c r="J162" s="1343"/>
      <c r="K162" s="1343"/>
      <c r="L162" s="1343"/>
      <c r="M162" s="1343"/>
      <c r="N162" s="1343"/>
      <c r="O162" s="1343"/>
      <c r="P162" s="1343"/>
      <c r="Q162" s="1343"/>
      <c r="R162" s="1343"/>
      <c r="S162" s="227"/>
      <c r="T162" s="227"/>
      <c r="U162" s="227"/>
      <c r="V162" s="227"/>
      <c r="W162" s="227"/>
      <c r="X162" s="227"/>
      <c r="Y162" s="227"/>
      <c r="Z162" s="227"/>
      <c r="AA162" s="227"/>
      <c r="AB162" s="227"/>
      <c r="AC162" s="227"/>
      <c r="AD162" s="227"/>
      <c r="AE162" s="227"/>
      <c r="AF162" s="227"/>
      <c r="AG162" s="227"/>
      <c r="AH162" s="227"/>
      <c r="AI162" s="227"/>
      <c r="AJ162" s="227"/>
    </row>
    <row r="163" spans="3:36" ht="15" customHeight="1">
      <c r="C163" s="203"/>
      <c r="D163" s="227"/>
      <c r="E163" s="227"/>
      <c r="F163" s="227"/>
      <c r="G163" s="227"/>
      <c r="H163" s="227"/>
      <c r="I163" s="227"/>
      <c r="J163" s="227"/>
      <c r="K163" s="227"/>
      <c r="L163" s="227"/>
      <c r="M163" s="227"/>
      <c r="N163" s="227"/>
      <c r="O163" s="227"/>
      <c r="P163" s="205"/>
      <c r="Q163" s="227"/>
      <c r="R163" s="227"/>
      <c r="S163" s="227"/>
      <c r="T163" s="227"/>
      <c r="U163" s="227"/>
      <c r="V163" s="227"/>
      <c r="W163" s="227"/>
      <c r="X163" s="227"/>
      <c r="Y163" s="227"/>
      <c r="Z163" s="227"/>
      <c r="AA163" s="227"/>
      <c r="AB163" s="227"/>
      <c r="AC163" s="227"/>
      <c r="AD163" s="227"/>
      <c r="AE163" s="227"/>
      <c r="AF163" s="227"/>
      <c r="AG163" s="227"/>
      <c r="AH163" s="227"/>
      <c r="AI163" s="227"/>
      <c r="AJ163" s="227"/>
    </row>
    <row r="164" spans="3:36" ht="21.75" customHeight="1">
      <c r="C164" s="203"/>
      <c r="D164" s="227"/>
      <c r="E164" s="953" t="s">
        <v>187</v>
      </c>
      <c r="F164" s="954"/>
      <c r="G164" s="954"/>
      <c r="H164" s="954"/>
      <c r="I164" s="954"/>
      <c r="J164" s="954"/>
      <c r="K164" s="955"/>
      <c r="L164" s="227"/>
      <c r="M164" s="251"/>
      <c r="N164" s="227"/>
      <c r="O164" s="227"/>
      <c r="P164" s="205"/>
      <c r="Q164" s="227"/>
      <c r="R164" s="227"/>
      <c r="S164" s="205"/>
      <c r="T164" s="227"/>
      <c r="U164" s="227"/>
      <c r="V164" s="227"/>
      <c r="W164" s="227"/>
      <c r="X164" s="227"/>
      <c r="Y164" s="227"/>
      <c r="Z164" s="227"/>
      <c r="AA164" s="227"/>
      <c r="AB164" s="227"/>
      <c r="AC164" s="227"/>
      <c r="AD164" s="227"/>
      <c r="AE164" s="227"/>
      <c r="AF164" s="227"/>
      <c r="AG164" s="227"/>
      <c r="AH164" s="227"/>
      <c r="AI164" s="227"/>
      <c r="AJ164" s="227"/>
    </row>
    <row r="165" spans="3:36" ht="33.75" customHeight="1">
      <c r="C165" s="203"/>
      <c r="D165" s="203">
        <v>0</v>
      </c>
      <c r="E165" s="1008" t="s">
        <v>235</v>
      </c>
      <c r="F165" s="1006" t="s">
        <v>188</v>
      </c>
      <c r="G165" s="960" t="s">
        <v>189</v>
      </c>
      <c r="H165" s="966" t="s">
        <v>265</v>
      </c>
      <c r="I165" s="1346"/>
      <c r="J165" s="960" t="s">
        <v>256</v>
      </c>
      <c r="K165" s="1004" t="s">
        <v>266</v>
      </c>
      <c r="L165" s="227"/>
      <c r="M165" s="251"/>
      <c r="N165" s="227"/>
      <c r="O165" s="227"/>
      <c r="P165" s="205"/>
      <c r="Q165" s="227"/>
      <c r="R165" s="227"/>
      <c r="S165" s="205"/>
      <c r="T165" s="227"/>
      <c r="U165" s="227"/>
      <c r="V165" s="227"/>
      <c r="W165" s="227"/>
      <c r="X165" s="227"/>
      <c r="Y165" s="227"/>
      <c r="Z165" s="227"/>
      <c r="AA165" s="227"/>
      <c r="AB165" s="227"/>
      <c r="AC165" s="227"/>
      <c r="AD165" s="227"/>
      <c r="AE165" s="227"/>
      <c r="AF165" s="227"/>
      <c r="AG165" s="227"/>
      <c r="AH165" s="227"/>
      <c r="AI165" s="227"/>
      <c r="AJ165" s="227"/>
    </row>
    <row r="166" spans="3:36" ht="20.25" customHeight="1">
      <c r="C166" s="203"/>
      <c r="D166" s="205"/>
      <c r="E166" s="1018"/>
      <c r="F166" s="1347"/>
      <c r="G166" s="1348"/>
      <c r="H166" s="637" t="s">
        <v>166</v>
      </c>
      <c r="I166" s="637" t="s">
        <v>108</v>
      </c>
      <c r="J166" s="1348"/>
      <c r="K166" s="1016"/>
      <c r="L166" s="227"/>
      <c r="M166" s="251"/>
      <c r="N166" s="227"/>
      <c r="O166" s="227"/>
      <c r="P166" s="205"/>
      <c r="Q166" s="227"/>
      <c r="R166" s="205"/>
      <c r="S166" s="205"/>
      <c r="T166" s="227"/>
      <c r="U166" s="227"/>
      <c r="V166" s="227"/>
      <c r="W166" s="227"/>
      <c r="X166" s="227"/>
      <c r="Y166" s="227"/>
      <c r="Z166" s="227"/>
      <c r="AA166" s="227"/>
      <c r="AB166" s="227"/>
      <c r="AC166" s="227"/>
      <c r="AD166" s="227"/>
      <c r="AE166" s="227"/>
      <c r="AF166" s="227"/>
      <c r="AG166" s="227"/>
      <c r="AH166" s="227"/>
      <c r="AI166" s="227"/>
      <c r="AJ166" s="227"/>
    </row>
    <row r="167" spans="3:36" ht="15" customHeight="1">
      <c r="C167" s="203"/>
      <c r="D167" s="205"/>
      <c r="E167" s="405" t="str">
        <f>Datos!C1156</f>
        <v/>
      </c>
      <c r="F167" s="334" t="s">
        <v>190</v>
      </c>
      <c r="G167" s="806" t="str">
        <f>Datos!E1156</f>
        <v/>
      </c>
      <c r="H167" s="551" t="str">
        <f>Datos!F1156</f>
        <v/>
      </c>
      <c r="I167" s="636"/>
      <c r="J167" s="338" t="str">
        <f>Datos!H1156</f>
        <v/>
      </c>
      <c r="K167" s="337">
        <f>Datos!I1156</f>
        <v>0</v>
      </c>
      <c r="L167" s="227"/>
      <c r="M167" s="251"/>
      <c r="N167" s="227"/>
      <c r="O167" s="227"/>
      <c r="P167" s="205"/>
      <c r="Q167" s="227"/>
      <c r="R167" s="205"/>
      <c r="S167" s="205"/>
      <c r="T167" s="227"/>
      <c r="U167" s="227"/>
      <c r="V167" s="227"/>
      <c r="W167" s="227"/>
      <c r="X167" s="227"/>
      <c r="Y167" s="227"/>
      <c r="Z167" s="227"/>
      <c r="AA167" s="227"/>
      <c r="AB167" s="227"/>
      <c r="AC167" s="227"/>
      <c r="AD167" s="227"/>
      <c r="AE167" s="227"/>
      <c r="AF167" s="227"/>
      <c r="AG167" s="227"/>
      <c r="AH167" s="227"/>
      <c r="AI167" s="227"/>
      <c r="AJ167" s="227"/>
    </row>
    <row r="168" spans="3:36" ht="15" customHeight="1">
      <c r="C168" s="203"/>
      <c r="D168" s="205"/>
      <c r="E168" s="405" t="str">
        <f>Datos!C1157</f>
        <v/>
      </c>
      <c r="F168" s="239" t="s">
        <v>191</v>
      </c>
      <c r="G168" s="563" t="str">
        <f>Datos!E1157</f>
        <v/>
      </c>
      <c r="H168" s="552" t="str">
        <f>Datos!F1157</f>
        <v/>
      </c>
      <c r="I168" s="340"/>
      <c r="J168" s="245" t="str">
        <f>Datos!H1157</f>
        <v/>
      </c>
      <c r="K168" s="205"/>
      <c r="L168" s="227"/>
      <c r="M168" s="251"/>
      <c r="N168" s="227"/>
      <c r="O168" s="227"/>
      <c r="P168" s="205"/>
      <c r="Q168" s="227"/>
      <c r="R168" s="205"/>
      <c r="S168" s="205"/>
      <c r="T168" s="227"/>
      <c r="U168" s="227"/>
      <c r="V168" s="227"/>
      <c r="W168" s="227"/>
      <c r="X168" s="227"/>
      <c r="Y168" s="227"/>
      <c r="Z168" s="227"/>
      <c r="AA168" s="227"/>
      <c r="AB168" s="227"/>
      <c r="AC168" s="227"/>
      <c r="AD168" s="227"/>
      <c r="AE168" s="227"/>
      <c r="AF168" s="227"/>
      <c r="AG168" s="227"/>
      <c r="AH168" s="227"/>
      <c r="AI168" s="227"/>
      <c r="AJ168" s="227"/>
    </row>
    <row r="169" spans="3:36" ht="15" customHeight="1">
      <c r="C169" s="203"/>
      <c r="D169" s="205"/>
      <c r="E169" s="223" t="s">
        <v>258</v>
      </c>
      <c r="F169" s="205"/>
      <c r="G169" s="205"/>
      <c r="H169" s="205"/>
      <c r="I169" s="205"/>
      <c r="J169" s="205"/>
      <c r="K169" s="205"/>
      <c r="L169" s="227"/>
      <c r="M169" s="251"/>
      <c r="N169" s="227"/>
      <c r="O169" s="227"/>
      <c r="P169" s="205"/>
      <c r="Q169" s="227"/>
      <c r="R169" s="205"/>
      <c r="S169" s="205"/>
      <c r="T169" s="227"/>
      <c r="U169" s="227"/>
      <c r="V169" s="227"/>
      <c r="W169" s="227"/>
      <c r="X169" s="227"/>
      <c r="Y169" s="227"/>
      <c r="Z169" s="227"/>
      <c r="AA169" s="227"/>
      <c r="AB169" s="227"/>
      <c r="AC169" s="227"/>
      <c r="AD169" s="227"/>
      <c r="AE169" s="227"/>
      <c r="AF169" s="227"/>
      <c r="AG169" s="227"/>
      <c r="AH169" s="227"/>
      <c r="AI169" s="227"/>
      <c r="AJ169" s="227"/>
    </row>
    <row r="170" spans="3:36" ht="15" customHeight="1">
      <c r="C170" s="203"/>
      <c r="D170" s="205"/>
      <c r="E170" s="205"/>
      <c r="F170" s="227"/>
      <c r="G170" s="227"/>
      <c r="H170" s="227"/>
      <c r="I170" s="227"/>
      <c r="J170" s="227"/>
      <c r="K170" s="205"/>
      <c r="L170" s="227"/>
      <c r="M170" s="227"/>
      <c r="N170" s="227"/>
      <c r="O170" s="205"/>
      <c r="P170" s="205"/>
      <c r="Q170" s="205"/>
      <c r="R170" s="205"/>
      <c r="S170" s="205"/>
      <c r="T170" s="227"/>
      <c r="U170" s="227"/>
      <c r="V170" s="227"/>
      <c r="W170" s="227"/>
      <c r="X170" s="227"/>
      <c r="Y170" s="227"/>
      <c r="Z170" s="227"/>
      <c r="AA170" s="227"/>
      <c r="AB170" s="227"/>
      <c r="AC170" s="227"/>
      <c r="AD170" s="227"/>
      <c r="AE170" s="227"/>
      <c r="AF170" s="227"/>
      <c r="AG170" s="227"/>
      <c r="AH170" s="227"/>
      <c r="AI170" s="227"/>
      <c r="AJ170" s="227"/>
    </row>
    <row r="171" spans="3:36" ht="15" customHeight="1">
      <c r="C171" s="203"/>
      <c r="D171" s="956" t="s">
        <v>267</v>
      </c>
      <c r="E171" s="956"/>
      <c r="F171" s="1343"/>
      <c r="G171" s="1343"/>
      <c r="H171" s="1343"/>
      <c r="I171" s="1343"/>
      <c r="J171" s="1343"/>
      <c r="K171" s="1343"/>
      <c r="L171" s="1343"/>
      <c r="M171" s="1343"/>
      <c r="N171" s="1343"/>
      <c r="O171" s="1343"/>
      <c r="P171" s="1343"/>
      <c r="Q171" s="1343"/>
      <c r="R171" s="1343"/>
      <c r="S171" s="205"/>
      <c r="T171" s="227"/>
      <c r="U171" s="227"/>
      <c r="V171" s="227"/>
      <c r="W171" s="227"/>
      <c r="X171" s="227"/>
      <c r="Y171" s="227"/>
      <c r="Z171" s="227"/>
      <c r="AA171" s="227"/>
      <c r="AB171" s="227"/>
      <c r="AC171" s="227"/>
      <c r="AD171" s="227"/>
      <c r="AE171" s="227"/>
      <c r="AF171" s="227"/>
      <c r="AG171" s="227"/>
      <c r="AH171" s="227"/>
      <c r="AI171" s="227"/>
      <c r="AJ171" s="227"/>
    </row>
    <row r="172" spans="3:36" ht="15" customHeight="1">
      <c r="C172" s="203"/>
      <c r="D172" s="205"/>
      <c r="E172" s="205"/>
      <c r="F172" s="227"/>
      <c r="G172" s="227"/>
      <c r="H172" s="227"/>
      <c r="I172" s="227"/>
      <c r="J172" s="227"/>
      <c r="K172" s="205"/>
      <c r="L172" s="227"/>
      <c r="M172" s="227"/>
      <c r="N172" s="227"/>
      <c r="O172" s="205"/>
      <c r="P172" s="205"/>
      <c r="Q172" s="205"/>
      <c r="R172" s="205"/>
      <c r="S172" s="205"/>
      <c r="T172" s="227"/>
      <c r="U172" s="227"/>
      <c r="V172" s="227"/>
      <c r="W172" s="227"/>
      <c r="X172" s="227"/>
      <c r="Y172" s="227"/>
      <c r="Z172" s="227"/>
      <c r="AA172" s="227"/>
      <c r="AB172" s="227"/>
      <c r="AC172" s="227"/>
      <c r="AD172" s="227"/>
      <c r="AE172" s="227"/>
      <c r="AF172" s="227"/>
      <c r="AG172" s="227"/>
      <c r="AH172" s="227"/>
      <c r="AI172" s="227"/>
      <c r="AJ172" s="227"/>
    </row>
    <row r="173" spans="3:36" ht="16.5">
      <c r="C173" s="203"/>
      <c r="D173" s="205"/>
      <c r="E173" s="1021" t="s">
        <v>268</v>
      </c>
      <c r="F173" s="1021"/>
      <c r="G173" s="1021"/>
      <c r="H173" s="1021"/>
      <c r="I173" s="1021"/>
      <c r="J173" s="1021"/>
      <c r="K173" s="1021"/>
      <c r="L173" s="1021"/>
      <c r="M173" s="1021"/>
      <c r="N173" s="1021"/>
      <c r="O173" s="1021"/>
      <c r="P173" s="1021"/>
      <c r="Q173" s="1021"/>
      <c r="R173" s="205"/>
      <c r="S173" s="205"/>
      <c r="T173" s="227"/>
      <c r="U173" s="227"/>
      <c r="V173" s="227"/>
      <c r="W173" s="227"/>
      <c r="X173" s="227"/>
      <c r="Y173" s="227"/>
      <c r="Z173" s="227"/>
      <c r="AA173" s="227"/>
      <c r="AB173" s="227"/>
      <c r="AC173" s="227"/>
      <c r="AD173" s="227"/>
      <c r="AE173" s="227"/>
      <c r="AF173" s="227"/>
      <c r="AG173" s="227"/>
      <c r="AH173" s="227"/>
      <c r="AI173" s="227"/>
      <c r="AJ173" s="227"/>
    </row>
    <row r="174" spans="3:36" ht="15" customHeight="1">
      <c r="C174" s="203"/>
      <c r="D174" s="205"/>
      <c r="E174" s="205"/>
      <c r="F174" s="227"/>
      <c r="G174" s="227"/>
      <c r="H174" s="227"/>
      <c r="I174" s="227"/>
      <c r="J174" s="227"/>
      <c r="K174" s="205"/>
      <c r="L174" s="227"/>
      <c r="M174" s="227"/>
      <c r="N174" s="227"/>
      <c r="O174" s="205"/>
      <c r="P174" s="205"/>
      <c r="Q174" s="205"/>
      <c r="R174" s="205"/>
      <c r="S174" s="205"/>
      <c r="T174" s="227"/>
      <c r="U174" s="227"/>
      <c r="V174" s="227"/>
      <c r="W174" s="227"/>
      <c r="X174" s="227"/>
      <c r="Y174" s="227"/>
      <c r="Z174" s="227"/>
      <c r="AA174" s="227"/>
      <c r="AB174" s="227"/>
      <c r="AC174" s="227"/>
      <c r="AD174" s="227"/>
      <c r="AE174" s="227"/>
      <c r="AF174" s="227"/>
      <c r="AG174" s="227"/>
      <c r="AH174" s="227"/>
      <c r="AI174" s="227"/>
      <c r="AJ174" s="227"/>
    </row>
    <row r="175" spans="3:36" ht="24.75" customHeight="1">
      <c r="C175" s="203"/>
      <c r="D175" s="205"/>
      <c r="E175" s="953" t="s">
        <v>269</v>
      </c>
      <c r="F175" s="954"/>
      <c r="G175" s="954"/>
      <c r="H175" s="954"/>
      <c r="I175" s="954"/>
      <c r="J175" s="954"/>
      <c r="K175" s="954"/>
      <c r="L175" s="955"/>
      <c r="M175" s="227"/>
      <c r="N175" s="227"/>
      <c r="O175" s="227"/>
      <c r="P175" s="227"/>
      <c r="Q175" s="227"/>
      <c r="R175" s="227"/>
      <c r="S175" s="227"/>
      <c r="T175" s="227"/>
      <c r="U175" s="227"/>
      <c r="V175" s="227"/>
      <c r="W175" s="227"/>
      <c r="X175" s="227"/>
      <c r="Y175" s="227"/>
      <c r="Z175" s="227"/>
      <c r="AA175" s="227"/>
      <c r="AB175" s="227"/>
      <c r="AC175" s="227"/>
      <c r="AD175" s="227"/>
      <c r="AE175" s="227"/>
      <c r="AF175" s="227"/>
      <c r="AG175" s="227"/>
      <c r="AH175" s="227"/>
      <c r="AI175" s="227"/>
      <c r="AJ175" s="227"/>
    </row>
    <row r="176" spans="3:36" ht="29.25" customHeight="1">
      <c r="C176" s="203"/>
      <c r="D176" s="205"/>
      <c r="E176" s="1010" t="s">
        <v>158</v>
      </c>
      <c r="F176" s="1006" t="s">
        <v>159</v>
      </c>
      <c r="G176" s="960" t="s">
        <v>270</v>
      </c>
      <c r="H176" s="960" t="s">
        <v>271</v>
      </c>
      <c r="I176" s="966" t="s">
        <v>272</v>
      </c>
      <c r="J176" s="1346"/>
      <c r="K176" s="960" t="s">
        <v>256</v>
      </c>
      <c r="L176" s="1004" t="s">
        <v>273</v>
      </c>
      <c r="M176" s="227"/>
      <c r="N176" s="227"/>
      <c r="O176" s="227"/>
      <c r="P176" s="227"/>
      <c r="Q176" s="227"/>
      <c r="R176" s="227"/>
      <c r="S176" s="227"/>
      <c r="T176" s="227"/>
      <c r="U176" s="227"/>
      <c r="V176" s="227"/>
      <c r="W176" s="227"/>
      <c r="X176" s="227"/>
      <c r="Y176" s="227"/>
      <c r="Z176" s="227"/>
      <c r="AA176" s="227"/>
      <c r="AB176" s="227"/>
      <c r="AC176" s="227"/>
      <c r="AD176" s="227"/>
      <c r="AE176" s="227"/>
      <c r="AF176" s="227"/>
      <c r="AG176" s="227"/>
      <c r="AH176" s="227"/>
      <c r="AI176" s="227"/>
      <c r="AJ176" s="227"/>
    </row>
    <row r="177" spans="3:36" ht="15" customHeight="1">
      <c r="C177" s="203"/>
      <c r="D177" s="205"/>
      <c r="E177" s="1011"/>
      <c r="F177" s="1347" t="s">
        <v>159</v>
      </c>
      <c r="G177" s="1348" t="s">
        <v>270</v>
      </c>
      <c r="H177" s="1348" t="s">
        <v>274</v>
      </c>
      <c r="I177" s="637" t="s">
        <v>166</v>
      </c>
      <c r="J177" s="637" t="s">
        <v>108</v>
      </c>
      <c r="K177" s="1348"/>
      <c r="L177" s="1016"/>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row>
    <row r="178" spans="3:36" ht="15" customHeight="1">
      <c r="C178" s="203"/>
      <c r="D178" s="205"/>
      <c r="E178" s="405" t="str">
        <f>Datos!C1178</f>
        <v/>
      </c>
      <c r="F178" s="546" t="str">
        <f>Datos!D1178</f>
        <v/>
      </c>
      <c r="G178" s="550" t="str">
        <f>Datos!F1178</f>
        <v/>
      </c>
      <c r="H178" s="550" t="str">
        <f>Datos!G1178</f>
        <v/>
      </c>
      <c r="I178" s="551" t="str">
        <f>Datos!H1178</f>
        <v/>
      </c>
      <c r="J178" s="636"/>
      <c r="K178" s="338" t="str">
        <f>Datos!J1178</f>
        <v/>
      </c>
      <c r="L178" s="337">
        <f>Datos!J1196</f>
        <v>0</v>
      </c>
      <c r="M178" s="227"/>
      <c r="N178" s="227"/>
      <c r="O178" s="227"/>
      <c r="P178" s="227"/>
      <c r="Q178" s="227"/>
      <c r="R178" s="227"/>
      <c r="S178" s="227"/>
      <c r="T178" s="227"/>
      <c r="U178" s="227"/>
      <c r="V178" s="227"/>
      <c r="W178" s="227"/>
      <c r="X178" s="227"/>
      <c r="Y178" s="227"/>
      <c r="Z178" s="227"/>
      <c r="AA178" s="227"/>
      <c r="AB178" s="227"/>
      <c r="AC178" s="227"/>
      <c r="AD178" s="227"/>
      <c r="AE178" s="227"/>
      <c r="AF178" s="227"/>
      <c r="AG178" s="227"/>
      <c r="AH178" s="227"/>
      <c r="AI178" s="227"/>
      <c r="AJ178" s="227"/>
    </row>
    <row r="179" spans="3:36" ht="15" customHeight="1">
      <c r="C179" s="203"/>
      <c r="D179" s="205"/>
      <c r="E179" s="405" t="str">
        <f>Datos!C1179</f>
        <v/>
      </c>
      <c r="F179" s="546" t="str">
        <f>Datos!D1179</f>
        <v/>
      </c>
      <c r="G179" s="550" t="str">
        <f>Datos!F1179</f>
        <v/>
      </c>
      <c r="H179" s="550" t="str">
        <f>Datos!G1179</f>
        <v/>
      </c>
      <c r="I179" s="551" t="str">
        <f>Datos!H1179</f>
        <v/>
      </c>
      <c r="J179" s="340"/>
      <c r="K179" s="338" t="str">
        <f>Datos!J1179</f>
        <v/>
      </c>
      <c r="L179" s="227"/>
      <c r="M179" s="227"/>
      <c r="N179" s="227"/>
      <c r="O179" s="227"/>
      <c r="P179" s="227"/>
      <c r="Q179" s="227"/>
      <c r="R179" s="227"/>
      <c r="S179" s="227"/>
      <c r="T179" s="227"/>
      <c r="U179" s="227"/>
      <c r="V179" s="227"/>
      <c r="W179" s="227"/>
      <c r="X179" s="227"/>
      <c r="Y179" s="227"/>
      <c r="Z179" s="227"/>
      <c r="AA179" s="227"/>
      <c r="AB179" s="227"/>
      <c r="AC179" s="227"/>
      <c r="AD179" s="227"/>
      <c r="AE179" s="227"/>
      <c r="AF179" s="227"/>
      <c r="AG179" s="227"/>
      <c r="AH179" s="227"/>
      <c r="AI179" s="227"/>
      <c r="AJ179" s="227"/>
    </row>
    <row r="180" spans="3:36" ht="15" customHeight="1">
      <c r="C180" s="203"/>
      <c r="D180" s="205"/>
      <c r="E180" s="405" t="str">
        <f>Datos!C1180</f>
        <v/>
      </c>
      <c r="F180" s="546" t="str">
        <f>Datos!D1180</f>
        <v/>
      </c>
      <c r="G180" s="550" t="str">
        <f>Datos!F1180</f>
        <v/>
      </c>
      <c r="H180" s="550" t="str">
        <f>Datos!G1180</f>
        <v/>
      </c>
      <c r="I180" s="551" t="str">
        <f>Datos!H1180</f>
        <v/>
      </c>
      <c r="J180" s="340"/>
      <c r="K180" s="338" t="str">
        <f>Datos!J1180</f>
        <v/>
      </c>
      <c r="L180" s="227"/>
      <c r="M180" s="227"/>
      <c r="N180" s="227"/>
      <c r="O180" s="227"/>
      <c r="P180" s="227"/>
      <c r="Q180" s="227"/>
      <c r="R180" s="227"/>
      <c r="S180" s="227"/>
      <c r="T180" s="227"/>
      <c r="U180" s="227"/>
      <c r="V180" s="227"/>
      <c r="W180" s="227"/>
      <c r="X180" s="227"/>
      <c r="Y180" s="227"/>
      <c r="Z180" s="227"/>
      <c r="AA180" s="227"/>
      <c r="AB180" s="227"/>
      <c r="AC180" s="227"/>
      <c r="AD180" s="227"/>
      <c r="AE180" s="227"/>
      <c r="AF180" s="227"/>
      <c r="AG180" s="227"/>
      <c r="AH180" s="227"/>
      <c r="AI180" s="227"/>
      <c r="AJ180" s="227"/>
    </row>
    <row r="181" spans="3:36" ht="15" customHeight="1">
      <c r="C181" s="203"/>
      <c r="D181" s="205"/>
      <c r="E181" s="405" t="str">
        <f>Datos!C1181</f>
        <v/>
      </c>
      <c r="F181" s="546" t="str">
        <f>Datos!D1181</f>
        <v/>
      </c>
      <c r="G181" s="550" t="str">
        <f>Datos!F1181</f>
        <v/>
      </c>
      <c r="H181" s="550" t="str">
        <f>Datos!G1181</f>
        <v/>
      </c>
      <c r="I181" s="551" t="str">
        <f>Datos!H1181</f>
        <v/>
      </c>
      <c r="J181" s="340"/>
      <c r="K181" s="338" t="str">
        <f>Datos!J1181</f>
        <v/>
      </c>
      <c r="L181" s="227"/>
      <c r="M181" s="227"/>
      <c r="N181" s="227"/>
      <c r="O181" s="227"/>
      <c r="P181" s="227"/>
      <c r="Q181" s="227"/>
      <c r="R181" s="227"/>
      <c r="S181" s="227"/>
      <c r="T181" s="227"/>
      <c r="U181" s="227"/>
      <c r="V181" s="227"/>
      <c r="W181" s="227"/>
      <c r="X181" s="227"/>
      <c r="Y181" s="227"/>
      <c r="Z181" s="227"/>
      <c r="AA181" s="227"/>
      <c r="AB181" s="227"/>
      <c r="AC181" s="227"/>
      <c r="AD181" s="227"/>
      <c r="AE181" s="227"/>
      <c r="AF181" s="227"/>
      <c r="AG181" s="227"/>
      <c r="AH181" s="227"/>
      <c r="AI181" s="227"/>
      <c r="AJ181" s="227"/>
    </row>
    <row r="182" spans="3:36" ht="15" customHeight="1">
      <c r="C182" s="203"/>
      <c r="D182" s="205"/>
      <c r="E182" s="405" t="str">
        <f>Datos!C1182</f>
        <v/>
      </c>
      <c r="F182" s="546" t="str">
        <f>Datos!D1182</f>
        <v/>
      </c>
      <c r="G182" s="550" t="str">
        <f>Datos!F1182</f>
        <v/>
      </c>
      <c r="H182" s="550" t="str">
        <f>Datos!G1182</f>
        <v/>
      </c>
      <c r="I182" s="551" t="str">
        <f>Datos!H1182</f>
        <v/>
      </c>
      <c r="J182" s="340"/>
      <c r="K182" s="338" t="str">
        <f>Datos!J1182</f>
        <v/>
      </c>
      <c r="L182" s="227"/>
      <c r="M182" s="227"/>
      <c r="N182" s="227"/>
      <c r="O182" s="205"/>
      <c r="P182" s="205"/>
      <c r="Q182" s="205"/>
      <c r="R182" s="205"/>
      <c r="S182" s="205"/>
      <c r="T182" s="227"/>
      <c r="U182" s="227"/>
      <c r="V182" s="227"/>
      <c r="W182" s="227"/>
      <c r="X182" s="227"/>
      <c r="Y182" s="227"/>
      <c r="Z182" s="227"/>
      <c r="AA182" s="227"/>
      <c r="AB182" s="227"/>
      <c r="AC182" s="227"/>
      <c r="AD182" s="227"/>
      <c r="AE182" s="227"/>
      <c r="AF182" s="227"/>
      <c r="AG182" s="227"/>
      <c r="AH182" s="227"/>
      <c r="AI182" s="227"/>
      <c r="AJ182" s="227"/>
    </row>
    <row r="183" spans="3:36" ht="15" customHeight="1">
      <c r="C183" s="203"/>
      <c r="D183" s="205"/>
      <c r="E183" s="405" t="str">
        <f>Datos!C1183</f>
        <v/>
      </c>
      <c r="F183" s="546" t="str">
        <f>Datos!D1183</f>
        <v/>
      </c>
      <c r="G183" s="550" t="str">
        <f>Datos!F1183</f>
        <v/>
      </c>
      <c r="H183" s="550" t="str">
        <f>Datos!G1183</f>
        <v/>
      </c>
      <c r="I183" s="551" t="str">
        <f>Datos!H1183</f>
        <v/>
      </c>
      <c r="J183" s="340"/>
      <c r="K183" s="338" t="str">
        <f>Datos!J1183</f>
        <v/>
      </c>
      <c r="L183" s="227"/>
      <c r="M183" s="227"/>
      <c r="N183" s="227"/>
      <c r="O183" s="205"/>
      <c r="P183" s="205"/>
      <c r="Q183" s="205"/>
      <c r="R183" s="205"/>
      <c r="S183" s="205"/>
      <c r="T183" s="227"/>
      <c r="U183" s="227"/>
      <c r="V183" s="227"/>
      <c r="W183" s="227"/>
      <c r="X183" s="227"/>
      <c r="Y183" s="227"/>
      <c r="Z183" s="227"/>
      <c r="AA183" s="227"/>
      <c r="AB183" s="227"/>
      <c r="AC183" s="227"/>
      <c r="AD183" s="227"/>
      <c r="AE183" s="227"/>
      <c r="AF183" s="227"/>
      <c r="AG183" s="227"/>
      <c r="AH183" s="227"/>
      <c r="AI183" s="227"/>
      <c r="AJ183" s="227"/>
    </row>
    <row r="184" spans="3:36" ht="15" customHeight="1">
      <c r="C184" s="203"/>
      <c r="D184" s="205"/>
      <c r="E184" s="405" t="str">
        <f>Datos!C1184</f>
        <v/>
      </c>
      <c r="F184" s="546" t="str">
        <f>Datos!D1184</f>
        <v/>
      </c>
      <c r="G184" s="550" t="str">
        <f>Datos!F1184</f>
        <v/>
      </c>
      <c r="H184" s="550" t="str">
        <f>Datos!G1184</f>
        <v/>
      </c>
      <c r="I184" s="551" t="str">
        <f>Datos!H1184</f>
        <v/>
      </c>
      <c r="J184" s="340"/>
      <c r="K184" s="338" t="str">
        <f>Datos!J1184</f>
        <v/>
      </c>
      <c r="L184" s="227"/>
      <c r="M184" s="227"/>
      <c r="N184" s="227"/>
      <c r="O184" s="205"/>
      <c r="P184" s="205"/>
      <c r="Q184" s="205"/>
      <c r="R184" s="205"/>
      <c r="S184" s="205"/>
      <c r="T184" s="227"/>
      <c r="U184" s="227"/>
      <c r="V184" s="227"/>
      <c r="W184" s="227"/>
      <c r="X184" s="227"/>
      <c r="Y184" s="227"/>
      <c r="Z184" s="227"/>
      <c r="AA184" s="227"/>
      <c r="AB184" s="227"/>
      <c r="AC184" s="227"/>
      <c r="AD184" s="227"/>
      <c r="AE184" s="227"/>
      <c r="AF184" s="227"/>
      <c r="AG184" s="227"/>
      <c r="AH184" s="227"/>
      <c r="AI184" s="227"/>
      <c r="AJ184" s="227"/>
    </row>
    <row r="185" spans="3:36" ht="15" customHeight="1">
      <c r="C185" s="203"/>
      <c r="D185" s="205"/>
      <c r="E185" s="405" t="str">
        <f>Datos!C1185</f>
        <v/>
      </c>
      <c r="F185" s="546" t="str">
        <f>Datos!D1185</f>
        <v/>
      </c>
      <c r="G185" s="550" t="str">
        <f>Datos!F1185</f>
        <v/>
      </c>
      <c r="H185" s="550" t="str">
        <f>Datos!G1185</f>
        <v/>
      </c>
      <c r="I185" s="551" t="str">
        <f>Datos!H1185</f>
        <v/>
      </c>
      <c r="J185" s="340"/>
      <c r="K185" s="338" t="str">
        <f>Datos!J1185</f>
        <v/>
      </c>
      <c r="L185" s="227"/>
      <c r="M185" s="227"/>
      <c r="N185" s="227"/>
      <c r="O185" s="205"/>
      <c r="P185" s="205"/>
      <c r="Q185" s="205"/>
      <c r="R185" s="205"/>
      <c r="S185" s="205"/>
      <c r="T185" s="227"/>
      <c r="U185" s="227"/>
      <c r="V185" s="227"/>
      <c r="W185" s="227"/>
      <c r="X185" s="227"/>
      <c r="Y185" s="227"/>
      <c r="Z185" s="227"/>
      <c r="AA185" s="227"/>
      <c r="AB185" s="227"/>
      <c r="AC185" s="227"/>
      <c r="AD185" s="227"/>
      <c r="AE185" s="227"/>
      <c r="AF185" s="227"/>
      <c r="AG185" s="227"/>
      <c r="AH185" s="227"/>
      <c r="AI185" s="227"/>
      <c r="AJ185" s="227"/>
    </row>
    <row r="186" spans="3:36" ht="15" customHeight="1">
      <c r="C186" s="203"/>
      <c r="D186" s="205"/>
      <c r="E186" s="405" t="str">
        <f>Datos!C1186</f>
        <v/>
      </c>
      <c r="F186" s="546" t="str">
        <f>Datos!D1186</f>
        <v/>
      </c>
      <c r="G186" s="550" t="str">
        <f>Datos!F1186</f>
        <v/>
      </c>
      <c r="H186" s="550" t="str">
        <f>Datos!G1186</f>
        <v/>
      </c>
      <c r="I186" s="551" t="str">
        <f>Datos!H1186</f>
        <v/>
      </c>
      <c r="J186" s="340"/>
      <c r="K186" s="338" t="str">
        <f>Datos!J1186</f>
        <v/>
      </c>
      <c r="L186" s="227"/>
      <c r="M186" s="227"/>
      <c r="N186" s="227"/>
      <c r="O186" s="205"/>
      <c r="P186" s="205"/>
      <c r="Q186" s="205"/>
      <c r="R186" s="205"/>
      <c r="S186" s="205"/>
      <c r="T186" s="227"/>
      <c r="U186" s="227"/>
      <c r="V186" s="227"/>
      <c r="W186" s="227"/>
      <c r="X186" s="227"/>
      <c r="Y186" s="227"/>
      <c r="Z186" s="227"/>
      <c r="AA186" s="227"/>
      <c r="AB186" s="227"/>
      <c r="AC186" s="227"/>
      <c r="AD186" s="227"/>
      <c r="AE186" s="227"/>
      <c r="AF186" s="227"/>
      <c r="AG186" s="227"/>
      <c r="AH186" s="227"/>
      <c r="AI186" s="227"/>
      <c r="AJ186" s="227"/>
    </row>
    <row r="187" spans="3:36" ht="15" customHeight="1">
      <c r="C187" s="203"/>
      <c r="D187" s="205"/>
      <c r="E187" s="405" t="str">
        <f>Datos!C1187</f>
        <v/>
      </c>
      <c r="F187" s="546" t="str">
        <f>Datos!D1187</f>
        <v/>
      </c>
      <c r="G187" s="550" t="str">
        <f>Datos!F1187</f>
        <v/>
      </c>
      <c r="H187" s="550" t="str">
        <f>Datos!G1187</f>
        <v/>
      </c>
      <c r="I187" s="551" t="str">
        <f>Datos!H1187</f>
        <v/>
      </c>
      <c r="J187" s="340"/>
      <c r="K187" s="338" t="str">
        <f>Datos!J1187</f>
        <v/>
      </c>
      <c r="L187" s="227"/>
      <c r="M187" s="227"/>
      <c r="N187" s="227"/>
      <c r="O187" s="205"/>
      <c r="P187" s="205"/>
      <c r="Q187" s="205"/>
      <c r="R187" s="205"/>
      <c r="S187" s="205"/>
      <c r="T187" s="227"/>
      <c r="U187" s="227"/>
      <c r="V187" s="227"/>
      <c r="W187" s="227"/>
      <c r="X187" s="227"/>
      <c r="Y187" s="227"/>
      <c r="Z187" s="227"/>
      <c r="AA187" s="227"/>
      <c r="AB187" s="227"/>
      <c r="AC187" s="227"/>
      <c r="AD187" s="227"/>
      <c r="AE187" s="227"/>
      <c r="AF187" s="227"/>
      <c r="AG187" s="227"/>
      <c r="AH187" s="227"/>
      <c r="AI187" s="227"/>
      <c r="AJ187" s="227"/>
    </row>
    <row r="188" spans="3:36" ht="15" customHeight="1">
      <c r="C188" s="203"/>
      <c r="D188" s="205"/>
      <c r="E188" s="405" t="str">
        <f>Datos!C1188</f>
        <v/>
      </c>
      <c r="F188" s="546" t="str">
        <f>Datos!D1188</f>
        <v/>
      </c>
      <c r="G188" s="550" t="str">
        <f>Datos!F1188</f>
        <v/>
      </c>
      <c r="H188" s="550" t="str">
        <f>Datos!G1188</f>
        <v/>
      </c>
      <c r="I188" s="551" t="str">
        <f>Datos!H1188</f>
        <v/>
      </c>
      <c r="J188" s="340"/>
      <c r="K188" s="338" t="str">
        <f>Datos!J1188</f>
        <v/>
      </c>
      <c r="L188" s="227"/>
      <c r="M188" s="227"/>
      <c r="N188" s="227"/>
      <c r="O188" s="205"/>
      <c r="P188" s="205"/>
      <c r="Q188" s="205"/>
      <c r="R188" s="205"/>
      <c r="S188" s="205"/>
      <c r="T188" s="227"/>
      <c r="U188" s="227"/>
      <c r="V188" s="227"/>
      <c r="W188" s="227"/>
      <c r="X188" s="227"/>
      <c r="Y188" s="227"/>
      <c r="Z188" s="227"/>
      <c r="AA188" s="227"/>
      <c r="AB188" s="227"/>
      <c r="AC188" s="227"/>
      <c r="AD188" s="227"/>
      <c r="AE188" s="227"/>
      <c r="AF188" s="227"/>
      <c r="AG188" s="227"/>
      <c r="AH188" s="227"/>
      <c r="AI188" s="227"/>
      <c r="AJ188" s="227"/>
    </row>
    <row r="189" spans="3:36" ht="15" customHeight="1">
      <c r="C189" s="203"/>
      <c r="D189" s="205"/>
      <c r="E189" s="405" t="str">
        <f>Datos!C1189</f>
        <v/>
      </c>
      <c r="F189" s="546" t="str">
        <f>Datos!D1189</f>
        <v/>
      </c>
      <c r="G189" s="550" t="str">
        <f>Datos!F1189</f>
        <v/>
      </c>
      <c r="H189" s="550" t="str">
        <f>Datos!G1189</f>
        <v/>
      </c>
      <c r="I189" s="551" t="str">
        <f>Datos!H1189</f>
        <v/>
      </c>
      <c r="J189" s="340"/>
      <c r="K189" s="338" t="str">
        <f>Datos!J1189</f>
        <v/>
      </c>
      <c r="L189" s="227"/>
      <c r="M189" s="227"/>
      <c r="N189" s="227"/>
      <c r="O189" s="205"/>
      <c r="P189" s="205"/>
      <c r="Q189" s="205"/>
      <c r="R189" s="205"/>
      <c r="S189" s="205"/>
      <c r="T189" s="227"/>
      <c r="U189" s="227"/>
      <c r="V189" s="227"/>
      <c r="W189" s="227"/>
      <c r="X189" s="227"/>
      <c r="Y189" s="227"/>
      <c r="Z189" s="227"/>
      <c r="AA189" s="227"/>
      <c r="AB189" s="227"/>
      <c r="AC189" s="227"/>
      <c r="AD189" s="227"/>
      <c r="AE189" s="227"/>
      <c r="AF189" s="227"/>
      <c r="AG189" s="227"/>
      <c r="AH189" s="227"/>
      <c r="AI189" s="227"/>
      <c r="AJ189" s="227"/>
    </row>
    <row r="190" spans="3:36" ht="15" customHeight="1">
      <c r="C190" s="203"/>
      <c r="D190" s="205"/>
      <c r="E190" s="405" t="str">
        <f>Datos!C1190</f>
        <v/>
      </c>
      <c r="F190" s="546" t="str">
        <f>Datos!D1190</f>
        <v/>
      </c>
      <c r="G190" s="550" t="str">
        <f>Datos!F1190</f>
        <v/>
      </c>
      <c r="H190" s="550" t="str">
        <f>Datos!G1190</f>
        <v/>
      </c>
      <c r="I190" s="551" t="str">
        <f>Datos!H1190</f>
        <v/>
      </c>
      <c r="J190" s="340"/>
      <c r="K190" s="338" t="str">
        <f>Datos!J1190</f>
        <v/>
      </c>
      <c r="L190" s="227"/>
      <c r="M190" s="227"/>
      <c r="N190" s="227"/>
      <c r="O190" s="205"/>
      <c r="P190" s="205"/>
      <c r="Q190" s="205"/>
      <c r="R190" s="205"/>
      <c r="S190" s="205"/>
      <c r="T190" s="227"/>
      <c r="U190" s="227"/>
      <c r="V190" s="227"/>
      <c r="W190" s="227"/>
      <c r="X190" s="227"/>
      <c r="Y190" s="227"/>
      <c r="Z190" s="227"/>
      <c r="AA190" s="227"/>
      <c r="AB190" s="227"/>
      <c r="AC190" s="227"/>
      <c r="AD190" s="227"/>
      <c r="AE190" s="227"/>
      <c r="AF190" s="227"/>
      <c r="AG190" s="227"/>
      <c r="AH190" s="227"/>
      <c r="AI190" s="227"/>
      <c r="AJ190" s="227"/>
    </row>
    <row r="191" spans="3:36" ht="15" customHeight="1">
      <c r="C191" s="203"/>
      <c r="D191" s="205"/>
      <c r="E191" s="405" t="str">
        <f>Datos!C1191</f>
        <v/>
      </c>
      <c r="F191" s="546" t="str">
        <f>Datos!D1191</f>
        <v/>
      </c>
      <c r="G191" s="550" t="str">
        <f>Datos!F1191</f>
        <v/>
      </c>
      <c r="H191" s="550" t="str">
        <f>Datos!G1191</f>
        <v/>
      </c>
      <c r="I191" s="551" t="str">
        <f>Datos!H1191</f>
        <v/>
      </c>
      <c r="J191" s="340"/>
      <c r="K191" s="338" t="str">
        <f>Datos!J1191</f>
        <v/>
      </c>
      <c r="L191" s="227"/>
      <c r="M191" s="227"/>
      <c r="N191" s="227"/>
      <c r="O191" s="205"/>
      <c r="P191" s="205"/>
      <c r="Q191" s="205"/>
      <c r="R191" s="205"/>
      <c r="S191" s="205"/>
      <c r="T191" s="227"/>
      <c r="U191" s="227"/>
      <c r="V191" s="227"/>
      <c r="W191" s="227"/>
      <c r="X191" s="227"/>
      <c r="Y191" s="227"/>
      <c r="Z191" s="227"/>
      <c r="AA191" s="227"/>
      <c r="AB191" s="227"/>
      <c r="AC191" s="227"/>
      <c r="AD191" s="227"/>
      <c r="AE191" s="227"/>
      <c r="AF191" s="227"/>
      <c r="AG191" s="227"/>
      <c r="AH191" s="227"/>
      <c r="AI191" s="227"/>
      <c r="AJ191" s="227"/>
    </row>
    <row r="192" spans="3:36" ht="15" customHeight="1">
      <c r="C192" s="203"/>
      <c r="D192" s="205"/>
      <c r="E192" s="405" t="str">
        <f>Datos!C1192</f>
        <v/>
      </c>
      <c r="F192" s="546" t="str">
        <f>Datos!D1192</f>
        <v/>
      </c>
      <c r="G192" s="550" t="str">
        <f>Datos!F1192</f>
        <v/>
      </c>
      <c r="H192" s="550" t="str">
        <f>Datos!G1192</f>
        <v/>
      </c>
      <c r="I192" s="551" t="str">
        <f>Datos!H1192</f>
        <v/>
      </c>
      <c r="J192" s="340"/>
      <c r="K192" s="338" t="str">
        <f>Datos!J1192</f>
        <v/>
      </c>
      <c r="L192" s="227"/>
      <c r="M192" s="227"/>
      <c r="N192" s="227"/>
      <c r="O192" s="205"/>
      <c r="P192" s="205"/>
      <c r="Q192" s="205"/>
      <c r="R192" s="205"/>
      <c r="S192" s="205"/>
      <c r="T192" s="227"/>
      <c r="U192" s="227"/>
      <c r="V192" s="227"/>
      <c r="W192" s="227"/>
      <c r="X192" s="227"/>
      <c r="Y192" s="227"/>
      <c r="Z192" s="227"/>
      <c r="AA192" s="227"/>
      <c r="AB192" s="227"/>
      <c r="AC192" s="227"/>
      <c r="AD192" s="227"/>
      <c r="AE192" s="227"/>
      <c r="AF192" s="227"/>
      <c r="AG192" s="227"/>
      <c r="AH192" s="227"/>
      <c r="AI192" s="227"/>
      <c r="AJ192" s="227"/>
    </row>
    <row r="193" spans="3:36" ht="15" customHeight="1">
      <c r="C193" s="203"/>
      <c r="D193" s="205"/>
      <c r="E193" s="405" t="str">
        <f>Datos!C1193</f>
        <v/>
      </c>
      <c r="F193" s="546" t="str">
        <f>Datos!D1193</f>
        <v/>
      </c>
      <c r="G193" s="550" t="str">
        <f>Datos!F1193</f>
        <v/>
      </c>
      <c r="H193" s="550" t="str">
        <f>Datos!G1193</f>
        <v/>
      </c>
      <c r="I193" s="551" t="str">
        <f>Datos!H1193</f>
        <v/>
      </c>
      <c r="J193" s="340"/>
      <c r="K193" s="338" t="str">
        <f>Datos!J1193</f>
        <v/>
      </c>
      <c r="L193" s="227"/>
      <c r="M193" s="227"/>
      <c r="N193" s="227"/>
      <c r="O193" s="205"/>
      <c r="P193" s="205"/>
      <c r="Q193" s="205"/>
      <c r="R193" s="205"/>
      <c r="S193" s="205"/>
      <c r="T193" s="227"/>
      <c r="U193" s="227"/>
      <c r="V193" s="227"/>
      <c r="W193" s="227"/>
      <c r="X193" s="227"/>
      <c r="Y193" s="227"/>
      <c r="Z193" s="227"/>
      <c r="AA193" s="227"/>
      <c r="AB193" s="227"/>
      <c r="AC193" s="227"/>
      <c r="AD193" s="227"/>
      <c r="AE193" s="227"/>
      <c r="AF193" s="227"/>
      <c r="AG193" s="227"/>
      <c r="AH193" s="227"/>
      <c r="AI193" s="227"/>
      <c r="AJ193" s="227"/>
    </row>
    <row r="194" spans="3:36" ht="15" customHeight="1">
      <c r="C194" s="203"/>
      <c r="D194" s="205"/>
      <c r="E194" s="405" t="str">
        <f>Datos!C1194</f>
        <v/>
      </c>
      <c r="F194" s="546" t="str">
        <f>Datos!D1194</f>
        <v/>
      </c>
      <c r="G194" s="550" t="str">
        <f>Datos!F1194</f>
        <v/>
      </c>
      <c r="H194" s="550" t="str">
        <f>Datos!G1194</f>
        <v/>
      </c>
      <c r="I194" s="551" t="str">
        <f>Datos!H1194</f>
        <v/>
      </c>
      <c r="J194" s="340"/>
      <c r="K194" s="338" t="str">
        <f>Datos!J1194</f>
        <v/>
      </c>
      <c r="L194" s="227"/>
      <c r="M194" s="227"/>
      <c r="N194" s="227"/>
      <c r="O194" s="205"/>
      <c r="P194" s="205"/>
      <c r="Q194" s="205"/>
      <c r="R194" s="205"/>
      <c r="S194" s="205"/>
      <c r="T194" s="227"/>
      <c r="U194" s="227"/>
      <c r="V194" s="227"/>
      <c r="W194" s="227"/>
      <c r="X194" s="227"/>
      <c r="Y194" s="227"/>
      <c r="Z194" s="227"/>
      <c r="AA194" s="227"/>
      <c r="AB194" s="227"/>
      <c r="AC194" s="227"/>
      <c r="AD194" s="227"/>
      <c r="AE194" s="227"/>
      <c r="AF194" s="227"/>
      <c r="AG194" s="227"/>
      <c r="AH194" s="227"/>
      <c r="AI194" s="227"/>
      <c r="AJ194" s="227"/>
    </row>
    <row r="195" spans="3:36" ht="15" customHeight="1">
      <c r="C195" s="203"/>
      <c r="D195" s="205"/>
      <c r="E195" s="405" t="str">
        <f>Datos!C1195</f>
        <v/>
      </c>
      <c r="F195" s="546" t="str">
        <f>Datos!D1195</f>
        <v/>
      </c>
      <c r="G195" s="550" t="str">
        <f>Datos!F1195</f>
        <v/>
      </c>
      <c r="H195" s="550" t="str">
        <f>Datos!G1195</f>
        <v/>
      </c>
      <c r="I195" s="551" t="str">
        <f>Datos!H1195</f>
        <v/>
      </c>
      <c r="J195" s="340"/>
      <c r="K195" s="338" t="str">
        <f>Datos!J1195</f>
        <v/>
      </c>
      <c r="L195" s="227"/>
      <c r="M195" s="227"/>
      <c r="N195" s="227"/>
      <c r="O195" s="205"/>
      <c r="P195" s="205"/>
      <c r="Q195" s="205"/>
      <c r="R195" s="205"/>
      <c r="S195" s="205"/>
      <c r="T195" s="227"/>
      <c r="U195" s="227"/>
      <c r="V195" s="227"/>
      <c r="W195" s="227"/>
      <c r="X195" s="227"/>
      <c r="Y195" s="227"/>
      <c r="Z195" s="227"/>
      <c r="AA195" s="227"/>
      <c r="AB195" s="227"/>
      <c r="AC195" s="227"/>
      <c r="AD195" s="227"/>
      <c r="AE195" s="227"/>
      <c r="AF195" s="227"/>
      <c r="AG195" s="227"/>
      <c r="AH195" s="227"/>
      <c r="AI195" s="227"/>
      <c r="AJ195" s="227"/>
    </row>
    <row r="196" spans="3:36" ht="15" customHeight="1">
      <c r="C196" s="203"/>
      <c r="D196" s="205"/>
      <c r="E196" s="223" t="s">
        <v>258</v>
      </c>
      <c r="F196" s="227"/>
      <c r="G196" s="227"/>
      <c r="H196" s="227"/>
      <c r="I196" s="227"/>
      <c r="J196" s="227"/>
      <c r="K196" s="227"/>
      <c r="L196" s="227"/>
      <c r="M196" s="227"/>
      <c r="N196" s="227"/>
      <c r="O196" s="205"/>
      <c r="P196" s="205"/>
      <c r="Q196" s="205"/>
      <c r="R196" s="205"/>
      <c r="S196" s="205"/>
      <c r="T196" s="227"/>
      <c r="U196" s="227"/>
      <c r="V196" s="227"/>
      <c r="W196" s="227"/>
      <c r="X196" s="227"/>
      <c r="Y196" s="227"/>
      <c r="Z196" s="227"/>
      <c r="AA196" s="227"/>
      <c r="AB196" s="227"/>
      <c r="AC196" s="227"/>
      <c r="AD196" s="227"/>
      <c r="AE196" s="227"/>
      <c r="AF196" s="227"/>
      <c r="AG196" s="227"/>
      <c r="AH196" s="227"/>
      <c r="AI196" s="227"/>
      <c r="AJ196" s="227"/>
    </row>
    <row r="197" spans="3:36" ht="15" customHeight="1">
      <c r="C197" s="203"/>
      <c r="D197" s="205"/>
      <c r="E197" s="205"/>
      <c r="F197" s="227"/>
      <c r="G197" s="227"/>
      <c r="H197" s="227"/>
      <c r="I197" s="227"/>
      <c r="J197" s="227"/>
      <c r="K197" s="205"/>
      <c r="L197" s="227"/>
      <c r="M197" s="227"/>
      <c r="N197" s="227"/>
      <c r="O197" s="205"/>
      <c r="P197" s="205"/>
      <c r="Q197" s="205"/>
      <c r="R197" s="205"/>
      <c r="S197" s="205"/>
      <c r="T197" s="227"/>
      <c r="U197" s="227"/>
      <c r="V197" s="227"/>
      <c r="W197" s="227"/>
      <c r="X197" s="227"/>
      <c r="Y197" s="227"/>
      <c r="Z197" s="227"/>
      <c r="AA197" s="227"/>
      <c r="AB197" s="227"/>
      <c r="AC197" s="227"/>
      <c r="AD197" s="227"/>
      <c r="AE197" s="227"/>
      <c r="AF197" s="227"/>
      <c r="AG197" s="227"/>
      <c r="AH197" s="227"/>
      <c r="AI197" s="227"/>
      <c r="AJ197" s="227"/>
    </row>
    <row r="198" spans="3:36" ht="15" customHeight="1">
      <c r="C198" s="203"/>
      <c r="D198" s="1017" t="s">
        <v>275</v>
      </c>
      <c r="E198" s="1017"/>
      <c r="F198" s="1349"/>
      <c r="G198" s="1349"/>
      <c r="H198" s="1349"/>
      <c r="I198" s="1349"/>
      <c r="J198" s="1349"/>
      <c r="K198" s="1349"/>
      <c r="L198" s="1349"/>
      <c r="M198" s="1349"/>
      <c r="N198" s="1349"/>
      <c r="O198" s="1349"/>
      <c r="P198" s="1349"/>
      <c r="Q198" s="1349"/>
      <c r="R198" s="1349"/>
      <c r="S198" s="205"/>
      <c r="T198" s="227"/>
      <c r="U198" s="227"/>
      <c r="V198" s="227"/>
      <c r="W198" s="227"/>
      <c r="X198" s="227"/>
      <c r="Y198" s="227"/>
      <c r="Z198" s="227"/>
      <c r="AA198" s="227"/>
      <c r="AB198" s="227"/>
      <c r="AC198" s="227"/>
      <c r="AD198" s="227"/>
      <c r="AE198" s="227"/>
      <c r="AF198" s="227"/>
      <c r="AG198" s="227"/>
      <c r="AH198" s="227"/>
      <c r="AI198" s="227"/>
      <c r="AJ198" s="227"/>
    </row>
    <row r="199" spans="3:36" ht="15" customHeight="1">
      <c r="C199" s="203"/>
      <c r="D199" s="205"/>
      <c r="E199" s="205"/>
      <c r="F199" s="227"/>
      <c r="G199" s="227"/>
      <c r="H199" s="227"/>
      <c r="I199" s="227"/>
      <c r="J199" s="227"/>
      <c r="K199" s="227"/>
      <c r="L199" s="227"/>
      <c r="M199" s="227"/>
      <c r="N199" s="227"/>
      <c r="O199" s="227"/>
      <c r="P199" s="227"/>
      <c r="Q199" s="205"/>
      <c r="R199" s="205"/>
      <c r="S199" s="205"/>
      <c r="T199" s="227"/>
      <c r="U199" s="227"/>
      <c r="V199" s="227"/>
      <c r="W199" s="227"/>
      <c r="X199" s="227"/>
      <c r="Y199" s="227"/>
      <c r="Z199" s="227"/>
      <c r="AA199" s="227"/>
      <c r="AB199" s="227"/>
      <c r="AC199" s="227"/>
      <c r="AD199" s="227"/>
      <c r="AE199" s="227"/>
      <c r="AF199" s="227"/>
      <c r="AG199" s="227"/>
      <c r="AH199" s="227"/>
      <c r="AI199" s="227"/>
      <c r="AJ199" s="227"/>
    </row>
    <row r="200" spans="3:36" ht="21.75" customHeight="1">
      <c r="C200" s="203"/>
      <c r="D200" s="205"/>
      <c r="E200" s="953" t="s">
        <v>276</v>
      </c>
      <c r="F200" s="954"/>
      <c r="G200" s="954"/>
      <c r="H200" s="954"/>
      <c r="I200" s="954"/>
      <c r="J200" s="954"/>
      <c r="K200" s="954"/>
      <c r="L200" s="954"/>
      <c r="M200" s="954"/>
      <c r="N200" s="954"/>
      <c r="O200" s="954"/>
      <c r="P200" s="954"/>
      <c r="Q200" s="955"/>
      <c r="R200" s="205"/>
      <c r="S200" s="205"/>
      <c r="T200" s="227"/>
      <c r="U200" s="227"/>
      <c r="V200" s="227"/>
      <c r="W200" s="227"/>
      <c r="X200" s="227"/>
      <c r="Y200" s="227"/>
      <c r="Z200" s="227"/>
      <c r="AA200" s="227"/>
      <c r="AB200" s="227"/>
      <c r="AC200" s="227"/>
      <c r="AD200" s="227"/>
      <c r="AE200" s="227"/>
      <c r="AF200" s="227"/>
      <c r="AG200" s="227"/>
      <c r="AH200" s="227"/>
      <c r="AI200" s="227"/>
      <c r="AJ200" s="227"/>
    </row>
    <row r="201" spans="3:36" ht="31.5" customHeight="1">
      <c r="C201" s="203"/>
      <c r="D201" s="205"/>
      <c r="E201" s="1008" t="s">
        <v>235</v>
      </c>
      <c r="F201" s="1006" t="s">
        <v>197</v>
      </c>
      <c r="G201" s="960" t="s">
        <v>236</v>
      </c>
      <c r="H201" s="960" t="s">
        <v>277</v>
      </c>
      <c r="I201" s="960" t="s">
        <v>278</v>
      </c>
      <c r="J201" s="966" t="s">
        <v>279</v>
      </c>
      <c r="K201" s="1003"/>
      <c r="L201" s="966" t="s">
        <v>280</v>
      </c>
      <c r="M201" s="1003"/>
      <c r="N201" s="960" t="s">
        <v>281</v>
      </c>
      <c r="O201" s="960" t="s">
        <v>282</v>
      </c>
      <c r="P201" s="960" t="s">
        <v>222</v>
      </c>
      <c r="Q201" s="1004" t="s">
        <v>283</v>
      </c>
      <c r="R201" s="205"/>
      <c r="S201" s="205"/>
      <c r="T201" s="227"/>
      <c r="U201" s="227"/>
      <c r="V201" s="227"/>
      <c r="W201" s="227"/>
      <c r="X201" s="227"/>
      <c r="Y201" s="227"/>
      <c r="Z201" s="227"/>
      <c r="AA201" s="227"/>
      <c r="AB201" s="227"/>
      <c r="AC201" s="227"/>
      <c r="AD201" s="227"/>
      <c r="AE201" s="227"/>
      <c r="AF201" s="227"/>
      <c r="AG201" s="227"/>
      <c r="AH201" s="227"/>
      <c r="AI201" s="227"/>
      <c r="AJ201" s="227"/>
    </row>
    <row r="202" spans="3:36" ht="29.25" customHeight="1">
      <c r="C202" s="203"/>
      <c r="D202" s="205"/>
      <c r="E202" s="1018"/>
      <c r="F202" s="1347"/>
      <c r="G202" s="1348"/>
      <c r="H202" s="1348"/>
      <c r="I202" s="1348"/>
      <c r="J202" s="637" t="s">
        <v>284</v>
      </c>
      <c r="K202" s="637" t="s">
        <v>285</v>
      </c>
      <c r="L202" s="637" t="s">
        <v>284</v>
      </c>
      <c r="M202" s="637" t="s">
        <v>285</v>
      </c>
      <c r="N202" s="1012"/>
      <c r="O202" s="1012"/>
      <c r="P202" s="1012"/>
      <c r="Q202" s="1016"/>
      <c r="R202" s="205"/>
      <c r="S202" s="205"/>
      <c r="T202" s="205"/>
      <c r="U202" s="205"/>
      <c r="V202" s="205"/>
      <c r="W202" s="205"/>
      <c r="X202" s="205"/>
      <c r="Y202" s="205"/>
      <c r="Z202" s="205"/>
      <c r="AA202" s="205"/>
      <c r="AB202" s="205"/>
      <c r="AC202" s="205"/>
      <c r="AD202" s="205"/>
      <c r="AE202" s="205"/>
      <c r="AF202" s="205"/>
      <c r="AG202" s="205"/>
      <c r="AH202" s="205"/>
      <c r="AI202" s="205"/>
      <c r="AJ202" s="205"/>
    </row>
    <row r="203" spans="3:36" ht="15" customHeight="1">
      <c r="C203" s="203"/>
      <c r="D203" s="205"/>
      <c r="E203" s="405" t="str">
        <f>Datos!C1241</f>
        <v/>
      </c>
      <c r="F203" s="546" t="str">
        <f>Datos!D1241</f>
        <v/>
      </c>
      <c r="G203" s="804" t="str">
        <f>Datos!E1241</f>
        <v/>
      </c>
      <c r="H203" s="548" t="str">
        <f>IF(ISTEXT('3. Datos cultivos'!F18),Datos!F1241,"")</f>
        <v/>
      </c>
      <c r="I203" s="587" t="str">
        <f>Datos!G1241</f>
        <v/>
      </c>
      <c r="J203" s="551" t="str">
        <f>Datos!H1241</f>
        <v/>
      </c>
      <c r="K203" s="551" t="str">
        <f>Datos!I1241</f>
        <v/>
      </c>
      <c r="L203" s="636"/>
      <c r="M203" s="636"/>
      <c r="N203" s="589" t="str">
        <f>Datos!L1241</f>
        <v/>
      </c>
      <c r="O203" s="589" t="str">
        <f>Datos!M1241</f>
        <v/>
      </c>
      <c r="P203" s="589" t="str">
        <f>Datos!N1241</f>
        <v/>
      </c>
      <c r="Q203" s="337">
        <f>Datos!O1241</f>
        <v>0</v>
      </c>
      <c r="R203" s="205"/>
      <c r="S203" s="205"/>
      <c r="T203" s="205"/>
      <c r="U203" s="205"/>
      <c r="V203" s="205"/>
      <c r="W203" s="205"/>
      <c r="X203" s="205"/>
      <c r="Y203" s="205"/>
      <c r="Z203" s="205"/>
      <c r="AA203" s="205"/>
      <c r="AB203" s="205"/>
      <c r="AC203" s="205"/>
      <c r="AD203" s="205"/>
      <c r="AE203" s="205"/>
      <c r="AF203" s="205"/>
      <c r="AG203" s="205"/>
      <c r="AH203" s="205"/>
      <c r="AI203" s="205"/>
      <c r="AJ203" s="205"/>
    </row>
    <row r="204" spans="3:36" ht="15" customHeight="1">
      <c r="C204" s="203"/>
      <c r="D204" s="205"/>
      <c r="E204" s="405" t="str">
        <f>Datos!C1242</f>
        <v/>
      </c>
      <c r="F204" s="545" t="str">
        <f>Datos!D1242</f>
        <v/>
      </c>
      <c r="G204" s="805" t="str">
        <f>Datos!E1242</f>
        <v/>
      </c>
      <c r="H204" s="548" t="str">
        <f>IF(ISTEXT('3. Datos cultivos'!F19),Datos!F1242,"")</f>
        <v/>
      </c>
      <c r="I204" s="588" t="str">
        <f>Datos!G1242</f>
        <v/>
      </c>
      <c r="J204" s="552" t="str">
        <f>Datos!H1242</f>
        <v/>
      </c>
      <c r="K204" s="552" t="str">
        <f>Datos!I1242</f>
        <v/>
      </c>
      <c r="L204" s="339"/>
      <c r="M204" s="339"/>
      <c r="N204" s="590" t="str">
        <f>Datos!L1242</f>
        <v/>
      </c>
      <c r="O204" s="590" t="str">
        <f>Datos!M1242</f>
        <v/>
      </c>
      <c r="P204" s="590" t="str">
        <f>Datos!N1242</f>
        <v/>
      </c>
      <c r="Q204" s="205"/>
      <c r="R204" s="205"/>
      <c r="S204" s="205"/>
      <c r="T204" s="205"/>
      <c r="U204" s="205"/>
      <c r="V204" s="205"/>
      <c r="W204" s="205"/>
      <c r="X204" s="205"/>
      <c r="Y204" s="205"/>
      <c r="Z204" s="205"/>
      <c r="AA204" s="205"/>
      <c r="AB204" s="205"/>
      <c r="AC204" s="205"/>
      <c r="AD204" s="205"/>
      <c r="AE204" s="205"/>
      <c r="AF204" s="205"/>
      <c r="AG204" s="205"/>
      <c r="AH204" s="205"/>
      <c r="AI204" s="205"/>
      <c r="AJ204" s="205"/>
    </row>
    <row r="205" spans="3:36" ht="15" customHeight="1">
      <c r="C205" s="203"/>
      <c r="D205" s="205"/>
      <c r="E205" s="405" t="str">
        <f>Datos!C1243</f>
        <v/>
      </c>
      <c r="F205" s="545" t="str">
        <f>Datos!D1243</f>
        <v/>
      </c>
      <c r="G205" s="805" t="str">
        <f>Datos!E1243</f>
        <v/>
      </c>
      <c r="H205" s="548" t="str">
        <f>IF(ISTEXT('3. Datos cultivos'!F20),Datos!F1243,"")</f>
        <v/>
      </c>
      <c r="I205" s="588" t="str">
        <f>Datos!G1243</f>
        <v/>
      </c>
      <c r="J205" s="552" t="str">
        <f>Datos!H1243</f>
        <v/>
      </c>
      <c r="K205" s="552" t="str">
        <f>Datos!I1243</f>
        <v/>
      </c>
      <c r="L205" s="310"/>
      <c r="M205" s="310"/>
      <c r="N205" s="590" t="str">
        <f>Datos!L1243</f>
        <v/>
      </c>
      <c r="O205" s="590" t="str">
        <f>Datos!M1243</f>
        <v/>
      </c>
      <c r="P205" s="590" t="str">
        <f>Datos!N1243</f>
        <v/>
      </c>
      <c r="Q205" s="205"/>
      <c r="R205" s="205"/>
      <c r="S205" s="205"/>
      <c r="T205" s="205"/>
      <c r="U205" s="205"/>
      <c r="V205" s="205"/>
      <c r="W205" s="205"/>
      <c r="X205" s="205"/>
      <c r="Y205" s="205"/>
      <c r="Z205" s="205"/>
      <c r="AA205" s="205"/>
      <c r="AB205" s="205"/>
      <c r="AC205" s="205"/>
      <c r="AD205" s="205"/>
      <c r="AE205" s="205"/>
      <c r="AF205" s="205"/>
      <c r="AG205" s="205"/>
      <c r="AH205" s="205"/>
      <c r="AI205" s="205"/>
      <c r="AJ205" s="205"/>
    </row>
    <row r="206" spans="3:36" ht="15" customHeight="1">
      <c r="C206" s="203"/>
      <c r="D206" s="205"/>
      <c r="E206" s="405" t="str">
        <f>Datos!C1244</f>
        <v/>
      </c>
      <c r="F206" s="545" t="str">
        <f>Datos!D1244</f>
        <v/>
      </c>
      <c r="G206" s="805" t="str">
        <f>Datos!E1244</f>
        <v/>
      </c>
      <c r="H206" s="548" t="str">
        <f>IF(ISTEXT('3. Datos cultivos'!F21),Datos!F1244,"")</f>
        <v/>
      </c>
      <c r="I206" s="588" t="str">
        <f>Datos!G1244</f>
        <v/>
      </c>
      <c r="J206" s="552" t="str">
        <f>Datos!H1244</f>
        <v/>
      </c>
      <c r="K206" s="552" t="str">
        <f>Datos!I1244</f>
        <v/>
      </c>
      <c r="L206" s="310"/>
      <c r="M206" s="310"/>
      <c r="N206" s="590" t="str">
        <f>Datos!L1244</f>
        <v/>
      </c>
      <c r="O206" s="590" t="str">
        <f>Datos!M1244</f>
        <v/>
      </c>
      <c r="P206" s="590" t="str">
        <f>Datos!N1244</f>
        <v/>
      </c>
      <c r="Q206" s="205"/>
      <c r="R206" s="205"/>
      <c r="S206" s="205"/>
      <c r="T206" s="205"/>
      <c r="U206" s="205"/>
      <c r="V206" s="205"/>
      <c r="W206" s="205"/>
      <c r="X206" s="205"/>
      <c r="Y206" s="205"/>
      <c r="Z206" s="205"/>
      <c r="AA206" s="205"/>
      <c r="AB206" s="205"/>
      <c r="AC206" s="205"/>
      <c r="AD206" s="205"/>
      <c r="AE206" s="205"/>
      <c r="AF206" s="205"/>
      <c r="AG206" s="205"/>
      <c r="AH206" s="205"/>
      <c r="AI206" s="205"/>
      <c r="AJ206" s="205"/>
    </row>
    <row r="207" spans="3:36" ht="15" customHeight="1">
      <c r="C207" s="203"/>
      <c r="D207" s="205"/>
      <c r="E207" s="405" t="str">
        <f>Datos!C1245</f>
        <v/>
      </c>
      <c r="F207" s="545" t="str">
        <f>Datos!D1245</f>
        <v/>
      </c>
      <c r="G207" s="805" t="str">
        <f>Datos!E1245</f>
        <v/>
      </c>
      <c r="H207" s="548" t="str">
        <f>IF(ISTEXT('3. Datos cultivos'!F22),Datos!F1245,"")</f>
        <v/>
      </c>
      <c r="I207" s="588" t="str">
        <f>Datos!G1245</f>
        <v/>
      </c>
      <c r="J207" s="552" t="str">
        <f>Datos!H1245</f>
        <v/>
      </c>
      <c r="K207" s="552" t="str">
        <f>Datos!I1245</f>
        <v/>
      </c>
      <c r="L207" s="310"/>
      <c r="M207" s="310"/>
      <c r="N207" s="590" t="str">
        <f>Datos!L1245</f>
        <v/>
      </c>
      <c r="O207" s="590" t="str">
        <f>Datos!M1245</f>
        <v/>
      </c>
      <c r="P207" s="590" t="str">
        <f>Datos!N1245</f>
        <v/>
      </c>
      <c r="Q207" s="205"/>
      <c r="R207" s="205"/>
      <c r="S207" s="205"/>
      <c r="T207" s="205"/>
      <c r="U207" s="205"/>
      <c r="V207" s="205"/>
      <c r="W207" s="205"/>
      <c r="X207" s="205"/>
      <c r="Y207" s="205"/>
      <c r="Z207" s="205"/>
      <c r="AA207" s="205"/>
      <c r="AB207" s="205"/>
      <c r="AC207" s="205"/>
      <c r="AD207" s="205"/>
      <c r="AE207" s="205"/>
      <c r="AF207" s="205"/>
      <c r="AG207" s="205"/>
      <c r="AH207" s="205"/>
      <c r="AI207" s="205"/>
      <c r="AJ207" s="205"/>
    </row>
    <row r="208" spans="3:36" ht="15" customHeight="1">
      <c r="C208" s="203"/>
      <c r="D208" s="205"/>
      <c r="E208" s="405" t="str">
        <f>Datos!C1246</f>
        <v/>
      </c>
      <c r="F208" s="545" t="str">
        <f>Datos!D1246</f>
        <v/>
      </c>
      <c r="G208" s="805" t="str">
        <f>Datos!E1246</f>
        <v/>
      </c>
      <c r="H208" s="548" t="str">
        <f>IF(ISTEXT('3. Datos cultivos'!F23),Datos!F1246,"")</f>
        <v/>
      </c>
      <c r="I208" s="588" t="str">
        <f>Datos!G1246</f>
        <v/>
      </c>
      <c r="J208" s="552" t="str">
        <f>Datos!H1246</f>
        <v/>
      </c>
      <c r="K208" s="552" t="str">
        <f>Datos!I1246</f>
        <v/>
      </c>
      <c r="L208" s="310"/>
      <c r="M208" s="310"/>
      <c r="N208" s="590" t="str">
        <f>Datos!L1246</f>
        <v/>
      </c>
      <c r="O208" s="590" t="str">
        <f>Datos!M1246</f>
        <v/>
      </c>
      <c r="P208" s="590" t="str">
        <f>Datos!N1246</f>
        <v/>
      </c>
      <c r="Q208" s="205"/>
      <c r="R208" s="205"/>
      <c r="S208" s="205"/>
      <c r="T208" s="205"/>
      <c r="U208" s="205"/>
      <c r="V208" s="205"/>
      <c r="W208" s="205"/>
      <c r="X208" s="205"/>
      <c r="Y208" s="205"/>
      <c r="Z208" s="205"/>
      <c r="AA208" s="205"/>
      <c r="AB208" s="205"/>
      <c r="AC208" s="205"/>
      <c r="AD208" s="205"/>
      <c r="AE208" s="205"/>
      <c r="AF208" s="205"/>
      <c r="AG208" s="205"/>
      <c r="AH208" s="205"/>
      <c r="AI208" s="205"/>
      <c r="AJ208" s="205"/>
    </row>
    <row r="209" spans="3:36" ht="15" customHeight="1">
      <c r="C209" s="203"/>
      <c r="D209" s="205"/>
      <c r="E209" s="206" t="s">
        <v>286</v>
      </c>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row>
    <row r="210" spans="3:36" ht="15.75" customHeight="1">
      <c r="C210" s="203"/>
      <c r="D210" s="205"/>
      <c r="E210" s="206" t="s">
        <v>287</v>
      </c>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row>
    <row r="211" spans="3:36" ht="15.75" customHeight="1">
      <c r="C211" s="203"/>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row>
    <row r="212" spans="3:36" ht="15.75" customHeight="1">
      <c r="C212" s="203"/>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row>
    <row r="213" spans="3:36" ht="15.75" customHeight="1">
      <c r="C213" s="203"/>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row>
    <row r="214" spans="3:36" ht="15.75" customHeight="1">
      <c r="C214" s="203"/>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row>
    <row r="215" spans="3:36" ht="15.75" customHeight="1">
      <c r="C215" s="203"/>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row>
    <row r="216" spans="3:36" ht="15.75" customHeight="1">
      <c r="C216" s="203"/>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row>
    <row r="217" spans="3:36" ht="15.75" customHeight="1">
      <c r="C217" s="203"/>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row>
    <row r="218" spans="3:36" ht="15.75" customHeight="1">
      <c r="C218" s="203"/>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row>
    <row r="219" spans="3:36" ht="15.75" customHeight="1">
      <c r="C219" s="203"/>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row>
    <row r="220" spans="3:36" ht="15.75" customHeight="1">
      <c r="C220" s="203"/>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row>
    <row r="221" spans="3:36" ht="15.75" customHeight="1">
      <c r="C221" s="203"/>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row>
    <row r="222" spans="3:36" ht="15.75" customHeight="1">
      <c r="C222" s="203"/>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row>
    <row r="223" spans="3:36" ht="15.75" customHeight="1">
      <c r="C223" s="203"/>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row>
    <row r="224" spans="3:36" ht="15.75" customHeight="1">
      <c r="C224" s="203"/>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row>
    <row r="225" spans="3:36" ht="15.75" customHeight="1">
      <c r="C225" s="203"/>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row>
    <row r="226" spans="3:36" ht="15.75" customHeight="1">
      <c r="C226" s="203"/>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row>
    <row r="227" spans="3:36" ht="15.75" customHeight="1">
      <c r="C227" s="203"/>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row>
    <row r="228" spans="3:36" ht="15.75" customHeight="1">
      <c r="C228" s="203"/>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c r="AJ228" s="205"/>
    </row>
    <row r="229" spans="3:36" ht="15.75" customHeight="1">
      <c r="C229" s="203"/>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c r="AJ229" s="205"/>
    </row>
    <row r="230" spans="3:36" ht="15.75" customHeight="1">
      <c r="C230" s="203"/>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row>
    <row r="231" spans="3:36" ht="15.75" customHeight="1">
      <c r="C231" s="203"/>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c r="AJ231" s="205"/>
    </row>
    <row r="232" spans="3:36" ht="15.75" customHeight="1">
      <c r="C232" s="203"/>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row>
    <row r="233" spans="3:36" ht="15.75" customHeight="1">
      <c r="C233" s="203"/>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row>
    <row r="234" spans="3:36" ht="15.75" customHeight="1">
      <c r="C234" s="203"/>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c r="AJ234" s="205"/>
    </row>
    <row r="235" spans="3:36" ht="15.75" customHeight="1">
      <c r="C235" s="203"/>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c r="AJ235" s="205"/>
    </row>
    <row r="236" spans="3:36" ht="15.75" customHeight="1">
      <c r="C236" s="203"/>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row>
    <row r="237" spans="3:36" ht="15.75" customHeight="1">
      <c r="C237" s="203"/>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row>
    <row r="238" spans="3:36" ht="15.75" customHeight="1">
      <c r="C238" s="203"/>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c r="AI238" s="205"/>
      <c r="AJ238" s="205"/>
    </row>
    <row r="239" spans="3:36" ht="15.75" customHeight="1">
      <c r="C239" s="203"/>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row>
    <row r="240" spans="3:36" ht="15.75" customHeight="1">
      <c r="C240" s="203"/>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row>
    <row r="241" spans="3:36" ht="15.75" customHeight="1">
      <c r="C241" s="203"/>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c r="AI241" s="205"/>
      <c r="AJ241" s="205"/>
    </row>
    <row r="242" spans="3:36" ht="15.75" customHeight="1">
      <c r="C242" s="203"/>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row>
    <row r="243" spans="3:36" ht="15.75" customHeight="1">
      <c r="C243" s="203"/>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c r="AI243" s="205"/>
      <c r="AJ243" s="205"/>
    </row>
    <row r="244" spans="3:36" ht="15.75" customHeight="1">
      <c r="C244" s="203"/>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c r="AI244" s="205"/>
      <c r="AJ244" s="205"/>
    </row>
    <row r="245" spans="3:36" ht="15.75" customHeight="1">
      <c r="C245" s="203"/>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row>
    <row r="246" spans="3:36" ht="15.75" customHeight="1">
      <c r="C246" s="203"/>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row>
    <row r="247" spans="3:36" ht="15.75" customHeight="1">
      <c r="C247" s="203"/>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row>
    <row r="248" spans="3:36" ht="15.75" customHeight="1">
      <c r="C248" s="203"/>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c r="AI248" s="205"/>
      <c r="AJ248" s="205"/>
    </row>
    <row r="249" spans="3:36" ht="15.75" customHeight="1">
      <c r="C249" s="203"/>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row>
    <row r="250" spans="3:36" ht="15.75" customHeight="1">
      <c r="C250" s="203"/>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row>
    <row r="251" spans="3:36" ht="15.75" customHeight="1">
      <c r="C251" s="203"/>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row>
    <row r="252" spans="3:36" ht="15.75" customHeight="1">
      <c r="C252" s="203"/>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row>
    <row r="253" spans="3:36" ht="15.75" customHeight="1">
      <c r="C253" s="203"/>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row>
    <row r="254" spans="3:36" ht="15.75" customHeight="1">
      <c r="C254" s="203"/>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c r="AI254" s="205"/>
      <c r="AJ254" s="205"/>
    </row>
    <row r="255" spans="3:36" ht="15.75" customHeight="1">
      <c r="C255" s="203"/>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row>
    <row r="256" spans="3:36" ht="15.75" customHeight="1">
      <c r="C256" s="203"/>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row>
    <row r="257" spans="3:36" ht="15.75" customHeight="1">
      <c r="C257" s="203"/>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row>
    <row r="258" spans="3:36" ht="15.75" customHeight="1">
      <c r="C258" s="203"/>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row>
    <row r="259" spans="3:36" ht="15.75" customHeight="1">
      <c r="C259" s="203"/>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row>
    <row r="260" spans="3:36" ht="15.75" customHeight="1">
      <c r="C260" s="203"/>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row>
    <row r="261" spans="3:36" ht="15.75" customHeight="1">
      <c r="C261" s="203"/>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row>
    <row r="262" spans="3:36" ht="15.75" customHeight="1">
      <c r="C262" s="203"/>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row>
    <row r="263" spans="3:36" ht="15.75" customHeight="1">
      <c r="C263" s="203"/>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c r="AI263" s="205"/>
      <c r="AJ263" s="205"/>
    </row>
    <row r="264" spans="3:36" ht="15.75" customHeight="1">
      <c r="C264" s="203"/>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row>
    <row r="265" spans="3:36" ht="15.75" customHeight="1">
      <c r="C265" s="203"/>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row>
    <row r="266" spans="3:36" ht="15.75" customHeight="1">
      <c r="C266" s="203"/>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row>
    <row r="267" spans="3:36" ht="15.75" customHeight="1">
      <c r="C267" s="203"/>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c r="AI267" s="205"/>
      <c r="AJ267" s="205"/>
    </row>
    <row r="268" spans="3:36" ht="15.75" customHeight="1">
      <c r="C268" s="203"/>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c r="AI268" s="205"/>
      <c r="AJ268" s="205"/>
    </row>
    <row r="269" spans="3:36" ht="15.75" customHeight="1">
      <c r="C269" s="203"/>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c r="AI269" s="205"/>
      <c r="AJ269" s="205"/>
    </row>
    <row r="270" spans="3:36" ht="15.75" customHeight="1">
      <c r="C270" s="203"/>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c r="AI270" s="205"/>
      <c r="AJ270" s="205"/>
    </row>
    <row r="271" spans="3:36" ht="15.75" customHeight="1">
      <c r="C271" s="203"/>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5"/>
      <c r="AJ271" s="205"/>
    </row>
    <row r="272" spans="3:36" ht="15.75" customHeight="1">
      <c r="C272" s="203"/>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row>
    <row r="273" spans="3:36" ht="15.75" customHeight="1">
      <c r="C273" s="203"/>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row>
    <row r="274" spans="3:36" ht="15.75" customHeight="1">
      <c r="C274" s="203"/>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c r="AI274" s="205"/>
      <c r="AJ274" s="205"/>
    </row>
    <row r="275" spans="3:36" ht="15.75" customHeight="1">
      <c r="C275" s="203"/>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c r="AI275" s="205"/>
      <c r="AJ275" s="205"/>
    </row>
    <row r="276" spans="3:36" ht="15.75" customHeight="1">
      <c r="C276" s="203"/>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c r="AI276" s="205"/>
      <c r="AJ276" s="205"/>
    </row>
    <row r="277" spans="3:36" ht="15.75" customHeight="1">
      <c r="C277" s="203"/>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c r="AI277" s="205"/>
      <c r="AJ277" s="205"/>
    </row>
    <row r="278" spans="3:36" ht="15.75" customHeight="1">
      <c r="C278" s="203"/>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row>
    <row r="279" spans="3:36" ht="15.75" customHeight="1">
      <c r="C279" s="203"/>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c r="AI279" s="205"/>
      <c r="AJ279" s="205"/>
    </row>
    <row r="280" spans="3:36" ht="15.75" customHeight="1">
      <c r="C280" s="203"/>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c r="AI280" s="205"/>
      <c r="AJ280" s="205"/>
    </row>
    <row r="281" spans="3:36" ht="15.75" customHeight="1">
      <c r="C281" s="203"/>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c r="AI281" s="205"/>
      <c r="AJ281" s="205"/>
    </row>
    <row r="282" spans="3:36" ht="15.75" customHeight="1">
      <c r="C282" s="203"/>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row>
    <row r="283" spans="3:36" ht="15.75" customHeight="1">
      <c r="C283" s="203"/>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c r="AI283" s="205"/>
      <c r="AJ283" s="205"/>
    </row>
    <row r="284" spans="3:36" ht="15.75" customHeight="1">
      <c r="C284" s="203"/>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c r="AI284" s="205"/>
      <c r="AJ284" s="205"/>
    </row>
    <row r="285" spans="3:36" ht="15.75" customHeight="1">
      <c r="C285" s="203"/>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row>
    <row r="286" spans="3:36" ht="15.75" customHeight="1">
      <c r="C286" s="203"/>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row>
    <row r="287" spans="3:36" ht="15.75" customHeight="1">
      <c r="C287" s="203"/>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row>
    <row r="288" spans="3:36" ht="15.75" customHeight="1">
      <c r="C288" s="203"/>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row>
    <row r="289" spans="3:36" ht="15.75" customHeight="1">
      <c r="C289" s="203"/>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c r="AI289" s="205"/>
      <c r="AJ289" s="205"/>
    </row>
    <row r="290" spans="3:36" ht="15.75" customHeight="1">
      <c r="C290" s="203"/>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row>
    <row r="291" spans="3:36" ht="15.75" customHeight="1">
      <c r="C291" s="203"/>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c r="AI291" s="205"/>
      <c r="AJ291" s="205"/>
    </row>
    <row r="292" spans="3:36" ht="15.75" customHeight="1">
      <c r="C292" s="203"/>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c r="AI292" s="205"/>
      <c r="AJ292" s="205"/>
    </row>
    <row r="293" spans="3:36" ht="15.75" customHeight="1">
      <c r="C293" s="203"/>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c r="AI293" s="205"/>
      <c r="AJ293" s="205"/>
    </row>
    <row r="294" spans="3:36" ht="15.75" customHeight="1">
      <c r="C294" s="203"/>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c r="AI294" s="205"/>
      <c r="AJ294" s="205"/>
    </row>
    <row r="295" spans="3:36" ht="15.75" customHeight="1">
      <c r="C295" s="203"/>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c r="AI295" s="205"/>
      <c r="AJ295" s="205"/>
    </row>
    <row r="296" spans="3:36" ht="15.75" customHeight="1">
      <c r="C296" s="203"/>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row>
    <row r="297" spans="3:36" ht="15.75" customHeight="1">
      <c r="C297" s="203"/>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row>
    <row r="298" spans="3:36" ht="15.75" customHeight="1">
      <c r="C298" s="203"/>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c r="AI298" s="205"/>
      <c r="AJ298" s="205"/>
    </row>
    <row r="299" spans="3:36" ht="15.75" customHeight="1">
      <c r="C299" s="203"/>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c r="AI299" s="205"/>
      <c r="AJ299" s="205"/>
    </row>
    <row r="300" spans="3:36" ht="15.75" customHeight="1">
      <c r="C300" s="203"/>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c r="AI300" s="205"/>
      <c r="AJ300" s="205"/>
    </row>
    <row r="301" spans="3:36" ht="15.75" customHeight="1">
      <c r="C301" s="203"/>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c r="AI301" s="205"/>
      <c r="AJ301" s="205"/>
    </row>
    <row r="302" spans="3:36" ht="15.75" customHeight="1">
      <c r="C302" s="203"/>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c r="AI302" s="205"/>
      <c r="AJ302" s="205"/>
    </row>
    <row r="303" spans="3:36" ht="15.75" customHeight="1">
      <c r="C303" s="203"/>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row>
    <row r="304" spans="3:36" ht="15.75" customHeight="1">
      <c r="C304" s="203"/>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c r="AI304" s="205"/>
      <c r="AJ304" s="205"/>
    </row>
    <row r="305" spans="3:36" ht="15.75" customHeight="1">
      <c r="C305" s="203"/>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c r="AI305" s="205"/>
      <c r="AJ305" s="205"/>
    </row>
    <row r="306" spans="3:36" ht="15.75" customHeight="1">
      <c r="C306" s="203"/>
      <c r="D306" s="205"/>
      <c r="E306" s="205"/>
      <c r="F306" s="227"/>
      <c r="G306" s="227"/>
      <c r="H306" s="227"/>
      <c r="I306" s="227"/>
      <c r="J306" s="227"/>
      <c r="K306" s="227"/>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row>
    <row r="307" spans="3:36" ht="15.75" customHeight="1">
      <c r="C307" s="203"/>
      <c r="D307" s="205"/>
      <c r="E307" s="205"/>
      <c r="F307" s="227"/>
      <c r="G307" s="227"/>
      <c r="H307" s="227"/>
      <c r="I307" s="227"/>
      <c r="J307" s="227"/>
      <c r="K307" s="227"/>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c r="AI307" s="205"/>
      <c r="AJ307" s="205"/>
    </row>
    <row r="308" spans="3:36" ht="15.75" customHeight="1">
      <c r="C308" s="203"/>
      <c r="D308" s="205"/>
      <c r="E308" s="205"/>
      <c r="F308" s="227"/>
      <c r="G308" s="227"/>
      <c r="H308" s="227"/>
      <c r="I308" s="227"/>
      <c r="J308" s="227"/>
      <c r="K308" s="227"/>
      <c r="L308" s="227"/>
      <c r="M308" s="227"/>
      <c r="N308" s="227"/>
      <c r="O308" s="227"/>
      <c r="P308" s="205"/>
      <c r="Q308" s="205"/>
      <c r="R308" s="205"/>
      <c r="S308" s="205"/>
      <c r="T308" s="205"/>
      <c r="U308" s="205"/>
      <c r="V308" s="205"/>
      <c r="W308" s="205"/>
      <c r="X308" s="205"/>
      <c r="Y308" s="205"/>
      <c r="Z308" s="205"/>
      <c r="AA308" s="205"/>
      <c r="AB308" s="205"/>
      <c r="AC308" s="205"/>
      <c r="AD308" s="205"/>
      <c r="AE308" s="205"/>
      <c r="AF308" s="205"/>
      <c r="AG308" s="205"/>
      <c r="AH308" s="205"/>
      <c r="AI308" s="205"/>
      <c r="AJ308" s="205"/>
    </row>
    <row r="309" spans="3:36" ht="15.75" customHeight="1">
      <c r="C309" s="203"/>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row>
    <row r="310" spans="3:36" ht="15.75" customHeight="1">
      <c r="C310" s="203"/>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row>
    <row r="311" spans="3:36" ht="15.75" customHeight="1">
      <c r="C311" s="203"/>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row>
    <row r="312" spans="3:36" ht="15.75" customHeight="1">
      <c r="C312" s="203"/>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row>
    <row r="313" spans="3:36" ht="15.75" customHeight="1">
      <c r="C313" s="203"/>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row>
    <row r="314" spans="3:36" ht="15.75" customHeight="1">
      <c r="C314" s="203"/>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row>
    <row r="315" spans="3:36" ht="15.75" customHeight="1">
      <c r="C315" s="203"/>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row>
    <row r="316" spans="3:36" ht="15.75" customHeight="1">
      <c r="C316" s="203"/>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row>
    <row r="317" spans="3:36" ht="15.75" customHeight="1">
      <c r="C317" s="203"/>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row>
    <row r="318" spans="3:36" ht="15.75" customHeight="1">
      <c r="C318" s="203"/>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row>
    <row r="319" spans="3:36" ht="15.75" customHeight="1">
      <c r="C319" s="203"/>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c r="AI319" s="205"/>
      <c r="AJ319" s="205"/>
    </row>
    <row r="320" spans="3:36" ht="15.75" customHeight="1">
      <c r="C320" s="203"/>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row>
    <row r="321" spans="3:36" ht="15.75" customHeight="1">
      <c r="C321" s="203"/>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row>
    <row r="322" spans="3:36" ht="15.75" customHeight="1">
      <c r="C322" s="203"/>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c r="AI322" s="205"/>
      <c r="AJ322" s="205"/>
    </row>
    <row r="323" spans="3:36" ht="15.75" customHeight="1">
      <c r="C323" s="203"/>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row>
    <row r="324" spans="3:36" ht="15.75" customHeight="1">
      <c r="C324" s="203"/>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row>
    <row r="325" spans="3:36" ht="15.75" customHeight="1">
      <c r="C325" s="203"/>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row>
    <row r="326" spans="3:36" ht="15.75" customHeight="1">
      <c r="C326" s="203"/>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row>
    <row r="327" spans="3:36" ht="15.75" customHeight="1">
      <c r="C327" s="203"/>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row>
    <row r="328" spans="3:36" ht="15.75" customHeight="1">
      <c r="C328" s="203"/>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row>
    <row r="329" spans="3:36" ht="15.75" customHeight="1">
      <c r="C329" s="203"/>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row>
    <row r="330" spans="3:36" ht="15.75" customHeight="1">
      <c r="C330" s="203"/>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row>
    <row r="331" spans="3:36" ht="15.75" customHeight="1">
      <c r="C331" s="203"/>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c r="AJ331" s="205"/>
    </row>
    <row r="332" spans="3:36" ht="15.75" customHeight="1">
      <c r="C332" s="203"/>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c r="AJ332" s="205"/>
    </row>
    <row r="333" spans="3:36" ht="15.75" customHeight="1">
      <c r="C333" s="203"/>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c r="AI333" s="205"/>
      <c r="AJ333" s="205"/>
    </row>
    <row r="334" spans="3:36" ht="15.75" customHeight="1">
      <c r="C334" s="203"/>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c r="AI334" s="205"/>
      <c r="AJ334" s="205"/>
    </row>
    <row r="335" spans="3:36" ht="15.75" customHeight="1">
      <c r="C335" s="203"/>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c r="AI335" s="205"/>
      <c r="AJ335" s="205"/>
    </row>
    <row r="336" spans="3:36" ht="15.75" customHeight="1">
      <c r="C336" s="203"/>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c r="AI336" s="205"/>
      <c r="AJ336" s="205"/>
    </row>
    <row r="337" spans="3:36" ht="15.75" customHeight="1">
      <c r="C337" s="203"/>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c r="AJ337" s="205"/>
    </row>
    <row r="338" spans="3:36" ht="15.75" customHeight="1">
      <c r="C338" s="203"/>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row>
    <row r="339" spans="3:36" ht="15.75" customHeight="1">
      <c r="C339" s="203"/>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c r="AF339" s="205"/>
      <c r="AG339" s="205"/>
      <c r="AH339" s="205"/>
      <c r="AI339" s="205"/>
      <c r="AJ339" s="205"/>
    </row>
    <row r="340" spans="3:36" ht="15.75" customHeight="1">
      <c r="C340" s="203"/>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c r="AF340" s="205"/>
      <c r="AG340" s="205"/>
      <c r="AH340" s="205"/>
      <c r="AI340" s="205"/>
      <c r="AJ340" s="205"/>
    </row>
    <row r="341" spans="3:36" ht="15.75" customHeight="1">
      <c r="C341" s="203"/>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c r="AF341" s="205"/>
      <c r="AG341" s="205"/>
      <c r="AH341" s="205"/>
      <c r="AI341" s="205"/>
      <c r="AJ341" s="205"/>
    </row>
    <row r="342" spans="3:36" ht="15.75" customHeight="1">
      <c r="C342" s="203"/>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c r="AA342" s="205"/>
      <c r="AB342" s="205"/>
      <c r="AC342" s="205"/>
      <c r="AD342" s="205"/>
      <c r="AE342" s="205"/>
      <c r="AF342" s="205"/>
      <c r="AG342" s="205"/>
      <c r="AH342" s="205"/>
      <c r="AI342" s="205"/>
      <c r="AJ342" s="205"/>
    </row>
    <row r="343" spans="3:36" ht="15.75" customHeight="1">
      <c r="C343" s="203"/>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c r="AF343" s="205"/>
      <c r="AG343" s="205"/>
      <c r="AH343" s="205"/>
      <c r="AI343" s="205"/>
      <c r="AJ343" s="205"/>
    </row>
    <row r="344" spans="3:36" ht="15.75" customHeight="1">
      <c r="C344" s="203"/>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c r="AF344" s="205"/>
      <c r="AG344" s="205"/>
      <c r="AH344" s="205"/>
      <c r="AI344" s="205"/>
      <c r="AJ344" s="205"/>
    </row>
    <row r="345" spans="3:36" ht="15.75" customHeight="1">
      <c r="C345" s="203"/>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c r="AE345" s="205"/>
      <c r="AF345" s="205"/>
      <c r="AG345" s="205"/>
      <c r="AH345" s="205"/>
      <c r="AI345" s="205"/>
      <c r="AJ345" s="205"/>
    </row>
    <row r="346" spans="3:36" ht="15.75" customHeight="1">
      <c r="C346" s="203"/>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c r="AE346" s="205"/>
      <c r="AF346" s="205"/>
      <c r="AG346" s="205"/>
      <c r="AH346" s="205"/>
      <c r="AI346" s="205"/>
      <c r="AJ346" s="205"/>
    </row>
    <row r="347" spans="3:36" ht="15.75" customHeight="1">
      <c r="C347" s="203"/>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c r="AE347" s="205"/>
      <c r="AF347" s="205"/>
      <c r="AG347" s="205"/>
      <c r="AH347" s="205"/>
      <c r="AI347" s="205"/>
      <c r="AJ347" s="205"/>
    </row>
    <row r="348" spans="3:36" ht="15.75" customHeight="1">
      <c r="C348" s="203"/>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c r="AE348" s="205"/>
      <c r="AF348" s="205"/>
      <c r="AG348" s="205"/>
      <c r="AH348" s="205"/>
      <c r="AI348" s="205"/>
      <c r="AJ348" s="205"/>
    </row>
    <row r="349" spans="3:36" ht="15.75" customHeight="1">
      <c r="C349" s="203"/>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c r="AE349" s="205"/>
      <c r="AF349" s="205"/>
      <c r="AG349" s="205"/>
      <c r="AH349" s="205"/>
      <c r="AI349" s="205"/>
      <c r="AJ349" s="205"/>
    </row>
    <row r="350" spans="3:36" ht="15.75" customHeight="1">
      <c r="C350" s="203"/>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c r="AE350" s="205"/>
      <c r="AF350" s="205"/>
      <c r="AG350" s="205"/>
      <c r="AH350" s="205"/>
      <c r="AI350" s="205"/>
      <c r="AJ350" s="205"/>
    </row>
    <row r="351" spans="3:36" ht="15.75" customHeight="1">
      <c r="C351" s="203"/>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c r="AE351" s="205"/>
      <c r="AF351" s="205"/>
      <c r="AG351" s="205"/>
      <c r="AH351" s="205"/>
      <c r="AI351" s="205"/>
      <c r="AJ351" s="205"/>
    </row>
    <row r="352" spans="3:36" ht="15.75" customHeight="1">
      <c r="C352" s="203"/>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c r="AE352" s="205"/>
      <c r="AF352" s="205"/>
      <c r="AG352" s="205"/>
      <c r="AH352" s="205"/>
      <c r="AI352" s="205"/>
      <c r="AJ352" s="205"/>
    </row>
    <row r="353" spans="3:36" ht="15.75" customHeight="1">
      <c r="C353" s="203"/>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c r="AE353" s="205"/>
      <c r="AF353" s="205"/>
      <c r="AG353" s="205"/>
      <c r="AH353" s="205"/>
      <c r="AI353" s="205"/>
      <c r="AJ353" s="205"/>
    </row>
    <row r="354" spans="3:36" ht="15.75" customHeight="1">
      <c r="C354" s="203"/>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c r="AE354" s="205"/>
      <c r="AF354" s="205"/>
      <c r="AG354" s="205"/>
      <c r="AH354" s="205"/>
      <c r="AI354" s="205"/>
      <c r="AJ354" s="205"/>
    </row>
    <row r="355" spans="3:36" ht="15.75" customHeight="1">
      <c r="C355" s="203"/>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c r="AE355" s="205"/>
      <c r="AF355" s="205"/>
      <c r="AG355" s="205"/>
      <c r="AH355" s="205"/>
      <c r="AI355" s="205"/>
      <c r="AJ355" s="205"/>
    </row>
    <row r="356" spans="3:36" ht="15.75" customHeight="1">
      <c r="C356" s="203"/>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c r="AE356" s="205"/>
      <c r="AF356" s="205"/>
      <c r="AG356" s="205"/>
      <c r="AH356" s="205"/>
      <c r="AI356" s="205"/>
      <c r="AJ356" s="205"/>
    </row>
    <row r="357" spans="3:36" ht="15.75" customHeight="1">
      <c r="C357" s="203"/>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c r="AE357" s="205"/>
      <c r="AF357" s="205"/>
      <c r="AG357" s="205"/>
      <c r="AH357" s="205"/>
      <c r="AI357" s="205"/>
      <c r="AJ357" s="205"/>
    </row>
    <row r="358" spans="3:36" ht="15.75" customHeight="1">
      <c r="C358" s="203"/>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c r="AE358" s="205"/>
      <c r="AF358" s="205"/>
      <c r="AG358" s="205"/>
      <c r="AH358" s="205"/>
      <c r="AI358" s="205"/>
      <c r="AJ358" s="205"/>
    </row>
    <row r="359" spans="3:36" ht="15.75" customHeight="1">
      <c r="C359" s="203"/>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c r="AA359" s="205"/>
      <c r="AB359" s="205"/>
      <c r="AC359" s="205"/>
      <c r="AD359" s="205"/>
      <c r="AE359" s="205"/>
      <c r="AF359" s="205"/>
      <c r="AG359" s="205"/>
      <c r="AH359" s="205"/>
      <c r="AI359" s="205"/>
      <c r="AJ359" s="205"/>
    </row>
    <row r="360" spans="3:36" ht="15.75" customHeight="1">
      <c r="C360" s="203"/>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5"/>
      <c r="AA360" s="205"/>
      <c r="AB360" s="205"/>
      <c r="AC360" s="205"/>
      <c r="AD360" s="205"/>
      <c r="AE360" s="205"/>
      <c r="AF360" s="205"/>
      <c r="AG360" s="205"/>
      <c r="AH360" s="205"/>
      <c r="AI360" s="205"/>
      <c r="AJ360" s="205"/>
    </row>
    <row r="361" spans="3:36" ht="15.75" customHeight="1">
      <c r="C361" s="203"/>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5"/>
      <c r="Z361" s="205"/>
      <c r="AA361" s="205"/>
      <c r="AB361" s="205"/>
      <c r="AC361" s="205"/>
      <c r="AD361" s="205"/>
      <c r="AE361" s="205"/>
      <c r="AF361" s="205"/>
      <c r="AG361" s="205"/>
      <c r="AH361" s="205"/>
      <c r="AI361" s="205"/>
      <c r="AJ361" s="205"/>
    </row>
    <row r="362" spans="3:36" ht="15.75" customHeight="1">
      <c r="C362" s="203"/>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row>
    <row r="363" spans="3:36" ht="15.75" customHeight="1">
      <c r="C363" s="203"/>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5"/>
      <c r="Z363" s="205"/>
      <c r="AA363" s="205"/>
      <c r="AB363" s="205"/>
      <c r="AC363" s="205"/>
      <c r="AD363" s="205"/>
      <c r="AE363" s="205"/>
      <c r="AF363" s="205"/>
      <c r="AG363" s="205"/>
      <c r="AH363" s="205"/>
      <c r="AI363" s="205"/>
      <c r="AJ363" s="205"/>
    </row>
    <row r="364" spans="3:36" ht="15.75" customHeight="1">
      <c r="C364" s="203"/>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c r="Z364" s="205"/>
      <c r="AA364" s="205"/>
      <c r="AB364" s="205"/>
      <c r="AC364" s="205"/>
      <c r="AD364" s="205"/>
      <c r="AE364" s="205"/>
      <c r="AF364" s="205"/>
      <c r="AG364" s="205"/>
      <c r="AH364" s="205"/>
      <c r="AI364" s="205"/>
      <c r="AJ364" s="205"/>
    </row>
    <row r="365" spans="3:36" ht="15.75" customHeight="1">
      <c r="C365" s="203"/>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row>
    <row r="366" spans="3:36" ht="15.75" customHeight="1">
      <c r="C366" s="203"/>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c r="AA366" s="205"/>
      <c r="AB366" s="205"/>
      <c r="AC366" s="205"/>
      <c r="AD366" s="205"/>
      <c r="AE366" s="205"/>
      <c r="AF366" s="205"/>
      <c r="AG366" s="205"/>
      <c r="AH366" s="205"/>
      <c r="AI366" s="205"/>
      <c r="AJ366" s="205"/>
    </row>
    <row r="367" spans="3:36" ht="15.75" customHeight="1">
      <c r="C367" s="203"/>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205"/>
      <c r="AA367" s="205"/>
      <c r="AB367" s="205"/>
      <c r="AC367" s="205"/>
      <c r="AD367" s="205"/>
      <c r="AE367" s="205"/>
      <c r="AF367" s="205"/>
      <c r="AG367" s="205"/>
      <c r="AH367" s="205"/>
      <c r="AI367" s="205"/>
      <c r="AJ367" s="205"/>
    </row>
    <row r="368" spans="3:36" ht="15.75" customHeight="1">
      <c r="C368" s="203"/>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5"/>
      <c r="Z368" s="205"/>
      <c r="AA368" s="205"/>
      <c r="AB368" s="205"/>
      <c r="AC368" s="205"/>
      <c r="AD368" s="205"/>
      <c r="AE368" s="205"/>
      <c r="AF368" s="205"/>
      <c r="AG368" s="205"/>
      <c r="AH368" s="205"/>
      <c r="AI368" s="205"/>
      <c r="AJ368" s="205"/>
    </row>
    <row r="369" spans="3:36" ht="15.75" customHeight="1">
      <c r="C369" s="203"/>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c r="Z369" s="205"/>
      <c r="AA369" s="205"/>
      <c r="AB369" s="205"/>
      <c r="AC369" s="205"/>
      <c r="AD369" s="205"/>
      <c r="AE369" s="205"/>
      <c r="AF369" s="205"/>
      <c r="AG369" s="205"/>
      <c r="AH369" s="205"/>
      <c r="AI369" s="205"/>
      <c r="AJ369" s="205"/>
    </row>
    <row r="370" spans="3:36" ht="15.75" customHeight="1">
      <c r="C370" s="203"/>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c r="AF370" s="205"/>
      <c r="AG370" s="205"/>
      <c r="AH370" s="205"/>
      <c r="AI370" s="205"/>
      <c r="AJ370" s="205"/>
    </row>
    <row r="371" spans="3:36" ht="15.75" customHeight="1">
      <c r="C371" s="203"/>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5"/>
      <c r="AA371" s="205"/>
      <c r="AB371" s="205"/>
      <c r="AC371" s="205"/>
      <c r="AD371" s="205"/>
      <c r="AE371" s="205"/>
      <c r="AF371" s="205"/>
      <c r="AG371" s="205"/>
      <c r="AH371" s="205"/>
      <c r="AI371" s="205"/>
      <c r="AJ371" s="205"/>
    </row>
    <row r="372" spans="3:36" ht="15.75" customHeight="1">
      <c r="C372" s="203"/>
      <c r="D372" s="205"/>
      <c r="E372" s="205"/>
      <c r="F372" s="205"/>
      <c r="G372" s="205"/>
      <c r="H372" s="205"/>
      <c r="I372" s="205"/>
      <c r="J372" s="205"/>
      <c r="K372" s="205"/>
      <c r="L372" s="205"/>
      <c r="M372" s="205"/>
      <c r="N372" s="205"/>
      <c r="O372" s="205"/>
      <c r="P372" s="205"/>
      <c r="Q372" s="205"/>
      <c r="R372" s="205"/>
      <c r="S372" s="205"/>
      <c r="T372" s="205"/>
      <c r="U372" s="205"/>
      <c r="V372" s="205"/>
      <c r="W372" s="205"/>
      <c r="X372" s="205"/>
      <c r="Y372" s="205"/>
      <c r="Z372" s="205"/>
      <c r="AA372" s="205"/>
      <c r="AB372" s="205"/>
      <c r="AC372" s="205"/>
      <c r="AD372" s="205"/>
      <c r="AE372" s="205"/>
      <c r="AF372" s="205"/>
      <c r="AG372" s="205"/>
      <c r="AH372" s="205"/>
      <c r="AI372" s="205"/>
      <c r="AJ372" s="205"/>
    </row>
    <row r="373" spans="3:36" ht="15.75" customHeight="1">
      <c r="C373" s="203"/>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5"/>
      <c r="AA373" s="205"/>
      <c r="AB373" s="205"/>
      <c r="AC373" s="205"/>
      <c r="AD373" s="205"/>
      <c r="AE373" s="205"/>
      <c r="AF373" s="205"/>
      <c r="AG373" s="205"/>
      <c r="AH373" s="205"/>
      <c r="AI373" s="205"/>
      <c r="AJ373" s="205"/>
    </row>
    <row r="374" spans="3:36" ht="15.75" customHeight="1">
      <c r="C374" s="203"/>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c r="AA374" s="205"/>
      <c r="AB374" s="205"/>
      <c r="AC374" s="205"/>
      <c r="AD374" s="205"/>
      <c r="AE374" s="205"/>
      <c r="AF374" s="205"/>
      <c r="AG374" s="205"/>
      <c r="AH374" s="205"/>
      <c r="AI374" s="205"/>
      <c r="AJ374" s="205"/>
    </row>
    <row r="375" spans="3:36" ht="15.75" customHeight="1">
      <c r="C375" s="203"/>
      <c r="D375" s="205"/>
      <c r="E375" s="205"/>
      <c r="F375" s="205"/>
      <c r="G375" s="205"/>
      <c r="H375" s="205"/>
      <c r="I375" s="205"/>
      <c r="J375" s="205"/>
      <c r="K375" s="205"/>
      <c r="L375" s="205"/>
      <c r="M375" s="205"/>
      <c r="N375" s="205"/>
      <c r="O375" s="205"/>
      <c r="P375" s="205"/>
      <c r="Q375" s="205"/>
      <c r="R375" s="205"/>
      <c r="S375" s="205"/>
      <c r="T375" s="205"/>
      <c r="U375" s="205"/>
      <c r="V375" s="205"/>
      <c r="W375" s="205"/>
      <c r="X375" s="205"/>
      <c r="Y375" s="205"/>
      <c r="Z375" s="205"/>
      <c r="AA375" s="205"/>
      <c r="AB375" s="205"/>
      <c r="AC375" s="205"/>
      <c r="AD375" s="205"/>
      <c r="AE375" s="205"/>
      <c r="AF375" s="205"/>
      <c r="AG375" s="205"/>
      <c r="AH375" s="205"/>
      <c r="AI375" s="205"/>
      <c r="AJ375" s="205"/>
    </row>
    <row r="376" spans="3:36" ht="15.75" customHeight="1">
      <c r="C376" s="203"/>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c r="Z376" s="205"/>
      <c r="AA376" s="205"/>
      <c r="AB376" s="205"/>
      <c r="AC376" s="205"/>
      <c r="AD376" s="205"/>
      <c r="AE376" s="205"/>
      <c r="AF376" s="205"/>
      <c r="AG376" s="205"/>
      <c r="AH376" s="205"/>
      <c r="AI376" s="205"/>
      <c r="AJ376" s="205"/>
    </row>
    <row r="377" spans="3:36" ht="15.75" customHeight="1">
      <c r="C377" s="203"/>
      <c r="D377" s="205"/>
      <c r="E377" s="205"/>
      <c r="F377" s="205"/>
      <c r="G377" s="205"/>
      <c r="H377" s="205"/>
      <c r="I377" s="205"/>
      <c r="J377" s="205"/>
      <c r="K377" s="205"/>
      <c r="L377" s="205"/>
      <c r="M377" s="205"/>
      <c r="N377" s="205"/>
      <c r="O377" s="205"/>
      <c r="P377" s="205"/>
      <c r="Q377" s="205"/>
      <c r="R377" s="205"/>
      <c r="S377" s="205"/>
      <c r="T377" s="205"/>
      <c r="U377" s="205"/>
      <c r="V377" s="205"/>
      <c r="W377" s="205"/>
      <c r="X377" s="205"/>
      <c r="Y377" s="205"/>
      <c r="Z377" s="205"/>
      <c r="AA377" s="205"/>
      <c r="AB377" s="205"/>
      <c r="AC377" s="205"/>
      <c r="AD377" s="205"/>
      <c r="AE377" s="205"/>
      <c r="AF377" s="205"/>
      <c r="AG377" s="205"/>
      <c r="AH377" s="205"/>
      <c r="AI377" s="205"/>
      <c r="AJ377" s="205"/>
    </row>
    <row r="378" spans="3:36" ht="15.75" customHeight="1">
      <c r="C378" s="203"/>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5"/>
      <c r="AA378" s="205"/>
      <c r="AB378" s="205"/>
      <c r="AC378" s="205"/>
      <c r="AD378" s="205"/>
      <c r="AE378" s="205"/>
      <c r="AF378" s="205"/>
      <c r="AG378" s="205"/>
      <c r="AH378" s="205"/>
      <c r="AI378" s="205"/>
      <c r="AJ378" s="205"/>
    </row>
    <row r="379" spans="3:36" ht="15.75" customHeight="1">
      <c r="C379" s="203"/>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c r="Z379" s="205"/>
      <c r="AA379" s="205"/>
      <c r="AB379" s="205"/>
      <c r="AC379" s="205"/>
      <c r="AD379" s="205"/>
      <c r="AE379" s="205"/>
      <c r="AF379" s="205"/>
      <c r="AG379" s="205"/>
      <c r="AH379" s="205"/>
      <c r="AI379" s="205"/>
      <c r="AJ379" s="205"/>
    </row>
    <row r="380" spans="3:36" ht="15.75" customHeight="1">
      <c r="C380" s="203"/>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5"/>
      <c r="AA380" s="205"/>
      <c r="AB380" s="205"/>
      <c r="AC380" s="205"/>
      <c r="AD380" s="205"/>
      <c r="AE380" s="205"/>
      <c r="AF380" s="205"/>
      <c r="AG380" s="205"/>
      <c r="AH380" s="205"/>
      <c r="AI380" s="205"/>
      <c r="AJ380" s="205"/>
    </row>
    <row r="381" spans="3:36" ht="15.75" customHeight="1">
      <c r="C381" s="203"/>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205"/>
      <c r="AA381" s="205"/>
      <c r="AB381" s="205"/>
      <c r="AC381" s="205"/>
      <c r="AD381" s="205"/>
      <c r="AE381" s="205"/>
      <c r="AF381" s="205"/>
      <c r="AG381" s="205"/>
      <c r="AH381" s="205"/>
      <c r="AI381" s="205"/>
      <c r="AJ381" s="205"/>
    </row>
    <row r="382" spans="3:36" ht="15.75" customHeight="1">
      <c r="C382" s="203"/>
      <c r="D382" s="205"/>
      <c r="E382" s="205"/>
      <c r="F382" s="205"/>
      <c r="G382" s="205"/>
      <c r="H382" s="205"/>
      <c r="I382" s="205"/>
      <c r="J382" s="205"/>
      <c r="K382" s="205"/>
      <c r="L382" s="205"/>
      <c r="M382" s="205"/>
      <c r="N382" s="205"/>
      <c r="O382" s="205"/>
      <c r="P382" s="205"/>
      <c r="Q382" s="205"/>
      <c r="R382" s="205"/>
      <c r="S382" s="205"/>
      <c r="T382" s="205"/>
      <c r="U382" s="205"/>
      <c r="V382" s="205"/>
      <c r="W382" s="205"/>
      <c r="X382" s="205"/>
      <c r="Y382" s="205"/>
      <c r="Z382" s="205"/>
      <c r="AA382" s="205"/>
      <c r="AB382" s="205"/>
      <c r="AC382" s="205"/>
      <c r="AD382" s="205"/>
      <c r="AE382" s="205"/>
      <c r="AF382" s="205"/>
      <c r="AG382" s="205"/>
      <c r="AH382" s="205"/>
      <c r="AI382" s="205"/>
      <c r="AJ382" s="205"/>
    </row>
    <row r="383" spans="3:36" ht="15.75" customHeight="1">
      <c r="C383" s="203"/>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5"/>
      <c r="Z383" s="205"/>
      <c r="AA383" s="205"/>
      <c r="AB383" s="205"/>
      <c r="AC383" s="205"/>
      <c r="AD383" s="205"/>
      <c r="AE383" s="205"/>
      <c r="AF383" s="205"/>
      <c r="AG383" s="205"/>
      <c r="AH383" s="205"/>
      <c r="AI383" s="205"/>
      <c r="AJ383" s="205"/>
    </row>
    <row r="384" spans="3:36" ht="15.75" customHeight="1">
      <c r="C384" s="203"/>
      <c r="D384" s="205"/>
      <c r="E384" s="205"/>
      <c r="F384" s="205"/>
      <c r="G384" s="205"/>
      <c r="H384" s="205"/>
      <c r="I384" s="205"/>
      <c r="J384" s="205"/>
      <c r="K384" s="205"/>
      <c r="L384" s="205"/>
      <c r="M384" s="205"/>
      <c r="N384" s="205"/>
      <c r="O384" s="205"/>
      <c r="P384" s="205"/>
      <c r="Q384" s="205"/>
      <c r="R384" s="205"/>
      <c r="S384" s="205"/>
      <c r="T384" s="205"/>
      <c r="U384" s="205"/>
      <c r="V384" s="205"/>
      <c r="W384" s="205"/>
      <c r="X384" s="205"/>
      <c r="Y384" s="205"/>
      <c r="Z384" s="205"/>
      <c r="AA384" s="205"/>
      <c r="AB384" s="205"/>
      <c r="AC384" s="205"/>
      <c r="AD384" s="205"/>
      <c r="AE384" s="205"/>
      <c r="AF384" s="205"/>
      <c r="AG384" s="205"/>
      <c r="AH384" s="205"/>
      <c r="AI384" s="205"/>
      <c r="AJ384" s="205"/>
    </row>
    <row r="385" spans="3:36" ht="15.75" customHeight="1">
      <c r="C385" s="203"/>
      <c r="D385" s="205"/>
      <c r="E385" s="205"/>
      <c r="F385" s="205"/>
      <c r="G385" s="205"/>
      <c r="H385" s="205"/>
      <c r="I385" s="205"/>
      <c r="J385" s="205"/>
      <c r="K385" s="205"/>
      <c r="L385" s="205"/>
      <c r="M385" s="205"/>
      <c r="N385" s="205"/>
      <c r="O385" s="205"/>
      <c r="P385" s="205"/>
      <c r="Q385" s="205"/>
      <c r="R385" s="205"/>
      <c r="S385" s="205"/>
      <c r="T385" s="205"/>
      <c r="U385" s="205"/>
      <c r="V385" s="205"/>
      <c r="W385" s="205"/>
      <c r="X385" s="205"/>
      <c r="Y385" s="205"/>
      <c r="Z385" s="205"/>
      <c r="AA385" s="205"/>
      <c r="AB385" s="205"/>
      <c r="AC385" s="205"/>
      <c r="AD385" s="205"/>
      <c r="AE385" s="205"/>
      <c r="AF385" s="205"/>
      <c r="AG385" s="205"/>
      <c r="AH385" s="205"/>
      <c r="AI385" s="205"/>
      <c r="AJ385" s="205"/>
    </row>
    <row r="386" spans="3:36" ht="15.75" customHeight="1">
      <c r="C386" s="203"/>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5"/>
      <c r="Z386" s="205"/>
      <c r="AA386" s="205"/>
      <c r="AB386" s="205"/>
      <c r="AC386" s="205"/>
      <c r="AD386" s="205"/>
      <c r="AE386" s="205"/>
      <c r="AF386" s="205"/>
      <c r="AG386" s="205"/>
      <c r="AH386" s="205"/>
      <c r="AI386" s="205"/>
      <c r="AJ386" s="205"/>
    </row>
    <row r="387" spans="3:36" ht="15.75" customHeight="1">
      <c r="C387" s="203"/>
      <c r="D387" s="205"/>
      <c r="E387" s="205"/>
      <c r="F387" s="205"/>
      <c r="G387" s="205"/>
      <c r="H387" s="205"/>
      <c r="I387" s="205"/>
      <c r="J387" s="205"/>
      <c r="K387" s="205"/>
      <c r="L387" s="205"/>
      <c r="M387" s="205"/>
      <c r="N387" s="205"/>
      <c r="O387" s="205"/>
      <c r="P387" s="205"/>
      <c r="Q387" s="205"/>
      <c r="R387" s="205"/>
      <c r="S387" s="205"/>
      <c r="T387" s="205"/>
      <c r="U387" s="205"/>
      <c r="V387" s="205"/>
      <c r="W387" s="205"/>
      <c r="X387" s="205"/>
      <c r="Y387" s="205"/>
      <c r="Z387" s="205"/>
      <c r="AA387" s="205"/>
      <c r="AB387" s="205"/>
      <c r="AC387" s="205"/>
      <c r="AD387" s="205"/>
      <c r="AE387" s="205"/>
      <c r="AF387" s="205"/>
      <c r="AG387" s="205"/>
      <c r="AH387" s="205"/>
      <c r="AI387" s="205"/>
      <c r="AJ387" s="205"/>
    </row>
    <row r="388" spans="3:36" ht="15.75" customHeight="1">
      <c r="C388" s="203"/>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5"/>
      <c r="Z388" s="205"/>
      <c r="AA388" s="205"/>
      <c r="AB388" s="205"/>
      <c r="AC388" s="205"/>
      <c r="AD388" s="205"/>
      <c r="AE388" s="205"/>
      <c r="AF388" s="205"/>
      <c r="AG388" s="205"/>
      <c r="AH388" s="205"/>
      <c r="AI388" s="205"/>
      <c r="AJ388" s="205"/>
    </row>
    <row r="389" spans="3:36" ht="15.75" customHeight="1">
      <c r="C389" s="203"/>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c r="Z389" s="205"/>
      <c r="AA389" s="205"/>
      <c r="AB389" s="205"/>
      <c r="AC389" s="205"/>
      <c r="AD389" s="205"/>
      <c r="AE389" s="205"/>
      <c r="AF389" s="205"/>
      <c r="AG389" s="205"/>
      <c r="AH389" s="205"/>
      <c r="AI389" s="205"/>
      <c r="AJ389" s="205"/>
    </row>
    <row r="390" spans="3:36" ht="15.75" customHeight="1">
      <c r="C390" s="203"/>
      <c r="D390" s="205"/>
      <c r="E390" s="205"/>
      <c r="F390" s="205"/>
      <c r="G390" s="205"/>
      <c r="H390" s="205"/>
      <c r="I390" s="205"/>
      <c r="J390" s="205"/>
      <c r="K390" s="205"/>
      <c r="L390" s="205"/>
      <c r="M390" s="205"/>
      <c r="N390" s="205"/>
      <c r="O390" s="205"/>
      <c r="P390" s="205"/>
      <c r="Q390" s="205"/>
      <c r="R390" s="205"/>
      <c r="S390" s="205"/>
      <c r="T390" s="205"/>
      <c r="U390" s="205"/>
      <c r="V390" s="205"/>
      <c r="W390" s="205"/>
      <c r="X390" s="205"/>
      <c r="Y390" s="205"/>
      <c r="Z390" s="205"/>
      <c r="AA390" s="205"/>
      <c r="AB390" s="205"/>
      <c r="AC390" s="205"/>
      <c r="AD390" s="205"/>
      <c r="AE390" s="205"/>
      <c r="AF390" s="205"/>
      <c r="AG390" s="205"/>
      <c r="AH390" s="205"/>
      <c r="AI390" s="205"/>
      <c r="AJ390" s="205"/>
    </row>
    <row r="391" spans="3:36" ht="15.75" customHeight="1">
      <c r="C391" s="203"/>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c r="Z391" s="205"/>
      <c r="AA391" s="205"/>
      <c r="AB391" s="205"/>
      <c r="AC391" s="205"/>
      <c r="AD391" s="205"/>
      <c r="AE391" s="205"/>
      <c r="AF391" s="205"/>
      <c r="AG391" s="205"/>
      <c r="AH391" s="205"/>
      <c r="AI391" s="205"/>
      <c r="AJ391" s="205"/>
    </row>
    <row r="392" spans="3:36" ht="15.75" customHeight="1">
      <c r="C392" s="203"/>
      <c r="D392" s="205"/>
      <c r="E392" s="205"/>
      <c r="F392" s="205"/>
      <c r="G392" s="205"/>
      <c r="H392" s="205"/>
      <c r="I392" s="205"/>
      <c r="J392" s="205"/>
      <c r="K392" s="205"/>
      <c r="L392" s="205"/>
      <c r="M392" s="205"/>
      <c r="N392" s="205"/>
      <c r="O392" s="205"/>
      <c r="P392" s="205"/>
      <c r="Q392" s="205"/>
      <c r="R392" s="205"/>
      <c r="S392" s="205"/>
      <c r="T392" s="205"/>
      <c r="U392" s="205"/>
      <c r="V392" s="205"/>
      <c r="W392" s="205"/>
      <c r="X392" s="205"/>
      <c r="Y392" s="205"/>
      <c r="Z392" s="205"/>
      <c r="AA392" s="205"/>
      <c r="AB392" s="205"/>
      <c r="AC392" s="205"/>
      <c r="AD392" s="205"/>
      <c r="AE392" s="205"/>
      <c r="AF392" s="205"/>
      <c r="AG392" s="205"/>
      <c r="AH392" s="205"/>
      <c r="AI392" s="205"/>
      <c r="AJ392" s="205"/>
    </row>
    <row r="393" spans="3:36" ht="15.75" customHeight="1">
      <c r="C393" s="203"/>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c r="Z393" s="205"/>
      <c r="AA393" s="205"/>
      <c r="AB393" s="205"/>
      <c r="AC393" s="205"/>
      <c r="AD393" s="205"/>
      <c r="AE393" s="205"/>
      <c r="AF393" s="205"/>
      <c r="AG393" s="205"/>
      <c r="AH393" s="205"/>
      <c r="AI393" s="205"/>
      <c r="AJ393" s="205"/>
    </row>
    <row r="394" spans="3:36" ht="15.75" customHeight="1">
      <c r="C394" s="203"/>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c r="Z394" s="205"/>
      <c r="AA394" s="205"/>
      <c r="AB394" s="205"/>
      <c r="AC394" s="205"/>
      <c r="AD394" s="205"/>
      <c r="AE394" s="205"/>
      <c r="AF394" s="205"/>
      <c r="AG394" s="205"/>
      <c r="AH394" s="205"/>
      <c r="AI394" s="205"/>
      <c r="AJ394" s="205"/>
    </row>
    <row r="395" spans="3:36" ht="15.75" customHeight="1">
      <c r="C395" s="203"/>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205"/>
      <c r="AA395" s="205"/>
      <c r="AB395" s="205"/>
      <c r="AC395" s="205"/>
      <c r="AD395" s="205"/>
      <c r="AE395" s="205"/>
      <c r="AF395" s="205"/>
      <c r="AG395" s="205"/>
      <c r="AH395" s="205"/>
      <c r="AI395" s="205"/>
      <c r="AJ395" s="205"/>
    </row>
    <row r="396" spans="3:36" ht="15.75" customHeight="1">
      <c r="C396" s="203"/>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c r="Z396" s="205"/>
      <c r="AA396" s="205"/>
      <c r="AB396" s="205"/>
      <c r="AC396" s="205"/>
      <c r="AD396" s="205"/>
      <c r="AE396" s="205"/>
      <c r="AF396" s="205"/>
      <c r="AG396" s="205"/>
      <c r="AH396" s="205"/>
      <c r="AI396" s="205"/>
      <c r="AJ396" s="205"/>
    </row>
    <row r="397" spans="3:36" ht="15.75" customHeight="1">
      <c r="C397" s="203"/>
      <c r="D397" s="205"/>
      <c r="E397" s="205"/>
      <c r="F397" s="205"/>
      <c r="G397" s="205"/>
      <c r="H397" s="205"/>
      <c r="I397" s="205"/>
      <c r="J397" s="205"/>
      <c r="K397" s="205"/>
      <c r="L397" s="205"/>
      <c r="M397" s="205"/>
      <c r="N397" s="205"/>
      <c r="O397" s="205"/>
      <c r="P397" s="205"/>
      <c r="Q397" s="205"/>
      <c r="R397" s="205"/>
      <c r="S397" s="205"/>
      <c r="T397" s="205"/>
      <c r="U397" s="205"/>
      <c r="V397" s="205"/>
      <c r="W397" s="205"/>
      <c r="X397" s="205"/>
      <c r="Y397" s="205"/>
      <c r="Z397" s="205"/>
      <c r="AA397" s="205"/>
      <c r="AB397" s="205"/>
      <c r="AC397" s="205"/>
      <c r="AD397" s="205"/>
      <c r="AE397" s="205"/>
      <c r="AF397" s="205"/>
      <c r="AG397" s="205"/>
      <c r="AH397" s="205"/>
      <c r="AI397" s="205"/>
      <c r="AJ397" s="205"/>
    </row>
    <row r="398" spans="3:36" ht="15.75" customHeight="1">
      <c r="C398" s="203"/>
      <c r="D398" s="205"/>
      <c r="E398" s="205"/>
      <c r="F398" s="205"/>
      <c r="G398" s="205"/>
      <c r="H398" s="205"/>
      <c r="I398" s="205"/>
      <c r="J398" s="205"/>
      <c r="K398" s="205"/>
      <c r="L398" s="205"/>
      <c r="M398" s="205"/>
      <c r="N398" s="205"/>
      <c r="O398" s="205"/>
      <c r="P398" s="205"/>
      <c r="Q398" s="205"/>
      <c r="R398" s="205"/>
      <c r="S398" s="205"/>
      <c r="T398" s="205"/>
      <c r="U398" s="205"/>
      <c r="V398" s="205"/>
      <c r="W398" s="205"/>
      <c r="X398" s="205"/>
      <c r="Y398" s="205"/>
      <c r="Z398" s="205"/>
      <c r="AA398" s="205"/>
      <c r="AB398" s="205"/>
      <c r="AC398" s="205"/>
      <c r="AD398" s="205"/>
      <c r="AE398" s="205"/>
      <c r="AF398" s="205"/>
      <c r="AG398" s="205"/>
      <c r="AH398" s="205"/>
      <c r="AI398" s="205"/>
      <c r="AJ398" s="205"/>
    </row>
    <row r="399" spans="3:36" ht="15.75" customHeight="1">
      <c r="C399" s="203"/>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c r="AF399" s="205"/>
      <c r="AG399" s="205"/>
      <c r="AH399" s="205"/>
      <c r="AI399" s="205"/>
      <c r="AJ399" s="205"/>
    </row>
    <row r="400" spans="3:36" ht="15.75" customHeight="1">
      <c r="C400" s="203"/>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c r="Z400" s="205"/>
      <c r="AA400" s="205"/>
      <c r="AB400" s="205"/>
      <c r="AC400" s="205"/>
      <c r="AD400" s="205"/>
      <c r="AE400" s="205"/>
      <c r="AF400" s="205"/>
      <c r="AG400" s="205"/>
      <c r="AH400" s="205"/>
      <c r="AI400" s="205"/>
      <c r="AJ400" s="205"/>
    </row>
    <row r="401" spans="3:36" ht="15.75" customHeight="1">
      <c r="C401" s="203"/>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5"/>
      <c r="Z401" s="205"/>
      <c r="AA401" s="205"/>
      <c r="AB401" s="205"/>
      <c r="AC401" s="205"/>
      <c r="AD401" s="205"/>
      <c r="AE401" s="205"/>
      <c r="AF401" s="205"/>
      <c r="AG401" s="205"/>
      <c r="AH401" s="205"/>
      <c r="AI401" s="205"/>
      <c r="AJ401" s="205"/>
    </row>
    <row r="402" spans="3:36" ht="15.75" customHeight="1">
      <c r="C402" s="203"/>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5"/>
      <c r="Z402" s="205"/>
      <c r="AA402" s="205"/>
      <c r="AB402" s="205"/>
      <c r="AC402" s="205"/>
      <c r="AD402" s="205"/>
      <c r="AE402" s="205"/>
      <c r="AF402" s="205"/>
      <c r="AG402" s="205"/>
      <c r="AH402" s="205"/>
      <c r="AI402" s="205"/>
      <c r="AJ402" s="205"/>
    </row>
    <row r="403" spans="3:36" ht="15.75" customHeight="1">
      <c r="C403" s="203"/>
      <c r="D403" s="205"/>
      <c r="E403" s="205"/>
      <c r="F403" s="205"/>
      <c r="G403" s="205"/>
      <c r="H403" s="205"/>
      <c r="I403" s="205"/>
      <c r="J403" s="205"/>
      <c r="K403" s="205"/>
      <c r="L403" s="205"/>
      <c r="M403" s="205"/>
      <c r="N403" s="205"/>
      <c r="O403" s="205"/>
      <c r="P403" s="205"/>
      <c r="Q403" s="205"/>
      <c r="R403" s="205"/>
      <c r="S403" s="205"/>
      <c r="T403" s="205"/>
      <c r="U403" s="205"/>
      <c r="V403" s="205"/>
      <c r="W403" s="205"/>
      <c r="X403" s="205"/>
      <c r="Y403" s="205"/>
      <c r="Z403" s="205"/>
      <c r="AA403" s="205"/>
      <c r="AB403" s="205"/>
      <c r="AC403" s="205"/>
      <c r="AD403" s="205"/>
      <c r="AE403" s="205"/>
      <c r="AF403" s="205"/>
      <c r="AG403" s="205"/>
      <c r="AH403" s="205"/>
      <c r="AI403" s="205"/>
      <c r="AJ403" s="205"/>
    </row>
    <row r="404" spans="3:36" ht="15.75" customHeight="1">
      <c r="C404" s="203"/>
      <c r="D404" s="205"/>
      <c r="E404" s="205"/>
      <c r="F404" s="205"/>
      <c r="G404" s="205"/>
      <c r="H404" s="205"/>
      <c r="I404" s="205"/>
      <c r="J404" s="205"/>
      <c r="K404" s="205"/>
      <c r="L404" s="205"/>
      <c r="M404" s="205"/>
      <c r="N404" s="205"/>
      <c r="O404" s="205"/>
      <c r="P404" s="205"/>
      <c r="Q404" s="205"/>
      <c r="R404" s="205"/>
      <c r="S404" s="205"/>
      <c r="T404" s="205"/>
      <c r="U404" s="205"/>
      <c r="V404" s="205"/>
      <c r="W404" s="205"/>
      <c r="X404" s="205"/>
      <c r="Y404" s="205"/>
      <c r="Z404" s="205"/>
      <c r="AA404" s="205"/>
      <c r="AB404" s="205"/>
      <c r="AC404" s="205"/>
      <c r="AD404" s="205"/>
      <c r="AE404" s="205"/>
      <c r="AF404" s="205"/>
      <c r="AG404" s="205"/>
      <c r="AH404" s="205"/>
      <c r="AI404" s="205"/>
      <c r="AJ404" s="205"/>
    </row>
    <row r="405" spans="3:36" ht="15.75" customHeight="1">
      <c r="C405" s="203"/>
      <c r="D405" s="205"/>
      <c r="E405" s="205"/>
      <c r="F405" s="205"/>
      <c r="G405" s="205"/>
      <c r="H405" s="205"/>
      <c r="I405" s="205"/>
      <c r="J405" s="205"/>
      <c r="K405" s="205"/>
      <c r="L405" s="205"/>
      <c r="M405" s="205"/>
      <c r="N405" s="205"/>
      <c r="O405" s="205"/>
      <c r="P405" s="205"/>
      <c r="Q405" s="205"/>
      <c r="R405" s="205"/>
      <c r="S405" s="205"/>
      <c r="T405" s="205"/>
      <c r="U405" s="205"/>
      <c r="V405" s="205"/>
      <c r="W405" s="205"/>
      <c r="X405" s="205"/>
      <c r="Y405" s="205"/>
      <c r="Z405" s="205"/>
      <c r="AA405" s="205"/>
      <c r="AB405" s="205"/>
      <c r="AC405" s="205"/>
      <c r="AD405" s="205"/>
      <c r="AE405" s="205"/>
      <c r="AF405" s="205"/>
      <c r="AG405" s="205"/>
      <c r="AH405" s="205"/>
      <c r="AI405" s="205"/>
      <c r="AJ405" s="205"/>
    </row>
    <row r="406" spans="3:36" ht="15.75" customHeight="1">
      <c r="C406" s="203"/>
      <c r="D406" s="205"/>
      <c r="E406" s="205"/>
      <c r="F406" s="205"/>
      <c r="G406" s="205"/>
      <c r="H406" s="205"/>
      <c r="I406" s="205"/>
      <c r="J406" s="205"/>
      <c r="K406" s="205"/>
      <c r="L406" s="205"/>
      <c r="M406" s="205"/>
      <c r="N406" s="205"/>
      <c r="O406" s="205"/>
      <c r="P406" s="205"/>
      <c r="Q406" s="205"/>
      <c r="R406" s="205"/>
      <c r="S406" s="205"/>
      <c r="T406" s="205"/>
      <c r="U406" s="205"/>
      <c r="V406" s="205"/>
      <c r="W406" s="205"/>
      <c r="X406" s="205"/>
      <c r="Y406" s="205"/>
      <c r="Z406" s="205"/>
      <c r="AA406" s="205"/>
      <c r="AB406" s="205"/>
      <c r="AC406" s="205"/>
      <c r="AD406" s="205"/>
      <c r="AE406" s="205"/>
      <c r="AF406" s="205"/>
      <c r="AG406" s="205"/>
      <c r="AH406" s="205"/>
      <c r="AI406" s="205"/>
      <c r="AJ406" s="205"/>
    </row>
    <row r="407" spans="3:36" ht="15.75" customHeight="1">
      <c r="C407" s="203"/>
      <c r="D407" s="205"/>
      <c r="E407" s="205"/>
      <c r="F407" s="205"/>
      <c r="G407" s="205"/>
      <c r="H407" s="205"/>
      <c r="I407" s="205"/>
      <c r="J407" s="205"/>
      <c r="K407" s="205"/>
      <c r="L407" s="205"/>
      <c r="M407" s="205"/>
      <c r="N407" s="205"/>
      <c r="O407" s="205"/>
      <c r="P407" s="205"/>
      <c r="Q407" s="205"/>
      <c r="R407" s="205"/>
      <c r="S407" s="205"/>
      <c r="T407" s="205"/>
      <c r="U407" s="205"/>
      <c r="V407" s="205"/>
      <c r="W407" s="205"/>
      <c r="X407" s="205"/>
      <c r="Y407" s="205"/>
      <c r="Z407" s="205"/>
      <c r="AA407" s="205"/>
      <c r="AB407" s="205"/>
      <c r="AC407" s="205"/>
      <c r="AD407" s="205"/>
      <c r="AE407" s="205"/>
      <c r="AF407" s="205"/>
      <c r="AG407" s="205"/>
      <c r="AH407" s="205"/>
      <c r="AI407" s="205"/>
      <c r="AJ407" s="205"/>
    </row>
    <row r="408" spans="3:36" ht="15.75" customHeight="1">
      <c r="C408" s="203"/>
      <c r="D408" s="205"/>
      <c r="E408" s="205"/>
      <c r="F408" s="205"/>
      <c r="G408" s="205"/>
      <c r="H408" s="205"/>
      <c r="I408" s="205"/>
      <c r="J408" s="205"/>
      <c r="K408" s="205"/>
      <c r="L408" s="205"/>
      <c r="M408" s="205"/>
      <c r="N408" s="205"/>
      <c r="O408" s="205"/>
      <c r="P408" s="205"/>
      <c r="Q408" s="205"/>
      <c r="R408" s="205"/>
      <c r="S408" s="205"/>
      <c r="T408" s="205"/>
      <c r="U408" s="205"/>
      <c r="V408" s="205"/>
      <c r="W408" s="205"/>
      <c r="X408" s="205"/>
      <c r="Y408" s="205"/>
      <c r="Z408" s="205"/>
      <c r="AA408" s="205"/>
      <c r="AB408" s="205"/>
      <c r="AC408" s="205"/>
      <c r="AD408" s="205"/>
      <c r="AE408" s="205"/>
      <c r="AF408" s="205"/>
      <c r="AG408" s="205"/>
      <c r="AH408" s="205"/>
      <c r="AI408" s="205"/>
      <c r="AJ408" s="205"/>
    </row>
    <row r="409" spans="3:36" ht="15.75" customHeight="1">
      <c r="C409" s="203"/>
      <c r="D409" s="205"/>
      <c r="E409" s="205"/>
      <c r="F409" s="205"/>
      <c r="G409" s="205"/>
      <c r="H409" s="205"/>
      <c r="I409" s="205"/>
      <c r="J409" s="205"/>
      <c r="K409" s="205"/>
      <c r="L409" s="205"/>
      <c r="M409" s="205"/>
      <c r="N409" s="205"/>
      <c r="O409" s="205"/>
      <c r="P409" s="205"/>
      <c r="Q409" s="205"/>
      <c r="R409" s="205"/>
      <c r="S409" s="205"/>
      <c r="T409" s="205"/>
      <c r="U409" s="205"/>
      <c r="V409" s="205"/>
      <c r="W409" s="205"/>
      <c r="X409" s="205"/>
      <c r="Y409" s="205"/>
      <c r="Z409" s="205"/>
      <c r="AA409" s="205"/>
      <c r="AB409" s="205"/>
      <c r="AC409" s="205"/>
      <c r="AD409" s="205"/>
      <c r="AE409" s="205"/>
      <c r="AF409" s="205"/>
      <c r="AG409" s="205"/>
      <c r="AH409" s="205"/>
      <c r="AI409" s="205"/>
      <c r="AJ409" s="205"/>
    </row>
    <row r="410" spans="3:36" ht="15.75" customHeight="1">
      <c r="C410" s="203"/>
      <c r="D410" s="205"/>
      <c r="E410" s="205"/>
      <c r="F410" s="205"/>
      <c r="G410" s="205"/>
      <c r="H410" s="205"/>
      <c r="I410" s="205"/>
      <c r="J410" s="205"/>
      <c r="K410" s="205"/>
      <c r="L410" s="205"/>
      <c r="M410" s="205"/>
      <c r="N410" s="205"/>
      <c r="O410" s="205"/>
      <c r="P410" s="205"/>
      <c r="Q410" s="205"/>
      <c r="R410" s="205"/>
      <c r="S410" s="205"/>
      <c r="T410" s="205"/>
      <c r="U410" s="205"/>
      <c r="V410" s="205"/>
      <c r="W410" s="205"/>
      <c r="X410" s="205"/>
      <c r="Y410" s="205"/>
      <c r="Z410" s="205"/>
      <c r="AA410" s="205"/>
      <c r="AB410" s="205"/>
      <c r="AC410" s="205"/>
      <c r="AD410" s="205"/>
      <c r="AE410" s="205"/>
      <c r="AF410" s="205"/>
      <c r="AG410" s="205"/>
      <c r="AH410" s="205"/>
      <c r="AI410" s="205"/>
      <c r="AJ410" s="205"/>
    </row>
    <row r="411" spans="3:36" ht="15.75" customHeight="1">
      <c r="C411" s="203"/>
      <c r="D411" s="205"/>
      <c r="E411" s="205"/>
      <c r="F411" s="205"/>
      <c r="G411" s="205"/>
      <c r="H411" s="205"/>
      <c r="I411" s="205"/>
      <c r="J411" s="205"/>
      <c r="K411" s="205"/>
      <c r="L411" s="205"/>
      <c r="M411" s="205"/>
      <c r="N411" s="205"/>
      <c r="O411" s="205"/>
      <c r="P411" s="205"/>
      <c r="Q411" s="205"/>
      <c r="R411" s="205"/>
      <c r="S411" s="205"/>
      <c r="T411" s="205"/>
      <c r="U411" s="205"/>
      <c r="V411" s="205"/>
      <c r="W411" s="205"/>
      <c r="X411" s="205"/>
      <c r="Y411" s="205"/>
      <c r="Z411" s="205"/>
      <c r="AA411" s="205"/>
      <c r="AB411" s="205"/>
      <c r="AC411" s="205"/>
      <c r="AD411" s="205"/>
      <c r="AE411" s="205"/>
      <c r="AF411" s="205"/>
      <c r="AG411" s="205"/>
      <c r="AH411" s="205"/>
      <c r="AI411" s="205"/>
      <c r="AJ411" s="205"/>
    </row>
    <row r="412" spans="3:36" ht="15.75" customHeight="1">
      <c r="C412" s="203"/>
      <c r="D412" s="205"/>
      <c r="E412" s="205"/>
      <c r="F412" s="205"/>
      <c r="G412" s="205"/>
      <c r="H412" s="205"/>
      <c r="I412" s="205"/>
      <c r="J412" s="205"/>
      <c r="K412" s="205"/>
      <c r="L412" s="205"/>
      <c r="M412" s="205"/>
      <c r="N412" s="205"/>
      <c r="O412" s="205"/>
      <c r="P412" s="205"/>
      <c r="Q412" s="205"/>
      <c r="R412" s="205"/>
      <c r="S412" s="205"/>
      <c r="T412" s="205"/>
      <c r="U412" s="205"/>
      <c r="V412" s="205"/>
      <c r="W412" s="205"/>
      <c r="X412" s="205"/>
      <c r="Y412" s="205"/>
      <c r="Z412" s="205"/>
      <c r="AA412" s="205"/>
      <c r="AB412" s="205"/>
      <c r="AC412" s="205"/>
      <c r="AD412" s="205"/>
      <c r="AE412" s="205"/>
      <c r="AF412" s="205"/>
      <c r="AG412" s="205"/>
      <c r="AH412" s="205"/>
      <c r="AI412" s="205"/>
      <c r="AJ412" s="205"/>
    </row>
    <row r="413" spans="3:36" ht="15.75" customHeight="1">
      <c r="C413" s="203"/>
      <c r="D413" s="205"/>
      <c r="E413" s="205"/>
      <c r="F413" s="205"/>
      <c r="G413" s="205"/>
      <c r="H413" s="205"/>
      <c r="I413" s="205"/>
      <c r="J413" s="205"/>
      <c r="K413" s="205"/>
      <c r="L413" s="205"/>
      <c r="M413" s="205"/>
      <c r="N413" s="205"/>
      <c r="O413" s="205"/>
      <c r="P413" s="205"/>
      <c r="Q413" s="205"/>
      <c r="R413" s="205"/>
      <c r="S413" s="205"/>
      <c r="T413" s="205"/>
      <c r="U413" s="205"/>
      <c r="V413" s="205"/>
      <c r="W413" s="205"/>
      <c r="X413" s="205"/>
      <c r="Y413" s="205"/>
      <c r="Z413" s="205"/>
      <c r="AA413" s="205"/>
      <c r="AB413" s="205"/>
      <c r="AC413" s="205"/>
      <c r="AD413" s="205"/>
      <c r="AE413" s="205"/>
      <c r="AF413" s="205"/>
      <c r="AG413" s="205"/>
      <c r="AH413" s="205"/>
      <c r="AI413" s="205"/>
      <c r="AJ413" s="205"/>
    </row>
    <row r="414" spans="3:36" ht="15.75" customHeight="1">
      <c r="C414" s="203"/>
      <c r="D414" s="205"/>
      <c r="E414" s="205"/>
      <c r="F414" s="205"/>
      <c r="G414" s="205"/>
      <c r="H414" s="205"/>
      <c r="I414" s="205"/>
      <c r="J414" s="205"/>
      <c r="K414" s="205"/>
      <c r="L414" s="205"/>
      <c r="M414" s="205"/>
      <c r="N414" s="205"/>
      <c r="O414" s="205"/>
      <c r="P414" s="205"/>
      <c r="Q414" s="205"/>
      <c r="R414" s="205"/>
      <c r="S414" s="205"/>
      <c r="T414" s="205"/>
      <c r="U414" s="205"/>
      <c r="V414" s="205"/>
      <c r="W414" s="205"/>
      <c r="X414" s="205"/>
      <c r="Y414" s="205"/>
      <c r="Z414" s="205"/>
      <c r="AA414" s="205"/>
      <c r="AB414" s="205"/>
      <c r="AC414" s="205"/>
      <c r="AD414" s="205"/>
      <c r="AE414" s="205"/>
      <c r="AF414" s="205"/>
      <c r="AG414" s="205"/>
      <c r="AH414" s="205"/>
      <c r="AI414" s="205"/>
      <c r="AJ414" s="205"/>
    </row>
    <row r="415" spans="3:36" ht="15.75" customHeight="1">
      <c r="C415" s="203"/>
      <c r="D415" s="205"/>
      <c r="E415" s="205"/>
      <c r="F415" s="205"/>
      <c r="G415" s="205"/>
      <c r="H415" s="205"/>
      <c r="I415" s="205"/>
      <c r="J415" s="205"/>
      <c r="K415" s="205"/>
      <c r="L415" s="205"/>
      <c r="M415" s="205"/>
      <c r="N415" s="205"/>
      <c r="O415" s="205"/>
      <c r="P415" s="205"/>
      <c r="Q415" s="205"/>
      <c r="R415" s="205"/>
      <c r="S415" s="205"/>
      <c r="T415" s="205"/>
      <c r="U415" s="205"/>
      <c r="V415" s="205"/>
      <c r="W415" s="205"/>
      <c r="X415" s="205"/>
      <c r="Y415" s="205"/>
      <c r="Z415" s="205"/>
      <c r="AA415" s="205"/>
      <c r="AB415" s="205"/>
      <c r="AC415" s="205"/>
      <c r="AD415" s="205"/>
      <c r="AE415" s="205"/>
      <c r="AF415" s="205"/>
      <c r="AG415" s="205"/>
      <c r="AH415" s="205"/>
      <c r="AI415" s="205"/>
      <c r="AJ415" s="205"/>
    </row>
    <row r="416" spans="3:36" ht="15.75" customHeight="1">
      <c r="C416" s="203"/>
      <c r="D416" s="205"/>
      <c r="E416" s="205"/>
      <c r="F416" s="205"/>
      <c r="G416" s="205"/>
      <c r="H416" s="205"/>
      <c r="I416" s="205"/>
      <c r="J416" s="205"/>
      <c r="K416" s="205"/>
      <c r="L416" s="205"/>
      <c r="M416" s="205"/>
      <c r="N416" s="205"/>
      <c r="O416" s="205"/>
      <c r="P416" s="205"/>
      <c r="Q416" s="205"/>
      <c r="R416" s="205"/>
      <c r="S416" s="205"/>
      <c r="T416" s="205"/>
      <c r="U416" s="205"/>
      <c r="V416" s="205"/>
      <c r="W416" s="205"/>
      <c r="X416" s="205"/>
      <c r="Y416" s="205"/>
      <c r="Z416" s="205"/>
      <c r="AA416" s="205"/>
      <c r="AB416" s="205"/>
      <c r="AC416" s="205"/>
      <c r="AD416" s="205"/>
      <c r="AE416" s="205"/>
      <c r="AF416" s="205"/>
      <c r="AG416" s="205"/>
      <c r="AH416" s="205"/>
      <c r="AI416" s="205"/>
      <c r="AJ416" s="205"/>
    </row>
    <row r="417" spans="3:36" ht="15.75" customHeight="1">
      <c r="C417" s="203"/>
      <c r="D417" s="205"/>
      <c r="E417" s="205"/>
      <c r="F417" s="205"/>
      <c r="G417" s="205"/>
      <c r="H417" s="205"/>
      <c r="I417" s="205"/>
      <c r="J417" s="205"/>
      <c r="K417" s="205"/>
      <c r="L417" s="205"/>
      <c r="M417" s="205"/>
      <c r="N417" s="205"/>
      <c r="O417" s="205"/>
      <c r="P417" s="205"/>
      <c r="Q417" s="205"/>
      <c r="R417" s="205"/>
      <c r="S417" s="205"/>
      <c r="T417" s="205"/>
      <c r="U417" s="205"/>
      <c r="V417" s="205"/>
      <c r="W417" s="205"/>
      <c r="X417" s="205"/>
      <c r="Y417" s="205"/>
      <c r="Z417" s="205"/>
      <c r="AA417" s="205"/>
      <c r="AB417" s="205"/>
      <c r="AC417" s="205"/>
      <c r="AD417" s="205"/>
      <c r="AE417" s="205"/>
      <c r="AF417" s="205"/>
      <c r="AG417" s="205"/>
      <c r="AH417" s="205"/>
      <c r="AI417" s="205"/>
      <c r="AJ417" s="205"/>
    </row>
    <row r="418" spans="3:36" ht="15.75" customHeight="1">
      <c r="C418" s="203"/>
      <c r="D418" s="205"/>
      <c r="E418" s="205"/>
      <c r="F418" s="205"/>
      <c r="G418" s="205"/>
      <c r="H418" s="205"/>
      <c r="I418" s="205"/>
      <c r="J418" s="205"/>
      <c r="K418" s="205"/>
      <c r="L418" s="205"/>
      <c r="M418" s="205"/>
      <c r="N418" s="205"/>
      <c r="O418" s="205"/>
      <c r="P418" s="205"/>
      <c r="Q418" s="205"/>
      <c r="R418" s="205"/>
      <c r="S418" s="205"/>
      <c r="T418" s="205"/>
      <c r="U418" s="205"/>
      <c r="V418" s="205"/>
      <c r="W418" s="205"/>
      <c r="X418" s="205"/>
      <c r="Y418" s="205"/>
      <c r="Z418" s="205"/>
      <c r="AA418" s="205"/>
      <c r="AB418" s="205"/>
      <c r="AC418" s="205"/>
      <c r="AD418" s="205"/>
      <c r="AE418" s="205"/>
      <c r="AF418" s="205"/>
      <c r="AG418" s="205"/>
      <c r="AH418" s="205"/>
      <c r="AI418" s="205"/>
      <c r="AJ418" s="205"/>
    </row>
    <row r="419" spans="3:36" ht="15.75" customHeight="1">
      <c r="C419" s="203"/>
      <c r="D419" s="205"/>
      <c r="E419" s="205"/>
      <c r="F419" s="205"/>
      <c r="G419" s="205"/>
      <c r="H419" s="205"/>
      <c r="I419" s="205"/>
      <c r="J419" s="205"/>
      <c r="K419" s="205"/>
      <c r="L419" s="205"/>
      <c r="M419" s="205"/>
      <c r="N419" s="205"/>
      <c r="O419" s="205"/>
      <c r="P419" s="205"/>
      <c r="Q419" s="205"/>
      <c r="R419" s="205"/>
      <c r="S419" s="205"/>
      <c r="T419" s="205"/>
      <c r="U419" s="205"/>
      <c r="V419" s="205"/>
      <c r="W419" s="205"/>
      <c r="X419" s="205"/>
      <c r="Y419" s="205"/>
      <c r="Z419" s="205"/>
      <c r="AA419" s="205"/>
      <c r="AB419" s="205"/>
      <c r="AC419" s="205"/>
      <c r="AD419" s="205"/>
      <c r="AE419" s="205"/>
      <c r="AF419" s="205"/>
      <c r="AG419" s="205"/>
      <c r="AH419" s="205"/>
      <c r="AI419" s="205"/>
      <c r="AJ419" s="205"/>
    </row>
    <row r="420" spans="3:36" ht="15.75" customHeight="1">
      <c r="C420" s="203"/>
      <c r="D420" s="205"/>
      <c r="E420" s="205"/>
      <c r="F420" s="205"/>
      <c r="G420" s="205"/>
      <c r="H420" s="205"/>
      <c r="I420" s="205"/>
      <c r="J420" s="205"/>
      <c r="K420" s="205"/>
      <c r="L420" s="205"/>
      <c r="M420" s="205"/>
      <c r="N420" s="205"/>
      <c r="O420" s="205"/>
      <c r="P420" s="205"/>
      <c r="Q420" s="205"/>
      <c r="R420" s="205"/>
      <c r="S420" s="205"/>
      <c r="T420" s="205"/>
      <c r="U420" s="205"/>
      <c r="V420" s="205"/>
      <c r="W420" s="205"/>
      <c r="X420" s="205"/>
      <c r="Y420" s="205"/>
      <c r="Z420" s="205"/>
      <c r="AA420" s="205"/>
      <c r="AB420" s="205"/>
      <c r="AC420" s="205"/>
      <c r="AD420" s="205"/>
      <c r="AE420" s="205"/>
      <c r="AF420" s="205"/>
      <c r="AG420" s="205"/>
      <c r="AH420" s="205"/>
      <c r="AI420" s="205"/>
      <c r="AJ420" s="205"/>
    </row>
    <row r="421" spans="3:36" ht="15.75" customHeight="1">
      <c r="C421" s="203"/>
      <c r="D421" s="205"/>
      <c r="E421" s="205"/>
      <c r="F421" s="205"/>
      <c r="G421" s="205"/>
      <c r="H421" s="205"/>
      <c r="I421" s="205"/>
      <c r="J421" s="205"/>
      <c r="K421" s="205"/>
      <c r="L421" s="205"/>
      <c r="M421" s="205"/>
      <c r="N421" s="205"/>
      <c r="O421" s="205"/>
      <c r="P421" s="205"/>
      <c r="Q421" s="205"/>
      <c r="R421" s="205"/>
      <c r="S421" s="205"/>
      <c r="T421" s="205"/>
      <c r="U421" s="205"/>
      <c r="V421" s="205"/>
      <c r="W421" s="205"/>
      <c r="X421" s="205"/>
      <c r="Y421" s="205"/>
      <c r="Z421" s="205"/>
      <c r="AA421" s="205"/>
      <c r="AB421" s="205"/>
      <c r="AC421" s="205"/>
      <c r="AD421" s="205"/>
      <c r="AE421" s="205"/>
      <c r="AF421" s="205"/>
      <c r="AG421" s="205"/>
      <c r="AH421" s="205"/>
      <c r="AI421" s="205"/>
      <c r="AJ421" s="205"/>
    </row>
    <row r="422" spans="3:36" ht="15.75" customHeight="1">
      <c r="C422" s="203"/>
      <c r="D422" s="205"/>
      <c r="E422" s="205"/>
      <c r="F422" s="205"/>
      <c r="G422" s="205"/>
      <c r="H422" s="205"/>
      <c r="I422" s="205"/>
      <c r="J422" s="205"/>
      <c r="K422" s="205"/>
      <c r="L422" s="205"/>
      <c r="M422" s="205"/>
      <c r="N422" s="205"/>
      <c r="O422" s="205"/>
      <c r="P422" s="205"/>
      <c r="Q422" s="205"/>
      <c r="R422" s="205"/>
      <c r="S422" s="205"/>
      <c r="T422" s="205"/>
      <c r="U422" s="205"/>
      <c r="V422" s="205"/>
      <c r="W422" s="205"/>
      <c r="X422" s="205"/>
      <c r="Y422" s="205"/>
      <c r="Z422" s="205"/>
      <c r="AA422" s="205"/>
      <c r="AB422" s="205"/>
      <c r="AC422" s="205"/>
      <c r="AD422" s="205"/>
      <c r="AE422" s="205"/>
      <c r="AF422" s="205"/>
      <c r="AG422" s="205"/>
      <c r="AH422" s="205"/>
      <c r="AI422" s="205"/>
      <c r="AJ422" s="205"/>
    </row>
    <row r="423" spans="3:36" ht="15.75" customHeight="1">
      <c r="C423" s="203"/>
      <c r="D423" s="205"/>
      <c r="E423" s="205"/>
      <c r="F423" s="205"/>
      <c r="G423" s="205"/>
      <c r="H423" s="205"/>
      <c r="I423" s="205"/>
      <c r="J423" s="205"/>
      <c r="K423" s="205"/>
      <c r="L423" s="205"/>
      <c r="M423" s="205"/>
      <c r="N423" s="205"/>
      <c r="O423" s="205"/>
      <c r="P423" s="205"/>
      <c r="Q423" s="205"/>
      <c r="R423" s="205"/>
      <c r="S423" s="205"/>
      <c r="T423" s="205"/>
      <c r="U423" s="205"/>
      <c r="V423" s="205"/>
      <c r="W423" s="205"/>
      <c r="X423" s="205"/>
      <c r="Y423" s="205"/>
      <c r="Z423" s="205"/>
      <c r="AA423" s="205"/>
      <c r="AB423" s="205"/>
      <c r="AC423" s="205"/>
      <c r="AD423" s="205"/>
      <c r="AE423" s="205"/>
      <c r="AF423" s="205"/>
      <c r="AG423" s="205"/>
      <c r="AH423" s="205"/>
      <c r="AI423" s="205"/>
      <c r="AJ423" s="205"/>
    </row>
    <row r="424" spans="3:36" ht="15.75" customHeight="1">
      <c r="C424" s="203"/>
      <c r="D424" s="205"/>
      <c r="E424" s="205"/>
      <c r="F424" s="205"/>
      <c r="G424" s="205"/>
      <c r="H424" s="205"/>
      <c r="I424" s="205"/>
      <c r="J424" s="205"/>
      <c r="K424" s="205"/>
      <c r="L424" s="205"/>
      <c r="M424" s="205"/>
      <c r="N424" s="205"/>
      <c r="O424" s="205"/>
      <c r="P424" s="205"/>
      <c r="Q424" s="205"/>
      <c r="R424" s="205"/>
      <c r="S424" s="205"/>
      <c r="T424" s="205"/>
      <c r="U424" s="205"/>
      <c r="V424" s="205"/>
      <c r="W424" s="205"/>
      <c r="X424" s="205"/>
      <c r="Y424" s="205"/>
      <c r="Z424" s="205"/>
      <c r="AA424" s="205"/>
      <c r="AB424" s="205"/>
      <c r="AC424" s="205"/>
      <c r="AD424" s="205"/>
      <c r="AE424" s="205"/>
      <c r="AF424" s="205"/>
      <c r="AG424" s="205"/>
      <c r="AH424" s="205"/>
      <c r="AI424" s="205"/>
      <c r="AJ424" s="205"/>
    </row>
    <row r="425" spans="3:36" ht="15.75" customHeight="1">
      <c r="C425" s="203"/>
      <c r="D425" s="205"/>
      <c r="E425" s="205"/>
      <c r="F425" s="205"/>
      <c r="G425" s="205"/>
      <c r="H425" s="205"/>
      <c r="I425" s="205"/>
      <c r="J425" s="205"/>
      <c r="K425" s="205"/>
      <c r="L425" s="205"/>
      <c r="M425" s="205"/>
      <c r="N425" s="205"/>
      <c r="O425" s="205"/>
      <c r="P425" s="205"/>
      <c r="Q425" s="205"/>
      <c r="R425" s="205"/>
      <c r="S425" s="205"/>
      <c r="T425" s="205"/>
      <c r="U425" s="205"/>
      <c r="V425" s="205"/>
      <c r="W425" s="205"/>
      <c r="X425" s="205"/>
      <c r="Y425" s="205"/>
      <c r="Z425" s="205"/>
      <c r="AA425" s="205"/>
      <c r="AB425" s="205"/>
      <c r="AC425" s="205"/>
      <c r="AD425" s="205"/>
      <c r="AE425" s="205"/>
      <c r="AF425" s="205"/>
      <c r="AG425" s="205"/>
      <c r="AH425" s="205"/>
      <c r="AI425" s="205"/>
      <c r="AJ425" s="205"/>
    </row>
    <row r="426" spans="3:36" ht="15.75" customHeight="1">
      <c r="C426" s="203"/>
      <c r="D426" s="205"/>
      <c r="E426" s="205"/>
      <c r="F426" s="205"/>
      <c r="G426" s="205"/>
      <c r="H426" s="205"/>
      <c r="I426" s="205"/>
      <c r="J426" s="205"/>
      <c r="K426" s="205"/>
      <c r="L426" s="205"/>
      <c r="M426" s="205"/>
      <c r="N426" s="205"/>
      <c r="O426" s="205"/>
      <c r="P426" s="205"/>
      <c r="Q426" s="205"/>
      <c r="R426" s="205"/>
      <c r="S426" s="205"/>
      <c r="T426" s="205"/>
      <c r="U426" s="205"/>
      <c r="V426" s="205"/>
      <c r="W426" s="205"/>
      <c r="X426" s="205"/>
      <c r="Y426" s="205"/>
      <c r="Z426" s="205"/>
      <c r="AA426" s="205"/>
      <c r="AB426" s="205"/>
      <c r="AC426" s="205"/>
      <c r="AD426" s="205"/>
      <c r="AE426" s="205"/>
      <c r="AF426" s="205"/>
      <c r="AG426" s="205"/>
      <c r="AH426" s="205"/>
      <c r="AI426" s="205"/>
      <c r="AJ426" s="205"/>
    </row>
    <row r="427" spans="3:36" ht="15.75" customHeight="1">
      <c r="C427" s="203"/>
      <c r="D427" s="205"/>
      <c r="E427" s="205"/>
      <c r="F427" s="205"/>
      <c r="G427" s="205"/>
      <c r="H427" s="205"/>
      <c r="I427" s="205"/>
      <c r="J427" s="205"/>
      <c r="K427" s="205"/>
      <c r="L427" s="205"/>
      <c r="M427" s="205"/>
      <c r="N427" s="205"/>
      <c r="O427" s="205"/>
      <c r="P427" s="205"/>
      <c r="Q427" s="205"/>
      <c r="R427" s="205"/>
      <c r="S427" s="205"/>
      <c r="T427" s="205"/>
      <c r="U427" s="205"/>
      <c r="V427" s="205"/>
      <c r="W427" s="205"/>
      <c r="X427" s="205"/>
      <c r="Y427" s="205"/>
      <c r="Z427" s="205"/>
      <c r="AA427" s="205"/>
      <c r="AB427" s="205"/>
      <c r="AC427" s="205"/>
      <c r="AD427" s="205"/>
      <c r="AE427" s="205"/>
      <c r="AF427" s="205"/>
      <c r="AG427" s="205"/>
      <c r="AH427" s="205"/>
      <c r="AI427" s="205"/>
      <c r="AJ427" s="205"/>
    </row>
    <row r="428" spans="3:36" ht="15.75" customHeight="1">
      <c r="C428" s="203"/>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c r="Z428" s="205"/>
      <c r="AA428" s="205"/>
      <c r="AB428" s="205"/>
      <c r="AC428" s="205"/>
      <c r="AD428" s="205"/>
      <c r="AE428" s="205"/>
      <c r="AF428" s="205"/>
      <c r="AG428" s="205"/>
      <c r="AH428" s="205"/>
      <c r="AI428" s="205"/>
      <c r="AJ428" s="205"/>
    </row>
    <row r="429" spans="3:36" ht="15.75" customHeight="1">
      <c r="C429" s="203"/>
      <c r="D429" s="205"/>
      <c r="E429" s="205"/>
      <c r="F429" s="205"/>
      <c r="G429" s="205"/>
      <c r="H429" s="205"/>
      <c r="I429" s="205"/>
      <c r="J429" s="205"/>
      <c r="K429" s="205"/>
      <c r="L429" s="205"/>
      <c r="M429" s="205"/>
      <c r="N429" s="205"/>
      <c r="O429" s="205"/>
      <c r="P429" s="205"/>
      <c r="Q429" s="205"/>
      <c r="R429" s="205"/>
      <c r="S429" s="205"/>
      <c r="T429" s="205"/>
      <c r="U429" s="205"/>
      <c r="V429" s="205"/>
      <c r="W429" s="205"/>
      <c r="X429" s="205"/>
      <c r="Y429" s="205"/>
      <c r="Z429" s="205"/>
      <c r="AA429" s="205"/>
      <c r="AB429" s="205"/>
      <c r="AC429" s="205"/>
      <c r="AD429" s="205"/>
      <c r="AE429" s="205"/>
      <c r="AF429" s="205"/>
      <c r="AG429" s="205"/>
      <c r="AH429" s="205"/>
      <c r="AI429" s="205"/>
      <c r="AJ429" s="205"/>
    </row>
    <row r="430" spans="3:36" ht="15.75" customHeight="1">
      <c r="C430" s="203"/>
      <c r="D430" s="205"/>
      <c r="E430" s="205"/>
      <c r="F430" s="205"/>
      <c r="G430" s="205"/>
      <c r="H430" s="205"/>
      <c r="I430" s="205"/>
      <c r="J430" s="205"/>
      <c r="K430" s="205"/>
      <c r="L430" s="205"/>
      <c r="M430" s="205"/>
      <c r="N430" s="205"/>
      <c r="O430" s="205"/>
      <c r="P430" s="205"/>
      <c r="Q430" s="205"/>
      <c r="R430" s="205"/>
      <c r="S430" s="205"/>
      <c r="T430" s="205"/>
      <c r="U430" s="205"/>
      <c r="V430" s="205"/>
      <c r="W430" s="205"/>
      <c r="X430" s="205"/>
      <c r="Y430" s="205"/>
      <c r="Z430" s="205"/>
      <c r="AA430" s="205"/>
      <c r="AB430" s="205"/>
      <c r="AC430" s="205"/>
      <c r="AD430" s="205"/>
      <c r="AE430" s="205"/>
      <c r="AF430" s="205"/>
      <c r="AG430" s="205"/>
      <c r="AH430" s="205"/>
      <c r="AI430" s="205"/>
      <c r="AJ430" s="205"/>
    </row>
    <row r="431" spans="3:36" ht="15.75" customHeight="1">
      <c r="C431" s="203"/>
      <c r="D431" s="205"/>
      <c r="E431" s="205"/>
      <c r="F431" s="205"/>
      <c r="G431" s="205"/>
      <c r="H431" s="205"/>
      <c r="I431" s="205"/>
      <c r="J431" s="205"/>
      <c r="K431" s="205"/>
      <c r="L431" s="205"/>
      <c r="M431" s="205"/>
      <c r="N431" s="205"/>
      <c r="O431" s="205"/>
      <c r="P431" s="205"/>
      <c r="Q431" s="205"/>
      <c r="R431" s="205"/>
      <c r="S431" s="205"/>
      <c r="T431" s="205"/>
      <c r="U431" s="205"/>
      <c r="V431" s="205"/>
      <c r="W431" s="205"/>
      <c r="X431" s="205"/>
      <c r="Y431" s="205"/>
      <c r="Z431" s="205"/>
      <c r="AA431" s="205"/>
      <c r="AB431" s="205"/>
      <c r="AC431" s="205"/>
      <c r="AD431" s="205"/>
      <c r="AE431" s="205"/>
      <c r="AF431" s="205"/>
      <c r="AG431" s="205"/>
      <c r="AH431" s="205"/>
      <c r="AI431" s="205"/>
      <c r="AJ431" s="205"/>
    </row>
    <row r="432" spans="3:36" ht="15.75" customHeight="1">
      <c r="C432" s="203"/>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c r="Z432" s="205"/>
      <c r="AA432" s="205"/>
      <c r="AB432" s="205"/>
      <c r="AC432" s="205"/>
      <c r="AD432" s="205"/>
      <c r="AE432" s="205"/>
      <c r="AF432" s="205"/>
      <c r="AG432" s="205"/>
      <c r="AH432" s="205"/>
      <c r="AI432" s="205"/>
      <c r="AJ432" s="205"/>
    </row>
    <row r="433" spans="3:36" ht="15.75" customHeight="1">
      <c r="C433" s="203"/>
      <c r="D433" s="205"/>
      <c r="E433" s="205"/>
      <c r="F433" s="205"/>
      <c r="G433" s="205"/>
      <c r="H433" s="205"/>
      <c r="I433" s="205"/>
      <c r="J433" s="205"/>
      <c r="K433" s="205"/>
      <c r="L433" s="205"/>
      <c r="M433" s="205"/>
      <c r="N433" s="205"/>
      <c r="O433" s="205"/>
      <c r="P433" s="205"/>
      <c r="Q433" s="205"/>
      <c r="R433" s="205"/>
      <c r="S433" s="205"/>
      <c r="T433" s="205"/>
      <c r="U433" s="205"/>
      <c r="V433" s="205"/>
      <c r="W433" s="205"/>
      <c r="X433" s="205"/>
      <c r="Y433" s="205"/>
      <c r="Z433" s="205"/>
      <c r="AA433" s="205"/>
      <c r="AB433" s="205"/>
      <c r="AC433" s="205"/>
      <c r="AD433" s="205"/>
      <c r="AE433" s="205"/>
      <c r="AF433" s="205"/>
      <c r="AG433" s="205"/>
      <c r="AH433" s="205"/>
      <c r="AI433" s="205"/>
      <c r="AJ433" s="205"/>
    </row>
    <row r="434" spans="3:36" ht="15.75" customHeight="1">
      <c r="C434" s="203"/>
      <c r="D434" s="205"/>
      <c r="E434" s="205"/>
      <c r="F434" s="205"/>
      <c r="G434" s="205"/>
      <c r="H434" s="205"/>
      <c r="I434" s="205"/>
      <c r="J434" s="205"/>
      <c r="K434" s="205"/>
      <c r="L434" s="205"/>
      <c r="M434" s="205"/>
      <c r="N434" s="205"/>
      <c r="O434" s="205"/>
      <c r="P434" s="205"/>
      <c r="Q434" s="205"/>
      <c r="R434" s="205"/>
      <c r="S434" s="205"/>
      <c r="T434" s="205"/>
      <c r="U434" s="205"/>
      <c r="V434" s="205"/>
      <c r="W434" s="205"/>
      <c r="X434" s="205"/>
      <c r="Y434" s="205"/>
      <c r="Z434" s="205"/>
      <c r="AA434" s="205"/>
      <c r="AB434" s="205"/>
      <c r="AC434" s="205"/>
      <c r="AD434" s="205"/>
      <c r="AE434" s="205"/>
      <c r="AF434" s="205"/>
      <c r="AG434" s="205"/>
      <c r="AH434" s="205"/>
      <c r="AI434" s="205"/>
      <c r="AJ434" s="205"/>
    </row>
    <row r="435" spans="3:36" ht="15.75" customHeight="1">
      <c r="C435" s="203"/>
      <c r="D435" s="205"/>
      <c r="E435" s="205"/>
      <c r="F435" s="205"/>
      <c r="G435" s="205"/>
      <c r="H435" s="205"/>
      <c r="I435" s="205"/>
      <c r="J435" s="205"/>
      <c r="K435" s="205"/>
      <c r="L435" s="205"/>
      <c r="M435" s="205"/>
      <c r="N435" s="205"/>
      <c r="O435" s="205"/>
      <c r="P435" s="205"/>
      <c r="Q435" s="205"/>
      <c r="R435" s="205"/>
      <c r="S435" s="205"/>
      <c r="T435" s="205"/>
      <c r="U435" s="205"/>
      <c r="V435" s="205"/>
      <c r="W435" s="205"/>
      <c r="X435" s="205"/>
      <c r="Y435" s="205"/>
      <c r="Z435" s="205"/>
      <c r="AA435" s="205"/>
      <c r="AB435" s="205"/>
      <c r="AC435" s="205"/>
      <c r="AD435" s="205"/>
      <c r="AE435" s="205"/>
      <c r="AF435" s="205"/>
      <c r="AG435" s="205"/>
      <c r="AH435" s="205"/>
      <c r="AI435" s="205"/>
      <c r="AJ435" s="205"/>
    </row>
    <row r="436" spans="3:36" ht="15.75" customHeight="1">
      <c r="C436" s="203"/>
      <c r="D436" s="205"/>
      <c r="E436" s="205"/>
      <c r="F436" s="205"/>
      <c r="G436" s="205"/>
      <c r="H436" s="205"/>
      <c r="I436" s="205"/>
      <c r="J436" s="205"/>
      <c r="K436" s="205"/>
      <c r="L436" s="205"/>
      <c r="M436" s="205"/>
      <c r="N436" s="205"/>
      <c r="O436" s="205"/>
      <c r="P436" s="205"/>
      <c r="Q436" s="205"/>
      <c r="R436" s="205"/>
      <c r="S436" s="205"/>
      <c r="T436" s="205"/>
      <c r="U436" s="205"/>
      <c r="V436" s="205"/>
      <c r="W436" s="205"/>
      <c r="X436" s="205"/>
      <c r="Y436" s="205"/>
      <c r="Z436" s="205"/>
      <c r="AA436" s="205"/>
      <c r="AB436" s="205"/>
      <c r="AC436" s="205"/>
      <c r="AD436" s="205"/>
      <c r="AE436" s="205"/>
      <c r="AF436" s="205"/>
      <c r="AG436" s="205"/>
      <c r="AH436" s="205"/>
      <c r="AI436" s="205"/>
      <c r="AJ436" s="205"/>
    </row>
    <row r="437" spans="3:36" ht="15.75" customHeight="1">
      <c r="C437" s="203"/>
      <c r="D437" s="205"/>
      <c r="E437" s="205"/>
      <c r="F437" s="205"/>
      <c r="G437" s="205"/>
      <c r="H437" s="205"/>
      <c r="I437" s="205"/>
      <c r="J437" s="205"/>
      <c r="K437" s="205"/>
      <c r="L437" s="205"/>
      <c r="M437" s="205"/>
      <c r="N437" s="205"/>
      <c r="O437" s="205"/>
      <c r="P437" s="205"/>
      <c r="Q437" s="205"/>
      <c r="R437" s="205"/>
      <c r="S437" s="205"/>
      <c r="T437" s="205"/>
      <c r="U437" s="205"/>
      <c r="V437" s="205"/>
      <c r="W437" s="205"/>
      <c r="X437" s="205"/>
      <c r="Y437" s="205"/>
      <c r="Z437" s="205"/>
      <c r="AA437" s="205"/>
      <c r="AB437" s="205"/>
      <c r="AC437" s="205"/>
      <c r="AD437" s="205"/>
      <c r="AE437" s="205"/>
      <c r="AF437" s="205"/>
      <c r="AG437" s="205"/>
      <c r="AH437" s="205"/>
      <c r="AI437" s="205"/>
      <c r="AJ437" s="205"/>
    </row>
    <row r="438" spans="3:36" ht="15.75" customHeight="1">
      <c r="C438" s="203"/>
      <c r="D438" s="205"/>
      <c r="E438" s="205"/>
      <c r="F438" s="205"/>
      <c r="G438" s="205"/>
      <c r="H438" s="205"/>
      <c r="I438" s="205"/>
      <c r="J438" s="205"/>
      <c r="K438" s="205"/>
      <c r="L438" s="205"/>
      <c r="M438" s="205"/>
      <c r="N438" s="205"/>
      <c r="O438" s="205"/>
      <c r="P438" s="205"/>
      <c r="Q438" s="205"/>
      <c r="R438" s="205"/>
      <c r="S438" s="205"/>
      <c r="T438" s="205"/>
      <c r="U438" s="205"/>
      <c r="V438" s="205"/>
      <c r="W438" s="205"/>
      <c r="X438" s="205"/>
      <c r="Y438" s="205"/>
      <c r="Z438" s="205"/>
      <c r="AA438" s="205"/>
      <c r="AB438" s="205"/>
      <c r="AC438" s="205"/>
      <c r="AD438" s="205"/>
      <c r="AE438" s="205"/>
      <c r="AF438" s="205"/>
      <c r="AG438" s="205"/>
      <c r="AH438" s="205"/>
      <c r="AI438" s="205"/>
      <c r="AJ438" s="205"/>
    </row>
    <row r="439" spans="3:36" ht="15.75" customHeight="1">
      <c r="C439" s="203"/>
      <c r="D439" s="205"/>
      <c r="E439" s="205"/>
      <c r="F439" s="205"/>
      <c r="G439" s="205"/>
      <c r="H439" s="205"/>
      <c r="I439" s="205"/>
      <c r="J439" s="205"/>
      <c r="K439" s="205"/>
      <c r="L439" s="205"/>
      <c r="M439" s="205"/>
      <c r="N439" s="205"/>
      <c r="O439" s="205"/>
      <c r="P439" s="205"/>
      <c r="Q439" s="205"/>
      <c r="R439" s="205"/>
      <c r="S439" s="205"/>
      <c r="T439" s="205"/>
      <c r="U439" s="205"/>
      <c r="V439" s="205"/>
      <c r="W439" s="205"/>
      <c r="X439" s="205"/>
      <c r="Y439" s="205"/>
      <c r="Z439" s="205"/>
      <c r="AA439" s="205"/>
      <c r="AB439" s="205"/>
      <c r="AC439" s="205"/>
      <c r="AD439" s="205"/>
      <c r="AE439" s="205"/>
      <c r="AF439" s="205"/>
      <c r="AG439" s="205"/>
      <c r="AH439" s="205"/>
      <c r="AI439" s="205"/>
      <c r="AJ439" s="205"/>
    </row>
    <row r="440" spans="3:36" ht="15.75" customHeight="1">
      <c r="C440" s="203"/>
      <c r="D440" s="205"/>
      <c r="E440" s="205"/>
      <c r="F440" s="205"/>
      <c r="G440" s="205"/>
      <c r="H440" s="205"/>
      <c r="I440" s="205"/>
      <c r="J440" s="205"/>
      <c r="K440" s="205"/>
      <c r="L440" s="205"/>
      <c r="M440" s="205"/>
      <c r="N440" s="205"/>
      <c r="O440" s="205"/>
      <c r="P440" s="205"/>
      <c r="Q440" s="205"/>
      <c r="R440" s="205"/>
      <c r="S440" s="205"/>
      <c r="T440" s="205"/>
      <c r="U440" s="205"/>
      <c r="V440" s="205"/>
      <c r="W440" s="205"/>
      <c r="X440" s="205"/>
      <c r="Y440" s="205"/>
      <c r="Z440" s="205"/>
      <c r="AA440" s="205"/>
      <c r="AB440" s="205"/>
      <c r="AC440" s="205"/>
      <c r="AD440" s="205"/>
      <c r="AE440" s="205"/>
      <c r="AF440" s="205"/>
      <c r="AG440" s="205"/>
      <c r="AH440" s="205"/>
      <c r="AI440" s="205"/>
      <c r="AJ440" s="205"/>
    </row>
    <row r="441" spans="3:36" ht="15.75" customHeight="1">
      <c r="C441" s="203"/>
      <c r="D441" s="205"/>
      <c r="E441" s="205"/>
      <c r="F441" s="205"/>
      <c r="G441" s="205"/>
      <c r="H441" s="205"/>
      <c r="I441" s="205"/>
      <c r="J441" s="205"/>
      <c r="K441" s="205"/>
      <c r="L441" s="205"/>
      <c r="M441" s="205"/>
      <c r="N441" s="205"/>
      <c r="O441" s="205"/>
      <c r="P441" s="205"/>
      <c r="Q441" s="205"/>
      <c r="R441" s="205"/>
      <c r="S441" s="205"/>
      <c r="T441" s="205"/>
      <c r="U441" s="205"/>
      <c r="V441" s="205"/>
      <c r="W441" s="205"/>
      <c r="X441" s="205"/>
      <c r="Y441" s="205"/>
      <c r="Z441" s="205"/>
      <c r="AA441" s="205"/>
      <c r="AB441" s="205"/>
      <c r="AC441" s="205"/>
      <c r="AD441" s="205"/>
      <c r="AE441" s="205"/>
      <c r="AF441" s="205"/>
      <c r="AG441" s="205"/>
      <c r="AH441" s="205"/>
      <c r="AI441" s="205"/>
      <c r="AJ441" s="205"/>
    </row>
    <row r="442" spans="3:36" ht="15.75" customHeight="1">
      <c r="C442" s="203"/>
      <c r="D442" s="205"/>
      <c r="E442" s="205"/>
      <c r="F442" s="205"/>
      <c r="G442" s="205"/>
      <c r="H442" s="205"/>
      <c r="I442" s="205"/>
      <c r="J442" s="205"/>
      <c r="K442" s="205"/>
      <c r="L442" s="205"/>
      <c r="M442" s="205"/>
      <c r="N442" s="205"/>
      <c r="O442" s="205"/>
      <c r="P442" s="205"/>
      <c r="Q442" s="205"/>
      <c r="R442" s="205"/>
      <c r="S442" s="205"/>
      <c r="T442" s="205"/>
      <c r="U442" s="205"/>
      <c r="V442" s="205"/>
      <c r="W442" s="205"/>
      <c r="X442" s="205"/>
      <c r="Y442" s="205"/>
      <c r="Z442" s="205"/>
      <c r="AA442" s="205"/>
      <c r="AB442" s="205"/>
      <c r="AC442" s="205"/>
      <c r="AD442" s="205"/>
      <c r="AE442" s="205"/>
      <c r="AF442" s="205"/>
      <c r="AG442" s="205"/>
      <c r="AH442" s="205"/>
      <c r="AI442" s="205"/>
      <c r="AJ442" s="205"/>
    </row>
    <row r="443" spans="3:36" ht="15.75" customHeight="1">
      <c r="C443" s="203"/>
      <c r="D443" s="205"/>
      <c r="E443" s="205"/>
      <c r="F443" s="205"/>
      <c r="G443" s="205"/>
      <c r="H443" s="205"/>
      <c r="I443" s="205"/>
      <c r="J443" s="205"/>
      <c r="K443" s="205"/>
      <c r="L443" s="205"/>
      <c r="M443" s="205"/>
      <c r="N443" s="205"/>
      <c r="O443" s="205"/>
      <c r="P443" s="205"/>
      <c r="Q443" s="205"/>
      <c r="R443" s="205"/>
      <c r="S443" s="205"/>
      <c r="T443" s="205"/>
      <c r="U443" s="205"/>
      <c r="V443" s="205"/>
      <c r="W443" s="205"/>
      <c r="X443" s="205"/>
      <c r="Y443" s="205"/>
      <c r="Z443" s="205"/>
      <c r="AA443" s="205"/>
      <c r="AB443" s="205"/>
      <c r="AC443" s="205"/>
      <c r="AD443" s="205"/>
      <c r="AE443" s="205"/>
      <c r="AF443" s="205"/>
      <c r="AG443" s="205"/>
      <c r="AH443" s="205"/>
      <c r="AI443" s="205"/>
      <c r="AJ443" s="205"/>
    </row>
    <row r="444" spans="3:36" ht="15.75" customHeight="1">
      <c r="C444" s="203"/>
      <c r="D444" s="205"/>
      <c r="E444" s="205"/>
      <c r="F444" s="205"/>
      <c r="G444" s="205"/>
      <c r="H444" s="205"/>
      <c r="I444" s="205"/>
      <c r="J444" s="205"/>
      <c r="K444" s="205"/>
      <c r="L444" s="205"/>
      <c r="M444" s="205"/>
      <c r="N444" s="205"/>
      <c r="O444" s="205"/>
      <c r="P444" s="205"/>
      <c r="Q444" s="205"/>
      <c r="R444" s="205"/>
      <c r="S444" s="205"/>
      <c r="T444" s="205"/>
      <c r="U444" s="205"/>
      <c r="V444" s="205"/>
      <c r="W444" s="205"/>
      <c r="X444" s="205"/>
      <c r="Y444" s="205"/>
      <c r="Z444" s="205"/>
      <c r="AA444" s="205"/>
      <c r="AB444" s="205"/>
      <c r="AC444" s="205"/>
      <c r="AD444" s="205"/>
      <c r="AE444" s="205"/>
      <c r="AF444" s="205"/>
      <c r="AG444" s="205"/>
      <c r="AH444" s="205"/>
      <c r="AI444" s="205"/>
      <c r="AJ444" s="205"/>
    </row>
    <row r="445" spans="3:36" ht="15.75" customHeight="1">
      <c r="C445" s="203"/>
      <c r="D445" s="205"/>
      <c r="E445" s="205"/>
      <c r="F445" s="205"/>
      <c r="G445" s="205"/>
      <c r="H445" s="205"/>
      <c r="I445" s="205"/>
      <c r="J445" s="205"/>
      <c r="K445" s="205"/>
      <c r="L445" s="205"/>
      <c r="M445" s="205"/>
      <c r="N445" s="205"/>
      <c r="O445" s="205"/>
      <c r="P445" s="205"/>
      <c r="Q445" s="205"/>
      <c r="R445" s="205"/>
      <c r="S445" s="205"/>
      <c r="T445" s="205"/>
      <c r="U445" s="205"/>
      <c r="V445" s="205"/>
      <c r="W445" s="205"/>
      <c r="X445" s="205"/>
      <c r="Y445" s="205"/>
      <c r="Z445" s="205"/>
      <c r="AA445" s="205"/>
      <c r="AB445" s="205"/>
      <c r="AC445" s="205"/>
      <c r="AD445" s="205"/>
      <c r="AE445" s="205"/>
      <c r="AF445" s="205"/>
      <c r="AG445" s="205"/>
      <c r="AH445" s="205"/>
      <c r="AI445" s="205"/>
      <c r="AJ445" s="205"/>
    </row>
    <row r="446" spans="3:36" ht="15.75" customHeight="1">
      <c r="C446" s="203"/>
      <c r="D446" s="205"/>
      <c r="E446" s="205"/>
      <c r="F446" s="205"/>
      <c r="G446" s="205"/>
      <c r="H446" s="205"/>
      <c r="I446" s="205"/>
      <c r="J446" s="205"/>
      <c r="K446" s="205"/>
      <c r="L446" s="205"/>
      <c r="M446" s="205"/>
      <c r="N446" s="205"/>
      <c r="O446" s="205"/>
      <c r="P446" s="205"/>
      <c r="Q446" s="205"/>
      <c r="R446" s="205"/>
      <c r="S446" s="205"/>
      <c r="T446" s="205"/>
      <c r="U446" s="205"/>
      <c r="V446" s="205"/>
      <c r="W446" s="205"/>
      <c r="X446" s="205"/>
      <c r="Y446" s="205"/>
      <c r="Z446" s="205"/>
      <c r="AA446" s="205"/>
      <c r="AB446" s="205"/>
      <c r="AC446" s="205"/>
      <c r="AD446" s="205"/>
      <c r="AE446" s="205"/>
      <c r="AF446" s="205"/>
      <c r="AG446" s="205"/>
      <c r="AH446" s="205"/>
      <c r="AI446" s="205"/>
      <c r="AJ446" s="205"/>
    </row>
    <row r="447" spans="3:36" ht="15.75" customHeight="1">
      <c r="C447" s="203"/>
      <c r="D447" s="205"/>
      <c r="E447" s="205"/>
      <c r="F447" s="205"/>
      <c r="G447" s="205"/>
      <c r="H447" s="205"/>
      <c r="I447" s="205"/>
      <c r="J447" s="205"/>
      <c r="K447" s="205"/>
      <c r="L447" s="205"/>
      <c r="M447" s="205"/>
      <c r="N447" s="205"/>
      <c r="O447" s="205"/>
      <c r="P447" s="205"/>
      <c r="Q447" s="205"/>
      <c r="R447" s="205"/>
      <c r="S447" s="205"/>
      <c r="T447" s="205"/>
      <c r="U447" s="205"/>
      <c r="V447" s="205"/>
      <c r="W447" s="205"/>
      <c r="X447" s="205"/>
      <c r="Y447" s="205"/>
      <c r="Z447" s="205"/>
      <c r="AA447" s="205"/>
      <c r="AB447" s="205"/>
      <c r="AC447" s="205"/>
      <c r="AD447" s="205"/>
      <c r="AE447" s="205"/>
      <c r="AF447" s="205"/>
      <c r="AG447" s="205"/>
      <c r="AH447" s="205"/>
      <c r="AI447" s="205"/>
      <c r="AJ447" s="205"/>
    </row>
    <row r="448" spans="3:36" ht="15.75" customHeight="1">
      <c r="C448" s="203"/>
      <c r="D448" s="205"/>
      <c r="E448" s="205"/>
      <c r="F448" s="205"/>
      <c r="G448" s="205"/>
      <c r="H448" s="205"/>
      <c r="I448" s="205"/>
      <c r="J448" s="205"/>
      <c r="K448" s="205"/>
      <c r="L448" s="205"/>
      <c r="M448" s="205"/>
      <c r="N448" s="205"/>
      <c r="O448" s="205"/>
      <c r="P448" s="205"/>
      <c r="Q448" s="205"/>
      <c r="R448" s="205"/>
      <c r="S448" s="205"/>
      <c r="T448" s="205"/>
      <c r="U448" s="205"/>
      <c r="V448" s="205"/>
      <c r="W448" s="205"/>
      <c r="X448" s="205"/>
      <c r="Y448" s="205"/>
      <c r="Z448" s="205"/>
      <c r="AA448" s="205"/>
      <c r="AB448" s="205"/>
      <c r="AC448" s="205"/>
      <c r="AD448" s="205"/>
      <c r="AE448" s="205"/>
      <c r="AF448" s="205"/>
      <c r="AG448" s="205"/>
      <c r="AH448" s="205"/>
      <c r="AI448" s="205"/>
      <c r="AJ448" s="205"/>
    </row>
    <row r="449" spans="3:36" ht="15.75" customHeight="1">
      <c r="C449" s="203"/>
      <c r="D449" s="205"/>
      <c r="E449" s="205"/>
      <c r="F449" s="205"/>
      <c r="G449" s="205"/>
      <c r="H449" s="205"/>
      <c r="I449" s="205"/>
      <c r="J449" s="205"/>
      <c r="K449" s="205"/>
      <c r="L449" s="205"/>
      <c r="M449" s="205"/>
      <c r="N449" s="205"/>
      <c r="O449" s="205"/>
      <c r="P449" s="205"/>
      <c r="Q449" s="205"/>
      <c r="R449" s="205"/>
      <c r="S449" s="205"/>
      <c r="T449" s="205"/>
      <c r="U449" s="205"/>
      <c r="V449" s="205"/>
      <c r="W449" s="205"/>
      <c r="X449" s="205"/>
      <c r="Y449" s="205"/>
      <c r="Z449" s="205"/>
      <c r="AA449" s="205"/>
      <c r="AB449" s="205"/>
      <c r="AC449" s="205"/>
      <c r="AD449" s="205"/>
      <c r="AE449" s="205"/>
      <c r="AF449" s="205"/>
      <c r="AG449" s="205"/>
      <c r="AH449" s="205"/>
      <c r="AI449" s="205"/>
      <c r="AJ449" s="205"/>
    </row>
    <row r="450" spans="3:36" ht="15.75" customHeight="1">
      <c r="C450" s="203"/>
      <c r="D450" s="205"/>
      <c r="E450" s="205"/>
      <c r="F450" s="205"/>
      <c r="G450" s="205"/>
      <c r="H450" s="205"/>
      <c r="I450" s="205"/>
      <c r="J450" s="205"/>
      <c r="K450" s="205"/>
      <c r="L450" s="205"/>
      <c r="M450" s="205"/>
      <c r="N450" s="205"/>
      <c r="O450" s="205"/>
      <c r="P450" s="205"/>
      <c r="Q450" s="205"/>
      <c r="R450" s="205"/>
      <c r="S450" s="205"/>
      <c r="T450" s="205"/>
      <c r="U450" s="205"/>
      <c r="V450" s="205"/>
      <c r="W450" s="205"/>
      <c r="X450" s="205"/>
      <c r="Y450" s="205"/>
      <c r="Z450" s="205"/>
      <c r="AA450" s="205"/>
      <c r="AB450" s="205"/>
      <c r="AC450" s="205"/>
      <c r="AD450" s="205"/>
      <c r="AE450" s="205"/>
      <c r="AF450" s="205"/>
      <c r="AG450" s="205"/>
      <c r="AH450" s="205"/>
      <c r="AI450" s="205"/>
      <c r="AJ450" s="205"/>
    </row>
    <row r="451" spans="3:36" ht="15.75" customHeight="1">
      <c r="C451" s="203"/>
      <c r="D451" s="205"/>
      <c r="E451" s="205"/>
      <c r="F451" s="205"/>
      <c r="G451" s="205"/>
      <c r="H451" s="205"/>
      <c r="I451" s="205"/>
      <c r="J451" s="205"/>
      <c r="K451" s="205"/>
      <c r="L451" s="205"/>
      <c r="M451" s="205"/>
      <c r="N451" s="205"/>
      <c r="O451" s="205"/>
      <c r="P451" s="205"/>
      <c r="Q451" s="205"/>
      <c r="R451" s="205"/>
      <c r="S451" s="205"/>
      <c r="T451" s="205"/>
      <c r="U451" s="205"/>
      <c r="V451" s="205"/>
      <c r="W451" s="205"/>
      <c r="X451" s="205"/>
      <c r="Y451" s="205"/>
      <c r="Z451" s="205"/>
      <c r="AA451" s="205"/>
      <c r="AB451" s="205"/>
      <c r="AC451" s="205"/>
      <c r="AD451" s="205"/>
      <c r="AE451" s="205"/>
      <c r="AF451" s="205"/>
      <c r="AG451" s="205"/>
      <c r="AH451" s="205"/>
      <c r="AI451" s="205"/>
      <c r="AJ451" s="205"/>
    </row>
    <row r="452" spans="3:36" ht="15.75" customHeight="1">
      <c r="C452" s="203"/>
      <c r="D452" s="205"/>
      <c r="E452" s="205"/>
      <c r="F452" s="205"/>
      <c r="G452" s="205"/>
      <c r="H452" s="205"/>
      <c r="I452" s="205"/>
      <c r="J452" s="205"/>
      <c r="K452" s="205"/>
      <c r="L452" s="205"/>
      <c r="M452" s="205"/>
      <c r="N452" s="205"/>
      <c r="O452" s="205"/>
      <c r="P452" s="205"/>
      <c r="Q452" s="205"/>
      <c r="R452" s="205"/>
      <c r="S452" s="205"/>
      <c r="T452" s="205"/>
      <c r="U452" s="205"/>
      <c r="V452" s="205"/>
      <c r="W452" s="205"/>
      <c r="X452" s="205"/>
      <c r="Y452" s="205"/>
      <c r="Z452" s="205"/>
      <c r="AA452" s="205"/>
      <c r="AB452" s="205"/>
      <c r="AC452" s="205"/>
      <c r="AD452" s="205"/>
      <c r="AE452" s="205"/>
      <c r="AF452" s="205"/>
      <c r="AG452" s="205"/>
      <c r="AH452" s="205"/>
      <c r="AI452" s="205"/>
      <c r="AJ452" s="205"/>
    </row>
    <row r="453" spans="3:36" ht="15.75" customHeight="1">
      <c r="C453" s="203"/>
      <c r="D453" s="205"/>
      <c r="E453" s="205"/>
      <c r="F453" s="205"/>
      <c r="G453" s="205"/>
      <c r="H453" s="205"/>
      <c r="I453" s="205"/>
      <c r="J453" s="205"/>
      <c r="K453" s="205"/>
      <c r="L453" s="205"/>
      <c r="M453" s="205"/>
      <c r="N453" s="205"/>
      <c r="O453" s="205"/>
      <c r="P453" s="205"/>
      <c r="Q453" s="205"/>
      <c r="R453" s="205"/>
      <c r="S453" s="205"/>
      <c r="T453" s="205"/>
      <c r="U453" s="205"/>
      <c r="V453" s="205"/>
      <c r="W453" s="205"/>
      <c r="X453" s="205"/>
      <c r="Y453" s="205"/>
      <c r="Z453" s="205"/>
      <c r="AA453" s="205"/>
      <c r="AB453" s="205"/>
      <c r="AC453" s="205"/>
      <c r="AD453" s="205"/>
      <c r="AE453" s="205"/>
      <c r="AF453" s="205"/>
      <c r="AG453" s="205"/>
      <c r="AH453" s="205"/>
      <c r="AI453" s="205"/>
      <c r="AJ453" s="205"/>
    </row>
    <row r="454" spans="3:36" ht="15.75" customHeight="1">
      <c r="C454" s="203"/>
      <c r="D454" s="205"/>
      <c r="E454" s="205"/>
      <c r="F454" s="205"/>
      <c r="G454" s="205"/>
      <c r="H454" s="205"/>
      <c r="I454" s="205"/>
      <c r="J454" s="205"/>
      <c r="K454" s="205"/>
      <c r="L454" s="205"/>
      <c r="M454" s="205"/>
      <c r="N454" s="205"/>
      <c r="O454" s="205"/>
      <c r="P454" s="205"/>
      <c r="Q454" s="205"/>
      <c r="R454" s="205"/>
      <c r="S454" s="205"/>
      <c r="T454" s="205"/>
      <c r="U454" s="205"/>
      <c r="V454" s="205"/>
      <c r="W454" s="205"/>
      <c r="X454" s="205"/>
      <c r="Y454" s="205"/>
      <c r="Z454" s="205"/>
      <c r="AA454" s="205"/>
      <c r="AB454" s="205"/>
      <c r="AC454" s="205"/>
      <c r="AD454" s="205"/>
      <c r="AE454" s="205"/>
      <c r="AF454" s="205"/>
      <c r="AG454" s="205"/>
      <c r="AH454" s="205"/>
      <c r="AI454" s="205"/>
      <c r="AJ454" s="205"/>
    </row>
    <row r="455" spans="3:36" ht="15.75" customHeight="1">
      <c r="C455" s="203"/>
      <c r="D455" s="205"/>
      <c r="E455" s="205"/>
      <c r="F455" s="205"/>
      <c r="G455" s="205"/>
      <c r="H455" s="205"/>
      <c r="I455" s="205"/>
      <c r="J455" s="205"/>
      <c r="K455" s="205"/>
      <c r="L455" s="205"/>
      <c r="M455" s="205"/>
      <c r="N455" s="205"/>
      <c r="O455" s="205"/>
      <c r="P455" s="205"/>
      <c r="Q455" s="205"/>
      <c r="R455" s="205"/>
      <c r="S455" s="205"/>
      <c r="T455" s="205"/>
      <c r="U455" s="205"/>
      <c r="V455" s="205"/>
      <c r="W455" s="205"/>
      <c r="X455" s="205"/>
      <c r="Y455" s="205"/>
      <c r="Z455" s="205"/>
      <c r="AA455" s="205"/>
      <c r="AB455" s="205"/>
      <c r="AC455" s="205"/>
      <c r="AD455" s="205"/>
      <c r="AE455" s="205"/>
      <c r="AF455" s="205"/>
      <c r="AG455" s="205"/>
      <c r="AH455" s="205"/>
      <c r="AI455" s="205"/>
      <c r="AJ455" s="205"/>
    </row>
    <row r="456" spans="3:36" ht="15.75" customHeight="1">
      <c r="C456" s="203"/>
      <c r="D456" s="205"/>
      <c r="E456" s="205"/>
      <c r="F456" s="205"/>
      <c r="G456" s="205"/>
      <c r="H456" s="205"/>
      <c r="I456" s="205"/>
      <c r="J456" s="205"/>
      <c r="K456" s="205"/>
      <c r="L456" s="205"/>
      <c r="M456" s="205"/>
      <c r="N456" s="205"/>
      <c r="O456" s="205"/>
      <c r="P456" s="205"/>
      <c r="Q456" s="205"/>
      <c r="R456" s="205"/>
      <c r="S456" s="205"/>
      <c r="T456" s="205"/>
      <c r="U456" s="205"/>
      <c r="V456" s="205"/>
      <c r="W456" s="205"/>
      <c r="X456" s="205"/>
      <c r="Y456" s="205"/>
      <c r="Z456" s="205"/>
      <c r="AA456" s="205"/>
      <c r="AB456" s="205"/>
      <c r="AC456" s="205"/>
      <c r="AD456" s="205"/>
      <c r="AE456" s="205"/>
      <c r="AF456" s="205"/>
      <c r="AG456" s="205"/>
      <c r="AH456" s="205"/>
      <c r="AI456" s="205"/>
      <c r="AJ456" s="205"/>
    </row>
    <row r="457" spans="3:36" ht="15.75" customHeight="1">
      <c r="C457" s="203"/>
      <c r="D457" s="205"/>
      <c r="E457" s="205"/>
      <c r="F457" s="205"/>
      <c r="G457" s="205"/>
      <c r="H457" s="205"/>
      <c r="I457" s="205"/>
      <c r="J457" s="205"/>
      <c r="K457" s="205"/>
      <c r="L457" s="205"/>
      <c r="M457" s="205"/>
      <c r="N457" s="205"/>
      <c r="O457" s="205"/>
      <c r="P457" s="205"/>
      <c r="Q457" s="205"/>
      <c r="R457" s="205"/>
      <c r="S457" s="205"/>
      <c r="T457" s="205"/>
      <c r="U457" s="205"/>
      <c r="V457" s="205"/>
      <c r="W457" s="205"/>
      <c r="X457" s="205"/>
      <c r="Y457" s="205"/>
      <c r="Z457" s="205"/>
      <c r="AA457" s="205"/>
      <c r="AB457" s="205"/>
      <c r="AC457" s="205"/>
      <c r="AD457" s="205"/>
      <c r="AE457" s="205"/>
      <c r="AF457" s="205"/>
      <c r="AG457" s="205"/>
      <c r="AH457" s="205"/>
      <c r="AI457" s="205"/>
      <c r="AJ457" s="205"/>
    </row>
    <row r="458" spans="3:36" ht="15.75" customHeight="1">
      <c r="C458" s="203"/>
      <c r="D458" s="205"/>
      <c r="E458" s="205"/>
      <c r="F458" s="205"/>
      <c r="G458" s="205"/>
      <c r="H458" s="205"/>
      <c r="I458" s="205"/>
      <c r="J458" s="205"/>
      <c r="K458" s="205"/>
      <c r="L458" s="205"/>
      <c r="M458" s="205"/>
      <c r="N458" s="205"/>
      <c r="O458" s="205"/>
      <c r="P458" s="205"/>
      <c r="Q458" s="205"/>
      <c r="R458" s="205"/>
      <c r="S458" s="205"/>
      <c r="T458" s="205"/>
      <c r="U458" s="205"/>
      <c r="V458" s="205"/>
      <c r="W458" s="205"/>
      <c r="X458" s="205"/>
      <c r="Y458" s="205"/>
      <c r="Z458" s="205"/>
      <c r="AA458" s="205"/>
      <c r="AB458" s="205"/>
      <c r="AC458" s="205"/>
      <c r="AD458" s="205"/>
      <c r="AE458" s="205"/>
      <c r="AF458" s="205"/>
      <c r="AG458" s="205"/>
      <c r="AH458" s="205"/>
      <c r="AI458" s="205"/>
      <c r="AJ458" s="205"/>
    </row>
    <row r="459" spans="3:36" ht="15.75" customHeight="1">
      <c r="C459" s="203"/>
      <c r="D459" s="205"/>
      <c r="E459" s="205"/>
      <c r="F459" s="205"/>
      <c r="G459" s="205"/>
      <c r="H459" s="205"/>
      <c r="I459" s="205"/>
      <c r="J459" s="205"/>
      <c r="K459" s="205"/>
      <c r="L459" s="205"/>
      <c r="M459" s="205"/>
      <c r="N459" s="205"/>
      <c r="O459" s="205"/>
      <c r="P459" s="205"/>
      <c r="Q459" s="205"/>
      <c r="R459" s="205"/>
      <c r="S459" s="205"/>
      <c r="T459" s="205"/>
      <c r="U459" s="205"/>
      <c r="V459" s="205"/>
      <c r="W459" s="205"/>
      <c r="X459" s="205"/>
      <c r="Y459" s="205"/>
      <c r="Z459" s="205"/>
      <c r="AA459" s="205"/>
      <c r="AB459" s="205"/>
      <c r="AC459" s="205"/>
      <c r="AD459" s="205"/>
      <c r="AE459" s="205"/>
      <c r="AF459" s="205"/>
      <c r="AG459" s="205"/>
      <c r="AH459" s="205"/>
      <c r="AI459" s="205"/>
      <c r="AJ459" s="205"/>
    </row>
    <row r="460" spans="3:36" ht="15.75" customHeight="1">
      <c r="C460" s="203"/>
      <c r="D460" s="205"/>
      <c r="E460" s="205"/>
      <c r="F460" s="205"/>
      <c r="G460" s="205"/>
      <c r="H460" s="205"/>
      <c r="I460" s="205"/>
      <c r="J460" s="205"/>
      <c r="K460" s="205"/>
      <c r="L460" s="205"/>
      <c r="M460" s="205"/>
      <c r="N460" s="205"/>
      <c r="O460" s="205"/>
      <c r="P460" s="205"/>
      <c r="Q460" s="205"/>
      <c r="R460" s="205"/>
      <c r="S460" s="205"/>
      <c r="T460" s="205"/>
      <c r="U460" s="205"/>
      <c r="V460" s="205"/>
      <c r="W460" s="205"/>
      <c r="X460" s="205"/>
      <c r="Y460" s="205"/>
      <c r="Z460" s="205"/>
      <c r="AA460" s="205"/>
      <c r="AB460" s="205"/>
      <c r="AC460" s="205"/>
      <c r="AD460" s="205"/>
      <c r="AE460" s="205"/>
      <c r="AF460" s="205"/>
      <c r="AG460" s="205"/>
      <c r="AH460" s="205"/>
      <c r="AI460" s="205"/>
      <c r="AJ460" s="205"/>
    </row>
    <row r="461" spans="3:36" ht="15.75" customHeight="1">
      <c r="C461" s="203"/>
      <c r="D461" s="205"/>
      <c r="E461" s="205"/>
      <c r="F461" s="205"/>
      <c r="G461" s="205"/>
      <c r="H461" s="205"/>
      <c r="I461" s="205"/>
      <c r="J461" s="205"/>
      <c r="K461" s="205"/>
      <c r="L461" s="205"/>
      <c r="M461" s="205"/>
      <c r="N461" s="205"/>
      <c r="O461" s="205"/>
      <c r="P461" s="205"/>
      <c r="Q461" s="205"/>
      <c r="R461" s="205"/>
      <c r="S461" s="205"/>
      <c r="T461" s="205"/>
      <c r="U461" s="205"/>
      <c r="V461" s="205"/>
      <c r="W461" s="205"/>
      <c r="X461" s="205"/>
      <c r="Y461" s="205"/>
      <c r="Z461" s="205"/>
      <c r="AA461" s="205"/>
      <c r="AB461" s="205"/>
      <c r="AC461" s="205"/>
      <c r="AD461" s="205"/>
      <c r="AE461" s="205"/>
      <c r="AF461" s="205"/>
      <c r="AG461" s="205"/>
      <c r="AH461" s="205"/>
      <c r="AI461" s="205"/>
      <c r="AJ461" s="205"/>
    </row>
    <row r="462" spans="3:36" ht="15.75" customHeight="1">
      <c r="C462" s="203"/>
      <c r="D462" s="205"/>
      <c r="E462" s="205"/>
      <c r="F462" s="205"/>
      <c r="G462" s="205"/>
      <c r="H462" s="205"/>
      <c r="I462" s="205"/>
      <c r="J462" s="205"/>
      <c r="K462" s="205"/>
      <c r="L462" s="205"/>
      <c r="M462" s="205"/>
      <c r="N462" s="205"/>
      <c r="O462" s="205"/>
      <c r="P462" s="205"/>
      <c r="Q462" s="205"/>
      <c r="R462" s="205"/>
      <c r="S462" s="205"/>
      <c r="T462" s="205"/>
      <c r="U462" s="205"/>
      <c r="V462" s="205"/>
      <c r="W462" s="205"/>
      <c r="X462" s="205"/>
      <c r="Y462" s="205"/>
      <c r="Z462" s="205"/>
      <c r="AA462" s="205"/>
      <c r="AB462" s="205"/>
      <c r="AC462" s="205"/>
      <c r="AD462" s="205"/>
      <c r="AE462" s="205"/>
      <c r="AF462" s="205"/>
      <c r="AG462" s="205"/>
      <c r="AH462" s="205"/>
      <c r="AI462" s="205"/>
      <c r="AJ462" s="205"/>
    </row>
    <row r="463" spans="3:36" ht="15.75" customHeight="1">
      <c r="C463" s="203"/>
      <c r="D463" s="205"/>
      <c r="E463" s="205"/>
      <c r="F463" s="205"/>
      <c r="G463" s="205"/>
      <c r="H463" s="205"/>
      <c r="I463" s="205"/>
      <c r="J463" s="205"/>
      <c r="K463" s="205"/>
      <c r="L463" s="205"/>
      <c r="M463" s="205"/>
      <c r="N463" s="205"/>
      <c r="O463" s="205"/>
      <c r="P463" s="205"/>
      <c r="Q463" s="205"/>
      <c r="R463" s="205"/>
      <c r="S463" s="205"/>
      <c r="T463" s="205"/>
      <c r="U463" s="205"/>
      <c r="V463" s="205"/>
      <c r="W463" s="205"/>
      <c r="X463" s="205"/>
      <c r="Y463" s="205"/>
      <c r="Z463" s="205"/>
      <c r="AA463" s="205"/>
      <c r="AB463" s="205"/>
      <c r="AC463" s="205"/>
      <c r="AD463" s="205"/>
      <c r="AE463" s="205"/>
      <c r="AF463" s="205"/>
      <c r="AG463" s="205"/>
      <c r="AH463" s="205"/>
      <c r="AI463" s="205"/>
      <c r="AJ463" s="205"/>
    </row>
    <row r="464" spans="3:36" ht="15.75" customHeight="1">
      <c r="C464" s="203"/>
      <c r="D464" s="205"/>
      <c r="E464" s="205"/>
      <c r="F464" s="205"/>
      <c r="G464" s="205"/>
      <c r="H464" s="205"/>
      <c r="I464" s="205"/>
      <c r="J464" s="205"/>
      <c r="K464" s="205"/>
      <c r="L464" s="205"/>
      <c r="M464" s="205"/>
      <c r="N464" s="205"/>
      <c r="O464" s="205"/>
      <c r="P464" s="205"/>
      <c r="Q464" s="205"/>
      <c r="R464" s="205"/>
      <c r="S464" s="205"/>
      <c r="T464" s="205"/>
      <c r="U464" s="205"/>
      <c r="V464" s="205"/>
      <c r="W464" s="205"/>
      <c r="X464" s="205"/>
      <c r="Y464" s="205"/>
      <c r="Z464" s="205"/>
      <c r="AA464" s="205"/>
      <c r="AB464" s="205"/>
      <c r="AC464" s="205"/>
      <c r="AD464" s="205"/>
      <c r="AE464" s="205"/>
      <c r="AF464" s="205"/>
      <c r="AG464" s="205"/>
      <c r="AH464" s="205"/>
      <c r="AI464" s="205"/>
      <c r="AJ464" s="205"/>
    </row>
    <row r="465" spans="3:36" ht="15.75" customHeight="1">
      <c r="C465" s="203"/>
      <c r="D465" s="205"/>
      <c r="E465" s="205"/>
      <c r="F465" s="205"/>
      <c r="G465" s="205"/>
      <c r="H465" s="205"/>
      <c r="I465" s="205"/>
      <c r="J465" s="205"/>
      <c r="K465" s="205"/>
      <c r="L465" s="205"/>
      <c r="M465" s="205"/>
      <c r="N465" s="205"/>
      <c r="O465" s="205"/>
      <c r="P465" s="205"/>
      <c r="Q465" s="205"/>
      <c r="R465" s="205"/>
      <c r="S465" s="205"/>
      <c r="T465" s="205"/>
      <c r="U465" s="205"/>
      <c r="V465" s="205"/>
      <c r="W465" s="205"/>
      <c r="X465" s="205"/>
      <c r="Y465" s="205"/>
      <c r="Z465" s="205"/>
      <c r="AA465" s="205"/>
      <c r="AB465" s="205"/>
      <c r="AC465" s="205"/>
      <c r="AD465" s="205"/>
      <c r="AE465" s="205"/>
      <c r="AF465" s="205"/>
      <c r="AG465" s="205"/>
      <c r="AH465" s="205"/>
      <c r="AI465" s="205"/>
      <c r="AJ465" s="205"/>
    </row>
    <row r="466" spans="3:36" ht="15.75" customHeight="1">
      <c r="C466" s="203"/>
      <c r="D466" s="205"/>
      <c r="E466" s="205"/>
      <c r="F466" s="205"/>
      <c r="G466" s="205"/>
      <c r="H466" s="205"/>
      <c r="I466" s="205"/>
      <c r="J466" s="205"/>
      <c r="K466" s="205"/>
      <c r="L466" s="205"/>
      <c r="M466" s="205"/>
      <c r="N466" s="205"/>
      <c r="O466" s="205"/>
      <c r="P466" s="205"/>
      <c r="Q466" s="205"/>
      <c r="R466" s="205"/>
      <c r="S466" s="205"/>
      <c r="T466" s="205"/>
      <c r="U466" s="205"/>
      <c r="V466" s="205"/>
      <c r="W466" s="205"/>
      <c r="X466" s="205"/>
      <c r="Y466" s="205"/>
      <c r="Z466" s="205"/>
      <c r="AA466" s="205"/>
      <c r="AB466" s="205"/>
      <c r="AC466" s="205"/>
      <c r="AD466" s="205"/>
      <c r="AE466" s="205"/>
      <c r="AF466" s="205"/>
      <c r="AG466" s="205"/>
      <c r="AH466" s="205"/>
      <c r="AI466" s="205"/>
      <c r="AJ466" s="205"/>
    </row>
    <row r="467" spans="3:36" ht="15.75" customHeight="1">
      <c r="C467" s="203"/>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c r="Z467" s="205"/>
      <c r="AA467" s="205"/>
      <c r="AB467" s="205"/>
      <c r="AC467" s="205"/>
      <c r="AD467" s="205"/>
      <c r="AE467" s="205"/>
      <c r="AF467" s="205"/>
      <c r="AG467" s="205"/>
      <c r="AH467" s="205"/>
      <c r="AI467" s="205"/>
      <c r="AJ467" s="205"/>
    </row>
    <row r="468" spans="3:36" ht="15.75" customHeight="1">
      <c r="C468" s="203"/>
      <c r="D468" s="205"/>
      <c r="E468" s="205"/>
      <c r="F468" s="205"/>
      <c r="G468" s="205"/>
      <c r="H468" s="205"/>
      <c r="I468" s="205"/>
      <c r="J468" s="205"/>
      <c r="K468" s="205"/>
      <c r="L468" s="205"/>
      <c r="M468" s="205"/>
      <c r="N468" s="205"/>
      <c r="O468" s="205"/>
      <c r="P468" s="205"/>
      <c r="Q468" s="205"/>
      <c r="R468" s="205"/>
      <c r="S468" s="205"/>
      <c r="T468" s="205"/>
      <c r="U468" s="205"/>
      <c r="V468" s="205"/>
      <c r="W468" s="205"/>
      <c r="X468" s="205"/>
      <c r="Y468" s="205"/>
      <c r="Z468" s="205"/>
      <c r="AA468" s="205"/>
      <c r="AB468" s="205"/>
      <c r="AC468" s="205"/>
      <c r="AD468" s="205"/>
      <c r="AE468" s="205"/>
      <c r="AF468" s="205"/>
      <c r="AG468" s="205"/>
      <c r="AH468" s="205"/>
      <c r="AI468" s="205"/>
      <c r="AJ468" s="205"/>
    </row>
    <row r="469" spans="3:36" ht="15.75" customHeight="1">
      <c r="C469" s="203"/>
      <c r="D469" s="205"/>
      <c r="E469" s="205"/>
      <c r="F469" s="205"/>
      <c r="G469" s="205"/>
      <c r="H469" s="205"/>
      <c r="I469" s="205"/>
      <c r="J469" s="205"/>
      <c r="K469" s="205"/>
      <c r="L469" s="205"/>
      <c r="M469" s="205"/>
      <c r="N469" s="205"/>
      <c r="O469" s="205"/>
      <c r="P469" s="205"/>
      <c r="Q469" s="205"/>
      <c r="R469" s="205"/>
      <c r="S469" s="205"/>
      <c r="T469" s="205"/>
      <c r="U469" s="205"/>
      <c r="V469" s="205"/>
      <c r="W469" s="205"/>
      <c r="X469" s="205"/>
      <c r="Y469" s="205"/>
      <c r="Z469" s="205"/>
      <c r="AA469" s="205"/>
      <c r="AB469" s="205"/>
      <c r="AC469" s="205"/>
      <c r="AD469" s="205"/>
      <c r="AE469" s="205"/>
      <c r="AF469" s="205"/>
      <c r="AG469" s="205"/>
      <c r="AH469" s="205"/>
      <c r="AI469" s="205"/>
      <c r="AJ469" s="205"/>
    </row>
    <row r="470" spans="3:36" ht="15.75" customHeight="1">
      <c r="C470" s="203"/>
      <c r="D470" s="205"/>
      <c r="E470" s="205"/>
      <c r="F470" s="205"/>
      <c r="G470" s="205"/>
      <c r="H470" s="205"/>
      <c r="I470" s="205"/>
      <c r="J470" s="205"/>
      <c r="K470" s="205"/>
      <c r="L470" s="205"/>
      <c r="M470" s="205"/>
      <c r="N470" s="205"/>
      <c r="O470" s="205"/>
      <c r="P470" s="205"/>
      <c r="Q470" s="205"/>
      <c r="R470" s="205"/>
      <c r="S470" s="205"/>
      <c r="T470" s="205"/>
      <c r="U470" s="205"/>
      <c r="V470" s="205"/>
      <c r="W470" s="205"/>
      <c r="X470" s="205"/>
      <c r="Y470" s="205"/>
      <c r="Z470" s="205"/>
      <c r="AA470" s="205"/>
      <c r="AB470" s="205"/>
      <c r="AC470" s="205"/>
      <c r="AD470" s="205"/>
      <c r="AE470" s="205"/>
      <c r="AF470" s="205"/>
      <c r="AG470" s="205"/>
      <c r="AH470" s="205"/>
      <c r="AI470" s="205"/>
      <c r="AJ470" s="205"/>
    </row>
    <row r="471" spans="3:36" ht="15.75" customHeight="1">
      <c r="C471" s="203"/>
      <c r="D471" s="205"/>
      <c r="E471" s="205"/>
      <c r="F471" s="205"/>
      <c r="G471" s="205"/>
      <c r="H471" s="205"/>
      <c r="I471" s="205"/>
      <c r="J471" s="205"/>
      <c r="K471" s="205"/>
      <c r="L471" s="205"/>
      <c r="M471" s="205"/>
      <c r="N471" s="205"/>
      <c r="O471" s="205"/>
      <c r="P471" s="205"/>
      <c r="Q471" s="205"/>
      <c r="R471" s="205"/>
      <c r="S471" s="205"/>
      <c r="T471" s="205"/>
      <c r="U471" s="205"/>
      <c r="V471" s="205"/>
      <c r="W471" s="205"/>
      <c r="X471" s="205"/>
      <c r="Y471" s="205"/>
      <c r="Z471" s="205"/>
      <c r="AA471" s="205"/>
      <c r="AB471" s="205"/>
      <c r="AC471" s="205"/>
      <c r="AD471" s="205"/>
      <c r="AE471" s="205"/>
      <c r="AF471" s="205"/>
      <c r="AG471" s="205"/>
      <c r="AH471" s="205"/>
      <c r="AI471" s="205"/>
      <c r="AJ471" s="205"/>
    </row>
    <row r="472" spans="3:36" ht="15.75" customHeight="1">
      <c r="C472" s="203"/>
      <c r="D472" s="205"/>
      <c r="E472" s="205"/>
      <c r="F472" s="205"/>
      <c r="G472" s="205"/>
      <c r="H472" s="205"/>
      <c r="I472" s="205"/>
      <c r="J472" s="205"/>
      <c r="K472" s="205"/>
      <c r="L472" s="205"/>
      <c r="M472" s="205"/>
      <c r="N472" s="205"/>
      <c r="O472" s="205"/>
      <c r="P472" s="205"/>
      <c r="Q472" s="205"/>
      <c r="R472" s="205"/>
      <c r="S472" s="205"/>
      <c r="T472" s="205"/>
      <c r="U472" s="205"/>
      <c r="V472" s="205"/>
      <c r="W472" s="205"/>
      <c r="X472" s="205"/>
      <c r="Y472" s="205"/>
      <c r="Z472" s="205"/>
      <c r="AA472" s="205"/>
      <c r="AB472" s="205"/>
      <c r="AC472" s="205"/>
      <c r="AD472" s="205"/>
      <c r="AE472" s="205"/>
      <c r="AF472" s="205"/>
      <c r="AG472" s="205"/>
      <c r="AH472" s="205"/>
      <c r="AI472" s="205"/>
      <c r="AJ472" s="205"/>
    </row>
    <row r="473" spans="3:36" ht="15.75" customHeight="1">
      <c r="C473" s="203"/>
      <c r="D473" s="205"/>
      <c r="E473" s="205"/>
      <c r="F473" s="205"/>
      <c r="G473" s="205"/>
      <c r="H473" s="205"/>
      <c r="I473" s="205"/>
      <c r="J473" s="205"/>
      <c r="K473" s="205"/>
      <c r="L473" s="205"/>
      <c r="M473" s="205"/>
      <c r="N473" s="205"/>
      <c r="O473" s="205"/>
      <c r="P473" s="205"/>
      <c r="Q473" s="205"/>
      <c r="R473" s="205"/>
      <c r="S473" s="205"/>
      <c r="T473" s="205"/>
      <c r="U473" s="205"/>
      <c r="V473" s="205"/>
      <c r="W473" s="205"/>
      <c r="X473" s="205"/>
      <c r="Y473" s="205"/>
      <c r="Z473" s="205"/>
      <c r="AA473" s="205"/>
      <c r="AB473" s="205"/>
      <c r="AC473" s="205"/>
      <c r="AD473" s="205"/>
      <c r="AE473" s="205"/>
      <c r="AF473" s="205"/>
      <c r="AG473" s="205"/>
      <c r="AH473" s="205"/>
      <c r="AI473" s="205"/>
      <c r="AJ473" s="205"/>
    </row>
    <row r="474" spans="3:36" ht="15.75" customHeight="1">
      <c r="C474" s="203"/>
      <c r="D474" s="205"/>
      <c r="E474" s="205"/>
      <c r="F474" s="205"/>
      <c r="G474" s="205"/>
      <c r="H474" s="205"/>
      <c r="I474" s="205"/>
      <c r="J474" s="205"/>
      <c r="K474" s="205"/>
      <c r="L474" s="205"/>
      <c r="M474" s="205"/>
      <c r="N474" s="205"/>
      <c r="O474" s="205"/>
      <c r="P474" s="205"/>
      <c r="Q474" s="205"/>
      <c r="R474" s="205"/>
      <c r="S474" s="205"/>
      <c r="T474" s="205"/>
      <c r="U474" s="205"/>
      <c r="V474" s="205"/>
      <c r="W474" s="205"/>
      <c r="X474" s="205"/>
      <c r="Y474" s="205"/>
      <c r="Z474" s="205"/>
      <c r="AA474" s="205"/>
      <c r="AB474" s="205"/>
      <c r="AC474" s="205"/>
      <c r="AD474" s="205"/>
      <c r="AE474" s="205"/>
      <c r="AF474" s="205"/>
      <c r="AG474" s="205"/>
      <c r="AH474" s="205"/>
      <c r="AI474" s="205"/>
      <c r="AJ474" s="205"/>
    </row>
    <row r="475" spans="3:36" ht="15.75" customHeight="1">
      <c r="C475" s="203"/>
      <c r="D475" s="205"/>
      <c r="E475" s="205"/>
      <c r="F475" s="205"/>
      <c r="G475" s="205"/>
      <c r="H475" s="205"/>
      <c r="I475" s="205"/>
      <c r="J475" s="205"/>
      <c r="K475" s="205"/>
      <c r="L475" s="205"/>
      <c r="M475" s="205"/>
      <c r="N475" s="205"/>
      <c r="O475" s="205"/>
      <c r="P475" s="205"/>
      <c r="Q475" s="205"/>
      <c r="R475" s="205"/>
      <c r="S475" s="205"/>
      <c r="T475" s="205"/>
      <c r="U475" s="205"/>
      <c r="V475" s="205"/>
      <c r="W475" s="205"/>
      <c r="X475" s="205"/>
      <c r="Y475" s="205"/>
      <c r="Z475" s="205"/>
      <c r="AA475" s="205"/>
      <c r="AB475" s="205"/>
      <c r="AC475" s="205"/>
      <c r="AD475" s="205"/>
      <c r="AE475" s="205"/>
      <c r="AF475" s="205"/>
      <c r="AG475" s="205"/>
      <c r="AH475" s="205"/>
      <c r="AI475" s="205"/>
      <c r="AJ475" s="205"/>
    </row>
    <row r="476" spans="3:36" ht="15.75" customHeight="1">
      <c r="C476" s="203"/>
      <c r="D476" s="205"/>
      <c r="E476" s="205"/>
      <c r="F476" s="205"/>
      <c r="G476" s="205"/>
      <c r="H476" s="205"/>
      <c r="I476" s="205"/>
      <c r="J476" s="205"/>
      <c r="K476" s="205"/>
      <c r="L476" s="205"/>
      <c r="M476" s="205"/>
      <c r="N476" s="205"/>
      <c r="O476" s="205"/>
      <c r="P476" s="205"/>
      <c r="Q476" s="205"/>
      <c r="R476" s="205"/>
      <c r="S476" s="205"/>
      <c r="T476" s="205"/>
      <c r="U476" s="205"/>
      <c r="V476" s="205"/>
      <c r="W476" s="205"/>
      <c r="X476" s="205"/>
      <c r="Y476" s="205"/>
      <c r="Z476" s="205"/>
      <c r="AA476" s="205"/>
      <c r="AB476" s="205"/>
      <c r="AC476" s="205"/>
      <c r="AD476" s="205"/>
      <c r="AE476" s="205"/>
      <c r="AF476" s="205"/>
      <c r="AG476" s="205"/>
      <c r="AH476" s="205"/>
      <c r="AI476" s="205"/>
      <c r="AJ476" s="205"/>
    </row>
    <row r="477" spans="3:36" ht="15.75" customHeight="1">
      <c r="C477" s="203"/>
      <c r="D477" s="205"/>
      <c r="E477" s="205"/>
      <c r="F477" s="205"/>
      <c r="G477" s="205"/>
      <c r="H477" s="205"/>
      <c r="I477" s="205"/>
      <c r="J477" s="205"/>
      <c r="K477" s="205"/>
      <c r="L477" s="205"/>
      <c r="M477" s="205"/>
      <c r="N477" s="205"/>
      <c r="O477" s="205"/>
      <c r="P477" s="205"/>
      <c r="Q477" s="205"/>
      <c r="R477" s="205"/>
      <c r="S477" s="205"/>
      <c r="T477" s="205"/>
      <c r="U477" s="205"/>
      <c r="V477" s="205"/>
      <c r="W477" s="205"/>
      <c r="X477" s="205"/>
      <c r="Y477" s="205"/>
      <c r="Z477" s="205"/>
      <c r="AA477" s="205"/>
      <c r="AB477" s="205"/>
      <c r="AC477" s="205"/>
      <c r="AD477" s="205"/>
      <c r="AE477" s="205"/>
      <c r="AF477" s="205"/>
      <c r="AG477" s="205"/>
      <c r="AH477" s="205"/>
      <c r="AI477" s="205"/>
      <c r="AJ477" s="205"/>
    </row>
    <row r="478" spans="3:36" ht="15.75" customHeight="1">
      <c r="C478" s="203"/>
      <c r="D478" s="205"/>
      <c r="E478" s="205"/>
      <c r="F478" s="205"/>
      <c r="G478" s="205"/>
      <c r="H478" s="205"/>
      <c r="I478" s="205"/>
      <c r="J478" s="205"/>
      <c r="K478" s="205"/>
      <c r="L478" s="205"/>
      <c r="M478" s="205"/>
      <c r="N478" s="205"/>
      <c r="O478" s="205"/>
      <c r="P478" s="205"/>
      <c r="Q478" s="205"/>
      <c r="R478" s="205"/>
      <c r="S478" s="205"/>
      <c r="T478" s="205"/>
      <c r="U478" s="205"/>
      <c r="V478" s="205"/>
      <c r="W478" s="205"/>
      <c r="X478" s="205"/>
      <c r="Y478" s="205"/>
      <c r="Z478" s="205"/>
      <c r="AA478" s="205"/>
      <c r="AB478" s="205"/>
      <c r="AC478" s="205"/>
      <c r="AD478" s="205"/>
      <c r="AE478" s="205"/>
      <c r="AF478" s="205"/>
      <c r="AG478" s="205"/>
      <c r="AH478" s="205"/>
      <c r="AI478" s="205"/>
      <c r="AJ478" s="205"/>
    </row>
    <row r="479" spans="3:36" ht="15.75" customHeight="1">
      <c r="C479" s="203"/>
      <c r="D479" s="205"/>
      <c r="E479" s="205"/>
      <c r="F479" s="205"/>
      <c r="G479" s="205"/>
      <c r="H479" s="205"/>
      <c r="I479" s="205"/>
      <c r="J479" s="205"/>
      <c r="K479" s="205"/>
      <c r="L479" s="205"/>
      <c r="M479" s="205"/>
      <c r="N479" s="205"/>
      <c r="O479" s="205"/>
      <c r="P479" s="205"/>
      <c r="Q479" s="205"/>
      <c r="R479" s="205"/>
      <c r="S479" s="205"/>
      <c r="T479" s="205"/>
      <c r="U479" s="205"/>
      <c r="V479" s="205"/>
      <c r="W479" s="205"/>
      <c r="X479" s="205"/>
      <c r="Y479" s="205"/>
      <c r="Z479" s="205"/>
      <c r="AA479" s="205"/>
      <c r="AB479" s="205"/>
      <c r="AC479" s="205"/>
      <c r="AD479" s="205"/>
      <c r="AE479" s="205"/>
      <c r="AF479" s="205"/>
      <c r="AG479" s="205"/>
      <c r="AH479" s="205"/>
      <c r="AI479" s="205"/>
      <c r="AJ479" s="205"/>
    </row>
    <row r="480" spans="3:36" ht="15.75" customHeight="1">
      <c r="C480" s="203"/>
      <c r="D480" s="205"/>
      <c r="E480" s="205"/>
      <c r="F480" s="205"/>
      <c r="G480" s="205"/>
      <c r="H480" s="205"/>
      <c r="I480" s="205"/>
      <c r="J480" s="205"/>
      <c r="K480" s="205"/>
      <c r="L480" s="205"/>
      <c r="M480" s="205"/>
      <c r="N480" s="205"/>
      <c r="O480" s="205"/>
      <c r="P480" s="205"/>
      <c r="Q480" s="205"/>
      <c r="R480" s="205"/>
      <c r="S480" s="205"/>
      <c r="T480" s="205"/>
      <c r="U480" s="205"/>
      <c r="V480" s="205"/>
      <c r="W480" s="205"/>
      <c r="X480" s="205"/>
      <c r="Y480" s="205"/>
      <c r="Z480" s="205"/>
      <c r="AA480" s="205"/>
      <c r="AB480" s="205"/>
      <c r="AC480" s="205"/>
      <c r="AD480" s="205"/>
      <c r="AE480" s="205"/>
      <c r="AF480" s="205"/>
      <c r="AG480" s="205"/>
      <c r="AH480" s="205"/>
      <c r="AI480" s="205"/>
      <c r="AJ480" s="205"/>
    </row>
    <row r="481" spans="3:36" ht="15.75" customHeight="1">
      <c r="C481" s="203"/>
      <c r="D481" s="205"/>
      <c r="E481" s="205"/>
      <c r="F481" s="205"/>
      <c r="G481" s="205"/>
      <c r="H481" s="205"/>
      <c r="I481" s="205"/>
      <c r="J481" s="205"/>
      <c r="K481" s="205"/>
      <c r="L481" s="205"/>
      <c r="M481" s="205"/>
      <c r="N481" s="205"/>
      <c r="O481" s="205"/>
      <c r="P481" s="205"/>
      <c r="Q481" s="205"/>
      <c r="R481" s="205"/>
      <c r="S481" s="205"/>
      <c r="T481" s="205"/>
      <c r="U481" s="205"/>
      <c r="V481" s="205"/>
      <c r="W481" s="205"/>
      <c r="X481" s="205"/>
      <c r="Y481" s="205"/>
      <c r="Z481" s="205"/>
      <c r="AA481" s="205"/>
      <c r="AB481" s="205"/>
      <c r="AC481" s="205"/>
      <c r="AD481" s="205"/>
      <c r="AE481" s="205"/>
      <c r="AF481" s="205"/>
      <c r="AG481" s="205"/>
      <c r="AH481" s="205"/>
      <c r="AI481" s="205"/>
      <c r="AJ481" s="205"/>
    </row>
    <row r="482" spans="3:36" ht="15.75" customHeight="1">
      <c r="C482" s="203"/>
      <c r="D482" s="205"/>
      <c r="E482" s="205"/>
      <c r="F482" s="205"/>
      <c r="G482" s="205"/>
      <c r="H482" s="205"/>
      <c r="I482" s="205"/>
      <c r="J482" s="205"/>
      <c r="K482" s="205"/>
      <c r="L482" s="205"/>
      <c r="M482" s="205"/>
      <c r="N482" s="205"/>
      <c r="O482" s="205"/>
      <c r="P482" s="205"/>
      <c r="Q482" s="205"/>
      <c r="R482" s="205"/>
      <c r="S482" s="205"/>
      <c r="T482" s="205"/>
      <c r="U482" s="205"/>
      <c r="V482" s="205"/>
      <c r="W482" s="205"/>
      <c r="X482" s="205"/>
      <c r="Y482" s="205"/>
      <c r="Z482" s="205"/>
      <c r="AA482" s="205"/>
      <c r="AB482" s="205"/>
      <c r="AC482" s="205"/>
      <c r="AD482" s="205"/>
      <c r="AE482" s="205"/>
      <c r="AF482" s="205"/>
      <c r="AG482" s="205"/>
      <c r="AH482" s="205"/>
      <c r="AI482" s="205"/>
      <c r="AJ482" s="205"/>
    </row>
    <row r="483" spans="3:36" ht="15.75" customHeight="1">
      <c r="C483" s="203"/>
      <c r="D483" s="205"/>
      <c r="E483" s="205"/>
      <c r="F483" s="205"/>
      <c r="G483" s="205"/>
      <c r="H483" s="205"/>
      <c r="I483" s="205"/>
      <c r="J483" s="205"/>
      <c r="K483" s="205"/>
      <c r="L483" s="205"/>
      <c r="M483" s="205"/>
      <c r="N483" s="205"/>
      <c r="O483" s="205"/>
      <c r="P483" s="205"/>
      <c r="Q483" s="205"/>
      <c r="R483" s="205"/>
      <c r="S483" s="205"/>
      <c r="T483" s="205"/>
      <c r="U483" s="205"/>
      <c r="V483" s="205"/>
      <c r="W483" s="205"/>
      <c r="X483" s="205"/>
      <c r="Y483" s="205"/>
      <c r="Z483" s="205"/>
      <c r="AA483" s="205"/>
      <c r="AB483" s="205"/>
      <c r="AC483" s="205"/>
      <c r="AD483" s="205"/>
      <c r="AE483" s="205"/>
      <c r="AF483" s="205"/>
      <c r="AG483" s="205"/>
      <c r="AH483" s="205"/>
      <c r="AI483" s="205"/>
      <c r="AJ483" s="205"/>
    </row>
    <row r="484" spans="3:36" ht="15.75" customHeight="1">
      <c r="C484" s="203"/>
      <c r="D484" s="205"/>
      <c r="E484" s="205"/>
      <c r="F484" s="205"/>
      <c r="G484" s="205"/>
      <c r="H484" s="205"/>
      <c r="I484" s="205"/>
      <c r="J484" s="205"/>
      <c r="K484" s="205"/>
      <c r="L484" s="205"/>
      <c r="M484" s="205"/>
      <c r="N484" s="205"/>
      <c r="O484" s="205"/>
      <c r="P484" s="205"/>
      <c r="Q484" s="205"/>
      <c r="R484" s="205"/>
      <c r="S484" s="205"/>
      <c r="T484" s="205"/>
      <c r="U484" s="205"/>
      <c r="V484" s="205"/>
      <c r="W484" s="205"/>
      <c r="X484" s="205"/>
      <c r="Y484" s="205"/>
      <c r="Z484" s="205"/>
      <c r="AA484" s="205"/>
      <c r="AB484" s="205"/>
      <c r="AC484" s="205"/>
      <c r="AD484" s="205"/>
      <c r="AE484" s="205"/>
      <c r="AF484" s="205"/>
      <c r="AG484" s="205"/>
      <c r="AH484" s="205"/>
      <c r="AI484" s="205"/>
      <c r="AJ484" s="205"/>
    </row>
    <row r="485" spans="3:36" ht="15.75" customHeight="1">
      <c r="C485" s="203"/>
      <c r="D485" s="205"/>
      <c r="E485" s="205"/>
      <c r="F485" s="205"/>
      <c r="G485" s="205"/>
      <c r="H485" s="205"/>
      <c r="I485" s="205"/>
      <c r="J485" s="205"/>
      <c r="K485" s="205"/>
      <c r="L485" s="205"/>
      <c r="M485" s="205"/>
      <c r="N485" s="205"/>
      <c r="O485" s="205"/>
      <c r="P485" s="205"/>
      <c r="Q485" s="205"/>
      <c r="R485" s="205"/>
      <c r="S485" s="205"/>
      <c r="T485" s="205"/>
      <c r="U485" s="205"/>
      <c r="V485" s="205"/>
      <c r="W485" s="205"/>
      <c r="X485" s="205"/>
      <c r="Y485" s="205"/>
      <c r="Z485" s="205"/>
      <c r="AA485" s="205"/>
      <c r="AB485" s="205"/>
      <c r="AC485" s="205"/>
      <c r="AD485" s="205"/>
      <c r="AE485" s="205"/>
      <c r="AF485" s="205"/>
      <c r="AG485" s="205"/>
      <c r="AH485" s="205"/>
      <c r="AI485" s="205"/>
      <c r="AJ485" s="205"/>
    </row>
    <row r="486" spans="3:36" ht="15.75" customHeight="1">
      <c r="C486" s="203"/>
      <c r="D486" s="205"/>
      <c r="E486" s="205"/>
      <c r="F486" s="205"/>
      <c r="G486" s="205"/>
      <c r="H486" s="205"/>
      <c r="I486" s="205"/>
      <c r="J486" s="205"/>
      <c r="K486" s="205"/>
      <c r="L486" s="205"/>
      <c r="M486" s="205"/>
      <c r="N486" s="205"/>
      <c r="O486" s="205"/>
      <c r="P486" s="205"/>
      <c r="Q486" s="205"/>
      <c r="R486" s="205"/>
      <c r="S486" s="205"/>
      <c r="T486" s="205"/>
      <c r="U486" s="205"/>
      <c r="V486" s="205"/>
      <c r="W486" s="205"/>
      <c r="X486" s="205"/>
      <c r="Y486" s="205"/>
      <c r="Z486" s="205"/>
      <c r="AA486" s="205"/>
      <c r="AB486" s="205"/>
      <c r="AC486" s="205"/>
      <c r="AD486" s="205"/>
      <c r="AE486" s="205"/>
      <c r="AF486" s="205"/>
      <c r="AG486" s="205"/>
      <c r="AH486" s="205"/>
      <c r="AI486" s="205"/>
      <c r="AJ486" s="205"/>
    </row>
    <row r="487" spans="3:36" ht="15.75" customHeight="1">
      <c r="C487" s="203"/>
      <c r="D487" s="205"/>
      <c r="E487" s="205"/>
      <c r="F487" s="205"/>
      <c r="G487" s="205"/>
      <c r="H487" s="205"/>
      <c r="I487" s="205"/>
      <c r="J487" s="205"/>
      <c r="K487" s="205"/>
      <c r="L487" s="205"/>
      <c r="M487" s="205"/>
      <c r="N487" s="205"/>
      <c r="O487" s="205"/>
      <c r="P487" s="205"/>
      <c r="Q487" s="205"/>
      <c r="R487" s="205"/>
      <c r="S487" s="205"/>
      <c r="T487" s="205"/>
      <c r="U487" s="205"/>
      <c r="V487" s="205"/>
      <c r="W487" s="205"/>
      <c r="X487" s="205"/>
      <c r="Y487" s="205"/>
      <c r="Z487" s="205"/>
      <c r="AA487" s="205"/>
      <c r="AB487" s="205"/>
      <c r="AC487" s="205"/>
      <c r="AD487" s="205"/>
      <c r="AE487" s="205"/>
      <c r="AF487" s="205"/>
      <c r="AG487" s="205"/>
      <c r="AH487" s="205"/>
      <c r="AI487" s="205"/>
      <c r="AJ487" s="205"/>
    </row>
    <row r="488" spans="3:36" ht="15.75" customHeight="1">
      <c r="C488" s="203"/>
      <c r="D488" s="205"/>
      <c r="E488" s="205"/>
      <c r="F488" s="205"/>
      <c r="G488" s="205"/>
      <c r="H488" s="205"/>
      <c r="I488" s="205"/>
      <c r="J488" s="205"/>
      <c r="K488" s="205"/>
      <c r="L488" s="205"/>
      <c r="M488" s="205"/>
      <c r="N488" s="205"/>
      <c r="O488" s="205"/>
      <c r="P488" s="205"/>
      <c r="Q488" s="205"/>
      <c r="R488" s="205"/>
      <c r="S488" s="205"/>
      <c r="T488" s="205"/>
      <c r="U488" s="205"/>
      <c r="V488" s="205"/>
      <c r="W488" s="205"/>
      <c r="X488" s="205"/>
      <c r="Y488" s="205"/>
      <c r="Z488" s="205"/>
      <c r="AA488" s="205"/>
      <c r="AB488" s="205"/>
      <c r="AC488" s="205"/>
      <c r="AD488" s="205"/>
      <c r="AE488" s="205"/>
      <c r="AF488" s="205"/>
      <c r="AG488" s="205"/>
      <c r="AH488" s="205"/>
      <c r="AI488" s="205"/>
      <c r="AJ488" s="205"/>
    </row>
    <row r="489" spans="3:36" ht="15.75" customHeight="1">
      <c r="C489" s="203"/>
      <c r="D489" s="205"/>
      <c r="E489" s="205"/>
      <c r="F489" s="205"/>
      <c r="G489" s="205"/>
      <c r="H489" s="205"/>
      <c r="I489" s="205"/>
      <c r="J489" s="205"/>
      <c r="K489" s="205"/>
      <c r="L489" s="205"/>
      <c r="M489" s="205"/>
      <c r="N489" s="205"/>
      <c r="O489" s="205"/>
      <c r="P489" s="205"/>
      <c r="Q489" s="205"/>
      <c r="R489" s="205"/>
      <c r="S489" s="205"/>
      <c r="T489" s="205"/>
      <c r="U489" s="205"/>
      <c r="V489" s="205"/>
      <c r="W489" s="205"/>
      <c r="X489" s="205"/>
      <c r="Y489" s="205"/>
      <c r="Z489" s="205"/>
      <c r="AA489" s="205"/>
      <c r="AB489" s="205"/>
      <c r="AC489" s="205"/>
      <c r="AD489" s="205"/>
      <c r="AE489" s="205"/>
      <c r="AF489" s="205"/>
      <c r="AG489" s="205"/>
      <c r="AH489" s="205"/>
      <c r="AI489" s="205"/>
      <c r="AJ489" s="205"/>
    </row>
    <row r="490" spans="3:36" ht="15.75" customHeight="1">
      <c r="C490" s="203"/>
      <c r="D490" s="205"/>
      <c r="E490" s="205"/>
      <c r="F490" s="205"/>
      <c r="G490" s="205"/>
      <c r="H490" s="205"/>
      <c r="I490" s="205"/>
      <c r="J490" s="205"/>
      <c r="K490" s="205"/>
      <c r="L490" s="205"/>
      <c r="M490" s="205"/>
      <c r="N490" s="205"/>
      <c r="O490" s="205"/>
      <c r="P490" s="205"/>
      <c r="Q490" s="205"/>
      <c r="R490" s="205"/>
      <c r="S490" s="205"/>
      <c r="T490" s="205"/>
      <c r="U490" s="205"/>
      <c r="V490" s="205"/>
      <c r="W490" s="205"/>
      <c r="X490" s="205"/>
      <c r="Y490" s="205"/>
      <c r="Z490" s="205"/>
      <c r="AA490" s="205"/>
      <c r="AB490" s="205"/>
      <c r="AC490" s="205"/>
      <c r="AD490" s="205"/>
      <c r="AE490" s="205"/>
      <c r="AF490" s="205"/>
      <c r="AG490" s="205"/>
      <c r="AH490" s="205"/>
      <c r="AI490" s="205"/>
      <c r="AJ490" s="205"/>
    </row>
    <row r="491" spans="3:36" ht="15.75" customHeight="1">
      <c r="C491" s="203"/>
      <c r="D491" s="205"/>
      <c r="E491" s="205"/>
      <c r="F491" s="205"/>
      <c r="G491" s="205"/>
      <c r="H491" s="205"/>
      <c r="I491" s="205"/>
      <c r="J491" s="205"/>
      <c r="K491" s="205"/>
      <c r="L491" s="205"/>
      <c r="M491" s="205"/>
      <c r="N491" s="205"/>
      <c r="O491" s="205"/>
      <c r="P491" s="205"/>
      <c r="Q491" s="205"/>
      <c r="R491" s="205"/>
      <c r="S491" s="205"/>
      <c r="T491" s="205"/>
      <c r="U491" s="205"/>
      <c r="V491" s="205"/>
      <c r="W491" s="205"/>
      <c r="X491" s="205"/>
      <c r="Y491" s="205"/>
      <c r="Z491" s="205"/>
      <c r="AA491" s="205"/>
      <c r="AB491" s="205"/>
      <c r="AC491" s="205"/>
      <c r="AD491" s="205"/>
      <c r="AE491" s="205"/>
      <c r="AF491" s="205"/>
      <c r="AG491" s="205"/>
      <c r="AH491" s="205"/>
      <c r="AI491" s="205"/>
      <c r="AJ491" s="205"/>
    </row>
    <row r="492" spans="3:36" ht="15.75" customHeight="1">
      <c r="C492" s="203"/>
      <c r="D492" s="205"/>
      <c r="E492" s="205"/>
      <c r="F492" s="205"/>
      <c r="G492" s="205"/>
      <c r="H492" s="205"/>
      <c r="I492" s="205"/>
      <c r="J492" s="205"/>
      <c r="K492" s="205"/>
      <c r="L492" s="205"/>
      <c r="M492" s="205"/>
      <c r="N492" s="205"/>
      <c r="O492" s="205"/>
      <c r="P492" s="205"/>
      <c r="Q492" s="205"/>
      <c r="R492" s="205"/>
      <c r="S492" s="205"/>
      <c r="T492" s="205"/>
      <c r="U492" s="205"/>
      <c r="V492" s="205"/>
      <c r="W492" s="205"/>
      <c r="X492" s="205"/>
      <c r="Y492" s="205"/>
      <c r="Z492" s="205"/>
      <c r="AA492" s="205"/>
      <c r="AB492" s="205"/>
      <c r="AC492" s="205"/>
      <c r="AD492" s="205"/>
      <c r="AE492" s="205"/>
      <c r="AF492" s="205"/>
      <c r="AG492" s="205"/>
      <c r="AH492" s="205"/>
      <c r="AI492" s="205"/>
      <c r="AJ492" s="205"/>
    </row>
    <row r="493" spans="3:36" ht="15.75" customHeight="1">
      <c r="C493" s="203"/>
      <c r="D493" s="205"/>
      <c r="E493" s="205"/>
      <c r="F493" s="205"/>
      <c r="G493" s="205"/>
      <c r="H493" s="205"/>
      <c r="I493" s="205"/>
      <c r="J493" s="205"/>
      <c r="K493" s="205"/>
      <c r="L493" s="205"/>
      <c r="M493" s="205"/>
      <c r="N493" s="205"/>
      <c r="O493" s="205"/>
      <c r="P493" s="205"/>
      <c r="Q493" s="205"/>
      <c r="R493" s="205"/>
      <c r="S493" s="205"/>
      <c r="T493" s="205"/>
      <c r="U493" s="205"/>
      <c r="V493" s="205"/>
      <c r="W493" s="205"/>
      <c r="X493" s="205"/>
      <c r="Y493" s="205"/>
      <c r="Z493" s="205"/>
      <c r="AA493" s="205"/>
      <c r="AB493" s="205"/>
      <c r="AC493" s="205"/>
      <c r="AD493" s="205"/>
      <c r="AE493" s="205"/>
      <c r="AF493" s="205"/>
      <c r="AG493" s="205"/>
      <c r="AH493" s="205"/>
      <c r="AI493" s="205"/>
      <c r="AJ493" s="205"/>
    </row>
    <row r="494" spans="3:36" ht="15.75" customHeight="1">
      <c r="C494" s="203"/>
      <c r="D494" s="205"/>
      <c r="E494" s="205"/>
      <c r="F494" s="205"/>
      <c r="G494" s="205"/>
      <c r="H494" s="205"/>
      <c r="I494" s="205"/>
      <c r="J494" s="205"/>
      <c r="K494" s="205"/>
      <c r="L494" s="205"/>
      <c r="M494" s="205"/>
      <c r="N494" s="205"/>
      <c r="O494" s="205"/>
      <c r="P494" s="205"/>
      <c r="Q494" s="205"/>
      <c r="R494" s="205"/>
      <c r="S494" s="205"/>
      <c r="T494" s="205"/>
      <c r="U494" s="205"/>
      <c r="V494" s="205"/>
      <c r="W494" s="205"/>
      <c r="X494" s="205"/>
      <c r="Y494" s="205"/>
      <c r="Z494" s="205"/>
      <c r="AA494" s="205"/>
      <c r="AB494" s="205"/>
      <c r="AC494" s="205"/>
      <c r="AD494" s="205"/>
      <c r="AE494" s="205"/>
      <c r="AF494" s="205"/>
      <c r="AG494" s="205"/>
      <c r="AH494" s="205"/>
      <c r="AI494" s="205"/>
      <c r="AJ494" s="205"/>
    </row>
    <row r="495" spans="3:36" ht="15.75" customHeight="1">
      <c r="C495" s="203"/>
      <c r="D495" s="205"/>
      <c r="E495" s="205"/>
      <c r="F495" s="205"/>
      <c r="G495" s="205"/>
      <c r="H495" s="205"/>
      <c r="I495" s="205"/>
      <c r="J495" s="205"/>
      <c r="K495" s="205"/>
      <c r="L495" s="205"/>
      <c r="M495" s="205"/>
      <c r="N495" s="205"/>
      <c r="O495" s="205"/>
      <c r="P495" s="205"/>
      <c r="Q495" s="205"/>
      <c r="R495" s="205"/>
      <c r="S495" s="205"/>
      <c r="T495" s="205"/>
      <c r="U495" s="205"/>
      <c r="V495" s="205"/>
      <c r="W495" s="205"/>
      <c r="X495" s="205"/>
      <c r="Y495" s="205"/>
      <c r="Z495" s="205"/>
      <c r="AA495" s="205"/>
      <c r="AB495" s="205"/>
      <c r="AC495" s="205"/>
      <c r="AD495" s="205"/>
      <c r="AE495" s="205"/>
      <c r="AF495" s="205"/>
      <c r="AG495" s="205"/>
      <c r="AH495" s="205"/>
      <c r="AI495" s="205"/>
      <c r="AJ495" s="205"/>
    </row>
    <row r="496" spans="3:36" ht="15.75" customHeight="1">
      <c r="C496" s="203"/>
      <c r="D496" s="205"/>
      <c r="E496" s="205"/>
      <c r="F496" s="205"/>
      <c r="G496" s="205"/>
      <c r="H496" s="205"/>
      <c r="I496" s="205"/>
      <c r="J496" s="205"/>
      <c r="K496" s="205"/>
      <c r="L496" s="205"/>
      <c r="M496" s="205"/>
      <c r="N496" s="205"/>
      <c r="O496" s="205"/>
      <c r="P496" s="205"/>
      <c r="Q496" s="205"/>
      <c r="R496" s="205"/>
      <c r="S496" s="205"/>
      <c r="T496" s="205"/>
      <c r="U496" s="205"/>
      <c r="V496" s="205"/>
      <c r="W496" s="205"/>
      <c r="X496" s="205"/>
      <c r="Y496" s="205"/>
      <c r="Z496" s="205"/>
      <c r="AA496" s="205"/>
      <c r="AB496" s="205"/>
      <c r="AC496" s="205"/>
      <c r="AD496" s="205"/>
      <c r="AE496" s="205"/>
      <c r="AF496" s="205"/>
      <c r="AG496" s="205"/>
      <c r="AH496" s="205"/>
      <c r="AI496" s="205"/>
      <c r="AJ496" s="205"/>
    </row>
    <row r="497" spans="3:36" ht="15.75" customHeight="1">
      <c r="C497" s="203"/>
      <c r="D497" s="205"/>
      <c r="E497" s="205"/>
      <c r="F497" s="205"/>
      <c r="G497" s="205"/>
      <c r="H497" s="205"/>
      <c r="I497" s="205"/>
      <c r="J497" s="205"/>
      <c r="K497" s="205"/>
      <c r="L497" s="205"/>
      <c r="M497" s="205"/>
      <c r="N497" s="205"/>
      <c r="O497" s="205"/>
      <c r="P497" s="205"/>
      <c r="Q497" s="205"/>
      <c r="R497" s="205"/>
      <c r="S497" s="205"/>
      <c r="T497" s="205"/>
      <c r="U497" s="205"/>
      <c r="V497" s="205"/>
      <c r="W497" s="205"/>
      <c r="X497" s="205"/>
      <c r="Y497" s="205"/>
      <c r="Z497" s="205"/>
      <c r="AA497" s="205"/>
      <c r="AB497" s="205"/>
      <c r="AC497" s="205"/>
      <c r="AD497" s="205"/>
      <c r="AE497" s="205"/>
      <c r="AF497" s="205"/>
      <c r="AG497" s="205"/>
      <c r="AH497" s="205"/>
      <c r="AI497" s="205"/>
      <c r="AJ497" s="205"/>
    </row>
    <row r="498" spans="3:36" ht="15.75" customHeight="1">
      <c r="C498" s="203"/>
      <c r="D498" s="205"/>
      <c r="E498" s="205"/>
      <c r="F498" s="205"/>
      <c r="G498" s="205"/>
      <c r="H498" s="205"/>
      <c r="I498" s="205"/>
      <c r="J498" s="205"/>
      <c r="K498" s="205"/>
      <c r="L498" s="205"/>
      <c r="M498" s="205"/>
      <c r="N498" s="205"/>
      <c r="O498" s="205"/>
      <c r="P498" s="205"/>
      <c r="Q498" s="205"/>
      <c r="R498" s="205"/>
      <c r="S498" s="205"/>
      <c r="T498" s="205"/>
      <c r="U498" s="205"/>
      <c r="V498" s="205"/>
      <c r="W498" s="205"/>
      <c r="X498" s="205"/>
      <c r="Y498" s="205"/>
      <c r="Z498" s="205"/>
      <c r="AA498" s="205"/>
      <c r="AB498" s="205"/>
      <c r="AC498" s="205"/>
      <c r="AD498" s="205"/>
      <c r="AE498" s="205"/>
      <c r="AF498" s="205"/>
      <c r="AG498" s="205"/>
      <c r="AH498" s="205"/>
      <c r="AI498" s="205"/>
      <c r="AJ498" s="205"/>
    </row>
    <row r="499" spans="3:36" ht="15.75" customHeight="1">
      <c r="C499" s="203"/>
      <c r="D499" s="205"/>
      <c r="E499" s="205"/>
      <c r="F499" s="205"/>
      <c r="G499" s="205"/>
      <c r="H499" s="205"/>
      <c r="I499" s="205"/>
      <c r="J499" s="205"/>
      <c r="K499" s="205"/>
      <c r="L499" s="205"/>
      <c r="M499" s="205"/>
      <c r="N499" s="205"/>
      <c r="O499" s="205"/>
      <c r="P499" s="205"/>
      <c r="Q499" s="205"/>
      <c r="R499" s="205"/>
      <c r="S499" s="205"/>
      <c r="T499" s="205"/>
      <c r="U499" s="205"/>
      <c r="V499" s="205"/>
      <c r="W499" s="205"/>
      <c r="X499" s="205"/>
      <c r="Y499" s="205"/>
      <c r="Z499" s="205"/>
      <c r="AA499" s="205"/>
      <c r="AB499" s="205"/>
      <c r="AC499" s="205"/>
      <c r="AD499" s="205"/>
      <c r="AE499" s="205"/>
      <c r="AF499" s="205"/>
      <c r="AG499" s="205"/>
      <c r="AH499" s="205"/>
      <c r="AI499" s="205"/>
      <c r="AJ499" s="205"/>
    </row>
    <row r="500" spans="3:36" ht="15.75" customHeight="1">
      <c r="C500" s="203"/>
      <c r="D500" s="205"/>
      <c r="E500" s="205"/>
      <c r="F500" s="205"/>
      <c r="G500" s="205"/>
      <c r="H500" s="205"/>
      <c r="I500" s="205"/>
      <c r="J500" s="205"/>
      <c r="K500" s="205"/>
      <c r="L500" s="205"/>
      <c r="M500" s="205"/>
      <c r="N500" s="205"/>
      <c r="O500" s="205"/>
      <c r="P500" s="205"/>
      <c r="Q500" s="205"/>
      <c r="R500" s="205"/>
      <c r="S500" s="205"/>
      <c r="T500" s="205"/>
      <c r="U500" s="205"/>
      <c r="V500" s="205"/>
      <c r="W500" s="205"/>
      <c r="X500" s="205"/>
      <c r="Y500" s="205"/>
      <c r="Z500" s="205"/>
      <c r="AA500" s="205"/>
      <c r="AB500" s="205"/>
      <c r="AC500" s="205"/>
      <c r="AD500" s="205"/>
      <c r="AE500" s="205"/>
      <c r="AF500" s="205"/>
      <c r="AG500" s="205"/>
      <c r="AH500" s="205"/>
      <c r="AI500" s="205"/>
      <c r="AJ500" s="205"/>
    </row>
    <row r="501" spans="3:36" ht="15.75" customHeight="1">
      <c r="C501" s="203"/>
      <c r="D501" s="205"/>
      <c r="E501" s="205"/>
      <c r="F501" s="205"/>
      <c r="G501" s="205"/>
      <c r="H501" s="205"/>
      <c r="I501" s="205"/>
      <c r="J501" s="205"/>
      <c r="K501" s="205"/>
      <c r="L501" s="205"/>
      <c r="M501" s="205"/>
      <c r="N501" s="205"/>
      <c r="O501" s="205"/>
      <c r="P501" s="205"/>
      <c r="Q501" s="205"/>
      <c r="R501" s="205"/>
      <c r="S501" s="205"/>
      <c r="T501" s="205"/>
      <c r="U501" s="205"/>
      <c r="V501" s="205"/>
      <c r="W501" s="205"/>
      <c r="X501" s="205"/>
      <c r="Y501" s="205"/>
      <c r="Z501" s="205"/>
      <c r="AA501" s="205"/>
      <c r="AB501" s="205"/>
      <c r="AC501" s="205"/>
      <c r="AD501" s="205"/>
      <c r="AE501" s="205"/>
      <c r="AF501" s="205"/>
      <c r="AG501" s="205"/>
      <c r="AH501" s="205"/>
      <c r="AI501" s="205"/>
      <c r="AJ501" s="205"/>
    </row>
    <row r="502" spans="3:36" ht="15.75" customHeight="1">
      <c r="C502" s="203"/>
      <c r="D502" s="205"/>
      <c r="E502" s="205"/>
      <c r="F502" s="205"/>
      <c r="G502" s="205"/>
      <c r="H502" s="205"/>
      <c r="I502" s="205"/>
      <c r="J502" s="205"/>
      <c r="K502" s="205"/>
      <c r="L502" s="205"/>
      <c r="M502" s="205"/>
      <c r="N502" s="205"/>
      <c r="O502" s="205"/>
      <c r="P502" s="205"/>
      <c r="Q502" s="205"/>
      <c r="R502" s="205"/>
      <c r="S502" s="205"/>
      <c r="T502" s="205"/>
      <c r="U502" s="205"/>
      <c r="V502" s="205"/>
      <c r="W502" s="205"/>
      <c r="X502" s="205"/>
      <c r="Y502" s="205"/>
      <c r="Z502" s="205"/>
      <c r="AA502" s="205"/>
      <c r="AB502" s="205"/>
      <c r="AC502" s="205"/>
      <c r="AD502" s="205"/>
      <c r="AE502" s="205"/>
      <c r="AF502" s="205"/>
      <c r="AG502" s="205"/>
      <c r="AH502" s="205"/>
      <c r="AI502" s="205"/>
      <c r="AJ502" s="205"/>
    </row>
    <row r="503" spans="3:36" ht="15.75" customHeight="1">
      <c r="C503" s="203"/>
      <c r="D503" s="205"/>
      <c r="E503" s="205"/>
      <c r="F503" s="205"/>
      <c r="G503" s="205"/>
      <c r="H503" s="205"/>
      <c r="I503" s="205"/>
      <c r="J503" s="205"/>
      <c r="K503" s="205"/>
      <c r="L503" s="205"/>
      <c r="M503" s="205"/>
      <c r="N503" s="205"/>
      <c r="O503" s="205"/>
      <c r="P503" s="205"/>
      <c r="Q503" s="205"/>
      <c r="R503" s="205"/>
      <c r="S503" s="205"/>
      <c r="T503" s="205"/>
      <c r="U503" s="205"/>
      <c r="V503" s="205"/>
      <c r="W503" s="205"/>
      <c r="X503" s="205"/>
      <c r="Y503" s="205"/>
      <c r="Z503" s="205"/>
      <c r="AA503" s="205"/>
      <c r="AB503" s="205"/>
      <c r="AC503" s="205"/>
      <c r="AD503" s="205"/>
      <c r="AE503" s="205"/>
      <c r="AF503" s="205"/>
      <c r="AG503" s="205"/>
      <c r="AH503" s="205"/>
      <c r="AI503" s="205"/>
      <c r="AJ503" s="205"/>
    </row>
    <row r="504" spans="3:36" ht="15.75" customHeight="1">
      <c r="C504" s="203"/>
      <c r="D504" s="205"/>
      <c r="E504" s="205"/>
      <c r="F504" s="205"/>
      <c r="G504" s="205"/>
      <c r="H504" s="205"/>
      <c r="I504" s="205"/>
      <c r="J504" s="205"/>
      <c r="K504" s="205"/>
      <c r="L504" s="205"/>
      <c r="M504" s="205"/>
      <c r="N504" s="205"/>
      <c r="O504" s="205"/>
      <c r="P504" s="205"/>
      <c r="Q504" s="205"/>
      <c r="R504" s="205"/>
      <c r="S504" s="205"/>
      <c r="T504" s="205"/>
      <c r="U504" s="205"/>
      <c r="V504" s="205"/>
      <c r="W504" s="205"/>
      <c r="X504" s="205"/>
      <c r="Y504" s="205"/>
      <c r="Z504" s="205"/>
      <c r="AA504" s="205"/>
      <c r="AB504" s="205"/>
      <c r="AC504" s="205"/>
      <c r="AD504" s="205"/>
      <c r="AE504" s="205"/>
      <c r="AF504" s="205"/>
      <c r="AG504" s="205"/>
      <c r="AH504" s="205"/>
      <c r="AI504" s="205"/>
      <c r="AJ504" s="205"/>
    </row>
    <row r="505" spans="3:36" ht="15.75" customHeight="1">
      <c r="C505" s="203"/>
      <c r="D505" s="205"/>
      <c r="E505" s="205"/>
      <c r="F505" s="205"/>
      <c r="G505" s="205"/>
      <c r="H505" s="205"/>
      <c r="I505" s="205"/>
      <c r="J505" s="205"/>
      <c r="K505" s="205"/>
      <c r="L505" s="205"/>
      <c r="M505" s="205"/>
      <c r="N505" s="205"/>
      <c r="O505" s="205"/>
      <c r="P505" s="205"/>
      <c r="Q505" s="205"/>
      <c r="R505" s="205"/>
      <c r="S505" s="205"/>
      <c r="T505" s="205"/>
      <c r="U505" s="205"/>
      <c r="V505" s="205"/>
      <c r="W505" s="205"/>
      <c r="X505" s="205"/>
      <c r="Y505" s="205"/>
      <c r="Z505" s="205"/>
      <c r="AA505" s="205"/>
      <c r="AB505" s="205"/>
      <c r="AC505" s="205"/>
      <c r="AD505" s="205"/>
      <c r="AE505" s="205"/>
      <c r="AF505" s="205"/>
      <c r="AG505" s="205"/>
      <c r="AH505" s="205"/>
      <c r="AI505" s="205"/>
      <c r="AJ505" s="205"/>
    </row>
    <row r="506" spans="3:36" ht="15.75" customHeight="1">
      <c r="C506" s="203"/>
      <c r="D506" s="205"/>
      <c r="E506" s="205"/>
      <c r="F506" s="205"/>
      <c r="G506" s="205"/>
      <c r="H506" s="205"/>
      <c r="I506" s="205"/>
      <c r="J506" s="205"/>
      <c r="K506" s="205"/>
      <c r="L506" s="205"/>
      <c r="M506" s="205"/>
      <c r="N506" s="205"/>
      <c r="O506" s="205"/>
      <c r="P506" s="205"/>
      <c r="Q506" s="205"/>
      <c r="R506" s="205"/>
      <c r="S506" s="205"/>
      <c r="T506" s="205"/>
      <c r="U506" s="205"/>
      <c r="V506" s="205"/>
      <c r="W506" s="205"/>
      <c r="X506" s="205"/>
      <c r="Y506" s="205"/>
      <c r="Z506" s="205"/>
      <c r="AA506" s="205"/>
      <c r="AB506" s="205"/>
      <c r="AC506" s="205"/>
      <c r="AD506" s="205"/>
      <c r="AE506" s="205"/>
      <c r="AF506" s="205"/>
      <c r="AG506" s="205"/>
      <c r="AH506" s="205"/>
      <c r="AI506" s="205"/>
      <c r="AJ506" s="205"/>
    </row>
    <row r="507" spans="3:36" ht="15.75" customHeight="1">
      <c r="C507" s="203"/>
      <c r="D507" s="205"/>
      <c r="E507" s="205"/>
      <c r="F507" s="205"/>
      <c r="G507" s="205"/>
      <c r="H507" s="205"/>
      <c r="I507" s="205"/>
      <c r="J507" s="205"/>
      <c r="K507" s="205"/>
      <c r="L507" s="205"/>
      <c r="M507" s="205"/>
      <c r="N507" s="205"/>
      <c r="O507" s="205"/>
      <c r="P507" s="205"/>
      <c r="Q507" s="205"/>
      <c r="R507" s="205"/>
      <c r="S507" s="205"/>
      <c r="T507" s="205"/>
      <c r="U507" s="205"/>
      <c r="V507" s="205"/>
      <c r="W507" s="205"/>
      <c r="X507" s="205"/>
      <c r="Y507" s="205"/>
      <c r="Z507" s="205"/>
      <c r="AA507" s="205"/>
      <c r="AB507" s="205"/>
      <c r="AC507" s="205"/>
      <c r="AD507" s="205"/>
      <c r="AE507" s="205"/>
      <c r="AF507" s="205"/>
      <c r="AG507" s="205"/>
      <c r="AH507" s="205"/>
      <c r="AI507" s="205"/>
      <c r="AJ507" s="205"/>
    </row>
    <row r="508" spans="3:36" ht="15.75" customHeight="1">
      <c r="C508" s="203"/>
      <c r="D508" s="205"/>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c r="AA508" s="205"/>
      <c r="AB508" s="205"/>
      <c r="AC508" s="205"/>
      <c r="AD508" s="205"/>
      <c r="AE508" s="205"/>
      <c r="AF508" s="205"/>
      <c r="AG508" s="205"/>
      <c r="AH508" s="205"/>
      <c r="AI508" s="205"/>
      <c r="AJ508" s="205"/>
    </row>
    <row r="509" spans="3:36" ht="15.75" customHeight="1">
      <c r="C509" s="203"/>
      <c r="D509" s="205"/>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c r="AF509" s="205"/>
      <c r="AG509" s="205"/>
      <c r="AH509" s="205"/>
      <c r="AI509" s="205"/>
      <c r="AJ509" s="205"/>
    </row>
    <row r="510" spans="3:36" ht="15.75" customHeight="1">
      <c r="C510" s="203"/>
      <c r="D510" s="205"/>
      <c r="E510" s="205"/>
      <c r="F510" s="205"/>
      <c r="G510" s="205"/>
      <c r="H510" s="205"/>
      <c r="I510" s="205"/>
      <c r="J510" s="205"/>
      <c r="K510" s="205"/>
      <c r="L510" s="205"/>
      <c r="M510" s="205"/>
      <c r="N510" s="205"/>
      <c r="O510" s="205"/>
      <c r="P510" s="205"/>
      <c r="Q510" s="205"/>
      <c r="R510" s="205"/>
      <c r="S510" s="205"/>
      <c r="T510" s="205"/>
      <c r="U510" s="205"/>
      <c r="V510" s="205"/>
      <c r="W510" s="205"/>
      <c r="X510" s="205"/>
      <c r="Y510" s="205"/>
      <c r="Z510" s="205"/>
      <c r="AA510" s="205"/>
      <c r="AB510" s="205"/>
      <c r="AC510" s="205"/>
      <c r="AD510" s="205"/>
      <c r="AE510" s="205"/>
      <c r="AF510" s="205"/>
      <c r="AG510" s="205"/>
      <c r="AH510" s="205"/>
      <c r="AI510" s="205"/>
      <c r="AJ510" s="205"/>
    </row>
    <row r="511" spans="3:36" ht="15.75" customHeight="1">
      <c r="C511" s="203"/>
      <c r="D511" s="205"/>
      <c r="E511" s="205"/>
      <c r="F511" s="205"/>
      <c r="G511" s="205"/>
      <c r="H511" s="205"/>
      <c r="I511" s="205"/>
      <c r="J511" s="205"/>
      <c r="K511" s="205"/>
      <c r="L511" s="205"/>
      <c r="M511" s="205"/>
      <c r="N511" s="205"/>
      <c r="O511" s="205"/>
      <c r="P511" s="205"/>
      <c r="Q511" s="205"/>
      <c r="R511" s="205"/>
      <c r="S511" s="205"/>
      <c r="T511" s="205"/>
      <c r="U511" s="205"/>
      <c r="V511" s="205"/>
      <c r="W511" s="205"/>
      <c r="X511" s="205"/>
      <c r="Y511" s="205"/>
      <c r="Z511" s="205"/>
      <c r="AA511" s="205"/>
      <c r="AB511" s="205"/>
      <c r="AC511" s="205"/>
      <c r="AD511" s="205"/>
      <c r="AE511" s="205"/>
      <c r="AF511" s="205"/>
      <c r="AG511" s="205"/>
      <c r="AH511" s="205"/>
      <c r="AI511" s="205"/>
      <c r="AJ511" s="205"/>
    </row>
    <row r="512" spans="3:36" ht="15.75" customHeight="1">
      <c r="C512" s="203"/>
      <c r="D512" s="205"/>
      <c r="E512" s="205"/>
      <c r="F512" s="205"/>
      <c r="G512" s="205"/>
      <c r="H512" s="205"/>
      <c r="I512" s="205"/>
      <c r="J512" s="205"/>
      <c r="K512" s="205"/>
      <c r="L512" s="205"/>
      <c r="M512" s="205"/>
      <c r="N512" s="205"/>
      <c r="O512" s="205"/>
      <c r="P512" s="205"/>
      <c r="Q512" s="205"/>
      <c r="R512" s="205"/>
      <c r="S512" s="205"/>
      <c r="T512" s="205"/>
      <c r="U512" s="205"/>
      <c r="V512" s="205"/>
      <c r="W512" s="205"/>
      <c r="X512" s="205"/>
      <c r="Y512" s="205"/>
      <c r="Z512" s="205"/>
      <c r="AA512" s="205"/>
      <c r="AB512" s="205"/>
      <c r="AC512" s="205"/>
      <c r="AD512" s="205"/>
      <c r="AE512" s="205"/>
      <c r="AF512" s="205"/>
      <c r="AG512" s="205"/>
      <c r="AH512" s="205"/>
      <c r="AI512" s="205"/>
      <c r="AJ512" s="205"/>
    </row>
    <row r="513" spans="3:36" ht="15.75" customHeight="1">
      <c r="C513" s="203"/>
      <c r="D513" s="205"/>
      <c r="E513" s="205"/>
      <c r="F513" s="205"/>
      <c r="G513" s="205"/>
      <c r="H513" s="205"/>
      <c r="I513" s="205"/>
      <c r="J513" s="205"/>
      <c r="K513" s="205"/>
      <c r="L513" s="205"/>
      <c r="M513" s="205"/>
      <c r="N513" s="205"/>
      <c r="O513" s="205"/>
      <c r="P513" s="205"/>
      <c r="Q513" s="205"/>
      <c r="R513" s="205"/>
      <c r="S513" s="205"/>
      <c r="T513" s="205"/>
      <c r="U513" s="205"/>
      <c r="V513" s="205"/>
      <c r="W513" s="205"/>
      <c r="X513" s="205"/>
      <c r="Y513" s="205"/>
      <c r="Z513" s="205"/>
      <c r="AA513" s="205"/>
      <c r="AB513" s="205"/>
      <c r="AC513" s="205"/>
      <c r="AD513" s="205"/>
      <c r="AE513" s="205"/>
      <c r="AF513" s="205"/>
      <c r="AG513" s="205"/>
      <c r="AH513" s="205"/>
      <c r="AI513" s="205"/>
      <c r="AJ513" s="205"/>
    </row>
    <row r="514" spans="3:36" ht="15.75" customHeight="1">
      <c r="C514" s="203"/>
      <c r="D514" s="205"/>
      <c r="E514" s="205"/>
      <c r="F514" s="205"/>
      <c r="G514" s="205"/>
      <c r="H514" s="205"/>
      <c r="I514" s="205"/>
      <c r="J514" s="205"/>
      <c r="K514" s="205"/>
      <c r="L514" s="205"/>
      <c r="M514" s="205"/>
      <c r="N514" s="205"/>
      <c r="O514" s="205"/>
      <c r="P514" s="205"/>
      <c r="Q514" s="205"/>
      <c r="R514" s="205"/>
      <c r="S514" s="205"/>
      <c r="T514" s="205"/>
      <c r="U514" s="205"/>
      <c r="V514" s="205"/>
      <c r="W514" s="205"/>
      <c r="X514" s="205"/>
      <c r="Y514" s="205"/>
      <c r="Z514" s="205"/>
      <c r="AA514" s="205"/>
      <c r="AB514" s="205"/>
      <c r="AC514" s="205"/>
      <c r="AD514" s="205"/>
      <c r="AE514" s="205"/>
      <c r="AF514" s="205"/>
      <c r="AG514" s="205"/>
      <c r="AH514" s="205"/>
      <c r="AI514" s="205"/>
      <c r="AJ514" s="205"/>
    </row>
    <row r="515" spans="3:36" ht="15.75" customHeight="1">
      <c r="C515" s="203"/>
      <c r="D515" s="205"/>
      <c r="E515" s="205"/>
      <c r="F515" s="205"/>
      <c r="G515" s="205"/>
      <c r="H515" s="205"/>
      <c r="I515" s="205"/>
      <c r="J515" s="205"/>
      <c r="K515" s="205"/>
      <c r="L515" s="205"/>
      <c r="M515" s="205"/>
      <c r="N515" s="205"/>
      <c r="O515" s="205"/>
      <c r="P515" s="205"/>
      <c r="Q515" s="205"/>
      <c r="R515" s="205"/>
      <c r="S515" s="205"/>
      <c r="T515" s="205"/>
      <c r="U515" s="205"/>
      <c r="V515" s="205"/>
      <c r="W515" s="205"/>
      <c r="X515" s="205"/>
      <c r="Y515" s="205"/>
      <c r="Z515" s="205"/>
      <c r="AA515" s="205"/>
      <c r="AB515" s="205"/>
      <c r="AC515" s="205"/>
      <c r="AD515" s="205"/>
      <c r="AE515" s="205"/>
      <c r="AF515" s="205"/>
      <c r="AG515" s="205"/>
      <c r="AH515" s="205"/>
      <c r="AI515" s="205"/>
      <c r="AJ515" s="205"/>
    </row>
    <row r="516" spans="3:36" ht="15.75" customHeight="1">
      <c r="C516" s="203"/>
      <c r="D516" s="205"/>
      <c r="E516" s="205"/>
      <c r="F516" s="205"/>
      <c r="G516" s="205"/>
      <c r="H516" s="205"/>
      <c r="I516" s="205"/>
      <c r="J516" s="205"/>
      <c r="K516" s="205"/>
      <c r="L516" s="205"/>
      <c r="M516" s="205"/>
      <c r="N516" s="205"/>
      <c r="O516" s="205"/>
      <c r="P516" s="205"/>
      <c r="Q516" s="205"/>
      <c r="R516" s="205"/>
      <c r="S516" s="205"/>
      <c r="T516" s="205"/>
      <c r="U516" s="205"/>
      <c r="V516" s="205"/>
      <c r="W516" s="205"/>
      <c r="X516" s="205"/>
      <c r="Y516" s="205"/>
      <c r="Z516" s="205"/>
      <c r="AA516" s="205"/>
      <c r="AB516" s="205"/>
      <c r="AC516" s="205"/>
      <c r="AD516" s="205"/>
      <c r="AE516" s="205"/>
      <c r="AF516" s="205"/>
      <c r="AG516" s="205"/>
      <c r="AH516" s="205"/>
      <c r="AI516" s="205"/>
      <c r="AJ516" s="205"/>
    </row>
    <row r="517" spans="3:36" ht="15.75" customHeight="1">
      <c r="C517" s="203"/>
      <c r="D517" s="205"/>
      <c r="E517" s="205"/>
      <c r="F517" s="205"/>
      <c r="G517" s="205"/>
      <c r="H517" s="205"/>
      <c r="I517" s="205"/>
      <c r="J517" s="205"/>
      <c r="K517" s="205"/>
      <c r="L517" s="205"/>
      <c r="M517" s="205"/>
      <c r="N517" s="205"/>
      <c r="O517" s="205"/>
      <c r="P517" s="205"/>
      <c r="Q517" s="205"/>
      <c r="R517" s="205"/>
      <c r="S517" s="205"/>
      <c r="T517" s="205"/>
      <c r="U517" s="205"/>
      <c r="V517" s="205"/>
      <c r="W517" s="205"/>
      <c r="X517" s="205"/>
      <c r="Y517" s="205"/>
      <c r="Z517" s="205"/>
      <c r="AA517" s="205"/>
      <c r="AB517" s="205"/>
      <c r="AC517" s="205"/>
      <c r="AD517" s="205"/>
      <c r="AE517" s="205"/>
      <c r="AF517" s="205"/>
      <c r="AG517" s="205"/>
      <c r="AH517" s="205"/>
      <c r="AI517" s="205"/>
      <c r="AJ517" s="205"/>
    </row>
    <row r="518" spans="3:36" ht="15.75" customHeight="1">
      <c r="C518" s="203"/>
      <c r="D518" s="205"/>
      <c r="E518" s="205"/>
      <c r="F518" s="205"/>
      <c r="G518" s="205"/>
      <c r="H518" s="205"/>
      <c r="I518" s="205"/>
      <c r="J518" s="205"/>
      <c r="K518" s="205"/>
      <c r="L518" s="205"/>
      <c r="M518" s="205"/>
      <c r="N518" s="205"/>
      <c r="O518" s="205"/>
      <c r="P518" s="205"/>
      <c r="Q518" s="205"/>
      <c r="R518" s="205"/>
      <c r="S518" s="205"/>
      <c r="T518" s="205"/>
      <c r="U518" s="205"/>
      <c r="V518" s="205"/>
      <c r="W518" s="205"/>
      <c r="X518" s="205"/>
      <c r="Y518" s="205"/>
      <c r="Z518" s="205"/>
      <c r="AA518" s="205"/>
      <c r="AB518" s="205"/>
      <c r="AC518" s="205"/>
      <c r="AD518" s="205"/>
      <c r="AE518" s="205"/>
      <c r="AF518" s="205"/>
      <c r="AG518" s="205"/>
      <c r="AH518" s="205"/>
      <c r="AI518" s="205"/>
      <c r="AJ518" s="205"/>
    </row>
    <row r="519" spans="3:36" ht="15.75" customHeight="1">
      <c r="C519" s="203"/>
      <c r="D519" s="205"/>
      <c r="E519" s="205"/>
      <c r="F519" s="205"/>
      <c r="G519" s="205"/>
      <c r="H519" s="205"/>
      <c r="I519" s="205"/>
      <c r="J519" s="205"/>
      <c r="K519" s="205"/>
      <c r="L519" s="205"/>
      <c r="M519" s="205"/>
      <c r="N519" s="205"/>
      <c r="O519" s="205"/>
      <c r="P519" s="205"/>
      <c r="Q519" s="205"/>
      <c r="R519" s="205"/>
      <c r="S519" s="205"/>
      <c r="T519" s="205"/>
      <c r="U519" s="205"/>
      <c r="V519" s="205"/>
      <c r="W519" s="205"/>
      <c r="X519" s="205"/>
      <c r="Y519" s="205"/>
      <c r="Z519" s="205"/>
      <c r="AA519" s="205"/>
      <c r="AB519" s="205"/>
      <c r="AC519" s="205"/>
      <c r="AD519" s="205"/>
      <c r="AE519" s="205"/>
      <c r="AF519" s="205"/>
      <c r="AG519" s="205"/>
      <c r="AH519" s="205"/>
      <c r="AI519" s="205"/>
      <c r="AJ519" s="205"/>
    </row>
    <row r="520" spans="3:36" ht="15.75" customHeight="1">
      <c r="C520" s="203"/>
      <c r="D520" s="205"/>
      <c r="E520" s="205"/>
      <c r="F520" s="205"/>
      <c r="G520" s="205"/>
      <c r="H520" s="205"/>
      <c r="I520" s="205"/>
      <c r="J520" s="205"/>
      <c r="K520" s="205"/>
      <c r="L520" s="205"/>
      <c r="M520" s="205"/>
      <c r="N520" s="205"/>
      <c r="O520" s="205"/>
      <c r="P520" s="205"/>
      <c r="Q520" s="205"/>
      <c r="R520" s="205"/>
      <c r="S520" s="205"/>
      <c r="T520" s="205"/>
      <c r="U520" s="205"/>
      <c r="V520" s="205"/>
      <c r="W520" s="205"/>
      <c r="X520" s="205"/>
      <c r="Y520" s="205"/>
      <c r="Z520" s="205"/>
      <c r="AA520" s="205"/>
      <c r="AB520" s="205"/>
      <c r="AC520" s="205"/>
      <c r="AD520" s="205"/>
      <c r="AE520" s="205"/>
      <c r="AF520" s="205"/>
      <c r="AG520" s="205"/>
      <c r="AH520" s="205"/>
      <c r="AI520" s="205"/>
      <c r="AJ520" s="205"/>
    </row>
    <row r="521" spans="3:36" ht="15.75" customHeight="1">
      <c r="C521" s="203"/>
      <c r="D521" s="205"/>
      <c r="E521" s="205"/>
      <c r="F521" s="205"/>
      <c r="G521" s="205"/>
      <c r="H521" s="205"/>
      <c r="I521" s="205"/>
      <c r="J521" s="205"/>
      <c r="K521" s="205"/>
      <c r="L521" s="205"/>
      <c r="M521" s="205"/>
      <c r="N521" s="205"/>
      <c r="O521" s="205"/>
      <c r="P521" s="205"/>
      <c r="Q521" s="205"/>
      <c r="R521" s="205"/>
      <c r="S521" s="205"/>
      <c r="T521" s="205"/>
      <c r="U521" s="205"/>
      <c r="V521" s="205"/>
      <c r="W521" s="205"/>
      <c r="X521" s="205"/>
      <c r="Y521" s="205"/>
      <c r="Z521" s="205"/>
      <c r="AA521" s="205"/>
      <c r="AB521" s="205"/>
      <c r="AC521" s="205"/>
      <c r="AD521" s="205"/>
      <c r="AE521" s="205"/>
      <c r="AF521" s="205"/>
      <c r="AG521" s="205"/>
      <c r="AH521" s="205"/>
      <c r="AI521" s="205"/>
      <c r="AJ521" s="205"/>
    </row>
    <row r="522" spans="3:36" ht="15.75" customHeight="1">
      <c r="C522" s="203"/>
      <c r="D522" s="205"/>
      <c r="E522" s="205"/>
      <c r="F522" s="205"/>
      <c r="G522" s="205"/>
      <c r="H522" s="205"/>
      <c r="I522" s="205"/>
      <c r="J522" s="205"/>
      <c r="K522" s="205"/>
      <c r="L522" s="205"/>
      <c r="M522" s="205"/>
      <c r="N522" s="205"/>
      <c r="O522" s="205"/>
      <c r="P522" s="205"/>
      <c r="Q522" s="205"/>
      <c r="R522" s="205"/>
      <c r="S522" s="205"/>
      <c r="T522" s="205"/>
      <c r="U522" s="205"/>
      <c r="V522" s="205"/>
      <c r="W522" s="205"/>
      <c r="X522" s="205"/>
      <c r="Y522" s="205"/>
      <c r="Z522" s="205"/>
      <c r="AA522" s="205"/>
      <c r="AB522" s="205"/>
      <c r="AC522" s="205"/>
      <c r="AD522" s="205"/>
      <c r="AE522" s="205"/>
      <c r="AF522" s="205"/>
      <c r="AG522" s="205"/>
      <c r="AH522" s="205"/>
      <c r="AI522" s="205"/>
      <c r="AJ522" s="205"/>
    </row>
    <row r="523" spans="3:36" ht="15.75" customHeight="1">
      <c r="C523" s="203"/>
      <c r="D523" s="205"/>
      <c r="E523" s="205"/>
      <c r="F523" s="205"/>
      <c r="G523" s="205"/>
      <c r="H523" s="205"/>
      <c r="I523" s="205"/>
      <c r="J523" s="205"/>
      <c r="K523" s="205"/>
      <c r="L523" s="205"/>
      <c r="M523" s="205"/>
      <c r="N523" s="205"/>
      <c r="O523" s="205"/>
      <c r="P523" s="205"/>
      <c r="Q523" s="205"/>
      <c r="R523" s="205"/>
      <c r="S523" s="205"/>
      <c r="T523" s="205"/>
      <c r="U523" s="205"/>
      <c r="V523" s="205"/>
      <c r="W523" s="205"/>
      <c r="X523" s="205"/>
      <c r="Y523" s="205"/>
      <c r="Z523" s="205"/>
      <c r="AA523" s="205"/>
      <c r="AB523" s="205"/>
      <c r="AC523" s="205"/>
      <c r="AD523" s="205"/>
      <c r="AE523" s="205"/>
      <c r="AF523" s="205"/>
      <c r="AG523" s="205"/>
      <c r="AH523" s="205"/>
      <c r="AI523" s="205"/>
      <c r="AJ523" s="205"/>
    </row>
    <row r="524" spans="3:36" ht="15.75" customHeight="1">
      <c r="C524" s="203"/>
      <c r="D524" s="205"/>
      <c r="E524" s="205"/>
      <c r="F524" s="205"/>
      <c r="G524" s="205"/>
      <c r="H524" s="205"/>
      <c r="I524" s="205"/>
      <c r="J524" s="205"/>
      <c r="K524" s="205"/>
      <c r="L524" s="205"/>
      <c r="M524" s="205"/>
      <c r="N524" s="205"/>
      <c r="O524" s="205"/>
      <c r="P524" s="205"/>
      <c r="Q524" s="205"/>
      <c r="R524" s="205"/>
      <c r="S524" s="205"/>
      <c r="T524" s="205"/>
      <c r="U524" s="205"/>
      <c r="V524" s="205"/>
      <c r="W524" s="205"/>
      <c r="X524" s="205"/>
      <c r="Y524" s="205"/>
      <c r="Z524" s="205"/>
      <c r="AA524" s="205"/>
      <c r="AB524" s="205"/>
      <c r="AC524" s="205"/>
      <c r="AD524" s="205"/>
      <c r="AE524" s="205"/>
      <c r="AF524" s="205"/>
      <c r="AG524" s="205"/>
      <c r="AH524" s="205"/>
      <c r="AI524" s="205"/>
      <c r="AJ524" s="205"/>
    </row>
    <row r="525" spans="3:36" ht="15.75" customHeight="1">
      <c r="C525" s="203"/>
      <c r="D525" s="205"/>
      <c r="E525" s="205"/>
      <c r="F525" s="205"/>
      <c r="G525" s="205"/>
      <c r="H525" s="205"/>
      <c r="I525" s="205"/>
      <c r="J525" s="205"/>
      <c r="K525" s="205"/>
      <c r="L525" s="205"/>
      <c r="M525" s="205"/>
      <c r="N525" s="205"/>
      <c r="O525" s="205"/>
      <c r="P525" s="205"/>
      <c r="Q525" s="205"/>
      <c r="R525" s="205"/>
      <c r="S525" s="205"/>
      <c r="T525" s="205"/>
      <c r="U525" s="205"/>
      <c r="V525" s="205"/>
      <c r="W525" s="205"/>
      <c r="X525" s="205"/>
      <c r="Y525" s="205"/>
      <c r="Z525" s="205"/>
      <c r="AA525" s="205"/>
      <c r="AB525" s="205"/>
      <c r="AC525" s="205"/>
      <c r="AD525" s="205"/>
      <c r="AE525" s="205"/>
      <c r="AF525" s="205"/>
      <c r="AG525" s="205"/>
      <c r="AH525" s="205"/>
      <c r="AI525" s="205"/>
      <c r="AJ525" s="205"/>
    </row>
    <row r="526" spans="3:36" ht="15.75" customHeight="1">
      <c r="C526" s="203"/>
      <c r="D526" s="205"/>
      <c r="E526" s="205"/>
      <c r="F526" s="205"/>
      <c r="G526" s="205"/>
      <c r="H526" s="205"/>
      <c r="I526" s="205"/>
      <c r="J526" s="205"/>
      <c r="K526" s="205"/>
      <c r="L526" s="205"/>
      <c r="M526" s="205"/>
      <c r="N526" s="205"/>
      <c r="O526" s="205"/>
      <c r="P526" s="205"/>
      <c r="Q526" s="205"/>
      <c r="R526" s="205"/>
      <c r="S526" s="205"/>
      <c r="T526" s="205"/>
      <c r="U526" s="205"/>
      <c r="V526" s="205"/>
      <c r="W526" s="205"/>
      <c r="X526" s="205"/>
      <c r="Y526" s="205"/>
      <c r="Z526" s="205"/>
      <c r="AA526" s="205"/>
      <c r="AB526" s="205"/>
      <c r="AC526" s="205"/>
      <c r="AD526" s="205"/>
      <c r="AE526" s="205"/>
      <c r="AF526" s="205"/>
      <c r="AG526" s="205"/>
      <c r="AH526" s="205"/>
      <c r="AI526" s="205"/>
      <c r="AJ526" s="205"/>
    </row>
    <row r="527" spans="3:36" ht="15.75" customHeight="1">
      <c r="C527" s="203"/>
      <c r="D527" s="205"/>
      <c r="E527" s="205"/>
      <c r="F527" s="205"/>
      <c r="G527" s="205"/>
      <c r="H527" s="205"/>
      <c r="I527" s="205"/>
      <c r="J527" s="205"/>
      <c r="K527" s="205"/>
      <c r="L527" s="205"/>
      <c r="M527" s="205"/>
      <c r="N527" s="205"/>
      <c r="O527" s="205"/>
      <c r="P527" s="205"/>
      <c r="Q527" s="205"/>
      <c r="R527" s="205"/>
      <c r="S527" s="205"/>
      <c r="T527" s="205"/>
      <c r="U527" s="205"/>
      <c r="V527" s="205"/>
      <c r="W527" s="205"/>
      <c r="X527" s="205"/>
      <c r="Y527" s="205"/>
      <c r="Z527" s="205"/>
      <c r="AA527" s="205"/>
      <c r="AB527" s="205"/>
      <c r="AC527" s="205"/>
      <c r="AD527" s="205"/>
      <c r="AE527" s="205"/>
      <c r="AF527" s="205"/>
      <c r="AG527" s="205"/>
      <c r="AH527" s="205"/>
      <c r="AI527" s="205"/>
      <c r="AJ527" s="205"/>
    </row>
    <row r="528" spans="3:36" ht="15.75" customHeight="1">
      <c r="C528" s="203"/>
      <c r="D528" s="205"/>
      <c r="E528" s="205"/>
      <c r="F528" s="205"/>
      <c r="G528" s="205"/>
      <c r="H528" s="205"/>
      <c r="I528" s="205"/>
      <c r="J528" s="205"/>
      <c r="K528" s="205"/>
      <c r="L528" s="205"/>
      <c r="M528" s="205"/>
      <c r="N528" s="205"/>
      <c r="O528" s="205"/>
      <c r="P528" s="205"/>
      <c r="Q528" s="205"/>
      <c r="R528" s="205"/>
      <c r="S528" s="205"/>
      <c r="T528" s="205"/>
      <c r="U528" s="205"/>
      <c r="V528" s="205"/>
      <c r="W528" s="205"/>
      <c r="X528" s="205"/>
      <c r="Y528" s="205"/>
      <c r="Z528" s="205"/>
      <c r="AA528" s="205"/>
      <c r="AB528" s="205"/>
      <c r="AC528" s="205"/>
      <c r="AD528" s="205"/>
      <c r="AE528" s="205"/>
      <c r="AF528" s="205"/>
      <c r="AG528" s="205"/>
      <c r="AH528" s="205"/>
      <c r="AI528" s="205"/>
      <c r="AJ528" s="205"/>
    </row>
    <row r="529" spans="3:36" ht="15.75" customHeight="1">
      <c r="C529" s="203"/>
      <c r="D529" s="205"/>
      <c r="E529" s="205"/>
      <c r="F529" s="205"/>
      <c r="G529" s="205"/>
      <c r="H529" s="205"/>
      <c r="I529" s="205"/>
      <c r="J529" s="205"/>
      <c r="K529" s="205"/>
      <c r="L529" s="205"/>
      <c r="M529" s="205"/>
      <c r="N529" s="205"/>
      <c r="O529" s="205"/>
      <c r="P529" s="205"/>
      <c r="Q529" s="205"/>
      <c r="R529" s="205"/>
      <c r="S529" s="205"/>
      <c r="T529" s="205"/>
      <c r="U529" s="205"/>
      <c r="V529" s="205"/>
      <c r="W529" s="205"/>
      <c r="X529" s="205"/>
      <c r="Y529" s="205"/>
      <c r="Z529" s="205"/>
      <c r="AA529" s="205"/>
      <c r="AB529" s="205"/>
      <c r="AC529" s="205"/>
      <c r="AD529" s="205"/>
      <c r="AE529" s="205"/>
      <c r="AF529" s="205"/>
      <c r="AG529" s="205"/>
      <c r="AH529" s="205"/>
      <c r="AI529" s="205"/>
      <c r="AJ529" s="205"/>
    </row>
    <row r="530" spans="3:36" ht="15.75" customHeight="1">
      <c r="C530" s="203"/>
      <c r="D530" s="205"/>
      <c r="E530" s="205"/>
      <c r="F530" s="205"/>
      <c r="G530" s="205"/>
      <c r="H530" s="205"/>
      <c r="I530" s="205"/>
      <c r="J530" s="205"/>
      <c r="K530" s="205"/>
      <c r="L530" s="205"/>
      <c r="M530" s="205"/>
      <c r="N530" s="205"/>
      <c r="O530" s="205"/>
      <c r="P530" s="205"/>
      <c r="Q530" s="205"/>
      <c r="R530" s="205"/>
      <c r="S530" s="205"/>
      <c r="T530" s="205"/>
      <c r="U530" s="205"/>
      <c r="V530" s="205"/>
      <c r="W530" s="205"/>
      <c r="X530" s="205"/>
      <c r="Y530" s="205"/>
      <c r="Z530" s="205"/>
      <c r="AA530" s="205"/>
      <c r="AB530" s="205"/>
      <c r="AC530" s="205"/>
      <c r="AD530" s="205"/>
      <c r="AE530" s="205"/>
      <c r="AF530" s="205"/>
      <c r="AG530" s="205"/>
      <c r="AH530" s="205"/>
      <c r="AI530" s="205"/>
      <c r="AJ530" s="205"/>
    </row>
    <row r="531" spans="3:36" ht="15.75" customHeight="1">
      <c r="C531" s="203"/>
      <c r="D531" s="205"/>
      <c r="E531" s="205"/>
      <c r="F531" s="205"/>
      <c r="G531" s="205"/>
      <c r="H531" s="205"/>
      <c r="I531" s="205"/>
      <c r="J531" s="205"/>
      <c r="K531" s="205"/>
      <c r="L531" s="205"/>
      <c r="M531" s="205"/>
      <c r="N531" s="205"/>
      <c r="O531" s="205"/>
      <c r="P531" s="205"/>
      <c r="Q531" s="205"/>
      <c r="R531" s="205"/>
      <c r="S531" s="205"/>
      <c r="T531" s="205"/>
      <c r="U531" s="205"/>
      <c r="V531" s="205"/>
      <c r="W531" s="205"/>
      <c r="X531" s="205"/>
      <c r="Y531" s="205"/>
      <c r="Z531" s="205"/>
      <c r="AA531" s="205"/>
      <c r="AB531" s="205"/>
      <c r="AC531" s="205"/>
      <c r="AD531" s="205"/>
      <c r="AE531" s="205"/>
      <c r="AF531" s="205"/>
      <c r="AG531" s="205"/>
      <c r="AH531" s="205"/>
      <c r="AI531" s="205"/>
      <c r="AJ531" s="205"/>
    </row>
    <row r="532" spans="3:36" ht="15.75" customHeight="1">
      <c r="C532" s="203"/>
      <c r="D532" s="205"/>
      <c r="E532" s="205"/>
      <c r="F532" s="205"/>
      <c r="G532" s="205"/>
      <c r="H532" s="205"/>
      <c r="I532" s="205"/>
      <c r="J532" s="205"/>
      <c r="K532" s="205"/>
      <c r="L532" s="205"/>
      <c r="M532" s="205"/>
      <c r="N532" s="205"/>
      <c r="O532" s="205"/>
      <c r="P532" s="205"/>
      <c r="Q532" s="205"/>
      <c r="R532" s="205"/>
      <c r="S532" s="205"/>
      <c r="T532" s="205"/>
      <c r="U532" s="205"/>
      <c r="V532" s="205"/>
      <c r="W532" s="205"/>
      <c r="X532" s="205"/>
      <c r="Y532" s="205"/>
      <c r="Z532" s="205"/>
      <c r="AA532" s="205"/>
      <c r="AB532" s="205"/>
      <c r="AC532" s="205"/>
      <c r="AD532" s="205"/>
      <c r="AE532" s="205"/>
      <c r="AF532" s="205"/>
      <c r="AG532" s="205"/>
      <c r="AH532" s="205"/>
      <c r="AI532" s="205"/>
      <c r="AJ532" s="205"/>
    </row>
    <row r="533" spans="3:36" ht="15.75" customHeight="1">
      <c r="C533" s="203"/>
      <c r="D533" s="205"/>
      <c r="E533" s="205"/>
      <c r="F533" s="205"/>
      <c r="G533" s="205"/>
      <c r="H533" s="205"/>
      <c r="I533" s="205"/>
      <c r="J533" s="205"/>
      <c r="K533" s="205"/>
      <c r="L533" s="205"/>
      <c r="M533" s="205"/>
      <c r="N533" s="205"/>
      <c r="O533" s="205"/>
      <c r="P533" s="205"/>
      <c r="Q533" s="205"/>
      <c r="R533" s="205"/>
      <c r="S533" s="205"/>
      <c r="T533" s="205"/>
      <c r="U533" s="205"/>
      <c r="V533" s="205"/>
      <c r="W533" s="205"/>
      <c r="X533" s="205"/>
      <c r="Y533" s="205"/>
      <c r="Z533" s="205"/>
      <c r="AA533" s="205"/>
      <c r="AB533" s="205"/>
      <c r="AC533" s="205"/>
      <c r="AD533" s="205"/>
      <c r="AE533" s="205"/>
      <c r="AF533" s="205"/>
      <c r="AG533" s="205"/>
      <c r="AH533" s="205"/>
      <c r="AI533" s="205"/>
      <c r="AJ533" s="205"/>
    </row>
    <row r="534" spans="3:36" ht="15.75" customHeight="1">
      <c r="C534" s="203"/>
      <c r="D534" s="205"/>
      <c r="E534" s="205"/>
      <c r="F534" s="205"/>
      <c r="G534" s="205"/>
      <c r="H534" s="205"/>
      <c r="I534" s="205"/>
      <c r="J534" s="205"/>
      <c r="K534" s="205"/>
      <c r="L534" s="205"/>
      <c r="M534" s="205"/>
      <c r="N534" s="205"/>
      <c r="O534" s="205"/>
      <c r="P534" s="205"/>
      <c r="Q534" s="205"/>
      <c r="R534" s="205"/>
      <c r="S534" s="205"/>
      <c r="T534" s="205"/>
      <c r="U534" s="205"/>
      <c r="V534" s="205"/>
      <c r="W534" s="205"/>
      <c r="X534" s="205"/>
      <c r="Y534" s="205"/>
      <c r="Z534" s="205"/>
      <c r="AA534" s="205"/>
      <c r="AB534" s="205"/>
      <c r="AC534" s="205"/>
      <c r="AD534" s="205"/>
      <c r="AE534" s="205"/>
      <c r="AF534" s="205"/>
      <c r="AG534" s="205"/>
      <c r="AH534" s="205"/>
      <c r="AI534" s="205"/>
      <c r="AJ534" s="205"/>
    </row>
    <row r="535" spans="3:36" ht="15.75" customHeight="1">
      <c r="C535" s="203"/>
      <c r="D535" s="205"/>
      <c r="E535" s="205"/>
      <c r="F535" s="205"/>
      <c r="G535" s="205"/>
      <c r="H535" s="205"/>
      <c r="I535" s="205"/>
      <c r="J535" s="205"/>
      <c r="K535" s="205"/>
      <c r="L535" s="205"/>
      <c r="M535" s="205"/>
      <c r="N535" s="205"/>
      <c r="O535" s="205"/>
      <c r="P535" s="205"/>
      <c r="Q535" s="205"/>
      <c r="R535" s="205"/>
      <c r="S535" s="205"/>
      <c r="T535" s="205"/>
      <c r="U535" s="205"/>
      <c r="V535" s="205"/>
      <c r="W535" s="205"/>
      <c r="X535" s="205"/>
      <c r="Y535" s="205"/>
      <c r="Z535" s="205"/>
      <c r="AA535" s="205"/>
      <c r="AB535" s="205"/>
      <c r="AC535" s="205"/>
      <c r="AD535" s="205"/>
      <c r="AE535" s="205"/>
      <c r="AF535" s="205"/>
      <c r="AG535" s="205"/>
      <c r="AH535" s="205"/>
      <c r="AI535" s="205"/>
      <c r="AJ535" s="205"/>
    </row>
    <row r="536" spans="3:36" ht="15.75" customHeight="1">
      <c r="C536" s="203"/>
      <c r="D536" s="205"/>
      <c r="E536" s="205"/>
      <c r="F536" s="205"/>
      <c r="G536" s="205"/>
      <c r="H536" s="205"/>
      <c r="I536" s="205"/>
      <c r="J536" s="205"/>
      <c r="K536" s="205"/>
      <c r="L536" s="205"/>
      <c r="M536" s="205"/>
      <c r="N536" s="205"/>
      <c r="O536" s="205"/>
      <c r="P536" s="205"/>
      <c r="Q536" s="205"/>
      <c r="R536" s="205"/>
      <c r="S536" s="205"/>
      <c r="T536" s="205"/>
      <c r="U536" s="205"/>
      <c r="V536" s="205"/>
      <c r="W536" s="205"/>
      <c r="X536" s="205"/>
      <c r="Y536" s="205"/>
      <c r="Z536" s="205"/>
      <c r="AA536" s="205"/>
      <c r="AB536" s="205"/>
      <c r="AC536" s="205"/>
      <c r="AD536" s="205"/>
      <c r="AE536" s="205"/>
      <c r="AF536" s="205"/>
      <c r="AG536" s="205"/>
      <c r="AH536" s="205"/>
      <c r="AI536" s="205"/>
      <c r="AJ536" s="205"/>
    </row>
    <row r="537" spans="3:36" ht="15.75" customHeight="1">
      <c r="C537" s="203"/>
      <c r="D537" s="205"/>
      <c r="E537" s="205"/>
      <c r="F537" s="205"/>
      <c r="G537" s="205"/>
      <c r="H537" s="205"/>
      <c r="I537" s="205"/>
      <c r="J537" s="205"/>
      <c r="K537" s="205"/>
      <c r="L537" s="205"/>
      <c r="M537" s="205"/>
      <c r="N537" s="205"/>
      <c r="O537" s="205"/>
      <c r="P537" s="205"/>
      <c r="Q537" s="205"/>
      <c r="R537" s="205"/>
      <c r="S537" s="205"/>
      <c r="T537" s="205"/>
      <c r="U537" s="205"/>
      <c r="V537" s="205"/>
      <c r="W537" s="205"/>
      <c r="X537" s="205"/>
      <c r="Y537" s="205"/>
      <c r="Z537" s="205"/>
      <c r="AA537" s="205"/>
      <c r="AB537" s="205"/>
      <c r="AC537" s="205"/>
      <c r="AD537" s="205"/>
      <c r="AE537" s="205"/>
      <c r="AF537" s="205"/>
      <c r="AG537" s="205"/>
      <c r="AH537" s="205"/>
      <c r="AI537" s="205"/>
      <c r="AJ537" s="205"/>
    </row>
    <row r="538" spans="3:36" ht="15.75" customHeight="1">
      <c r="C538" s="203"/>
      <c r="D538" s="205"/>
      <c r="E538" s="205"/>
      <c r="F538" s="205"/>
      <c r="G538" s="205"/>
      <c r="H538" s="205"/>
      <c r="I538" s="205"/>
      <c r="J538" s="205"/>
      <c r="K538" s="205"/>
      <c r="L538" s="205"/>
      <c r="M538" s="205"/>
      <c r="N538" s="205"/>
      <c r="O538" s="205"/>
      <c r="P538" s="205"/>
      <c r="Q538" s="205"/>
      <c r="R538" s="205"/>
      <c r="S538" s="205"/>
      <c r="T538" s="205"/>
      <c r="U538" s="205"/>
      <c r="V538" s="205"/>
      <c r="W538" s="205"/>
      <c r="X538" s="205"/>
      <c r="Y538" s="205"/>
      <c r="Z538" s="205"/>
      <c r="AA538" s="205"/>
      <c r="AB538" s="205"/>
      <c r="AC538" s="205"/>
      <c r="AD538" s="205"/>
      <c r="AE538" s="205"/>
      <c r="AF538" s="205"/>
      <c r="AG538" s="205"/>
      <c r="AH538" s="205"/>
      <c r="AI538" s="205"/>
      <c r="AJ538" s="205"/>
    </row>
    <row r="539" spans="3:36" ht="15.75" customHeight="1">
      <c r="C539" s="203"/>
      <c r="D539" s="205"/>
      <c r="E539" s="205"/>
      <c r="F539" s="205"/>
      <c r="G539" s="205"/>
      <c r="H539" s="205"/>
      <c r="I539" s="205"/>
      <c r="J539" s="205"/>
      <c r="K539" s="205"/>
      <c r="L539" s="205"/>
      <c r="M539" s="205"/>
      <c r="N539" s="205"/>
      <c r="O539" s="205"/>
      <c r="P539" s="205"/>
      <c r="Q539" s="205"/>
      <c r="R539" s="205"/>
      <c r="S539" s="205"/>
      <c r="T539" s="205"/>
      <c r="U539" s="205"/>
      <c r="V539" s="205"/>
      <c r="W539" s="205"/>
      <c r="X539" s="205"/>
      <c r="Y539" s="205"/>
      <c r="Z539" s="205"/>
      <c r="AA539" s="205"/>
      <c r="AB539" s="205"/>
      <c r="AC539" s="205"/>
      <c r="AD539" s="205"/>
      <c r="AE539" s="205"/>
      <c r="AF539" s="205"/>
      <c r="AG539" s="205"/>
      <c r="AH539" s="205"/>
      <c r="AI539" s="205"/>
      <c r="AJ539" s="205"/>
    </row>
    <row r="540" spans="3:36" ht="15.75" customHeight="1">
      <c r="C540" s="203"/>
      <c r="D540" s="205"/>
      <c r="E540" s="205"/>
      <c r="F540" s="205"/>
      <c r="G540" s="205"/>
      <c r="H540" s="205"/>
      <c r="I540" s="205"/>
      <c r="J540" s="205"/>
      <c r="K540" s="205"/>
      <c r="L540" s="205"/>
      <c r="M540" s="205"/>
      <c r="N540" s="205"/>
      <c r="O540" s="205"/>
      <c r="P540" s="205"/>
      <c r="Q540" s="205"/>
      <c r="R540" s="205"/>
      <c r="S540" s="205"/>
      <c r="T540" s="205"/>
      <c r="U540" s="205"/>
      <c r="V540" s="205"/>
      <c r="W540" s="205"/>
      <c r="X540" s="205"/>
      <c r="Y540" s="205"/>
      <c r="Z540" s="205"/>
      <c r="AA540" s="205"/>
      <c r="AB540" s="205"/>
      <c r="AC540" s="205"/>
      <c r="AD540" s="205"/>
      <c r="AE540" s="205"/>
      <c r="AF540" s="205"/>
      <c r="AG540" s="205"/>
      <c r="AH540" s="205"/>
      <c r="AI540" s="205"/>
      <c r="AJ540" s="205"/>
    </row>
    <row r="541" spans="3:36" ht="15.75" customHeight="1">
      <c r="C541" s="203"/>
      <c r="D541" s="205"/>
      <c r="E541" s="205"/>
      <c r="F541" s="205"/>
      <c r="G541" s="205"/>
      <c r="H541" s="205"/>
      <c r="I541" s="205"/>
      <c r="J541" s="205"/>
      <c r="K541" s="205"/>
      <c r="L541" s="205"/>
      <c r="M541" s="205"/>
      <c r="N541" s="205"/>
      <c r="O541" s="205"/>
      <c r="P541" s="205"/>
      <c r="Q541" s="205"/>
      <c r="R541" s="205"/>
      <c r="S541" s="205"/>
      <c r="T541" s="205"/>
      <c r="U541" s="205"/>
      <c r="V541" s="205"/>
      <c r="W541" s="205"/>
      <c r="X541" s="205"/>
      <c r="Y541" s="205"/>
      <c r="Z541" s="205"/>
      <c r="AA541" s="205"/>
      <c r="AB541" s="205"/>
      <c r="AC541" s="205"/>
      <c r="AD541" s="205"/>
      <c r="AE541" s="205"/>
      <c r="AF541" s="205"/>
      <c r="AG541" s="205"/>
      <c r="AH541" s="205"/>
      <c r="AI541" s="205"/>
      <c r="AJ541" s="205"/>
    </row>
    <row r="542" spans="3:36" ht="15.75" customHeight="1">
      <c r="C542" s="203"/>
      <c r="D542" s="205"/>
      <c r="E542" s="205"/>
      <c r="F542" s="205"/>
      <c r="G542" s="205"/>
      <c r="H542" s="205"/>
      <c r="I542" s="205"/>
      <c r="J542" s="205"/>
      <c r="K542" s="205"/>
      <c r="L542" s="205"/>
      <c r="M542" s="205"/>
      <c r="N542" s="205"/>
      <c r="O542" s="205"/>
      <c r="P542" s="205"/>
      <c r="Q542" s="205"/>
      <c r="R542" s="205"/>
      <c r="S542" s="205"/>
      <c r="T542" s="205"/>
      <c r="U542" s="205"/>
      <c r="V542" s="205"/>
      <c r="W542" s="205"/>
      <c r="X542" s="205"/>
      <c r="Y542" s="205"/>
      <c r="Z542" s="205"/>
      <c r="AA542" s="205"/>
      <c r="AB542" s="205"/>
      <c r="AC542" s="205"/>
      <c r="AD542" s="205"/>
      <c r="AE542" s="205"/>
      <c r="AF542" s="205"/>
      <c r="AG542" s="205"/>
      <c r="AH542" s="205"/>
      <c r="AI542" s="205"/>
      <c r="AJ542" s="205"/>
    </row>
    <row r="543" spans="3:36" ht="15.75" customHeight="1">
      <c r="C543" s="203"/>
      <c r="D543" s="205"/>
      <c r="E543" s="205"/>
      <c r="F543" s="205"/>
      <c r="G543" s="205"/>
      <c r="H543" s="205"/>
      <c r="I543" s="205"/>
      <c r="J543" s="205"/>
      <c r="K543" s="205"/>
      <c r="L543" s="205"/>
      <c r="M543" s="205"/>
      <c r="N543" s="205"/>
      <c r="O543" s="205"/>
      <c r="P543" s="205"/>
      <c r="Q543" s="205"/>
      <c r="R543" s="205"/>
      <c r="S543" s="205"/>
      <c r="T543" s="205"/>
      <c r="U543" s="205"/>
      <c r="V543" s="205"/>
      <c r="W543" s="205"/>
      <c r="X543" s="205"/>
      <c r="Y543" s="205"/>
      <c r="Z543" s="205"/>
      <c r="AA543" s="205"/>
      <c r="AB543" s="205"/>
      <c r="AC543" s="205"/>
      <c r="AD543" s="205"/>
      <c r="AE543" s="205"/>
      <c r="AF543" s="205"/>
      <c r="AG543" s="205"/>
      <c r="AH543" s="205"/>
      <c r="AI543" s="205"/>
      <c r="AJ543" s="205"/>
    </row>
    <row r="544" spans="3:36" ht="15.75" customHeight="1">
      <c r="C544" s="203"/>
      <c r="D544" s="205"/>
      <c r="E544" s="205"/>
      <c r="F544" s="205"/>
      <c r="G544" s="205"/>
      <c r="H544" s="205"/>
      <c r="I544" s="205"/>
      <c r="J544" s="205"/>
      <c r="K544" s="205"/>
      <c r="L544" s="205"/>
      <c r="M544" s="205"/>
      <c r="N544" s="205"/>
      <c r="O544" s="205"/>
      <c r="P544" s="205"/>
      <c r="Q544" s="205"/>
      <c r="R544" s="205"/>
      <c r="S544" s="205"/>
      <c r="T544" s="205"/>
      <c r="U544" s="205"/>
      <c r="V544" s="205"/>
      <c r="W544" s="205"/>
      <c r="X544" s="205"/>
      <c r="Y544" s="205"/>
      <c r="Z544" s="205"/>
      <c r="AA544" s="205"/>
      <c r="AB544" s="205"/>
      <c r="AC544" s="205"/>
      <c r="AD544" s="205"/>
      <c r="AE544" s="205"/>
      <c r="AF544" s="205"/>
      <c r="AG544" s="205"/>
      <c r="AH544" s="205"/>
      <c r="AI544" s="205"/>
      <c r="AJ544" s="205"/>
    </row>
    <row r="545" spans="3:36" ht="15.75" customHeight="1">
      <c r="C545" s="203"/>
      <c r="D545" s="205"/>
      <c r="E545" s="205"/>
      <c r="F545" s="205"/>
      <c r="G545" s="205"/>
      <c r="H545" s="205"/>
      <c r="I545" s="205"/>
      <c r="J545" s="205"/>
      <c r="K545" s="205"/>
      <c r="L545" s="205"/>
      <c r="M545" s="205"/>
      <c r="N545" s="205"/>
      <c r="O545" s="205"/>
      <c r="P545" s="205"/>
      <c r="Q545" s="205"/>
      <c r="R545" s="205"/>
      <c r="S545" s="205"/>
      <c r="T545" s="205"/>
      <c r="U545" s="205"/>
      <c r="V545" s="205"/>
      <c r="W545" s="205"/>
      <c r="X545" s="205"/>
      <c r="Y545" s="205"/>
      <c r="Z545" s="205"/>
      <c r="AA545" s="205"/>
      <c r="AB545" s="205"/>
      <c r="AC545" s="205"/>
      <c r="AD545" s="205"/>
      <c r="AE545" s="205"/>
      <c r="AF545" s="205"/>
      <c r="AG545" s="205"/>
      <c r="AH545" s="205"/>
      <c r="AI545" s="205"/>
      <c r="AJ545" s="205"/>
    </row>
    <row r="546" spans="3:36" ht="15.75" customHeight="1">
      <c r="C546" s="203"/>
      <c r="D546" s="205"/>
      <c r="E546" s="205"/>
      <c r="F546" s="205"/>
      <c r="G546" s="205"/>
      <c r="H546" s="205"/>
      <c r="I546" s="205"/>
      <c r="J546" s="205"/>
      <c r="K546" s="205"/>
      <c r="L546" s="205"/>
      <c r="M546" s="205"/>
      <c r="N546" s="205"/>
      <c r="O546" s="205"/>
      <c r="P546" s="205"/>
      <c r="Q546" s="205"/>
      <c r="R546" s="205"/>
      <c r="S546" s="205"/>
      <c r="T546" s="205"/>
      <c r="U546" s="205"/>
      <c r="V546" s="205"/>
      <c r="W546" s="205"/>
      <c r="X546" s="205"/>
      <c r="Y546" s="205"/>
      <c r="Z546" s="205"/>
      <c r="AA546" s="205"/>
      <c r="AB546" s="205"/>
      <c r="AC546" s="205"/>
      <c r="AD546" s="205"/>
      <c r="AE546" s="205"/>
      <c r="AF546" s="205"/>
      <c r="AG546" s="205"/>
      <c r="AH546" s="205"/>
      <c r="AI546" s="205"/>
      <c r="AJ546" s="205"/>
    </row>
    <row r="547" spans="3:36" ht="15.75" customHeight="1">
      <c r="C547" s="203"/>
      <c r="D547" s="205"/>
      <c r="E547" s="205"/>
      <c r="F547" s="205"/>
      <c r="G547" s="205"/>
      <c r="H547" s="205"/>
      <c r="I547" s="205"/>
      <c r="J547" s="205"/>
      <c r="K547" s="205"/>
      <c r="L547" s="205"/>
      <c r="M547" s="205"/>
      <c r="N547" s="205"/>
      <c r="O547" s="205"/>
      <c r="P547" s="205"/>
      <c r="Q547" s="205"/>
      <c r="R547" s="205"/>
      <c r="S547" s="205"/>
      <c r="T547" s="205"/>
      <c r="U547" s="205"/>
      <c r="V547" s="205"/>
      <c r="W547" s="205"/>
      <c r="X547" s="205"/>
      <c r="Y547" s="205"/>
      <c r="Z547" s="205"/>
      <c r="AA547" s="205"/>
      <c r="AB547" s="205"/>
      <c r="AC547" s="205"/>
      <c r="AD547" s="205"/>
      <c r="AE547" s="205"/>
      <c r="AF547" s="205"/>
      <c r="AG547" s="205"/>
      <c r="AH547" s="205"/>
      <c r="AI547" s="205"/>
      <c r="AJ547" s="205"/>
    </row>
    <row r="548" spans="3:36" ht="15.75" customHeight="1">
      <c r="C548" s="203"/>
      <c r="D548" s="205"/>
      <c r="E548" s="205"/>
      <c r="F548" s="205"/>
      <c r="G548" s="205"/>
      <c r="H548" s="205"/>
      <c r="I548" s="205"/>
      <c r="J548" s="205"/>
      <c r="K548" s="205"/>
      <c r="L548" s="205"/>
      <c r="M548" s="205"/>
      <c r="N548" s="205"/>
      <c r="O548" s="205"/>
      <c r="P548" s="205"/>
      <c r="Q548" s="205"/>
      <c r="R548" s="205"/>
      <c r="S548" s="205"/>
      <c r="T548" s="205"/>
      <c r="U548" s="205"/>
      <c r="V548" s="205"/>
      <c r="W548" s="205"/>
      <c r="X548" s="205"/>
      <c r="Y548" s="205"/>
      <c r="Z548" s="205"/>
      <c r="AA548" s="205"/>
      <c r="AB548" s="205"/>
      <c r="AC548" s="205"/>
      <c r="AD548" s="205"/>
      <c r="AE548" s="205"/>
      <c r="AF548" s="205"/>
      <c r="AG548" s="205"/>
      <c r="AH548" s="205"/>
      <c r="AI548" s="205"/>
      <c r="AJ548" s="205"/>
    </row>
    <row r="549" spans="3:36" ht="15.75" customHeight="1">
      <c r="C549" s="203"/>
      <c r="D549" s="205"/>
      <c r="E549" s="205"/>
      <c r="F549" s="205"/>
      <c r="G549" s="205"/>
      <c r="H549" s="205"/>
      <c r="I549" s="205"/>
      <c r="J549" s="205"/>
      <c r="K549" s="205"/>
      <c r="L549" s="205"/>
      <c r="M549" s="205"/>
      <c r="N549" s="205"/>
      <c r="O549" s="205"/>
      <c r="P549" s="205"/>
      <c r="Q549" s="205"/>
      <c r="R549" s="205"/>
      <c r="S549" s="205"/>
      <c r="T549" s="205"/>
      <c r="U549" s="205"/>
      <c r="V549" s="205"/>
      <c r="W549" s="205"/>
      <c r="X549" s="205"/>
      <c r="Y549" s="205"/>
      <c r="Z549" s="205"/>
      <c r="AA549" s="205"/>
      <c r="AB549" s="205"/>
      <c r="AC549" s="205"/>
      <c r="AD549" s="205"/>
      <c r="AE549" s="205"/>
      <c r="AF549" s="205"/>
      <c r="AG549" s="205"/>
      <c r="AH549" s="205"/>
      <c r="AI549" s="205"/>
      <c r="AJ549" s="205"/>
    </row>
    <row r="550" spans="3:36" ht="15.75" customHeight="1">
      <c r="C550" s="203"/>
      <c r="D550" s="205"/>
      <c r="E550" s="205"/>
      <c r="F550" s="205"/>
      <c r="G550" s="205"/>
      <c r="H550" s="205"/>
      <c r="I550" s="205"/>
      <c r="J550" s="205"/>
      <c r="K550" s="205"/>
      <c r="L550" s="205"/>
      <c r="M550" s="205"/>
      <c r="N550" s="205"/>
      <c r="O550" s="205"/>
      <c r="P550" s="205"/>
      <c r="Q550" s="205"/>
      <c r="R550" s="205"/>
      <c r="S550" s="205"/>
      <c r="T550" s="205"/>
      <c r="U550" s="205"/>
      <c r="V550" s="205"/>
      <c r="W550" s="205"/>
      <c r="X550" s="205"/>
      <c r="Y550" s="205"/>
      <c r="Z550" s="205"/>
      <c r="AA550" s="205"/>
      <c r="AB550" s="205"/>
      <c r="AC550" s="205"/>
      <c r="AD550" s="205"/>
      <c r="AE550" s="205"/>
      <c r="AF550" s="205"/>
      <c r="AG550" s="205"/>
      <c r="AH550" s="205"/>
      <c r="AI550" s="205"/>
      <c r="AJ550" s="205"/>
    </row>
    <row r="551" spans="3:36" ht="15.75" customHeight="1">
      <c r="C551" s="203"/>
      <c r="D551" s="205"/>
      <c r="E551" s="205"/>
      <c r="F551" s="205"/>
      <c r="G551" s="205"/>
      <c r="H551" s="205"/>
      <c r="I551" s="205"/>
      <c r="J551" s="205"/>
      <c r="K551" s="205"/>
      <c r="L551" s="205"/>
      <c r="M551" s="205"/>
      <c r="N551" s="205"/>
      <c r="O551" s="205"/>
      <c r="P551" s="205"/>
      <c r="Q551" s="205"/>
      <c r="R551" s="205"/>
      <c r="S551" s="205"/>
      <c r="T551" s="205"/>
      <c r="U551" s="205"/>
      <c r="V551" s="205"/>
      <c r="W551" s="205"/>
      <c r="X551" s="205"/>
      <c r="Y551" s="205"/>
      <c r="Z551" s="205"/>
      <c r="AA551" s="205"/>
      <c r="AB551" s="205"/>
      <c r="AC551" s="205"/>
      <c r="AD551" s="205"/>
      <c r="AE551" s="205"/>
      <c r="AF551" s="205"/>
      <c r="AG551" s="205"/>
      <c r="AH551" s="205"/>
      <c r="AI551" s="205"/>
      <c r="AJ551" s="205"/>
    </row>
    <row r="552" spans="3:36" ht="15.75" customHeight="1">
      <c r="C552" s="203"/>
      <c r="D552" s="205"/>
      <c r="E552" s="205"/>
      <c r="F552" s="205"/>
      <c r="G552" s="205"/>
      <c r="H552" s="205"/>
      <c r="I552" s="205"/>
      <c r="J552" s="205"/>
      <c r="K552" s="205"/>
      <c r="L552" s="205"/>
      <c r="M552" s="205"/>
      <c r="N552" s="205"/>
      <c r="O552" s="205"/>
      <c r="P552" s="205"/>
      <c r="Q552" s="205"/>
      <c r="R552" s="205"/>
      <c r="S552" s="205"/>
      <c r="T552" s="205"/>
      <c r="U552" s="205"/>
      <c r="V552" s="205"/>
      <c r="W552" s="205"/>
      <c r="X552" s="205"/>
      <c r="Y552" s="205"/>
      <c r="Z552" s="205"/>
      <c r="AA552" s="205"/>
      <c r="AB552" s="205"/>
      <c r="AC552" s="205"/>
      <c r="AD552" s="205"/>
      <c r="AE552" s="205"/>
      <c r="AF552" s="205"/>
      <c r="AG552" s="205"/>
      <c r="AH552" s="205"/>
      <c r="AI552" s="205"/>
      <c r="AJ552" s="205"/>
    </row>
    <row r="553" spans="3:36" ht="15.75" customHeight="1">
      <c r="C553" s="203"/>
      <c r="D553" s="205"/>
      <c r="E553" s="205"/>
      <c r="F553" s="205"/>
      <c r="G553" s="205"/>
      <c r="H553" s="205"/>
      <c r="I553" s="205"/>
      <c r="J553" s="205"/>
      <c r="K553" s="205"/>
      <c r="L553" s="205"/>
      <c r="M553" s="205"/>
      <c r="N553" s="205"/>
      <c r="O553" s="205"/>
      <c r="P553" s="205"/>
      <c r="Q553" s="205"/>
      <c r="R553" s="205"/>
      <c r="S553" s="205"/>
      <c r="T553" s="205"/>
      <c r="U553" s="205"/>
      <c r="V553" s="205"/>
      <c r="W553" s="205"/>
      <c r="X553" s="205"/>
      <c r="Y553" s="205"/>
      <c r="Z553" s="205"/>
      <c r="AA553" s="205"/>
      <c r="AB553" s="205"/>
      <c r="AC553" s="205"/>
      <c r="AD553" s="205"/>
      <c r="AE553" s="205"/>
      <c r="AF553" s="205"/>
      <c r="AG553" s="205"/>
      <c r="AH553" s="205"/>
      <c r="AI553" s="205"/>
      <c r="AJ553" s="205"/>
    </row>
    <row r="554" spans="3:36" ht="15.75" customHeight="1">
      <c r="C554" s="203"/>
      <c r="D554" s="205"/>
      <c r="E554" s="205"/>
      <c r="F554" s="205"/>
      <c r="G554" s="205"/>
      <c r="H554" s="205"/>
      <c r="I554" s="205"/>
      <c r="J554" s="205"/>
      <c r="K554" s="205"/>
      <c r="L554" s="205"/>
      <c r="M554" s="205"/>
      <c r="N554" s="205"/>
      <c r="O554" s="205"/>
      <c r="P554" s="205"/>
      <c r="Q554" s="205"/>
      <c r="R554" s="205"/>
      <c r="S554" s="205"/>
      <c r="T554" s="205"/>
      <c r="U554" s="205"/>
      <c r="V554" s="205"/>
      <c r="W554" s="205"/>
      <c r="X554" s="205"/>
      <c r="Y554" s="205"/>
      <c r="Z554" s="205"/>
      <c r="AA554" s="205"/>
      <c r="AB554" s="205"/>
      <c r="AC554" s="205"/>
      <c r="AD554" s="205"/>
      <c r="AE554" s="205"/>
      <c r="AF554" s="205"/>
      <c r="AG554" s="205"/>
      <c r="AH554" s="205"/>
      <c r="AI554" s="205"/>
      <c r="AJ554" s="205"/>
    </row>
    <row r="555" spans="3:36" ht="15.75" customHeight="1">
      <c r="C555" s="203"/>
      <c r="D555" s="205"/>
      <c r="E555" s="205"/>
      <c r="F555" s="205"/>
      <c r="G555" s="205"/>
      <c r="H555" s="205"/>
      <c r="I555" s="205"/>
      <c r="J555" s="205"/>
      <c r="K555" s="205"/>
      <c r="L555" s="205"/>
      <c r="M555" s="205"/>
      <c r="N555" s="205"/>
      <c r="O555" s="205"/>
      <c r="P555" s="205"/>
      <c r="Q555" s="205"/>
      <c r="R555" s="205"/>
      <c r="S555" s="205"/>
      <c r="T555" s="205"/>
      <c r="U555" s="205"/>
      <c r="V555" s="205"/>
      <c r="W555" s="205"/>
      <c r="X555" s="205"/>
      <c r="Y555" s="205"/>
      <c r="Z555" s="205"/>
      <c r="AA555" s="205"/>
      <c r="AB555" s="205"/>
      <c r="AC555" s="205"/>
      <c r="AD555" s="205"/>
      <c r="AE555" s="205"/>
      <c r="AF555" s="205"/>
      <c r="AG555" s="205"/>
      <c r="AH555" s="205"/>
      <c r="AI555" s="205"/>
      <c r="AJ555" s="205"/>
    </row>
    <row r="556" spans="3:36" ht="15.75" customHeight="1">
      <c r="C556" s="203"/>
      <c r="D556" s="205"/>
      <c r="E556" s="205"/>
      <c r="F556" s="205"/>
      <c r="G556" s="205"/>
      <c r="H556" s="205"/>
      <c r="I556" s="205"/>
      <c r="J556" s="205"/>
      <c r="K556" s="205"/>
      <c r="L556" s="205"/>
      <c r="M556" s="205"/>
      <c r="N556" s="205"/>
      <c r="O556" s="205"/>
      <c r="P556" s="205"/>
      <c r="Q556" s="205"/>
      <c r="R556" s="205"/>
      <c r="S556" s="205"/>
      <c r="T556" s="205"/>
      <c r="U556" s="205"/>
      <c r="V556" s="205"/>
      <c r="W556" s="205"/>
      <c r="X556" s="205"/>
      <c r="Y556" s="205"/>
      <c r="Z556" s="205"/>
      <c r="AA556" s="205"/>
      <c r="AB556" s="205"/>
      <c r="AC556" s="205"/>
      <c r="AD556" s="205"/>
      <c r="AE556" s="205"/>
      <c r="AF556" s="205"/>
      <c r="AG556" s="205"/>
      <c r="AH556" s="205"/>
      <c r="AI556" s="205"/>
      <c r="AJ556" s="205"/>
    </row>
    <row r="557" spans="3:36" ht="15.75" customHeight="1">
      <c r="C557" s="203"/>
      <c r="D557" s="205"/>
      <c r="E557" s="205"/>
      <c r="F557" s="205"/>
      <c r="G557" s="205"/>
      <c r="H557" s="205"/>
      <c r="I557" s="205"/>
      <c r="J557" s="205"/>
      <c r="K557" s="205"/>
      <c r="L557" s="205"/>
      <c r="M557" s="205"/>
      <c r="N557" s="205"/>
      <c r="O557" s="205"/>
      <c r="P557" s="205"/>
      <c r="Q557" s="205"/>
      <c r="R557" s="205"/>
      <c r="S557" s="205"/>
      <c r="T557" s="205"/>
      <c r="U557" s="205"/>
      <c r="V557" s="205"/>
      <c r="W557" s="205"/>
      <c r="X557" s="205"/>
      <c r="Y557" s="205"/>
      <c r="Z557" s="205"/>
      <c r="AA557" s="205"/>
      <c r="AB557" s="205"/>
      <c r="AC557" s="205"/>
      <c r="AD557" s="205"/>
      <c r="AE557" s="205"/>
      <c r="AF557" s="205"/>
      <c r="AG557" s="205"/>
      <c r="AH557" s="205"/>
      <c r="AI557" s="205"/>
      <c r="AJ557" s="205"/>
    </row>
    <row r="558" spans="3:36" ht="15.75" customHeight="1">
      <c r="C558" s="203"/>
      <c r="D558" s="205"/>
      <c r="E558" s="205"/>
      <c r="F558" s="205"/>
      <c r="G558" s="205"/>
      <c r="H558" s="205"/>
      <c r="I558" s="205"/>
      <c r="J558" s="205"/>
      <c r="K558" s="205"/>
      <c r="L558" s="205"/>
      <c r="M558" s="205"/>
      <c r="N558" s="205"/>
      <c r="O558" s="205"/>
      <c r="P558" s="205"/>
      <c r="Q558" s="205"/>
      <c r="R558" s="205"/>
      <c r="S558" s="205"/>
      <c r="T558" s="205"/>
      <c r="U558" s="205"/>
      <c r="V558" s="205"/>
      <c r="W558" s="205"/>
      <c r="X558" s="205"/>
      <c r="Y558" s="205"/>
      <c r="Z558" s="205"/>
      <c r="AA558" s="205"/>
      <c r="AB558" s="205"/>
      <c r="AC558" s="205"/>
      <c r="AD558" s="205"/>
      <c r="AE558" s="205"/>
      <c r="AF558" s="205"/>
      <c r="AG558" s="205"/>
      <c r="AH558" s="205"/>
      <c r="AI558" s="205"/>
      <c r="AJ558" s="205"/>
    </row>
    <row r="559" spans="3:36" ht="15.75" customHeight="1">
      <c r="C559" s="203"/>
      <c r="D559" s="205"/>
      <c r="E559" s="205"/>
      <c r="F559" s="205"/>
      <c r="G559" s="205"/>
      <c r="H559" s="205"/>
      <c r="I559" s="205"/>
      <c r="J559" s="205"/>
      <c r="K559" s="205"/>
      <c r="L559" s="205"/>
      <c r="M559" s="205"/>
      <c r="N559" s="205"/>
      <c r="O559" s="205"/>
      <c r="P559" s="205"/>
      <c r="Q559" s="205"/>
      <c r="R559" s="205"/>
      <c r="S559" s="205"/>
      <c r="T559" s="205"/>
      <c r="U559" s="205"/>
      <c r="V559" s="205"/>
      <c r="W559" s="205"/>
      <c r="X559" s="205"/>
      <c r="Y559" s="205"/>
      <c r="Z559" s="205"/>
      <c r="AA559" s="205"/>
      <c r="AB559" s="205"/>
      <c r="AC559" s="205"/>
      <c r="AD559" s="205"/>
      <c r="AE559" s="205"/>
      <c r="AF559" s="205"/>
      <c r="AG559" s="205"/>
      <c r="AH559" s="205"/>
      <c r="AI559" s="205"/>
      <c r="AJ559" s="205"/>
    </row>
    <row r="560" spans="3:36" ht="15.75" customHeight="1">
      <c r="C560" s="203"/>
      <c r="D560" s="205"/>
      <c r="E560" s="205"/>
      <c r="F560" s="205"/>
      <c r="G560" s="205"/>
      <c r="H560" s="205"/>
      <c r="I560" s="205"/>
      <c r="J560" s="205"/>
      <c r="K560" s="205"/>
      <c r="L560" s="205"/>
      <c r="M560" s="205"/>
      <c r="N560" s="205"/>
      <c r="O560" s="205"/>
      <c r="P560" s="205"/>
      <c r="Q560" s="205"/>
      <c r="R560" s="205"/>
      <c r="S560" s="205"/>
      <c r="T560" s="205"/>
      <c r="U560" s="205"/>
      <c r="V560" s="205"/>
      <c r="W560" s="205"/>
      <c r="X560" s="205"/>
      <c r="Y560" s="205"/>
      <c r="Z560" s="205"/>
      <c r="AA560" s="205"/>
      <c r="AB560" s="205"/>
      <c r="AC560" s="205"/>
      <c r="AD560" s="205"/>
      <c r="AE560" s="205"/>
      <c r="AF560" s="205"/>
      <c r="AG560" s="205"/>
      <c r="AH560" s="205"/>
      <c r="AI560" s="205"/>
      <c r="AJ560" s="205"/>
    </row>
    <row r="561" spans="3:36" ht="15.75" customHeight="1">
      <c r="C561" s="203"/>
      <c r="D561" s="205"/>
      <c r="E561" s="205"/>
      <c r="F561" s="205"/>
      <c r="G561" s="205"/>
      <c r="H561" s="205"/>
      <c r="I561" s="205"/>
      <c r="J561" s="205"/>
      <c r="K561" s="205"/>
      <c r="L561" s="205"/>
      <c r="M561" s="205"/>
      <c r="N561" s="205"/>
      <c r="O561" s="205"/>
      <c r="P561" s="205"/>
      <c r="Q561" s="205"/>
      <c r="R561" s="205"/>
      <c r="S561" s="205"/>
      <c r="T561" s="205"/>
      <c r="U561" s="205"/>
      <c r="V561" s="205"/>
      <c r="W561" s="205"/>
      <c r="X561" s="205"/>
      <c r="Y561" s="205"/>
      <c r="Z561" s="205"/>
      <c r="AA561" s="205"/>
      <c r="AB561" s="205"/>
      <c r="AC561" s="205"/>
      <c r="AD561" s="205"/>
      <c r="AE561" s="205"/>
      <c r="AF561" s="205"/>
      <c r="AG561" s="205"/>
      <c r="AH561" s="205"/>
      <c r="AI561" s="205"/>
      <c r="AJ561" s="205"/>
    </row>
    <row r="562" spans="3:36" ht="15.75" customHeight="1">
      <c r="C562" s="203"/>
      <c r="D562" s="205"/>
      <c r="E562" s="205"/>
      <c r="F562" s="205"/>
      <c r="G562" s="205"/>
      <c r="H562" s="205"/>
      <c r="I562" s="205"/>
      <c r="J562" s="205"/>
      <c r="K562" s="205"/>
      <c r="L562" s="205"/>
      <c r="M562" s="205"/>
      <c r="N562" s="205"/>
      <c r="O562" s="205"/>
      <c r="P562" s="205"/>
      <c r="Q562" s="205"/>
      <c r="R562" s="205"/>
      <c r="S562" s="205"/>
      <c r="T562" s="205"/>
      <c r="U562" s="205"/>
      <c r="V562" s="205"/>
      <c r="W562" s="205"/>
      <c r="X562" s="205"/>
      <c r="Y562" s="205"/>
      <c r="Z562" s="205"/>
      <c r="AA562" s="205"/>
      <c r="AB562" s="205"/>
      <c r="AC562" s="205"/>
      <c r="AD562" s="205"/>
      <c r="AE562" s="205"/>
      <c r="AF562" s="205"/>
      <c r="AG562" s="205"/>
      <c r="AH562" s="205"/>
      <c r="AI562" s="205"/>
      <c r="AJ562" s="205"/>
    </row>
    <row r="563" spans="3:36" ht="15.75" customHeight="1">
      <c r="C563" s="203"/>
      <c r="D563" s="205"/>
      <c r="E563" s="205"/>
      <c r="F563" s="205"/>
      <c r="G563" s="205"/>
      <c r="H563" s="205"/>
      <c r="I563" s="205"/>
      <c r="J563" s="205"/>
      <c r="K563" s="205"/>
      <c r="L563" s="205"/>
      <c r="M563" s="205"/>
      <c r="N563" s="205"/>
      <c r="O563" s="205"/>
      <c r="P563" s="205"/>
      <c r="Q563" s="205"/>
      <c r="R563" s="205"/>
      <c r="S563" s="205"/>
      <c r="T563" s="205"/>
      <c r="U563" s="205"/>
      <c r="V563" s="205"/>
      <c r="W563" s="205"/>
      <c r="X563" s="205"/>
      <c r="Y563" s="205"/>
      <c r="Z563" s="205"/>
      <c r="AA563" s="205"/>
      <c r="AB563" s="205"/>
      <c r="AC563" s="205"/>
      <c r="AD563" s="205"/>
      <c r="AE563" s="205"/>
      <c r="AF563" s="205"/>
      <c r="AG563" s="205"/>
      <c r="AH563" s="205"/>
      <c r="AI563" s="205"/>
      <c r="AJ563" s="205"/>
    </row>
    <row r="564" spans="3:36" ht="15.75" customHeight="1">
      <c r="C564" s="203"/>
      <c r="D564" s="205"/>
      <c r="E564" s="205"/>
      <c r="F564" s="205"/>
      <c r="G564" s="205"/>
      <c r="H564" s="205"/>
      <c r="I564" s="205"/>
      <c r="J564" s="205"/>
      <c r="K564" s="205"/>
      <c r="L564" s="205"/>
      <c r="M564" s="205"/>
      <c r="N564" s="205"/>
      <c r="O564" s="205"/>
      <c r="P564" s="205"/>
      <c r="Q564" s="205"/>
      <c r="R564" s="205"/>
      <c r="S564" s="205"/>
      <c r="T564" s="205"/>
      <c r="U564" s="205"/>
      <c r="V564" s="205"/>
      <c r="W564" s="205"/>
      <c r="X564" s="205"/>
      <c r="Y564" s="205"/>
      <c r="Z564" s="205"/>
      <c r="AA564" s="205"/>
      <c r="AB564" s="205"/>
      <c r="AC564" s="205"/>
      <c r="AD564" s="205"/>
      <c r="AE564" s="205"/>
      <c r="AF564" s="205"/>
      <c r="AG564" s="205"/>
      <c r="AH564" s="205"/>
      <c r="AI564" s="205"/>
      <c r="AJ564" s="205"/>
    </row>
    <row r="565" spans="3:36" ht="15.75" customHeight="1">
      <c r="C565" s="203"/>
      <c r="D565" s="205"/>
      <c r="E565" s="205"/>
      <c r="F565" s="205"/>
      <c r="G565" s="205"/>
      <c r="H565" s="205"/>
      <c r="I565" s="205"/>
      <c r="J565" s="205"/>
      <c r="K565" s="205"/>
      <c r="L565" s="205"/>
      <c r="M565" s="205"/>
      <c r="N565" s="205"/>
      <c r="O565" s="205"/>
      <c r="P565" s="205"/>
      <c r="Q565" s="205"/>
      <c r="R565" s="205"/>
      <c r="S565" s="205"/>
      <c r="T565" s="205"/>
      <c r="U565" s="205"/>
      <c r="V565" s="205"/>
      <c r="W565" s="205"/>
      <c r="X565" s="205"/>
      <c r="Y565" s="205"/>
      <c r="Z565" s="205"/>
      <c r="AA565" s="205"/>
      <c r="AB565" s="205"/>
      <c r="AC565" s="205"/>
      <c r="AD565" s="205"/>
      <c r="AE565" s="205"/>
      <c r="AF565" s="205"/>
      <c r="AG565" s="205"/>
      <c r="AH565" s="205"/>
      <c r="AI565" s="205"/>
      <c r="AJ565" s="205"/>
    </row>
    <row r="566" spans="3:36" ht="15.75" customHeight="1">
      <c r="C566" s="203"/>
      <c r="D566" s="205"/>
      <c r="E566" s="205"/>
      <c r="F566" s="205"/>
      <c r="G566" s="205"/>
      <c r="H566" s="205"/>
      <c r="I566" s="205"/>
      <c r="J566" s="205"/>
      <c r="K566" s="205"/>
      <c r="L566" s="205"/>
      <c r="M566" s="205"/>
      <c r="N566" s="205"/>
      <c r="O566" s="205"/>
      <c r="P566" s="205"/>
      <c r="Q566" s="205"/>
      <c r="R566" s="205"/>
      <c r="S566" s="205"/>
      <c r="T566" s="205"/>
      <c r="U566" s="205"/>
      <c r="V566" s="205"/>
      <c r="W566" s="205"/>
      <c r="X566" s="205"/>
      <c r="Y566" s="205"/>
      <c r="Z566" s="205"/>
      <c r="AA566" s="205"/>
      <c r="AB566" s="205"/>
      <c r="AC566" s="205"/>
      <c r="AD566" s="205"/>
      <c r="AE566" s="205"/>
      <c r="AF566" s="205"/>
      <c r="AG566" s="205"/>
      <c r="AH566" s="205"/>
      <c r="AI566" s="205"/>
      <c r="AJ566" s="205"/>
    </row>
    <row r="567" spans="3:36" ht="15.75" customHeight="1">
      <c r="C567" s="203"/>
      <c r="D567" s="205"/>
      <c r="E567" s="205"/>
      <c r="F567" s="205"/>
      <c r="G567" s="205"/>
      <c r="H567" s="205"/>
      <c r="I567" s="205"/>
      <c r="J567" s="205"/>
      <c r="K567" s="205"/>
      <c r="L567" s="205"/>
      <c r="M567" s="205"/>
      <c r="N567" s="205"/>
      <c r="O567" s="205"/>
      <c r="P567" s="205"/>
      <c r="Q567" s="205"/>
      <c r="R567" s="205"/>
      <c r="S567" s="205"/>
      <c r="T567" s="205"/>
      <c r="U567" s="205"/>
      <c r="V567" s="205"/>
      <c r="W567" s="205"/>
      <c r="X567" s="205"/>
      <c r="Y567" s="205"/>
      <c r="Z567" s="205"/>
      <c r="AA567" s="205"/>
      <c r="AB567" s="205"/>
      <c r="AC567" s="205"/>
      <c r="AD567" s="205"/>
      <c r="AE567" s="205"/>
      <c r="AF567" s="205"/>
      <c r="AG567" s="205"/>
      <c r="AH567" s="205"/>
      <c r="AI567" s="205"/>
      <c r="AJ567" s="205"/>
    </row>
    <row r="568" spans="3:36" ht="15.75" customHeight="1">
      <c r="C568" s="203"/>
      <c r="D568" s="205"/>
      <c r="E568" s="205"/>
      <c r="F568" s="205"/>
      <c r="G568" s="205"/>
      <c r="H568" s="205"/>
      <c r="I568" s="205"/>
      <c r="J568" s="205"/>
      <c r="K568" s="205"/>
      <c r="L568" s="205"/>
      <c r="M568" s="205"/>
      <c r="N568" s="205"/>
      <c r="O568" s="205"/>
      <c r="P568" s="205"/>
      <c r="Q568" s="205"/>
      <c r="R568" s="205"/>
      <c r="S568" s="205"/>
      <c r="T568" s="205"/>
      <c r="U568" s="205"/>
      <c r="V568" s="205"/>
      <c r="W568" s="205"/>
      <c r="X568" s="205"/>
      <c r="Y568" s="205"/>
      <c r="Z568" s="205"/>
      <c r="AA568" s="205"/>
      <c r="AB568" s="205"/>
      <c r="AC568" s="205"/>
      <c r="AD568" s="205"/>
      <c r="AE568" s="205"/>
      <c r="AF568" s="205"/>
      <c r="AG568" s="205"/>
      <c r="AH568" s="205"/>
      <c r="AI568" s="205"/>
      <c r="AJ568" s="205"/>
    </row>
    <row r="569" spans="3:36" ht="15.75" customHeight="1">
      <c r="C569" s="203"/>
      <c r="D569" s="205"/>
      <c r="E569" s="205"/>
      <c r="F569" s="205"/>
      <c r="G569" s="205"/>
      <c r="H569" s="205"/>
      <c r="I569" s="205"/>
      <c r="J569" s="205"/>
      <c r="K569" s="205"/>
      <c r="L569" s="205"/>
      <c r="M569" s="205"/>
      <c r="N569" s="205"/>
      <c r="O569" s="205"/>
      <c r="P569" s="205"/>
      <c r="Q569" s="205"/>
      <c r="R569" s="205"/>
      <c r="S569" s="205"/>
      <c r="T569" s="205"/>
      <c r="U569" s="205"/>
      <c r="V569" s="205"/>
      <c r="W569" s="205"/>
      <c r="X569" s="205"/>
      <c r="Y569" s="205"/>
      <c r="Z569" s="205"/>
      <c r="AA569" s="205"/>
      <c r="AB569" s="205"/>
      <c r="AC569" s="205"/>
      <c r="AD569" s="205"/>
      <c r="AE569" s="205"/>
      <c r="AF569" s="205"/>
      <c r="AG569" s="205"/>
      <c r="AH569" s="205"/>
      <c r="AI569" s="205"/>
      <c r="AJ569" s="205"/>
    </row>
    <row r="570" spans="3:36" ht="15.75" customHeight="1">
      <c r="C570" s="203"/>
      <c r="D570" s="205"/>
      <c r="E570" s="205"/>
      <c r="F570" s="205"/>
      <c r="G570" s="205"/>
      <c r="H570" s="205"/>
      <c r="I570" s="205"/>
      <c r="J570" s="205"/>
      <c r="K570" s="205"/>
      <c r="L570" s="205"/>
      <c r="M570" s="205"/>
      <c r="N570" s="205"/>
      <c r="O570" s="205"/>
      <c r="P570" s="205"/>
      <c r="Q570" s="205"/>
      <c r="R570" s="205"/>
      <c r="S570" s="205"/>
      <c r="T570" s="205"/>
      <c r="U570" s="205"/>
      <c r="V570" s="205"/>
      <c r="W570" s="205"/>
      <c r="X570" s="205"/>
      <c r="Y570" s="205"/>
      <c r="Z570" s="205"/>
      <c r="AA570" s="205"/>
      <c r="AB570" s="205"/>
      <c r="AC570" s="205"/>
      <c r="AD570" s="205"/>
      <c r="AE570" s="205"/>
      <c r="AF570" s="205"/>
      <c r="AG570" s="205"/>
      <c r="AH570" s="205"/>
      <c r="AI570" s="205"/>
      <c r="AJ570" s="205"/>
    </row>
    <row r="571" spans="3:36" ht="15.75" customHeight="1">
      <c r="C571" s="203"/>
      <c r="D571" s="205"/>
      <c r="E571" s="205"/>
      <c r="F571" s="205"/>
      <c r="G571" s="205"/>
      <c r="H571" s="205"/>
      <c r="I571" s="205"/>
      <c r="J571" s="205"/>
      <c r="K571" s="205"/>
      <c r="L571" s="205"/>
      <c r="M571" s="205"/>
      <c r="N571" s="205"/>
      <c r="O571" s="205"/>
      <c r="P571" s="205"/>
      <c r="Q571" s="205"/>
      <c r="R571" s="205"/>
      <c r="S571" s="205"/>
      <c r="T571" s="205"/>
      <c r="U571" s="205"/>
      <c r="V571" s="205"/>
      <c r="W571" s="205"/>
      <c r="X571" s="205"/>
      <c r="Y571" s="205"/>
      <c r="Z571" s="205"/>
      <c r="AA571" s="205"/>
      <c r="AB571" s="205"/>
      <c r="AC571" s="205"/>
      <c r="AD571" s="205"/>
      <c r="AE571" s="205"/>
      <c r="AF571" s="205"/>
      <c r="AG571" s="205"/>
      <c r="AH571" s="205"/>
      <c r="AI571" s="205"/>
      <c r="AJ571" s="205"/>
    </row>
    <row r="572" spans="3:36" ht="15.75" customHeight="1">
      <c r="C572" s="203"/>
      <c r="D572" s="205"/>
      <c r="E572" s="205"/>
      <c r="F572" s="205"/>
      <c r="G572" s="205"/>
      <c r="H572" s="205"/>
      <c r="I572" s="205"/>
      <c r="J572" s="205"/>
      <c r="K572" s="205"/>
      <c r="L572" s="205"/>
      <c r="M572" s="205"/>
      <c r="N572" s="205"/>
      <c r="O572" s="205"/>
      <c r="P572" s="205"/>
      <c r="Q572" s="205"/>
      <c r="R572" s="205"/>
      <c r="S572" s="205"/>
      <c r="T572" s="205"/>
      <c r="U572" s="205"/>
      <c r="V572" s="205"/>
      <c r="W572" s="205"/>
      <c r="X572" s="205"/>
      <c r="Y572" s="205"/>
      <c r="Z572" s="205"/>
      <c r="AA572" s="205"/>
      <c r="AB572" s="205"/>
      <c r="AC572" s="205"/>
      <c r="AD572" s="205"/>
      <c r="AE572" s="205"/>
      <c r="AF572" s="205"/>
      <c r="AG572" s="205"/>
      <c r="AH572" s="205"/>
      <c r="AI572" s="205"/>
      <c r="AJ572" s="205"/>
    </row>
    <row r="573" spans="3:36" ht="15.75" customHeight="1">
      <c r="C573" s="203"/>
      <c r="D573" s="205"/>
      <c r="E573" s="205"/>
      <c r="F573" s="205"/>
      <c r="G573" s="205"/>
      <c r="H573" s="205"/>
      <c r="I573" s="205"/>
      <c r="J573" s="205"/>
      <c r="K573" s="205"/>
      <c r="L573" s="205"/>
      <c r="M573" s="205"/>
      <c r="N573" s="205"/>
      <c r="O573" s="205"/>
      <c r="P573" s="205"/>
      <c r="Q573" s="205"/>
      <c r="R573" s="205"/>
      <c r="S573" s="205"/>
      <c r="T573" s="205"/>
      <c r="U573" s="205"/>
      <c r="V573" s="205"/>
      <c r="W573" s="205"/>
      <c r="X573" s="205"/>
      <c r="Y573" s="205"/>
      <c r="Z573" s="205"/>
      <c r="AA573" s="205"/>
      <c r="AB573" s="205"/>
      <c r="AC573" s="205"/>
      <c r="AD573" s="205"/>
      <c r="AE573" s="205"/>
      <c r="AF573" s="205"/>
      <c r="AG573" s="205"/>
      <c r="AH573" s="205"/>
      <c r="AI573" s="205"/>
      <c r="AJ573" s="205"/>
    </row>
    <row r="574" spans="3:36" ht="15.75" customHeight="1">
      <c r="C574" s="203"/>
      <c r="D574" s="205"/>
      <c r="E574" s="205"/>
      <c r="F574" s="205"/>
      <c r="G574" s="205"/>
      <c r="H574" s="205"/>
      <c r="I574" s="205"/>
      <c r="J574" s="205"/>
      <c r="K574" s="205"/>
      <c r="L574" s="205"/>
      <c r="M574" s="205"/>
      <c r="N574" s="205"/>
      <c r="O574" s="205"/>
      <c r="P574" s="205"/>
      <c r="Q574" s="205"/>
      <c r="R574" s="205"/>
      <c r="S574" s="205"/>
      <c r="T574" s="205"/>
      <c r="U574" s="205"/>
      <c r="V574" s="205"/>
      <c r="W574" s="205"/>
      <c r="X574" s="205"/>
      <c r="Y574" s="205"/>
      <c r="Z574" s="205"/>
      <c r="AA574" s="205"/>
      <c r="AB574" s="205"/>
      <c r="AC574" s="205"/>
      <c r="AD574" s="205"/>
      <c r="AE574" s="205"/>
      <c r="AF574" s="205"/>
      <c r="AG574" s="205"/>
      <c r="AH574" s="205"/>
      <c r="AI574" s="205"/>
      <c r="AJ574" s="205"/>
    </row>
    <row r="575" spans="3:36" ht="15.75" customHeight="1">
      <c r="C575" s="203"/>
      <c r="D575" s="205"/>
      <c r="E575" s="205"/>
      <c r="F575" s="205"/>
      <c r="G575" s="205"/>
      <c r="H575" s="205"/>
      <c r="I575" s="205"/>
      <c r="J575" s="205"/>
      <c r="K575" s="205"/>
      <c r="L575" s="205"/>
      <c r="M575" s="205"/>
      <c r="N575" s="205"/>
      <c r="O575" s="205"/>
      <c r="P575" s="205"/>
      <c r="Q575" s="205"/>
      <c r="R575" s="205"/>
      <c r="S575" s="205"/>
      <c r="T575" s="205"/>
      <c r="U575" s="205"/>
      <c r="V575" s="205"/>
      <c r="W575" s="205"/>
      <c r="X575" s="205"/>
      <c r="Y575" s="205"/>
      <c r="Z575" s="205"/>
      <c r="AA575" s="205"/>
      <c r="AB575" s="205"/>
      <c r="AC575" s="205"/>
      <c r="AD575" s="205"/>
      <c r="AE575" s="205"/>
      <c r="AF575" s="205"/>
      <c r="AG575" s="205"/>
      <c r="AH575" s="205"/>
      <c r="AI575" s="205"/>
      <c r="AJ575" s="205"/>
    </row>
    <row r="576" spans="3:36" ht="15.75" customHeight="1">
      <c r="C576" s="203"/>
      <c r="D576" s="205"/>
      <c r="E576" s="205"/>
      <c r="F576" s="205"/>
      <c r="G576" s="205"/>
      <c r="H576" s="205"/>
      <c r="I576" s="205"/>
      <c r="J576" s="205"/>
      <c r="K576" s="205"/>
      <c r="L576" s="205"/>
      <c r="M576" s="205"/>
      <c r="N576" s="205"/>
      <c r="O576" s="205"/>
      <c r="P576" s="205"/>
      <c r="Q576" s="205"/>
      <c r="R576" s="205"/>
      <c r="S576" s="205"/>
      <c r="T576" s="205"/>
      <c r="U576" s="205"/>
      <c r="V576" s="205"/>
      <c r="W576" s="205"/>
      <c r="X576" s="205"/>
      <c r="Y576" s="205"/>
      <c r="Z576" s="205"/>
      <c r="AA576" s="205"/>
      <c r="AB576" s="205"/>
      <c r="AC576" s="205"/>
      <c r="AD576" s="205"/>
      <c r="AE576" s="205"/>
      <c r="AF576" s="205"/>
      <c r="AG576" s="205"/>
      <c r="AH576" s="205"/>
      <c r="AI576" s="205"/>
      <c r="AJ576" s="205"/>
    </row>
    <row r="577" spans="3:36" ht="15.75" customHeight="1">
      <c r="C577" s="203"/>
      <c r="D577" s="205"/>
      <c r="E577" s="205"/>
      <c r="F577" s="205"/>
      <c r="G577" s="205"/>
      <c r="H577" s="205"/>
      <c r="I577" s="205"/>
      <c r="J577" s="205"/>
      <c r="K577" s="205"/>
      <c r="L577" s="205"/>
      <c r="M577" s="205"/>
      <c r="N577" s="205"/>
      <c r="O577" s="205"/>
      <c r="P577" s="205"/>
      <c r="Q577" s="205"/>
      <c r="R577" s="205"/>
      <c r="S577" s="205"/>
      <c r="T577" s="205"/>
      <c r="U577" s="205"/>
      <c r="V577" s="205"/>
      <c r="W577" s="205"/>
      <c r="X577" s="205"/>
      <c r="Y577" s="205"/>
      <c r="Z577" s="205"/>
      <c r="AA577" s="205"/>
      <c r="AB577" s="205"/>
      <c r="AC577" s="205"/>
      <c r="AD577" s="205"/>
      <c r="AE577" s="205"/>
      <c r="AF577" s="205"/>
      <c r="AG577" s="205"/>
      <c r="AH577" s="205"/>
      <c r="AI577" s="205"/>
      <c r="AJ577" s="205"/>
    </row>
    <row r="578" spans="3:36" ht="15.75" customHeight="1">
      <c r="C578" s="203"/>
      <c r="D578" s="205"/>
      <c r="E578" s="205"/>
      <c r="F578" s="205"/>
      <c r="G578" s="205"/>
      <c r="H578" s="205"/>
      <c r="I578" s="205"/>
      <c r="J578" s="205"/>
      <c r="K578" s="205"/>
      <c r="L578" s="205"/>
      <c r="M578" s="205"/>
      <c r="N578" s="205"/>
      <c r="O578" s="205"/>
      <c r="P578" s="205"/>
      <c r="Q578" s="205"/>
      <c r="R578" s="205"/>
      <c r="S578" s="205"/>
      <c r="T578" s="205"/>
      <c r="U578" s="205"/>
      <c r="V578" s="205"/>
      <c r="W578" s="205"/>
      <c r="X578" s="205"/>
      <c r="Y578" s="205"/>
      <c r="Z578" s="205"/>
      <c r="AA578" s="205"/>
      <c r="AB578" s="205"/>
      <c r="AC578" s="205"/>
      <c r="AD578" s="205"/>
      <c r="AE578" s="205"/>
      <c r="AF578" s="205"/>
      <c r="AG578" s="205"/>
      <c r="AH578" s="205"/>
      <c r="AI578" s="205"/>
      <c r="AJ578" s="205"/>
    </row>
    <row r="579" spans="3:36" ht="15.75" customHeight="1">
      <c r="C579" s="203"/>
      <c r="D579" s="205"/>
      <c r="E579" s="205"/>
      <c r="F579" s="205"/>
      <c r="G579" s="205"/>
      <c r="H579" s="205"/>
      <c r="I579" s="205"/>
      <c r="J579" s="205"/>
      <c r="K579" s="205"/>
      <c r="L579" s="205"/>
      <c r="M579" s="205"/>
      <c r="N579" s="205"/>
      <c r="O579" s="205"/>
      <c r="P579" s="205"/>
      <c r="Q579" s="205"/>
      <c r="R579" s="205"/>
      <c r="S579" s="205"/>
      <c r="T579" s="205"/>
      <c r="U579" s="205"/>
      <c r="V579" s="205"/>
      <c r="W579" s="205"/>
      <c r="X579" s="205"/>
      <c r="Y579" s="205"/>
      <c r="Z579" s="205"/>
      <c r="AA579" s="205"/>
      <c r="AB579" s="205"/>
      <c r="AC579" s="205"/>
      <c r="AD579" s="205"/>
      <c r="AE579" s="205"/>
      <c r="AF579" s="205"/>
      <c r="AG579" s="205"/>
      <c r="AH579" s="205"/>
      <c r="AI579" s="205"/>
      <c r="AJ579" s="205"/>
    </row>
    <row r="580" spans="3:36" ht="15.75" customHeight="1">
      <c r="C580" s="203"/>
      <c r="D580" s="205"/>
      <c r="E580" s="205"/>
      <c r="F580" s="205"/>
      <c r="G580" s="205"/>
      <c r="H580" s="205"/>
      <c r="I580" s="205"/>
      <c r="J580" s="205"/>
      <c r="K580" s="205"/>
      <c r="L580" s="205"/>
      <c r="M580" s="205"/>
      <c r="N580" s="205"/>
      <c r="O580" s="205"/>
      <c r="P580" s="205"/>
      <c r="Q580" s="205"/>
      <c r="R580" s="205"/>
      <c r="S580" s="205"/>
      <c r="T580" s="205"/>
      <c r="U580" s="205"/>
      <c r="V580" s="205"/>
      <c r="W580" s="205"/>
      <c r="X580" s="205"/>
      <c r="Y580" s="205"/>
      <c r="Z580" s="205"/>
      <c r="AA580" s="205"/>
      <c r="AB580" s="205"/>
      <c r="AC580" s="205"/>
      <c r="AD580" s="205"/>
      <c r="AE580" s="205"/>
      <c r="AF580" s="205"/>
      <c r="AG580" s="205"/>
      <c r="AH580" s="205"/>
      <c r="AI580" s="205"/>
      <c r="AJ580" s="205"/>
    </row>
    <row r="581" spans="3:36" ht="15.75" customHeight="1">
      <c r="C581" s="203"/>
      <c r="D581" s="205"/>
      <c r="E581" s="205"/>
      <c r="F581" s="205"/>
      <c r="G581" s="205"/>
      <c r="H581" s="205"/>
      <c r="I581" s="205"/>
      <c r="J581" s="205"/>
      <c r="K581" s="205"/>
      <c r="L581" s="205"/>
      <c r="M581" s="205"/>
      <c r="N581" s="205"/>
      <c r="O581" s="205"/>
      <c r="P581" s="205"/>
      <c r="Q581" s="205"/>
      <c r="R581" s="205"/>
      <c r="S581" s="205"/>
      <c r="T581" s="205"/>
      <c r="U581" s="205"/>
      <c r="V581" s="205"/>
      <c r="W581" s="205"/>
      <c r="X581" s="205"/>
      <c r="Y581" s="205"/>
      <c r="Z581" s="205"/>
      <c r="AA581" s="205"/>
      <c r="AB581" s="205"/>
      <c r="AC581" s="205"/>
      <c r="AD581" s="205"/>
      <c r="AE581" s="205"/>
      <c r="AF581" s="205"/>
      <c r="AG581" s="205"/>
      <c r="AH581" s="205"/>
      <c r="AI581" s="205"/>
      <c r="AJ581" s="205"/>
    </row>
    <row r="582" spans="3:36" ht="15.75" customHeight="1">
      <c r="C582" s="203"/>
      <c r="D582" s="205"/>
      <c r="E582" s="205"/>
      <c r="F582" s="205"/>
      <c r="G582" s="205"/>
      <c r="H582" s="205"/>
      <c r="I582" s="205"/>
      <c r="J582" s="205"/>
      <c r="K582" s="205"/>
      <c r="L582" s="205"/>
      <c r="M582" s="205"/>
      <c r="N582" s="205"/>
      <c r="O582" s="205"/>
      <c r="P582" s="205"/>
      <c r="Q582" s="205"/>
      <c r="R582" s="205"/>
      <c r="S582" s="205"/>
      <c r="T582" s="205"/>
      <c r="U582" s="205"/>
      <c r="V582" s="205"/>
      <c r="W582" s="205"/>
      <c r="X582" s="205"/>
      <c r="Y582" s="205"/>
      <c r="Z582" s="205"/>
      <c r="AA582" s="205"/>
      <c r="AB582" s="205"/>
      <c r="AC582" s="205"/>
      <c r="AD582" s="205"/>
      <c r="AE582" s="205"/>
      <c r="AF582" s="205"/>
      <c r="AG582" s="205"/>
      <c r="AH582" s="205"/>
      <c r="AI582" s="205"/>
      <c r="AJ582" s="205"/>
    </row>
    <row r="583" spans="3:36" ht="15.75" customHeight="1">
      <c r="C583" s="203"/>
      <c r="D583" s="205"/>
      <c r="E583" s="205"/>
      <c r="F583" s="205"/>
      <c r="G583" s="205"/>
      <c r="H583" s="205"/>
      <c r="I583" s="205"/>
      <c r="J583" s="205"/>
      <c r="K583" s="205"/>
      <c r="L583" s="205"/>
      <c r="M583" s="205"/>
      <c r="N583" s="205"/>
      <c r="O583" s="205"/>
      <c r="P583" s="205"/>
      <c r="Q583" s="205"/>
      <c r="R583" s="205"/>
      <c r="S583" s="205"/>
      <c r="T583" s="205"/>
      <c r="U583" s="205"/>
      <c r="V583" s="205"/>
      <c r="W583" s="205"/>
      <c r="X583" s="205"/>
      <c r="Y583" s="205"/>
      <c r="Z583" s="205"/>
      <c r="AA583" s="205"/>
      <c r="AB583" s="205"/>
      <c r="AC583" s="205"/>
      <c r="AD583" s="205"/>
      <c r="AE583" s="205"/>
      <c r="AF583" s="205"/>
      <c r="AG583" s="205"/>
      <c r="AH583" s="205"/>
      <c r="AI583" s="205"/>
      <c r="AJ583" s="205"/>
    </row>
    <row r="584" spans="3:36" ht="15.75" customHeight="1">
      <c r="C584" s="203"/>
      <c r="D584" s="205"/>
      <c r="E584" s="205"/>
      <c r="F584" s="205"/>
      <c r="G584" s="205"/>
      <c r="H584" s="205"/>
      <c r="I584" s="205"/>
      <c r="J584" s="205"/>
      <c r="K584" s="205"/>
      <c r="L584" s="205"/>
      <c r="M584" s="205"/>
      <c r="N584" s="205"/>
      <c r="O584" s="205"/>
      <c r="P584" s="205"/>
      <c r="Q584" s="205"/>
      <c r="R584" s="205"/>
      <c r="S584" s="205"/>
      <c r="T584" s="205"/>
      <c r="U584" s="205"/>
      <c r="V584" s="205"/>
      <c r="W584" s="205"/>
      <c r="X584" s="205"/>
      <c r="Y584" s="205"/>
      <c r="Z584" s="205"/>
      <c r="AA584" s="205"/>
      <c r="AB584" s="205"/>
      <c r="AC584" s="205"/>
      <c r="AD584" s="205"/>
      <c r="AE584" s="205"/>
      <c r="AF584" s="205"/>
      <c r="AG584" s="205"/>
      <c r="AH584" s="205"/>
      <c r="AI584" s="205"/>
      <c r="AJ584" s="205"/>
    </row>
    <row r="585" spans="3:36" ht="15.75" customHeight="1">
      <c r="C585" s="203"/>
      <c r="D585" s="205"/>
      <c r="E585" s="205"/>
      <c r="F585" s="205"/>
      <c r="G585" s="205"/>
      <c r="H585" s="205"/>
      <c r="I585" s="205"/>
      <c r="J585" s="205"/>
      <c r="K585" s="205"/>
      <c r="L585" s="205"/>
      <c r="M585" s="205"/>
      <c r="N585" s="205"/>
      <c r="O585" s="205"/>
      <c r="P585" s="205"/>
      <c r="Q585" s="205"/>
      <c r="R585" s="205"/>
      <c r="S585" s="205"/>
      <c r="T585" s="205"/>
      <c r="U585" s="205"/>
      <c r="V585" s="205"/>
      <c r="W585" s="205"/>
      <c r="X585" s="205"/>
      <c r="Y585" s="205"/>
      <c r="Z585" s="205"/>
      <c r="AA585" s="205"/>
      <c r="AB585" s="205"/>
      <c r="AC585" s="205"/>
      <c r="AD585" s="205"/>
      <c r="AE585" s="205"/>
      <c r="AF585" s="205"/>
      <c r="AG585" s="205"/>
      <c r="AH585" s="205"/>
      <c r="AI585" s="205"/>
      <c r="AJ585" s="205"/>
    </row>
    <row r="586" spans="3:36" ht="15.75" customHeight="1">
      <c r="C586" s="203"/>
      <c r="D586" s="205"/>
      <c r="E586" s="205"/>
      <c r="F586" s="205"/>
      <c r="G586" s="205"/>
      <c r="H586" s="205"/>
      <c r="I586" s="205"/>
      <c r="J586" s="205"/>
      <c r="K586" s="205"/>
      <c r="L586" s="205"/>
      <c r="M586" s="205"/>
      <c r="N586" s="205"/>
      <c r="O586" s="205"/>
      <c r="P586" s="205"/>
      <c r="Q586" s="205"/>
      <c r="R586" s="205"/>
      <c r="S586" s="205"/>
      <c r="T586" s="205"/>
      <c r="U586" s="205"/>
      <c r="V586" s="205"/>
      <c r="W586" s="205"/>
      <c r="X586" s="205"/>
      <c r="Y586" s="205"/>
      <c r="Z586" s="205"/>
      <c r="AA586" s="205"/>
      <c r="AB586" s="205"/>
      <c r="AC586" s="205"/>
      <c r="AD586" s="205"/>
      <c r="AE586" s="205"/>
      <c r="AF586" s="205"/>
      <c r="AG586" s="205"/>
      <c r="AH586" s="205"/>
      <c r="AI586" s="205"/>
      <c r="AJ586" s="205"/>
    </row>
    <row r="587" spans="3:36" ht="15.75" customHeight="1">
      <c r="C587" s="203"/>
      <c r="D587" s="205"/>
      <c r="E587" s="205"/>
      <c r="F587" s="205"/>
      <c r="G587" s="205"/>
      <c r="H587" s="205"/>
      <c r="I587" s="205"/>
      <c r="J587" s="205"/>
      <c r="K587" s="205"/>
      <c r="L587" s="205"/>
      <c r="M587" s="205"/>
      <c r="N587" s="205"/>
      <c r="O587" s="205"/>
      <c r="P587" s="205"/>
      <c r="Q587" s="205"/>
      <c r="R587" s="205"/>
      <c r="S587" s="205"/>
      <c r="T587" s="205"/>
      <c r="U587" s="205"/>
      <c r="V587" s="205"/>
      <c r="W587" s="205"/>
      <c r="X587" s="205"/>
      <c r="Y587" s="205"/>
      <c r="Z587" s="205"/>
      <c r="AA587" s="205"/>
      <c r="AB587" s="205"/>
      <c r="AC587" s="205"/>
      <c r="AD587" s="205"/>
      <c r="AE587" s="205"/>
      <c r="AF587" s="205"/>
      <c r="AG587" s="205"/>
      <c r="AH587" s="205"/>
      <c r="AI587" s="205"/>
      <c r="AJ587" s="205"/>
    </row>
    <row r="588" spans="3:36" ht="15.75" customHeight="1">
      <c r="C588" s="203"/>
      <c r="D588" s="205"/>
      <c r="E588" s="205"/>
      <c r="F588" s="205"/>
      <c r="G588" s="205"/>
      <c r="H588" s="205"/>
      <c r="I588" s="205"/>
      <c r="J588" s="205"/>
      <c r="K588" s="205"/>
      <c r="L588" s="205"/>
      <c r="M588" s="205"/>
      <c r="N588" s="205"/>
      <c r="O588" s="205"/>
      <c r="P588" s="205"/>
      <c r="Q588" s="205"/>
      <c r="R588" s="205"/>
      <c r="S588" s="205"/>
      <c r="T588" s="205"/>
      <c r="U588" s="205"/>
      <c r="V588" s="205"/>
      <c r="W588" s="205"/>
      <c r="X588" s="205"/>
      <c r="Y588" s="205"/>
      <c r="Z588" s="205"/>
      <c r="AA588" s="205"/>
      <c r="AB588" s="205"/>
      <c r="AC588" s="205"/>
      <c r="AD588" s="205"/>
      <c r="AE588" s="205"/>
      <c r="AF588" s="205"/>
      <c r="AG588" s="205"/>
      <c r="AH588" s="205"/>
      <c r="AI588" s="205"/>
      <c r="AJ588" s="205"/>
    </row>
    <row r="589" spans="3:36" ht="15.75" customHeight="1">
      <c r="C589" s="203"/>
      <c r="D589" s="205"/>
      <c r="E589" s="205"/>
      <c r="F589" s="205"/>
      <c r="G589" s="205"/>
      <c r="H589" s="205"/>
      <c r="I589" s="205"/>
      <c r="J589" s="205"/>
      <c r="K589" s="205"/>
      <c r="L589" s="205"/>
      <c r="M589" s="205"/>
      <c r="N589" s="205"/>
      <c r="O589" s="205"/>
      <c r="P589" s="205"/>
      <c r="Q589" s="205"/>
      <c r="R589" s="205"/>
      <c r="S589" s="205"/>
      <c r="T589" s="205"/>
      <c r="U589" s="205"/>
      <c r="V589" s="205"/>
      <c r="W589" s="205"/>
      <c r="X589" s="205"/>
      <c r="Y589" s="205"/>
      <c r="Z589" s="205"/>
      <c r="AA589" s="205"/>
      <c r="AB589" s="205"/>
      <c r="AC589" s="205"/>
      <c r="AD589" s="205"/>
      <c r="AE589" s="205"/>
      <c r="AF589" s="205"/>
      <c r="AG589" s="205"/>
      <c r="AH589" s="205"/>
      <c r="AI589" s="205"/>
      <c r="AJ589" s="205"/>
    </row>
    <row r="590" spans="3:36" ht="15.75" customHeight="1">
      <c r="C590" s="203"/>
      <c r="D590" s="205"/>
      <c r="E590" s="205"/>
      <c r="F590" s="205"/>
      <c r="G590" s="205"/>
      <c r="H590" s="205"/>
      <c r="I590" s="205"/>
      <c r="J590" s="205"/>
      <c r="K590" s="205"/>
      <c r="L590" s="205"/>
      <c r="M590" s="205"/>
      <c r="N590" s="205"/>
      <c r="O590" s="205"/>
      <c r="P590" s="205"/>
      <c r="Q590" s="205"/>
      <c r="R590" s="205"/>
      <c r="S590" s="205"/>
      <c r="T590" s="205"/>
      <c r="U590" s="205"/>
      <c r="V590" s="205"/>
      <c r="W590" s="205"/>
      <c r="X590" s="205"/>
      <c r="Y590" s="205"/>
      <c r="Z590" s="205"/>
      <c r="AA590" s="205"/>
      <c r="AB590" s="205"/>
      <c r="AC590" s="205"/>
      <c r="AD590" s="205"/>
      <c r="AE590" s="205"/>
      <c r="AF590" s="205"/>
      <c r="AG590" s="205"/>
      <c r="AH590" s="205"/>
      <c r="AI590" s="205"/>
      <c r="AJ590" s="205"/>
    </row>
    <row r="591" spans="3:36" ht="15.75" customHeight="1">
      <c r="C591" s="203"/>
      <c r="D591" s="205"/>
      <c r="E591" s="205"/>
      <c r="F591" s="205"/>
      <c r="G591" s="205"/>
      <c r="H591" s="205"/>
      <c r="I591" s="205"/>
      <c r="J591" s="205"/>
      <c r="K591" s="205"/>
      <c r="L591" s="205"/>
      <c r="M591" s="205"/>
      <c r="N591" s="205"/>
      <c r="O591" s="205"/>
      <c r="P591" s="205"/>
      <c r="Q591" s="205"/>
      <c r="R591" s="205"/>
      <c r="S591" s="205"/>
      <c r="T591" s="205"/>
      <c r="U591" s="205"/>
      <c r="V591" s="205"/>
      <c r="W591" s="205"/>
      <c r="X591" s="205"/>
      <c r="Y591" s="205"/>
      <c r="Z591" s="205"/>
      <c r="AA591" s="205"/>
      <c r="AB591" s="205"/>
      <c r="AC591" s="205"/>
      <c r="AD591" s="205"/>
      <c r="AE591" s="205"/>
      <c r="AF591" s="205"/>
      <c r="AG591" s="205"/>
      <c r="AH591" s="205"/>
      <c r="AI591" s="205"/>
      <c r="AJ591" s="205"/>
    </row>
    <row r="592" spans="3:36" ht="15.75" customHeight="1">
      <c r="C592" s="203"/>
      <c r="D592" s="205"/>
      <c r="E592" s="205"/>
      <c r="F592" s="205"/>
      <c r="G592" s="205"/>
      <c r="H592" s="205"/>
      <c r="I592" s="205"/>
      <c r="J592" s="205"/>
      <c r="K592" s="205"/>
      <c r="L592" s="205"/>
      <c r="M592" s="205"/>
      <c r="N592" s="205"/>
      <c r="O592" s="205"/>
      <c r="P592" s="205"/>
      <c r="Q592" s="205"/>
      <c r="R592" s="205"/>
      <c r="S592" s="205"/>
      <c r="T592" s="205"/>
      <c r="U592" s="205"/>
      <c r="V592" s="205"/>
      <c r="W592" s="205"/>
      <c r="X592" s="205"/>
      <c r="Y592" s="205"/>
      <c r="Z592" s="205"/>
      <c r="AA592" s="205"/>
      <c r="AB592" s="205"/>
      <c r="AC592" s="205"/>
      <c r="AD592" s="205"/>
      <c r="AE592" s="205"/>
      <c r="AF592" s="205"/>
      <c r="AG592" s="205"/>
      <c r="AH592" s="205"/>
      <c r="AI592" s="205"/>
      <c r="AJ592" s="205"/>
    </row>
    <row r="593" spans="3:36" ht="15.75" customHeight="1">
      <c r="C593" s="203"/>
      <c r="D593" s="205"/>
      <c r="E593" s="205"/>
      <c r="F593" s="205"/>
      <c r="G593" s="205"/>
      <c r="H593" s="205"/>
      <c r="I593" s="205"/>
      <c r="J593" s="205"/>
      <c r="K593" s="205"/>
      <c r="L593" s="205"/>
      <c r="M593" s="205"/>
      <c r="N593" s="205"/>
      <c r="O593" s="205"/>
      <c r="P593" s="205"/>
      <c r="Q593" s="205"/>
      <c r="R593" s="205"/>
      <c r="S593" s="205"/>
      <c r="T593" s="205"/>
      <c r="U593" s="205"/>
      <c r="V593" s="205"/>
      <c r="W593" s="205"/>
      <c r="X593" s="205"/>
      <c r="Y593" s="205"/>
      <c r="Z593" s="205"/>
      <c r="AA593" s="205"/>
      <c r="AB593" s="205"/>
      <c r="AC593" s="205"/>
      <c r="AD593" s="205"/>
      <c r="AE593" s="205"/>
      <c r="AF593" s="205"/>
      <c r="AG593" s="205"/>
      <c r="AH593" s="205"/>
      <c r="AI593" s="205"/>
      <c r="AJ593" s="205"/>
    </row>
    <row r="594" spans="3:36" ht="15.75" customHeight="1">
      <c r="C594" s="203"/>
      <c r="D594" s="205"/>
      <c r="E594" s="205"/>
      <c r="F594" s="205"/>
      <c r="G594" s="205"/>
      <c r="H594" s="205"/>
      <c r="I594" s="205"/>
      <c r="J594" s="205"/>
      <c r="K594" s="205"/>
      <c r="L594" s="205"/>
      <c r="M594" s="205"/>
      <c r="N594" s="205"/>
      <c r="O594" s="205"/>
      <c r="P594" s="205"/>
      <c r="Q594" s="205"/>
      <c r="R594" s="205"/>
      <c r="S594" s="205"/>
      <c r="T594" s="205"/>
      <c r="U594" s="205"/>
      <c r="V594" s="205"/>
      <c r="W594" s="205"/>
      <c r="X594" s="205"/>
      <c r="Y594" s="205"/>
      <c r="Z594" s="205"/>
      <c r="AA594" s="205"/>
      <c r="AB594" s="205"/>
      <c r="AC594" s="205"/>
      <c r="AD594" s="205"/>
      <c r="AE594" s="205"/>
      <c r="AF594" s="205"/>
      <c r="AG594" s="205"/>
      <c r="AH594" s="205"/>
      <c r="AI594" s="205"/>
      <c r="AJ594" s="205"/>
    </row>
    <row r="595" spans="3:36" ht="15.75" customHeight="1">
      <c r="C595" s="203"/>
      <c r="D595" s="205"/>
      <c r="E595" s="205"/>
      <c r="F595" s="205"/>
      <c r="G595" s="205"/>
      <c r="H595" s="205"/>
      <c r="I595" s="205"/>
      <c r="J595" s="205"/>
      <c r="K595" s="205"/>
      <c r="L595" s="205"/>
      <c r="M595" s="205"/>
      <c r="N595" s="205"/>
      <c r="O595" s="205"/>
      <c r="P595" s="205"/>
      <c r="Q595" s="205"/>
      <c r="R595" s="205"/>
      <c r="S595" s="205"/>
      <c r="T595" s="205"/>
      <c r="U595" s="205"/>
      <c r="V595" s="205"/>
      <c r="W595" s="205"/>
      <c r="X595" s="205"/>
      <c r="Y595" s="205"/>
      <c r="Z595" s="205"/>
      <c r="AA595" s="205"/>
      <c r="AB595" s="205"/>
      <c r="AC595" s="205"/>
      <c r="AD595" s="205"/>
      <c r="AE595" s="205"/>
      <c r="AF595" s="205"/>
      <c r="AG595" s="205"/>
      <c r="AH595" s="205"/>
      <c r="AI595" s="205"/>
      <c r="AJ595" s="205"/>
    </row>
    <row r="596" spans="3:36" ht="15.75" customHeight="1">
      <c r="C596" s="203"/>
      <c r="D596" s="205"/>
      <c r="E596" s="205"/>
      <c r="F596" s="205"/>
      <c r="G596" s="205"/>
      <c r="H596" s="205"/>
      <c r="I596" s="205"/>
      <c r="J596" s="205"/>
      <c r="K596" s="205"/>
      <c r="L596" s="205"/>
      <c r="M596" s="205"/>
      <c r="N596" s="205"/>
      <c r="O596" s="205"/>
      <c r="P596" s="205"/>
      <c r="Q596" s="205"/>
      <c r="R596" s="205"/>
      <c r="S596" s="205"/>
      <c r="T596" s="205"/>
      <c r="U596" s="205"/>
      <c r="V596" s="205"/>
      <c r="W596" s="205"/>
      <c r="X596" s="205"/>
      <c r="Y596" s="205"/>
      <c r="Z596" s="205"/>
      <c r="AA596" s="205"/>
      <c r="AB596" s="205"/>
      <c r="AC596" s="205"/>
      <c r="AD596" s="205"/>
      <c r="AE596" s="205"/>
      <c r="AF596" s="205"/>
      <c r="AG596" s="205"/>
      <c r="AH596" s="205"/>
      <c r="AI596" s="205"/>
      <c r="AJ596" s="205"/>
    </row>
    <row r="597" spans="3:36" ht="15.75" customHeight="1">
      <c r="C597" s="203"/>
      <c r="D597" s="205"/>
      <c r="E597" s="205"/>
      <c r="F597" s="205"/>
      <c r="G597" s="205"/>
      <c r="H597" s="205"/>
      <c r="I597" s="205"/>
      <c r="J597" s="205"/>
      <c r="K597" s="205"/>
      <c r="L597" s="205"/>
      <c r="M597" s="205"/>
      <c r="N597" s="205"/>
      <c r="O597" s="205"/>
      <c r="P597" s="205"/>
      <c r="Q597" s="205"/>
      <c r="R597" s="205"/>
      <c r="S597" s="205"/>
      <c r="T597" s="205"/>
      <c r="U597" s="205"/>
      <c r="V597" s="205"/>
      <c r="W597" s="205"/>
      <c r="X597" s="205"/>
      <c r="Y597" s="205"/>
      <c r="Z597" s="205"/>
      <c r="AA597" s="205"/>
      <c r="AB597" s="205"/>
      <c r="AC597" s="205"/>
      <c r="AD597" s="205"/>
      <c r="AE597" s="205"/>
      <c r="AF597" s="205"/>
      <c r="AG597" s="205"/>
      <c r="AH597" s="205"/>
      <c r="AI597" s="205"/>
      <c r="AJ597" s="205"/>
    </row>
    <row r="598" spans="3:36" ht="15.75" customHeight="1">
      <c r="C598" s="203"/>
      <c r="D598" s="205"/>
      <c r="E598" s="205"/>
      <c r="F598" s="205"/>
      <c r="G598" s="205"/>
      <c r="H598" s="205"/>
      <c r="I598" s="205"/>
      <c r="J598" s="205"/>
      <c r="K598" s="205"/>
      <c r="L598" s="205"/>
      <c r="M598" s="205"/>
      <c r="N598" s="205"/>
      <c r="O598" s="205"/>
      <c r="P598" s="205"/>
      <c r="Q598" s="205"/>
      <c r="R598" s="205"/>
      <c r="S598" s="205"/>
      <c r="T598" s="205"/>
      <c r="U598" s="205"/>
      <c r="V598" s="205"/>
      <c r="W598" s="205"/>
      <c r="X598" s="205"/>
      <c r="Y598" s="205"/>
      <c r="Z598" s="205"/>
      <c r="AA598" s="205"/>
      <c r="AB598" s="205"/>
      <c r="AC598" s="205"/>
      <c r="AD598" s="205"/>
      <c r="AE598" s="205"/>
      <c r="AF598" s="205"/>
      <c r="AG598" s="205"/>
      <c r="AH598" s="205"/>
      <c r="AI598" s="205"/>
      <c r="AJ598" s="205"/>
    </row>
    <row r="599" spans="3:36" ht="15.75" customHeight="1">
      <c r="C599" s="203"/>
      <c r="D599" s="205"/>
      <c r="E599" s="205"/>
      <c r="F599" s="205"/>
      <c r="G599" s="205"/>
      <c r="H599" s="205"/>
      <c r="I599" s="205"/>
      <c r="J599" s="205"/>
      <c r="K599" s="205"/>
      <c r="L599" s="205"/>
      <c r="M599" s="205"/>
      <c r="N599" s="205"/>
      <c r="O599" s="205"/>
      <c r="P599" s="205"/>
      <c r="Q599" s="205"/>
      <c r="R599" s="205"/>
      <c r="S599" s="205"/>
      <c r="T599" s="205"/>
      <c r="U599" s="205"/>
      <c r="V599" s="205"/>
      <c r="W599" s="205"/>
      <c r="X599" s="205"/>
      <c r="Y599" s="205"/>
      <c r="Z599" s="205"/>
      <c r="AA599" s="205"/>
      <c r="AB599" s="205"/>
      <c r="AC599" s="205"/>
      <c r="AD599" s="205"/>
      <c r="AE599" s="205"/>
      <c r="AF599" s="205"/>
      <c r="AG599" s="205"/>
      <c r="AH599" s="205"/>
      <c r="AI599" s="205"/>
      <c r="AJ599" s="205"/>
    </row>
    <row r="600" spans="3:36" ht="15.75" customHeight="1">
      <c r="C600" s="203"/>
      <c r="D600" s="205"/>
      <c r="E600" s="205"/>
      <c r="F600" s="205"/>
      <c r="G600" s="205"/>
      <c r="H600" s="205"/>
      <c r="I600" s="205"/>
      <c r="J600" s="205"/>
      <c r="K600" s="205"/>
      <c r="L600" s="205"/>
      <c r="M600" s="205"/>
      <c r="N600" s="205"/>
      <c r="O600" s="205"/>
      <c r="P600" s="205"/>
      <c r="Q600" s="205"/>
      <c r="R600" s="205"/>
      <c r="S600" s="205"/>
      <c r="T600" s="205"/>
      <c r="U600" s="205"/>
      <c r="V600" s="205"/>
      <c r="W600" s="205"/>
      <c r="X600" s="205"/>
      <c r="Y600" s="205"/>
      <c r="Z600" s="205"/>
      <c r="AA600" s="205"/>
      <c r="AB600" s="205"/>
      <c r="AC600" s="205"/>
      <c r="AD600" s="205"/>
      <c r="AE600" s="205"/>
      <c r="AF600" s="205"/>
      <c r="AG600" s="205"/>
      <c r="AH600" s="205"/>
      <c r="AI600" s="205"/>
      <c r="AJ600" s="205"/>
    </row>
    <row r="601" spans="3:36" ht="15.75" customHeight="1">
      <c r="C601" s="203"/>
      <c r="D601" s="205"/>
      <c r="E601" s="205"/>
      <c r="F601" s="205"/>
      <c r="G601" s="205"/>
      <c r="H601" s="205"/>
      <c r="I601" s="205"/>
      <c r="J601" s="205"/>
      <c r="K601" s="205"/>
      <c r="L601" s="205"/>
      <c r="M601" s="205"/>
      <c r="N601" s="205"/>
      <c r="O601" s="205"/>
      <c r="P601" s="205"/>
      <c r="Q601" s="205"/>
      <c r="R601" s="205"/>
      <c r="S601" s="205"/>
      <c r="T601" s="205"/>
      <c r="U601" s="205"/>
      <c r="V601" s="205"/>
      <c r="W601" s="205"/>
      <c r="X601" s="205"/>
      <c r="Y601" s="205"/>
      <c r="Z601" s="205"/>
      <c r="AA601" s="205"/>
      <c r="AB601" s="205"/>
      <c r="AC601" s="205"/>
      <c r="AD601" s="205"/>
      <c r="AE601" s="205"/>
      <c r="AF601" s="205"/>
      <c r="AG601" s="205"/>
      <c r="AH601" s="205"/>
      <c r="AI601" s="205"/>
      <c r="AJ601" s="205"/>
    </row>
    <row r="602" spans="3:36" ht="15.75" customHeight="1">
      <c r="C602" s="203"/>
      <c r="D602" s="205"/>
      <c r="E602" s="205"/>
      <c r="F602" s="205"/>
      <c r="G602" s="205"/>
      <c r="H602" s="205"/>
      <c r="I602" s="205"/>
      <c r="J602" s="205"/>
      <c r="K602" s="205"/>
      <c r="L602" s="205"/>
      <c r="M602" s="205"/>
      <c r="N602" s="205"/>
      <c r="O602" s="205"/>
      <c r="P602" s="205"/>
      <c r="Q602" s="205"/>
      <c r="R602" s="205"/>
      <c r="S602" s="205"/>
      <c r="T602" s="205"/>
      <c r="U602" s="205"/>
      <c r="V602" s="205"/>
      <c r="W602" s="205"/>
      <c r="X602" s="205"/>
      <c r="Y602" s="205"/>
      <c r="Z602" s="205"/>
      <c r="AA602" s="205"/>
      <c r="AB602" s="205"/>
      <c r="AC602" s="205"/>
      <c r="AD602" s="205"/>
      <c r="AE602" s="205"/>
      <c r="AF602" s="205"/>
      <c r="AG602" s="205"/>
      <c r="AH602" s="205"/>
      <c r="AI602" s="205"/>
      <c r="AJ602" s="205"/>
    </row>
    <row r="603" spans="3:36" ht="15.75" customHeight="1">
      <c r="C603" s="203"/>
      <c r="D603" s="205"/>
      <c r="E603" s="205"/>
      <c r="F603" s="205"/>
      <c r="G603" s="205"/>
      <c r="H603" s="205"/>
      <c r="I603" s="205"/>
      <c r="J603" s="205"/>
      <c r="K603" s="205"/>
      <c r="L603" s="205"/>
      <c r="M603" s="205"/>
      <c r="N603" s="205"/>
      <c r="O603" s="205"/>
      <c r="P603" s="205"/>
      <c r="Q603" s="205"/>
      <c r="R603" s="205"/>
      <c r="S603" s="205"/>
      <c r="T603" s="205"/>
      <c r="U603" s="205"/>
      <c r="V603" s="205"/>
      <c r="W603" s="205"/>
      <c r="X603" s="205"/>
      <c r="Y603" s="205"/>
      <c r="Z603" s="205"/>
      <c r="AA603" s="205"/>
      <c r="AB603" s="205"/>
      <c r="AC603" s="205"/>
      <c r="AD603" s="205"/>
      <c r="AE603" s="205"/>
      <c r="AF603" s="205"/>
      <c r="AG603" s="205"/>
      <c r="AH603" s="205"/>
      <c r="AI603" s="205"/>
      <c r="AJ603" s="205"/>
    </row>
    <row r="604" spans="3:36" ht="15.75" customHeight="1">
      <c r="C604" s="203"/>
      <c r="D604" s="205"/>
      <c r="E604" s="205"/>
      <c r="F604" s="205"/>
      <c r="G604" s="205"/>
      <c r="H604" s="205"/>
      <c r="I604" s="205"/>
      <c r="J604" s="205"/>
      <c r="K604" s="205"/>
      <c r="L604" s="205"/>
      <c r="M604" s="205"/>
      <c r="N604" s="205"/>
      <c r="O604" s="205"/>
      <c r="P604" s="205"/>
      <c r="Q604" s="205"/>
      <c r="R604" s="205"/>
      <c r="S604" s="205"/>
      <c r="T604" s="205"/>
      <c r="U604" s="205"/>
      <c r="V604" s="205"/>
      <c r="W604" s="205"/>
      <c r="X604" s="205"/>
      <c r="Y604" s="205"/>
      <c r="Z604" s="205"/>
      <c r="AA604" s="205"/>
      <c r="AB604" s="205"/>
      <c r="AC604" s="205"/>
      <c r="AD604" s="205"/>
      <c r="AE604" s="205"/>
      <c r="AF604" s="205"/>
      <c r="AG604" s="205"/>
      <c r="AH604" s="205"/>
      <c r="AI604" s="205"/>
      <c r="AJ604" s="205"/>
    </row>
    <row r="605" spans="3:36" ht="15.75" customHeight="1">
      <c r="C605" s="203"/>
      <c r="D605" s="205"/>
      <c r="E605" s="205"/>
      <c r="F605" s="205"/>
      <c r="G605" s="205"/>
      <c r="H605" s="205"/>
      <c r="I605" s="205"/>
      <c r="J605" s="205"/>
      <c r="K605" s="205"/>
      <c r="L605" s="205"/>
      <c r="M605" s="205"/>
      <c r="N605" s="205"/>
      <c r="O605" s="205"/>
      <c r="P605" s="205"/>
      <c r="Q605" s="205"/>
      <c r="R605" s="205"/>
      <c r="S605" s="205"/>
      <c r="T605" s="205"/>
      <c r="U605" s="205"/>
      <c r="V605" s="205"/>
      <c r="W605" s="205"/>
      <c r="X605" s="205"/>
      <c r="Y605" s="205"/>
      <c r="Z605" s="205"/>
      <c r="AA605" s="205"/>
      <c r="AB605" s="205"/>
      <c r="AC605" s="205"/>
      <c r="AD605" s="205"/>
      <c r="AE605" s="205"/>
      <c r="AF605" s="205"/>
      <c r="AG605" s="205"/>
      <c r="AH605" s="205"/>
      <c r="AI605" s="205"/>
      <c r="AJ605" s="205"/>
    </row>
    <row r="606" spans="3:36" ht="15.75" customHeight="1">
      <c r="C606" s="203"/>
      <c r="D606" s="205"/>
      <c r="E606" s="205"/>
      <c r="F606" s="205"/>
      <c r="G606" s="205"/>
      <c r="H606" s="205"/>
      <c r="I606" s="205"/>
      <c r="J606" s="205"/>
      <c r="K606" s="205"/>
      <c r="L606" s="205"/>
      <c r="M606" s="205"/>
      <c r="N606" s="205"/>
      <c r="O606" s="205"/>
      <c r="P606" s="205"/>
      <c r="Q606" s="205"/>
      <c r="R606" s="205"/>
      <c r="S606" s="205"/>
      <c r="T606" s="205"/>
      <c r="U606" s="205"/>
      <c r="V606" s="205"/>
      <c r="W606" s="205"/>
      <c r="X606" s="205"/>
      <c r="Y606" s="205"/>
      <c r="Z606" s="205"/>
      <c r="AA606" s="205"/>
      <c r="AB606" s="205"/>
      <c r="AC606" s="205"/>
      <c r="AD606" s="205"/>
      <c r="AE606" s="205"/>
      <c r="AF606" s="205"/>
      <c r="AG606" s="205"/>
      <c r="AH606" s="205"/>
      <c r="AI606" s="205"/>
      <c r="AJ606" s="205"/>
    </row>
    <row r="607" spans="3:36" ht="15.75" customHeight="1">
      <c r="C607" s="203"/>
      <c r="D607" s="205"/>
      <c r="E607" s="205"/>
      <c r="F607" s="205"/>
      <c r="G607" s="205"/>
      <c r="H607" s="205"/>
      <c r="I607" s="205"/>
      <c r="J607" s="205"/>
      <c r="K607" s="205"/>
      <c r="L607" s="205"/>
      <c r="M607" s="205"/>
      <c r="N607" s="205"/>
      <c r="O607" s="205"/>
      <c r="P607" s="205"/>
      <c r="Q607" s="205"/>
      <c r="R607" s="205"/>
      <c r="S607" s="205"/>
      <c r="T607" s="205"/>
      <c r="U607" s="205"/>
      <c r="V607" s="205"/>
      <c r="W607" s="205"/>
      <c r="X607" s="205"/>
      <c r="Y607" s="205"/>
      <c r="Z607" s="205"/>
      <c r="AA607" s="205"/>
      <c r="AB607" s="205"/>
      <c r="AC607" s="205"/>
      <c r="AD607" s="205"/>
      <c r="AE607" s="205"/>
      <c r="AF607" s="205"/>
      <c r="AG607" s="205"/>
      <c r="AH607" s="205"/>
      <c r="AI607" s="205"/>
      <c r="AJ607" s="205"/>
    </row>
    <row r="608" spans="3:36" ht="15.75" customHeight="1">
      <c r="C608" s="203"/>
      <c r="D608" s="205"/>
      <c r="E608" s="205"/>
      <c r="F608" s="205"/>
      <c r="G608" s="205"/>
      <c r="H608" s="205"/>
      <c r="I608" s="205"/>
      <c r="J608" s="205"/>
      <c r="K608" s="205"/>
      <c r="L608" s="205"/>
      <c r="M608" s="205"/>
      <c r="N608" s="205"/>
      <c r="O608" s="205"/>
      <c r="P608" s="205"/>
      <c r="Q608" s="205"/>
      <c r="R608" s="205"/>
      <c r="S608" s="205"/>
      <c r="T608" s="205"/>
      <c r="U608" s="205"/>
      <c r="V608" s="205"/>
      <c r="W608" s="205"/>
      <c r="X608" s="205"/>
      <c r="Y608" s="205"/>
      <c r="Z608" s="205"/>
      <c r="AA608" s="205"/>
      <c r="AB608" s="205"/>
      <c r="AC608" s="205"/>
      <c r="AD608" s="205"/>
      <c r="AE608" s="205"/>
      <c r="AF608" s="205"/>
      <c r="AG608" s="205"/>
      <c r="AH608" s="205"/>
      <c r="AI608" s="205"/>
      <c r="AJ608" s="205"/>
    </row>
    <row r="609" spans="3:36" ht="15.75" customHeight="1">
      <c r="C609" s="203"/>
      <c r="D609" s="205"/>
      <c r="E609" s="205"/>
      <c r="F609" s="205"/>
      <c r="G609" s="205"/>
      <c r="H609" s="205"/>
      <c r="I609" s="205"/>
      <c r="J609" s="205"/>
      <c r="K609" s="205"/>
      <c r="L609" s="205"/>
      <c r="M609" s="205"/>
      <c r="N609" s="205"/>
      <c r="O609" s="205"/>
      <c r="P609" s="205"/>
      <c r="Q609" s="205"/>
      <c r="R609" s="205"/>
      <c r="S609" s="205"/>
      <c r="T609" s="205"/>
      <c r="U609" s="205"/>
      <c r="V609" s="205"/>
      <c r="W609" s="205"/>
      <c r="X609" s="205"/>
      <c r="Y609" s="205"/>
      <c r="Z609" s="205"/>
      <c r="AA609" s="205"/>
      <c r="AB609" s="205"/>
      <c r="AC609" s="205"/>
      <c r="AD609" s="205"/>
      <c r="AE609" s="205"/>
      <c r="AF609" s="205"/>
      <c r="AG609" s="205"/>
      <c r="AH609" s="205"/>
      <c r="AI609" s="205"/>
      <c r="AJ609" s="205"/>
    </row>
    <row r="610" spans="3:36" ht="15.75" customHeight="1">
      <c r="C610" s="203"/>
      <c r="D610" s="205"/>
      <c r="E610" s="205"/>
      <c r="F610" s="205"/>
      <c r="G610" s="205"/>
      <c r="H610" s="205"/>
      <c r="I610" s="205"/>
      <c r="J610" s="205"/>
      <c r="K610" s="205"/>
      <c r="L610" s="205"/>
      <c r="M610" s="205"/>
      <c r="N610" s="205"/>
      <c r="O610" s="205"/>
      <c r="P610" s="205"/>
      <c r="Q610" s="205"/>
      <c r="R610" s="205"/>
      <c r="S610" s="205"/>
      <c r="T610" s="205"/>
      <c r="U610" s="205"/>
      <c r="V610" s="205"/>
      <c r="W610" s="205"/>
      <c r="X610" s="205"/>
      <c r="Y610" s="205"/>
      <c r="Z610" s="205"/>
      <c r="AA610" s="205"/>
      <c r="AB610" s="205"/>
      <c r="AC610" s="205"/>
      <c r="AD610" s="205"/>
      <c r="AE610" s="205"/>
      <c r="AF610" s="205"/>
      <c r="AG610" s="205"/>
      <c r="AH610" s="205"/>
      <c r="AI610" s="205"/>
      <c r="AJ610" s="205"/>
    </row>
    <row r="611" spans="3:36" ht="15.75" customHeight="1">
      <c r="C611" s="203"/>
      <c r="D611" s="205"/>
      <c r="E611" s="205"/>
      <c r="F611" s="205"/>
      <c r="G611" s="205"/>
      <c r="H611" s="205"/>
      <c r="I611" s="205"/>
      <c r="J611" s="205"/>
      <c r="K611" s="205"/>
      <c r="L611" s="205"/>
      <c r="M611" s="205"/>
      <c r="N611" s="205"/>
      <c r="O611" s="205"/>
      <c r="P611" s="205"/>
      <c r="Q611" s="205"/>
      <c r="R611" s="205"/>
      <c r="S611" s="205"/>
      <c r="T611" s="205"/>
      <c r="U611" s="205"/>
      <c r="V611" s="205"/>
      <c r="W611" s="205"/>
      <c r="X611" s="205"/>
      <c r="Y611" s="205"/>
      <c r="Z611" s="205"/>
      <c r="AA611" s="205"/>
      <c r="AB611" s="205"/>
      <c r="AC611" s="205"/>
      <c r="AD611" s="205"/>
      <c r="AE611" s="205"/>
      <c r="AF611" s="205"/>
      <c r="AG611" s="205"/>
      <c r="AH611" s="205"/>
      <c r="AI611" s="205"/>
      <c r="AJ611" s="205"/>
    </row>
    <row r="612" spans="3:36" ht="15.75" customHeight="1">
      <c r="C612" s="203"/>
      <c r="D612" s="205"/>
      <c r="E612" s="205"/>
      <c r="F612" s="205"/>
      <c r="G612" s="205"/>
      <c r="H612" s="205"/>
      <c r="I612" s="205"/>
      <c r="J612" s="205"/>
      <c r="K612" s="205"/>
      <c r="L612" s="205"/>
      <c r="M612" s="205"/>
      <c r="N612" s="205"/>
      <c r="O612" s="205"/>
      <c r="P612" s="205"/>
      <c r="Q612" s="205"/>
      <c r="R612" s="205"/>
      <c r="S612" s="205"/>
      <c r="T612" s="205"/>
      <c r="U612" s="205"/>
      <c r="V612" s="205"/>
      <c r="W612" s="205"/>
      <c r="X612" s="205"/>
      <c r="Y612" s="205"/>
      <c r="Z612" s="205"/>
      <c r="AA612" s="205"/>
      <c r="AB612" s="205"/>
      <c r="AC612" s="205"/>
      <c r="AD612" s="205"/>
      <c r="AE612" s="205"/>
      <c r="AF612" s="205"/>
      <c r="AG612" s="205"/>
      <c r="AH612" s="205"/>
      <c r="AI612" s="205"/>
      <c r="AJ612" s="205"/>
    </row>
    <row r="613" spans="3:36" ht="15.75" customHeight="1">
      <c r="C613" s="203"/>
      <c r="D613" s="205"/>
      <c r="E613" s="205"/>
      <c r="F613" s="205"/>
      <c r="G613" s="205"/>
      <c r="H613" s="205"/>
      <c r="I613" s="205"/>
      <c r="J613" s="205"/>
      <c r="K613" s="205"/>
      <c r="L613" s="205"/>
      <c r="M613" s="205"/>
      <c r="N613" s="205"/>
      <c r="O613" s="205"/>
      <c r="P613" s="205"/>
      <c r="Q613" s="205"/>
      <c r="R613" s="205"/>
      <c r="S613" s="205"/>
      <c r="T613" s="205"/>
      <c r="U613" s="205"/>
      <c r="V613" s="205"/>
      <c r="W613" s="205"/>
      <c r="X613" s="205"/>
      <c r="Y613" s="205"/>
      <c r="Z613" s="205"/>
      <c r="AA613" s="205"/>
      <c r="AB613" s="205"/>
      <c r="AC613" s="205"/>
      <c r="AD613" s="205"/>
      <c r="AE613" s="205"/>
      <c r="AF613" s="205"/>
      <c r="AG613" s="205"/>
      <c r="AH613" s="205"/>
      <c r="AI613" s="205"/>
      <c r="AJ613" s="205"/>
    </row>
    <row r="614" spans="3:36" ht="15.75" customHeight="1">
      <c r="C614" s="203"/>
      <c r="D614" s="205"/>
      <c r="E614" s="205"/>
      <c r="F614" s="205"/>
      <c r="G614" s="205"/>
      <c r="H614" s="205"/>
      <c r="I614" s="205"/>
      <c r="J614" s="205"/>
      <c r="K614" s="205"/>
      <c r="L614" s="205"/>
      <c r="M614" s="205"/>
      <c r="N614" s="205"/>
      <c r="O614" s="205"/>
      <c r="P614" s="205"/>
      <c r="Q614" s="205"/>
      <c r="R614" s="205"/>
      <c r="S614" s="205"/>
      <c r="T614" s="205"/>
      <c r="U614" s="205"/>
      <c r="V614" s="205"/>
      <c r="W614" s="205"/>
      <c r="X614" s="205"/>
      <c r="Y614" s="205"/>
      <c r="Z614" s="205"/>
      <c r="AA614" s="205"/>
      <c r="AB614" s="205"/>
      <c r="AC614" s="205"/>
      <c r="AD614" s="205"/>
      <c r="AE614" s="205"/>
      <c r="AF614" s="205"/>
      <c r="AG614" s="205"/>
      <c r="AH614" s="205"/>
      <c r="AI614" s="205"/>
      <c r="AJ614" s="205"/>
    </row>
    <row r="615" spans="3:36" ht="15.75" customHeight="1">
      <c r="C615" s="203"/>
      <c r="D615" s="205"/>
      <c r="E615" s="205"/>
      <c r="F615" s="205"/>
      <c r="G615" s="205"/>
      <c r="H615" s="205"/>
      <c r="I615" s="205"/>
      <c r="J615" s="205"/>
      <c r="K615" s="205"/>
      <c r="L615" s="205"/>
      <c r="M615" s="205"/>
      <c r="N615" s="205"/>
      <c r="O615" s="205"/>
      <c r="P615" s="205"/>
      <c r="Q615" s="205"/>
      <c r="R615" s="205"/>
      <c r="S615" s="205"/>
      <c r="T615" s="205"/>
      <c r="U615" s="205"/>
      <c r="V615" s="205"/>
      <c r="W615" s="205"/>
      <c r="X615" s="205"/>
      <c r="Y615" s="205"/>
      <c r="Z615" s="205"/>
      <c r="AA615" s="205"/>
      <c r="AB615" s="205"/>
      <c r="AC615" s="205"/>
      <c r="AD615" s="205"/>
      <c r="AE615" s="205"/>
      <c r="AF615" s="205"/>
      <c r="AG615" s="205"/>
      <c r="AH615" s="205"/>
      <c r="AI615" s="205"/>
      <c r="AJ615" s="205"/>
    </row>
    <row r="616" spans="3:36" ht="15.75" customHeight="1">
      <c r="C616" s="203"/>
      <c r="D616" s="205"/>
      <c r="E616" s="205"/>
      <c r="F616" s="205"/>
      <c r="G616" s="205"/>
      <c r="H616" s="205"/>
      <c r="I616" s="205"/>
      <c r="J616" s="205"/>
      <c r="K616" s="205"/>
      <c r="L616" s="205"/>
      <c r="M616" s="205"/>
      <c r="N616" s="205"/>
      <c r="O616" s="205"/>
      <c r="P616" s="205"/>
      <c r="Q616" s="205"/>
      <c r="R616" s="205"/>
      <c r="S616" s="205"/>
      <c r="T616" s="205"/>
      <c r="U616" s="205"/>
      <c r="V616" s="205"/>
      <c r="W616" s="205"/>
      <c r="X616" s="205"/>
      <c r="Y616" s="205"/>
      <c r="Z616" s="205"/>
      <c r="AA616" s="205"/>
      <c r="AB616" s="205"/>
      <c r="AC616" s="205"/>
      <c r="AD616" s="205"/>
      <c r="AE616" s="205"/>
      <c r="AF616" s="205"/>
      <c r="AG616" s="205"/>
      <c r="AH616" s="205"/>
      <c r="AI616" s="205"/>
      <c r="AJ616" s="205"/>
    </row>
    <row r="617" spans="3:36" ht="15.75" customHeight="1">
      <c r="C617" s="203"/>
      <c r="D617" s="205"/>
      <c r="E617" s="205"/>
      <c r="F617" s="205"/>
      <c r="G617" s="205"/>
      <c r="H617" s="205"/>
      <c r="I617" s="205"/>
      <c r="J617" s="205"/>
      <c r="K617" s="205"/>
      <c r="L617" s="205"/>
      <c r="M617" s="205"/>
      <c r="N617" s="205"/>
      <c r="O617" s="205"/>
      <c r="P617" s="205"/>
      <c r="Q617" s="205"/>
      <c r="R617" s="205"/>
      <c r="S617" s="205"/>
      <c r="T617" s="205"/>
      <c r="U617" s="205"/>
      <c r="V617" s="205"/>
      <c r="W617" s="205"/>
      <c r="X617" s="205"/>
      <c r="Y617" s="205"/>
      <c r="Z617" s="205"/>
      <c r="AA617" s="205"/>
      <c r="AB617" s="205"/>
      <c r="AC617" s="205"/>
      <c r="AD617" s="205"/>
      <c r="AE617" s="205"/>
      <c r="AF617" s="205"/>
      <c r="AG617" s="205"/>
      <c r="AH617" s="205"/>
      <c r="AI617" s="205"/>
      <c r="AJ617" s="205"/>
    </row>
    <row r="618" spans="3:36" ht="15.75" customHeight="1">
      <c r="C618" s="203"/>
      <c r="D618" s="205"/>
      <c r="E618" s="205"/>
      <c r="F618" s="205"/>
      <c r="G618" s="205"/>
      <c r="H618" s="205"/>
      <c r="I618" s="205"/>
      <c r="J618" s="205"/>
      <c r="K618" s="205"/>
      <c r="L618" s="205"/>
      <c r="M618" s="205"/>
      <c r="N618" s="205"/>
      <c r="O618" s="205"/>
      <c r="P618" s="205"/>
      <c r="Q618" s="205"/>
      <c r="R618" s="205"/>
      <c r="S618" s="205"/>
      <c r="T618" s="205"/>
      <c r="U618" s="205"/>
      <c r="V618" s="205"/>
      <c r="W618" s="205"/>
      <c r="X618" s="205"/>
      <c r="Y618" s="205"/>
      <c r="Z618" s="205"/>
      <c r="AA618" s="205"/>
      <c r="AB618" s="205"/>
      <c r="AC618" s="205"/>
      <c r="AD618" s="205"/>
      <c r="AE618" s="205"/>
      <c r="AF618" s="205"/>
      <c r="AG618" s="205"/>
      <c r="AH618" s="205"/>
      <c r="AI618" s="205"/>
      <c r="AJ618" s="205"/>
    </row>
    <row r="619" spans="3:36" ht="15.75" customHeight="1">
      <c r="C619" s="203"/>
      <c r="D619" s="205"/>
      <c r="E619" s="205"/>
      <c r="F619" s="205"/>
      <c r="G619" s="205"/>
      <c r="H619" s="205"/>
      <c r="I619" s="205"/>
      <c r="J619" s="205"/>
      <c r="K619" s="205"/>
      <c r="L619" s="205"/>
      <c r="M619" s="205"/>
      <c r="N619" s="205"/>
      <c r="O619" s="205"/>
      <c r="P619" s="205"/>
      <c r="Q619" s="205"/>
      <c r="R619" s="205"/>
      <c r="S619" s="205"/>
      <c r="T619" s="205"/>
      <c r="U619" s="205"/>
      <c r="V619" s="205"/>
      <c r="W619" s="205"/>
      <c r="X619" s="205"/>
      <c r="Y619" s="205"/>
      <c r="Z619" s="205"/>
      <c r="AA619" s="205"/>
      <c r="AB619" s="205"/>
      <c r="AC619" s="205"/>
      <c r="AD619" s="205"/>
      <c r="AE619" s="205"/>
      <c r="AF619" s="205"/>
      <c r="AG619" s="205"/>
      <c r="AH619" s="205"/>
      <c r="AI619" s="205"/>
      <c r="AJ619" s="205"/>
    </row>
    <row r="620" spans="3:36" ht="15.75" customHeight="1">
      <c r="C620" s="203"/>
      <c r="D620" s="205"/>
      <c r="E620" s="205"/>
      <c r="F620" s="205"/>
      <c r="G620" s="205"/>
      <c r="H620" s="205"/>
      <c r="I620" s="205"/>
      <c r="J620" s="205"/>
      <c r="K620" s="205"/>
      <c r="L620" s="205"/>
      <c r="M620" s="205"/>
      <c r="N620" s="205"/>
      <c r="O620" s="205"/>
      <c r="P620" s="205"/>
      <c r="Q620" s="205"/>
      <c r="R620" s="205"/>
      <c r="S620" s="205"/>
      <c r="T620" s="205"/>
      <c r="U620" s="205"/>
      <c r="V620" s="205"/>
      <c r="W620" s="205"/>
      <c r="X620" s="205"/>
      <c r="Y620" s="205"/>
      <c r="Z620" s="205"/>
      <c r="AA620" s="205"/>
      <c r="AB620" s="205"/>
      <c r="AC620" s="205"/>
      <c r="AD620" s="205"/>
      <c r="AE620" s="205"/>
      <c r="AF620" s="205"/>
      <c r="AG620" s="205"/>
      <c r="AH620" s="205"/>
      <c r="AI620" s="205"/>
      <c r="AJ620" s="205"/>
    </row>
    <row r="621" spans="3:36" ht="15.75" customHeight="1">
      <c r="C621" s="203"/>
      <c r="D621" s="205"/>
      <c r="E621" s="205"/>
      <c r="F621" s="205"/>
      <c r="G621" s="205"/>
      <c r="H621" s="205"/>
      <c r="I621" s="205"/>
      <c r="J621" s="205"/>
      <c r="K621" s="205"/>
      <c r="L621" s="205"/>
      <c r="M621" s="205"/>
      <c r="N621" s="205"/>
      <c r="O621" s="205"/>
      <c r="P621" s="205"/>
      <c r="Q621" s="205"/>
      <c r="R621" s="205"/>
      <c r="S621" s="205"/>
      <c r="T621" s="205"/>
      <c r="U621" s="205"/>
      <c r="V621" s="205"/>
      <c r="W621" s="205"/>
      <c r="X621" s="205"/>
      <c r="Y621" s="205"/>
      <c r="Z621" s="205"/>
      <c r="AA621" s="205"/>
      <c r="AB621" s="205"/>
      <c r="AC621" s="205"/>
      <c r="AD621" s="205"/>
      <c r="AE621" s="205"/>
      <c r="AF621" s="205"/>
      <c r="AG621" s="205"/>
      <c r="AH621" s="205"/>
      <c r="AI621" s="205"/>
      <c r="AJ621" s="205"/>
    </row>
    <row r="622" spans="3:36" ht="15.75" customHeight="1">
      <c r="C622" s="203"/>
      <c r="D622" s="205"/>
      <c r="E622" s="205"/>
      <c r="F622" s="205"/>
      <c r="G622" s="205"/>
      <c r="H622" s="205"/>
      <c r="I622" s="205"/>
      <c r="J622" s="205"/>
      <c r="K622" s="205"/>
      <c r="L622" s="205"/>
      <c r="M622" s="205"/>
      <c r="N622" s="205"/>
      <c r="O622" s="205"/>
      <c r="P622" s="205"/>
      <c r="Q622" s="205"/>
      <c r="R622" s="205"/>
      <c r="S622" s="205"/>
      <c r="T622" s="205"/>
      <c r="U622" s="205"/>
      <c r="V622" s="205"/>
      <c r="W622" s="205"/>
      <c r="X622" s="205"/>
      <c r="Y622" s="205"/>
      <c r="Z622" s="205"/>
      <c r="AA622" s="205"/>
      <c r="AB622" s="205"/>
      <c r="AC622" s="205"/>
      <c r="AD622" s="205"/>
      <c r="AE622" s="205"/>
      <c r="AF622" s="205"/>
      <c r="AG622" s="205"/>
      <c r="AH622" s="205"/>
      <c r="AI622" s="205"/>
      <c r="AJ622" s="205"/>
    </row>
    <row r="623" spans="3:36" ht="15.75" customHeight="1">
      <c r="C623" s="203"/>
      <c r="D623" s="205"/>
      <c r="E623" s="205"/>
      <c r="F623" s="205"/>
      <c r="G623" s="205"/>
      <c r="H623" s="205"/>
      <c r="I623" s="205"/>
      <c r="J623" s="205"/>
      <c r="K623" s="205"/>
      <c r="L623" s="205"/>
      <c r="M623" s="205"/>
      <c r="N623" s="205"/>
      <c r="O623" s="205"/>
      <c r="P623" s="205"/>
      <c r="Q623" s="205"/>
      <c r="R623" s="205"/>
      <c r="S623" s="205"/>
      <c r="T623" s="205"/>
      <c r="U623" s="205"/>
      <c r="V623" s="205"/>
      <c r="W623" s="205"/>
      <c r="X623" s="205"/>
      <c r="Y623" s="205"/>
      <c r="Z623" s="205"/>
      <c r="AA623" s="205"/>
      <c r="AB623" s="205"/>
      <c r="AC623" s="205"/>
      <c r="AD623" s="205"/>
      <c r="AE623" s="205"/>
      <c r="AF623" s="205"/>
      <c r="AG623" s="205"/>
      <c r="AH623" s="205"/>
      <c r="AI623" s="205"/>
      <c r="AJ623" s="205"/>
    </row>
    <row r="624" spans="3:36" ht="15.75" customHeight="1">
      <c r="C624" s="203"/>
      <c r="D624" s="205"/>
      <c r="E624" s="205"/>
      <c r="F624" s="205"/>
      <c r="G624" s="205"/>
      <c r="H624" s="205"/>
      <c r="I624" s="205"/>
      <c r="J624" s="205"/>
      <c r="K624" s="205"/>
      <c r="L624" s="205"/>
      <c r="M624" s="205"/>
      <c r="N624" s="205"/>
      <c r="O624" s="205"/>
      <c r="P624" s="205"/>
      <c r="Q624" s="205"/>
      <c r="R624" s="205"/>
      <c r="S624" s="205"/>
      <c r="T624" s="205"/>
      <c r="U624" s="205"/>
      <c r="V624" s="205"/>
      <c r="W624" s="205"/>
      <c r="X624" s="205"/>
      <c r="Y624" s="205"/>
      <c r="Z624" s="205"/>
      <c r="AA624" s="205"/>
      <c r="AB624" s="205"/>
      <c r="AC624" s="205"/>
      <c r="AD624" s="205"/>
      <c r="AE624" s="205"/>
      <c r="AF624" s="205"/>
      <c r="AG624" s="205"/>
      <c r="AH624" s="205"/>
      <c r="AI624" s="205"/>
      <c r="AJ624" s="205"/>
    </row>
    <row r="625" spans="3:36" ht="15.75" customHeight="1">
      <c r="C625" s="203"/>
      <c r="D625" s="205"/>
      <c r="E625" s="205"/>
      <c r="F625" s="205"/>
      <c r="G625" s="205"/>
      <c r="H625" s="205"/>
      <c r="I625" s="205"/>
      <c r="J625" s="205"/>
      <c r="K625" s="205"/>
      <c r="L625" s="205"/>
      <c r="M625" s="205"/>
      <c r="N625" s="205"/>
      <c r="O625" s="205"/>
      <c r="P625" s="205"/>
      <c r="Q625" s="205"/>
      <c r="R625" s="205"/>
      <c r="S625" s="205"/>
      <c r="T625" s="205"/>
      <c r="U625" s="205"/>
      <c r="V625" s="205"/>
      <c r="W625" s="205"/>
      <c r="X625" s="205"/>
      <c r="Y625" s="205"/>
      <c r="Z625" s="205"/>
      <c r="AA625" s="205"/>
      <c r="AB625" s="205"/>
      <c r="AC625" s="205"/>
      <c r="AD625" s="205"/>
      <c r="AE625" s="205"/>
      <c r="AF625" s="205"/>
      <c r="AG625" s="205"/>
      <c r="AH625" s="205"/>
      <c r="AI625" s="205"/>
      <c r="AJ625" s="205"/>
    </row>
    <row r="626" spans="3:36" ht="15.75" customHeight="1">
      <c r="C626" s="203"/>
      <c r="D626" s="205"/>
      <c r="E626" s="205"/>
      <c r="F626" s="205"/>
      <c r="G626" s="205"/>
      <c r="H626" s="205"/>
      <c r="I626" s="205"/>
      <c r="J626" s="205"/>
      <c r="K626" s="205"/>
      <c r="L626" s="205"/>
      <c r="M626" s="205"/>
      <c r="N626" s="205"/>
      <c r="O626" s="205"/>
      <c r="P626" s="205"/>
      <c r="Q626" s="205"/>
      <c r="R626" s="205"/>
      <c r="S626" s="205"/>
      <c r="T626" s="205"/>
      <c r="U626" s="205"/>
      <c r="V626" s="205"/>
      <c r="W626" s="205"/>
      <c r="X626" s="205"/>
      <c r="Y626" s="205"/>
      <c r="Z626" s="205"/>
      <c r="AA626" s="205"/>
      <c r="AB626" s="205"/>
      <c r="AC626" s="205"/>
      <c r="AD626" s="205"/>
      <c r="AE626" s="205"/>
      <c r="AF626" s="205"/>
      <c r="AG626" s="205"/>
      <c r="AH626" s="205"/>
      <c r="AI626" s="205"/>
      <c r="AJ626" s="205"/>
    </row>
    <row r="627" spans="3:36" ht="15.75" customHeight="1">
      <c r="C627" s="203"/>
      <c r="D627" s="205"/>
      <c r="E627" s="205"/>
      <c r="F627" s="205"/>
      <c r="G627" s="205"/>
      <c r="H627" s="205"/>
      <c r="I627" s="205"/>
      <c r="J627" s="205"/>
      <c r="K627" s="205"/>
      <c r="L627" s="205"/>
      <c r="M627" s="205"/>
      <c r="N627" s="205"/>
      <c r="O627" s="205"/>
      <c r="P627" s="205"/>
      <c r="Q627" s="205"/>
      <c r="R627" s="205"/>
      <c r="S627" s="205"/>
      <c r="T627" s="205"/>
      <c r="U627" s="205"/>
      <c r="V627" s="205"/>
      <c r="W627" s="205"/>
      <c r="X627" s="205"/>
      <c r="Y627" s="205"/>
      <c r="Z627" s="205"/>
      <c r="AA627" s="205"/>
      <c r="AB627" s="205"/>
      <c r="AC627" s="205"/>
      <c r="AD627" s="205"/>
      <c r="AE627" s="205"/>
      <c r="AF627" s="205"/>
      <c r="AG627" s="205"/>
      <c r="AH627" s="205"/>
      <c r="AI627" s="205"/>
      <c r="AJ627" s="205"/>
    </row>
    <row r="628" spans="3:36" ht="15.75" customHeight="1">
      <c r="C628" s="203"/>
      <c r="D628" s="205"/>
      <c r="E628" s="205"/>
      <c r="F628" s="205"/>
      <c r="G628" s="205"/>
      <c r="H628" s="205"/>
      <c r="I628" s="205"/>
      <c r="J628" s="205"/>
      <c r="K628" s="205"/>
      <c r="L628" s="205"/>
      <c r="M628" s="205"/>
      <c r="N628" s="205"/>
      <c r="O628" s="205"/>
      <c r="P628" s="205"/>
      <c r="Q628" s="205"/>
      <c r="R628" s="205"/>
      <c r="S628" s="205"/>
      <c r="T628" s="205"/>
      <c r="U628" s="205"/>
      <c r="V628" s="205"/>
      <c r="W628" s="205"/>
      <c r="X628" s="205"/>
      <c r="Y628" s="205"/>
      <c r="Z628" s="205"/>
      <c r="AA628" s="205"/>
      <c r="AB628" s="205"/>
      <c r="AC628" s="205"/>
      <c r="AD628" s="205"/>
      <c r="AE628" s="205"/>
      <c r="AF628" s="205"/>
      <c r="AG628" s="205"/>
      <c r="AH628" s="205"/>
      <c r="AI628" s="205"/>
      <c r="AJ628" s="205"/>
    </row>
    <row r="629" spans="3:36" ht="15.75" customHeight="1">
      <c r="C629" s="203"/>
      <c r="D629" s="205"/>
      <c r="E629" s="205"/>
      <c r="F629" s="205"/>
      <c r="G629" s="205"/>
      <c r="H629" s="205"/>
      <c r="I629" s="205"/>
      <c r="J629" s="205"/>
      <c r="K629" s="205"/>
      <c r="L629" s="205"/>
      <c r="M629" s="205"/>
      <c r="N629" s="205"/>
      <c r="O629" s="205"/>
      <c r="P629" s="205"/>
      <c r="Q629" s="205"/>
      <c r="R629" s="205"/>
      <c r="S629" s="205"/>
      <c r="T629" s="205"/>
      <c r="U629" s="205"/>
      <c r="V629" s="205"/>
      <c r="W629" s="205"/>
      <c r="X629" s="205"/>
      <c r="Y629" s="205"/>
      <c r="Z629" s="205"/>
      <c r="AA629" s="205"/>
      <c r="AB629" s="205"/>
      <c r="AC629" s="205"/>
      <c r="AD629" s="205"/>
      <c r="AE629" s="205"/>
      <c r="AF629" s="205"/>
      <c r="AG629" s="205"/>
      <c r="AH629" s="205"/>
      <c r="AI629" s="205"/>
      <c r="AJ629" s="205"/>
    </row>
    <row r="630" spans="3:36" ht="15.75" customHeight="1">
      <c r="C630" s="203"/>
      <c r="D630" s="205"/>
      <c r="E630" s="205"/>
      <c r="F630" s="205"/>
      <c r="G630" s="205"/>
      <c r="H630" s="205"/>
      <c r="I630" s="205"/>
      <c r="J630" s="205"/>
      <c r="K630" s="205"/>
      <c r="L630" s="205"/>
      <c r="M630" s="205"/>
      <c r="N630" s="205"/>
      <c r="O630" s="205"/>
      <c r="P630" s="205"/>
      <c r="Q630" s="205"/>
      <c r="R630" s="205"/>
      <c r="S630" s="205"/>
      <c r="T630" s="205"/>
      <c r="U630" s="205"/>
      <c r="V630" s="205"/>
      <c r="W630" s="205"/>
      <c r="X630" s="205"/>
      <c r="Y630" s="205"/>
      <c r="Z630" s="205"/>
      <c r="AA630" s="205"/>
      <c r="AB630" s="205"/>
      <c r="AC630" s="205"/>
      <c r="AD630" s="205"/>
      <c r="AE630" s="205"/>
      <c r="AF630" s="205"/>
      <c r="AG630" s="205"/>
      <c r="AH630" s="205"/>
      <c r="AI630" s="205"/>
      <c r="AJ630" s="205"/>
    </row>
    <row r="631" spans="3:36" ht="15.75" customHeight="1">
      <c r="C631" s="203"/>
      <c r="D631" s="205"/>
      <c r="E631" s="205"/>
      <c r="F631" s="205"/>
      <c r="G631" s="205"/>
      <c r="H631" s="205"/>
      <c r="I631" s="205"/>
      <c r="J631" s="205"/>
      <c r="K631" s="205"/>
      <c r="L631" s="205"/>
      <c r="M631" s="205"/>
      <c r="N631" s="205"/>
      <c r="O631" s="205"/>
      <c r="P631" s="205"/>
      <c r="Q631" s="205"/>
      <c r="R631" s="205"/>
      <c r="S631" s="205"/>
      <c r="T631" s="205"/>
      <c r="U631" s="205"/>
      <c r="V631" s="205"/>
      <c r="W631" s="205"/>
      <c r="X631" s="205"/>
      <c r="Y631" s="205"/>
      <c r="Z631" s="205"/>
      <c r="AA631" s="205"/>
      <c r="AB631" s="205"/>
      <c r="AC631" s="205"/>
      <c r="AD631" s="205"/>
      <c r="AE631" s="205"/>
      <c r="AF631" s="205"/>
      <c r="AG631" s="205"/>
      <c r="AH631" s="205"/>
      <c r="AI631" s="205"/>
      <c r="AJ631" s="205"/>
    </row>
    <row r="632" spans="3:36" ht="15.75" customHeight="1">
      <c r="C632" s="203"/>
      <c r="D632" s="205"/>
      <c r="E632" s="205"/>
      <c r="F632" s="205"/>
      <c r="G632" s="205"/>
      <c r="H632" s="205"/>
      <c r="I632" s="205"/>
      <c r="J632" s="205"/>
      <c r="K632" s="205"/>
      <c r="L632" s="205"/>
      <c r="M632" s="205"/>
      <c r="N632" s="205"/>
      <c r="O632" s="205"/>
      <c r="P632" s="205"/>
      <c r="Q632" s="205"/>
      <c r="R632" s="205"/>
      <c r="S632" s="205"/>
      <c r="T632" s="205"/>
      <c r="U632" s="205"/>
      <c r="V632" s="205"/>
      <c r="W632" s="205"/>
      <c r="X632" s="205"/>
      <c r="Y632" s="205"/>
      <c r="Z632" s="205"/>
      <c r="AA632" s="205"/>
      <c r="AB632" s="205"/>
      <c r="AC632" s="205"/>
      <c r="AD632" s="205"/>
      <c r="AE632" s="205"/>
      <c r="AF632" s="205"/>
      <c r="AG632" s="205"/>
      <c r="AH632" s="205"/>
      <c r="AI632" s="205"/>
      <c r="AJ632" s="205"/>
    </row>
    <row r="633" spans="3:36" ht="15.75" customHeight="1">
      <c r="C633" s="203"/>
      <c r="D633" s="205"/>
      <c r="E633" s="205"/>
      <c r="F633" s="205"/>
      <c r="G633" s="205"/>
      <c r="H633" s="205"/>
      <c r="I633" s="205"/>
      <c r="J633" s="205"/>
      <c r="K633" s="205"/>
      <c r="L633" s="205"/>
      <c r="M633" s="205"/>
      <c r="N633" s="205"/>
      <c r="O633" s="205"/>
      <c r="P633" s="205"/>
      <c r="Q633" s="205"/>
      <c r="R633" s="205"/>
      <c r="S633" s="205"/>
      <c r="T633" s="205"/>
      <c r="U633" s="205"/>
      <c r="V633" s="205"/>
      <c r="W633" s="205"/>
      <c r="X633" s="205"/>
      <c r="Y633" s="205"/>
      <c r="Z633" s="205"/>
      <c r="AA633" s="205"/>
      <c r="AB633" s="205"/>
      <c r="AC633" s="205"/>
      <c r="AD633" s="205"/>
      <c r="AE633" s="205"/>
      <c r="AF633" s="205"/>
      <c r="AG633" s="205"/>
      <c r="AH633" s="205"/>
      <c r="AI633" s="205"/>
      <c r="AJ633" s="205"/>
    </row>
    <row r="634" spans="3:36" ht="15.75" customHeight="1">
      <c r="C634" s="203"/>
      <c r="D634" s="205"/>
      <c r="E634" s="205"/>
      <c r="F634" s="205"/>
      <c r="G634" s="205"/>
      <c r="H634" s="205"/>
      <c r="I634" s="205"/>
      <c r="J634" s="205"/>
      <c r="K634" s="205"/>
      <c r="L634" s="205"/>
      <c r="M634" s="205"/>
      <c r="N634" s="205"/>
      <c r="O634" s="205"/>
      <c r="P634" s="205"/>
      <c r="Q634" s="205"/>
      <c r="R634" s="205"/>
      <c r="S634" s="205"/>
      <c r="T634" s="205"/>
      <c r="U634" s="205"/>
      <c r="V634" s="205"/>
      <c r="W634" s="205"/>
      <c r="X634" s="205"/>
      <c r="Y634" s="205"/>
      <c r="Z634" s="205"/>
      <c r="AA634" s="205"/>
      <c r="AB634" s="205"/>
      <c r="AC634" s="205"/>
      <c r="AD634" s="205"/>
      <c r="AE634" s="205"/>
      <c r="AF634" s="205"/>
      <c r="AG634" s="205"/>
      <c r="AH634" s="205"/>
      <c r="AI634" s="205"/>
      <c r="AJ634" s="205"/>
    </row>
    <row r="635" spans="3:36" ht="15.75" customHeight="1">
      <c r="C635" s="203"/>
      <c r="D635" s="205"/>
      <c r="E635" s="205"/>
      <c r="F635" s="205"/>
      <c r="G635" s="205"/>
      <c r="H635" s="205"/>
      <c r="I635" s="205"/>
      <c r="J635" s="205"/>
      <c r="K635" s="205"/>
      <c r="L635" s="205"/>
      <c r="M635" s="205"/>
      <c r="N635" s="205"/>
      <c r="O635" s="205"/>
      <c r="P635" s="205"/>
      <c r="Q635" s="205"/>
      <c r="R635" s="205"/>
      <c r="S635" s="205"/>
      <c r="T635" s="205"/>
      <c r="U635" s="205"/>
      <c r="V635" s="205"/>
      <c r="W635" s="205"/>
      <c r="X635" s="205"/>
      <c r="Y635" s="205"/>
      <c r="Z635" s="205"/>
      <c r="AA635" s="205"/>
      <c r="AB635" s="205"/>
      <c r="AC635" s="205"/>
      <c r="AD635" s="205"/>
      <c r="AE635" s="205"/>
      <c r="AF635" s="205"/>
      <c r="AG635" s="205"/>
      <c r="AH635" s="205"/>
      <c r="AI635" s="205"/>
      <c r="AJ635" s="205"/>
    </row>
    <row r="636" spans="3:36" ht="15.75" customHeight="1">
      <c r="C636" s="203"/>
      <c r="D636" s="205"/>
      <c r="E636" s="205"/>
      <c r="F636" s="205"/>
      <c r="G636" s="205"/>
      <c r="H636" s="205"/>
      <c r="I636" s="205"/>
      <c r="J636" s="205"/>
      <c r="K636" s="205"/>
      <c r="L636" s="205"/>
      <c r="M636" s="205"/>
      <c r="N636" s="205"/>
      <c r="O636" s="205"/>
      <c r="P636" s="205"/>
      <c r="Q636" s="205"/>
      <c r="R636" s="205"/>
      <c r="S636" s="205"/>
      <c r="T636" s="205"/>
      <c r="U636" s="205"/>
      <c r="V636" s="205"/>
      <c r="W636" s="205"/>
      <c r="X636" s="205"/>
      <c r="Y636" s="205"/>
      <c r="Z636" s="205"/>
      <c r="AA636" s="205"/>
      <c r="AB636" s="205"/>
      <c r="AC636" s="205"/>
      <c r="AD636" s="205"/>
      <c r="AE636" s="205"/>
      <c r="AF636" s="205"/>
      <c r="AG636" s="205"/>
      <c r="AH636" s="205"/>
      <c r="AI636" s="205"/>
      <c r="AJ636" s="205"/>
    </row>
    <row r="637" spans="3:36" ht="15.75" customHeight="1">
      <c r="C637" s="203"/>
      <c r="D637" s="205"/>
      <c r="E637" s="205"/>
      <c r="F637" s="205"/>
      <c r="G637" s="205"/>
      <c r="H637" s="205"/>
      <c r="I637" s="205"/>
      <c r="J637" s="205"/>
      <c r="K637" s="205"/>
      <c r="L637" s="205"/>
      <c r="M637" s="205"/>
      <c r="N637" s="205"/>
      <c r="O637" s="205"/>
      <c r="P637" s="205"/>
      <c r="Q637" s="205"/>
      <c r="R637" s="205"/>
      <c r="S637" s="205"/>
      <c r="T637" s="205"/>
      <c r="U637" s="205"/>
      <c r="V637" s="205"/>
      <c r="W637" s="205"/>
      <c r="X637" s="205"/>
      <c r="Y637" s="205"/>
      <c r="Z637" s="205"/>
      <c r="AA637" s="205"/>
      <c r="AB637" s="205"/>
      <c r="AC637" s="205"/>
      <c r="AD637" s="205"/>
      <c r="AE637" s="205"/>
      <c r="AF637" s="205"/>
      <c r="AG637" s="205"/>
      <c r="AH637" s="205"/>
      <c r="AI637" s="205"/>
      <c r="AJ637" s="205"/>
    </row>
    <row r="638" spans="3:36" ht="15.75" customHeight="1">
      <c r="C638" s="203"/>
      <c r="D638" s="205"/>
      <c r="E638" s="205"/>
      <c r="F638" s="205"/>
      <c r="G638" s="205"/>
      <c r="H638" s="205"/>
      <c r="I638" s="205"/>
      <c r="J638" s="205"/>
      <c r="K638" s="205"/>
      <c r="L638" s="205"/>
      <c r="M638" s="205"/>
      <c r="N638" s="205"/>
      <c r="O638" s="205"/>
      <c r="P638" s="205"/>
      <c r="Q638" s="205"/>
      <c r="R638" s="205"/>
      <c r="S638" s="205"/>
      <c r="T638" s="205"/>
      <c r="U638" s="205"/>
      <c r="V638" s="205"/>
      <c r="W638" s="205"/>
      <c r="X638" s="205"/>
      <c r="Y638" s="205"/>
      <c r="Z638" s="205"/>
      <c r="AA638" s="205"/>
      <c r="AB638" s="205"/>
      <c r="AC638" s="205"/>
      <c r="AD638" s="205"/>
      <c r="AE638" s="205"/>
      <c r="AF638" s="205"/>
      <c r="AG638" s="205"/>
      <c r="AH638" s="205"/>
      <c r="AI638" s="205"/>
      <c r="AJ638" s="205"/>
    </row>
    <row r="639" spans="3:36" ht="15.75" customHeight="1">
      <c r="C639" s="203"/>
      <c r="D639" s="205"/>
      <c r="E639" s="205"/>
      <c r="F639" s="205"/>
      <c r="G639" s="205"/>
      <c r="H639" s="205"/>
      <c r="I639" s="205"/>
      <c r="J639" s="205"/>
      <c r="K639" s="205"/>
      <c r="L639" s="205"/>
      <c r="M639" s="205"/>
      <c r="N639" s="205"/>
      <c r="O639" s="205"/>
      <c r="P639" s="205"/>
      <c r="Q639" s="205"/>
      <c r="R639" s="205"/>
      <c r="S639" s="205"/>
      <c r="T639" s="205"/>
      <c r="U639" s="205"/>
      <c r="V639" s="205"/>
      <c r="W639" s="205"/>
      <c r="X639" s="205"/>
      <c r="Y639" s="205"/>
      <c r="Z639" s="205"/>
      <c r="AA639" s="205"/>
      <c r="AB639" s="205"/>
      <c r="AC639" s="205"/>
      <c r="AD639" s="205"/>
      <c r="AE639" s="205"/>
      <c r="AF639" s="205"/>
      <c r="AG639" s="205"/>
      <c r="AH639" s="205"/>
      <c r="AI639" s="205"/>
      <c r="AJ639" s="205"/>
    </row>
    <row r="640" spans="3:36" ht="15.75" customHeight="1">
      <c r="C640" s="203"/>
      <c r="D640" s="205"/>
      <c r="E640" s="205"/>
      <c r="F640" s="205"/>
      <c r="G640" s="205"/>
      <c r="H640" s="205"/>
      <c r="I640" s="205"/>
      <c r="J640" s="205"/>
      <c r="K640" s="205"/>
      <c r="L640" s="205"/>
      <c r="M640" s="205"/>
      <c r="N640" s="205"/>
      <c r="O640" s="205"/>
      <c r="P640" s="205"/>
      <c r="Q640" s="205"/>
      <c r="R640" s="205"/>
      <c r="S640" s="205"/>
      <c r="T640" s="205"/>
      <c r="U640" s="205"/>
      <c r="V640" s="205"/>
      <c r="W640" s="205"/>
      <c r="X640" s="205"/>
      <c r="Y640" s="205"/>
      <c r="Z640" s="205"/>
      <c r="AA640" s="205"/>
      <c r="AB640" s="205"/>
      <c r="AC640" s="205"/>
      <c r="AD640" s="205"/>
      <c r="AE640" s="205"/>
      <c r="AF640" s="205"/>
      <c r="AG640" s="205"/>
      <c r="AH640" s="205"/>
      <c r="AI640" s="205"/>
      <c r="AJ640" s="205"/>
    </row>
    <row r="641" spans="3:36" ht="15.75" customHeight="1">
      <c r="C641" s="203"/>
      <c r="D641" s="205"/>
      <c r="E641" s="205"/>
      <c r="F641" s="205"/>
      <c r="G641" s="205"/>
      <c r="H641" s="205"/>
      <c r="I641" s="205"/>
      <c r="J641" s="205"/>
      <c r="K641" s="205"/>
      <c r="L641" s="205"/>
      <c r="M641" s="205"/>
      <c r="N641" s="205"/>
      <c r="O641" s="205"/>
      <c r="P641" s="205"/>
      <c r="Q641" s="205"/>
      <c r="R641" s="205"/>
      <c r="S641" s="205"/>
      <c r="T641" s="205"/>
      <c r="U641" s="205"/>
      <c r="V641" s="205"/>
      <c r="W641" s="205"/>
      <c r="X641" s="205"/>
      <c r="Y641" s="205"/>
      <c r="Z641" s="205"/>
      <c r="AA641" s="205"/>
      <c r="AB641" s="205"/>
      <c r="AC641" s="205"/>
      <c r="AD641" s="205"/>
      <c r="AE641" s="205"/>
      <c r="AF641" s="205"/>
      <c r="AG641" s="205"/>
      <c r="AH641" s="205"/>
      <c r="AI641" s="205"/>
      <c r="AJ641" s="205"/>
    </row>
    <row r="642" spans="3:36" ht="15.75" customHeight="1">
      <c r="C642" s="203"/>
      <c r="D642" s="205"/>
      <c r="E642" s="205"/>
      <c r="F642" s="205"/>
      <c r="G642" s="205"/>
      <c r="H642" s="205"/>
      <c r="I642" s="205"/>
      <c r="J642" s="205"/>
      <c r="K642" s="205"/>
      <c r="L642" s="205"/>
      <c r="M642" s="205"/>
      <c r="N642" s="205"/>
      <c r="O642" s="205"/>
      <c r="P642" s="205"/>
      <c r="Q642" s="205"/>
      <c r="R642" s="205"/>
      <c r="S642" s="205"/>
      <c r="T642" s="205"/>
      <c r="U642" s="205"/>
      <c r="V642" s="205"/>
      <c r="W642" s="205"/>
      <c r="X642" s="205"/>
      <c r="Y642" s="205"/>
      <c r="Z642" s="205"/>
      <c r="AA642" s="205"/>
      <c r="AB642" s="205"/>
      <c r="AC642" s="205"/>
      <c r="AD642" s="205"/>
      <c r="AE642" s="205"/>
      <c r="AF642" s="205"/>
      <c r="AG642" s="205"/>
      <c r="AH642" s="205"/>
      <c r="AI642" s="205"/>
      <c r="AJ642" s="205"/>
    </row>
    <row r="643" spans="3:36" ht="15.75" customHeight="1">
      <c r="C643" s="203"/>
      <c r="D643" s="205"/>
      <c r="E643" s="205"/>
      <c r="F643" s="205"/>
      <c r="G643" s="205"/>
      <c r="H643" s="205"/>
      <c r="I643" s="205"/>
      <c r="J643" s="205"/>
      <c r="K643" s="205"/>
      <c r="L643" s="205"/>
      <c r="M643" s="205"/>
      <c r="N643" s="205"/>
      <c r="O643" s="205"/>
      <c r="P643" s="205"/>
      <c r="Q643" s="205"/>
      <c r="R643" s="205"/>
      <c r="S643" s="205"/>
      <c r="T643" s="205"/>
      <c r="U643" s="205"/>
      <c r="V643" s="205"/>
      <c r="W643" s="205"/>
      <c r="X643" s="205"/>
      <c r="Y643" s="205"/>
      <c r="Z643" s="205"/>
      <c r="AA643" s="205"/>
      <c r="AB643" s="205"/>
      <c r="AC643" s="205"/>
      <c r="AD643" s="205"/>
      <c r="AE643" s="205"/>
      <c r="AF643" s="205"/>
      <c r="AG643" s="205"/>
      <c r="AH643" s="205"/>
      <c r="AI643" s="205"/>
      <c r="AJ643" s="205"/>
    </row>
    <row r="644" spans="3:36" ht="15.75" customHeight="1">
      <c r="C644" s="203"/>
      <c r="D644" s="205"/>
      <c r="E644" s="205"/>
      <c r="F644" s="205"/>
      <c r="G644" s="205"/>
      <c r="H644" s="205"/>
      <c r="I644" s="205"/>
      <c r="J644" s="205"/>
      <c r="K644" s="205"/>
      <c r="L644" s="205"/>
      <c r="M644" s="205"/>
      <c r="N644" s="205"/>
      <c r="O644" s="205"/>
      <c r="P644" s="205"/>
      <c r="Q644" s="205"/>
      <c r="R644" s="205"/>
      <c r="S644" s="205"/>
      <c r="T644" s="205"/>
      <c r="U644" s="205"/>
      <c r="V644" s="205"/>
      <c r="W644" s="205"/>
      <c r="X644" s="205"/>
      <c r="Y644" s="205"/>
      <c r="Z644" s="205"/>
      <c r="AA644" s="205"/>
      <c r="AB644" s="205"/>
      <c r="AC644" s="205"/>
      <c r="AD644" s="205"/>
      <c r="AE644" s="205"/>
      <c r="AF644" s="205"/>
      <c r="AG644" s="205"/>
      <c r="AH644" s="205"/>
      <c r="AI644" s="205"/>
      <c r="AJ644" s="205"/>
    </row>
    <row r="645" spans="3:36" ht="15.75" customHeight="1">
      <c r="C645" s="203"/>
      <c r="D645" s="205"/>
      <c r="E645" s="205"/>
      <c r="F645" s="205"/>
      <c r="G645" s="205"/>
      <c r="H645" s="205"/>
      <c r="I645" s="205"/>
      <c r="J645" s="205"/>
      <c r="K645" s="205"/>
      <c r="L645" s="205"/>
      <c r="M645" s="205"/>
      <c r="N645" s="205"/>
      <c r="O645" s="205"/>
      <c r="P645" s="205"/>
      <c r="Q645" s="205"/>
      <c r="R645" s="205"/>
      <c r="S645" s="205"/>
      <c r="T645" s="205"/>
      <c r="U645" s="205"/>
      <c r="V645" s="205"/>
      <c r="W645" s="205"/>
      <c r="X645" s="205"/>
      <c r="Y645" s="205"/>
      <c r="Z645" s="205"/>
      <c r="AA645" s="205"/>
      <c r="AB645" s="205"/>
      <c r="AC645" s="205"/>
      <c r="AD645" s="205"/>
      <c r="AE645" s="205"/>
      <c r="AF645" s="205"/>
      <c r="AG645" s="205"/>
      <c r="AH645" s="205"/>
      <c r="AI645" s="205"/>
      <c r="AJ645" s="205"/>
    </row>
    <row r="646" spans="3:36" ht="15.75" customHeight="1">
      <c r="C646" s="203"/>
      <c r="D646" s="205"/>
      <c r="E646" s="205"/>
      <c r="F646" s="205"/>
      <c r="G646" s="205"/>
      <c r="H646" s="205"/>
      <c r="I646" s="205"/>
      <c r="J646" s="205"/>
      <c r="K646" s="205"/>
      <c r="L646" s="205"/>
      <c r="M646" s="205"/>
      <c r="N646" s="205"/>
      <c r="O646" s="205"/>
      <c r="P646" s="205"/>
      <c r="Q646" s="205"/>
      <c r="R646" s="205"/>
      <c r="S646" s="205"/>
      <c r="T646" s="205"/>
      <c r="U646" s="205"/>
      <c r="V646" s="205"/>
      <c r="W646" s="205"/>
      <c r="X646" s="205"/>
      <c r="Y646" s="205"/>
      <c r="Z646" s="205"/>
      <c r="AA646" s="205"/>
      <c r="AB646" s="205"/>
      <c r="AC646" s="205"/>
      <c r="AD646" s="205"/>
      <c r="AE646" s="205"/>
      <c r="AF646" s="205"/>
      <c r="AG646" s="205"/>
      <c r="AH646" s="205"/>
      <c r="AI646" s="205"/>
      <c r="AJ646" s="205"/>
    </row>
    <row r="647" spans="3:36" ht="15.75" customHeight="1">
      <c r="C647" s="203"/>
      <c r="D647" s="205"/>
      <c r="E647" s="205"/>
      <c r="F647" s="205"/>
      <c r="G647" s="205"/>
      <c r="H647" s="205"/>
      <c r="I647" s="205"/>
      <c r="J647" s="205"/>
      <c r="K647" s="205"/>
      <c r="L647" s="205"/>
      <c r="M647" s="205"/>
      <c r="N647" s="205"/>
      <c r="O647" s="205"/>
      <c r="P647" s="205"/>
      <c r="Q647" s="205"/>
      <c r="R647" s="205"/>
      <c r="S647" s="205"/>
      <c r="T647" s="205"/>
      <c r="U647" s="205"/>
      <c r="V647" s="205"/>
      <c r="W647" s="205"/>
      <c r="X647" s="205"/>
      <c r="Y647" s="205"/>
      <c r="Z647" s="205"/>
      <c r="AA647" s="205"/>
      <c r="AB647" s="205"/>
      <c r="AC647" s="205"/>
      <c r="AD647" s="205"/>
      <c r="AE647" s="205"/>
      <c r="AF647" s="205"/>
      <c r="AG647" s="205"/>
      <c r="AH647" s="205"/>
      <c r="AI647" s="205"/>
      <c r="AJ647" s="205"/>
    </row>
    <row r="648" spans="3:36" ht="15.75" customHeight="1">
      <c r="C648" s="203"/>
      <c r="D648" s="205"/>
      <c r="E648" s="205"/>
      <c r="F648" s="205"/>
      <c r="G648" s="205"/>
      <c r="H648" s="205"/>
      <c r="I648" s="205"/>
      <c r="J648" s="205"/>
      <c r="K648" s="205"/>
      <c r="L648" s="205"/>
      <c r="M648" s="205"/>
      <c r="N648" s="205"/>
      <c r="O648" s="205"/>
      <c r="P648" s="205"/>
      <c r="Q648" s="205"/>
      <c r="R648" s="205"/>
      <c r="S648" s="205"/>
      <c r="T648" s="205"/>
      <c r="U648" s="205"/>
      <c r="V648" s="205"/>
      <c r="W648" s="205"/>
      <c r="X648" s="205"/>
      <c r="Y648" s="205"/>
      <c r="Z648" s="205"/>
      <c r="AA648" s="205"/>
      <c r="AB648" s="205"/>
      <c r="AC648" s="205"/>
      <c r="AD648" s="205"/>
      <c r="AE648" s="205"/>
      <c r="AF648" s="205"/>
      <c r="AG648" s="205"/>
      <c r="AH648" s="205"/>
      <c r="AI648" s="205"/>
      <c r="AJ648" s="205"/>
    </row>
    <row r="649" spans="3:36" ht="15.75" customHeight="1">
      <c r="C649" s="203"/>
      <c r="D649" s="205"/>
      <c r="E649" s="205"/>
      <c r="F649" s="205"/>
      <c r="G649" s="205"/>
      <c r="H649" s="205"/>
      <c r="I649" s="205"/>
      <c r="J649" s="205"/>
      <c r="K649" s="205"/>
      <c r="L649" s="205"/>
      <c r="M649" s="205"/>
      <c r="N649" s="205"/>
      <c r="O649" s="205"/>
      <c r="P649" s="205"/>
      <c r="Q649" s="205"/>
      <c r="R649" s="205"/>
      <c r="S649" s="205"/>
      <c r="T649" s="205"/>
      <c r="U649" s="205"/>
      <c r="V649" s="205"/>
      <c r="W649" s="205"/>
      <c r="X649" s="205"/>
      <c r="Y649" s="205"/>
      <c r="Z649" s="205"/>
      <c r="AA649" s="205"/>
      <c r="AB649" s="205"/>
      <c r="AC649" s="205"/>
      <c r="AD649" s="205"/>
      <c r="AE649" s="205"/>
      <c r="AF649" s="205"/>
      <c r="AG649" s="205"/>
      <c r="AH649" s="205"/>
      <c r="AI649" s="205"/>
      <c r="AJ649" s="205"/>
    </row>
    <row r="650" spans="3:36" ht="15.75" customHeight="1">
      <c r="C650" s="203"/>
      <c r="D650" s="205"/>
      <c r="E650" s="205"/>
      <c r="F650" s="205"/>
      <c r="G650" s="205"/>
      <c r="H650" s="205"/>
      <c r="I650" s="205"/>
      <c r="J650" s="205"/>
      <c r="K650" s="205"/>
      <c r="L650" s="205"/>
      <c r="M650" s="205"/>
      <c r="N650" s="205"/>
      <c r="O650" s="205"/>
      <c r="P650" s="205"/>
      <c r="Q650" s="205"/>
      <c r="R650" s="205"/>
      <c r="S650" s="205"/>
      <c r="T650" s="205"/>
      <c r="U650" s="205"/>
      <c r="V650" s="205"/>
      <c r="W650" s="205"/>
      <c r="X650" s="205"/>
      <c r="Y650" s="205"/>
      <c r="Z650" s="205"/>
      <c r="AA650" s="205"/>
      <c r="AB650" s="205"/>
      <c r="AC650" s="205"/>
      <c r="AD650" s="205"/>
      <c r="AE650" s="205"/>
      <c r="AF650" s="205"/>
      <c r="AG650" s="205"/>
      <c r="AH650" s="205"/>
      <c r="AI650" s="205"/>
      <c r="AJ650" s="205"/>
    </row>
    <row r="651" spans="3:36" ht="15.75" customHeight="1">
      <c r="C651" s="203"/>
      <c r="D651" s="205"/>
      <c r="E651" s="205"/>
      <c r="F651" s="205"/>
      <c r="G651" s="205"/>
      <c r="H651" s="205"/>
      <c r="I651" s="205"/>
      <c r="J651" s="205"/>
      <c r="K651" s="205"/>
      <c r="L651" s="205"/>
      <c r="M651" s="205"/>
      <c r="N651" s="205"/>
      <c r="O651" s="205"/>
      <c r="P651" s="205"/>
      <c r="Q651" s="205"/>
      <c r="R651" s="205"/>
      <c r="S651" s="205"/>
      <c r="T651" s="205"/>
      <c r="U651" s="205"/>
      <c r="V651" s="205"/>
      <c r="W651" s="205"/>
      <c r="X651" s="205"/>
      <c r="Y651" s="205"/>
      <c r="Z651" s="205"/>
      <c r="AA651" s="205"/>
      <c r="AB651" s="205"/>
      <c r="AC651" s="205"/>
      <c r="AD651" s="205"/>
      <c r="AE651" s="205"/>
      <c r="AF651" s="205"/>
      <c r="AG651" s="205"/>
      <c r="AH651" s="205"/>
      <c r="AI651" s="205"/>
      <c r="AJ651" s="205"/>
    </row>
    <row r="652" spans="3:36" ht="15.75" customHeight="1">
      <c r="C652" s="203"/>
      <c r="D652" s="205"/>
      <c r="E652" s="205"/>
      <c r="F652" s="205"/>
      <c r="G652" s="205"/>
      <c r="H652" s="205"/>
      <c r="I652" s="205"/>
      <c r="J652" s="205"/>
      <c r="K652" s="205"/>
      <c r="L652" s="205"/>
      <c r="M652" s="205"/>
      <c r="N652" s="205"/>
      <c r="O652" s="205"/>
      <c r="P652" s="205"/>
      <c r="Q652" s="205"/>
      <c r="R652" s="205"/>
      <c r="S652" s="205"/>
      <c r="T652" s="205"/>
      <c r="U652" s="205"/>
      <c r="V652" s="205"/>
      <c r="W652" s="205"/>
      <c r="X652" s="205"/>
      <c r="Y652" s="205"/>
      <c r="Z652" s="205"/>
      <c r="AA652" s="205"/>
      <c r="AB652" s="205"/>
      <c r="AC652" s="205"/>
      <c r="AD652" s="205"/>
      <c r="AE652" s="205"/>
      <c r="AF652" s="205"/>
      <c r="AG652" s="205"/>
      <c r="AH652" s="205"/>
      <c r="AI652" s="205"/>
      <c r="AJ652" s="205"/>
    </row>
    <row r="653" spans="3:36" ht="15.75" customHeight="1">
      <c r="C653" s="203"/>
      <c r="D653" s="205"/>
      <c r="E653" s="205"/>
      <c r="F653" s="205"/>
      <c r="G653" s="205"/>
      <c r="H653" s="205"/>
      <c r="I653" s="205"/>
      <c r="J653" s="205"/>
      <c r="K653" s="205"/>
      <c r="L653" s="205"/>
      <c r="M653" s="205"/>
      <c r="N653" s="205"/>
      <c r="O653" s="205"/>
      <c r="P653" s="205"/>
      <c r="Q653" s="205"/>
      <c r="R653" s="205"/>
      <c r="S653" s="205"/>
      <c r="T653" s="205"/>
      <c r="U653" s="205"/>
      <c r="V653" s="205"/>
      <c r="W653" s="205"/>
      <c r="X653" s="205"/>
      <c r="Y653" s="205"/>
      <c r="Z653" s="205"/>
      <c r="AA653" s="205"/>
      <c r="AB653" s="205"/>
      <c r="AC653" s="205"/>
      <c r="AD653" s="205"/>
      <c r="AE653" s="205"/>
      <c r="AF653" s="205"/>
      <c r="AG653" s="205"/>
      <c r="AH653" s="205"/>
      <c r="AI653" s="205"/>
      <c r="AJ653" s="205"/>
    </row>
    <row r="654" spans="3:36" ht="15.75" customHeight="1">
      <c r="C654" s="203"/>
      <c r="D654" s="205"/>
      <c r="E654" s="205"/>
      <c r="F654" s="205"/>
      <c r="G654" s="205"/>
      <c r="H654" s="205"/>
      <c r="I654" s="205"/>
      <c r="J654" s="205"/>
      <c r="K654" s="205"/>
      <c r="L654" s="205"/>
      <c r="M654" s="205"/>
      <c r="N654" s="205"/>
      <c r="O654" s="205"/>
      <c r="P654" s="205"/>
      <c r="Q654" s="205"/>
      <c r="R654" s="205"/>
      <c r="S654" s="205"/>
      <c r="T654" s="205"/>
      <c r="U654" s="205"/>
      <c r="V654" s="205"/>
      <c r="W654" s="205"/>
      <c r="X654" s="205"/>
      <c r="Y654" s="205"/>
      <c r="Z654" s="205"/>
      <c r="AA654" s="205"/>
      <c r="AB654" s="205"/>
      <c r="AC654" s="205"/>
      <c r="AD654" s="205"/>
      <c r="AE654" s="205"/>
      <c r="AF654" s="205"/>
      <c r="AG654" s="205"/>
      <c r="AH654" s="205"/>
      <c r="AI654" s="205"/>
      <c r="AJ654" s="205"/>
    </row>
    <row r="655" spans="3:36" ht="15.75" customHeight="1">
      <c r="C655" s="203"/>
      <c r="D655" s="205"/>
      <c r="E655" s="205"/>
      <c r="F655" s="205"/>
      <c r="G655" s="205"/>
      <c r="H655" s="205"/>
      <c r="I655" s="205"/>
      <c r="J655" s="205"/>
      <c r="K655" s="205"/>
      <c r="L655" s="205"/>
      <c r="M655" s="205"/>
      <c r="N655" s="205"/>
      <c r="O655" s="205"/>
      <c r="P655" s="205"/>
      <c r="Q655" s="205"/>
      <c r="R655" s="205"/>
      <c r="S655" s="205"/>
      <c r="T655" s="205"/>
      <c r="U655" s="205"/>
      <c r="V655" s="205"/>
      <c r="W655" s="205"/>
      <c r="X655" s="205"/>
      <c r="Y655" s="205"/>
      <c r="Z655" s="205"/>
      <c r="AA655" s="205"/>
      <c r="AB655" s="205"/>
      <c r="AC655" s="205"/>
      <c r="AD655" s="205"/>
      <c r="AE655" s="205"/>
      <c r="AF655" s="205"/>
      <c r="AG655" s="205"/>
      <c r="AH655" s="205"/>
      <c r="AI655" s="205"/>
      <c r="AJ655" s="205"/>
    </row>
    <row r="656" spans="3:36" ht="15.75" customHeight="1">
      <c r="C656" s="203"/>
      <c r="D656" s="205"/>
      <c r="E656" s="205"/>
      <c r="F656" s="205"/>
      <c r="G656" s="205"/>
      <c r="H656" s="205"/>
      <c r="I656" s="205"/>
      <c r="J656" s="205"/>
      <c r="K656" s="205"/>
      <c r="L656" s="205"/>
      <c r="M656" s="205"/>
      <c r="N656" s="205"/>
      <c r="O656" s="205"/>
      <c r="P656" s="205"/>
      <c r="Q656" s="205"/>
      <c r="R656" s="205"/>
      <c r="S656" s="205"/>
      <c r="T656" s="205"/>
      <c r="U656" s="205"/>
      <c r="V656" s="205"/>
      <c r="W656" s="205"/>
      <c r="X656" s="205"/>
      <c r="Y656" s="205"/>
      <c r="Z656" s="205"/>
      <c r="AA656" s="205"/>
      <c r="AB656" s="205"/>
      <c r="AC656" s="205"/>
      <c r="AD656" s="205"/>
      <c r="AE656" s="205"/>
      <c r="AF656" s="205"/>
      <c r="AG656" s="205"/>
      <c r="AH656" s="205"/>
      <c r="AI656" s="205"/>
      <c r="AJ656" s="205"/>
    </row>
    <row r="657" spans="3:36" ht="15.75" customHeight="1">
      <c r="C657" s="203"/>
      <c r="D657" s="205"/>
      <c r="E657" s="205"/>
      <c r="F657" s="205"/>
      <c r="G657" s="205"/>
      <c r="H657" s="205"/>
      <c r="I657" s="205"/>
      <c r="J657" s="205"/>
      <c r="K657" s="205"/>
      <c r="L657" s="205"/>
      <c r="M657" s="205"/>
      <c r="N657" s="205"/>
      <c r="O657" s="205"/>
      <c r="P657" s="205"/>
      <c r="Q657" s="205"/>
      <c r="R657" s="205"/>
      <c r="S657" s="205"/>
      <c r="T657" s="205"/>
      <c r="U657" s="205"/>
      <c r="V657" s="205"/>
      <c r="W657" s="205"/>
      <c r="X657" s="205"/>
      <c r="Y657" s="205"/>
      <c r="Z657" s="205"/>
      <c r="AA657" s="205"/>
      <c r="AB657" s="205"/>
      <c r="AC657" s="205"/>
      <c r="AD657" s="205"/>
      <c r="AE657" s="205"/>
      <c r="AF657" s="205"/>
      <c r="AG657" s="205"/>
      <c r="AH657" s="205"/>
      <c r="AI657" s="205"/>
      <c r="AJ657" s="205"/>
    </row>
    <row r="658" spans="3:36" ht="15.75" customHeight="1">
      <c r="C658" s="203"/>
      <c r="D658" s="205"/>
      <c r="E658" s="205"/>
      <c r="F658" s="205"/>
      <c r="G658" s="205"/>
      <c r="H658" s="205"/>
      <c r="I658" s="205"/>
      <c r="J658" s="205"/>
      <c r="K658" s="205"/>
      <c r="L658" s="205"/>
      <c r="M658" s="205"/>
      <c r="N658" s="205"/>
      <c r="O658" s="205"/>
      <c r="P658" s="205"/>
      <c r="Q658" s="205"/>
      <c r="R658" s="205"/>
      <c r="S658" s="205"/>
      <c r="T658" s="205"/>
      <c r="U658" s="205"/>
      <c r="V658" s="205"/>
      <c r="W658" s="205"/>
      <c r="X658" s="205"/>
      <c r="Y658" s="205"/>
      <c r="Z658" s="205"/>
      <c r="AA658" s="205"/>
      <c r="AB658" s="205"/>
      <c r="AC658" s="205"/>
      <c r="AD658" s="205"/>
      <c r="AE658" s="205"/>
      <c r="AF658" s="205"/>
      <c r="AG658" s="205"/>
      <c r="AH658" s="205"/>
      <c r="AI658" s="205"/>
      <c r="AJ658" s="205"/>
    </row>
    <row r="659" spans="3:36" ht="15.75" customHeight="1">
      <c r="C659" s="203"/>
      <c r="D659" s="205"/>
      <c r="E659" s="205"/>
      <c r="F659" s="205"/>
      <c r="G659" s="205"/>
      <c r="H659" s="205"/>
      <c r="I659" s="205"/>
      <c r="J659" s="205"/>
      <c r="K659" s="205"/>
      <c r="L659" s="205"/>
      <c r="M659" s="205"/>
      <c r="N659" s="205"/>
      <c r="O659" s="205"/>
      <c r="P659" s="205"/>
      <c r="Q659" s="205"/>
      <c r="R659" s="205"/>
      <c r="S659" s="205"/>
      <c r="T659" s="205"/>
      <c r="U659" s="205"/>
      <c r="V659" s="205"/>
      <c r="W659" s="205"/>
      <c r="X659" s="205"/>
      <c r="Y659" s="205"/>
      <c r="Z659" s="205"/>
      <c r="AA659" s="205"/>
      <c r="AB659" s="205"/>
      <c r="AC659" s="205"/>
      <c r="AD659" s="205"/>
      <c r="AE659" s="205"/>
      <c r="AF659" s="205"/>
      <c r="AG659" s="205"/>
      <c r="AH659" s="205"/>
      <c r="AI659" s="205"/>
      <c r="AJ659" s="205"/>
    </row>
    <row r="660" spans="3:36" ht="15.75" customHeight="1">
      <c r="C660" s="203"/>
      <c r="D660" s="205"/>
      <c r="E660" s="205"/>
      <c r="F660" s="205"/>
      <c r="G660" s="205"/>
      <c r="H660" s="205"/>
      <c r="I660" s="205"/>
      <c r="J660" s="205"/>
      <c r="K660" s="205"/>
      <c r="L660" s="205"/>
      <c r="M660" s="205"/>
      <c r="N660" s="205"/>
      <c r="O660" s="205"/>
      <c r="P660" s="205"/>
      <c r="Q660" s="205"/>
      <c r="R660" s="205"/>
      <c r="S660" s="205"/>
      <c r="T660" s="205"/>
      <c r="U660" s="205"/>
      <c r="V660" s="205"/>
      <c r="W660" s="205"/>
      <c r="X660" s="205"/>
      <c r="Y660" s="205"/>
      <c r="Z660" s="205"/>
      <c r="AA660" s="205"/>
      <c r="AB660" s="205"/>
      <c r="AC660" s="205"/>
      <c r="AD660" s="205"/>
      <c r="AE660" s="205"/>
      <c r="AF660" s="205"/>
      <c r="AG660" s="205"/>
      <c r="AH660" s="205"/>
      <c r="AI660" s="205"/>
      <c r="AJ660" s="205"/>
    </row>
    <row r="661" spans="3:36" ht="15.75" customHeight="1">
      <c r="C661" s="203"/>
      <c r="D661" s="205"/>
      <c r="E661" s="205"/>
      <c r="F661" s="205"/>
      <c r="G661" s="205"/>
      <c r="H661" s="205"/>
      <c r="I661" s="205"/>
      <c r="J661" s="205"/>
      <c r="K661" s="205"/>
      <c r="L661" s="205"/>
      <c r="M661" s="205"/>
      <c r="N661" s="205"/>
      <c r="O661" s="205"/>
      <c r="P661" s="205"/>
      <c r="Q661" s="205"/>
      <c r="R661" s="205"/>
      <c r="S661" s="205"/>
      <c r="T661" s="205"/>
      <c r="U661" s="205"/>
      <c r="V661" s="205"/>
      <c r="W661" s="205"/>
      <c r="X661" s="205"/>
      <c r="Y661" s="205"/>
      <c r="Z661" s="205"/>
      <c r="AA661" s="205"/>
      <c r="AB661" s="205"/>
      <c r="AC661" s="205"/>
      <c r="AD661" s="205"/>
      <c r="AE661" s="205"/>
      <c r="AF661" s="205"/>
      <c r="AG661" s="205"/>
      <c r="AH661" s="205"/>
      <c r="AI661" s="205"/>
      <c r="AJ661" s="205"/>
    </row>
    <row r="662" spans="3:36" ht="15.75" customHeight="1">
      <c r="C662" s="203"/>
      <c r="D662" s="205"/>
      <c r="E662" s="205"/>
      <c r="F662" s="205"/>
      <c r="G662" s="205"/>
      <c r="H662" s="205"/>
      <c r="I662" s="205"/>
      <c r="J662" s="205"/>
      <c r="K662" s="205"/>
      <c r="L662" s="205"/>
      <c r="M662" s="205"/>
      <c r="N662" s="205"/>
      <c r="O662" s="205"/>
      <c r="P662" s="205"/>
      <c r="Q662" s="205"/>
      <c r="R662" s="205"/>
      <c r="S662" s="205"/>
      <c r="T662" s="205"/>
      <c r="U662" s="205"/>
      <c r="V662" s="205"/>
      <c r="W662" s="205"/>
      <c r="X662" s="205"/>
      <c r="Y662" s="205"/>
      <c r="Z662" s="205"/>
      <c r="AA662" s="205"/>
      <c r="AB662" s="205"/>
      <c r="AC662" s="205"/>
      <c r="AD662" s="205"/>
      <c r="AE662" s="205"/>
      <c r="AF662" s="205"/>
      <c r="AG662" s="205"/>
      <c r="AH662" s="205"/>
      <c r="AI662" s="205"/>
      <c r="AJ662" s="205"/>
    </row>
    <row r="663" spans="3:36" ht="15.75" customHeight="1">
      <c r="C663" s="203"/>
      <c r="D663" s="205"/>
      <c r="E663" s="205"/>
      <c r="F663" s="205"/>
      <c r="G663" s="205"/>
      <c r="H663" s="205"/>
      <c r="I663" s="205"/>
      <c r="J663" s="205"/>
      <c r="K663" s="205"/>
      <c r="L663" s="205"/>
      <c r="M663" s="205"/>
      <c r="N663" s="205"/>
      <c r="O663" s="205"/>
      <c r="P663" s="205"/>
      <c r="Q663" s="205"/>
      <c r="R663" s="205"/>
      <c r="S663" s="205"/>
      <c r="T663" s="205"/>
      <c r="U663" s="205"/>
      <c r="V663" s="205"/>
      <c r="W663" s="205"/>
      <c r="X663" s="205"/>
      <c r="Y663" s="205"/>
      <c r="Z663" s="205"/>
      <c r="AA663" s="205"/>
      <c r="AB663" s="205"/>
      <c r="AC663" s="205"/>
      <c r="AD663" s="205"/>
      <c r="AE663" s="205"/>
      <c r="AF663" s="205"/>
      <c r="AG663" s="205"/>
      <c r="AH663" s="205"/>
      <c r="AI663" s="205"/>
      <c r="AJ663" s="205"/>
    </row>
    <row r="664" spans="3:36" ht="15.75" customHeight="1">
      <c r="C664" s="203"/>
      <c r="D664" s="205"/>
      <c r="E664" s="205"/>
      <c r="F664" s="205"/>
      <c r="G664" s="205"/>
      <c r="H664" s="205"/>
      <c r="I664" s="205"/>
      <c r="J664" s="205"/>
      <c r="K664" s="205"/>
      <c r="L664" s="205"/>
      <c r="M664" s="205"/>
      <c r="N664" s="205"/>
      <c r="O664" s="205"/>
      <c r="P664" s="205"/>
      <c r="Q664" s="205"/>
      <c r="R664" s="205"/>
      <c r="S664" s="205"/>
      <c r="T664" s="205"/>
      <c r="U664" s="205"/>
      <c r="V664" s="205"/>
      <c r="W664" s="205"/>
      <c r="X664" s="205"/>
      <c r="Y664" s="205"/>
      <c r="Z664" s="205"/>
      <c r="AA664" s="205"/>
      <c r="AB664" s="205"/>
      <c r="AC664" s="205"/>
      <c r="AD664" s="205"/>
      <c r="AE664" s="205"/>
      <c r="AF664" s="205"/>
      <c r="AG664" s="205"/>
      <c r="AH664" s="205"/>
      <c r="AI664" s="205"/>
      <c r="AJ664" s="205"/>
    </row>
    <row r="665" spans="3:36" ht="15.75" customHeight="1">
      <c r="C665" s="203"/>
      <c r="D665" s="205"/>
      <c r="E665" s="205"/>
      <c r="F665" s="205"/>
      <c r="G665" s="205"/>
      <c r="H665" s="205"/>
      <c r="I665" s="205"/>
      <c r="J665" s="205"/>
      <c r="K665" s="205"/>
      <c r="L665" s="205"/>
      <c r="M665" s="205"/>
      <c r="N665" s="205"/>
      <c r="O665" s="205"/>
      <c r="P665" s="205"/>
      <c r="Q665" s="205"/>
      <c r="R665" s="205"/>
      <c r="S665" s="205"/>
      <c r="T665" s="205"/>
      <c r="U665" s="205"/>
      <c r="V665" s="205"/>
      <c r="W665" s="205"/>
      <c r="X665" s="205"/>
      <c r="Y665" s="205"/>
      <c r="Z665" s="205"/>
      <c r="AA665" s="205"/>
      <c r="AB665" s="205"/>
      <c r="AC665" s="205"/>
      <c r="AD665" s="205"/>
      <c r="AE665" s="205"/>
      <c r="AF665" s="205"/>
      <c r="AG665" s="205"/>
      <c r="AH665" s="205"/>
      <c r="AI665" s="205"/>
      <c r="AJ665" s="205"/>
    </row>
    <row r="666" spans="3:36" ht="15.75" customHeight="1">
      <c r="C666" s="203"/>
      <c r="D666" s="205"/>
      <c r="E666" s="205"/>
      <c r="F666" s="205"/>
      <c r="G666" s="205"/>
      <c r="H666" s="205"/>
      <c r="I666" s="205"/>
      <c r="J666" s="205"/>
      <c r="K666" s="205"/>
      <c r="L666" s="205"/>
      <c r="M666" s="205"/>
      <c r="N666" s="205"/>
      <c r="O666" s="205"/>
      <c r="P666" s="205"/>
      <c r="Q666" s="205"/>
      <c r="R666" s="205"/>
      <c r="S666" s="205"/>
      <c r="T666" s="205"/>
      <c r="U666" s="205"/>
      <c r="V666" s="205"/>
      <c r="W666" s="205"/>
      <c r="X666" s="205"/>
      <c r="Y666" s="205"/>
      <c r="Z666" s="205"/>
      <c r="AA666" s="205"/>
      <c r="AB666" s="205"/>
      <c r="AC666" s="205"/>
      <c r="AD666" s="205"/>
      <c r="AE666" s="205"/>
      <c r="AF666" s="205"/>
      <c r="AG666" s="205"/>
      <c r="AH666" s="205"/>
      <c r="AI666" s="205"/>
      <c r="AJ666" s="205"/>
    </row>
    <row r="667" spans="3:36" ht="15.75" customHeight="1">
      <c r="C667" s="203"/>
      <c r="D667" s="205"/>
      <c r="E667" s="205"/>
      <c r="F667" s="205"/>
      <c r="G667" s="205"/>
      <c r="H667" s="205"/>
      <c r="I667" s="205"/>
      <c r="J667" s="205"/>
      <c r="K667" s="205"/>
      <c r="L667" s="205"/>
      <c r="M667" s="205"/>
      <c r="N667" s="205"/>
      <c r="O667" s="205"/>
      <c r="P667" s="205"/>
      <c r="Q667" s="205"/>
      <c r="R667" s="205"/>
      <c r="S667" s="205"/>
      <c r="T667" s="205"/>
      <c r="U667" s="205"/>
      <c r="V667" s="205"/>
      <c r="W667" s="205"/>
      <c r="X667" s="205"/>
      <c r="Y667" s="205"/>
      <c r="Z667" s="205"/>
      <c r="AA667" s="205"/>
      <c r="AB667" s="205"/>
      <c r="AC667" s="205"/>
      <c r="AD667" s="205"/>
      <c r="AE667" s="205"/>
      <c r="AF667" s="205"/>
      <c r="AG667" s="205"/>
      <c r="AH667" s="205"/>
      <c r="AI667" s="205"/>
      <c r="AJ667" s="205"/>
    </row>
    <row r="668" spans="3:36" ht="15.75" customHeight="1">
      <c r="C668" s="203"/>
      <c r="D668" s="205"/>
      <c r="E668" s="205"/>
      <c r="F668" s="205"/>
      <c r="G668" s="205"/>
      <c r="H668" s="205"/>
      <c r="I668" s="205"/>
      <c r="J668" s="205"/>
      <c r="K668" s="205"/>
      <c r="L668" s="205"/>
      <c r="M668" s="205"/>
      <c r="N668" s="205"/>
      <c r="O668" s="205"/>
      <c r="P668" s="205"/>
      <c r="Q668" s="205"/>
      <c r="R668" s="205"/>
      <c r="S668" s="205"/>
      <c r="T668" s="205"/>
      <c r="U668" s="205"/>
      <c r="V668" s="205"/>
      <c r="W668" s="205"/>
      <c r="X668" s="205"/>
      <c r="Y668" s="205"/>
      <c r="Z668" s="205"/>
      <c r="AA668" s="205"/>
      <c r="AB668" s="205"/>
      <c r="AC668" s="205"/>
      <c r="AD668" s="205"/>
      <c r="AE668" s="205"/>
      <c r="AF668" s="205"/>
      <c r="AG668" s="205"/>
      <c r="AH668" s="205"/>
      <c r="AI668" s="205"/>
      <c r="AJ668" s="205"/>
    </row>
    <row r="669" spans="3:36" ht="15.75" customHeight="1">
      <c r="C669" s="203"/>
      <c r="D669" s="205"/>
      <c r="E669" s="205"/>
      <c r="F669" s="205"/>
      <c r="G669" s="205"/>
      <c r="H669" s="205"/>
      <c r="I669" s="205"/>
      <c r="J669" s="205"/>
      <c r="K669" s="205"/>
      <c r="L669" s="205"/>
      <c r="M669" s="205"/>
      <c r="N669" s="205"/>
      <c r="O669" s="205"/>
      <c r="P669" s="205"/>
      <c r="Q669" s="205"/>
      <c r="R669" s="205"/>
      <c r="S669" s="205"/>
      <c r="T669" s="205"/>
      <c r="U669" s="205"/>
      <c r="V669" s="205"/>
      <c r="W669" s="205"/>
      <c r="X669" s="205"/>
      <c r="Y669" s="205"/>
      <c r="Z669" s="205"/>
      <c r="AA669" s="205"/>
      <c r="AB669" s="205"/>
      <c r="AC669" s="205"/>
      <c r="AD669" s="205"/>
      <c r="AE669" s="205"/>
      <c r="AF669" s="205"/>
      <c r="AG669" s="205"/>
      <c r="AH669" s="205"/>
      <c r="AI669" s="205"/>
      <c r="AJ669" s="205"/>
    </row>
    <row r="670" spans="3:36" ht="15.75" customHeight="1">
      <c r="C670" s="203"/>
      <c r="D670" s="205"/>
      <c r="E670" s="205"/>
      <c r="F670" s="205"/>
      <c r="G670" s="205"/>
      <c r="H670" s="205"/>
      <c r="I670" s="205"/>
      <c r="J670" s="205"/>
      <c r="K670" s="205"/>
      <c r="L670" s="205"/>
      <c r="M670" s="205"/>
      <c r="N670" s="205"/>
      <c r="O670" s="205"/>
      <c r="P670" s="205"/>
      <c r="Q670" s="205"/>
      <c r="R670" s="205"/>
      <c r="S670" s="205"/>
      <c r="T670" s="205"/>
      <c r="U670" s="205"/>
      <c r="V670" s="205"/>
      <c r="W670" s="205"/>
      <c r="X670" s="205"/>
      <c r="Y670" s="205"/>
      <c r="Z670" s="205"/>
      <c r="AA670" s="205"/>
      <c r="AB670" s="205"/>
      <c r="AC670" s="205"/>
      <c r="AD670" s="205"/>
      <c r="AE670" s="205"/>
      <c r="AF670" s="205"/>
      <c r="AG670" s="205"/>
      <c r="AH670" s="205"/>
      <c r="AI670" s="205"/>
      <c r="AJ670" s="205"/>
    </row>
    <row r="671" spans="3:36" ht="15.75" customHeight="1">
      <c r="C671" s="203"/>
      <c r="D671" s="205"/>
      <c r="E671" s="205"/>
      <c r="F671" s="205"/>
      <c r="G671" s="205"/>
      <c r="H671" s="205"/>
      <c r="I671" s="205"/>
      <c r="J671" s="205"/>
      <c r="K671" s="205"/>
      <c r="L671" s="205"/>
      <c r="M671" s="205"/>
      <c r="N671" s="205"/>
      <c r="O671" s="205"/>
      <c r="P671" s="205"/>
      <c r="Q671" s="205"/>
      <c r="R671" s="205"/>
      <c r="S671" s="205"/>
      <c r="T671" s="205"/>
      <c r="U671" s="205"/>
      <c r="V671" s="205"/>
      <c r="W671" s="205"/>
      <c r="X671" s="205"/>
      <c r="Y671" s="205"/>
      <c r="Z671" s="205"/>
      <c r="AA671" s="205"/>
      <c r="AB671" s="205"/>
      <c r="AC671" s="205"/>
      <c r="AD671" s="205"/>
      <c r="AE671" s="205"/>
      <c r="AF671" s="205"/>
      <c r="AG671" s="205"/>
      <c r="AH671" s="205"/>
      <c r="AI671" s="205"/>
      <c r="AJ671" s="205"/>
    </row>
    <row r="672" spans="3:36" ht="15.75" customHeight="1">
      <c r="C672" s="203"/>
      <c r="D672" s="205"/>
      <c r="E672" s="205"/>
      <c r="F672" s="205"/>
      <c r="G672" s="205"/>
      <c r="H672" s="205"/>
      <c r="I672" s="205"/>
      <c r="J672" s="205"/>
      <c r="K672" s="205"/>
      <c r="L672" s="205"/>
      <c r="M672" s="205"/>
      <c r="N672" s="205"/>
      <c r="O672" s="205"/>
      <c r="P672" s="205"/>
      <c r="Q672" s="205"/>
      <c r="R672" s="205"/>
      <c r="S672" s="205"/>
      <c r="T672" s="205"/>
      <c r="U672" s="205"/>
      <c r="V672" s="205"/>
      <c r="W672" s="205"/>
      <c r="X672" s="205"/>
      <c r="Y672" s="205"/>
      <c r="Z672" s="205"/>
      <c r="AA672" s="205"/>
      <c r="AB672" s="205"/>
      <c r="AC672" s="205"/>
      <c r="AD672" s="205"/>
      <c r="AE672" s="205"/>
      <c r="AF672" s="205"/>
      <c r="AG672" s="205"/>
      <c r="AH672" s="205"/>
      <c r="AI672" s="205"/>
      <c r="AJ672" s="205"/>
    </row>
    <row r="673" spans="3:36" ht="15.75" customHeight="1">
      <c r="C673" s="203"/>
      <c r="D673" s="205"/>
      <c r="E673" s="205"/>
      <c r="F673" s="205"/>
      <c r="G673" s="205"/>
      <c r="H673" s="205"/>
      <c r="I673" s="205"/>
      <c r="J673" s="205"/>
      <c r="K673" s="205"/>
      <c r="L673" s="205"/>
      <c r="M673" s="205"/>
      <c r="N673" s="205"/>
      <c r="O673" s="205"/>
      <c r="P673" s="205"/>
      <c r="Q673" s="205"/>
      <c r="R673" s="205"/>
      <c r="S673" s="205"/>
      <c r="T673" s="205"/>
      <c r="U673" s="205"/>
      <c r="V673" s="205"/>
      <c r="W673" s="205"/>
      <c r="X673" s="205"/>
      <c r="Y673" s="205"/>
      <c r="Z673" s="205"/>
      <c r="AA673" s="205"/>
      <c r="AB673" s="205"/>
      <c r="AC673" s="205"/>
      <c r="AD673" s="205"/>
      <c r="AE673" s="205"/>
      <c r="AF673" s="205"/>
      <c r="AG673" s="205"/>
      <c r="AH673" s="205"/>
      <c r="AI673" s="205"/>
      <c r="AJ673" s="205"/>
    </row>
    <row r="674" spans="3:36" ht="15.75" customHeight="1">
      <c r="C674" s="203"/>
      <c r="D674" s="205"/>
      <c r="E674" s="205"/>
      <c r="F674" s="205"/>
      <c r="G674" s="205"/>
      <c r="H674" s="205"/>
      <c r="I674" s="205"/>
      <c r="J674" s="205"/>
      <c r="K674" s="205"/>
      <c r="L674" s="205"/>
      <c r="M674" s="205"/>
      <c r="N674" s="205"/>
      <c r="O674" s="205"/>
      <c r="P674" s="205"/>
      <c r="Q674" s="205"/>
      <c r="R674" s="205"/>
      <c r="S674" s="205"/>
      <c r="T674" s="205"/>
      <c r="U674" s="205"/>
      <c r="V674" s="205"/>
      <c r="W674" s="205"/>
      <c r="X674" s="205"/>
      <c r="Y674" s="205"/>
      <c r="Z674" s="205"/>
      <c r="AA674" s="205"/>
      <c r="AB674" s="205"/>
      <c r="AC674" s="205"/>
      <c r="AD674" s="205"/>
      <c r="AE674" s="205"/>
      <c r="AF674" s="205"/>
      <c r="AG674" s="205"/>
      <c r="AH674" s="205"/>
      <c r="AI674" s="205"/>
      <c r="AJ674" s="205"/>
    </row>
    <row r="675" spans="3:36" ht="15.75" customHeight="1">
      <c r="C675" s="203"/>
      <c r="D675" s="205"/>
      <c r="E675" s="205"/>
      <c r="F675" s="205"/>
      <c r="G675" s="205"/>
      <c r="H675" s="205"/>
      <c r="I675" s="205"/>
      <c r="J675" s="205"/>
      <c r="K675" s="205"/>
      <c r="L675" s="205"/>
      <c r="M675" s="205"/>
      <c r="N675" s="205"/>
      <c r="O675" s="205"/>
      <c r="P675" s="205"/>
      <c r="Q675" s="205"/>
      <c r="R675" s="205"/>
      <c r="S675" s="205"/>
      <c r="T675" s="205"/>
      <c r="U675" s="205"/>
      <c r="V675" s="205"/>
      <c r="W675" s="205"/>
      <c r="X675" s="205"/>
      <c r="Y675" s="205"/>
      <c r="Z675" s="205"/>
      <c r="AA675" s="205"/>
      <c r="AB675" s="205"/>
      <c r="AC675" s="205"/>
      <c r="AD675" s="205"/>
      <c r="AE675" s="205"/>
      <c r="AF675" s="205"/>
      <c r="AG675" s="205"/>
      <c r="AH675" s="205"/>
      <c r="AI675" s="205"/>
      <c r="AJ675" s="205"/>
    </row>
    <row r="676" spans="3:36" ht="15.75" customHeight="1">
      <c r="C676" s="203"/>
      <c r="D676" s="205"/>
      <c r="E676" s="205"/>
      <c r="F676" s="205"/>
      <c r="G676" s="205"/>
      <c r="H676" s="205"/>
      <c r="I676" s="205"/>
      <c r="J676" s="205"/>
      <c r="K676" s="205"/>
      <c r="L676" s="205"/>
      <c r="M676" s="205"/>
      <c r="N676" s="205"/>
      <c r="O676" s="205"/>
      <c r="P676" s="205"/>
      <c r="Q676" s="205"/>
      <c r="R676" s="205"/>
      <c r="S676" s="205"/>
      <c r="T676" s="205"/>
      <c r="U676" s="205"/>
      <c r="V676" s="205"/>
      <c r="W676" s="205"/>
      <c r="X676" s="205"/>
      <c r="Y676" s="205"/>
      <c r="Z676" s="205"/>
      <c r="AA676" s="205"/>
      <c r="AB676" s="205"/>
      <c r="AC676" s="205"/>
      <c r="AD676" s="205"/>
      <c r="AE676" s="205"/>
      <c r="AF676" s="205"/>
      <c r="AG676" s="205"/>
      <c r="AH676" s="205"/>
      <c r="AI676" s="205"/>
      <c r="AJ676" s="205"/>
    </row>
    <row r="677" spans="3:36" ht="15.75" customHeight="1">
      <c r="C677" s="203"/>
      <c r="D677" s="205"/>
      <c r="E677" s="205"/>
      <c r="F677" s="205"/>
      <c r="G677" s="205"/>
      <c r="H677" s="205"/>
      <c r="I677" s="205"/>
      <c r="J677" s="205"/>
      <c r="K677" s="205"/>
      <c r="L677" s="205"/>
      <c r="M677" s="205"/>
      <c r="N677" s="205"/>
      <c r="O677" s="205"/>
      <c r="P677" s="205"/>
      <c r="Q677" s="205"/>
      <c r="R677" s="205"/>
      <c r="S677" s="205"/>
      <c r="T677" s="205"/>
      <c r="U677" s="205"/>
      <c r="V677" s="205"/>
      <c r="W677" s="205"/>
      <c r="X677" s="205"/>
      <c r="Y677" s="205"/>
      <c r="Z677" s="205"/>
      <c r="AA677" s="205"/>
      <c r="AB677" s="205"/>
      <c r="AC677" s="205"/>
      <c r="AD677" s="205"/>
      <c r="AE677" s="205"/>
      <c r="AF677" s="205"/>
      <c r="AG677" s="205"/>
      <c r="AH677" s="205"/>
      <c r="AI677" s="205"/>
      <c r="AJ677" s="205"/>
    </row>
    <row r="678" spans="3:36" ht="15.75" customHeight="1">
      <c r="C678" s="203"/>
      <c r="D678" s="205"/>
      <c r="E678" s="205"/>
      <c r="F678" s="205"/>
      <c r="G678" s="205"/>
      <c r="H678" s="205"/>
      <c r="I678" s="205"/>
      <c r="J678" s="205"/>
      <c r="K678" s="205"/>
      <c r="L678" s="205"/>
      <c r="M678" s="205"/>
      <c r="N678" s="205"/>
      <c r="O678" s="205"/>
      <c r="P678" s="205"/>
      <c r="Q678" s="205"/>
      <c r="R678" s="205"/>
      <c r="S678" s="205"/>
      <c r="T678" s="205"/>
      <c r="U678" s="205"/>
      <c r="V678" s="205"/>
      <c r="W678" s="205"/>
      <c r="X678" s="205"/>
      <c r="Y678" s="205"/>
      <c r="Z678" s="205"/>
      <c r="AA678" s="205"/>
      <c r="AB678" s="205"/>
      <c r="AC678" s="205"/>
      <c r="AD678" s="205"/>
      <c r="AE678" s="205"/>
      <c r="AF678" s="205"/>
      <c r="AG678" s="205"/>
      <c r="AH678" s="205"/>
      <c r="AI678" s="205"/>
      <c r="AJ678" s="205"/>
    </row>
    <row r="679" spans="3:36" ht="15.75" customHeight="1">
      <c r="C679" s="203"/>
      <c r="D679" s="205"/>
      <c r="E679" s="205"/>
      <c r="F679" s="205"/>
      <c r="G679" s="205"/>
      <c r="H679" s="205"/>
      <c r="I679" s="205"/>
      <c r="J679" s="205"/>
      <c r="K679" s="205"/>
      <c r="L679" s="205"/>
      <c r="M679" s="205"/>
      <c r="N679" s="205"/>
      <c r="O679" s="205"/>
      <c r="P679" s="205"/>
      <c r="Q679" s="205"/>
      <c r="R679" s="205"/>
      <c r="S679" s="205"/>
      <c r="T679" s="205"/>
      <c r="U679" s="205"/>
      <c r="V679" s="205"/>
      <c r="W679" s="205"/>
      <c r="X679" s="205"/>
      <c r="Y679" s="205"/>
      <c r="Z679" s="205"/>
      <c r="AA679" s="205"/>
      <c r="AB679" s="205"/>
      <c r="AC679" s="205"/>
      <c r="AD679" s="205"/>
      <c r="AE679" s="205"/>
      <c r="AF679" s="205"/>
      <c r="AG679" s="205"/>
      <c r="AH679" s="205"/>
      <c r="AI679" s="205"/>
      <c r="AJ679" s="205"/>
    </row>
    <row r="680" spans="3:36" ht="15.75" customHeight="1">
      <c r="C680" s="203"/>
      <c r="D680" s="205"/>
      <c r="E680" s="205"/>
      <c r="F680" s="205"/>
      <c r="G680" s="205"/>
      <c r="H680" s="205"/>
      <c r="I680" s="205"/>
      <c r="J680" s="205"/>
      <c r="K680" s="205"/>
      <c r="L680" s="205"/>
      <c r="M680" s="205"/>
      <c r="N680" s="205"/>
      <c r="O680" s="205"/>
      <c r="P680" s="205"/>
      <c r="Q680" s="205"/>
      <c r="R680" s="205"/>
      <c r="S680" s="205"/>
      <c r="T680" s="205"/>
      <c r="U680" s="205"/>
      <c r="V680" s="205"/>
      <c r="W680" s="205"/>
      <c r="X680" s="205"/>
      <c r="Y680" s="205"/>
      <c r="Z680" s="205"/>
      <c r="AA680" s="205"/>
      <c r="AB680" s="205"/>
      <c r="AC680" s="205"/>
      <c r="AD680" s="205"/>
      <c r="AE680" s="205"/>
      <c r="AF680" s="205"/>
      <c r="AG680" s="205"/>
      <c r="AH680" s="205"/>
      <c r="AI680" s="205"/>
      <c r="AJ680" s="205"/>
    </row>
    <row r="681" spans="3:36" ht="15.75" customHeight="1">
      <c r="C681" s="203"/>
      <c r="D681" s="205"/>
      <c r="E681" s="205"/>
      <c r="F681" s="205"/>
      <c r="G681" s="205"/>
      <c r="H681" s="205"/>
      <c r="I681" s="205"/>
      <c r="J681" s="205"/>
      <c r="K681" s="205"/>
      <c r="L681" s="205"/>
      <c r="M681" s="205"/>
      <c r="N681" s="205"/>
      <c r="O681" s="205"/>
      <c r="P681" s="205"/>
      <c r="Q681" s="205"/>
      <c r="R681" s="205"/>
      <c r="S681" s="205"/>
      <c r="T681" s="205"/>
      <c r="U681" s="205"/>
      <c r="V681" s="205"/>
      <c r="W681" s="205"/>
      <c r="X681" s="205"/>
      <c r="Y681" s="205"/>
      <c r="Z681" s="205"/>
      <c r="AA681" s="205"/>
      <c r="AB681" s="205"/>
      <c r="AC681" s="205"/>
      <c r="AD681" s="205"/>
      <c r="AE681" s="205"/>
      <c r="AF681" s="205"/>
      <c r="AG681" s="205"/>
      <c r="AH681" s="205"/>
      <c r="AI681" s="205"/>
      <c r="AJ681" s="205"/>
    </row>
    <row r="682" spans="3:36" ht="15.75" customHeight="1">
      <c r="C682" s="203"/>
      <c r="D682" s="205"/>
      <c r="E682" s="205"/>
      <c r="F682" s="205"/>
      <c r="G682" s="205"/>
      <c r="H682" s="205"/>
      <c r="I682" s="205"/>
      <c r="J682" s="205"/>
      <c r="K682" s="205"/>
      <c r="L682" s="205"/>
      <c r="M682" s="205"/>
      <c r="N682" s="205"/>
      <c r="O682" s="205"/>
      <c r="P682" s="205"/>
      <c r="Q682" s="205"/>
      <c r="R682" s="205"/>
      <c r="S682" s="205"/>
      <c r="T682" s="205"/>
      <c r="U682" s="205"/>
      <c r="V682" s="205"/>
      <c r="W682" s="205"/>
      <c r="X682" s="205"/>
      <c r="Y682" s="205"/>
      <c r="Z682" s="205"/>
      <c r="AA682" s="205"/>
      <c r="AB682" s="205"/>
      <c r="AC682" s="205"/>
      <c r="AD682" s="205"/>
      <c r="AE682" s="205"/>
      <c r="AF682" s="205"/>
      <c r="AG682" s="205"/>
      <c r="AH682" s="205"/>
      <c r="AI682" s="205"/>
      <c r="AJ682" s="205"/>
    </row>
    <row r="683" spans="3:36" ht="15.75" customHeight="1">
      <c r="C683" s="203"/>
      <c r="D683" s="205"/>
      <c r="E683" s="205"/>
      <c r="F683" s="205"/>
      <c r="G683" s="205"/>
      <c r="H683" s="205"/>
      <c r="I683" s="205"/>
      <c r="J683" s="205"/>
      <c r="K683" s="205"/>
      <c r="L683" s="205"/>
      <c r="M683" s="205"/>
      <c r="N683" s="205"/>
      <c r="O683" s="205"/>
      <c r="P683" s="205"/>
      <c r="Q683" s="205"/>
      <c r="R683" s="205"/>
      <c r="S683" s="205"/>
      <c r="T683" s="205"/>
      <c r="U683" s="205"/>
      <c r="V683" s="205"/>
      <c r="W683" s="205"/>
      <c r="X683" s="205"/>
      <c r="Y683" s="205"/>
      <c r="Z683" s="205"/>
      <c r="AA683" s="205"/>
      <c r="AB683" s="205"/>
      <c r="AC683" s="205"/>
      <c r="AD683" s="205"/>
      <c r="AE683" s="205"/>
      <c r="AF683" s="205"/>
      <c r="AG683" s="205"/>
      <c r="AH683" s="205"/>
      <c r="AI683" s="205"/>
      <c r="AJ683" s="205"/>
    </row>
    <row r="684" spans="3:36" ht="15.75" customHeight="1">
      <c r="C684" s="203"/>
      <c r="D684" s="205"/>
      <c r="E684" s="205"/>
      <c r="F684" s="205"/>
      <c r="G684" s="205"/>
      <c r="H684" s="205"/>
      <c r="I684" s="205"/>
      <c r="J684" s="205"/>
      <c r="K684" s="205"/>
      <c r="L684" s="205"/>
      <c r="M684" s="205"/>
      <c r="N684" s="205"/>
      <c r="O684" s="205"/>
      <c r="P684" s="205"/>
      <c r="Q684" s="205"/>
      <c r="R684" s="205"/>
      <c r="S684" s="205"/>
      <c r="T684" s="205"/>
      <c r="U684" s="205"/>
      <c r="V684" s="205"/>
      <c r="W684" s="205"/>
      <c r="X684" s="205"/>
      <c r="Y684" s="205"/>
      <c r="Z684" s="205"/>
      <c r="AA684" s="205"/>
      <c r="AB684" s="205"/>
      <c r="AC684" s="205"/>
      <c r="AD684" s="205"/>
      <c r="AE684" s="205"/>
      <c r="AF684" s="205"/>
      <c r="AG684" s="205"/>
      <c r="AH684" s="205"/>
      <c r="AI684" s="205"/>
      <c r="AJ684" s="205"/>
    </row>
    <row r="685" spans="3:36" ht="15.75" customHeight="1">
      <c r="C685" s="203"/>
      <c r="D685" s="205"/>
      <c r="E685" s="205"/>
      <c r="F685" s="205"/>
      <c r="G685" s="205"/>
      <c r="H685" s="205"/>
      <c r="I685" s="205"/>
      <c r="J685" s="205"/>
      <c r="K685" s="205"/>
      <c r="L685" s="205"/>
      <c r="M685" s="205"/>
      <c r="N685" s="205"/>
      <c r="O685" s="205"/>
      <c r="P685" s="205"/>
      <c r="Q685" s="205"/>
      <c r="R685" s="205"/>
      <c r="S685" s="205"/>
      <c r="T685" s="205"/>
      <c r="U685" s="205"/>
      <c r="V685" s="205"/>
      <c r="W685" s="205"/>
      <c r="X685" s="205"/>
      <c r="Y685" s="205"/>
      <c r="Z685" s="205"/>
      <c r="AA685" s="205"/>
      <c r="AB685" s="205"/>
      <c r="AC685" s="205"/>
      <c r="AD685" s="205"/>
      <c r="AE685" s="205"/>
      <c r="AF685" s="205"/>
      <c r="AG685" s="205"/>
      <c r="AH685" s="205"/>
      <c r="AI685" s="205"/>
      <c r="AJ685" s="205"/>
    </row>
    <row r="686" spans="3:36" ht="15.75" customHeight="1">
      <c r="C686" s="203"/>
      <c r="D686" s="205"/>
      <c r="E686" s="205"/>
      <c r="F686" s="205"/>
      <c r="G686" s="205"/>
      <c r="H686" s="205"/>
      <c r="I686" s="205"/>
      <c r="J686" s="205"/>
      <c r="K686" s="205"/>
      <c r="L686" s="205"/>
      <c r="M686" s="205"/>
      <c r="N686" s="205"/>
      <c r="O686" s="205"/>
      <c r="P686" s="205"/>
      <c r="Q686" s="205"/>
      <c r="R686" s="205"/>
      <c r="S686" s="205"/>
      <c r="T686" s="205"/>
      <c r="U686" s="205"/>
      <c r="V686" s="205"/>
      <c r="W686" s="205"/>
      <c r="X686" s="205"/>
      <c r="Y686" s="205"/>
      <c r="Z686" s="205"/>
      <c r="AA686" s="205"/>
      <c r="AB686" s="205"/>
      <c r="AC686" s="205"/>
      <c r="AD686" s="205"/>
      <c r="AE686" s="205"/>
      <c r="AF686" s="205"/>
      <c r="AG686" s="205"/>
      <c r="AH686" s="205"/>
      <c r="AI686" s="205"/>
      <c r="AJ686" s="205"/>
    </row>
    <row r="687" spans="3:36" ht="15.75" customHeight="1">
      <c r="C687" s="203"/>
      <c r="D687" s="205"/>
      <c r="E687" s="205"/>
      <c r="F687" s="205"/>
      <c r="G687" s="205"/>
      <c r="H687" s="205"/>
      <c r="I687" s="205"/>
      <c r="J687" s="205"/>
      <c r="K687" s="205"/>
      <c r="L687" s="205"/>
      <c r="M687" s="205"/>
      <c r="N687" s="205"/>
      <c r="O687" s="205"/>
      <c r="P687" s="205"/>
      <c r="Q687" s="205"/>
      <c r="R687" s="205"/>
      <c r="S687" s="205"/>
      <c r="T687" s="205"/>
      <c r="U687" s="205"/>
      <c r="V687" s="205"/>
      <c r="W687" s="205"/>
      <c r="X687" s="205"/>
      <c r="Y687" s="205"/>
      <c r="Z687" s="205"/>
      <c r="AA687" s="205"/>
      <c r="AB687" s="205"/>
      <c r="AC687" s="205"/>
      <c r="AD687" s="205"/>
      <c r="AE687" s="205"/>
      <c r="AF687" s="205"/>
      <c r="AG687" s="205"/>
      <c r="AH687" s="205"/>
      <c r="AI687" s="205"/>
      <c r="AJ687" s="205"/>
    </row>
    <row r="688" spans="3:36" ht="15.75" customHeight="1">
      <c r="C688" s="203"/>
      <c r="D688" s="205"/>
      <c r="E688" s="205"/>
      <c r="F688" s="205"/>
      <c r="G688" s="205"/>
      <c r="H688" s="205"/>
      <c r="I688" s="205"/>
      <c r="J688" s="205"/>
      <c r="K688" s="205"/>
      <c r="L688" s="205"/>
      <c r="M688" s="205"/>
      <c r="N688" s="205"/>
      <c r="O688" s="205"/>
      <c r="P688" s="205"/>
      <c r="Q688" s="205"/>
      <c r="R688" s="205"/>
      <c r="S688" s="205"/>
      <c r="T688" s="205"/>
      <c r="U688" s="205"/>
      <c r="V688" s="205"/>
      <c r="W688" s="205"/>
      <c r="X688" s="205"/>
      <c r="Y688" s="205"/>
      <c r="Z688" s="205"/>
      <c r="AA688" s="205"/>
      <c r="AB688" s="205"/>
      <c r="AC688" s="205"/>
      <c r="AD688" s="205"/>
      <c r="AE688" s="205"/>
      <c r="AF688" s="205"/>
      <c r="AG688" s="205"/>
      <c r="AH688" s="205"/>
      <c r="AI688" s="205"/>
      <c r="AJ688" s="205"/>
    </row>
    <row r="689" spans="3:36" ht="15.75" customHeight="1">
      <c r="C689" s="203"/>
      <c r="D689" s="205"/>
      <c r="E689" s="205"/>
      <c r="F689" s="205"/>
      <c r="G689" s="205"/>
      <c r="H689" s="205"/>
      <c r="I689" s="205"/>
      <c r="J689" s="205"/>
      <c r="K689" s="205"/>
      <c r="L689" s="205"/>
      <c r="M689" s="205"/>
      <c r="N689" s="205"/>
      <c r="O689" s="205"/>
      <c r="P689" s="205"/>
      <c r="Q689" s="205"/>
      <c r="R689" s="205"/>
      <c r="S689" s="205"/>
      <c r="T689" s="205"/>
      <c r="U689" s="205"/>
      <c r="V689" s="205"/>
      <c r="W689" s="205"/>
      <c r="X689" s="205"/>
      <c r="Y689" s="205"/>
      <c r="Z689" s="205"/>
      <c r="AA689" s="205"/>
      <c r="AB689" s="205"/>
      <c r="AC689" s="205"/>
      <c r="AD689" s="205"/>
      <c r="AE689" s="205"/>
      <c r="AF689" s="205"/>
      <c r="AG689" s="205"/>
      <c r="AH689" s="205"/>
      <c r="AI689" s="205"/>
      <c r="AJ689" s="205"/>
    </row>
    <row r="690" spans="3:36" ht="15.75" customHeight="1">
      <c r="C690" s="203"/>
      <c r="D690" s="205"/>
      <c r="E690" s="205"/>
      <c r="F690" s="205"/>
      <c r="G690" s="205"/>
      <c r="H690" s="205"/>
      <c r="I690" s="205"/>
      <c r="J690" s="205"/>
      <c r="K690" s="205"/>
      <c r="L690" s="205"/>
      <c r="M690" s="205"/>
      <c r="N690" s="205"/>
      <c r="O690" s="205"/>
      <c r="P690" s="205"/>
      <c r="Q690" s="205"/>
      <c r="R690" s="205"/>
      <c r="S690" s="205"/>
      <c r="T690" s="205"/>
      <c r="U690" s="205"/>
      <c r="V690" s="205"/>
      <c r="W690" s="205"/>
      <c r="X690" s="205"/>
      <c r="Y690" s="205"/>
      <c r="Z690" s="205"/>
      <c r="AA690" s="205"/>
      <c r="AB690" s="205"/>
      <c r="AC690" s="205"/>
      <c r="AD690" s="205"/>
      <c r="AE690" s="205"/>
      <c r="AF690" s="205"/>
      <c r="AG690" s="205"/>
      <c r="AH690" s="205"/>
      <c r="AI690" s="205"/>
      <c r="AJ690" s="205"/>
    </row>
    <row r="691" spans="3:36" ht="15.75" customHeight="1">
      <c r="C691" s="203"/>
      <c r="D691" s="205"/>
      <c r="E691" s="205"/>
      <c r="F691" s="205"/>
      <c r="G691" s="205"/>
      <c r="H691" s="205"/>
      <c r="I691" s="205"/>
      <c r="J691" s="205"/>
      <c r="K691" s="205"/>
      <c r="L691" s="205"/>
      <c r="M691" s="205"/>
      <c r="N691" s="205"/>
      <c r="O691" s="205"/>
      <c r="P691" s="205"/>
      <c r="Q691" s="205"/>
      <c r="R691" s="205"/>
      <c r="S691" s="205"/>
      <c r="T691" s="205"/>
      <c r="U691" s="205"/>
      <c r="V691" s="205"/>
      <c r="W691" s="205"/>
      <c r="X691" s="205"/>
      <c r="Y691" s="205"/>
      <c r="Z691" s="205"/>
      <c r="AA691" s="205"/>
      <c r="AB691" s="205"/>
      <c r="AC691" s="205"/>
      <c r="AD691" s="205"/>
      <c r="AE691" s="205"/>
      <c r="AF691" s="205"/>
      <c r="AG691" s="205"/>
      <c r="AH691" s="205"/>
      <c r="AI691" s="205"/>
      <c r="AJ691" s="205"/>
    </row>
    <row r="692" spans="3:36" ht="15.75" customHeight="1">
      <c r="C692" s="203"/>
      <c r="D692" s="205"/>
      <c r="E692" s="205"/>
      <c r="F692" s="205"/>
      <c r="G692" s="205"/>
      <c r="H692" s="205"/>
      <c r="I692" s="205"/>
      <c r="J692" s="205"/>
      <c r="K692" s="205"/>
      <c r="L692" s="205"/>
      <c r="M692" s="205"/>
      <c r="N692" s="205"/>
      <c r="O692" s="205"/>
      <c r="P692" s="205"/>
      <c r="Q692" s="205"/>
      <c r="R692" s="205"/>
      <c r="S692" s="205"/>
      <c r="T692" s="205"/>
      <c r="U692" s="205"/>
      <c r="V692" s="205"/>
      <c r="W692" s="205"/>
      <c r="X692" s="205"/>
      <c r="Y692" s="205"/>
      <c r="Z692" s="205"/>
      <c r="AA692" s="205"/>
      <c r="AB692" s="205"/>
      <c r="AC692" s="205"/>
      <c r="AD692" s="205"/>
      <c r="AE692" s="205"/>
      <c r="AF692" s="205"/>
      <c r="AG692" s="205"/>
      <c r="AH692" s="205"/>
      <c r="AI692" s="205"/>
      <c r="AJ692" s="205"/>
    </row>
    <row r="693" spans="3:36" ht="15.75" customHeight="1">
      <c r="C693" s="203"/>
      <c r="D693" s="205"/>
      <c r="E693" s="205"/>
      <c r="F693" s="205"/>
      <c r="G693" s="205"/>
      <c r="H693" s="205"/>
      <c r="I693" s="205"/>
      <c r="J693" s="205"/>
      <c r="K693" s="205"/>
      <c r="L693" s="205"/>
      <c r="M693" s="205"/>
      <c r="N693" s="205"/>
      <c r="O693" s="205"/>
      <c r="P693" s="205"/>
      <c r="Q693" s="205"/>
      <c r="R693" s="205"/>
      <c r="S693" s="205"/>
      <c r="T693" s="205"/>
      <c r="U693" s="205"/>
      <c r="V693" s="205"/>
      <c r="W693" s="205"/>
      <c r="X693" s="205"/>
      <c r="Y693" s="205"/>
      <c r="Z693" s="205"/>
      <c r="AA693" s="205"/>
      <c r="AB693" s="205"/>
      <c r="AC693" s="205"/>
      <c r="AD693" s="205"/>
      <c r="AE693" s="205"/>
      <c r="AF693" s="205"/>
      <c r="AG693" s="205"/>
      <c r="AH693" s="205"/>
      <c r="AI693" s="205"/>
      <c r="AJ693" s="205"/>
    </row>
    <row r="694" spans="3:36" ht="15.75" customHeight="1">
      <c r="C694" s="203"/>
      <c r="D694" s="205"/>
      <c r="E694" s="205"/>
      <c r="F694" s="205"/>
      <c r="G694" s="205"/>
      <c r="H694" s="205"/>
      <c r="I694" s="205"/>
      <c r="J694" s="205"/>
      <c r="K694" s="205"/>
      <c r="L694" s="205"/>
      <c r="M694" s="205"/>
      <c r="N694" s="205"/>
      <c r="O694" s="205"/>
      <c r="P694" s="205"/>
      <c r="Q694" s="205"/>
      <c r="R694" s="205"/>
      <c r="S694" s="205"/>
      <c r="T694" s="205"/>
      <c r="U694" s="205"/>
      <c r="V694" s="205"/>
      <c r="W694" s="205"/>
      <c r="X694" s="205"/>
      <c r="Y694" s="205"/>
      <c r="Z694" s="205"/>
      <c r="AA694" s="205"/>
      <c r="AB694" s="205"/>
      <c r="AC694" s="205"/>
      <c r="AD694" s="205"/>
      <c r="AE694" s="205"/>
      <c r="AF694" s="205"/>
      <c r="AG694" s="205"/>
      <c r="AH694" s="205"/>
      <c r="AI694" s="205"/>
      <c r="AJ694" s="205"/>
    </row>
    <row r="695" spans="3:36" ht="15.75" customHeight="1">
      <c r="C695" s="203"/>
      <c r="D695" s="205"/>
      <c r="E695" s="205"/>
      <c r="F695" s="205"/>
      <c r="G695" s="205"/>
      <c r="H695" s="205"/>
      <c r="I695" s="205"/>
      <c r="J695" s="205"/>
      <c r="K695" s="205"/>
      <c r="L695" s="205"/>
      <c r="M695" s="205"/>
      <c r="N695" s="205"/>
      <c r="O695" s="205"/>
      <c r="P695" s="205"/>
      <c r="Q695" s="205"/>
      <c r="R695" s="205"/>
      <c r="S695" s="205"/>
      <c r="T695" s="205"/>
      <c r="U695" s="205"/>
      <c r="V695" s="205"/>
      <c r="W695" s="205"/>
      <c r="X695" s="205"/>
      <c r="Y695" s="205"/>
      <c r="Z695" s="205"/>
      <c r="AA695" s="205"/>
      <c r="AB695" s="205"/>
      <c r="AC695" s="205"/>
      <c r="AD695" s="205"/>
      <c r="AE695" s="205"/>
      <c r="AF695" s="205"/>
      <c r="AG695" s="205"/>
      <c r="AH695" s="205"/>
      <c r="AI695" s="205"/>
      <c r="AJ695" s="205"/>
    </row>
    <row r="696" spans="3:36" ht="15.75" customHeight="1">
      <c r="C696" s="203"/>
      <c r="D696" s="205"/>
      <c r="E696" s="205"/>
      <c r="F696" s="205"/>
      <c r="G696" s="205"/>
      <c r="H696" s="205"/>
      <c r="I696" s="205"/>
      <c r="J696" s="205"/>
      <c r="K696" s="205"/>
      <c r="L696" s="205"/>
      <c r="M696" s="205"/>
      <c r="N696" s="205"/>
      <c r="O696" s="205"/>
      <c r="P696" s="205"/>
      <c r="Q696" s="205"/>
      <c r="R696" s="205"/>
      <c r="S696" s="205"/>
      <c r="T696" s="205"/>
      <c r="U696" s="205"/>
      <c r="V696" s="205"/>
      <c r="W696" s="205"/>
      <c r="X696" s="205"/>
      <c r="Y696" s="205"/>
      <c r="Z696" s="205"/>
      <c r="AA696" s="205"/>
      <c r="AB696" s="205"/>
      <c r="AC696" s="205"/>
      <c r="AD696" s="205"/>
      <c r="AE696" s="205"/>
      <c r="AF696" s="205"/>
      <c r="AG696" s="205"/>
      <c r="AH696" s="205"/>
      <c r="AI696" s="205"/>
      <c r="AJ696" s="205"/>
    </row>
    <row r="697" spans="3:36" ht="15.75" customHeight="1">
      <c r="C697" s="203"/>
      <c r="D697" s="205"/>
      <c r="E697" s="205"/>
      <c r="F697" s="205"/>
      <c r="G697" s="205"/>
      <c r="H697" s="205"/>
      <c r="I697" s="205"/>
      <c r="J697" s="205"/>
      <c r="K697" s="205"/>
      <c r="L697" s="205"/>
      <c r="M697" s="205"/>
      <c r="N697" s="205"/>
      <c r="O697" s="205"/>
      <c r="P697" s="205"/>
      <c r="Q697" s="205"/>
      <c r="R697" s="205"/>
      <c r="S697" s="205"/>
      <c r="T697" s="205"/>
      <c r="U697" s="205"/>
      <c r="V697" s="205"/>
      <c r="W697" s="205"/>
      <c r="X697" s="205"/>
      <c r="Y697" s="205"/>
      <c r="Z697" s="205"/>
      <c r="AA697" s="205"/>
      <c r="AB697" s="205"/>
      <c r="AC697" s="205"/>
      <c r="AD697" s="205"/>
      <c r="AE697" s="205"/>
      <c r="AF697" s="205"/>
      <c r="AG697" s="205"/>
      <c r="AH697" s="205"/>
      <c r="AI697" s="205"/>
      <c r="AJ697" s="205"/>
    </row>
    <row r="698" spans="3:36" ht="15.75" customHeight="1">
      <c r="C698" s="203"/>
      <c r="D698" s="205"/>
      <c r="E698" s="205"/>
      <c r="F698" s="205"/>
      <c r="G698" s="205"/>
      <c r="H698" s="205"/>
      <c r="I698" s="205"/>
      <c r="J698" s="205"/>
      <c r="K698" s="205"/>
      <c r="L698" s="205"/>
      <c r="M698" s="205"/>
      <c r="N698" s="205"/>
      <c r="O698" s="205"/>
      <c r="P698" s="205"/>
      <c r="Q698" s="205"/>
      <c r="R698" s="205"/>
      <c r="S698" s="205"/>
      <c r="T698" s="205"/>
      <c r="U698" s="205"/>
      <c r="V698" s="205"/>
      <c r="W698" s="205"/>
      <c r="X698" s="205"/>
      <c r="Y698" s="205"/>
      <c r="Z698" s="205"/>
      <c r="AA698" s="205"/>
      <c r="AB698" s="205"/>
      <c r="AC698" s="205"/>
      <c r="AD698" s="205"/>
      <c r="AE698" s="205"/>
      <c r="AF698" s="205"/>
      <c r="AG698" s="205"/>
      <c r="AH698" s="205"/>
      <c r="AI698" s="205"/>
      <c r="AJ698" s="205"/>
    </row>
    <row r="699" spans="3:36" ht="15.75" customHeight="1">
      <c r="C699" s="203"/>
      <c r="D699" s="205"/>
      <c r="E699" s="205"/>
      <c r="F699" s="205"/>
      <c r="G699" s="205"/>
      <c r="H699" s="205"/>
      <c r="I699" s="205"/>
      <c r="J699" s="205"/>
      <c r="K699" s="205"/>
      <c r="L699" s="205"/>
      <c r="M699" s="205"/>
      <c r="N699" s="205"/>
      <c r="O699" s="205"/>
      <c r="P699" s="205"/>
      <c r="Q699" s="205"/>
      <c r="R699" s="205"/>
      <c r="S699" s="205"/>
      <c r="T699" s="205"/>
      <c r="U699" s="205"/>
      <c r="V699" s="205"/>
      <c r="W699" s="205"/>
      <c r="X699" s="205"/>
      <c r="Y699" s="205"/>
      <c r="Z699" s="205"/>
      <c r="AA699" s="205"/>
      <c r="AB699" s="205"/>
      <c r="AC699" s="205"/>
      <c r="AD699" s="205"/>
      <c r="AE699" s="205"/>
      <c r="AF699" s="205"/>
      <c r="AG699" s="205"/>
      <c r="AH699" s="205"/>
      <c r="AI699" s="205"/>
      <c r="AJ699" s="205"/>
    </row>
    <row r="700" spans="3:36" ht="15.75" customHeight="1">
      <c r="C700" s="203"/>
      <c r="D700" s="205"/>
      <c r="E700" s="205"/>
      <c r="F700" s="205"/>
      <c r="G700" s="205"/>
      <c r="H700" s="205"/>
      <c r="I700" s="205"/>
      <c r="J700" s="205"/>
      <c r="K700" s="205"/>
      <c r="L700" s="205"/>
      <c r="M700" s="205"/>
      <c r="N700" s="205"/>
      <c r="O700" s="205"/>
      <c r="P700" s="205"/>
      <c r="Q700" s="205"/>
      <c r="R700" s="205"/>
      <c r="S700" s="205"/>
      <c r="T700" s="205"/>
      <c r="U700" s="205"/>
      <c r="V700" s="205"/>
      <c r="W700" s="205"/>
      <c r="X700" s="205"/>
      <c r="Y700" s="205"/>
      <c r="Z700" s="205"/>
      <c r="AA700" s="205"/>
      <c r="AB700" s="205"/>
      <c r="AC700" s="205"/>
      <c r="AD700" s="205"/>
      <c r="AE700" s="205"/>
      <c r="AF700" s="205"/>
      <c r="AG700" s="205"/>
      <c r="AH700" s="205"/>
      <c r="AI700" s="205"/>
      <c r="AJ700" s="205"/>
    </row>
    <row r="701" spans="3:36" ht="15.75" customHeight="1">
      <c r="C701" s="203"/>
      <c r="D701" s="205"/>
      <c r="E701" s="205"/>
      <c r="F701" s="205"/>
      <c r="G701" s="205"/>
      <c r="H701" s="205"/>
      <c r="I701" s="205"/>
      <c r="J701" s="205"/>
      <c r="K701" s="205"/>
      <c r="L701" s="205"/>
      <c r="M701" s="205"/>
      <c r="N701" s="205"/>
      <c r="O701" s="205"/>
      <c r="P701" s="205"/>
      <c r="Q701" s="205"/>
      <c r="R701" s="205"/>
      <c r="S701" s="205"/>
      <c r="T701" s="205"/>
      <c r="U701" s="205"/>
      <c r="V701" s="205"/>
      <c r="W701" s="205"/>
      <c r="X701" s="205"/>
      <c r="Y701" s="205"/>
      <c r="Z701" s="205"/>
      <c r="AA701" s="205"/>
      <c r="AB701" s="205"/>
      <c r="AC701" s="205"/>
      <c r="AD701" s="205"/>
      <c r="AE701" s="205"/>
      <c r="AF701" s="205"/>
      <c r="AG701" s="205"/>
      <c r="AH701" s="205"/>
      <c r="AI701" s="205"/>
      <c r="AJ701" s="205"/>
    </row>
    <row r="702" spans="3:36" ht="15.75" customHeight="1">
      <c r="C702" s="203"/>
      <c r="D702" s="205"/>
      <c r="E702" s="205"/>
      <c r="F702" s="205"/>
      <c r="G702" s="205"/>
      <c r="H702" s="205"/>
      <c r="I702" s="205"/>
      <c r="J702" s="205"/>
      <c r="K702" s="205"/>
      <c r="L702" s="205"/>
      <c r="M702" s="205"/>
      <c r="N702" s="205"/>
      <c r="O702" s="205"/>
      <c r="P702" s="205"/>
      <c r="Q702" s="205"/>
      <c r="R702" s="205"/>
      <c r="S702" s="205"/>
      <c r="T702" s="205"/>
      <c r="U702" s="205"/>
      <c r="V702" s="205"/>
      <c r="W702" s="205"/>
      <c r="X702" s="205"/>
      <c r="Y702" s="205"/>
      <c r="Z702" s="205"/>
      <c r="AA702" s="205"/>
      <c r="AB702" s="205"/>
      <c r="AC702" s="205"/>
      <c r="AD702" s="205"/>
      <c r="AE702" s="205"/>
      <c r="AF702" s="205"/>
      <c r="AG702" s="205"/>
      <c r="AH702" s="205"/>
      <c r="AI702" s="205"/>
      <c r="AJ702" s="205"/>
    </row>
    <row r="703" spans="3:36" ht="15.75" customHeight="1">
      <c r="C703" s="203"/>
      <c r="D703" s="205"/>
      <c r="E703" s="205"/>
      <c r="F703" s="205"/>
      <c r="G703" s="205"/>
      <c r="H703" s="205"/>
      <c r="I703" s="205"/>
      <c r="J703" s="205"/>
      <c r="K703" s="205"/>
      <c r="L703" s="205"/>
      <c r="M703" s="205"/>
      <c r="N703" s="205"/>
      <c r="O703" s="205"/>
      <c r="P703" s="205"/>
      <c r="Q703" s="205"/>
      <c r="R703" s="205"/>
      <c r="S703" s="205"/>
      <c r="T703" s="205"/>
      <c r="U703" s="205"/>
      <c r="V703" s="205"/>
      <c r="W703" s="205"/>
      <c r="X703" s="205"/>
      <c r="Y703" s="205"/>
      <c r="Z703" s="205"/>
      <c r="AA703" s="205"/>
      <c r="AB703" s="205"/>
      <c r="AC703" s="205"/>
      <c r="AD703" s="205"/>
      <c r="AE703" s="205"/>
      <c r="AF703" s="205"/>
      <c r="AG703" s="205"/>
      <c r="AH703" s="205"/>
      <c r="AI703" s="205"/>
      <c r="AJ703" s="205"/>
    </row>
    <row r="704" spans="3:36" ht="15.75" customHeight="1">
      <c r="C704" s="203"/>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5"/>
      <c r="Z704" s="205"/>
      <c r="AA704" s="205"/>
      <c r="AB704" s="205"/>
      <c r="AC704" s="205"/>
      <c r="AD704" s="205"/>
      <c r="AE704" s="205"/>
      <c r="AF704" s="205"/>
      <c r="AG704" s="205"/>
      <c r="AH704" s="205"/>
      <c r="AI704" s="205"/>
      <c r="AJ704" s="205"/>
    </row>
    <row r="705" spans="3:36" ht="15.75" customHeight="1">
      <c r="C705" s="203"/>
      <c r="D705" s="205"/>
      <c r="E705" s="205"/>
      <c r="F705" s="205"/>
      <c r="G705" s="205"/>
      <c r="H705" s="205"/>
      <c r="I705" s="205"/>
      <c r="J705" s="205"/>
      <c r="K705" s="205"/>
      <c r="L705" s="205"/>
      <c r="M705" s="205"/>
      <c r="N705" s="205"/>
      <c r="O705" s="205"/>
      <c r="P705" s="205"/>
      <c r="Q705" s="205"/>
      <c r="R705" s="205"/>
      <c r="S705" s="205"/>
      <c r="T705" s="205"/>
      <c r="U705" s="205"/>
      <c r="V705" s="205"/>
      <c r="W705" s="205"/>
      <c r="X705" s="205"/>
      <c r="Y705" s="205"/>
      <c r="Z705" s="205"/>
      <c r="AA705" s="205"/>
      <c r="AB705" s="205"/>
      <c r="AC705" s="205"/>
      <c r="AD705" s="205"/>
      <c r="AE705" s="205"/>
      <c r="AF705" s="205"/>
      <c r="AG705" s="205"/>
      <c r="AH705" s="205"/>
      <c r="AI705" s="205"/>
      <c r="AJ705" s="205"/>
    </row>
    <row r="706" spans="3:36" ht="15.75" customHeight="1">
      <c r="C706" s="203"/>
      <c r="D706" s="205"/>
      <c r="E706" s="205"/>
      <c r="F706" s="205"/>
      <c r="G706" s="205"/>
      <c r="H706" s="205"/>
      <c r="I706" s="205"/>
      <c r="J706" s="205"/>
      <c r="K706" s="205"/>
      <c r="L706" s="205"/>
      <c r="M706" s="205"/>
      <c r="N706" s="205"/>
      <c r="O706" s="205"/>
      <c r="P706" s="205"/>
      <c r="Q706" s="205"/>
      <c r="R706" s="205"/>
      <c r="S706" s="205"/>
      <c r="T706" s="205"/>
      <c r="U706" s="205"/>
      <c r="V706" s="205"/>
      <c r="W706" s="205"/>
      <c r="X706" s="205"/>
      <c r="Y706" s="205"/>
      <c r="Z706" s="205"/>
      <c r="AA706" s="205"/>
      <c r="AB706" s="205"/>
      <c r="AC706" s="205"/>
      <c r="AD706" s="205"/>
      <c r="AE706" s="205"/>
      <c r="AF706" s="205"/>
      <c r="AG706" s="205"/>
      <c r="AH706" s="205"/>
      <c r="AI706" s="205"/>
      <c r="AJ706" s="205"/>
    </row>
    <row r="707" spans="3:36" ht="15.75" customHeight="1">
      <c r="C707" s="203"/>
      <c r="D707" s="205"/>
      <c r="E707" s="205"/>
      <c r="F707" s="205"/>
      <c r="G707" s="205"/>
      <c r="H707" s="205"/>
      <c r="I707" s="205"/>
      <c r="J707" s="205"/>
      <c r="K707" s="205"/>
      <c r="L707" s="205"/>
      <c r="M707" s="205"/>
      <c r="N707" s="205"/>
      <c r="O707" s="205"/>
      <c r="P707" s="205"/>
      <c r="Q707" s="205"/>
      <c r="R707" s="205"/>
      <c r="S707" s="205"/>
      <c r="T707" s="205"/>
      <c r="U707" s="205"/>
      <c r="V707" s="205"/>
      <c r="W707" s="205"/>
      <c r="X707" s="205"/>
      <c r="Y707" s="205"/>
      <c r="Z707" s="205"/>
      <c r="AA707" s="205"/>
      <c r="AB707" s="205"/>
      <c r="AC707" s="205"/>
      <c r="AD707" s="205"/>
      <c r="AE707" s="205"/>
      <c r="AF707" s="205"/>
      <c r="AG707" s="205"/>
      <c r="AH707" s="205"/>
      <c r="AI707" s="205"/>
      <c r="AJ707" s="205"/>
    </row>
    <row r="708" spans="3:36" ht="15.75" customHeight="1">
      <c r="C708" s="203"/>
      <c r="D708" s="205"/>
      <c r="E708" s="205"/>
      <c r="F708" s="205"/>
      <c r="G708" s="205"/>
      <c r="H708" s="205"/>
      <c r="I708" s="205"/>
      <c r="J708" s="205"/>
      <c r="K708" s="205"/>
      <c r="L708" s="205"/>
      <c r="M708" s="205"/>
      <c r="N708" s="205"/>
      <c r="O708" s="205"/>
      <c r="P708" s="205"/>
      <c r="Q708" s="205"/>
      <c r="R708" s="205"/>
      <c r="S708" s="205"/>
      <c r="T708" s="205"/>
      <c r="U708" s="205"/>
      <c r="V708" s="205"/>
      <c r="W708" s="205"/>
      <c r="X708" s="205"/>
      <c r="Y708" s="205"/>
      <c r="Z708" s="205"/>
      <c r="AA708" s="205"/>
      <c r="AB708" s="205"/>
      <c r="AC708" s="205"/>
      <c r="AD708" s="205"/>
      <c r="AE708" s="205"/>
      <c r="AF708" s="205"/>
      <c r="AG708" s="205"/>
      <c r="AH708" s="205"/>
      <c r="AI708" s="205"/>
      <c r="AJ708" s="205"/>
    </row>
    <row r="709" spans="3:36" ht="15.75" customHeight="1">
      <c r="C709" s="203"/>
      <c r="D709" s="205"/>
      <c r="E709" s="205"/>
      <c r="F709" s="205"/>
      <c r="G709" s="205"/>
      <c r="H709" s="205"/>
      <c r="I709" s="205"/>
      <c r="J709" s="205"/>
      <c r="K709" s="205"/>
      <c r="L709" s="205"/>
      <c r="M709" s="205"/>
      <c r="N709" s="205"/>
      <c r="O709" s="205"/>
      <c r="P709" s="205"/>
      <c r="Q709" s="205"/>
      <c r="R709" s="205"/>
      <c r="S709" s="205"/>
      <c r="T709" s="205"/>
      <c r="U709" s="205"/>
      <c r="V709" s="205"/>
      <c r="W709" s="205"/>
      <c r="X709" s="205"/>
      <c r="Y709" s="205"/>
      <c r="Z709" s="205"/>
      <c r="AA709" s="205"/>
      <c r="AB709" s="205"/>
      <c r="AC709" s="205"/>
      <c r="AD709" s="205"/>
      <c r="AE709" s="205"/>
      <c r="AF709" s="205"/>
      <c r="AG709" s="205"/>
      <c r="AH709" s="205"/>
      <c r="AI709" s="205"/>
      <c r="AJ709" s="205"/>
    </row>
    <row r="710" spans="3:36" ht="15.75" customHeight="1">
      <c r="C710" s="203"/>
      <c r="D710" s="205"/>
      <c r="E710" s="205"/>
      <c r="F710" s="205"/>
      <c r="G710" s="205"/>
      <c r="H710" s="205"/>
      <c r="I710" s="205"/>
      <c r="J710" s="205"/>
      <c r="K710" s="205"/>
      <c r="L710" s="205"/>
      <c r="M710" s="205"/>
      <c r="N710" s="205"/>
      <c r="O710" s="205"/>
      <c r="P710" s="205"/>
      <c r="Q710" s="205"/>
      <c r="R710" s="205"/>
      <c r="S710" s="205"/>
      <c r="T710" s="205"/>
      <c r="U710" s="205"/>
      <c r="V710" s="205"/>
      <c r="W710" s="205"/>
      <c r="X710" s="205"/>
      <c r="Y710" s="205"/>
      <c r="Z710" s="205"/>
      <c r="AA710" s="205"/>
      <c r="AB710" s="205"/>
      <c r="AC710" s="205"/>
      <c r="AD710" s="205"/>
      <c r="AE710" s="205"/>
      <c r="AF710" s="205"/>
      <c r="AG710" s="205"/>
      <c r="AH710" s="205"/>
      <c r="AI710" s="205"/>
      <c r="AJ710" s="205"/>
    </row>
    <row r="711" spans="3:36" ht="15.75" customHeight="1">
      <c r="C711" s="203"/>
      <c r="D711" s="205"/>
      <c r="E711" s="205"/>
      <c r="F711" s="205"/>
      <c r="G711" s="205"/>
      <c r="H711" s="205"/>
      <c r="I711" s="205"/>
      <c r="J711" s="205"/>
      <c r="K711" s="205"/>
      <c r="L711" s="205"/>
      <c r="M711" s="205"/>
      <c r="N711" s="205"/>
      <c r="O711" s="205"/>
      <c r="P711" s="205"/>
      <c r="Q711" s="205"/>
      <c r="R711" s="205"/>
      <c r="S711" s="205"/>
      <c r="T711" s="205"/>
      <c r="U711" s="205"/>
      <c r="V711" s="205"/>
      <c r="W711" s="205"/>
      <c r="X711" s="205"/>
      <c r="Y711" s="205"/>
      <c r="Z711" s="205"/>
      <c r="AA711" s="205"/>
      <c r="AB711" s="205"/>
      <c r="AC711" s="205"/>
      <c r="AD711" s="205"/>
      <c r="AE711" s="205"/>
      <c r="AF711" s="205"/>
      <c r="AG711" s="205"/>
      <c r="AH711" s="205"/>
      <c r="AI711" s="205"/>
      <c r="AJ711" s="205"/>
    </row>
    <row r="712" spans="3:36" ht="15.75" customHeight="1">
      <c r="C712" s="203"/>
      <c r="D712" s="205"/>
      <c r="E712" s="205"/>
      <c r="F712" s="205"/>
      <c r="G712" s="205"/>
      <c r="H712" s="205"/>
      <c r="I712" s="205"/>
      <c r="J712" s="205"/>
      <c r="K712" s="205"/>
      <c r="L712" s="205"/>
      <c r="M712" s="205"/>
      <c r="N712" s="205"/>
      <c r="O712" s="205"/>
      <c r="P712" s="205"/>
      <c r="Q712" s="205"/>
      <c r="R712" s="205"/>
      <c r="S712" s="205"/>
      <c r="T712" s="205"/>
      <c r="U712" s="205"/>
      <c r="V712" s="205"/>
      <c r="W712" s="205"/>
      <c r="X712" s="205"/>
      <c r="Y712" s="205"/>
      <c r="Z712" s="205"/>
      <c r="AA712" s="205"/>
      <c r="AB712" s="205"/>
      <c r="AC712" s="205"/>
      <c r="AD712" s="205"/>
      <c r="AE712" s="205"/>
      <c r="AF712" s="205"/>
      <c r="AG712" s="205"/>
      <c r="AH712" s="205"/>
      <c r="AI712" s="205"/>
      <c r="AJ712" s="205"/>
    </row>
    <row r="713" spans="3:36" ht="15.75" customHeight="1">
      <c r="C713" s="203"/>
      <c r="D713" s="205"/>
      <c r="E713" s="205"/>
      <c r="F713" s="205"/>
      <c r="G713" s="205"/>
      <c r="H713" s="205"/>
      <c r="I713" s="205"/>
      <c r="J713" s="205"/>
      <c r="K713" s="205"/>
      <c r="L713" s="205"/>
      <c r="M713" s="205"/>
      <c r="N713" s="205"/>
      <c r="O713" s="205"/>
      <c r="P713" s="205"/>
      <c r="Q713" s="205"/>
      <c r="R713" s="205"/>
      <c r="S713" s="205"/>
      <c r="T713" s="205"/>
      <c r="U713" s="205"/>
      <c r="V713" s="205"/>
      <c r="W713" s="205"/>
      <c r="X713" s="205"/>
      <c r="Y713" s="205"/>
      <c r="Z713" s="205"/>
      <c r="AA713" s="205"/>
      <c r="AB713" s="205"/>
      <c r="AC713" s="205"/>
      <c r="AD713" s="205"/>
      <c r="AE713" s="205"/>
      <c r="AF713" s="205"/>
      <c r="AG713" s="205"/>
      <c r="AH713" s="205"/>
      <c r="AI713" s="205"/>
      <c r="AJ713" s="205"/>
    </row>
    <row r="714" spans="3:36" ht="15.75" customHeight="1">
      <c r="C714" s="203"/>
      <c r="D714" s="205"/>
      <c r="E714" s="205"/>
      <c r="F714" s="205"/>
      <c r="G714" s="205"/>
      <c r="H714" s="205"/>
      <c r="I714" s="205"/>
      <c r="J714" s="205"/>
      <c r="K714" s="205"/>
      <c r="L714" s="205"/>
      <c r="M714" s="205"/>
      <c r="N714" s="205"/>
      <c r="O714" s="205"/>
      <c r="P714" s="205"/>
      <c r="Q714" s="205"/>
      <c r="R714" s="205"/>
      <c r="S714" s="205"/>
      <c r="T714" s="205"/>
      <c r="U714" s="205"/>
      <c r="V714" s="205"/>
      <c r="W714" s="205"/>
      <c r="X714" s="205"/>
      <c r="Y714" s="205"/>
      <c r="Z714" s="205"/>
      <c r="AA714" s="205"/>
      <c r="AB714" s="205"/>
      <c r="AC714" s="205"/>
      <c r="AD714" s="205"/>
      <c r="AE714" s="205"/>
      <c r="AF714" s="205"/>
      <c r="AG714" s="205"/>
      <c r="AH714" s="205"/>
      <c r="AI714" s="205"/>
      <c r="AJ714" s="205"/>
    </row>
    <row r="715" spans="3:36" ht="15.75" customHeight="1">
      <c r="C715" s="203"/>
      <c r="D715" s="205"/>
      <c r="E715" s="205"/>
      <c r="F715" s="205"/>
      <c r="G715" s="205"/>
      <c r="H715" s="205"/>
      <c r="I715" s="205"/>
      <c r="J715" s="205"/>
      <c r="K715" s="205"/>
      <c r="L715" s="205"/>
      <c r="M715" s="205"/>
      <c r="N715" s="205"/>
      <c r="O715" s="205"/>
      <c r="P715" s="205"/>
      <c r="Q715" s="205"/>
      <c r="R715" s="205"/>
      <c r="S715" s="205"/>
      <c r="T715" s="205"/>
      <c r="U715" s="205"/>
      <c r="V715" s="205"/>
      <c r="W715" s="205"/>
      <c r="X715" s="205"/>
      <c r="Y715" s="205"/>
      <c r="Z715" s="205"/>
      <c r="AA715" s="205"/>
      <c r="AB715" s="205"/>
      <c r="AC715" s="205"/>
      <c r="AD715" s="205"/>
      <c r="AE715" s="205"/>
      <c r="AF715" s="205"/>
      <c r="AG715" s="205"/>
      <c r="AH715" s="205"/>
      <c r="AI715" s="205"/>
      <c r="AJ715" s="205"/>
    </row>
    <row r="716" spans="3:36" ht="15.75" customHeight="1">
      <c r="C716" s="203"/>
      <c r="D716" s="205"/>
      <c r="E716" s="205"/>
      <c r="F716" s="205"/>
      <c r="G716" s="205"/>
      <c r="H716" s="205"/>
      <c r="I716" s="205"/>
      <c r="J716" s="205"/>
      <c r="K716" s="205"/>
      <c r="L716" s="205"/>
      <c r="M716" s="205"/>
      <c r="N716" s="205"/>
      <c r="O716" s="205"/>
      <c r="P716" s="205"/>
      <c r="Q716" s="205"/>
      <c r="R716" s="205"/>
      <c r="S716" s="205"/>
      <c r="T716" s="205"/>
      <c r="U716" s="205"/>
      <c r="V716" s="205"/>
      <c r="W716" s="205"/>
      <c r="X716" s="205"/>
      <c r="Y716" s="205"/>
      <c r="Z716" s="205"/>
      <c r="AA716" s="205"/>
      <c r="AB716" s="205"/>
      <c r="AC716" s="205"/>
      <c r="AD716" s="205"/>
      <c r="AE716" s="205"/>
      <c r="AF716" s="205"/>
      <c r="AG716" s="205"/>
      <c r="AH716" s="205"/>
      <c r="AI716" s="205"/>
      <c r="AJ716" s="205"/>
    </row>
    <row r="717" spans="3:36" ht="15.75" customHeight="1">
      <c r="C717" s="203"/>
      <c r="D717" s="205"/>
      <c r="E717" s="205"/>
      <c r="F717" s="205"/>
      <c r="G717" s="205"/>
      <c r="H717" s="205"/>
      <c r="I717" s="205"/>
      <c r="J717" s="205"/>
      <c r="K717" s="205"/>
      <c r="L717" s="205"/>
      <c r="M717" s="205"/>
      <c r="N717" s="205"/>
      <c r="O717" s="205"/>
      <c r="P717" s="205"/>
      <c r="Q717" s="205"/>
      <c r="R717" s="205"/>
      <c r="S717" s="205"/>
      <c r="T717" s="205"/>
      <c r="U717" s="205"/>
      <c r="V717" s="205"/>
      <c r="W717" s="205"/>
      <c r="X717" s="205"/>
      <c r="Y717" s="205"/>
      <c r="Z717" s="205"/>
      <c r="AA717" s="205"/>
      <c r="AB717" s="205"/>
      <c r="AC717" s="205"/>
      <c r="AD717" s="205"/>
      <c r="AE717" s="205"/>
      <c r="AF717" s="205"/>
      <c r="AG717" s="205"/>
      <c r="AH717" s="205"/>
      <c r="AI717" s="205"/>
      <c r="AJ717" s="205"/>
    </row>
    <row r="718" spans="3:36" ht="15.75" customHeight="1">
      <c r="C718" s="203"/>
      <c r="D718" s="205"/>
      <c r="E718" s="205"/>
      <c r="F718" s="205"/>
      <c r="G718" s="205"/>
      <c r="H718" s="205"/>
      <c r="I718" s="205"/>
      <c r="J718" s="205"/>
      <c r="K718" s="205"/>
      <c r="L718" s="205"/>
      <c r="M718" s="205"/>
      <c r="N718" s="205"/>
      <c r="O718" s="205"/>
      <c r="P718" s="205"/>
      <c r="Q718" s="205"/>
      <c r="R718" s="205"/>
      <c r="S718" s="205"/>
      <c r="T718" s="205"/>
      <c r="U718" s="205"/>
      <c r="V718" s="205"/>
      <c r="W718" s="205"/>
      <c r="X718" s="205"/>
      <c r="Y718" s="205"/>
      <c r="Z718" s="205"/>
      <c r="AA718" s="205"/>
      <c r="AB718" s="205"/>
      <c r="AC718" s="205"/>
      <c r="AD718" s="205"/>
      <c r="AE718" s="205"/>
      <c r="AF718" s="205"/>
      <c r="AG718" s="205"/>
      <c r="AH718" s="205"/>
      <c r="AI718" s="205"/>
      <c r="AJ718" s="205"/>
    </row>
    <row r="719" spans="3:36" ht="15.75" customHeight="1">
      <c r="C719" s="203"/>
      <c r="D719" s="205"/>
      <c r="E719" s="205"/>
      <c r="F719" s="205"/>
      <c r="G719" s="205"/>
      <c r="H719" s="205"/>
      <c r="I719" s="205"/>
      <c r="J719" s="205"/>
      <c r="K719" s="205"/>
      <c r="L719" s="205"/>
      <c r="M719" s="205"/>
      <c r="N719" s="205"/>
      <c r="O719" s="205"/>
      <c r="P719" s="205"/>
      <c r="Q719" s="205"/>
      <c r="R719" s="205"/>
      <c r="S719" s="205"/>
      <c r="T719" s="205"/>
      <c r="U719" s="205"/>
      <c r="V719" s="205"/>
      <c r="W719" s="205"/>
      <c r="X719" s="205"/>
      <c r="Y719" s="205"/>
      <c r="Z719" s="205"/>
      <c r="AA719" s="205"/>
      <c r="AB719" s="205"/>
      <c r="AC719" s="205"/>
      <c r="AD719" s="205"/>
      <c r="AE719" s="205"/>
      <c r="AF719" s="205"/>
      <c r="AG719" s="205"/>
      <c r="AH719" s="205"/>
      <c r="AI719" s="205"/>
      <c r="AJ719" s="205"/>
    </row>
    <row r="720" spans="3:36" ht="15.75" customHeight="1">
      <c r="C720" s="203"/>
      <c r="D720" s="205"/>
      <c r="E720" s="205"/>
      <c r="F720" s="205"/>
      <c r="G720" s="205"/>
      <c r="H720" s="205"/>
      <c r="I720" s="205"/>
      <c r="J720" s="205"/>
      <c r="K720" s="205"/>
      <c r="L720" s="205"/>
      <c r="M720" s="205"/>
      <c r="N720" s="205"/>
      <c r="O720" s="205"/>
      <c r="P720" s="205"/>
      <c r="Q720" s="205"/>
      <c r="R720" s="205"/>
      <c r="S720" s="205"/>
      <c r="T720" s="205"/>
      <c r="U720" s="205"/>
      <c r="V720" s="205"/>
      <c r="W720" s="205"/>
      <c r="X720" s="205"/>
      <c r="Y720" s="205"/>
      <c r="Z720" s="205"/>
      <c r="AA720" s="205"/>
      <c r="AB720" s="205"/>
      <c r="AC720" s="205"/>
      <c r="AD720" s="205"/>
      <c r="AE720" s="205"/>
      <c r="AF720" s="205"/>
      <c r="AG720" s="205"/>
      <c r="AH720" s="205"/>
      <c r="AI720" s="205"/>
      <c r="AJ720" s="205"/>
    </row>
    <row r="721" spans="3:36" ht="15.75" customHeight="1">
      <c r="C721" s="203"/>
      <c r="D721" s="205"/>
      <c r="E721" s="205"/>
      <c r="F721" s="205"/>
      <c r="G721" s="205"/>
      <c r="H721" s="205"/>
      <c r="I721" s="205"/>
      <c r="J721" s="205"/>
      <c r="K721" s="205"/>
      <c r="L721" s="205"/>
      <c r="M721" s="205"/>
      <c r="N721" s="205"/>
      <c r="O721" s="205"/>
      <c r="P721" s="205"/>
      <c r="Q721" s="205"/>
      <c r="R721" s="205"/>
      <c r="S721" s="205"/>
      <c r="T721" s="205"/>
      <c r="U721" s="205"/>
      <c r="V721" s="205"/>
      <c r="W721" s="205"/>
      <c r="X721" s="205"/>
      <c r="Y721" s="205"/>
      <c r="Z721" s="205"/>
      <c r="AA721" s="205"/>
      <c r="AB721" s="205"/>
      <c r="AC721" s="205"/>
      <c r="AD721" s="205"/>
      <c r="AE721" s="205"/>
      <c r="AF721" s="205"/>
      <c r="AG721" s="205"/>
      <c r="AH721" s="205"/>
      <c r="AI721" s="205"/>
      <c r="AJ721" s="205"/>
    </row>
    <row r="722" spans="3:36" ht="15.75" customHeight="1">
      <c r="C722" s="203"/>
      <c r="D722" s="205"/>
      <c r="E722" s="205"/>
      <c r="F722" s="205"/>
      <c r="G722" s="205"/>
      <c r="H722" s="205"/>
      <c r="I722" s="205"/>
      <c r="J722" s="205"/>
      <c r="K722" s="205"/>
      <c r="L722" s="205"/>
      <c r="M722" s="205"/>
      <c r="N722" s="205"/>
      <c r="O722" s="205"/>
      <c r="P722" s="205"/>
      <c r="Q722" s="205"/>
      <c r="R722" s="205"/>
      <c r="S722" s="205"/>
      <c r="T722" s="205"/>
      <c r="U722" s="205"/>
      <c r="V722" s="205"/>
      <c r="W722" s="205"/>
      <c r="X722" s="205"/>
      <c r="Y722" s="205"/>
      <c r="Z722" s="205"/>
      <c r="AA722" s="205"/>
      <c r="AB722" s="205"/>
      <c r="AC722" s="205"/>
      <c r="AD722" s="205"/>
      <c r="AE722" s="205"/>
      <c r="AF722" s="205"/>
      <c r="AG722" s="205"/>
      <c r="AH722" s="205"/>
      <c r="AI722" s="205"/>
      <c r="AJ722" s="205"/>
    </row>
    <row r="723" spans="3:36" ht="15.75" customHeight="1">
      <c r="C723" s="203"/>
      <c r="D723" s="205"/>
      <c r="E723" s="205"/>
      <c r="F723" s="205"/>
      <c r="G723" s="205"/>
      <c r="H723" s="205"/>
      <c r="I723" s="205"/>
      <c r="J723" s="205"/>
      <c r="K723" s="205"/>
      <c r="L723" s="205"/>
      <c r="M723" s="205"/>
      <c r="N723" s="205"/>
      <c r="O723" s="205"/>
      <c r="P723" s="205"/>
      <c r="Q723" s="205"/>
      <c r="R723" s="205"/>
      <c r="S723" s="205"/>
      <c r="T723" s="205"/>
      <c r="U723" s="205"/>
      <c r="V723" s="205"/>
      <c r="W723" s="205"/>
      <c r="X723" s="205"/>
      <c r="Y723" s="205"/>
      <c r="Z723" s="205"/>
      <c r="AA723" s="205"/>
      <c r="AB723" s="205"/>
      <c r="AC723" s="205"/>
      <c r="AD723" s="205"/>
      <c r="AE723" s="205"/>
      <c r="AF723" s="205"/>
      <c r="AG723" s="205"/>
      <c r="AH723" s="205"/>
      <c r="AI723" s="205"/>
      <c r="AJ723" s="205"/>
    </row>
    <row r="724" spans="3:36" ht="15.75" customHeight="1">
      <c r="C724" s="203"/>
      <c r="D724" s="205"/>
      <c r="E724" s="205"/>
      <c r="F724" s="205"/>
      <c r="G724" s="205"/>
      <c r="H724" s="205"/>
      <c r="I724" s="205"/>
      <c r="J724" s="205"/>
      <c r="K724" s="205"/>
      <c r="L724" s="205"/>
      <c r="M724" s="205"/>
      <c r="N724" s="205"/>
      <c r="O724" s="205"/>
      <c r="P724" s="205"/>
      <c r="Q724" s="205"/>
      <c r="R724" s="205"/>
      <c r="S724" s="205"/>
      <c r="T724" s="205"/>
      <c r="U724" s="205"/>
      <c r="V724" s="205"/>
      <c r="W724" s="205"/>
      <c r="X724" s="205"/>
      <c r="Y724" s="205"/>
      <c r="Z724" s="205"/>
      <c r="AA724" s="205"/>
      <c r="AB724" s="205"/>
      <c r="AC724" s="205"/>
      <c r="AD724" s="205"/>
      <c r="AE724" s="205"/>
      <c r="AF724" s="205"/>
      <c r="AG724" s="205"/>
      <c r="AH724" s="205"/>
      <c r="AI724" s="205"/>
      <c r="AJ724" s="205"/>
    </row>
    <row r="725" spans="3:36" ht="15.75" customHeight="1">
      <c r="C725" s="203"/>
      <c r="D725" s="205"/>
      <c r="E725" s="205"/>
      <c r="F725" s="205"/>
      <c r="G725" s="205"/>
      <c r="H725" s="205"/>
      <c r="I725" s="205"/>
      <c r="J725" s="205"/>
      <c r="K725" s="205"/>
      <c r="L725" s="205"/>
      <c r="M725" s="205"/>
      <c r="N725" s="205"/>
      <c r="O725" s="205"/>
      <c r="P725" s="205"/>
      <c r="Q725" s="205"/>
      <c r="R725" s="205"/>
      <c r="S725" s="205"/>
      <c r="T725" s="205"/>
      <c r="U725" s="205"/>
      <c r="V725" s="205"/>
      <c r="W725" s="205"/>
      <c r="X725" s="205"/>
      <c r="Y725" s="205"/>
      <c r="Z725" s="205"/>
      <c r="AA725" s="205"/>
      <c r="AB725" s="205"/>
      <c r="AC725" s="205"/>
      <c r="AD725" s="205"/>
      <c r="AE725" s="205"/>
      <c r="AF725" s="205"/>
      <c r="AG725" s="205"/>
      <c r="AH725" s="205"/>
      <c r="AI725" s="205"/>
      <c r="AJ725" s="205"/>
    </row>
    <row r="726" spans="3:36" ht="15.75" customHeight="1">
      <c r="C726" s="203"/>
      <c r="D726" s="205"/>
      <c r="E726" s="205"/>
      <c r="F726" s="205"/>
      <c r="G726" s="205"/>
      <c r="H726" s="205"/>
      <c r="I726" s="205"/>
      <c r="J726" s="205"/>
      <c r="K726" s="205"/>
      <c r="L726" s="205"/>
      <c r="M726" s="205"/>
      <c r="N726" s="205"/>
      <c r="O726" s="205"/>
      <c r="P726" s="205"/>
      <c r="Q726" s="205"/>
      <c r="R726" s="205"/>
      <c r="S726" s="205"/>
      <c r="T726" s="205"/>
      <c r="U726" s="205"/>
      <c r="V726" s="205"/>
      <c r="W726" s="205"/>
      <c r="X726" s="205"/>
      <c r="Y726" s="205"/>
      <c r="Z726" s="205"/>
      <c r="AA726" s="205"/>
      <c r="AB726" s="205"/>
      <c r="AC726" s="205"/>
      <c r="AD726" s="205"/>
      <c r="AE726" s="205"/>
      <c r="AF726" s="205"/>
      <c r="AG726" s="205"/>
      <c r="AH726" s="205"/>
      <c r="AI726" s="205"/>
      <c r="AJ726" s="205"/>
    </row>
    <row r="727" spans="3:36" ht="15.75" customHeight="1">
      <c r="C727" s="203"/>
      <c r="D727" s="205"/>
      <c r="E727" s="205"/>
      <c r="F727" s="205"/>
      <c r="G727" s="205"/>
      <c r="H727" s="205"/>
      <c r="I727" s="205"/>
      <c r="J727" s="205"/>
      <c r="K727" s="205"/>
      <c r="L727" s="205"/>
      <c r="M727" s="205"/>
      <c r="N727" s="205"/>
      <c r="O727" s="205"/>
      <c r="P727" s="205"/>
      <c r="Q727" s="205"/>
      <c r="R727" s="205"/>
      <c r="S727" s="205"/>
      <c r="T727" s="205"/>
      <c r="U727" s="205"/>
      <c r="V727" s="205"/>
      <c r="W727" s="205"/>
      <c r="X727" s="205"/>
      <c r="Y727" s="205"/>
      <c r="Z727" s="205"/>
      <c r="AA727" s="205"/>
      <c r="AB727" s="205"/>
      <c r="AC727" s="205"/>
      <c r="AD727" s="205"/>
      <c r="AE727" s="205"/>
      <c r="AF727" s="205"/>
      <c r="AG727" s="205"/>
      <c r="AH727" s="205"/>
      <c r="AI727" s="205"/>
      <c r="AJ727" s="205"/>
    </row>
    <row r="728" spans="3:36" ht="15.75" customHeight="1">
      <c r="C728" s="203"/>
      <c r="D728" s="205"/>
      <c r="E728" s="205"/>
      <c r="F728" s="205"/>
      <c r="G728" s="205"/>
      <c r="H728" s="205"/>
      <c r="I728" s="205"/>
      <c r="J728" s="205"/>
      <c r="K728" s="205"/>
      <c r="L728" s="205"/>
      <c r="M728" s="205"/>
      <c r="N728" s="205"/>
      <c r="O728" s="205"/>
      <c r="P728" s="205"/>
      <c r="Q728" s="205"/>
      <c r="R728" s="205"/>
      <c r="S728" s="205"/>
      <c r="T728" s="205"/>
      <c r="U728" s="205"/>
      <c r="V728" s="205"/>
      <c r="W728" s="205"/>
      <c r="X728" s="205"/>
      <c r="Y728" s="205"/>
      <c r="Z728" s="205"/>
      <c r="AA728" s="205"/>
      <c r="AB728" s="205"/>
      <c r="AC728" s="205"/>
      <c r="AD728" s="205"/>
      <c r="AE728" s="205"/>
      <c r="AF728" s="205"/>
      <c r="AG728" s="205"/>
      <c r="AH728" s="205"/>
      <c r="AI728" s="205"/>
      <c r="AJ728" s="205"/>
    </row>
    <row r="729" spans="3:36" ht="15.75" customHeight="1">
      <c r="C729" s="203"/>
      <c r="D729" s="205"/>
      <c r="E729" s="205"/>
      <c r="F729" s="205"/>
      <c r="G729" s="205"/>
      <c r="H729" s="205"/>
      <c r="I729" s="205"/>
      <c r="J729" s="205"/>
      <c r="K729" s="205"/>
      <c r="L729" s="205"/>
      <c r="M729" s="205"/>
      <c r="N729" s="205"/>
      <c r="O729" s="205"/>
      <c r="P729" s="205"/>
      <c r="Q729" s="205"/>
      <c r="R729" s="205"/>
      <c r="S729" s="205"/>
      <c r="T729" s="205"/>
      <c r="U729" s="205"/>
      <c r="V729" s="205"/>
      <c r="W729" s="205"/>
      <c r="X729" s="205"/>
      <c r="Y729" s="205"/>
      <c r="Z729" s="205"/>
      <c r="AA729" s="205"/>
      <c r="AB729" s="205"/>
      <c r="AC729" s="205"/>
      <c r="AD729" s="205"/>
      <c r="AE729" s="205"/>
      <c r="AF729" s="205"/>
      <c r="AG729" s="205"/>
      <c r="AH729" s="205"/>
      <c r="AI729" s="205"/>
      <c r="AJ729" s="205"/>
    </row>
    <row r="730" spans="3:36" ht="15.75" customHeight="1">
      <c r="C730" s="203"/>
      <c r="D730" s="205"/>
      <c r="E730" s="205"/>
      <c r="F730" s="205"/>
      <c r="G730" s="205"/>
      <c r="H730" s="205"/>
      <c r="I730" s="205"/>
      <c r="J730" s="205"/>
      <c r="K730" s="205"/>
      <c r="L730" s="205"/>
      <c r="M730" s="205"/>
      <c r="N730" s="205"/>
      <c r="O730" s="205"/>
      <c r="P730" s="205"/>
      <c r="Q730" s="205"/>
      <c r="R730" s="205"/>
      <c r="S730" s="205"/>
      <c r="T730" s="205"/>
      <c r="U730" s="205"/>
      <c r="V730" s="205"/>
      <c r="W730" s="205"/>
      <c r="X730" s="205"/>
      <c r="Y730" s="205"/>
      <c r="Z730" s="205"/>
      <c r="AA730" s="205"/>
      <c r="AB730" s="205"/>
      <c r="AC730" s="205"/>
      <c r="AD730" s="205"/>
      <c r="AE730" s="205"/>
      <c r="AF730" s="205"/>
      <c r="AG730" s="205"/>
      <c r="AH730" s="205"/>
      <c r="AI730" s="205"/>
      <c r="AJ730" s="205"/>
    </row>
    <row r="731" spans="3:36" ht="15.75" customHeight="1">
      <c r="C731" s="203"/>
      <c r="D731" s="205"/>
      <c r="E731" s="205"/>
      <c r="F731" s="205"/>
      <c r="G731" s="205"/>
      <c r="H731" s="205"/>
      <c r="I731" s="205"/>
      <c r="J731" s="205"/>
      <c r="K731" s="205"/>
      <c r="L731" s="205"/>
      <c r="M731" s="205"/>
      <c r="N731" s="205"/>
      <c r="O731" s="205"/>
      <c r="P731" s="205"/>
      <c r="Q731" s="205"/>
      <c r="R731" s="205"/>
      <c r="S731" s="205"/>
      <c r="T731" s="205"/>
      <c r="U731" s="205"/>
      <c r="V731" s="205"/>
      <c r="W731" s="205"/>
      <c r="X731" s="205"/>
      <c r="Y731" s="205"/>
      <c r="Z731" s="205"/>
      <c r="AA731" s="205"/>
      <c r="AB731" s="205"/>
      <c r="AC731" s="205"/>
      <c r="AD731" s="205"/>
      <c r="AE731" s="205"/>
      <c r="AF731" s="205"/>
      <c r="AG731" s="205"/>
      <c r="AH731" s="205"/>
      <c r="AI731" s="205"/>
      <c r="AJ731" s="205"/>
    </row>
    <row r="732" spans="3:36" ht="15.75" customHeight="1">
      <c r="C732" s="203"/>
      <c r="D732" s="205"/>
      <c r="E732" s="205"/>
      <c r="F732" s="205"/>
      <c r="G732" s="205"/>
      <c r="H732" s="205"/>
      <c r="I732" s="205"/>
      <c r="J732" s="205"/>
      <c r="K732" s="205"/>
      <c r="L732" s="205"/>
      <c r="M732" s="205"/>
      <c r="N732" s="205"/>
      <c r="O732" s="205"/>
      <c r="P732" s="205"/>
      <c r="Q732" s="205"/>
      <c r="R732" s="205"/>
      <c r="S732" s="205"/>
      <c r="T732" s="205"/>
      <c r="U732" s="205"/>
      <c r="V732" s="205"/>
      <c r="W732" s="205"/>
      <c r="X732" s="205"/>
      <c r="Y732" s="205"/>
      <c r="Z732" s="205"/>
      <c r="AA732" s="205"/>
      <c r="AB732" s="205"/>
      <c r="AC732" s="205"/>
      <c r="AD732" s="205"/>
      <c r="AE732" s="205"/>
      <c r="AF732" s="205"/>
      <c r="AG732" s="205"/>
      <c r="AH732" s="205"/>
      <c r="AI732" s="205"/>
      <c r="AJ732" s="205"/>
    </row>
    <row r="733" spans="3:36" ht="15.75" customHeight="1">
      <c r="C733" s="203"/>
      <c r="D733" s="205"/>
      <c r="E733" s="205"/>
      <c r="F733" s="205"/>
      <c r="G733" s="205"/>
      <c r="H733" s="205"/>
      <c r="I733" s="205"/>
      <c r="J733" s="205"/>
      <c r="K733" s="205"/>
      <c r="L733" s="205"/>
      <c r="M733" s="205"/>
      <c r="N733" s="205"/>
      <c r="O733" s="205"/>
      <c r="P733" s="205"/>
      <c r="Q733" s="205"/>
      <c r="R733" s="205"/>
      <c r="S733" s="205"/>
      <c r="T733" s="205"/>
      <c r="U733" s="205"/>
      <c r="V733" s="205"/>
      <c r="W733" s="205"/>
      <c r="X733" s="205"/>
      <c r="Y733" s="205"/>
      <c r="Z733" s="205"/>
      <c r="AA733" s="205"/>
      <c r="AB733" s="205"/>
      <c r="AC733" s="205"/>
      <c r="AD733" s="205"/>
      <c r="AE733" s="205"/>
      <c r="AF733" s="205"/>
      <c r="AG733" s="205"/>
      <c r="AH733" s="205"/>
      <c r="AI733" s="205"/>
      <c r="AJ733" s="205"/>
    </row>
    <row r="734" spans="3:36" ht="15.75" customHeight="1">
      <c r="C734" s="203"/>
      <c r="D734" s="205"/>
      <c r="E734" s="205"/>
      <c r="F734" s="205"/>
      <c r="G734" s="205"/>
      <c r="H734" s="205"/>
      <c r="I734" s="205"/>
      <c r="J734" s="205"/>
      <c r="K734" s="205"/>
      <c r="L734" s="205"/>
      <c r="M734" s="205"/>
      <c r="N734" s="205"/>
      <c r="O734" s="205"/>
      <c r="P734" s="205"/>
      <c r="Q734" s="205"/>
      <c r="R734" s="205"/>
      <c r="S734" s="205"/>
      <c r="T734" s="205"/>
      <c r="U734" s="205"/>
      <c r="V734" s="205"/>
      <c r="W734" s="205"/>
      <c r="X734" s="205"/>
      <c r="Y734" s="205"/>
      <c r="Z734" s="205"/>
      <c r="AA734" s="205"/>
      <c r="AB734" s="205"/>
      <c r="AC734" s="205"/>
      <c r="AD734" s="205"/>
      <c r="AE734" s="205"/>
      <c r="AF734" s="205"/>
      <c r="AG734" s="205"/>
      <c r="AH734" s="205"/>
      <c r="AI734" s="205"/>
      <c r="AJ734" s="205"/>
    </row>
    <row r="735" spans="3:36" ht="15.75" customHeight="1">
      <c r="C735" s="203"/>
      <c r="D735" s="205"/>
      <c r="E735" s="205"/>
      <c r="F735" s="205"/>
      <c r="G735" s="205"/>
      <c r="H735" s="205"/>
      <c r="I735" s="205"/>
      <c r="J735" s="205"/>
      <c r="K735" s="205"/>
      <c r="L735" s="205"/>
      <c r="M735" s="205"/>
      <c r="N735" s="205"/>
      <c r="O735" s="205"/>
      <c r="P735" s="205"/>
      <c r="Q735" s="205"/>
      <c r="R735" s="205"/>
      <c r="S735" s="205"/>
      <c r="T735" s="205"/>
      <c r="U735" s="205"/>
      <c r="V735" s="205"/>
      <c r="W735" s="205"/>
      <c r="X735" s="205"/>
      <c r="Y735" s="205"/>
      <c r="Z735" s="205"/>
      <c r="AA735" s="205"/>
      <c r="AB735" s="205"/>
      <c r="AC735" s="205"/>
      <c r="AD735" s="205"/>
      <c r="AE735" s="205"/>
      <c r="AF735" s="205"/>
      <c r="AG735" s="205"/>
      <c r="AH735" s="205"/>
      <c r="AI735" s="205"/>
      <c r="AJ735" s="205"/>
    </row>
    <row r="736" spans="3:36" ht="15.75" customHeight="1">
      <c r="C736" s="203"/>
      <c r="D736" s="205"/>
      <c r="E736" s="205"/>
      <c r="F736" s="205"/>
      <c r="G736" s="205"/>
      <c r="H736" s="205"/>
      <c r="I736" s="205"/>
      <c r="J736" s="205"/>
      <c r="K736" s="205"/>
      <c r="L736" s="205"/>
      <c r="M736" s="205"/>
      <c r="N736" s="205"/>
      <c r="O736" s="205"/>
      <c r="P736" s="205"/>
      <c r="Q736" s="205"/>
      <c r="R736" s="205"/>
      <c r="S736" s="205"/>
      <c r="T736" s="205"/>
      <c r="U736" s="205"/>
      <c r="V736" s="205"/>
      <c r="W736" s="205"/>
      <c r="X736" s="205"/>
      <c r="Y736" s="205"/>
      <c r="Z736" s="205"/>
      <c r="AA736" s="205"/>
      <c r="AB736" s="205"/>
      <c r="AC736" s="205"/>
      <c r="AD736" s="205"/>
      <c r="AE736" s="205"/>
      <c r="AF736" s="205"/>
      <c r="AG736" s="205"/>
      <c r="AH736" s="205"/>
      <c r="AI736" s="205"/>
      <c r="AJ736" s="205"/>
    </row>
    <row r="737" spans="3:36" ht="15.75" customHeight="1">
      <c r="C737" s="203"/>
      <c r="D737" s="205"/>
      <c r="E737" s="205"/>
      <c r="F737" s="205"/>
      <c r="G737" s="205"/>
      <c r="H737" s="205"/>
      <c r="I737" s="205"/>
      <c r="J737" s="205"/>
      <c r="K737" s="205"/>
      <c r="L737" s="205"/>
      <c r="M737" s="205"/>
      <c r="N737" s="205"/>
      <c r="O737" s="205"/>
      <c r="P737" s="205"/>
      <c r="Q737" s="205"/>
      <c r="R737" s="205"/>
      <c r="S737" s="205"/>
      <c r="T737" s="205"/>
      <c r="U737" s="205"/>
      <c r="V737" s="205"/>
      <c r="W737" s="205"/>
      <c r="X737" s="205"/>
      <c r="Y737" s="205"/>
      <c r="Z737" s="205"/>
      <c r="AA737" s="205"/>
      <c r="AB737" s="205"/>
      <c r="AC737" s="205"/>
      <c r="AD737" s="205"/>
      <c r="AE737" s="205"/>
      <c r="AF737" s="205"/>
      <c r="AG737" s="205"/>
      <c r="AH737" s="205"/>
      <c r="AI737" s="205"/>
      <c r="AJ737" s="205"/>
    </row>
    <row r="738" spans="3:36" ht="15.75" customHeight="1">
      <c r="C738" s="203"/>
      <c r="D738" s="205"/>
      <c r="E738" s="205"/>
      <c r="F738" s="205"/>
      <c r="G738" s="205"/>
      <c r="H738" s="205"/>
      <c r="I738" s="205"/>
      <c r="J738" s="205"/>
      <c r="K738" s="205"/>
      <c r="L738" s="205"/>
      <c r="M738" s="205"/>
      <c r="N738" s="205"/>
      <c r="O738" s="205"/>
      <c r="P738" s="205"/>
      <c r="Q738" s="205"/>
      <c r="R738" s="205"/>
      <c r="S738" s="205"/>
      <c r="T738" s="205"/>
      <c r="U738" s="205"/>
      <c r="V738" s="205"/>
      <c r="W738" s="205"/>
      <c r="X738" s="205"/>
      <c r="Y738" s="205"/>
      <c r="Z738" s="205"/>
      <c r="AA738" s="205"/>
      <c r="AB738" s="205"/>
      <c r="AC738" s="205"/>
      <c r="AD738" s="205"/>
      <c r="AE738" s="205"/>
      <c r="AF738" s="205"/>
      <c r="AG738" s="205"/>
      <c r="AH738" s="205"/>
      <c r="AI738" s="205"/>
      <c r="AJ738" s="205"/>
    </row>
    <row r="739" spans="3:36" ht="15.75" customHeight="1">
      <c r="C739" s="203"/>
      <c r="D739" s="205"/>
      <c r="E739" s="205"/>
      <c r="F739" s="205"/>
      <c r="G739" s="205"/>
      <c r="H739" s="205"/>
      <c r="I739" s="205"/>
      <c r="J739" s="205"/>
      <c r="K739" s="205"/>
      <c r="L739" s="205"/>
      <c r="M739" s="205"/>
      <c r="N739" s="205"/>
      <c r="O739" s="205"/>
      <c r="P739" s="205"/>
      <c r="Q739" s="205"/>
      <c r="R739" s="205"/>
      <c r="S739" s="205"/>
      <c r="T739" s="205"/>
      <c r="U739" s="205"/>
      <c r="V739" s="205"/>
      <c r="W739" s="205"/>
      <c r="X739" s="205"/>
      <c r="Y739" s="205"/>
      <c r="Z739" s="205"/>
      <c r="AA739" s="205"/>
      <c r="AB739" s="205"/>
      <c r="AC739" s="205"/>
      <c r="AD739" s="205"/>
      <c r="AE739" s="205"/>
      <c r="AF739" s="205"/>
      <c r="AG739" s="205"/>
      <c r="AH739" s="205"/>
      <c r="AI739" s="205"/>
      <c r="AJ739" s="205"/>
    </row>
    <row r="740" spans="3:36" ht="15.75" customHeight="1">
      <c r="C740" s="203"/>
      <c r="D740" s="205"/>
      <c r="E740" s="205"/>
      <c r="F740" s="205"/>
      <c r="G740" s="205"/>
      <c r="H740" s="205"/>
      <c r="I740" s="205"/>
      <c r="J740" s="205"/>
      <c r="K740" s="205"/>
      <c r="L740" s="205"/>
      <c r="M740" s="205"/>
      <c r="N740" s="205"/>
      <c r="O740" s="205"/>
      <c r="P740" s="205"/>
      <c r="Q740" s="205"/>
      <c r="R740" s="205"/>
      <c r="S740" s="205"/>
      <c r="T740" s="205"/>
      <c r="U740" s="205"/>
      <c r="V740" s="205"/>
      <c r="W740" s="205"/>
      <c r="X740" s="205"/>
      <c r="Y740" s="205"/>
      <c r="Z740" s="205"/>
      <c r="AA740" s="205"/>
      <c r="AB740" s="205"/>
      <c r="AC740" s="205"/>
      <c r="AD740" s="205"/>
      <c r="AE740" s="205"/>
      <c r="AF740" s="205"/>
      <c r="AG740" s="205"/>
      <c r="AH740" s="205"/>
      <c r="AI740" s="205"/>
      <c r="AJ740" s="205"/>
    </row>
    <row r="741" spans="3:36" ht="15.75" customHeight="1">
      <c r="C741" s="203"/>
      <c r="D741" s="205"/>
      <c r="E741" s="205"/>
      <c r="F741" s="205"/>
      <c r="G741" s="205"/>
      <c r="H741" s="205"/>
      <c r="I741" s="205"/>
      <c r="J741" s="205"/>
      <c r="K741" s="205"/>
      <c r="L741" s="205"/>
      <c r="M741" s="205"/>
      <c r="N741" s="205"/>
      <c r="O741" s="205"/>
      <c r="P741" s="205"/>
      <c r="Q741" s="205"/>
      <c r="R741" s="205"/>
      <c r="S741" s="205"/>
      <c r="T741" s="205"/>
      <c r="U741" s="205"/>
      <c r="V741" s="205"/>
      <c r="W741" s="205"/>
      <c r="X741" s="205"/>
      <c r="Y741" s="205"/>
      <c r="Z741" s="205"/>
      <c r="AA741" s="205"/>
      <c r="AB741" s="205"/>
      <c r="AC741" s="205"/>
      <c r="AD741" s="205"/>
      <c r="AE741" s="205"/>
      <c r="AF741" s="205"/>
      <c r="AG741" s="205"/>
      <c r="AH741" s="205"/>
      <c r="AI741" s="205"/>
      <c r="AJ741" s="205"/>
    </row>
    <row r="742" spans="3:36" ht="15.75" customHeight="1">
      <c r="C742" s="203"/>
      <c r="D742" s="205"/>
      <c r="E742" s="205"/>
      <c r="F742" s="205"/>
      <c r="G742" s="205"/>
      <c r="H742" s="205"/>
      <c r="I742" s="205"/>
      <c r="J742" s="205"/>
      <c r="K742" s="205"/>
      <c r="L742" s="205"/>
      <c r="M742" s="205"/>
      <c r="N742" s="205"/>
      <c r="O742" s="205"/>
      <c r="P742" s="205"/>
      <c r="Q742" s="205"/>
      <c r="R742" s="205"/>
      <c r="S742" s="205"/>
      <c r="T742" s="205"/>
      <c r="U742" s="205"/>
      <c r="V742" s="205"/>
      <c r="W742" s="205"/>
      <c r="X742" s="205"/>
      <c r="Y742" s="205"/>
      <c r="Z742" s="205"/>
      <c r="AA742" s="205"/>
      <c r="AB742" s="205"/>
      <c r="AC742" s="205"/>
      <c r="AD742" s="205"/>
      <c r="AE742" s="205"/>
      <c r="AF742" s="205"/>
      <c r="AG742" s="205"/>
      <c r="AH742" s="205"/>
      <c r="AI742" s="205"/>
      <c r="AJ742" s="205"/>
    </row>
    <row r="743" spans="3:36" ht="15.75" customHeight="1">
      <c r="C743" s="203"/>
      <c r="D743" s="205"/>
      <c r="E743" s="205"/>
      <c r="F743" s="205"/>
      <c r="G743" s="205"/>
      <c r="H743" s="205"/>
      <c r="I743" s="205"/>
      <c r="J743" s="205"/>
      <c r="K743" s="205"/>
      <c r="L743" s="205"/>
      <c r="M743" s="205"/>
      <c r="N743" s="205"/>
      <c r="O743" s="205"/>
      <c r="P743" s="205"/>
      <c r="Q743" s="205"/>
      <c r="R743" s="205"/>
      <c r="S743" s="205"/>
      <c r="T743" s="205"/>
      <c r="U743" s="205"/>
      <c r="V743" s="205"/>
      <c r="W743" s="205"/>
      <c r="X743" s="205"/>
      <c r="Y743" s="205"/>
      <c r="Z743" s="205"/>
      <c r="AA743" s="205"/>
      <c r="AB743" s="205"/>
      <c r="AC743" s="205"/>
      <c r="AD743" s="205"/>
      <c r="AE743" s="205"/>
      <c r="AF743" s="205"/>
      <c r="AG743" s="205"/>
      <c r="AH743" s="205"/>
      <c r="AI743" s="205"/>
      <c r="AJ743" s="205"/>
    </row>
    <row r="744" spans="3:36" ht="15.75" customHeight="1">
      <c r="C744" s="203"/>
      <c r="D744" s="205"/>
      <c r="E744" s="205"/>
      <c r="F744" s="205"/>
      <c r="G744" s="205"/>
      <c r="H744" s="205"/>
      <c r="I744" s="205"/>
      <c r="J744" s="205"/>
      <c r="K744" s="205"/>
      <c r="L744" s="205"/>
      <c r="M744" s="205"/>
      <c r="N744" s="205"/>
      <c r="O744" s="205"/>
      <c r="P744" s="205"/>
      <c r="Q744" s="205"/>
      <c r="R744" s="205"/>
      <c r="S744" s="205"/>
      <c r="T744" s="205"/>
      <c r="U744" s="205"/>
      <c r="V744" s="205"/>
      <c r="W744" s="205"/>
      <c r="X744" s="205"/>
      <c r="Y744" s="205"/>
      <c r="Z744" s="205"/>
      <c r="AA744" s="205"/>
      <c r="AB744" s="205"/>
      <c r="AC744" s="205"/>
      <c r="AD744" s="205"/>
      <c r="AE744" s="205"/>
      <c r="AF744" s="205"/>
      <c r="AG744" s="205"/>
      <c r="AH744" s="205"/>
      <c r="AI744" s="205"/>
      <c r="AJ744" s="205"/>
    </row>
    <row r="745" spans="3:36" ht="15.75" customHeight="1">
      <c r="C745" s="203"/>
      <c r="D745" s="205"/>
      <c r="E745" s="205"/>
      <c r="F745" s="205"/>
      <c r="G745" s="205"/>
      <c r="H745" s="205"/>
      <c r="I745" s="205"/>
      <c r="J745" s="205"/>
      <c r="K745" s="205"/>
      <c r="L745" s="205"/>
      <c r="M745" s="205"/>
      <c r="N745" s="205"/>
      <c r="O745" s="205"/>
      <c r="P745" s="205"/>
      <c r="Q745" s="205"/>
      <c r="R745" s="205"/>
      <c r="S745" s="205"/>
      <c r="T745" s="205"/>
      <c r="U745" s="205"/>
      <c r="V745" s="205"/>
      <c r="W745" s="205"/>
      <c r="X745" s="205"/>
      <c r="Y745" s="205"/>
      <c r="Z745" s="205"/>
      <c r="AA745" s="205"/>
      <c r="AB745" s="205"/>
      <c r="AC745" s="205"/>
      <c r="AD745" s="205"/>
      <c r="AE745" s="205"/>
      <c r="AF745" s="205"/>
      <c r="AG745" s="205"/>
      <c r="AH745" s="205"/>
      <c r="AI745" s="205"/>
      <c r="AJ745" s="205"/>
    </row>
    <row r="746" spans="3:36" ht="15.75" customHeight="1">
      <c r="C746" s="203"/>
      <c r="D746" s="205"/>
      <c r="E746" s="205"/>
      <c r="F746" s="205"/>
      <c r="G746" s="205"/>
      <c r="H746" s="205"/>
      <c r="I746" s="205"/>
      <c r="J746" s="205"/>
      <c r="K746" s="205"/>
      <c r="L746" s="205"/>
      <c r="M746" s="205"/>
      <c r="N746" s="205"/>
      <c r="O746" s="205"/>
      <c r="P746" s="205"/>
      <c r="Q746" s="205"/>
      <c r="R746" s="205"/>
      <c r="S746" s="205"/>
      <c r="T746" s="205"/>
      <c r="U746" s="205"/>
      <c r="V746" s="205"/>
      <c r="W746" s="205"/>
      <c r="X746" s="205"/>
      <c r="Y746" s="205"/>
      <c r="Z746" s="205"/>
      <c r="AA746" s="205"/>
      <c r="AB746" s="205"/>
      <c r="AC746" s="205"/>
      <c r="AD746" s="205"/>
      <c r="AE746" s="205"/>
      <c r="AF746" s="205"/>
      <c r="AG746" s="205"/>
      <c r="AH746" s="205"/>
      <c r="AI746" s="205"/>
      <c r="AJ746" s="205"/>
    </row>
    <row r="747" spans="3:36" ht="15.75" customHeight="1">
      <c r="C747" s="203"/>
      <c r="D747" s="205"/>
      <c r="E747" s="205"/>
      <c r="F747" s="205"/>
      <c r="G747" s="205"/>
      <c r="H747" s="205"/>
      <c r="I747" s="205"/>
      <c r="J747" s="205"/>
      <c r="K747" s="205"/>
      <c r="L747" s="205"/>
      <c r="M747" s="205"/>
      <c r="N747" s="205"/>
      <c r="O747" s="205"/>
      <c r="P747" s="205"/>
      <c r="Q747" s="205"/>
      <c r="R747" s="205"/>
      <c r="S747" s="205"/>
      <c r="T747" s="205"/>
      <c r="U747" s="205"/>
      <c r="V747" s="205"/>
      <c r="W747" s="205"/>
      <c r="X747" s="205"/>
      <c r="Y747" s="205"/>
      <c r="Z747" s="205"/>
      <c r="AA747" s="205"/>
      <c r="AB747" s="205"/>
      <c r="AC747" s="205"/>
      <c r="AD747" s="205"/>
      <c r="AE747" s="205"/>
      <c r="AF747" s="205"/>
      <c r="AG747" s="205"/>
      <c r="AH747" s="205"/>
      <c r="AI747" s="205"/>
      <c r="AJ747" s="205"/>
    </row>
    <row r="748" spans="3:36" ht="15.75" customHeight="1">
      <c r="C748" s="203"/>
      <c r="D748" s="205"/>
      <c r="E748" s="205"/>
      <c r="F748" s="205"/>
      <c r="G748" s="205"/>
      <c r="H748" s="205"/>
      <c r="I748" s="205"/>
      <c r="J748" s="205"/>
      <c r="K748" s="205"/>
      <c r="L748" s="205"/>
      <c r="M748" s="205"/>
      <c r="N748" s="205"/>
      <c r="O748" s="205"/>
      <c r="P748" s="205"/>
      <c r="Q748" s="205"/>
      <c r="R748" s="205"/>
      <c r="S748" s="205"/>
      <c r="T748" s="205"/>
      <c r="U748" s="205"/>
      <c r="V748" s="205"/>
      <c r="W748" s="205"/>
      <c r="X748" s="205"/>
      <c r="Y748" s="205"/>
      <c r="Z748" s="205"/>
      <c r="AA748" s="205"/>
      <c r="AB748" s="205"/>
      <c r="AC748" s="205"/>
      <c r="AD748" s="205"/>
      <c r="AE748" s="205"/>
      <c r="AF748" s="205"/>
      <c r="AG748" s="205"/>
      <c r="AH748" s="205"/>
      <c r="AI748" s="205"/>
      <c r="AJ748" s="205"/>
    </row>
    <row r="749" spans="3:36" ht="15.75" customHeight="1">
      <c r="C749" s="203"/>
      <c r="D749" s="205"/>
      <c r="E749" s="205"/>
      <c r="F749" s="205"/>
      <c r="G749" s="205"/>
      <c r="H749" s="205"/>
      <c r="I749" s="205"/>
      <c r="J749" s="205"/>
      <c r="K749" s="205"/>
      <c r="L749" s="205"/>
      <c r="M749" s="205"/>
      <c r="N749" s="205"/>
      <c r="O749" s="205"/>
      <c r="P749" s="205"/>
      <c r="Q749" s="205"/>
      <c r="R749" s="205"/>
      <c r="S749" s="205"/>
      <c r="T749" s="205"/>
      <c r="U749" s="205"/>
      <c r="V749" s="205"/>
      <c r="W749" s="205"/>
      <c r="X749" s="205"/>
      <c r="Y749" s="205"/>
      <c r="Z749" s="205"/>
      <c r="AA749" s="205"/>
      <c r="AB749" s="205"/>
      <c r="AC749" s="205"/>
      <c r="AD749" s="205"/>
      <c r="AE749" s="205"/>
      <c r="AF749" s="205"/>
      <c r="AG749" s="205"/>
      <c r="AH749" s="205"/>
      <c r="AI749" s="205"/>
      <c r="AJ749" s="205"/>
    </row>
    <row r="750" spans="3:36" ht="15.75" customHeight="1">
      <c r="C750" s="203"/>
      <c r="D750" s="205"/>
      <c r="E750" s="205"/>
      <c r="F750" s="205"/>
      <c r="G750" s="205"/>
      <c r="H750" s="205"/>
      <c r="I750" s="205"/>
      <c r="J750" s="205"/>
      <c r="K750" s="205"/>
      <c r="L750" s="205"/>
      <c r="M750" s="205"/>
      <c r="N750" s="205"/>
      <c r="O750" s="205"/>
      <c r="P750" s="205"/>
      <c r="Q750" s="205"/>
      <c r="R750" s="205"/>
      <c r="S750" s="205"/>
      <c r="T750" s="205"/>
      <c r="U750" s="205"/>
      <c r="V750" s="205"/>
      <c r="W750" s="205"/>
      <c r="X750" s="205"/>
      <c r="Y750" s="205"/>
      <c r="Z750" s="205"/>
      <c r="AA750" s="205"/>
      <c r="AB750" s="205"/>
      <c r="AC750" s="205"/>
      <c r="AD750" s="205"/>
      <c r="AE750" s="205"/>
      <c r="AF750" s="205"/>
      <c r="AG750" s="205"/>
      <c r="AH750" s="205"/>
      <c r="AI750" s="205"/>
      <c r="AJ750" s="205"/>
    </row>
    <row r="751" spans="3:36" ht="15.75" customHeight="1">
      <c r="C751" s="203"/>
      <c r="D751" s="205"/>
      <c r="E751" s="205"/>
      <c r="F751" s="205"/>
      <c r="G751" s="205"/>
      <c r="H751" s="205"/>
      <c r="I751" s="205"/>
      <c r="J751" s="205"/>
      <c r="K751" s="205"/>
      <c r="L751" s="205"/>
      <c r="M751" s="205"/>
      <c r="N751" s="205"/>
      <c r="O751" s="205"/>
      <c r="P751" s="205"/>
      <c r="Q751" s="205"/>
      <c r="R751" s="205"/>
      <c r="S751" s="205"/>
      <c r="T751" s="205"/>
      <c r="U751" s="205"/>
      <c r="V751" s="205"/>
      <c r="W751" s="205"/>
      <c r="X751" s="205"/>
      <c r="Y751" s="205"/>
      <c r="Z751" s="205"/>
      <c r="AA751" s="205"/>
      <c r="AB751" s="205"/>
      <c r="AC751" s="205"/>
      <c r="AD751" s="205"/>
      <c r="AE751" s="205"/>
      <c r="AF751" s="205"/>
      <c r="AG751" s="205"/>
      <c r="AH751" s="205"/>
      <c r="AI751" s="205"/>
      <c r="AJ751" s="205"/>
    </row>
    <row r="752" spans="3:36" ht="15.75" customHeight="1">
      <c r="C752" s="203"/>
      <c r="D752" s="205"/>
      <c r="E752" s="205"/>
      <c r="F752" s="205"/>
      <c r="G752" s="205"/>
      <c r="H752" s="205"/>
      <c r="I752" s="205"/>
      <c r="J752" s="205"/>
      <c r="K752" s="205"/>
      <c r="L752" s="205"/>
      <c r="M752" s="205"/>
      <c r="N752" s="205"/>
      <c r="O752" s="205"/>
      <c r="P752" s="205"/>
      <c r="Q752" s="205"/>
      <c r="R752" s="205"/>
      <c r="S752" s="205"/>
      <c r="T752" s="205"/>
      <c r="U752" s="205"/>
      <c r="V752" s="205"/>
      <c r="W752" s="205"/>
      <c r="X752" s="205"/>
      <c r="Y752" s="205"/>
      <c r="Z752" s="205"/>
      <c r="AA752" s="205"/>
      <c r="AB752" s="205"/>
      <c r="AC752" s="205"/>
      <c r="AD752" s="205"/>
      <c r="AE752" s="205"/>
      <c r="AF752" s="205"/>
      <c r="AG752" s="205"/>
      <c r="AH752" s="205"/>
      <c r="AI752" s="205"/>
      <c r="AJ752" s="205"/>
    </row>
    <row r="753" spans="3:36" ht="15.75" customHeight="1">
      <c r="C753" s="203"/>
      <c r="D753" s="205"/>
      <c r="E753" s="205"/>
      <c r="F753" s="205"/>
      <c r="G753" s="205"/>
      <c r="H753" s="205"/>
      <c r="I753" s="205"/>
      <c r="J753" s="205"/>
      <c r="K753" s="205"/>
      <c r="L753" s="205"/>
      <c r="M753" s="205"/>
      <c r="N753" s="205"/>
      <c r="O753" s="205"/>
      <c r="P753" s="205"/>
      <c r="Q753" s="205"/>
      <c r="R753" s="205"/>
      <c r="S753" s="205"/>
      <c r="T753" s="205"/>
      <c r="U753" s="205"/>
      <c r="V753" s="205"/>
      <c r="W753" s="205"/>
      <c r="X753" s="205"/>
      <c r="Y753" s="205"/>
      <c r="Z753" s="205"/>
      <c r="AA753" s="205"/>
      <c r="AB753" s="205"/>
      <c r="AC753" s="205"/>
      <c r="AD753" s="205"/>
      <c r="AE753" s="205"/>
      <c r="AF753" s="205"/>
      <c r="AG753" s="205"/>
      <c r="AH753" s="205"/>
      <c r="AI753" s="205"/>
      <c r="AJ753" s="205"/>
    </row>
    <row r="754" spans="3:36" ht="15.75" customHeight="1">
      <c r="C754" s="203"/>
      <c r="D754" s="205"/>
      <c r="E754" s="205"/>
      <c r="F754" s="205"/>
      <c r="G754" s="205"/>
      <c r="H754" s="205"/>
      <c r="I754" s="205"/>
      <c r="J754" s="205"/>
      <c r="K754" s="205"/>
      <c r="L754" s="205"/>
      <c r="M754" s="205"/>
      <c r="N754" s="205"/>
      <c r="O754" s="205"/>
      <c r="P754" s="205"/>
      <c r="Q754" s="205"/>
      <c r="R754" s="205"/>
      <c r="S754" s="205"/>
      <c r="T754" s="205"/>
      <c r="U754" s="205"/>
      <c r="V754" s="205"/>
      <c r="W754" s="205"/>
      <c r="X754" s="205"/>
      <c r="Y754" s="205"/>
      <c r="Z754" s="205"/>
      <c r="AA754" s="205"/>
      <c r="AB754" s="205"/>
      <c r="AC754" s="205"/>
      <c r="AD754" s="205"/>
      <c r="AE754" s="205"/>
      <c r="AF754" s="205"/>
      <c r="AG754" s="205"/>
      <c r="AH754" s="205"/>
      <c r="AI754" s="205"/>
      <c r="AJ754" s="205"/>
    </row>
    <row r="755" spans="3:36" ht="15.75" customHeight="1">
      <c r="C755" s="203"/>
      <c r="D755" s="205"/>
      <c r="E755" s="205"/>
      <c r="F755" s="205"/>
      <c r="G755" s="205"/>
      <c r="H755" s="205"/>
      <c r="I755" s="205"/>
      <c r="J755" s="205"/>
      <c r="K755" s="205"/>
      <c r="L755" s="205"/>
      <c r="M755" s="205"/>
      <c r="N755" s="205"/>
      <c r="O755" s="205"/>
      <c r="P755" s="205"/>
      <c r="Q755" s="205"/>
      <c r="R755" s="205"/>
      <c r="S755" s="205"/>
      <c r="T755" s="205"/>
      <c r="U755" s="205"/>
      <c r="V755" s="205"/>
      <c r="W755" s="205"/>
      <c r="X755" s="205"/>
      <c r="Y755" s="205"/>
      <c r="Z755" s="205"/>
      <c r="AA755" s="205"/>
      <c r="AB755" s="205"/>
      <c r="AC755" s="205"/>
      <c r="AD755" s="205"/>
      <c r="AE755" s="205"/>
      <c r="AF755" s="205"/>
      <c r="AG755" s="205"/>
      <c r="AH755" s="205"/>
      <c r="AI755" s="205"/>
      <c r="AJ755" s="205"/>
    </row>
    <row r="756" spans="3:36" ht="15.75" customHeight="1">
      <c r="C756" s="203"/>
      <c r="D756" s="205"/>
      <c r="E756" s="205"/>
      <c r="F756" s="205"/>
      <c r="G756" s="205"/>
      <c r="H756" s="205"/>
      <c r="I756" s="205"/>
      <c r="J756" s="205"/>
      <c r="K756" s="205"/>
      <c r="L756" s="205"/>
      <c r="M756" s="205"/>
      <c r="N756" s="205"/>
      <c r="O756" s="205"/>
      <c r="P756" s="205"/>
      <c r="Q756" s="205"/>
      <c r="R756" s="205"/>
      <c r="S756" s="205"/>
      <c r="T756" s="205"/>
      <c r="U756" s="205"/>
      <c r="V756" s="205"/>
      <c r="W756" s="205"/>
      <c r="X756" s="205"/>
      <c r="Y756" s="205"/>
      <c r="Z756" s="205"/>
      <c r="AA756" s="205"/>
      <c r="AB756" s="205"/>
      <c r="AC756" s="205"/>
      <c r="AD756" s="205"/>
      <c r="AE756" s="205"/>
      <c r="AF756" s="205"/>
      <c r="AG756" s="205"/>
      <c r="AH756" s="205"/>
      <c r="AI756" s="205"/>
      <c r="AJ756" s="205"/>
    </row>
    <row r="757" spans="3:36" ht="15.75" customHeight="1">
      <c r="C757" s="203"/>
      <c r="D757" s="205"/>
      <c r="E757" s="205"/>
      <c r="F757" s="205"/>
      <c r="G757" s="205"/>
      <c r="H757" s="205"/>
      <c r="I757" s="205"/>
      <c r="J757" s="205"/>
      <c r="K757" s="205"/>
      <c r="L757" s="205"/>
      <c r="M757" s="205"/>
      <c r="N757" s="205"/>
      <c r="O757" s="205"/>
      <c r="P757" s="205"/>
      <c r="Q757" s="205"/>
      <c r="R757" s="205"/>
      <c r="S757" s="205"/>
      <c r="T757" s="205"/>
      <c r="U757" s="205"/>
      <c r="V757" s="205"/>
      <c r="W757" s="205"/>
      <c r="X757" s="205"/>
      <c r="Y757" s="205"/>
      <c r="Z757" s="205"/>
      <c r="AA757" s="205"/>
      <c r="AB757" s="205"/>
      <c r="AC757" s="205"/>
      <c r="AD757" s="205"/>
      <c r="AE757" s="205"/>
      <c r="AF757" s="205"/>
      <c r="AG757" s="205"/>
      <c r="AH757" s="205"/>
      <c r="AI757" s="205"/>
      <c r="AJ757" s="205"/>
    </row>
    <row r="758" spans="3:36" ht="15.75" customHeight="1">
      <c r="C758" s="203"/>
      <c r="D758" s="205"/>
      <c r="E758" s="205"/>
      <c r="F758" s="205"/>
      <c r="G758" s="205"/>
      <c r="H758" s="205"/>
      <c r="I758" s="205"/>
      <c r="J758" s="205"/>
      <c r="K758" s="205"/>
      <c r="L758" s="205"/>
      <c r="M758" s="205"/>
      <c r="N758" s="205"/>
      <c r="O758" s="205"/>
      <c r="P758" s="205"/>
      <c r="Q758" s="205"/>
      <c r="R758" s="205"/>
      <c r="S758" s="205"/>
      <c r="T758" s="205"/>
      <c r="U758" s="205"/>
      <c r="V758" s="205"/>
      <c r="W758" s="205"/>
      <c r="X758" s="205"/>
      <c r="Y758" s="205"/>
      <c r="Z758" s="205"/>
      <c r="AA758" s="205"/>
      <c r="AB758" s="205"/>
      <c r="AC758" s="205"/>
      <c r="AD758" s="205"/>
      <c r="AE758" s="205"/>
      <c r="AF758" s="205"/>
      <c r="AG758" s="205"/>
      <c r="AH758" s="205"/>
      <c r="AI758" s="205"/>
      <c r="AJ758" s="205"/>
    </row>
    <row r="759" spans="3:36" ht="15.75" customHeight="1">
      <c r="C759" s="203"/>
      <c r="D759" s="205"/>
      <c r="E759" s="205"/>
      <c r="F759" s="205"/>
      <c r="G759" s="205"/>
      <c r="H759" s="205"/>
      <c r="I759" s="205"/>
      <c r="J759" s="205"/>
      <c r="K759" s="205"/>
      <c r="L759" s="205"/>
      <c r="M759" s="205"/>
      <c r="N759" s="205"/>
      <c r="O759" s="205"/>
      <c r="P759" s="205"/>
      <c r="Q759" s="205"/>
      <c r="R759" s="205"/>
      <c r="S759" s="205"/>
      <c r="T759" s="205"/>
      <c r="U759" s="205"/>
      <c r="V759" s="205"/>
      <c r="W759" s="205"/>
      <c r="X759" s="205"/>
      <c r="Y759" s="205"/>
      <c r="Z759" s="205"/>
      <c r="AA759" s="205"/>
      <c r="AB759" s="205"/>
      <c r="AC759" s="205"/>
      <c r="AD759" s="205"/>
      <c r="AE759" s="205"/>
      <c r="AF759" s="205"/>
      <c r="AG759" s="205"/>
      <c r="AH759" s="205"/>
      <c r="AI759" s="205"/>
      <c r="AJ759" s="205"/>
    </row>
    <row r="760" spans="3:36" ht="15.75" customHeight="1">
      <c r="C760" s="203"/>
      <c r="D760" s="205"/>
      <c r="E760" s="205"/>
      <c r="F760" s="205"/>
      <c r="G760" s="205"/>
      <c r="H760" s="205"/>
      <c r="I760" s="205"/>
      <c r="J760" s="205"/>
      <c r="K760" s="205"/>
      <c r="L760" s="205"/>
      <c r="M760" s="205"/>
      <c r="N760" s="205"/>
      <c r="O760" s="205"/>
      <c r="P760" s="205"/>
      <c r="Q760" s="205"/>
      <c r="R760" s="205"/>
      <c r="S760" s="205"/>
      <c r="T760" s="205"/>
      <c r="U760" s="205"/>
      <c r="V760" s="205"/>
      <c r="W760" s="205"/>
      <c r="X760" s="205"/>
      <c r="Y760" s="205"/>
      <c r="Z760" s="205"/>
      <c r="AA760" s="205"/>
      <c r="AB760" s="205"/>
      <c r="AC760" s="205"/>
      <c r="AD760" s="205"/>
      <c r="AE760" s="205"/>
      <c r="AF760" s="205"/>
      <c r="AG760" s="205"/>
      <c r="AH760" s="205"/>
      <c r="AI760" s="205"/>
      <c r="AJ760" s="205"/>
    </row>
    <row r="761" spans="3:36" ht="15.75" customHeight="1">
      <c r="C761" s="203"/>
      <c r="D761" s="205"/>
      <c r="E761" s="205"/>
      <c r="F761" s="205"/>
      <c r="G761" s="205"/>
      <c r="H761" s="205"/>
      <c r="I761" s="205"/>
      <c r="J761" s="205"/>
      <c r="K761" s="205"/>
      <c r="L761" s="205"/>
      <c r="M761" s="205"/>
      <c r="N761" s="205"/>
      <c r="O761" s="205"/>
      <c r="P761" s="205"/>
      <c r="Q761" s="205"/>
      <c r="R761" s="205"/>
      <c r="S761" s="205"/>
      <c r="T761" s="205"/>
      <c r="U761" s="205"/>
      <c r="V761" s="205"/>
      <c r="W761" s="205"/>
      <c r="X761" s="205"/>
      <c r="Y761" s="205"/>
      <c r="Z761" s="205"/>
      <c r="AA761" s="205"/>
      <c r="AB761" s="205"/>
      <c r="AC761" s="205"/>
      <c r="AD761" s="205"/>
      <c r="AE761" s="205"/>
      <c r="AF761" s="205"/>
      <c r="AG761" s="205"/>
      <c r="AH761" s="205"/>
      <c r="AI761" s="205"/>
      <c r="AJ761" s="205"/>
    </row>
    <row r="762" spans="3:36" ht="15.75" customHeight="1">
      <c r="C762" s="203"/>
      <c r="D762" s="205"/>
      <c r="E762" s="205"/>
      <c r="F762" s="205"/>
      <c r="G762" s="205"/>
      <c r="H762" s="205"/>
      <c r="I762" s="205"/>
      <c r="J762" s="205"/>
      <c r="K762" s="205"/>
      <c r="L762" s="205"/>
      <c r="M762" s="205"/>
      <c r="N762" s="205"/>
      <c r="O762" s="205"/>
      <c r="P762" s="205"/>
      <c r="Q762" s="205"/>
      <c r="R762" s="205"/>
      <c r="S762" s="205"/>
      <c r="T762" s="205"/>
      <c r="U762" s="205"/>
      <c r="V762" s="205"/>
      <c r="W762" s="205"/>
      <c r="X762" s="205"/>
      <c r="Y762" s="205"/>
      <c r="Z762" s="205"/>
      <c r="AA762" s="205"/>
      <c r="AB762" s="205"/>
      <c r="AC762" s="205"/>
      <c r="AD762" s="205"/>
      <c r="AE762" s="205"/>
      <c r="AF762" s="205"/>
      <c r="AG762" s="205"/>
      <c r="AH762" s="205"/>
      <c r="AI762" s="205"/>
      <c r="AJ762" s="205"/>
    </row>
    <row r="763" spans="3:36" ht="15.75" customHeight="1">
      <c r="C763" s="203"/>
      <c r="D763" s="205"/>
      <c r="E763" s="205"/>
      <c r="F763" s="205"/>
      <c r="G763" s="205"/>
      <c r="H763" s="205"/>
      <c r="I763" s="205"/>
      <c r="J763" s="205"/>
      <c r="K763" s="205"/>
      <c r="L763" s="205"/>
      <c r="M763" s="205"/>
      <c r="N763" s="205"/>
      <c r="O763" s="205"/>
      <c r="P763" s="205"/>
      <c r="Q763" s="205"/>
      <c r="R763" s="205"/>
      <c r="S763" s="205"/>
      <c r="T763" s="205"/>
      <c r="U763" s="205"/>
      <c r="V763" s="205"/>
      <c r="W763" s="205"/>
      <c r="X763" s="205"/>
      <c r="Y763" s="205"/>
      <c r="Z763" s="205"/>
      <c r="AA763" s="205"/>
      <c r="AB763" s="205"/>
      <c r="AC763" s="205"/>
      <c r="AD763" s="205"/>
      <c r="AE763" s="205"/>
      <c r="AF763" s="205"/>
      <c r="AG763" s="205"/>
      <c r="AH763" s="205"/>
      <c r="AI763" s="205"/>
      <c r="AJ763" s="205"/>
    </row>
    <row r="764" spans="3:36" ht="15.75" customHeight="1">
      <c r="C764" s="203"/>
      <c r="D764" s="205"/>
      <c r="E764" s="205"/>
      <c r="F764" s="205"/>
      <c r="G764" s="205"/>
      <c r="H764" s="205"/>
      <c r="I764" s="205"/>
      <c r="J764" s="205"/>
      <c r="K764" s="205"/>
      <c r="L764" s="205"/>
      <c r="M764" s="205"/>
      <c r="N764" s="205"/>
      <c r="O764" s="205"/>
      <c r="P764" s="205"/>
      <c r="Q764" s="205"/>
      <c r="R764" s="205"/>
      <c r="S764" s="205"/>
      <c r="T764" s="205"/>
      <c r="U764" s="205"/>
      <c r="V764" s="205"/>
      <c r="W764" s="205"/>
      <c r="X764" s="205"/>
      <c r="Y764" s="205"/>
      <c r="Z764" s="205"/>
      <c r="AA764" s="205"/>
      <c r="AB764" s="205"/>
      <c r="AC764" s="205"/>
      <c r="AD764" s="205"/>
      <c r="AE764" s="205"/>
      <c r="AF764" s="205"/>
      <c r="AG764" s="205"/>
      <c r="AH764" s="205"/>
      <c r="AI764" s="205"/>
      <c r="AJ764" s="205"/>
    </row>
    <row r="765" spans="3:36" ht="15.75" customHeight="1">
      <c r="C765" s="203"/>
      <c r="D765" s="205"/>
      <c r="E765" s="205"/>
      <c r="F765" s="205"/>
      <c r="G765" s="205"/>
      <c r="H765" s="205"/>
      <c r="I765" s="205"/>
      <c r="J765" s="205"/>
      <c r="K765" s="205"/>
      <c r="L765" s="205"/>
      <c r="M765" s="205"/>
      <c r="N765" s="205"/>
      <c r="O765" s="205"/>
      <c r="P765" s="205"/>
      <c r="Q765" s="205"/>
      <c r="R765" s="205"/>
      <c r="S765" s="205"/>
      <c r="T765" s="205"/>
      <c r="U765" s="205"/>
      <c r="V765" s="205"/>
      <c r="W765" s="205"/>
      <c r="X765" s="205"/>
      <c r="Y765" s="205"/>
      <c r="Z765" s="205"/>
      <c r="AA765" s="205"/>
      <c r="AB765" s="205"/>
      <c r="AC765" s="205"/>
      <c r="AD765" s="205"/>
      <c r="AE765" s="205"/>
      <c r="AF765" s="205"/>
      <c r="AG765" s="205"/>
      <c r="AH765" s="205"/>
      <c r="AI765" s="205"/>
      <c r="AJ765" s="205"/>
    </row>
    <row r="766" spans="3:36" ht="15.75" customHeight="1">
      <c r="C766" s="203"/>
      <c r="D766" s="205"/>
      <c r="E766" s="205"/>
      <c r="F766" s="205"/>
      <c r="G766" s="205"/>
      <c r="H766" s="205"/>
      <c r="I766" s="205"/>
      <c r="J766" s="205"/>
      <c r="K766" s="205"/>
      <c r="L766" s="205"/>
      <c r="M766" s="205"/>
      <c r="N766" s="205"/>
      <c r="O766" s="205"/>
      <c r="P766" s="205"/>
      <c r="Q766" s="205"/>
      <c r="R766" s="205"/>
      <c r="S766" s="205"/>
      <c r="T766" s="205"/>
      <c r="U766" s="205"/>
      <c r="V766" s="205"/>
      <c r="W766" s="205"/>
      <c r="X766" s="205"/>
      <c r="Y766" s="205"/>
      <c r="Z766" s="205"/>
      <c r="AA766" s="205"/>
      <c r="AB766" s="205"/>
      <c r="AC766" s="205"/>
      <c r="AD766" s="205"/>
      <c r="AE766" s="205"/>
      <c r="AF766" s="205"/>
      <c r="AG766" s="205"/>
      <c r="AH766" s="205"/>
      <c r="AI766" s="205"/>
      <c r="AJ766" s="205"/>
    </row>
    <row r="767" spans="3:36" ht="15.75" customHeight="1">
      <c r="C767" s="203"/>
      <c r="D767" s="205"/>
      <c r="E767" s="205"/>
      <c r="F767" s="205"/>
      <c r="G767" s="205"/>
      <c r="H767" s="205"/>
      <c r="I767" s="205"/>
      <c r="J767" s="205"/>
      <c r="K767" s="205"/>
      <c r="L767" s="205"/>
      <c r="M767" s="205"/>
      <c r="N767" s="205"/>
      <c r="O767" s="205"/>
      <c r="P767" s="205"/>
      <c r="Q767" s="205"/>
      <c r="R767" s="205"/>
      <c r="S767" s="205"/>
      <c r="T767" s="205"/>
      <c r="U767" s="205"/>
      <c r="V767" s="205"/>
      <c r="W767" s="205"/>
      <c r="X767" s="205"/>
      <c r="Y767" s="205"/>
      <c r="Z767" s="205"/>
      <c r="AA767" s="205"/>
      <c r="AB767" s="205"/>
      <c r="AC767" s="205"/>
      <c r="AD767" s="205"/>
      <c r="AE767" s="205"/>
      <c r="AF767" s="205"/>
      <c r="AG767" s="205"/>
      <c r="AH767" s="205"/>
      <c r="AI767" s="205"/>
      <c r="AJ767" s="205"/>
    </row>
    <row r="768" spans="3:36" ht="15.75" customHeight="1">
      <c r="C768" s="203"/>
      <c r="D768" s="205"/>
      <c r="E768" s="205"/>
      <c r="F768" s="205"/>
      <c r="G768" s="205"/>
      <c r="H768" s="205"/>
      <c r="I768" s="205"/>
      <c r="J768" s="205"/>
      <c r="K768" s="205"/>
      <c r="L768" s="205"/>
      <c r="M768" s="205"/>
      <c r="N768" s="205"/>
      <c r="O768" s="205"/>
      <c r="P768" s="205"/>
      <c r="Q768" s="205"/>
      <c r="R768" s="205"/>
      <c r="S768" s="205"/>
      <c r="T768" s="205"/>
      <c r="U768" s="205"/>
      <c r="V768" s="205"/>
      <c r="W768" s="205"/>
      <c r="X768" s="205"/>
      <c r="Y768" s="205"/>
      <c r="Z768" s="205"/>
      <c r="AA768" s="205"/>
      <c r="AB768" s="205"/>
      <c r="AC768" s="205"/>
      <c r="AD768" s="205"/>
      <c r="AE768" s="205"/>
      <c r="AF768" s="205"/>
      <c r="AG768" s="205"/>
      <c r="AH768" s="205"/>
      <c r="AI768" s="205"/>
      <c r="AJ768" s="205"/>
    </row>
    <row r="769" spans="3:36" ht="15.75" customHeight="1">
      <c r="C769" s="203"/>
      <c r="D769" s="205"/>
      <c r="E769" s="205"/>
      <c r="F769" s="205"/>
      <c r="G769" s="205"/>
      <c r="H769" s="205"/>
      <c r="I769" s="205"/>
      <c r="J769" s="205"/>
      <c r="K769" s="205"/>
      <c r="L769" s="205"/>
      <c r="M769" s="205"/>
      <c r="N769" s="205"/>
      <c r="O769" s="205"/>
      <c r="P769" s="205"/>
      <c r="Q769" s="205"/>
      <c r="R769" s="205"/>
      <c r="S769" s="205"/>
      <c r="T769" s="205"/>
      <c r="U769" s="205"/>
      <c r="V769" s="205"/>
      <c r="W769" s="205"/>
      <c r="X769" s="205"/>
      <c r="Y769" s="205"/>
      <c r="Z769" s="205"/>
      <c r="AA769" s="205"/>
      <c r="AB769" s="205"/>
      <c r="AC769" s="205"/>
      <c r="AD769" s="205"/>
      <c r="AE769" s="205"/>
      <c r="AF769" s="205"/>
      <c r="AG769" s="205"/>
      <c r="AH769" s="205"/>
      <c r="AI769" s="205"/>
      <c r="AJ769" s="205"/>
    </row>
    <row r="770" spans="3:36" ht="15.75" customHeight="1">
      <c r="C770" s="203"/>
      <c r="D770" s="205"/>
      <c r="E770" s="205"/>
      <c r="F770" s="205"/>
      <c r="G770" s="205"/>
      <c r="H770" s="205"/>
      <c r="I770" s="205"/>
      <c r="J770" s="205"/>
      <c r="K770" s="205"/>
      <c r="L770" s="205"/>
      <c r="M770" s="205"/>
      <c r="N770" s="205"/>
      <c r="O770" s="205"/>
      <c r="P770" s="205"/>
      <c r="Q770" s="205"/>
      <c r="R770" s="205"/>
      <c r="S770" s="205"/>
      <c r="T770" s="205"/>
      <c r="U770" s="205"/>
      <c r="V770" s="205"/>
      <c r="W770" s="205"/>
      <c r="X770" s="205"/>
      <c r="Y770" s="205"/>
      <c r="Z770" s="205"/>
      <c r="AA770" s="205"/>
      <c r="AB770" s="205"/>
      <c r="AC770" s="205"/>
      <c r="AD770" s="205"/>
      <c r="AE770" s="205"/>
      <c r="AF770" s="205"/>
      <c r="AG770" s="205"/>
      <c r="AH770" s="205"/>
      <c r="AI770" s="205"/>
      <c r="AJ770" s="205"/>
    </row>
    <row r="771" spans="3:36" ht="15.75" customHeight="1">
      <c r="C771" s="203"/>
      <c r="D771" s="205"/>
      <c r="E771" s="205"/>
      <c r="F771" s="205"/>
      <c r="G771" s="205"/>
      <c r="H771" s="205"/>
      <c r="I771" s="205"/>
      <c r="J771" s="205"/>
      <c r="K771" s="205"/>
      <c r="L771" s="205"/>
      <c r="M771" s="205"/>
      <c r="N771" s="205"/>
      <c r="O771" s="205"/>
      <c r="P771" s="205"/>
      <c r="Q771" s="205"/>
      <c r="R771" s="205"/>
      <c r="S771" s="205"/>
      <c r="T771" s="205"/>
      <c r="U771" s="205"/>
      <c r="V771" s="205"/>
      <c r="W771" s="205"/>
      <c r="X771" s="205"/>
      <c r="Y771" s="205"/>
      <c r="Z771" s="205"/>
      <c r="AA771" s="205"/>
      <c r="AB771" s="205"/>
      <c r="AC771" s="205"/>
      <c r="AD771" s="205"/>
      <c r="AE771" s="205"/>
      <c r="AF771" s="205"/>
      <c r="AG771" s="205"/>
      <c r="AH771" s="205"/>
      <c r="AI771" s="205"/>
      <c r="AJ771" s="205"/>
    </row>
    <row r="772" spans="3:36" ht="15.75" customHeight="1">
      <c r="C772" s="203"/>
      <c r="D772" s="205"/>
      <c r="E772" s="205"/>
      <c r="F772" s="205"/>
      <c r="G772" s="205"/>
      <c r="H772" s="205"/>
      <c r="I772" s="205"/>
      <c r="J772" s="205"/>
      <c r="K772" s="205"/>
      <c r="L772" s="205"/>
      <c r="M772" s="205"/>
      <c r="N772" s="205"/>
      <c r="O772" s="205"/>
      <c r="P772" s="205"/>
      <c r="Q772" s="205"/>
      <c r="R772" s="205"/>
      <c r="S772" s="205"/>
      <c r="T772" s="205"/>
      <c r="U772" s="205"/>
      <c r="V772" s="205"/>
      <c r="W772" s="205"/>
      <c r="X772" s="205"/>
      <c r="Y772" s="205"/>
      <c r="Z772" s="205"/>
      <c r="AA772" s="205"/>
      <c r="AB772" s="205"/>
      <c r="AC772" s="205"/>
      <c r="AD772" s="205"/>
      <c r="AE772" s="205"/>
      <c r="AF772" s="205"/>
      <c r="AG772" s="205"/>
      <c r="AH772" s="205"/>
      <c r="AI772" s="205"/>
      <c r="AJ772" s="205"/>
    </row>
    <row r="773" spans="3:36" ht="15.75" customHeight="1">
      <c r="C773" s="203"/>
      <c r="D773" s="205"/>
      <c r="E773" s="205"/>
      <c r="F773" s="205"/>
      <c r="G773" s="205"/>
      <c r="H773" s="205"/>
      <c r="I773" s="205"/>
      <c r="J773" s="205"/>
      <c r="K773" s="205"/>
      <c r="L773" s="205"/>
      <c r="M773" s="205"/>
      <c r="N773" s="205"/>
      <c r="O773" s="205"/>
      <c r="P773" s="205"/>
      <c r="Q773" s="205"/>
      <c r="R773" s="205"/>
      <c r="S773" s="205"/>
      <c r="T773" s="205"/>
      <c r="U773" s="205"/>
      <c r="V773" s="205"/>
      <c r="W773" s="205"/>
      <c r="X773" s="205"/>
      <c r="Y773" s="205"/>
      <c r="Z773" s="205"/>
      <c r="AA773" s="205"/>
      <c r="AB773" s="205"/>
      <c r="AC773" s="205"/>
      <c r="AD773" s="205"/>
      <c r="AE773" s="205"/>
      <c r="AF773" s="205"/>
      <c r="AG773" s="205"/>
      <c r="AH773" s="205"/>
      <c r="AI773" s="205"/>
      <c r="AJ773" s="205"/>
    </row>
    <row r="774" spans="3:36" ht="15.75" customHeight="1">
      <c r="C774" s="203"/>
      <c r="D774" s="205"/>
      <c r="E774" s="205"/>
      <c r="F774" s="205"/>
      <c r="G774" s="205"/>
      <c r="H774" s="205"/>
      <c r="I774" s="205"/>
      <c r="J774" s="205"/>
      <c r="K774" s="205"/>
      <c r="L774" s="205"/>
      <c r="M774" s="205"/>
      <c r="N774" s="205"/>
      <c r="O774" s="205"/>
      <c r="P774" s="205"/>
      <c r="Q774" s="205"/>
      <c r="R774" s="205"/>
      <c r="S774" s="205"/>
      <c r="T774" s="205"/>
      <c r="U774" s="205"/>
      <c r="V774" s="205"/>
      <c r="W774" s="205"/>
      <c r="X774" s="205"/>
      <c r="Y774" s="205"/>
      <c r="Z774" s="205"/>
      <c r="AA774" s="205"/>
      <c r="AB774" s="205"/>
      <c r="AC774" s="205"/>
      <c r="AD774" s="205"/>
      <c r="AE774" s="205"/>
      <c r="AF774" s="205"/>
      <c r="AG774" s="205"/>
      <c r="AH774" s="205"/>
      <c r="AI774" s="205"/>
      <c r="AJ774" s="205"/>
    </row>
    <row r="775" spans="3:36" ht="15.75" customHeight="1">
      <c r="C775" s="203"/>
      <c r="D775" s="205"/>
      <c r="E775" s="205"/>
      <c r="F775" s="205"/>
      <c r="G775" s="205"/>
      <c r="H775" s="205"/>
      <c r="I775" s="205"/>
      <c r="J775" s="205"/>
      <c r="K775" s="205"/>
      <c r="L775" s="205"/>
      <c r="M775" s="205"/>
      <c r="N775" s="205"/>
      <c r="O775" s="205"/>
      <c r="P775" s="205"/>
      <c r="Q775" s="205"/>
      <c r="R775" s="205"/>
      <c r="S775" s="205"/>
      <c r="T775" s="205"/>
      <c r="U775" s="205"/>
      <c r="V775" s="205"/>
      <c r="W775" s="205"/>
      <c r="X775" s="205"/>
      <c r="Y775" s="205"/>
      <c r="Z775" s="205"/>
      <c r="AA775" s="205"/>
      <c r="AB775" s="205"/>
      <c r="AC775" s="205"/>
      <c r="AD775" s="205"/>
      <c r="AE775" s="205"/>
      <c r="AF775" s="205"/>
      <c r="AG775" s="205"/>
      <c r="AH775" s="205"/>
      <c r="AI775" s="205"/>
      <c r="AJ775" s="205"/>
    </row>
    <row r="776" spans="3:36" ht="15.75" customHeight="1">
      <c r="C776" s="203"/>
      <c r="D776" s="205"/>
      <c r="E776" s="205"/>
      <c r="F776" s="205"/>
      <c r="G776" s="205"/>
      <c r="H776" s="205"/>
      <c r="I776" s="205"/>
      <c r="J776" s="205"/>
      <c r="K776" s="205"/>
      <c r="L776" s="205"/>
      <c r="M776" s="205"/>
      <c r="N776" s="205"/>
      <c r="O776" s="205"/>
      <c r="P776" s="205"/>
      <c r="Q776" s="205"/>
      <c r="R776" s="205"/>
      <c r="S776" s="205"/>
      <c r="T776" s="205"/>
      <c r="U776" s="205"/>
      <c r="V776" s="205"/>
      <c r="W776" s="205"/>
      <c r="X776" s="205"/>
      <c r="Y776" s="205"/>
      <c r="Z776" s="205"/>
      <c r="AA776" s="205"/>
      <c r="AB776" s="205"/>
      <c r="AC776" s="205"/>
      <c r="AD776" s="205"/>
      <c r="AE776" s="205"/>
      <c r="AF776" s="205"/>
      <c r="AG776" s="205"/>
      <c r="AH776" s="205"/>
      <c r="AI776" s="205"/>
      <c r="AJ776" s="205"/>
    </row>
    <row r="777" spans="3:36" ht="15.75" customHeight="1">
      <c r="C777" s="203"/>
      <c r="D777" s="205"/>
      <c r="E777" s="205"/>
      <c r="F777" s="205"/>
      <c r="G777" s="205"/>
      <c r="H777" s="205"/>
      <c r="I777" s="205"/>
      <c r="J777" s="205"/>
      <c r="K777" s="205"/>
      <c r="L777" s="205"/>
      <c r="M777" s="205"/>
      <c r="N777" s="205"/>
      <c r="O777" s="205"/>
      <c r="P777" s="205"/>
      <c r="Q777" s="205"/>
      <c r="R777" s="205"/>
      <c r="S777" s="205"/>
      <c r="T777" s="205"/>
      <c r="U777" s="205"/>
      <c r="V777" s="205"/>
      <c r="W777" s="205"/>
      <c r="X777" s="205"/>
      <c r="Y777" s="205"/>
      <c r="Z777" s="205"/>
      <c r="AA777" s="205"/>
      <c r="AB777" s="205"/>
      <c r="AC777" s="205"/>
      <c r="AD777" s="205"/>
      <c r="AE777" s="205"/>
      <c r="AF777" s="205"/>
      <c r="AG777" s="205"/>
      <c r="AH777" s="205"/>
      <c r="AI777" s="205"/>
      <c r="AJ777" s="205"/>
    </row>
    <row r="778" spans="3:36" ht="15.75" customHeight="1">
      <c r="C778" s="203"/>
      <c r="D778" s="205"/>
      <c r="E778" s="205"/>
      <c r="F778" s="205"/>
      <c r="G778" s="205"/>
      <c r="H778" s="205"/>
      <c r="I778" s="205"/>
      <c r="J778" s="205"/>
      <c r="K778" s="205"/>
      <c r="L778" s="205"/>
      <c r="M778" s="205"/>
      <c r="N778" s="205"/>
      <c r="O778" s="205"/>
      <c r="P778" s="205"/>
      <c r="Q778" s="205"/>
      <c r="R778" s="205"/>
      <c r="S778" s="205"/>
      <c r="T778" s="205"/>
      <c r="U778" s="205"/>
      <c r="V778" s="205"/>
      <c r="W778" s="205"/>
      <c r="X778" s="205"/>
      <c r="Y778" s="205"/>
      <c r="Z778" s="205"/>
      <c r="AA778" s="205"/>
      <c r="AB778" s="205"/>
      <c r="AC778" s="205"/>
      <c r="AD778" s="205"/>
      <c r="AE778" s="205"/>
      <c r="AF778" s="205"/>
      <c r="AG778" s="205"/>
      <c r="AH778" s="205"/>
      <c r="AI778" s="205"/>
      <c r="AJ778" s="205"/>
    </row>
    <row r="779" spans="3:36" ht="15.75" customHeight="1">
      <c r="C779" s="203"/>
      <c r="D779" s="205"/>
      <c r="E779" s="205"/>
      <c r="F779" s="205"/>
      <c r="G779" s="205"/>
      <c r="H779" s="205"/>
      <c r="I779" s="205"/>
      <c r="J779" s="205"/>
      <c r="K779" s="205"/>
      <c r="L779" s="205"/>
      <c r="M779" s="205"/>
      <c r="N779" s="205"/>
      <c r="O779" s="205"/>
      <c r="P779" s="205"/>
      <c r="Q779" s="205"/>
      <c r="R779" s="205"/>
      <c r="S779" s="205"/>
      <c r="T779" s="205"/>
      <c r="U779" s="205"/>
      <c r="V779" s="205"/>
      <c r="W779" s="205"/>
      <c r="X779" s="205"/>
      <c r="Y779" s="205"/>
      <c r="Z779" s="205"/>
      <c r="AA779" s="205"/>
      <c r="AB779" s="205"/>
      <c r="AC779" s="205"/>
      <c r="AD779" s="205"/>
      <c r="AE779" s="205"/>
      <c r="AF779" s="205"/>
      <c r="AG779" s="205"/>
      <c r="AH779" s="205"/>
      <c r="AI779" s="205"/>
      <c r="AJ779" s="205"/>
    </row>
    <row r="780" spans="3:36" ht="15.75" customHeight="1">
      <c r="C780" s="203"/>
      <c r="D780" s="205"/>
      <c r="E780" s="205"/>
      <c r="F780" s="205"/>
      <c r="G780" s="205"/>
      <c r="H780" s="205"/>
      <c r="I780" s="205"/>
      <c r="J780" s="205"/>
      <c r="K780" s="205"/>
      <c r="L780" s="205"/>
      <c r="M780" s="205"/>
      <c r="N780" s="205"/>
      <c r="O780" s="205"/>
      <c r="P780" s="205"/>
      <c r="Q780" s="205"/>
      <c r="R780" s="205"/>
      <c r="S780" s="205"/>
      <c r="T780" s="205"/>
      <c r="U780" s="205"/>
      <c r="V780" s="205"/>
      <c r="W780" s="205"/>
      <c r="X780" s="205"/>
      <c r="Y780" s="205"/>
      <c r="Z780" s="205"/>
      <c r="AA780" s="205"/>
      <c r="AB780" s="205"/>
      <c r="AC780" s="205"/>
      <c r="AD780" s="205"/>
      <c r="AE780" s="205"/>
      <c r="AF780" s="205"/>
      <c r="AG780" s="205"/>
      <c r="AH780" s="205"/>
      <c r="AI780" s="205"/>
      <c r="AJ780" s="205"/>
    </row>
    <row r="781" spans="3:36" ht="15.75" customHeight="1">
      <c r="C781" s="203"/>
      <c r="D781" s="205"/>
      <c r="E781" s="205"/>
      <c r="F781" s="205"/>
      <c r="G781" s="205"/>
      <c r="H781" s="205"/>
      <c r="I781" s="205"/>
      <c r="J781" s="205"/>
      <c r="K781" s="205"/>
      <c r="L781" s="205"/>
      <c r="M781" s="205"/>
      <c r="N781" s="205"/>
      <c r="O781" s="205"/>
      <c r="P781" s="205"/>
      <c r="Q781" s="205"/>
      <c r="R781" s="205"/>
      <c r="S781" s="205"/>
      <c r="T781" s="205"/>
      <c r="U781" s="205"/>
      <c r="V781" s="205"/>
      <c r="W781" s="205"/>
      <c r="X781" s="205"/>
      <c r="Y781" s="205"/>
      <c r="Z781" s="205"/>
      <c r="AA781" s="205"/>
      <c r="AB781" s="205"/>
      <c r="AC781" s="205"/>
      <c r="AD781" s="205"/>
      <c r="AE781" s="205"/>
      <c r="AF781" s="205"/>
      <c r="AG781" s="205"/>
      <c r="AH781" s="205"/>
      <c r="AI781" s="205"/>
      <c r="AJ781" s="205"/>
    </row>
    <row r="782" spans="3:36" ht="15.75" customHeight="1">
      <c r="C782" s="203"/>
      <c r="D782" s="205"/>
      <c r="E782" s="205"/>
      <c r="F782" s="205"/>
      <c r="G782" s="205"/>
      <c r="H782" s="205"/>
      <c r="I782" s="205"/>
      <c r="J782" s="205"/>
      <c r="K782" s="205"/>
      <c r="L782" s="205"/>
      <c r="M782" s="205"/>
      <c r="N782" s="205"/>
      <c r="O782" s="205"/>
      <c r="P782" s="205"/>
      <c r="Q782" s="205"/>
      <c r="R782" s="205"/>
      <c r="S782" s="205"/>
      <c r="T782" s="205"/>
      <c r="U782" s="205"/>
      <c r="V782" s="205"/>
      <c r="W782" s="205"/>
      <c r="X782" s="205"/>
      <c r="Y782" s="205"/>
      <c r="Z782" s="205"/>
      <c r="AA782" s="205"/>
      <c r="AB782" s="205"/>
      <c r="AC782" s="205"/>
      <c r="AD782" s="205"/>
      <c r="AE782" s="205"/>
      <c r="AF782" s="205"/>
      <c r="AG782" s="205"/>
      <c r="AH782" s="205"/>
      <c r="AI782" s="205"/>
      <c r="AJ782" s="205"/>
    </row>
    <row r="783" spans="3:36" ht="15.75" customHeight="1">
      <c r="C783" s="203"/>
      <c r="D783" s="205"/>
      <c r="E783" s="205"/>
      <c r="F783" s="205"/>
      <c r="G783" s="205"/>
      <c r="H783" s="205"/>
      <c r="I783" s="205"/>
      <c r="J783" s="205"/>
      <c r="K783" s="205"/>
      <c r="L783" s="205"/>
      <c r="M783" s="205"/>
      <c r="N783" s="205"/>
      <c r="O783" s="205"/>
      <c r="P783" s="205"/>
      <c r="Q783" s="205"/>
      <c r="R783" s="205"/>
      <c r="S783" s="205"/>
      <c r="T783" s="205"/>
      <c r="U783" s="205"/>
      <c r="V783" s="205"/>
      <c r="W783" s="205"/>
      <c r="X783" s="205"/>
      <c r="Y783" s="205"/>
      <c r="Z783" s="205"/>
      <c r="AA783" s="205"/>
      <c r="AB783" s="205"/>
      <c r="AC783" s="205"/>
      <c r="AD783" s="205"/>
      <c r="AE783" s="205"/>
      <c r="AF783" s="205"/>
      <c r="AG783" s="205"/>
      <c r="AH783" s="205"/>
      <c r="AI783" s="205"/>
      <c r="AJ783" s="205"/>
    </row>
    <row r="784" spans="3:36" ht="15.75" customHeight="1">
      <c r="C784" s="203"/>
      <c r="D784" s="205"/>
      <c r="E784" s="205"/>
      <c r="F784" s="205"/>
      <c r="G784" s="205"/>
      <c r="H784" s="205"/>
      <c r="I784" s="205"/>
      <c r="J784" s="205"/>
      <c r="K784" s="205"/>
      <c r="L784" s="205"/>
      <c r="M784" s="205"/>
      <c r="N784" s="205"/>
      <c r="O784" s="205"/>
      <c r="P784" s="205"/>
      <c r="Q784" s="205"/>
      <c r="R784" s="205"/>
      <c r="S784" s="205"/>
      <c r="T784" s="205"/>
      <c r="U784" s="205"/>
      <c r="V784" s="205"/>
      <c r="W784" s="205"/>
      <c r="X784" s="205"/>
      <c r="Y784" s="205"/>
      <c r="Z784" s="205"/>
      <c r="AA784" s="205"/>
      <c r="AB784" s="205"/>
      <c r="AC784" s="205"/>
      <c r="AD784" s="205"/>
      <c r="AE784" s="205"/>
      <c r="AF784" s="205"/>
      <c r="AG784" s="205"/>
      <c r="AH784" s="205"/>
      <c r="AI784" s="205"/>
      <c r="AJ784" s="205"/>
    </row>
    <row r="785" spans="3:36" ht="15.75" customHeight="1">
      <c r="C785" s="203"/>
      <c r="D785" s="205"/>
      <c r="E785" s="205"/>
      <c r="F785" s="205"/>
      <c r="G785" s="205"/>
      <c r="H785" s="205"/>
      <c r="I785" s="205"/>
      <c r="J785" s="205"/>
      <c r="K785" s="205"/>
      <c r="L785" s="205"/>
      <c r="M785" s="205"/>
      <c r="N785" s="205"/>
      <c r="O785" s="205"/>
      <c r="P785" s="205"/>
      <c r="Q785" s="205"/>
      <c r="R785" s="205"/>
      <c r="S785" s="205"/>
      <c r="T785" s="205"/>
      <c r="U785" s="205"/>
      <c r="V785" s="205"/>
      <c r="W785" s="205"/>
      <c r="X785" s="205"/>
      <c r="Y785" s="205"/>
      <c r="Z785" s="205"/>
      <c r="AA785" s="205"/>
      <c r="AB785" s="205"/>
      <c r="AC785" s="205"/>
      <c r="AD785" s="205"/>
      <c r="AE785" s="205"/>
      <c r="AF785" s="205"/>
      <c r="AG785" s="205"/>
      <c r="AH785" s="205"/>
      <c r="AI785" s="205"/>
      <c r="AJ785" s="205"/>
    </row>
    <row r="786" spans="3:36" ht="15.75" customHeight="1">
      <c r="C786" s="203"/>
      <c r="D786" s="205"/>
      <c r="E786" s="205"/>
      <c r="F786" s="205"/>
      <c r="G786" s="205"/>
      <c r="H786" s="205"/>
      <c r="I786" s="205"/>
      <c r="J786" s="205"/>
      <c r="K786" s="205"/>
      <c r="L786" s="205"/>
      <c r="M786" s="205"/>
      <c r="N786" s="205"/>
      <c r="O786" s="205"/>
      <c r="P786" s="205"/>
      <c r="Q786" s="205"/>
      <c r="R786" s="205"/>
      <c r="S786" s="205"/>
      <c r="T786" s="205"/>
      <c r="U786" s="205"/>
      <c r="V786" s="205"/>
      <c r="W786" s="205"/>
      <c r="X786" s="205"/>
      <c r="Y786" s="205"/>
      <c r="Z786" s="205"/>
      <c r="AA786" s="205"/>
      <c r="AB786" s="205"/>
      <c r="AC786" s="205"/>
      <c r="AD786" s="205"/>
      <c r="AE786" s="205"/>
      <c r="AF786" s="205"/>
      <c r="AG786" s="205"/>
      <c r="AH786" s="205"/>
      <c r="AI786" s="205"/>
      <c r="AJ786" s="205"/>
    </row>
    <row r="787" spans="3:36" ht="15.75" customHeight="1">
      <c r="C787" s="203"/>
      <c r="D787" s="205"/>
      <c r="E787" s="205"/>
      <c r="F787" s="205"/>
      <c r="G787" s="205"/>
      <c r="H787" s="205"/>
      <c r="I787" s="205"/>
      <c r="J787" s="205"/>
      <c r="K787" s="205"/>
      <c r="L787" s="205"/>
      <c r="M787" s="205"/>
      <c r="N787" s="205"/>
      <c r="O787" s="205"/>
      <c r="P787" s="205"/>
      <c r="Q787" s="205"/>
      <c r="R787" s="205"/>
      <c r="S787" s="205"/>
      <c r="T787" s="205"/>
      <c r="U787" s="205"/>
      <c r="V787" s="205"/>
      <c r="W787" s="205"/>
      <c r="X787" s="205"/>
      <c r="Y787" s="205"/>
      <c r="Z787" s="205"/>
      <c r="AA787" s="205"/>
      <c r="AB787" s="205"/>
      <c r="AC787" s="205"/>
      <c r="AD787" s="205"/>
      <c r="AE787" s="205"/>
      <c r="AF787" s="205"/>
      <c r="AG787" s="205"/>
      <c r="AH787" s="205"/>
      <c r="AI787" s="205"/>
      <c r="AJ787" s="205"/>
    </row>
    <row r="788" spans="3:36" ht="15.75" customHeight="1">
      <c r="C788" s="203"/>
      <c r="D788" s="205"/>
      <c r="E788" s="205"/>
      <c r="F788" s="205"/>
      <c r="G788" s="205"/>
      <c r="H788" s="205"/>
      <c r="I788" s="205"/>
      <c r="J788" s="205"/>
      <c r="K788" s="205"/>
      <c r="L788" s="205"/>
      <c r="M788" s="205"/>
      <c r="N788" s="205"/>
      <c r="O788" s="205"/>
      <c r="P788" s="205"/>
      <c r="Q788" s="205"/>
      <c r="R788" s="205"/>
      <c r="S788" s="205"/>
      <c r="T788" s="205"/>
      <c r="U788" s="205"/>
      <c r="V788" s="205"/>
      <c r="W788" s="205"/>
      <c r="X788" s="205"/>
      <c r="Y788" s="205"/>
      <c r="Z788" s="205"/>
      <c r="AA788" s="205"/>
      <c r="AB788" s="205"/>
      <c r="AC788" s="205"/>
      <c r="AD788" s="205"/>
      <c r="AE788" s="205"/>
      <c r="AF788" s="205"/>
      <c r="AG788" s="205"/>
      <c r="AH788" s="205"/>
      <c r="AI788" s="205"/>
      <c r="AJ788" s="205"/>
    </row>
    <row r="789" spans="3:36" ht="15.75" customHeight="1">
      <c r="C789" s="203"/>
      <c r="D789" s="205"/>
      <c r="E789" s="205"/>
      <c r="F789" s="205"/>
      <c r="G789" s="205"/>
      <c r="H789" s="205"/>
      <c r="I789" s="205"/>
      <c r="J789" s="205"/>
      <c r="K789" s="205"/>
      <c r="L789" s="205"/>
      <c r="M789" s="205"/>
      <c r="N789" s="205"/>
      <c r="O789" s="205"/>
      <c r="P789" s="205"/>
      <c r="Q789" s="205"/>
      <c r="R789" s="205"/>
      <c r="S789" s="205"/>
      <c r="T789" s="205"/>
      <c r="U789" s="205"/>
      <c r="V789" s="205"/>
      <c r="W789" s="205"/>
      <c r="X789" s="205"/>
      <c r="Y789" s="205"/>
      <c r="Z789" s="205"/>
      <c r="AA789" s="205"/>
      <c r="AB789" s="205"/>
      <c r="AC789" s="205"/>
      <c r="AD789" s="205"/>
      <c r="AE789" s="205"/>
      <c r="AF789" s="205"/>
      <c r="AG789" s="205"/>
      <c r="AH789" s="205"/>
      <c r="AI789" s="205"/>
      <c r="AJ789" s="205"/>
    </row>
    <row r="790" spans="3:36" ht="15.75" customHeight="1">
      <c r="C790" s="203"/>
      <c r="D790" s="205"/>
      <c r="E790" s="205"/>
      <c r="F790" s="205"/>
      <c r="G790" s="205"/>
      <c r="H790" s="205"/>
      <c r="I790" s="205"/>
      <c r="J790" s="205"/>
      <c r="K790" s="205"/>
      <c r="L790" s="205"/>
      <c r="M790" s="205"/>
      <c r="N790" s="205"/>
      <c r="O790" s="205"/>
      <c r="P790" s="205"/>
      <c r="Q790" s="205"/>
      <c r="R790" s="205"/>
      <c r="S790" s="205"/>
      <c r="T790" s="205"/>
      <c r="U790" s="205"/>
      <c r="V790" s="205"/>
      <c r="W790" s="205"/>
      <c r="X790" s="205"/>
      <c r="Y790" s="205"/>
      <c r="Z790" s="205"/>
      <c r="AA790" s="205"/>
      <c r="AB790" s="205"/>
      <c r="AC790" s="205"/>
      <c r="AD790" s="205"/>
      <c r="AE790" s="205"/>
      <c r="AF790" s="205"/>
      <c r="AG790" s="205"/>
      <c r="AH790" s="205"/>
      <c r="AI790" s="205"/>
      <c r="AJ790" s="205"/>
    </row>
    <row r="791" spans="3:36" ht="15.75" customHeight="1">
      <c r="C791" s="203"/>
      <c r="D791" s="205"/>
      <c r="E791" s="205"/>
      <c r="F791" s="205"/>
      <c r="G791" s="205"/>
      <c r="H791" s="205"/>
      <c r="I791" s="205"/>
      <c r="J791" s="205"/>
      <c r="K791" s="205"/>
      <c r="L791" s="205"/>
      <c r="M791" s="205"/>
      <c r="N791" s="205"/>
      <c r="O791" s="205"/>
      <c r="P791" s="205"/>
      <c r="Q791" s="205"/>
      <c r="R791" s="205"/>
      <c r="S791" s="205"/>
      <c r="T791" s="205"/>
      <c r="U791" s="205"/>
      <c r="V791" s="205"/>
      <c r="W791" s="205"/>
      <c r="X791" s="205"/>
      <c r="Y791" s="205"/>
      <c r="Z791" s="205"/>
      <c r="AA791" s="205"/>
      <c r="AB791" s="205"/>
      <c r="AC791" s="205"/>
      <c r="AD791" s="205"/>
      <c r="AE791" s="205"/>
      <c r="AF791" s="205"/>
      <c r="AG791" s="205"/>
      <c r="AH791" s="205"/>
      <c r="AI791" s="205"/>
      <c r="AJ791" s="205"/>
    </row>
    <row r="792" spans="3:36" ht="15.75" customHeight="1">
      <c r="C792" s="203"/>
      <c r="D792" s="205"/>
      <c r="E792" s="205"/>
      <c r="F792" s="205"/>
      <c r="G792" s="205"/>
      <c r="H792" s="205"/>
      <c r="I792" s="205"/>
      <c r="J792" s="205"/>
      <c r="K792" s="205"/>
      <c r="L792" s="205"/>
      <c r="M792" s="205"/>
      <c r="N792" s="205"/>
      <c r="O792" s="205"/>
      <c r="P792" s="205"/>
      <c r="Q792" s="205"/>
      <c r="R792" s="205"/>
      <c r="S792" s="205"/>
      <c r="T792" s="205"/>
      <c r="U792" s="205"/>
      <c r="V792" s="205"/>
      <c r="W792" s="205"/>
      <c r="X792" s="205"/>
      <c r="Y792" s="205"/>
      <c r="Z792" s="205"/>
      <c r="AA792" s="205"/>
      <c r="AB792" s="205"/>
      <c r="AC792" s="205"/>
      <c r="AD792" s="205"/>
      <c r="AE792" s="205"/>
      <c r="AF792" s="205"/>
      <c r="AG792" s="205"/>
      <c r="AH792" s="205"/>
      <c r="AI792" s="205"/>
      <c r="AJ792" s="205"/>
    </row>
    <row r="793" spans="3:36" ht="15.75" customHeight="1">
      <c r="C793" s="203"/>
      <c r="D793" s="205"/>
      <c r="E793" s="205"/>
      <c r="F793" s="205"/>
      <c r="G793" s="205"/>
      <c r="H793" s="205"/>
      <c r="I793" s="205"/>
      <c r="J793" s="205"/>
      <c r="K793" s="205"/>
      <c r="L793" s="205"/>
      <c r="M793" s="205"/>
      <c r="N793" s="205"/>
      <c r="O793" s="205"/>
      <c r="P793" s="205"/>
      <c r="Q793" s="205"/>
      <c r="R793" s="205"/>
      <c r="S793" s="205"/>
      <c r="T793" s="205"/>
      <c r="U793" s="205"/>
      <c r="V793" s="205"/>
      <c r="W793" s="205"/>
      <c r="X793" s="205"/>
      <c r="Y793" s="205"/>
      <c r="Z793" s="205"/>
      <c r="AA793" s="205"/>
      <c r="AB793" s="205"/>
      <c r="AC793" s="205"/>
      <c r="AD793" s="205"/>
      <c r="AE793" s="205"/>
      <c r="AF793" s="205"/>
      <c r="AG793" s="205"/>
      <c r="AH793" s="205"/>
      <c r="AI793" s="205"/>
      <c r="AJ793" s="205"/>
    </row>
    <row r="794" spans="3:36" ht="15.75" customHeight="1">
      <c r="C794" s="203"/>
      <c r="D794" s="205"/>
      <c r="E794" s="205"/>
      <c r="F794" s="205"/>
      <c r="G794" s="205"/>
      <c r="H794" s="205"/>
      <c r="I794" s="205"/>
      <c r="J794" s="205"/>
      <c r="K794" s="205"/>
      <c r="L794" s="205"/>
      <c r="M794" s="205"/>
      <c r="N794" s="205"/>
      <c r="O794" s="205"/>
      <c r="P794" s="205"/>
      <c r="Q794" s="205"/>
      <c r="R794" s="205"/>
      <c r="S794" s="205"/>
      <c r="T794" s="205"/>
      <c r="U794" s="205"/>
      <c r="V794" s="205"/>
      <c r="W794" s="205"/>
      <c r="X794" s="205"/>
      <c r="Y794" s="205"/>
      <c r="Z794" s="205"/>
      <c r="AA794" s="205"/>
      <c r="AB794" s="205"/>
      <c r="AC794" s="205"/>
      <c r="AD794" s="205"/>
      <c r="AE794" s="205"/>
      <c r="AF794" s="205"/>
      <c r="AG794" s="205"/>
      <c r="AH794" s="205"/>
      <c r="AI794" s="205"/>
      <c r="AJ794" s="205"/>
    </row>
    <row r="795" spans="3:36" ht="15.75" customHeight="1">
      <c r="C795" s="203"/>
      <c r="D795" s="205"/>
      <c r="E795" s="205"/>
      <c r="F795" s="205"/>
      <c r="G795" s="205"/>
      <c r="H795" s="205"/>
      <c r="I795" s="205"/>
      <c r="J795" s="205"/>
      <c r="K795" s="205"/>
      <c r="L795" s="205"/>
      <c r="M795" s="205"/>
      <c r="N795" s="205"/>
      <c r="O795" s="205"/>
      <c r="P795" s="205"/>
      <c r="Q795" s="205"/>
      <c r="R795" s="205"/>
      <c r="S795" s="205"/>
      <c r="T795" s="205"/>
      <c r="U795" s="205"/>
      <c r="V795" s="205"/>
      <c r="W795" s="205"/>
      <c r="X795" s="205"/>
      <c r="Y795" s="205"/>
      <c r="Z795" s="205"/>
      <c r="AA795" s="205"/>
      <c r="AB795" s="205"/>
      <c r="AC795" s="205"/>
      <c r="AD795" s="205"/>
      <c r="AE795" s="205"/>
      <c r="AF795" s="205"/>
      <c r="AG795" s="205"/>
      <c r="AH795" s="205"/>
      <c r="AI795" s="205"/>
      <c r="AJ795" s="205"/>
    </row>
    <row r="796" spans="3:36" ht="15.75" customHeight="1">
      <c r="C796" s="203"/>
      <c r="D796" s="205"/>
      <c r="E796" s="205"/>
      <c r="F796" s="205"/>
      <c r="G796" s="205"/>
      <c r="H796" s="205"/>
      <c r="I796" s="205"/>
      <c r="J796" s="205"/>
      <c r="K796" s="205"/>
      <c r="L796" s="205"/>
      <c r="M796" s="205"/>
      <c r="N796" s="205"/>
      <c r="O796" s="205"/>
      <c r="P796" s="205"/>
      <c r="Q796" s="205"/>
      <c r="R796" s="205"/>
      <c r="S796" s="205"/>
      <c r="T796" s="205"/>
      <c r="U796" s="205"/>
      <c r="V796" s="205"/>
      <c r="W796" s="205"/>
      <c r="X796" s="205"/>
      <c r="Y796" s="205"/>
      <c r="Z796" s="205"/>
      <c r="AA796" s="205"/>
      <c r="AB796" s="205"/>
      <c r="AC796" s="205"/>
      <c r="AD796" s="205"/>
      <c r="AE796" s="205"/>
      <c r="AF796" s="205"/>
      <c r="AG796" s="205"/>
      <c r="AH796" s="205"/>
      <c r="AI796" s="205"/>
      <c r="AJ796" s="205"/>
    </row>
    <row r="797" spans="3:36" ht="15.75" customHeight="1">
      <c r="C797" s="203"/>
      <c r="D797" s="205"/>
      <c r="E797" s="205"/>
      <c r="F797" s="205"/>
      <c r="G797" s="205"/>
      <c r="H797" s="205"/>
      <c r="I797" s="205"/>
      <c r="J797" s="205"/>
      <c r="K797" s="205"/>
      <c r="L797" s="205"/>
      <c r="M797" s="205"/>
      <c r="N797" s="205"/>
      <c r="O797" s="205"/>
      <c r="P797" s="205"/>
      <c r="Q797" s="205"/>
      <c r="R797" s="205"/>
      <c r="S797" s="205"/>
      <c r="T797" s="205"/>
      <c r="U797" s="205"/>
      <c r="V797" s="205"/>
      <c r="W797" s="205"/>
      <c r="X797" s="205"/>
      <c r="Y797" s="205"/>
      <c r="Z797" s="205"/>
      <c r="AA797" s="205"/>
      <c r="AB797" s="205"/>
      <c r="AC797" s="205"/>
      <c r="AD797" s="205"/>
      <c r="AE797" s="205"/>
      <c r="AF797" s="205"/>
      <c r="AG797" s="205"/>
      <c r="AH797" s="205"/>
      <c r="AI797" s="205"/>
      <c r="AJ797" s="205"/>
    </row>
    <row r="798" spans="3:36" ht="15.75" customHeight="1">
      <c r="C798" s="203"/>
      <c r="D798" s="205"/>
      <c r="E798" s="205"/>
      <c r="F798" s="205"/>
      <c r="G798" s="205"/>
      <c r="H798" s="205"/>
      <c r="I798" s="205"/>
      <c r="J798" s="205"/>
      <c r="K798" s="205"/>
      <c r="L798" s="205"/>
      <c r="M798" s="205"/>
      <c r="N798" s="205"/>
      <c r="O798" s="205"/>
      <c r="P798" s="205"/>
      <c r="Q798" s="205"/>
      <c r="R798" s="205"/>
      <c r="S798" s="205"/>
      <c r="T798" s="205"/>
      <c r="U798" s="205"/>
      <c r="V798" s="205"/>
      <c r="W798" s="205"/>
      <c r="X798" s="205"/>
      <c r="Y798" s="205"/>
      <c r="Z798" s="205"/>
      <c r="AA798" s="205"/>
      <c r="AB798" s="205"/>
      <c r="AC798" s="205"/>
      <c r="AD798" s="205"/>
      <c r="AE798" s="205"/>
      <c r="AF798" s="205"/>
      <c r="AG798" s="205"/>
      <c r="AH798" s="205"/>
      <c r="AI798" s="205"/>
      <c r="AJ798" s="205"/>
    </row>
    <row r="799" spans="3:36" ht="15.75" customHeight="1">
      <c r="C799" s="203"/>
      <c r="D799" s="205"/>
      <c r="E799" s="205"/>
      <c r="F799" s="205"/>
      <c r="G799" s="205"/>
      <c r="H799" s="205"/>
      <c r="I799" s="205"/>
      <c r="J799" s="205"/>
      <c r="K799" s="205"/>
      <c r="L799" s="205"/>
      <c r="M799" s="205"/>
      <c r="N799" s="205"/>
      <c r="O799" s="205"/>
      <c r="P799" s="205"/>
      <c r="Q799" s="205"/>
      <c r="R799" s="205"/>
      <c r="S799" s="205"/>
      <c r="T799" s="205"/>
      <c r="U799" s="205"/>
      <c r="V799" s="205"/>
      <c r="W799" s="205"/>
      <c r="X799" s="205"/>
      <c r="Y799" s="205"/>
      <c r="Z799" s="205"/>
      <c r="AA799" s="205"/>
      <c r="AB799" s="205"/>
      <c r="AC799" s="205"/>
      <c r="AD799" s="205"/>
      <c r="AE799" s="205"/>
      <c r="AF799" s="205"/>
      <c r="AG799" s="205"/>
      <c r="AH799" s="205"/>
      <c r="AI799" s="205"/>
      <c r="AJ799" s="205"/>
    </row>
    <row r="800" spans="3:36" ht="15.75" customHeight="1">
      <c r="C800" s="203"/>
      <c r="D800" s="205"/>
      <c r="E800" s="205"/>
      <c r="F800" s="205"/>
      <c r="G800" s="205"/>
      <c r="H800" s="205"/>
      <c r="I800" s="205"/>
      <c r="J800" s="205"/>
      <c r="K800" s="205"/>
      <c r="L800" s="205"/>
      <c r="M800" s="205"/>
      <c r="N800" s="205"/>
      <c r="O800" s="205"/>
      <c r="P800" s="205"/>
      <c r="Q800" s="205"/>
      <c r="R800" s="205"/>
      <c r="S800" s="205"/>
      <c r="T800" s="205"/>
      <c r="U800" s="205"/>
      <c r="V800" s="205"/>
      <c r="W800" s="205"/>
      <c r="X800" s="205"/>
      <c r="Y800" s="205"/>
      <c r="Z800" s="205"/>
      <c r="AA800" s="205"/>
      <c r="AB800" s="205"/>
      <c r="AC800" s="205"/>
      <c r="AD800" s="205"/>
      <c r="AE800" s="205"/>
      <c r="AF800" s="205"/>
      <c r="AG800" s="205"/>
      <c r="AH800" s="205"/>
      <c r="AI800" s="205"/>
      <c r="AJ800" s="205"/>
    </row>
    <row r="801" spans="3:36" ht="15.75" customHeight="1">
      <c r="C801" s="203"/>
      <c r="D801" s="205"/>
      <c r="E801" s="205"/>
      <c r="F801" s="205"/>
      <c r="G801" s="205"/>
      <c r="H801" s="205"/>
      <c r="I801" s="205"/>
      <c r="J801" s="205"/>
      <c r="K801" s="205"/>
      <c r="L801" s="205"/>
      <c r="M801" s="205"/>
      <c r="N801" s="205"/>
      <c r="O801" s="205"/>
      <c r="P801" s="205"/>
      <c r="Q801" s="205"/>
      <c r="R801" s="205"/>
      <c r="S801" s="205"/>
      <c r="T801" s="205"/>
      <c r="U801" s="205"/>
      <c r="V801" s="205"/>
      <c r="W801" s="205"/>
      <c r="X801" s="205"/>
      <c r="Y801" s="205"/>
      <c r="Z801" s="205"/>
      <c r="AA801" s="205"/>
      <c r="AB801" s="205"/>
      <c r="AC801" s="205"/>
      <c r="AD801" s="205"/>
      <c r="AE801" s="205"/>
      <c r="AF801" s="205"/>
      <c r="AG801" s="205"/>
      <c r="AH801" s="205"/>
      <c r="AI801" s="205"/>
      <c r="AJ801" s="205"/>
    </row>
    <row r="802" spans="3:36" ht="15.75" customHeight="1">
      <c r="C802" s="203"/>
      <c r="D802" s="205"/>
      <c r="E802" s="205"/>
      <c r="F802" s="205"/>
      <c r="G802" s="205"/>
      <c r="H802" s="205"/>
      <c r="I802" s="205"/>
      <c r="J802" s="205"/>
      <c r="K802" s="205"/>
      <c r="L802" s="205"/>
      <c r="M802" s="205"/>
      <c r="N802" s="205"/>
      <c r="O802" s="205"/>
      <c r="P802" s="205"/>
      <c r="Q802" s="205"/>
      <c r="R802" s="205"/>
      <c r="S802" s="205"/>
      <c r="T802" s="205"/>
      <c r="U802" s="205"/>
      <c r="V802" s="205"/>
      <c r="W802" s="205"/>
      <c r="X802" s="205"/>
      <c r="Y802" s="205"/>
      <c r="Z802" s="205"/>
      <c r="AA802" s="205"/>
      <c r="AB802" s="205"/>
      <c r="AC802" s="205"/>
      <c r="AD802" s="205"/>
      <c r="AE802" s="205"/>
      <c r="AF802" s="205"/>
      <c r="AG802" s="205"/>
      <c r="AH802" s="205"/>
      <c r="AI802" s="205"/>
      <c r="AJ802" s="205"/>
    </row>
    <row r="803" spans="3:36" ht="15.75" customHeight="1">
      <c r="C803" s="203"/>
      <c r="D803" s="205"/>
      <c r="E803" s="205"/>
      <c r="F803" s="205"/>
      <c r="G803" s="205"/>
      <c r="H803" s="205"/>
      <c r="I803" s="205"/>
      <c r="J803" s="205"/>
      <c r="K803" s="205"/>
      <c r="L803" s="205"/>
      <c r="M803" s="205"/>
      <c r="N803" s="205"/>
      <c r="O803" s="205"/>
      <c r="P803" s="205"/>
      <c r="Q803" s="205"/>
      <c r="R803" s="205"/>
      <c r="S803" s="205"/>
      <c r="T803" s="205"/>
      <c r="U803" s="205"/>
      <c r="V803" s="205"/>
      <c r="W803" s="205"/>
      <c r="X803" s="205"/>
      <c r="Y803" s="205"/>
      <c r="Z803" s="205"/>
      <c r="AA803" s="205"/>
      <c r="AB803" s="205"/>
      <c r="AC803" s="205"/>
      <c r="AD803" s="205"/>
      <c r="AE803" s="205"/>
      <c r="AF803" s="205"/>
      <c r="AG803" s="205"/>
      <c r="AH803" s="205"/>
      <c r="AI803" s="205"/>
      <c r="AJ803" s="205"/>
    </row>
    <row r="804" spans="3:36" ht="15.75" customHeight="1">
      <c r="C804" s="203"/>
      <c r="D804" s="205"/>
      <c r="E804" s="205"/>
      <c r="F804" s="205"/>
      <c r="G804" s="205"/>
      <c r="H804" s="205"/>
      <c r="I804" s="205"/>
      <c r="J804" s="205"/>
      <c r="K804" s="205"/>
      <c r="L804" s="205"/>
      <c r="M804" s="205"/>
      <c r="N804" s="205"/>
      <c r="O804" s="205"/>
      <c r="P804" s="205"/>
      <c r="Q804" s="205"/>
      <c r="R804" s="205"/>
      <c r="S804" s="205"/>
      <c r="T804" s="205"/>
      <c r="U804" s="205"/>
      <c r="V804" s="205"/>
      <c r="W804" s="205"/>
      <c r="X804" s="205"/>
      <c r="Y804" s="205"/>
      <c r="Z804" s="205"/>
      <c r="AA804" s="205"/>
      <c r="AB804" s="205"/>
      <c r="AC804" s="205"/>
      <c r="AD804" s="205"/>
      <c r="AE804" s="205"/>
      <c r="AF804" s="205"/>
      <c r="AG804" s="205"/>
      <c r="AH804" s="205"/>
      <c r="AI804" s="205"/>
      <c r="AJ804" s="205"/>
    </row>
    <row r="805" spans="3:36" ht="15.75" customHeight="1">
      <c r="C805" s="203"/>
      <c r="D805" s="205"/>
      <c r="E805" s="205"/>
      <c r="F805" s="205"/>
      <c r="G805" s="205"/>
      <c r="H805" s="205"/>
      <c r="I805" s="205"/>
      <c r="J805" s="205"/>
      <c r="K805" s="205"/>
      <c r="L805" s="205"/>
      <c r="M805" s="205"/>
      <c r="N805" s="205"/>
      <c r="O805" s="205"/>
      <c r="P805" s="205"/>
      <c r="Q805" s="205"/>
      <c r="R805" s="205"/>
      <c r="S805" s="205"/>
      <c r="T805" s="205"/>
      <c r="U805" s="205"/>
      <c r="V805" s="205"/>
      <c r="W805" s="205"/>
      <c r="X805" s="205"/>
      <c r="Y805" s="205"/>
      <c r="Z805" s="205"/>
      <c r="AA805" s="205"/>
      <c r="AB805" s="205"/>
      <c r="AC805" s="205"/>
      <c r="AD805" s="205"/>
      <c r="AE805" s="205"/>
      <c r="AF805" s="205"/>
      <c r="AG805" s="205"/>
      <c r="AH805" s="205"/>
      <c r="AI805" s="205"/>
      <c r="AJ805" s="205"/>
    </row>
    <row r="806" spans="3:36" ht="15.75" customHeight="1">
      <c r="C806" s="203"/>
      <c r="D806" s="205"/>
      <c r="E806" s="205"/>
      <c r="F806" s="205"/>
      <c r="G806" s="205"/>
      <c r="H806" s="205"/>
      <c r="I806" s="205"/>
      <c r="J806" s="205"/>
      <c r="K806" s="205"/>
      <c r="L806" s="205"/>
      <c r="M806" s="205"/>
      <c r="N806" s="205"/>
      <c r="O806" s="205"/>
      <c r="P806" s="205"/>
      <c r="Q806" s="205"/>
      <c r="R806" s="205"/>
      <c r="S806" s="205"/>
      <c r="T806" s="205"/>
      <c r="U806" s="205"/>
      <c r="V806" s="205"/>
      <c r="W806" s="205"/>
      <c r="X806" s="205"/>
      <c r="Y806" s="205"/>
      <c r="Z806" s="205"/>
      <c r="AA806" s="205"/>
      <c r="AB806" s="205"/>
      <c r="AC806" s="205"/>
      <c r="AD806" s="205"/>
      <c r="AE806" s="205"/>
      <c r="AF806" s="205"/>
      <c r="AG806" s="205"/>
      <c r="AH806" s="205"/>
      <c r="AI806" s="205"/>
      <c r="AJ806" s="205"/>
    </row>
    <row r="807" spans="3:36" ht="15.75" customHeight="1">
      <c r="C807" s="203"/>
      <c r="D807" s="205"/>
      <c r="E807" s="205"/>
      <c r="F807" s="205"/>
      <c r="G807" s="205"/>
      <c r="H807" s="205"/>
      <c r="I807" s="205"/>
      <c r="J807" s="205"/>
      <c r="K807" s="205"/>
      <c r="L807" s="205"/>
      <c r="M807" s="205"/>
      <c r="N807" s="205"/>
      <c r="O807" s="205"/>
      <c r="P807" s="205"/>
      <c r="Q807" s="205"/>
      <c r="R807" s="205"/>
      <c r="S807" s="205"/>
      <c r="T807" s="205"/>
      <c r="U807" s="205"/>
      <c r="V807" s="205"/>
      <c r="W807" s="205"/>
      <c r="X807" s="205"/>
      <c r="Y807" s="205"/>
      <c r="Z807" s="205"/>
      <c r="AA807" s="205"/>
      <c r="AB807" s="205"/>
      <c r="AC807" s="205"/>
      <c r="AD807" s="205"/>
      <c r="AE807" s="205"/>
      <c r="AF807" s="205"/>
      <c r="AG807" s="205"/>
      <c r="AH807" s="205"/>
      <c r="AI807" s="205"/>
      <c r="AJ807" s="205"/>
    </row>
    <row r="808" spans="3:36" ht="15.75" customHeight="1">
      <c r="C808" s="203"/>
      <c r="D808" s="205"/>
      <c r="E808" s="205"/>
      <c r="F808" s="205"/>
      <c r="G808" s="205"/>
      <c r="H808" s="205"/>
      <c r="I808" s="205"/>
      <c r="J808" s="205"/>
      <c r="K808" s="205"/>
      <c r="L808" s="205"/>
      <c r="M808" s="205"/>
      <c r="N808" s="205"/>
      <c r="O808" s="205"/>
      <c r="P808" s="205"/>
      <c r="Q808" s="205"/>
      <c r="R808" s="205"/>
      <c r="S808" s="205"/>
      <c r="T808" s="205"/>
      <c r="U808" s="205"/>
      <c r="V808" s="205"/>
      <c r="W808" s="205"/>
      <c r="X808" s="205"/>
      <c r="Y808" s="205"/>
      <c r="Z808" s="205"/>
      <c r="AA808" s="205"/>
      <c r="AB808" s="205"/>
      <c r="AC808" s="205"/>
      <c r="AD808" s="205"/>
      <c r="AE808" s="205"/>
      <c r="AF808" s="205"/>
      <c r="AG808" s="205"/>
      <c r="AH808" s="205"/>
      <c r="AI808" s="205"/>
      <c r="AJ808" s="205"/>
    </row>
    <row r="809" spans="3:36" ht="15.75" customHeight="1">
      <c r="C809" s="203"/>
      <c r="D809" s="205"/>
      <c r="E809" s="205"/>
      <c r="F809" s="205"/>
      <c r="G809" s="205"/>
      <c r="H809" s="205"/>
      <c r="I809" s="205"/>
      <c r="J809" s="205"/>
      <c r="K809" s="205"/>
      <c r="L809" s="205"/>
      <c r="M809" s="205"/>
      <c r="N809" s="205"/>
      <c r="O809" s="205"/>
      <c r="P809" s="205"/>
      <c r="Q809" s="205"/>
      <c r="R809" s="205"/>
      <c r="S809" s="205"/>
      <c r="T809" s="205"/>
      <c r="U809" s="205"/>
      <c r="V809" s="205"/>
      <c r="W809" s="205"/>
      <c r="X809" s="205"/>
      <c r="Y809" s="205"/>
      <c r="Z809" s="205"/>
      <c r="AA809" s="205"/>
      <c r="AB809" s="205"/>
      <c r="AC809" s="205"/>
      <c r="AD809" s="205"/>
      <c r="AE809" s="205"/>
      <c r="AF809" s="205"/>
      <c r="AG809" s="205"/>
      <c r="AH809" s="205"/>
      <c r="AI809" s="205"/>
      <c r="AJ809" s="205"/>
    </row>
    <row r="810" spans="3:36" ht="15.75" customHeight="1">
      <c r="C810" s="203"/>
      <c r="D810" s="205"/>
      <c r="E810" s="205"/>
      <c r="F810" s="205"/>
      <c r="G810" s="205"/>
      <c r="H810" s="205"/>
      <c r="I810" s="205"/>
      <c r="J810" s="205"/>
      <c r="K810" s="205"/>
      <c r="L810" s="205"/>
      <c r="M810" s="205"/>
      <c r="N810" s="205"/>
      <c r="O810" s="205"/>
      <c r="P810" s="205"/>
      <c r="Q810" s="205"/>
      <c r="R810" s="205"/>
      <c r="S810" s="205"/>
      <c r="T810" s="205"/>
      <c r="U810" s="205"/>
      <c r="V810" s="205"/>
      <c r="W810" s="205"/>
      <c r="X810" s="205"/>
      <c r="Y810" s="205"/>
      <c r="Z810" s="205"/>
      <c r="AA810" s="205"/>
      <c r="AB810" s="205"/>
      <c r="AC810" s="205"/>
      <c r="AD810" s="205"/>
      <c r="AE810" s="205"/>
      <c r="AF810" s="205"/>
      <c r="AG810" s="205"/>
      <c r="AH810" s="205"/>
      <c r="AI810" s="205"/>
      <c r="AJ810" s="205"/>
    </row>
    <row r="811" spans="3:36" ht="15.75" customHeight="1">
      <c r="C811" s="203"/>
      <c r="D811" s="205"/>
      <c r="E811" s="205"/>
      <c r="F811" s="205"/>
      <c r="G811" s="205"/>
      <c r="H811" s="205"/>
      <c r="I811" s="205"/>
      <c r="J811" s="205"/>
      <c r="K811" s="205"/>
      <c r="L811" s="205"/>
      <c r="M811" s="205"/>
      <c r="N811" s="205"/>
      <c r="O811" s="205"/>
      <c r="P811" s="205"/>
      <c r="Q811" s="205"/>
      <c r="R811" s="205"/>
      <c r="S811" s="205"/>
      <c r="T811" s="205"/>
      <c r="U811" s="205"/>
      <c r="V811" s="205"/>
      <c r="W811" s="205"/>
      <c r="X811" s="205"/>
      <c r="Y811" s="205"/>
      <c r="Z811" s="205"/>
      <c r="AA811" s="205"/>
      <c r="AB811" s="205"/>
      <c r="AC811" s="205"/>
      <c r="AD811" s="205"/>
      <c r="AE811" s="205"/>
      <c r="AF811" s="205"/>
      <c r="AG811" s="205"/>
      <c r="AH811" s="205"/>
      <c r="AI811" s="205"/>
      <c r="AJ811" s="205"/>
    </row>
    <row r="812" spans="3:36" ht="15.75" customHeight="1">
      <c r="C812" s="203"/>
      <c r="D812" s="205"/>
      <c r="E812" s="205"/>
      <c r="F812" s="205"/>
      <c r="G812" s="205"/>
      <c r="H812" s="205"/>
      <c r="I812" s="205"/>
      <c r="J812" s="205"/>
      <c r="K812" s="205"/>
      <c r="L812" s="205"/>
      <c r="M812" s="205"/>
      <c r="N812" s="205"/>
      <c r="O812" s="205"/>
      <c r="P812" s="205"/>
      <c r="Q812" s="205"/>
      <c r="R812" s="205"/>
      <c r="S812" s="205"/>
      <c r="T812" s="205"/>
      <c r="U812" s="205"/>
      <c r="V812" s="205"/>
      <c r="W812" s="205"/>
      <c r="X812" s="205"/>
      <c r="Y812" s="205"/>
      <c r="Z812" s="205"/>
      <c r="AA812" s="205"/>
      <c r="AB812" s="205"/>
      <c r="AC812" s="205"/>
      <c r="AD812" s="205"/>
      <c r="AE812" s="205"/>
      <c r="AF812" s="205"/>
      <c r="AG812" s="205"/>
      <c r="AH812" s="205"/>
      <c r="AI812" s="205"/>
      <c r="AJ812" s="205"/>
    </row>
    <row r="813" spans="3:36" ht="15.75" customHeight="1">
      <c r="C813" s="203"/>
      <c r="D813" s="205"/>
      <c r="E813" s="205"/>
      <c r="F813" s="205"/>
      <c r="G813" s="205"/>
      <c r="H813" s="205"/>
      <c r="I813" s="205"/>
      <c r="J813" s="205"/>
      <c r="K813" s="205"/>
      <c r="L813" s="205"/>
      <c r="M813" s="205"/>
      <c r="N813" s="205"/>
      <c r="O813" s="205"/>
      <c r="P813" s="205"/>
      <c r="Q813" s="205"/>
      <c r="R813" s="205"/>
      <c r="S813" s="205"/>
      <c r="T813" s="205"/>
      <c r="U813" s="205"/>
      <c r="V813" s="205"/>
      <c r="W813" s="205"/>
      <c r="X813" s="205"/>
      <c r="Y813" s="205"/>
      <c r="Z813" s="205"/>
      <c r="AA813" s="205"/>
      <c r="AB813" s="205"/>
      <c r="AC813" s="205"/>
      <c r="AD813" s="205"/>
      <c r="AE813" s="205"/>
      <c r="AF813" s="205"/>
      <c r="AG813" s="205"/>
      <c r="AH813" s="205"/>
      <c r="AI813" s="205"/>
      <c r="AJ813" s="205"/>
    </row>
    <row r="814" spans="3:36" ht="15.75" customHeight="1">
      <c r="C814" s="203"/>
      <c r="D814" s="205"/>
      <c r="E814" s="205"/>
      <c r="F814" s="205"/>
      <c r="G814" s="205"/>
      <c r="H814" s="205"/>
      <c r="I814" s="205"/>
      <c r="J814" s="205"/>
      <c r="K814" s="205"/>
      <c r="L814" s="205"/>
      <c r="M814" s="205"/>
      <c r="N814" s="205"/>
      <c r="O814" s="205"/>
      <c r="P814" s="205"/>
      <c r="Q814" s="205"/>
      <c r="R814" s="205"/>
      <c r="S814" s="205"/>
      <c r="T814" s="205"/>
      <c r="U814" s="205"/>
      <c r="V814" s="205"/>
      <c r="W814" s="205"/>
      <c r="X814" s="205"/>
      <c r="Y814" s="205"/>
      <c r="Z814" s="205"/>
      <c r="AA814" s="205"/>
      <c r="AB814" s="205"/>
      <c r="AC814" s="205"/>
      <c r="AD814" s="205"/>
      <c r="AE814" s="205"/>
      <c r="AF814" s="205"/>
      <c r="AG814" s="205"/>
      <c r="AH814" s="205"/>
      <c r="AI814" s="205"/>
      <c r="AJ814" s="205"/>
    </row>
    <row r="815" spans="3:36" ht="15.75" customHeight="1">
      <c r="C815" s="203"/>
      <c r="D815" s="205"/>
      <c r="E815" s="205"/>
      <c r="F815" s="205"/>
      <c r="G815" s="205"/>
      <c r="H815" s="205"/>
      <c r="I815" s="205"/>
      <c r="J815" s="205"/>
      <c r="K815" s="205"/>
      <c r="L815" s="205"/>
      <c r="M815" s="205"/>
      <c r="N815" s="205"/>
      <c r="O815" s="205"/>
      <c r="P815" s="205"/>
      <c r="Q815" s="205"/>
      <c r="R815" s="205"/>
      <c r="S815" s="205"/>
      <c r="T815" s="205"/>
      <c r="U815" s="205"/>
      <c r="V815" s="205"/>
      <c r="W815" s="205"/>
      <c r="X815" s="205"/>
      <c r="Y815" s="205"/>
      <c r="Z815" s="205"/>
      <c r="AA815" s="205"/>
      <c r="AB815" s="205"/>
      <c r="AC815" s="205"/>
      <c r="AD815" s="205"/>
      <c r="AE815" s="205"/>
      <c r="AF815" s="205"/>
      <c r="AG815" s="205"/>
      <c r="AH815" s="205"/>
      <c r="AI815" s="205"/>
      <c r="AJ815" s="205"/>
    </row>
    <row r="816" spans="3:36" ht="15.75" customHeight="1">
      <c r="C816" s="203"/>
      <c r="D816" s="205"/>
      <c r="E816" s="205"/>
      <c r="F816" s="205"/>
      <c r="G816" s="205"/>
      <c r="H816" s="205"/>
      <c r="I816" s="205"/>
      <c r="J816" s="205"/>
      <c r="K816" s="205"/>
      <c r="L816" s="205"/>
      <c r="M816" s="205"/>
      <c r="N816" s="205"/>
      <c r="O816" s="205"/>
      <c r="P816" s="205"/>
      <c r="Q816" s="205"/>
      <c r="R816" s="205"/>
      <c r="S816" s="205"/>
      <c r="T816" s="205"/>
      <c r="U816" s="205"/>
      <c r="V816" s="205"/>
      <c r="W816" s="205"/>
      <c r="X816" s="205"/>
      <c r="Y816" s="205"/>
      <c r="Z816" s="205"/>
      <c r="AA816" s="205"/>
      <c r="AB816" s="205"/>
      <c r="AC816" s="205"/>
      <c r="AD816" s="205"/>
      <c r="AE816" s="205"/>
      <c r="AF816" s="205"/>
      <c r="AG816" s="205"/>
      <c r="AH816" s="205"/>
      <c r="AI816" s="205"/>
      <c r="AJ816" s="205"/>
    </row>
    <row r="817" spans="3:36" ht="15.75" customHeight="1">
      <c r="C817" s="203"/>
      <c r="D817" s="205"/>
      <c r="E817" s="205"/>
      <c r="F817" s="205"/>
      <c r="G817" s="205"/>
      <c r="H817" s="205"/>
      <c r="I817" s="205"/>
      <c r="J817" s="205"/>
      <c r="K817" s="205"/>
      <c r="L817" s="205"/>
      <c r="M817" s="205"/>
      <c r="N817" s="205"/>
      <c r="O817" s="205"/>
      <c r="P817" s="205"/>
      <c r="Q817" s="205"/>
      <c r="R817" s="205"/>
      <c r="S817" s="205"/>
      <c r="T817" s="205"/>
      <c r="U817" s="205"/>
      <c r="V817" s="205"/>
      <c r="W817" s="205"/>
      <c r="X817" s="205"/>
      <c r="Y817" s="205"/>
      <c r="Z817" s="205"/>
      <c r="AA817" s="205"/>
      <c r="AB817" s="205"/>
      <c r="AC817" s="205"/>
      <c r="AD817" s="205"/>
      <c r="AE817" s="205"/>
      <c r="AF817" s="205"/>
      <c r="AG817" s="205"/>
      <c r="AH817" s="205"/>
      <c r="AI817" s="205"/>
      <c r="AJ817" s="205"/>
    </row>
    <row r="818" spans="3:36" ht="15.75" customHeight="1">
      <c r="C818" s="203"/>
      <c r="D818" s="205"/>
      <c r="E818" s="205"/>
      <c r="F818" s="205"/>
      <c r="G818" s="205"/>
      <c r="H818" s="205"/>
      <c r="I818" s="205"/>
      <c r="J818" s="205"/>
      <c r="K818" s="205"/>
      <c r="L818" s="205"/>
      <c r="M818" s="205"/>
      <c r="N818" s="205"/>
      <c r="O818" s="205"/>
      <c r="P818" s="205"/>
      <c r="Q818" s="205"/>
      <c r="R818" s="205"/>
      <c r="S818" s="205"/>
      <c r="T818" s="205"/>
      <c r="U818" s="205"/>
      <c r="V818" s="205"/>
      <c r="W818" s="205"/>
      <c r="X818" s="205"/>
      <c r="Y818" s="205"/>
      <c r="Z818" s="205"/>
      <c r="AA818" s="205"/>
      <c r="AB818" s="205"/>
      <c r="AC818" s="205"/>
      <c r="AD818" s="205"/>
      <c r="AE818" s="205"/>
      <c r="AF818" s="205"/>
      <c r="AG818" s="205"/>
      <c r="AH818" s="205"/>
      <c r="AI818" s="205"/>
      <c r="AJ818" s="205"/>
    </row>
    <row r="819" spans="3:36" ht="15.75" customHeight="1">
      <c r="C819" s="203"/>
      <c r="D819" s="205"/>
      <c r="E819" s="205"/>
      <c r="F819" s="205"/>
      <c r="G819" s="205"/>
      <c r="H819" s="205"/>
      <c r="I819" s="205"/>
      <c r="J819" s="205"/>
      <c r="K819" s="205"/>
      <c r="L819" s="205"/>
      <c r="M819" s="205"/>
      <c r="N819" s="205"/>
      <c r="O819" s="205"/>
      <c r="P819" s="205"/>
      <c r="Q819" s="205"/>
      <c r="R819" s="205"/>
      <c r="S819" s="205"/>
      <c r="T819" s="205"/>
      <c r="U819" s="205"/>
      <c r="V819" s="205"/>
      <c r="W819" s="205"/>
      <c r="X819" s="205"/>
      <c r="Y819" s="205"/>
      <c r="Z819" s="205"/>
      <c r="AA819" s="205"/>
      <c r="AB819" s="205"/>
      <c r="AC819" s="205"/>
      <c r="AD819" s="205"/>
      <c r="AE819" s="205"/>
      <c r="AF819" s="205"/>
      <c r="AG819" s="205"/>
      <c r="AH819" s="205"/>
      <c r="AI819" s="205"/>
      <c r="AJ819" s="205"/>
    </row>
    <row r="820" spans="3:36" ht="15.75" customHeight="1">
      <c r="C820" s="203"/>
      <c r="D820" s="205"/>
      <c r="E820" s="205"/>
      <c r="F820" s="205"/>
      <c r="G820" s="205"/>
      <c r="H820" s="205"/>
      <c r="I820" s="205"/>
      <c r="J820" s="205"/>
      <c r="K820" s="205"/>
      <c r="L820" s="205"/>
      <c r="M820" s="205"/>
      <c r="N820" s="205"/>
      <c r="O820" s="205"/>
      <c r="P820" s="205"/>
      <c r="Q820" s="205"/>
      <c r="R820" s="205"/>
      <c r="S820" s="205"/>
      <c r="T820" s="205"/>
      <c r="U820" s="205"/>
      <c r="V820" s="205"/>
      <c r="W820" s="205"/>
      <c r="X820" s="205"/>
      <c r="Y820" s="205"/>
      <c r="Z820" s="205"/>
      <c r="AA820" s="205"/>
      <c r="AB820" s="205"/>
      <c r="AC820" s="205"/>
      <c r="AD820" s="205"/>
      <c r="AE820" s="205"/>
      <c r="AF820" s="205"/>
      <c r="AG820" s="205"/>
      <c r="AH820" s="205"/>
      <c r="AI820" s="205"/>
      <c r="AJ820" s="205"/>
    </row>
    <row r="821" spans="3:36" ht="15.75" customHeight="1">
      <c r="C821" s="203"/>
      <c r="D821" s="205"/>
      <c r="E821" s="205"/>
      <c r="F821" s="205"/>
      <c r="G821" s="205"/>
      <c r="H821" s="205"/>
      <c r="I821" s="205"/>
      <c r="J821" s="205"/>
      <c r="K821" s="205"/>
      <c r="L821" s="205"/>
      <c r="M821" s="205"/>
      <c r="N821" s="205"/>
      <c r="O821" s="205"/>
      <c r="P821" s="205"/>
      <c r="Q821" s="205"/>
      <c r="R821" s="205"/>
      <c r="S821" s="205"/>
      <c r="T821" s="205"/>
      <c r="U821" s="205"/>
      <c r="V821" s="205"/>
      <c r="W821" s="205"/>
      <c r="X821" s="205"/>
      <c r="Y821" s="205"/>
      <c r="Z821" s="205"/>
      <c r="AA821" s="205"/>
      <c r="AB821" s="205"/>
      <c r="AC821" s="205"/>
      <c r="AD821" s="205"/>
      <c r="AE821" s="205"/>
      <c r="AF821" s="205"/>
      <c r="AG821" s="205"/>
      <c r="AH821" s="205"/>
      <c r="AI821" s="205"/>
      <c r="AJ821" s="205"/>
    </row>
    <row r="822" spans="3:36" ht="15.75" customHeight="1">
      <c r="C822" s="203"/>
      <c r="D822" s="205"/>
      <c r="E822" s="205"/>
      <c r="F822" s="205"/>
      <c r="G822" s="205"/>
      <c r="H822" s="205"/>
      <c r="I822" s="205"/>
      <c r="J822" s="205"/>
      <c r="K822" s="205"/>
      <c r="L822" s="205"/>
      <c r="M822" s="205"/>
      <c r="N822" s="205"/>
      <c r="O822" s="205"/>
      <c r="P822" s="205"/>
      <c r="Q822" s="205"/>
      <c r="R822" s="205"/>
      <c r="S822" s="205"/>
      <c r="T822" s="205"/>
      <c r="U822" s="205"/>
      <c r="V822" s="205"/>
      <c r="W822" s="205"/>
      <c r="X822" s="205"/>
      <c r="Y822" s="205"/>
      <c r="Z822" s="205"/>
      <c r="AA822" s="205"/>
      <c r="AB822" s="205"/>
      <c r="AC822" s="205"/>
      <c r="AD822" s="205"/>
      <c r="AE822" s="205"/>
      <c r="AF822" s="205"/>
      <c r="AG822" s="205"/>
      <c r="AH822" s="205"/>
      <c r="AI822" s="205"/>
      <c r="AJ822" s="205"/>
    </row>
    <row r="823" spans="3:36" ht="15.75" customHeight="1">
      <c r="C823" s="203"/>
      <c r="D823" s="205"/>
      <c r="E823" s="205"/>
      <c r="F823" s="205"/>
      <c r="G823" s="205"/>
      <c r="H823" s="205"/>
      <c r="I823" s="205"/>
      <c r="J823" s="205"/>
      <c r="K823" s="205"/>
      <c r="L823" s="205"/>
      <c r="M823" s="205"/>
      <c r="N823" s="205"/>
      <c r="O823" s="205"/>
      <c r="P823" s="205"/>
      <c r="Q823" s="205"/>
      <c r="R823" s="205"/>
      <c r="S823" s="205"/>
      <c r="T823" s="205"/>
      <c r="U823" s="205"/>
      <c r="V823" s="205"/>
      <c r="W823" s="205"/>
      <c r="X823" s="205"/>
      <c r="Y823" s="205"/>
      <c r="Z823" s="205"/>
      <c r="AA823" s="205"/>
      <c r="AB823" s="205"/>
      <c r="AC823" s="205"/>
      <c r="AD823" s="205"/>
      <c r="AE823" s="205"/>
      <c r="AF823" s="205"/>
      <c r="AG823" s="205"/>
      <c r="AH823" s="205"/>
      <c r="AI823" s="205"/>
      <c r="AJ823" s="205"/>
    </row>
    <row r="824" spans="3:36" ht="15.75" customHeight="1">
      <c r="C824" s="203"/>
      <c r="D824" s="205"/>
      <c r="E824" s="205"/>
      <c r="F824" s="205"/>
      <c r="G824" s="205"/>
      <c r="H824" s="205"/>
      <c r="I824" s="205"/>
      <c r="J824" s="205"/>
      <c r="K824" s="205"/>
      <c r="L824" s="205"/>
      <c r="M824" s="205"/>
      <c r="N824" s="205"/>
      <c r="O824" s="205"/>
      <c r="P824" s="205"/>
      <c r="Q824" s="205"/>
      <c r="R824" s="205"/>
      <c r="S824" s="205"/>
      <c r="T824" s="205"/>
      <c r="U824" s="205"/>
      <c r="V824" s="205"/>
      <c r="W824" s="205"/>
      <c r="X824" s="205"/>
      <c r="Y824" s="205"/>
      <c r="Z824" s="205"/>
      <c r="AA824" s="205"/>
      <c r="AB824" s="205"/>
      <c r="AC824" s="205"/>
      <c r="AD824" s="205"/>
      <c r="AE824" s="205"/>
      <c r="AF824" s="205"/>
      <c r="AG824" s="205"/>
      <c r="AH824" s="205"/>
      <c r="AI824" s="205"/>
      <c r="AJ824" s="205"/>
    </row>
    <row r="825" spans="3:36" ht="15.75" customHeight="1">
      <c r="C825" s="203"/>
      <c r="D825" s="205"/>
      <c r="E825" s="205"/>
      <c r="F825" s="205"/>
      <c r="G825" s="205"/>
      <c r="H825" s="205"/>
      <c r="I825" s="205"/>
      <c r="J825" s="205"/>
      <c r="K825" s="205"/>
      <c r="L825" s="205"/>
      <c r="M825" s="205"/>
      <c r="N825" s="205"/>
      <c r="O825" s="205"/>
      <c r="P825" s="205"/>
      <c r="Q825" s="205"/>
      <c r="R825" s="205"/>
      <c r="S825" s="205"/>
      <c r="T825" s="205"/>
      <c r="U825" s="205"/>
      <c r="V825" s="205"/>
      <c r="W825" s="205"/>
      <c r="X825" s="205"/>
      <c r="Y825" s="205"/>
      <c r="Z825" s="205"/>
      <c r="AA825" s="205"/>
      <c r="AB825" s="205"/>
      <c r="AC825" s="205"/>
      <c r="AD825" s="205"/>
      <c r="AE825" s="205"/>
      <c r="AF825" s="205"/>
      <c r="AG825" s="205"/>
      <c r="AH825" s="205"/>
      <c r="AI825" s="205"/>
      <c r="AJ825" s="205"/>
    </row>
    <row r="826" spans="3:36" ht="15.75" customHeight="1">
      <c r="C826" s="203"/>
      <c r="D826" s="205"/>
      <c r="E826" s="205"/>
      <c r="F826" s="205"/>
      <c r="G826" s="205"/>
      <c r="H826" s="205"/>
      <c r="I826" s="205"/>
      <c r="J826" s="205"/>
      <c r="K826" s="205"/>
      <c r="L826" s="205"/>
      <c r="M826" s="205"/>
      <c r="N826" s="205"/>
      <c r="O826" s="205"/>
      <c r="P826" s="205"/>
      <c r="Q826" s="205"/>
      <c r="R826" s="205"/>
      <c r="S826" s="205"/>
      <c r="T826" s="205"/>
      <c r="U826" s="205"/>
      <c r="V826" s="205"/>
      <c r="W826" s="205"/>
      <c r="X826" s="205"/>
      <c r="Y826" s="205"/>
      <c r="Z826" s="205"/>
      <c r="AA826" s="205"/>
      <c r="AB826" s="205"/>
      <c r="AC826" s="205"/>
      <c r="AD826" s="205"/>
      <c r="AE826" s="205"/>
      <c r="AF826" s="205"/>
      <c r="AG826" s="205"/>
      <c r="AH826" s="205"/>
      <c r="AI826" s="205"/>
      <c r="AJ826" s="205"/>
    </row>
    <row r="827" spans="3:36" ht="15.75" customHeight="1">
      <c r="C827" s="203"/>
      <c r="D827" s="205"/>
      <c r="E827" s="205"/>
      <c r="F827" s="205"/>
      <c r="G827" s="205"/>
      <c r="H827" s="205"/>
      <c r="I827" s="205"/>
      <c r="J827" s="205"/>
      <c r="K827" s="205"/>
      <c r="L827" s="205"/>
      <c r="M827" s="205"/>
      <c r="N827" s="205"/>
      <c r="O827" s="205"/>
      <c r="P827" s="205"/>
      <c r="Q827" s="205"/>
      <c r="R827" s="205"/>
      <c r="S827" s="205"/>
      <c r="T827" s="205"/>
      <c r="U827" s="205"/>
      <c r="V827" s="205"/>
      <c r="W827" s="205"/>
      <c r="X827" s="205"/>
      <c r="Y827" s="205"/>
      <c r="Z827" s="205"/>
      <c r="AA827" s="205"/>
      <c r="AB827" s="205"/>
      <c r="AC827" s="205"/>
      <c r="AD827" s="205"/>
      <c r="AE827" s="205"/>
      <c r="AF827" s="205"/>
      <c r="AG827" s="205"/>
      <c r="AH827" s="205"/>
      <c r="AI827" s="205"/>
      <c r="AJ827" s="205"/>
    </row>
    <row r="828" spans="3:36" ht="15.75" customHeight="1">
      <c r="C828" s="203"/>
      <c r="D828" s="205"/>
      <c r="E828" s="205"/>
      <c r="F828" s="205"/>
      <c r="G828" s="205"/>
      <c r="H828" s="205"/>
      <c r="I828" s="205"/>
      <c r="J828" s="205"/>
      <c r="K828" s="205"/>
      <c r="L828" s="205"/>
      <c r="M828" s="205"/>
      <c r="N828" s="205"/>
      <c r="O828" s="205"/>
      <c r="P828" s="205"/>
      <c r="Q828" s="205"/>
      <c r="R828" s="205"/>
      <c r="S828" s="205"/>
      <c r="T828" s="205"/>
      <c r="U828" s="205"/>
      <c r="V828" s="205"/>
      <c r="W828" s="205"/>
      <c r="X828" s="205"/>
      <c r="Y828" s="205"/>
      <c r="Z828" s="205"/>
      <c r="AA828" s="205"/>
      <c r="AB828" s="205"/>
      <c r="AC828" s="205"/>
      <c r="AD828" s="205"/>
      <c r="AE828" s="205"/>
      <c r="AF828" s="205"/>
      <c r="AG828" s="205"/>
      <c r="AH828" s="205"/>
      <c r="AI828" s="205"/>
      <c r="AJ828" s="205"/>
    </row>
    <row r="829" spans="3:36" ht="15.75" customHeight="1">
      <c r="C829" s="203"/>
      <c r="D829" s="205"/>
      <c r="E829" s="205"/>
      <c r="F829" s="205"/>
      <c r="G829" s="205"/>
      <c r="H829" s="205"/>
      <c r="I829" s="205"/>
      <c r="J829" s="205"/>
      <c r="K829" s="205"/>
      <c r="L829" s="205"/>
      <c r="M829" s="205"/>
      <c r="N829" s="205"/>
      <c r="O829" s="205"/>
      <c r="P829" s="205"/>
      <c r="Q829" s="205"/>
      <c r="R829" s="205"/>
      <c r="S829" s="205"/>
      <c r="T829" s="205"/>
      <c r="U829" s="205"/>
      <c r="V829" s="205"/>
      <c r="W829" s="205"/>
      <c r="X829" s="205"/>
      <c r="Y829" s="205"/>
      <c r="Z829" s="205"/>
      <c r="AA829" s="205"/>
      <c r="AB829" s="205"/>
      <c r="AC829" s="205"/>
      <c r="AD829" s="205"/>
      <c r="AE829" s="205"/>
      <c r="AF829" s="205"/>
      <c r="AG829" s="205"/>
      <c r="AH829" s="205"/>
      <c r="AI829" s="205"/>
      <c r="AJ829" s="205"/>
    </row>
    <row r="830" spans="3:36" ht="15.75" customHeight="1">
      <c r="C830" s="203"/>
      <c r="D830" s="205"/>
      <c r="E830" s="205"/>
      <c r="F830" s="205"/>
      <c r="G830" s="205"/>
      <c r="H830" s="205"/>
      <c r="I830" s="205"/>
      <c r="J830" s="205"/>
      <c r="K830" s="205"/>
      <c r="L830" s="205"/>
      <c r="M830" s="205"/>
      <c r="N830" s="205"/>
      <c r="O830" s="205"/>
      <c r="P830" s="205"/>
      <c r="Q830" s="205"/>
      <c r="R830" s="205"/>
      <c r="S830" s="205"/>
      <c r="T830" s="205"/>
      <c r="U830" s="205"/>
      <c r="V830" s="205"/>
      <c r="W830" s="205"/>
      <c r="X830" s="205"/>
      <c r="Y830" s="205"/>
      <c r="Z830" s="205"/>
      <c r="AA830" s="205"/>
      <c r="AB830" s="205"/>
      <c r="AC830" s="205"/>
      <c r="AD830" s="205"/>
      <c r="AE830" s="205"/>
      <c r="AF830" s="205"/>
      <c r="AG830" s="205"/>
      <c r="AH830" s="205"/>
      <c r="AI830" s="205"/>
      <c r="AJ830" s="205"/>
    </row>
    <row r="831" spans="3:36" ht="15.75" customHeight="1">
      <c r="C831" s="203"/>
      <c r="D831" s="205"/>
      <c r="E831" s="205"/>
      <c r="F831" s="205"/>
      <c r="G831" s="205"/>
      <c r="H831" s="205"/>
      <c r="I831" s="205"/>
      <c r="J831" s="205"/>
      <c r="K831" s="205"/>
      <c r="L831" s="205"/>
      <c r="M831" s="205"/>
      <c r="N831" s="205"/>
      <c r="O831" s="205"/>
      <c r="P831" s="205"/>
      <c r="Q831" s="205"/>
      <c r="R831" s="205"/>
      <c r="S831" s="205"/>
      <c r="T831" s="205"/>
      <c r="U831" s="205"/>
      <c r="V831" s="205"/>
      <c r="W831" s="205"/>
      <c r="X831" s="205"/>
      <c r="Y831" s="205"/>
      <c r="Z831" s="205"/>
      <c r="AA831" s="205"/>
      <c r="AB831" s="205"/>
      <c r="AC831" s="205"/>
      <c r="AD831" s="205"/>
      <c r="AE831" s="205"/>
      <c r="AF831" s="205"/>
      <c r="AG831" s="205"/>
      <c r="AH831" s="205"/>
      <c r="AI831" s="205"/>
      <c r="AJ831" s="205"/>
    </row>
    <row r="832" spans="3:36" ht="15.75" customHeight="1">
      <c r="C832" s="203"/>
      <c r="D832" s="205"/>
      <c r="E832" s="205"/>
      <c r="F832" s="205"/>
      <c r="G832" s="205"/>
      <c r="H832" s="205"/>
      <c r="I832" s="205"/>
      <c r="J832" s="205"/>
      <c r="K832" s="205"/>
      <c r="L832" s="205"/>
      <c r="M832" s="205"/>
      <c r="N832" s="205"/>
      <c r="O832" s="205"/>
      <c r="P832" s="205"/>
      <c r="Q832" s="205"/>
      <c r="R832" s="205"/>
      <c r="S832" s="205"/>
      <c r="T832" s="205"/>
      <c r="U832" s="205"/>
      <c r="V832" s="205"/>
      <c r="W832" s="205"/>
      <c r="X832" s="205"/>
      <c r="Y832" s="205"/>
      <c r="Z832" s="205"/>
      <c r="AA832" s="205"/>
      <c r="AB832" s="205"/>
      <c r="AC832" s="205"/>
      <c r="AD832" s="205"/>
      <c r="AE832" s="205"/>
      <c r="AF832" s="205"/>
      <c r="AG832" s="205"/>
      <c r="AH832" s="205"/>
      <c r="AI832" s="205"/>
      <c r="AJ832" s="205"/>
    </row>
    <row r="833" spans="3:36" ht="15.75" customHeight="1">
      <c r="C833" s="203"/>
      <c r="D833" s="205"/>
      <c r="E833" s="205"/>
      <c r="F833" s="205"/>
      <c r="G833" s="205"/>
      <c r="H833" s="205"/>
      <c r="I833" s="205"/>
      <c r="J833" s="205"/>
      <c r="K833" s="205"/>
      <c r="L833" s="205"/>
      <c r="M833" s="205"/>
      <c r="N833" s="205"/>
      <c r="O833" s="205"/>
      <c r="P833" s="205"/>
      <c r="Q833" s="205"/>
      <c r="R833" s="205"/>
      <c r="S833" s="205"/>
      <c r="T833" s="205"/>
      <c r="U833" s="205"/>
      <c r="V833" s="205"/>
      <c r="W833" s="205"/>
      <c r="X833" s="205"/>
      <c r="Y833" s="205"/>
      <c r="Z833" s="205"/>
      <c r="AA833" s="205"/>
      <c r="AB833" s="205"/>
      <c r="AC833" s="205"/>
      <c r="AD833" s="205"/>
      <c r="AE833" s="205"/>
      <c r="AF833" s="205"/>
      <c r="AG833" s="205"/>
      <c r="AH833" s="205"/>
      <c r="AI833" s="205"/>
      <c r="AJ833" s="205"/>
    </row>
    <row r="834" spans="3:36" ht="15.75" customHeight="1">
      <c r="C834" s="203"/>
      <c r="D834" s="205"/>
      <c r="E834" s="205"/>
      <c r="F834" s="205"/>
      <c r="G834" s="205"/>
      <c r="H834" s="205"/>
      <c r="I834" s="205"/>
      <c r="J834" s="205"/>
      <c r="K834" s="205"/>
      <c r="L834" s="205"/>
      <c r="M834" s="205"/>
      <c r="N834" s="205"/>
      <c r="O834" s="205"/>
      <c r="P834" s="205"/>
      <c r="Q834" s="205"/>
      <c r="R834" s="205"/>
      <c r="S834" s="205"/>
      <c r="T834" s="205"/>
      <c r="U834" s="205"/>
      <c r="V834" s="205"/>
      <c r="W834" s="205"/>
      <c r="X834" s="205"/>
      <c r="Y834" s="205"/>
      <c r="Z834" s="205"/>
      <c r="AA834" s="205"/>
      <c r="AB834" s="205"/>
      <c r="AC834" s="205"/>
      <c r="AD834" s="205"/>
      <c r="AE834" s="205"/>
      <c r="AF834" s="205"/>
      <c r="AG834" s="205"/>
      <c r="AH834" s="205"/>
      <c r="AI834" s="205"/>
      <c r="AJ834" s="205"/>
    </row>
    <row r="835" spans="3:36" ht="15.75" customHeight="1">
      <c r="C835" s="203"/>
      <c r="D835" s="205"/>
      <c r="E835" s="205"/>
      <c r="F835" s="205"/>
      <c r="G835" s="205"/>
      <c r="H835" s="205"/>
      <c r="I835" s="205"/>
      <c r="J835" s="205"/>
      <c r="K835" s="205"/>
      <c r="L835" s="205"/>
      <c r="M835" s="205"/>
      <c r="N835" s="205"/>
      <c r="O835" s="205"/>
      <c r="P835" s="205"/>
      <c r="Q835" s="205"/>
      <c r="R835" s="205"/>
      <c r="S835" s="205"/>
      <c r="T835" s="205"/>
      <c r="U835" s="205"/>
      <c r="V835" s="205"/>
      <c r="W835" s="205"/>
      <c r="X835" s="205"/>
      <c r="Y835" s="205"/>
      <c r="Z835" s="205"/>
      <c r="AA835" s="205"/>
      <c r="AB835" s="205"/>
      <c r="AC835" s="205"/>
      <c r="AD835" s="205"/>
      <c r="AE835" s="205"/>
      <c r="AF835" s="205"/>
      <c r="AG835" s="205"/>
      <c r="AH835" s="205"/>
      <c r="AI835" s="205"/>
      <c r="AJ835" s="205"/>
    </row>
    <row r="836" spans="3:36" ht="15.75" customHeight="1">
      <c r="C836" s="203"/>
      <c r="D836" s="205"/>
      <c r="E836" s="205"/>
      <c r="F836" s="205"/>
      <c r="G836" s="205"/>
      <c r="H836" s="205"/>
      <c r="I836" s="205"/>
      <c r="J836" s="205"/>
      <c r="K836" s="205"/>
      <c r="L836" s="205"/>
      <c r="M836" s="205"/>
      <c r="N836" s="205"/>
      <c r="O836" s="205"/>
      <c r="P836" s="205"/>
      <c r="Q836" s="205"/>
      <c r="R836" s="205"/>
      <c r="S836" s="205"/>
      <c r="T836" s="205"/>
      <c r="U836" s="205"/>
      <c r="V836" s="205"/>
      <c r="W836" s="205"/>
      <c r="X836" s="205"/>
      <c r="Y836" s="205"/>
      <c r="Z836" s="205"/>
      <c r="AA836" s="205"/>
      <c r="AB836" s="205"/>
      <c r="AC836" s="205"/>
      <c r="AD836" s="205"/>
      <c r="AE836" s="205"/>
      <c r="AF836" s="205"/>
      <c r="AG836" s="205"/>
      <c r="AH836" s="205"/>
      <c r="AI836" s="205"/>
      <c r="AJ836" s="205"/>
    </row>
    <row r="837" spans="3:36" ht="15.75" customHeight="1">
      <c r="C837" s="203"/>
      <c r="D837" s="205"/>
      <c r="E837" s="205"/>
      <c r="F837" s="205"/>
      <c r="G837" s="205"/>
      <c r="H837" s="205"/>
      <c r="I837" s="205"/>
      <c r="J837" s="205"/>
      <c r="K837" s="205"/>
      <c r="L837" s="205"/>
      <c r="M837" s="205"/>
      <c r="N837" s="205"/>
      <c r="O837" s="205"/>
      <c r="P837" s="205"/>
      <c r="Q837" s="205"/>
      <c r="R837" s="205"/>
      <c r="S837" s="205"/>
      <c r="T837" s="205"/>
      <c r="U837" s="205"/>
      <c r="V837" s="205"/>
      <c r="W837" s="205"/>
      <c r="X837" s="205"/>
      <c r="Y837" s="205"/>
      <c r="Z837" s="205"/>
      <c r="AA837" s="205"/>
      <c r="AB837" s="205"/>
      <c r="AC837" s="205"/>
      <c r="AD837" s="205"/>
      <c r="AE837" s="205"/>
      <c r="AF837" s="205"/>
      <c r="AG837" s="205"/>
      <c r="AH837" s="205"/>
      <c r="AI837" s="205"/>
      <c r="AJ837" s="205"/>
    </row>
    <row r="838" spans="3:36" ht="15.75" customHeight="1">
      <c r="C838" s="203"/>
      <c r="D838" s="205"/>
      <c r="E838" s="205"/>
      <c r="F838" s="205"/>
      <c r="G838" s="205"/>
      <c r="H838" s="205"/>
      <c r="I838" s="205"/>
      <c r="J838" s="205"/>
      <c r="K838" s="205"/>
      <c r="L838" s="205"/>
      <c r="M838" s="205"/>
      <c r="N838" s="205"/>
      <c r="O838" s="205"/>
      <c r="P838" s="205"/>
      <c r="Q838" s="205"/>
      <c r="R838" s="205"/>
      <c r="S838" s="205"/>
      <c r="T838" s="205"/>
      <c r="U838" s="205"/>
      <c r="V838" s="205"/>
      <c r="W838" s="205"/>
      <c r="X838" s="205"/>
      <c r="Y838" s="205"/>
      <c r="Z838" s="205"/>
      <c r="AA838" s="205"/>
      <c r="AB838" s="205"/>
      <c r="AC838" s="205"/>
      <c r="AD838" s="205"/>
      <c r="AE838" s="205"/>
      <c r="AF838" s="205"/>
      <c r="AG838" s="205"/>
      <c r="AH838" s="205"/>
      <c r="AI838" s="205"/>
      <c r="AJ838" s="205"/>
    </row>
    <row r="839" spans="3:36" ht="15.75" customHeight="1">
      <c r="C839" s="203"/>
      <c r="D839" s="205"/>
      <c r="E839" s="205"/>
      <c r="F839" s="205"/>
      <c r="G839" s="205"/>
      <c r="H839" s="205"/>
      <c r="I839" s="205"/>
      <c r="J839" s="205"/>
      <c r="K839" s="205"/>
      <c r="L839" s="205"/>
      <c r="M839" s="205"/>
      <c r="N839" s="205"/>
      <c r="O839" s="205"/>
      <c r="P839" s="205"/>
      <c r="Q839" s="205"/>
      <c r="R839" s="205"/>
      <c r="S839" s="205"/>
      <c r="T839" s="205"/>
      <c r="U839" s="205"/>
      <c r="V839" s="205"/>
      <c r="W839" s="205"/>
      <c r="X839" s="205"/>
      <c r="Y839" s="205"/>
      <c r="Z839" s="205"/>
      <c r="AA839" s="205"/>
      <c r="AB839" s="205"/>
      <c r="AC839" s="205"/>
      <c r="AD839" s="205"/>
      <c r="AE839" s="205"/>
      <c r="AF839" s="205"/>
      <c r="AG839" s="205"/>
      <c r="AH839" s="205"/>
      <c r="AI839" s="205"/>
      <c r="AJ839" s="205"/>
    </row>
    <row r="840" spans="3:36" ht="15.75" customHeight="1">
      <c r="C840" s="203"/>
      <c r="D840" s="205"/>
      <c r="E840" s="205"/>
      <c r="F840" s="205"/>
      <c r="G840" s="205"/>
      <c r="H840" s="205"/>
      <c r="I840" s="205"/>
      <c r="J840" s="205"/>
      <c r="K840" s="205"/>
      <c r="L840" s="205"/>
      <c r="M840" s="205"/>
      <c r="N840" s="205"/>
      <c r="O840" s="205"/>
      <c r="P840" s="205"/>
      <c r="Q840" s="205"/>
      <c r="R840" s="205"/>
      <c r="S840" s="205"/>
      <c r="T840" s="205"/>
      <c r="U840" s="205"/>
      <c r="V840" s="205"/>
      <c r="W840" s="205"/>
      <c r="X840" s="205"/>
      <c r="Y840" s="205"/>
      <c r="Z840" s="205"/>
      <c r="AA840" s="205"/>
      <c r="AB840" s="205"/>
      <c r="AC840" s="205"/>
      <c r="AD840" s="205"/>
      <c r="AE840" s="205"/>
      <c r="AF840" s="205"/>
      <c r="AG840" s="205"/>
      <c r="AH840" s="205"/>
      <c r="AI840" s="205"/>
      <c r="AJ840" s="205"/>
    </row>
    <row r="841" spans="3:36" ht="15.75" customHeight="1">
      <c r="C841" s="203"/>
      <c r="D841" s="205"/>
      <c r="E841" s="205"/>
      <c r="F841" s="205"/>
      <c r="G841" s="205"/>
      <c r="H841" s="205"/>
      <c r="I841" s="205"/>
      <c r="J841" s="205"/>
      <c r="K841" s="205"/>
      <c r="L841" s="205"/>
      <c r="M841" s="205"/>
      <c r="N841" s="205"/>
      <c r="O841" s="205"/>
      <c r="P841" s="205"/>
      <c r="Q841" s="205"/>
      <c r="R841" s="205"/>
      <c r="S841" s="205"/>
      <c r="T841" s="205"/>
      <c r="U841" s="205"/>
      <c r="V841" s="205"/>
      <c r="W841" s="205"/>
      <c r="X841" s="205"/>
      <c r="Y841" s="205"/>
      <c r="Z841" s="205"/>
      <c r="AA841" s="205"/>
      <c r="AB841" s="205"/>
      <c r="AC841" s="205"/>
      <c r="AD841" s="205"/>
      <c r="AE841" s="205"/>
      <c r="AF841" s="205"/>
      <c r="AG841" s="205"/>
      <c r="AH841" s="205"/>
      <c r="AI841" s="205"/>
      <c r="AJ841" s="205"/>
    </row>
    <row r="842" spans="3:36" ht="15.75" customHeight="1">
      <c r="C842" s="203"/>
      <c r="D842" s="205"/>
      <c r="E842" s="205"/>
      <c r="F842" s="205"/>
      <c r="G842" s="205"/>
      <c r="H842" s="205"/>
      <c r="I842" s="205"/>
      <c r="J842" s="205"/>
      <c r="K842" s="205"/>
      <c r="L842" s="205"/>
      <c r="M842" s="205"/>
      <c r="N842" s="205"/>
      <c r="O842" s="205"/>
      <c r="P842" s="205"/>
      <c r="Q842" s="205"/>
      <c r="R842" s="205"/>
      <c r="S842" s="205"/>
      <c r="T842" s="205"/>
      <c r="U842" s="205"/>
      <c r="V842" s="205"/>
      <c r="W842" s="205"/>
      <c r="X842" s="205"/>
      <c r="Y842" s="205"/>
      <c r="Z842" s="205"/>
      <c r="AA842" s="205"/>
      <c r="AB842" s="205"/>
      <c r="AC842" s="205"/>
      <c r="AD842" s="205"/>
      <c r="AE842" s="205"/>
      <c r="AF842" s="205"/>
      <c r="AG842" s="205"/>
      <c r="AH842" s="205"/>
      <c r="AI842" s="205"/>
      <c r="AJ842" s="205"/>
    </row>
    <row r="843" spans="3:36" ht="15.75" customHeight="1">
      <c r="C843" s="203"/>
      <c r="D843" s="205"/>
      <c r="E843" s="205"/>
      <c r="F843" s="205"/>
      <c r="G843" s="205"/>
      <c r="H843" s="205"/>
      <c r="I843" s="205"/>
      <c r="J843" s="205"/>
      <c r="K843" s="205"/>
      <c r="L843" s="205"/>
      <c r="M843" s="205"/>
      <c r="N843" s="205"/>
      <c r="O843" s="205"/>
      <c r="P843" s="205"/>
      <c r="Q843" s="205"/>
      <c r="R843" s="205"/>
      <c r="S843" s="205"/>
      <c r="T843" s="205"/>
      <c r="U843" s="205"/>
      <c r="V843" s="205"/>
      <c r="W843" s="205"/>
      <c r="X843" s="205"/>
      <c r="Y843" s="205"/>
      <c r="Z843" s="205"/>
      <c r="AA843" s="205"/>
      <c r="AB843" s="205"/>
      <c r="AC843" s="205"/>
      <c r="AD843" s="205"/>
      <c r="AE843" s="205"/>
      <c r="AF843" s="205"/>
      <c r="AG843" s="205"/>
      <c r="AH843" s="205"/>
      <c r="AI843" s="205"/>
      <c r="AJ843" s="205"/>
    </row>
    <row r="844" spans="3:36" ht="15.75" customHeight="1">
      <c r="C844" s="203"/>
      <c r="D844" s="205"/>
      <c r="E844" s="205"/>
      <c r="F844" s="205"/>
      <c r="G844" s="205"/>
      <c r="H844" s="205"/>
      <c r="I844" s="205"/>
      <c r="J844" s="205"/>
      <c r="K844" s="205"/>
      <c r="L844" s="205"/>
      <c r="M844" s="205"/>
      <c r="N844" s="205"/>
      <c r="O844" s="205"/>
      <c r="P844" s="205"/>
      <c r="Q844" s="205"/>
      <c r="R844" s="205"/>
      <c r="S844" s="205"/>
      <c r="T844" s="205"/>
      <c r="U844" s="205"/>
      <c r="V844" s="205"/>
      <c r="W844" s="205"/>
      <c r="X844" s="205"/>
      <c r="Y844" s="205"/>
      <c r="Z844" s="205"/>
      <c r="AA844" s="205"/>
      <c r="AB844" s="205"/>
      <c r="AC844" s="205"/>
      <c r="AD844" s="205"/>
      <c r="AE844" s="205"/>
      <c r="AF844" s="205"/>
      <c r="AG844" s="205"/>
      <c r="AH844" s="205"/>
      <c r="AI844" s="205"/>
      <c r="AJ844" s="205"/>
    </row>
    <row r="845" spans="3:36" ht="15.75" customHeight="1">
      <c r="C845" s="203"/>
      <c r="D845" s="205"/>
      <c r="E845" s="205"/>
      <c r="F845" s="205"/>
      <c r="G845" s="205"/>
      <c r="H845" s="205"/>
      <c r="I845" s="205"/>
      <c r="J845" s="205"/>
      <c r="K845" s="205"/>
      <c r="L845" s="205"/>
      <c r="M845" s="205"/>
      <c r="N845" s="205"/>
      <c r="O845" s="205"/>
      <c r="P845" s="205"/>
      <c r="Q845" s="205"/>
      <c r="R845" s="205"/>
      <c r="S845" s="205"/>
      <c r="T845" s="205"/>
      <c r="U845" s="205"/>
      <c r="V845" s="205"/>
      <c r="W845" s="205"/>
      <c r="X845" s="205"/>
      <c r="Y845" s="205"/>
      <c r="Z845" s="205"/>
      <c r="AA845" s="205"/>
      <c r="AB845" s="205"/>
      <c r="AC845" s="205"/>
      <c r="AD845" s="205"/>
      <c r="AE845" s="205"/>
      <c r="AF845" s="205"/>
      <c r="AG845" s="205"/>
      <c r="AH845" s="205"/>
      <c r="AI845" s="205"/>
      <c r="AJ845" s="205"/>
    </row>
    <row r="846" spans="3:36" ht="15.75" customHeight="1">
      <c r="C846" s="203"/>
      <c r="D846" s="205"/>
      <c r="E846" s="205"/>
      <c r="F846" s="205"/>
      <c r="G846" s="205"/>
      <c r="H846" s="205"/>
      <c r="I846" s="205"/>
      <c r="J846" s="205"/>
      <c r="K846" s="205"/>
      <c r="L846" s="205"/>
      <c r="M846" s="205"/>
      <c r="N846" s="205"/>
      <c r="O846" s="205"/>
      <c r="P846" s="205"/>
      <c r="Q846" s="205"/>
      <c r="R846" s="205"/>
      <c r="S846" s="205"/>
      <c r="T846" s="205"/>
      <c r="U846" s="205"/>
      <c r="V846" s="205"/>
      <c r="W846" s="205"/>
      <c r="X846" s="205"/>
      <c r="Y846" s="205"/>
      <c r="Z846" s="205"/>
      <c r="AA846" s="205"/>
      <c r="AB846" s="205"/>
      <c r="AC846" s="205"/>
      <c r="AD846" s="205"/>
      <c r="AE846" s="205"/>
      <c r="AF846" s="205"/>
      <c r="AG846" s="205"/>
      <c r="AH846" s="205"/>
      <c r="AI846" s="205"/>
      <c r="AJ846" s="205"/>
    </row>
    <row r="847" spans="3:36" ht="15.75" customHeight="1">
      <c r="C847" s="203"/>
      <c r="D847" s="205"/>
      <c r="E847" s="205"/>
      <c r="F847" s="205"/>
      <c r="G847" s="205"/>
      <c r="H847" s="205"/>
      <c r="I847" s="205"/>
      <c r="J847" s="205"/>
      <c r="K847" s="205"/>
      <c r="L847" s="205"/>
      <c r="M847" s="205"/>
      <c r="N847" s="205"/>
      <c r="O847" s="205"/>
      <c r="P847" s="205"/>
      <c r="Q847" s="205"/>
      <c r="R847" s="205"/>
      <c r="S847" s="205"/>
      <c r="T847" s="205"/>
      <c r="U847" s="205"/>
      <c r="V847" s="205"/>
      <c r="W847" s="205"/>
      <c r="X847" s="205"/>
      <c r="Y847" s="205"/>
      <c r="Z847" s="205"/>
      <c r="AA847" s="205"/>
      <c r="AB847" s="205"/>
      <c r="AC847" s="205"/>
      <c r="AD847" s="205"/>
      <c r="AE847" s="205"/>
      <c r="AF847" s="205"/>
      <c r="AG847" s="205"/>
      <c r="AH847" s="205"/>
      <c r="AI847" s="205"/>
      <c r="AJ847" s="205"/>
    </row>
    <row r="848" spans="3:36" ht="15.75" customHeight="1">
      <c r="C848" s="203"/>
      <c r="D848" s="205"/>
      <c r="E848" s="205"/>
      <c r="F848" s="205"/>
      <c r="G848" s="205"/>
      <c r="H848" s="205"/>
      <c r="I848" s="205"/>
      <c r="J848" s="205"/>
      <c r="K848" s="205"/>
      <c r="L848" s="205"/>
      <c r="M848" s="205"/>
      <c r="N848" s="205"/>
      <c r="O848" s="205"/>
      <c r="P848" s="205"/>
      <c r="Q848" s="205"/>
      <c r="R848" s="205"/>
      <c r="S848" s="205"/>
      <c r="T848" s="205"/>
      <c r="U848" s="205"/>
      <c r="V848" s="205"/>
      <c r="W848" s="205"/>
      <c r="X848" s="205"/>
      <c r="Y848" s="205"/>
      <c r="Z848" s="205"/>
      <c r="AA848" s="205"/>
      <c r="AB848" s="205"/>
      <c r="AC848" s="205"/>
      <c r="AD848" s="205"/>
      <c r="AE848" s="205"/>
      <c r="AF848" s="205"/>
      <c r="AG848" s="205"/>
      <c r="AH848" s="205"/>
      <c r="AI848" s="205"/>
      <c r="AJ848" s="205"/>
    </row>
    <row r="849" spans="3:36" ht="15.75" customHeight="1">
      <c r="C849" s="203"/>
      <c r="D849" s="205"/>
      <c r="E849" s="205"/>
      <c r="F849" s="205"/>
      <c r="G849" s="205"/>
      <c r="H849" s="205"/>
      <c r="I849" s="205"/>
      <c r="J849" s="205"/>
      <c r="K849" s="205"/>
      <c r="L849" s="205"/>
      <c r="M849" s="205"/>
      <c r="N849" s="205"/>
      <c r="O849" s="205"/>
      <c r="P849" s="205"/>
      <c r="Q849" s="205"/>
      <c r="R849" s="205"/>
      <c r="S849" s="205"/>
      <c r="T849" s="205"/>
      <c r="U849" s="205"/>
      <c r="V849" s="205"/>
      <c r="W849" s="205"/>
      <c r="X849" s="205"/>
      <c r="Y849" s="205"/>
      <c r="Z849" s="205"/>
      <c r="AA849" s="205"/>
      <c r="AB849" s="205"/>
      <c r="AC849" s="205"/>
      <c r="AD849" s="205"/>
      <c r="AE849" s="205"/>
      <c r="AF849" s="205"/>
      <c r="AG849" s="205"/>
      <c r="AH849" s="205"/>
      <c r="AI849" s="205"/>
      <c r="AJ849" s="205"/>
    </row>
    <row r="850" spans="3:36" ht="15.75" customHeight="1">
      <c r="C850" s="203"/>
      <c r="D850" s="205"/>
      <c r="E850" s="205"/>
      <c r="F850" s="205"/>
      <c r="G850" s="205"/>
      <c r="H850" s="205"/>
      <c r="I850" s="205"/>
      <c r="J850" s="205"/>
      <c r="K850" s="205"/>
      <c r="L850" s="205"/>
      <c r="M850" s="205"/>
      <c r="N850" s="205"/>
      <c r="O850" s="205"/>
      <c r="P850" s="205"/>
      <c r="Q850" s="205"/>
      <c r="R850" s="205"/>
      <c r="S850" s="205"/>
      <c r="T850" s="205"/>
      <c r="U850" s="205"/>
      <c r="V850" s="205"/>
      <c r="W850" s="205"/>
      <c r="X850" s="205"/>
      <c r="Y850" s="205"/>
      <c r="Z850" s="205"/>
      <c r="AA850" s="205"/>
      <c r="AB850" s="205"/>
      <c r="AC850" s="205"/>
      <c r="AD850" s="205"/>
      <c r="AE850" s="205"/>
      <c r="AF850" s="205"/>
      <c r="AG850" s="205"/>
      <c r="AH850" s="205"/>
      <c r="AI850" s="205"/>
      <c r="AJ850" s="205"/>
    </row>
    <row r="851" spans="3:36" ht="15.75" customHeight="1">
      <c r="C851" s="203"/>
      <c r="D851" s="205"/>
      <c r="E851" s="205"/>
      <c r="F851" s="205"/>
      <c r="G851" s="205"/>
      <c r="H851" s="205"/>
      <c r="I851" s="205"/>
      <c r="J851" s="205"/>
      <c r="K851" s="205"/>
      <c r="L851" s="205"/>
      <c r="M851" s="205"/>
      <c r="N851" s="205"/>
      <c r="O851" s="205"/>
      <c r="P851" s="205"/>
      <c r="Q851" s="205"/>
      <c r="R851" s="205"/>
      <c r="S851" s="205"/>
      <c r="T851" s="205"/>
      <c r="U851" s="205"/>
      <c r="V851" s="205"/>
      <c r="W851" s="205"/>
      <c r="X851" s="205"/>
      <c r="Y851" s="205"/>
      <c r="Z851" s="205"/>
      <c r="AA851" s="205"/>
      <c r="AB851" s="205"/>
      <c r="AC851" s="205"/>
      <c r="AD851" s="205"/>
      <c r="AE851" s="205"/>
      <c r="AF851" s="205"/>
      <c r="AG851" s="205"/>
      <c r="AH851" s="205"/>
      <c r="AI851" s="205"/>
      <c r="AJ851" s="205"/>
    </row>
    <row r="852" spans="3:36" ht="15.75" customHeight="1">
      <c r="C852" s="203"/>
      <c r="D852" s="205"/>
      <c r="E852" s="205"/>
      <c r="F852" s="205"/>
      <c r="G852" s="205"/>
      <c r="H852" s="205"/>
      <c r="I852" s="205"/>
      <c r="J852" s="205"/>
      <c r="K852" s="205"/>
      <c r="L852" s="205"/>
      <c r="M852" s="205"/>
      <c r="N852" s="205"/>
      <c r="O852" s="205"/>
      <c r="P852" s="205"/>
      <c r="Q852" s="205"/>
      <c r="R852" s="205"/>
      <c r="S852" s="205"/>
      <c r="T852" s="205"/>
      <c r="U852" s="205"/>
      <c r="V852" s="205"/>
      <c r="W852" s="205"/>
      <c r="X852" s="205"/>
      <c r="Y852" s="205"/>
      <c r="Z852" s="205"/>
      <c r="AA852" s="205"/>
      <c r="AB852" s="205"/>
      <c r="AC852" s="205"/>
      <c r="AD852" s="205"/>
      <c r="AE852" s="205"/>
      <c r="AF852" s="205"/>
      <c r="AG852" s="205"/>
      <c r="AH852" s="205"/>
      <c r="AI852" s="205"/>
      <c r="AJ852" s="205"/>
    </row>
    <row r="853" spans="3:36" ht="15.75" customHeight="1">
      <c r="C853" s="203"/>
      <c r="D853" s="205"/>
      <c r="E853" s="205"/>
      <c r="F853" s="205"/>
      <c r="G853" s="205"/>
      <c r="H853" s="205"/>
      <c r="I853" s="205"/>
      <c r="J853" s="205"/>
      <c r="K853" s="205"/>
      <c r="L853" s="205"/>
      <c r="M853" s="205"/>
      <c r="N853" s="205"/>
      <c r="O853" s="205"/>
      <c r="P853" s="205"/>
      <c r="Q853" s="205"/>
      <c r="R853" s="205"/>
      <c r="S853" s="205"/>
      <c r="T853" s="205"/>
      <c r="U853" s="205"/>
      <c r="V853" s="205"/>
      <c r="W853" s="205"/>
      <c r="X853" s="205"/>
      <c r="Y853" s="205"/>
      <c r="Z853" s="205"/>
      <c r="AA853" s="205"/>
      <c r="AB853" s="205"/>
      <c r="AC853" s="205"/>
      <c r="AD853" s="205"/>
      <c r="AE853" s="205"/>
      <c r="AF853" s="205"/>
      <c r="AG853" s="205"/>
      <c r="AH853" s="205"/>
      <c r="AI853" s="205"/>
      <c r="AJ853" s="205"/>
    </row>
    <row r="854" spans="3:36" ht="15.75" customHeight="1">
      <c r="C854" s="203"/>
      <c r="D854" s="205"/>
      <c r="E854" s="205"/>
      <c r="F854" s="205"/>
      <c r="G854" s="205"/>
      <c r="H854" s="205"/>
      <c r="I854" s="205"/>
      <c r="J854" s="205"/>
      <c r="K854" s="205"/>
      <c r="L854" s="205"/>
      <c r="M854" s="205"/>
      <c r="N854" s="205"/>
      <c r="O854" s="205"/>
      <c r="P854" s="205"/>
      <c r="Q854" s="205"/>
      <c r="R854" s="205"/>
      <c r="S854" s="205"/>
      <c r="T854" s="205"/>
      <c r="U854" s="205"/>
      <c r="V854" s="205"/>
      <c r="W854" s="205"/>
      <c r="X854" s="205"/>
      <c r="Y854" s="205"/>
      <c r="Z854" s="205"/>
      <c r="AA854" s="205"/>
      <c r="AB854" s="205"/>
      <c r="AC854" s="205"/>
      <c r="AD854" s="205"/>
      <c r="AE854" s="205"/>
      <c r="AF854" s="205"/>
      <c r="AG854" s="205"/>
      <c r="AH854" s="205"/>
      <c r="AI854" s="205"/>
      <c r="AJ854" s="205"/>
    </row>
    <row r="855" spans="3:36" ht="15.75" customHeight="1">
      <c r="C855" s="203"/>
      <c r="D855" s="205"/>
      <c r="E855" s="205"/>
      <c r="F855" s="205"/>
      <c r="G855" s="205"/>
      <c r="H855" s="205"/>
      <c r="I855" s="205"/>
      <c r="J855" s="205"/>
      <c r="K855" s="205"/>
      <c r="L855" s="205"/>
      <c r="M855" s="205"/>
      <c r="N855" s="205"/>
      <c r="O855" s="205"/>
      <c r="P855" s="205"/>
      <c r="Q855" s="205"/>
      <c r="R855" s="205"/>
      <c r="S855" s="205"/>
      <c r="T855" s="205"/>
      <c r="U855" s="205"/>
      <c r="V855" s="205"/>
      <c r="W855" s="205"/>
      <c r="X855" s="205"/>
      <c r="Y855" s="205"/>
      <c r="Z855" s="205"/>
      <c r="AA855" s="205"/>
      <c r="AB855" s="205"/>
      <c r="AC855" s="205"/>
      <c r="AD855" s="205"/>
      <c r="AE855" s="205"/>
      <c r="AF855" s="205"/>
      <c r="AG855" s="205"/>
      <c r="AH855" s="205"/>
      <c r="AI855" s="205"/>
      <c r="AJ855" s="205"/>
    </row>
    <row r="856" spans="3:36" ht="15.75" customHeight="1">
      <c r="C856" s="203"/>
      <c r="D856" s="205"/>
      <c r="E856" s="205"/>
      <c r="F856" s="205"/>
      <c r="G856" s="205"/>
      <c r="H856" s="205"/>
      <c r="I856" s="205"/>
      <c r="J856" s="205"/>
      <c r="K856" s="205"/>
      <c r="L856" s="205"/>
      <c r="M856" s="205"/>
      <c r="N856" s="205"/>
      <c r="O856" s="205"/>
      <c r="P856" s="205"/>
      <c r="Q856" s="205"/>
      <c r="R856" s="205"/>
      <c r="S856" s="205"/>
      <c r="T856" s="205"/>
      <c r="U856" s="205"/>
      <c r="V856" s="205"/>
      <c r="W856" s="205"/>
      <c r="X856" s="205"/>
      <c r="Y856" s="205"/>
      <c r="Z856" s="205"/>
      <c r="AA856" s="205"/>
      <c r="AB856" s="205"/>
      <c r="AC856" s="205"/>
      <c r="AD856" s="205"/>
      <c r="AE856" s="205"/>
      <c r="AF856" s="205"/>
      <c r="AG856" s="205"/>
      <c r="AH856" s="205"/>
      <c r="AI856" s="205"/>
      <c r="AJ856" s="205"/>
    </row>
    <row r="857" spans="3:36" ht="15.75" customHeight="1">
      <c r="C857" s="203"/>
      <c r="D857" s="205"/>
      <c r="E857" s="205"/>
      <c r="F857" s="205"/>
      <c r="G857" s="205"/>
      <c r="H857" s="205"/>
      <c r="I857" s="205"/>
      <c r="J857" s="205"/>
      <c r="K857" s="205"/>
      <c r="L857" s="205"/>
      <c r="M857" s="205"/>
      <c r="N857" s="205"/>
      <c r="O857" s="205"/>
      <c r="P857" s="205"/>
      <c r="Q857" s="205"/>
      <c r="R857" s="205"/>
      <c r="S857" s="205"/>
      <c r="T857" s="205"/>
      <c r="U857" s="205"/>
      <c r="V857" s="205"/>
      <c r="W857" s="205"/>
      <c r="X857" s="205"/>
      <c r="Y857" s="205"/>
      <c r="Z857" s="205"/>
      <c r="AA857" s="205"/>
      <c r="AB857" s="205"/>
      <c r="AC857" s="205"/>
      <c r="AD857" s="205"/>
      <c r="AE857" s="205"/>
      <c r="AF857" s="205"/>
      <c r="AG857" s="205"/>
      <c r="AH857" s="205"/>
      <c r="AI857" s="205"/>
      <c r="AJ857" s="205"/>
    </row>
    <row r="858" spans="3:36" ht="15.75" customHeight="1">
      <c r="C858" s="203"/>
      <c r="D858" s="205"/>
      <c r="E858" s="205"/>
      <c r="F858" s="205"/>
      <c r="G858" s="205"/>
      <c r="H858" s="205"/>
      <c r="I858" s="205"/>
      <c r="J858" s="205"/>
      <c r="K858" s="205"/>
      <c r="L858" s="205"/>
      <c r="M858" s="205"/>
      <c r="N858" s="205"/>
      <c r="O858" s="205"/>
      <c r="P858" s="205"/>
      <c r="Q858" s="205"/>
      <c r="R858" s="205"/>
      <c r="S858" s="205"/>
      <c r="T858" s="205"/>
      <c r="U858" s="205"/>
      <c r="V858" s="205"/>
      <c r="W858" s="205"/>
      <c r="X858" s="205"/>
      <c r="Y858" s="205"/>
      <c r="Z858" s="205"/>
      <c r="AA858" s="205"/>
      <c r="AB858" s="205"/>
      <c r="AC858" s="205"/>
      <c r="AD858" s="205"/>
      <c r="AE858" s="205"/>
      <c r="AF858" s="205"/>
      <c r="AG858" s="205"/>
      <c r="AH858" s="205"/>
      <c r="AI858" s="205"/>
      <c r="AJ858" s="205"/>
    </row>
    <row r="859" spans="3:36" ht="15.75" customHeight="1">
      <c r="C859" s="203"/>
      <c r="D859" s="205"/>
      <c r="E859" s="205"/>
      <c r="F859" s="205"/>
      <c r="G859" s="205"/>
      <c r="H859" s="205"/>
      <c r="I859" s="205"/>
      <c r="J859" s="205"/>
      <c r="K859" s="205"/>
      <c r="L859" s="205"/>
      <c r="M859" s="205"/>
      <c r="N859" s="205"/>
      <c r="O859" s="205"/>
      <c r="P859" s="205"/>
      <c r="Q859" s="205"/>
      <c r="R859" s="205"/>
      <c r="S859" s="205"/>
      <c r="T859" s="205"/>
      <c r="U859" s="205"/>
      <c r="V859" s="205"/>
      <c r="W859" s="205"/>
      <c r="X859" s="205"/>
      <c r="Y859" s="205"/>
      <c r="Z859" s="205"/>
      <c r="AA859" s="205"/>
      <c r="AB859" s="205"/>
      <c r="AC859" s="205"/>
      <c r="AD859" s="205"/>
      <c r="AE859" s="205"/>
      <c r="AF859" s="205"/>
      <c r="AG859" s="205"/>
      <c r="AH859" s="205"/>
      <c r="AI859" s="205"/>
      <c r="AJ859" s="205"/>
    </row>
    <row r="860" spans="3:36" ht="15.75" customHeight="1">
      <c r="C860" s="203"/>
      <c r="D860" s="205"/>
      <c r="E860" s="205"/>
      <c r="F860" s="205"/>
      <c r="G860" s="205"/>
      <c r="H860" s="205"/>
      <c r="I860" s="205"/>
      <c r="J860" s="205"/>
      <c r="K860" s="205"/>
      <c r="L860" s="205"/>
      <c r="M860" s="205"/>
      <c r="N860" s="205"/>
      <c r="O860" s="205"/>
      <c r="P860" s="205"/>
      <c r="Q860" s="205"/>
      <c r="R860" s="205"/>
      <c r="S860" s="205"/>
      <c r="T860" s="205"/>
      <c r="U860" s="205"/>
      <c r="V860" s="205"/>
      <c r="W860" s="205"/>
      <c r="X860" s="205"/>
      <c r="Y860" s="205"/>
      <c r="Z860" s="205"/>
      <c r="AA860" s="205"/>
      <c r="AB860" s="205"/>
      <c r="AC860" s="205"/>
      <c r="AD860" s="205"/>
      <c r="AE860" s="205"/>
      <c r="AF860" s="205"/>
      <c r="AG860" s="205"/>
      <c r="AH860" s="205"/>
      <c r="AI860" s="205"/>
      <c r="AJ860" s="205"/>
    </row>
    <row r="861" spans="3:36" ht="15.75" customHeight="1">
      <c r="C861" s="203"/>
      <c r="D861" s="205"/>
      <c r="E861" s="205"/>
      <c r="F861" s="205"/>
      <c r="G861" s="205"/>
      <c r="H861" s="205"/>
      <c r="I861" s="205"/>
      <c r="J861" s="205"/>
      <c r="K861" s="205"/>
      <c r="L861" s="205"/>
      <c r="M861" s="205"/>
      <c r="N861" s="205"/>
      <c r="O861" s="205"/>
      <c r="P861" s="205"/>
      <c r="Q861" s="205"/>
      <c r="R861" s="205"/>
      <c r="S861" s="205"/>
      <c r="T861" s="205"/>
      <c r="U861" s="205"/>
      <c r="V861" s="205"/>
      <c r="W861" s="205"/>
      <c r="X861" s="205"/>
      <c r="Y861" s="205"/>
      <c r="Z861" s="205"/>
      <c r="AA861" s="205"/>
      <c r="AB861" s="205"/>
      <c r="AC861" s="205"/>
      <c r="AD861" s="205"/>
      <c r="AE861" s="205"/>
      <c r="AF861" s="205"/>
      <c r="AG861" s="205"/>
      <c r="AH861" s="205"/>
      <c r="AI861" s="205"/>
      <c r="AJ861" s="205"/>
    </row>
    <row r="862" spans="3:36" ht="15.75" customHeight="1">
      <c r="C862" s="203"/>
      <c r="D862" s="205"/>
      <c r="E862" s="205"/>
      <c r="F862" s="205"/>
      <c r="G862" s="205"/>
      <c r="H862" s="205"/>
      <c r="I862" s="205"/>
      <c r="J862" s="205"/>
      <c r="K862" s="205"/>
      <c r="L862" s="205"/>
      <c r="M862" s="205"/>
      <c r="N862" s="205"/>
      <c r="O862" s="205"/>
      <c r="P862" s="205"/>
      <c r="Q862" s="205"/>
      <c r="R862" s="205"/>
      <c r="S862" s="205"/>
      <c r="T862" s="205"/>
      <c r="U862" s="205"/>
      <c r="V862" s="205"/>
      <c r="W862" s="205"/>
      <c r="X862" s="205"/>
      <c r="Y862" s="205"/>
      <c r="Z862" s="205"/>
      <c r="AA862" s="205"/>
      <c r="AB862" s="205"/>
      <c r="AC862" s="205"/>
      <c r="AD862" s="205"/>
      <c r="AE862" s="205"/>
      <c r="AF862" s="205"/>
      <c r="AG862" s="205"/>
      <c r="AH862" s="205"/>
      <c r="AI862" s="205"/>
      <c r="AJ862" s="205"/>
    </row>
    <row r="863" spans="3:36" ht="15.75" customHeight="1">
      <c r="C863" s="203"/>
      <c r="D863" s="205"/>
      <c r="E863" s="205"/>
      <c r="F863" s="205"/>
      <c r="G863" s="205"/>
      <c r="H863" s="205"/>
      <c r="I863" s="205"/>
      <c r="J863" s="205"/>
      <c r="K863" s="205"/>
      <c r="L863" s="205"/>
      <c r="M863" s="205"/>
      <c r="N863" s="205"/>
      <c r="O863" s="205"/>
      <c r="P863" s="205"/>
      <c r="Q863" s="205"/>
      <c r="R863" s="205"/>
      <c r="S863" s="205"/>
      <c r="T863" s="205"/>
      <c r="U863" s="205"/>
      <c r="V863" s="205"/>
      <c r="W863" s="205"/>
      <c r="X863" s="205"/>
      <c r="Y863" s="205"/>
      <c r="Z863" s="205"/>
      <c r="AA863" s="205"/>
      <c r="AB863" s="205"/>
      <c r="AC863" s="205"/>
      <c r="AD863" s="205"/>
      <c r="AE863" s="205"/>
      <c r="AF863" s="205"/>
      <c r="AG863" s="205"/>
      <c r="AH863" s="205"/>
      <c r="AI863" s="205"/>
      <c r="AJ863" s="205"/>
    </row>
    <row r="864" spans="3:36" ht="15.75" customHeight="1">
      <c r="C864" s="203"/>
      <c r="D864" s="205"/>
      <c r="E864" s="205"/>
      <c r="F864" s="205"/>
      <c r="G864" s="205"/>
      <c r="H864" s="205"/>
      <c r="I864" s="205"/>
      <c r="J864" s="205"/>
      <c r="K864" s="205"/>
      <c r="L864" s="205"/>
      <c r="M864" s="205"/>
      <c r="N864" s="205"/>
      <c r="O864" s="205"/>
      <c r="P864" s="205"/>
      <c r="Q864" s="205"/>
      <c r="R864" s="205"/>
      <c r="S864" s="205"/>
      <c r="T864" s="205"/>
      <c r="U864" s="205"/>
      <c r="V864" s="205"/>
      <c r="W864" s="205"/>
      <c r="X864" s="205"/>
      <c r="Y864" s="205"/>
      <c r="Z864" s="205"/>
      <c r="AA864" s="205"/>
      <c r="AB864" s="205"/>
      <c r="AC864" s="205"/>
      <c r="AD864" s="205"/>
      <c r="AE864" s="205"/>
      <c r="AF864" s="205"/>
      <c r="AG864" s="205"/>
      <c r="AH864" s="205"/>
      <c r="AI864" s="205"/>
      <c r="AJ864" s="205"/>
    </row>
    <row r="865" spans="3:36" ht="15.75" customHeight="1">
      <c r="C865" s="203"/>
      <c r="D865" s="205"/>
      <c r="E865" s="205"/>
      <c r="F865" s="205"/>
      <c r="G865" s="205"/>
      <c r="H865" s="205"/>
      <c r="I865" s="205"/>
      <c r="J865" s="205"/>
      <c r="K865" s="205"/>
      <c r="L865" s="205"/>
      <c r="M865" s="205"/>
      <c r="N865" s="205"/>
      <c r="O865" s="205"/>
      <c r="P865" s="205"/>
      <c r="Q865" s="205"/>
      <c r="R865" s="205"/>
      <c r="S865" s="205"/>
      <c r="T865" s="205"/>
      <c r="U865" s="205"/>
      <c r="V865" s="205"/>
      <c r="W865" s="205"/>
      <c r="X865" s="205"/>
      <c r="Y865" s="205"/>
      <c r="Z865" s="205"/>
      <c r="AA865" s="205"/>
      <c r="AB865" s="205"/>
      <c r="AC865" s="205"/>
      <c r="AD865" s="205"/>
      <c r="AE865" s="205"/>
      <c r="AF865" s="205"/>
      <c r="AG865" s="205"/>
      <c r="AH865" s="205"/>
      <c r="AI865" s="205"/>
      <c r="AJ865" s="205"/>
    </row>
    <row r="866" spans="3:36" ht="15.75" customHeight="1">
      <c r="C866" s="203"/>
      <c r="D866" s="205"/>
      <c r="E866" s="205"/>
      <c r="F866" s="205"/>
      <c r="G866" s="205"/>
      <c r="H866" s="205"/>
      <c r="I866" s="205"/>
      <c r="J866" s="205"/>
      <c r="K866" s="205"/>
      <c r="L866" s="205"/>
      <c r="M866" s="205"/>
      <c r="N866" s="205"/>
      <c r="O866" s="205"/>
      <c r="P866" s="205"/>
      <c r="Q866" s="205"/>
      <c r="R866" s="205"/>
      <c r="S866" s="205"/>
      <c r="T866" s="205"/>
      <c r="U866" s="205"/>
      <c r="V866" s="205"/>
      <c r="W866" s="205"/>
      <c r="X866" s="205"/>
      <c r="Y866" s="205"/>
      <c r="Z866" s="205"/>
      <c r="AA866" s="205"/>
      <c r="AB866" s="205"/>
      <c r="AC866" s="205"/>
      <c r="AD866" s="205"/>
      <c r="AE866" s="205"/>
      <c r="AF866" s="205"/>
      <c r="AG866" s="205"/>
      <c r="AH866" s="205"/>
      <c r="AI866" s="205"/>
      <c r="AJ866" s="205"/>
    </row>
    <row r="867" spans="3:36" ht="15.75" customHeight="1">
      <c r="C867" s="203"/>
      <c r="D867" s="205"/>
      <c r="E867" s="205"/>
      <c r="F867" s="205"/>
      <c r="G867" s="205"/>
      <c r="H867" s="205"/>
      <c r="I867" s="205"/>
      <c r="J867" s="205"/>
      <c r="K867" s="205"/>
      <c r="L867" s="205"/>
      <c r="M867" s="205"/>
      <c r="N867" s="205"/>
      <c r="O867" s="205"/>
      <c r="P867" s="205"/>
      <c r="Q867" s="205"/>
      <c r="R867" s="205"/>
      <c r="S867" s="205"/>
      <c r="T867" s="205"/>
      <c r="U867" s="205"/>
      <c r="V867" s="205"/>
      <c r="W867" s="205"/>
      <c r="X867" s="205"/>
      <c r="Y867" s="205"/>
      <c r="Z867" s="205"/>
      <c r="AA867" s="205"/>
      <c r="AB867" s="205"/>
      <c r="AC867" s="205"/>
      <c r="AD867" s="205"/>
      <c r="AE867" s="205"/>
      <c r="AF867" s="205"/>
      <c r="AG867" s="205"/>
      <c r="AH867" s="205"/>
      <c r="AI867" s="205"/>
      <c r="AJ867" s="205"/>
    </row>
    <row r="868" spans="3:36" ht="15.75" customHeight="1">
      <c r="C868" s="203"/>
      <c r="D868" s="205"/>
      <c r="E868" s="205"/>
      <c r="F868" s="205"/>
      <c r="G868" s="205"/>
      <c r="H868" s="205"/>
      <c r="I868" s="205"/>
      <c r="J868" s="205"/>
      <c r="K868" s="205"/>
      <c r="L868" s="205"/>
      <c r="M868" s="205"/>
      <c r="N868" s="205"/>
      <c r="O868" s="205"/>
      <c r="P868" s="205"/>
      <c r="Q868" s="205"/>
      <c r="R868" s="205"/>
      <c r="S868" s="205"/>
      <c r="T868" s="205"/>
      <c r="U868" s="205"/>
      <c r="V868" s="205"/>
      <c r="W868" s="205"/>
      <c r="X868" s="205"/>
      <c r="Y868" s="205"/>
      <c r="Z868" s="205"/>
      <c r="AA868" s="205"/>
      <c r="AB868" s="205"/>
      <c r="AC868" s="205"/>
      <c r="AD868" s="205"/>
      <c r="AE868" s="205"/>
      <c r="AF868" s="205"/>
      <c r="AG868" s="205"/>
      <c r="AH868" s="205"/>
      <c r="AI868" s="205"/>
      <c r="AJ868" s="205"/>
    </row>
    <row r="869" spans="3:36" ht="15.75" customHeight="1">
      <c r="C869" s="203"/>
      <c r="D869" s="205"/>
      <c r="E869" s="205"/>
      <c r="F869" s="205"/>
      <c r="G869" s="205"/>
      <c r="H869" s="205"/>
      <c r="I869" s="205"/>
      <c r="J869" s="205"/>
      <c r="K869" s="205"/>
      <c r="L869" s="205"/>
      <c r="M869" s="205"/>
      <c r="N869" s="205"/>
      <c r="O869" s="205"/>
      <c r="P869" s="205"/>
      <c r="Q869" s="205"/>
      <c r="R869" s="205"/>
      <c r="S869" s="205"/>
      <c r="T869" s="205"/>
      <c r="U869" s="205"/>
      <c r="V869" s="205"/>
      <c r="W869" s="205"/>
      <c r="X869" s="205"/>
      <c r="Y869" s="205"/>
      <c r="Z869" s="205"/>
      <c r="AA869" s="205"/>
      <c r="AB869" s="205"/>
      <c r="AC869" s="205"/>
      <c r="AD869" s="205"/>
      <c r="AE869" s="205"/>
      <c r="AF869" s="205"/>
      <c r="AG869" s="205"/>
      <c r="AH869" s="205"/>
      <c r="AI869" s="205"/>
      <c r="AJ869" s="205"/>
    </row>
    <row r="870" spans="3:36" ht="15.75" customHeight="1">
      <c r="C870" s="203"/>
      <c r="D870" s="205"/>
      <c r="E870" s="205"/>
      <c r="F870" s="205"/>
      <c r="G870" s="205"/>
      <c r="H870" s="205"/>
      <c r="I870" s="205"/>
      <c r="J870" s="205"/>
      <c r="K870" s="205"/>
      <c r="L870" s="205"/>
      <c r="M870" s="205"/>
      <c r="N870" s="205"/>
      <c r="O870" s="205"/>
      <c r="P870" s="205"/>
      <c r="Q870" s="205"/>
      <c r="R870" s="205"/>
      <c r="S870" s="205"/>
      <c r="T870" s="205"/>
      <c r="U870" s="205"/>
      <c r="V870" s="205"/>
      <c r="W870" s="205"/>
      <c r="X870" s="205"/>
      <c r="Y870" s="205"/>
      <c r="Z870" s="205"/>
      <c r="AA870" s="205"/>
      <c r="AB870" s="205"/>
      <c r="AC870" s="205"/>
      <c r="AD870" s="205"/>
      <c r="AE870" s="205"/>
      <c r="AF870" s="205"/>
      <c r="AG870" s="205"/>
      <c r="AH870" s="205"/>
      <c r="AI870" s="205"/>
      <c r="AJ870" s="205"/>
    </row>
    <row r="871" spans="3:36" ht="15.75" customHeight="1">
      <c r="C871" s="203"/>
      <c r="D871" s="205"/>
      <c r="E871" s="205"/>
      <c r="F871" s="205"/>
      <c r="G871" s="205"/>
      <c r="H871" s="205"/>
      <c r="I871" s="205"/>
      <c r="J871" s="205"/>
      <c r="K871" s="205"/>
      <c r="L871" s="205"/>
      <c r="M871" s="205"/>
      <c r="N871" s="205"/>
      <c r="O871" s="205"/>
      <c r="P871" s="205"/>
      <c r="Q871" s="205"/>
      <c r="R871" s="205"/>
      <c r="S871" s="205"/>
      <c r="T871" s="205"/>
      <c r="U871" s="205"/>
      <c r="V871" s="205"/>
      <c r="W871" s="205"/>
      <c r="X871" s="205"/>
      <c r="Y871" s="205"/>
      <c r="Z871" s="205"/>
      <c r="AA871" s="205"/>
      <c r="AB871" s="205"/>
      <c r="AC871" s="205"/>
      <c r="AD871" s="205"/>
      <c r="AE871" s="205"/>
      <c r="AF871" s="205"/>
      <c r="AG871" s="205"/>
      <c r="AH871" s="205"/>
      <c r="AI871" s="205"/>
      <c r="AJ871" s="205"/>
    </row>
    <row r="872" spans="3:36" ht="15.75" customHeight="1">
      <c r="C872" s="203"/>
      <c r="D872" s="205"/>
      <c r="E872" s="205"/>
      <c r="F872" s="205"/>
      <c r="G872" s="205"/>
      <c r="H872" s="205"/>
      <c r="I872" s="205"/>
      <c r="J872" s="205"/>
      <c r="K872" s="205"/>
      <c r="L872" s="205"/>
      <c r="M872" s="205"/>
      <c r="N872" s="205"/>
      <c r="O872" s="205"/>
      <c r="P872" s="205"/>
      <c r="Q872" s="205"/>
      <c r="R872" s="205"/>
      <c r="S872" s="205"/>
      <c r="T872" s="205"/>
      <c r="U872" s="205"/>
      <c r="V872" s="205"/>
      <c r="W872" s="205"/>
      <c r="X872" s="205"/>
      <c r="Y872" s="205"/>
      <c r="Z872" s="205"/>
      <c r="AA872" s="205"/>
      <c r="AB872" s="205"/>
      <c r="AC872" s="205"/>
      <c r="AD872" s="205"/>
      <c r="AE872" s="205"/>
      <c r="AF872" s="205"/>
      <c r="AG872" s="205"/>
      <c r="AH872" s="205"/>
      <c r="AI872" s="205"/>
      <c r="AJ872" s="205"/>
    </row>
    <row r="873" spans="3:36" ht="15.75" customHeight="1">
      <c r="C873" s="203"/>
      <c r="D873" s="205"/>
      <c r="E873" s="205"/>
      <c r="F873" s="205"/>
      <c r="G873" s="205"/>
      <c r="H873" s="205"/>
      <c r="I873" s="205"/>
      <c r="J873" s="205"/>
      <c r="K873" s="205"/>
      <c r="L873" s="205"/>
      <c r="M873" s="205"/>
      <c r="N873" s="205"/>
      <c r="O873" s="205"/>
      <c r="P873" s="205"/>
      <c r="Q873" s="205"/>
      <c r="R873" s="205"/>
      <c r="S873" s="205"/>
      <c r="T873" s="205"/>
      <c r="U873" s="205"/>
      <c r="V873" s="205"/>
      <c r="W873" s="205"/>
      <c r="X873" s="205"/>
      <c r="Y873" s="205"/>
      <c r="Z873" s="205"/>
      <c r="AA873" s="205"/>
      <c r="AB873" s="205"/>
      <c r="AC873" s="205"/>
      <c r="AD873" s="205"/>
      <c r="AE873" s="205"/>
      <c r="AF873" s="205"/>
      <c r="AG873" s="205"/>
      <c r="AH873" s="205"/>
      <c r="AI873" s="205"/>
      <c r="AJ873" s="205"/>
    </row>
    <row r="874" spans="3:36" ht="15.75" customHeight="1">
      <c r="C874" s="203"/>
      <c r="D874" s="205"/>
      <c r="E874" s="205"/>
      <c r="F874" s="205"/>
      <c r="G874" s="205"/>
      <c r="H874" s="205"/>
      <c r="I874" s="205"/>
      <c r="J874" s="205"/>
      <c r="K874" s="205"/>
      <c r="L874" s="205"/>
      <c r="M874" s="205"/>
      <c r="N874" s="205"/>
      <c r="O874" s="205"/>
      <c r="P874" s="205"/>
      <c r="Q874" s="205"/>
      <c r="R874" s="205"/>
      <c r="S874" s="205"/>
      <c r="T874" s="205"/>
      <c r="U874" s="205"/>
      <c r="V874" s="205"/>
      <c r="W874" s="205"/>
      <c r="X874" s="205"/>
      <c r="Y874" s="205"/>
      <c r="Z874" s="205"/>
      <c r="AA874" s="205"/>
      <c r="AB874" s="205"/>
      <c r="AC874" s="205"/>
      <c r="AD874" s="205"/>
      <c r="AE874" s="205"/>
      <c r="AF874" s="205"/>
      <c r="AG874" s="205"/>
      <c r="AH874" s="205"/>
      <c r="AI874" s="205"/>
      <c r="AJ874" s="205"/>
    </row>
    <row r="875" spans="3:36" ht="15.75" customHeight="1">
      <c r="C875" s="203"/>
      <c r="D875" s="205"/>
      <c r="E875" s="205"/>
      <c r="F875" s="205"/>
      <c r="G875" s="205"/>
      <c r="H875" s="205"/>
      <c r="I875" s="205"/>
      <c r="J875" s="205"/>
      <c r="K875" s="205"/>
      <c r="L875" s="205"/>
      <c r="M875" s="205"/>
      <c r="N875" s="205"/>
      <c r="O875" s="205"/>
      <c r="P875" s="205"/>
      <c r="Q875" s="205"/>
      <c r="R875" s="205"/>
      <c r="S875" s="205"/>
      <c r="T875" s="205"/>
      <c r="U875" s="205"/>
      <c r="V875" s="205"/>
      <c r="W875" s="205"/>
      <c r="X875" s="205"/>
      <c r="Y875" s="205"/>
      <c r="Z875" s="205"/>
      <c r="AA875" s="205"/>
      <c r="AB875" s="205"/>
      <c r="AC875" s="205"/>
      <c r="AD875" s="205"/>
      <c r="AE875" s="205"/>
      <c r="AF875" s="205"/>
      <c r="AG875" s="205"/>
      <c r="AH875" s="205"/>
      <c r="AI875" s="205"/>
      <c r="AJ875" s="205"/>
    </row>
    <row r="876" spans="3:36" ht="15.75" customHeight="1">
      <c r="C876" s="203"/>
      <c r="D876" s="205"/>
      <c r="E876" s="205"/>
      <c r="F876" s="205"/>
      <c r="G876" s="205"/>
      <c r="H876" s="205"/>
      <c r="I876" s="205"/>
      <c r="J876" s="205"/>
      <c r="K876" s="205"/>
      <c r="L876" s="205"/>
      <c r="M876" s="205"/>
      <c r="N876" s="205"/>
      <c r="O876" s="205"/>
      <c r="P876" s="205"/>
      <c r="Q876" s="205"/>
      <c r="R876" s="205"/>
      <c r="S876" s="205"/>
      <c r="T876" s="205"/>
      <c r="U876" s="205"/>
      <c r="V876" s="205"/>
      <c r="W876" s="205"/>
      <c r="X876" s="205"/>
      <c r="Y876" s="205"/>
      <c r="Z876" s="205"/>
      <c r="AA876" s="205"/>
      <c r="AB876" s="205"/>
      <c r="AC876" s="205"/>
      <c r="AD876" s="205"/>
      <c r="AE876" s="205"/>
      <c r="AF876" s="205"/>
      <c r="AG876" s="205"/>
      <c r="AH876" s="205"/>
      <c r="AI876" s="205"/>
      <c r="AJ876" s="205"/>
    </row>
    <row r="877" spans="3:36" ht="15.75" customHeight="1">
      <c r="C877" s="203"/>
      <c r="D877" s="205"/>
      <c r="E877" s="205"/>
      <c r="F877" s="205"/>
      <c r="G877" s="205"/>
      <c r="H877" s="205"/>
      <c r="I877" s="205"/>
      <c r="J877" s="205"/>
      <c r="K877" s="205"/>
      <c r="L877" s="205"/>
      <c r="M877" s="205"/>
      <c r="N877" s="205"/>
      <c r="O877" s="205"/>
      <c r="P877" s="205"/>
      <c r="Q877" s="205"/>
      <c r="R877" s="205"/>
      <c r="S877" s="205"/>
      <c r="T877" s="205"/>
      <c r="U877" s="205"/>
      <c r="V877" s="205"/>
      <c r="W877" s="205"/>
      <c r="X877" s="205"/>
      <c r="Y877" s="205"/>
      <c r="Z877" s="205"/>
      <c r="AA877" s="205"/>
      <c r="AB877" s="205"/>
      <c r="AC877" s="205"/>
      <c r="AD877" s="205"/>
      <c r="AE877" s="205"/>
      <c r="AF877" s="205"/>
      <c r="AG877" s="205"/>
      <c r="AH877" s="205"/>
      <c r="AI877" s="205"/>
      <c r="AJ877" s="205"/>
    </row>
    <row r="878" spans="3:36" ht="15.75" customHeight="1">
      <c r="C878" s="203"/>
      <c r="D878" s="205"/>
      <c r="E878" s="205"/>
      <c r="F878" s="205"/>
      <c r="G878" s="205"/>
      <c r="H878" s="205"/>
      <c r="I878" s="205"/>
      <c r="J878" s="205"/>
      <c r="K878" s="205"/>
      <c r="L878" s="205"/>
      <c r="M878" s="205"/>
      <c r="N878" s="205"/>
      <c r="O878" s="205"/>
      <c r="P878" s="205"/>
      <c r="Q878" s="205"/>
      <c r="R878" s="205"/>
      <c r="S878" s="205"/>
      <c r="T878" s="205"/>
      <c r="U878" s="205"/>
      <c r="V878" s="205"/>
      <c r="W878" s="205"/>
      <c r="X878" s="205"/>
      <c r="Y878" s="205"/>
      <c r="Z878" s="205"/>
      <c r="AA878" s="205"/>
      <c r="AB878" s="205"/>
      <c r="AC878" s="205"/>
      <c r="AD878" s="205"/>
      <c r="AE878" s="205"/>
      <c r="AF878" s="205"/>
      <c r="AG878" s="205"/>
      <c r="AH878" s="205"/>
      <c r="AI878" s="205"/>
      <c r="AJ878" s="205"/>
    </row>
    <row r="879" spans="3:36" ht="15.75" customHeight="1">
      <c r="C879" s="203"/>
      <c r="D879" s="205"/>
      <c r="E879" s="205"/>
      <c r="F879" s="205"/>
      <c r="G879" s="205"/>
      <c r="H879" s="205"/>
      <c r="I879" s="205"/>
      <c r="J879" s="205"/>
      <c r="K879" s="205"/>
      <c r="L879" s="205"/>
      <c r="M879" s="205"/>
      <c r="N879" s="205"/>
      <c r="O879" s="205"/>
      <c r="P879" s="205"/>
      <c r="Q879" s="205"/>
      <c r="R879" s="205"/>
      <c r="S879" s="205"/>
      <c r="T879" s="205"/>
      <c r="U879" s="205"/>
      <c r="V879" s="205"/>
      <c r="W879" s="205"/>
      <c r="X879" s="205"/>
      <c r="Y879" s="205"/>
      <c r="Z879" s="205"/>
      <c r="AA879" s="205"/>
      <c r="AB879" s="205"/>
      <c r="AC879" s="205"/>
      <c r="AD879" s="205"/>
      <c r="AE879" s="205"/>
      <c r="AF879" s="205"/>
      <c r="AG879" s="205"/>
      <c r="AH879" s="205"/>
      <c r="AI879" s="205"/>
      <c r="AJ879" s="205"/>
    </row>
    <row r="880" spans="3:36" ht="15.75" customHeight="1">
      <c r="C880" s="203"/>
      <c r="D880" s="205"/>
      <c r="E880" s="205"/>
      <c r="F880" s="205"/>
      <c r="G880" s="205"/>
      <c r="H880" s="205"/>
      <c r="I880" s="205"/>
      <c r="J880" s="205"/>
      <c r="K880" s="205"/>
      <c r="L880" s="205"/>
      <c r="M880" s="205"/>
      <c r="N880" s="205"/>
      <c r="O880" s="205"/>
      <c r="P880" s="205"/>
      <c r="Q880" s="205"/>
      <c r="R880" s="205"/>
      <c r="S880" s="205"/>
      <c r="T880" s="205"/>
      <c r="U880" s="205"/>
      <c r="V880" s="205"/>
      <c r="W880" s="205"/>
      <c r="X880" s="205"/>
      <c r="Y880" s="205"/>
      <c r="Z880" s="205"/>
      <c r="AA880" s="205"/>
      <c r="AB880" s="205"/>
      <c r="AC880" s="205"/>
      <c r="AD880" s="205"/>
      <c r="AE880" s="205"/>
      <c r="AF880" s="205"/>
      <c r="AG880" s="205"/>
      <c r="AH880" s="205"/>
      <c r="AI880" s="205"/>
      <c r="AJ880" s="205"/>
    </row>
    <row r="881" spans="3:36" ht="15.75" customHeight="1">
      <c r="C881" s="203"/>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c r="AB881" s="205"/>
      <c r="AC881" s="205"/>
      <c r="AD881" s="205"/>
      <c r="AE881" s="205"/>
      <c r="AF881" s="205"/>
      <c r="AG881" s="205"/>
      <c r="AH881" s="205"/>
      <c r="AI881" s="205"/>
      <c r="AJ881" s="205"/>
    </row>
    <row r="882" spans="3:36" ht="15.75" customHeight="1">
      <c r="C882" s="203"/>
      <c r="D882" s="205"/>
      <c r="E882" s="205"/>
      <c r="F882" s="205"/>
      <c r="G882" s="205"/>
      <c r="H882" s="205"/>
      <c r="I882" s="205"/>
      <c r="J882" s="205"/>
      <c r="K882" s="205"/>
      <c r="L882" s="205"/>
      <c r="M882" s="205"/>
      <c r="N882" s="205"/>
      <c r="O882" s="205"/>
      <c r="P882" s="205"/>
      <c r="Q882" s="205"/>
      <c r="R882" s="205"/>
      <c r="S882" s="205"/>
      <c r="T882" s="205"/>
      <c r="U882" s="205"/>
      <c r="V882" s="205"/>
      <c r="W882" s="205"/>
      <c r="X882" s="205"/>
      <c r="Y882" s="205"/>
      <c r="Z882" s="205"/>
      <c r="AA882" s="205"/>
      <c r="AB882" s="205"/>
      <c r="AC882" s="205"/>
      <c r="AD882" s="205"/>
      <c r="AE882" s="205"/>
      <c r="AF882" s="205"/>
      <c r="AG882" s="205"/>
      <c r="AH882" s="205"/>
      <c r="AI882" s="205"/>
      <c r="AJ882" s="205"/>
    </row>
    <row r="883" spans="3:36" ht="15.75" customHeight="1">
      <c r="C883" s="203"/>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c r="AB883" s="205"/>
      <c r="AC883" s="205"/>
      <c r="AD883" s="205"/>
      <c r="AE883" s="205"/>
      <c r="AF883" s="205"/>
      <c r="AG883" s="205"/>
      <c r="AH883" s="205"/>
      <c r="AI883" s="205"/>
      <c r="AJ883" s="205"/>
    </row>
    <row r="884" spans="3:36" ht="15.75" customHeight="1">
      <c r="C884" s="203"/>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c r="AB884" s="205"/>
      <c r="AC884" s="205"/>
      <c r="AD884" s="205"/>
      <c r="AE884" s="205"/>
      <c r="AF884" s="205"/>
      <c r="AG884" s="205"/>
      <c r="AH884" s="205"/>
      <c r="AI884" s="205"/>
      <c r="AJ884" s="205"/>
    </row>
    <row r="885" spans="3:36" ht="15.75" customHeight="1">
      <c r="C885" s="203"/>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c r="AB885" s="205"/>
      <c r="AC885" s="205"/>
      <c r="AD885" s="205"/>
      <c r="AE885" s="205"/>
      <c r="AF885" s="205"/>
      <c r="AG885" s="205"/>
      <c r="AH885" s="205"/>
      <c r="AI885" s="205"/>
      <c r="AJ885" s="205"/>
    </row>
    <row r="886" spans="3:36" ht="15.75" customHeight="1">
      <c r="C886" s="203"/>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c r="AB886" s="205"/>
      <c r="AC886" s="205"/>
      <c r="AD886" s="205"/>
      <c r="AE886" s="205"/>
      <c r="AF886" s="205"/>
      <c r="AG886" s="205"/>
      <c r="AH886" s="205"/>
      <c r="AI886" s="205"/>
      <c r="AJ886" s="205"/>
    </row>
    <row r="887" spans="3:36" ht="15.75" customHeight="1">
      <c r="C887" s="203"/>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c r="AB887" s="205"/>
      <c r="AC887" s="205"/>
      <c r="AD887" s="205"/>
      <c r="AE887" s="205"/>
      <c r="AF887" s="205"/>
      <c r="AG887" s="205"/>
      <c r="AH887" s="205"/>
      <c r="AI887" s="205"/>
      <c r="AJ887" s="205"/>
    </row>
    <row r="888" spans="3:36" ht="15.75" customHeight="1">
      <c r="C888" s="203"/>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c r="AB888" s="205"/>
      <c r="AC888" s="205"/>
      <c r="AD888" s="205"/>
      <c r="AE888" s="205"/>
      <c r="AF888" s="205"/>
      <c r="AG888" s="205"/>
      <c r="AH888" s="205"/>
      <c r="AI888" s="205"/>
      <c r="AJ888" s="205"/>
    </row>
    <row r="889" spans="3:36" ht="15.75" customHeight="1">
      <c r="C889" s="203"/>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c r="AB889" s="205"/>
      <c r="AC889" s="205"/>
      <c r="AD889" s="205"/>
      <c r="AE889" s="205"/>
      <c r="AF889" s="205"/>
      <c r="AG889" s="205"/>
      <c r="AH889" s="205"/>
      <c r="AI889" s="205"/>
      <c r="AJ889" s="205"/>
    </row>
    <row r="890" spans="3:36" ht="15.75" customHeight="1">
      <c r="C890" s="203"/>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c r="AB890" s="205"/>
      <c r="AC890" s="205"/>
      <c r="AD890" s="205"/>
      <c r="AE890" s="205"/>
      <c r="AF890" s="205"/>
      <c r="AG890" s="205"/>
      <c r="AH890" s="205"/>
      <c r="AI890" s="205"/>
      <c r="AJ890" s="205"/>
    </row>
    <row r="891" spans="3:36" ht="15.75" customHeight="1">
      <c r="C891" s="203"/>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c r="AB891" s="205"/>
      <c r="AC891" s="205"/>
      <c r="AD891" s="205"/>
      <c r="AE891" s="205"/>
      <c r="AF891" s="205"/>
      <c r="AG891" s="205"/>
      <c r="AH891" s="205"/>
      <c r="AI891" s="205"/>
      <c r="AJ891" s="205"/>
    </row>
    <row r="892" spans="3:36" ht="15.75" customHeight="1">
      <c r="C892" s="203"/>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c r="AB892" s="205"/>
      <c r="AC892" s="205"/>
      <c r="AD892" s="205"/>
      <c r="AE892" s="205"/>
      <c r="AF892" s="205"/>
      <c r="AG892" s="205"/>
      <c r="AH892" s="205"/>
      <c r="AI892" s="205"/>
      <c r="AJ892" s="205"/>
    </row>
    <row r="893" spans="3:36" ht="15.75" customHeight="1">
      <c r="C893" s="203"/>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c r="AB893" s="205"/>
      <c r="AC893" s="205"/>
      <c r="AD893" s="205"/>
      <c r="AE893" s="205"/>
      <c r="AF893" s="205"/>
      <c r="AG893" s="205"/>
      <c r="AH893" s="205"/>
      <c r="AI893" s="205"/>
      <c r="AJ893" s="205"/>
    </row>
    <row r="894" spans="3:36" ht="15.75" customHeight="1">
      <c r="C894" s="203"/>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c r="AB894" s="205"/>
      <c r="AC894" s="205"/>
      <c r="AD894" s="205"/>
      <c r="AE894" s="205"/>
      <c r="AF894" s="205"/>
      <c r="AG894" s="205"/>
      <c r="AH894" s="205"/>
      <c r="AI894" s="205"/>
      <c r="AJ894" s="205"/>
    </row>
    <row r="895" spans="3:36" ht="15.75" customHeight="1">
      <c r="C895" s="203"/>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c r="AB895" s="205"/>
      <c r="AC895" s="205"/>
      <c r="AD895" s="205"/>
      <c r="AE895" s="205"/>
      <c r="AF895" s="205"/>
      <c r="AG895" s="205"/>
      <c r="AH895" s="205"/>
      <c r="AI895" s="205"/>
      <c r="AJ895" s="205"/>
    </row>
    <row r="896" spans="3:36" ht="15.75" customHeight="1">
      <c r="C896" s="203"/>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c r="AB896" s="205"/>
      <c r="AC896" s="205"/>
      <c r="AD896" s="205"/>
      <c r="AE896" s="205"/>
      <c r="AF896" s="205"/>
      <c r="AG896" s="205"/>
      <c r="AH896" s="205"/>
      <c r="AI896" s="205"/>
      <c r="AJ896" s="205"/>
    </row>
    <row r="897" spans="3:36" ht="15.75" customHeight="1">
      <c r="C897" s="203"/>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c r="AB897" s="205"/>
      <c r="AC897" s="205"/>
      <c r="AD897" s="205"/>
      <c r="AE897" s="205"/>
      <c r="AF897" s="205"/>
      <c r="AG897" s="205"/>
      <c r="AH897" s="205"/>
      <c r="AI897" s="205"/>
      <c r="AJ897" s="205"/>
    </row>
    <row r="898" spans="3:36" ht="15.75" customHeight="1">
      <c r="C898" s="203"/>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c r="AF898" s="205"/>
      <c r="AG898" s="205"/>
      <c r="AH898" s="205"/>
      <c r="AI898" s="205"/>
      <c r="AJ898" s="205"/>
    </row>
    <row r="899" spans="3:36" ht="15.75" customHeight="1">
      <c r="C899" s="203"/>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c r="AF899" s="205"/>
      <c r="AG899" s="205"/>
      <c r="AH899" s="205"/>
      <c r="AI899" s="205"/>
      <c r="AJ899" s="205"/>
    </row>
    <row r="900" spans="3:36" ht="15.75" customHeight="1">
      <c r="C900" s="203"/>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c r="AF900" s="205"/>
      <c r="AG900" s="205"/>
      <c r="AH900" s="205"/>
      <c r="AI900" s="205"/>
      <c r="AJ900" s="205"/>
    </row>
    <row r="901" spans="3:36" ht="15.75" customHeight="1">
      <c r="C901" s="203"/>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c r="AB901" s="205"/>
      <c r="AC901" s="205"/>
      <c r="AD901" s="205"/>
      <c r="AE901" s="205"/>
      <c r="AF901" s="205"/>
      <c r="AG901" s="205"/>
      <c r="AH901" s="205"/>
      <c r="AI901" s="205"/>
      <c r="AJ901" s="205"/>
    </row>
    <row r="902" spans="3:36" ht="15.75" customHeight="1">
      <c r="C902" s="203"/>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c r="AB902" s="205"/>
      <c r="AC902" s="205"/>
      <c r="AD902" s="205"/>
      <c r="AE902" s="205"/>
      <c r="AF902" s="205"/>
      <c r="AG902" s="205"/>
      <c r="AH902" s="205"/>
      <c r="AI902" s="205"/>
      <c r="AJ902" s="205"/>
    </row>
    <row r="903" spans="3:36" ht="15.75" customHeight="1">
      <c r="C903" s="203"/>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c r="AB903" s="205"/>
      <c r="AC903" s="205"/>
      <c r="AD903" s="205"/>
      <c r="AE903" s="205"/>
      <c r="AF903" s="205"/>
      <c r="AG903" s="205"/>
      <c r="AH903" s="205"/>
      <c r="AI903" s="205"/>
      <c r="AJ903" s="205"/>
    </row>
    <row r="904" spans="3:36" ht="15.75" customHeight="1">
      <c r="C904" s="203"/>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c r="AB904" s="205"/>
      <c r="AC904" s="205"/>
      <c r="AD904" s="205"/>
      <c r="AE904" s="205"/>
      <c r="AF904" s="205"/>
      <c r="AG904" s="205"/>
      <c r="AH904" s="205"/>
      <c r="AI904" s="205"/>
      <c r="AJ904" s="205"/>
    </row>
    <row r="905" spans="3:36" ht="15.75" customHeight="1">
      <c r="C905" s="203"/>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c r="AB905" s="205"/>
      <c r="AC905" s="205"/>
      <c r="AD905" s="205"/>
      <c r="AE905" s="205"/>
      <c r="AF905" s="205"/>
      <c r="AG905" s="205"/>
      <c r="AH905" s="205"/>
      <c r="AI905" s="205"/>
      <c r="AJ905" s="205"/>
    </row>
    <row r="906" spans="3:36" ht="15.75" customHeight="1">
      <c r="C906" s="203"/>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c r="AB906" s="205"/>
      <c r="AC906" s="205"/>
      <c r="AD906" s="205"/>
      <c r="AE906" s="205"/>
      <c r="AF906" s="205"/>
      <c r="AG906" s="205"/>
      <c r="AH906" s="205"/>
      <c r="AI906" s="205"/>
      <c r="AJ906" s="205"/>
    </row>
    <row r="907" spans="3:36" ht="15.75" customHeight="1">
      <c r="C907" s="203"/>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c r="AC907" s="205"/>
      <c r="AD907" s="205"/>
      <c r="AE907" s="205"/>
      <c r="AF907" s="205"/>
      <c r="AG907" s="205"/>
      <c r="AH907" s="205"/>
      <c r="AI907" s="205"/>
      <c r="AJ907" s="205"/>
    </row>
    <row r="908" spans="3:36" ht="15.75" customHeight="1">
      <c r="C908" s="203"/>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c r="AB908" s="205"/>
      <c r="AC908" s="205"/>
      <c r="AD908" s="205"/>
      <c r="AE908" s="205"/>
      <c r="AF908" s="205"/>
      <c r="AG908" s="205"/>
      <c r="AH908" s="205"/>
      <c r="AI908" s="205"/>
      <c r="AJ908" s="205"/>
    </row>
    <row r="909" spans="3:36" ht="15.75" customHeight="1">
      <c r="C909" s="203"/>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c r="AF909" s="205"/>
      <c r="AG909" s="205"/>
      <c r="AH909" s="205"/>
      <c r="AI909" s="205"/>
      <c r="AJ909" s="205"/>
    </row>
    <row r="910" spans="3:36" ht="15.75" customHeight="1">
      <c r="C910" s="203"/>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c r="AF910" s="205"/>
      <c r="AG910" s="205"/>
      <c r="AH910" s="205"/>
      <c r="AI910" s="205"/>
      <c r="AJ910" s="205"/>
    </row>
    <row r="911" spans="3:36" ht="15.75" customHeight="1">
      <c r="C911" s="203"/>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c r="AB911" s="205"/>
      <c r="AC911" s="205"/>
      <c r="AD911" s="205"/>
      <c r="AE911" s="205"/>
      <c r="AF911" s="205"/>
      <c r="AG911" s="205"/>
      <c r="AH911" s="205"/>
      <c r="AI911" s="205"/>
      <c r="AJ911" s="205"/>
    </row>
    <row r="912" spans="3:36" ht="15.75" customHeight="1">
      <c r="C912" s="203"/>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c r="AB912" s="205"/>
      <c r="AC912" s="205"/>
      <c r="AD912" s="205"/>
      <c r="AE912" s="205"/>
      <c r="AF912" s="205"/>
      <c r="AG912" s="205"/>
      <c r="AH912" s="205"/>
      <c r="AI912" s="205"/>
      <c r="AJ912" s="205"/>
    </row>
    <row r="913" spans="3:36" ht="15.75" customHeight="1">
      <c r="C913" s="203"/>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c r="AF913" s="205"/>
      <c r="AG913" s="205"/>
      <c r="AH913" s="205"/>
      <c r="AI913" s="205"/>
      <c r="AJ913" s="205"/>
    </row>
    <row r="914" spans="3:36" ht="15.75" customHeight="1">
      <c r="C914" s="203"/>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c r="AB914" s="205"/>
      <c r="AC914" s="205"/>
      <c r="AD914" s="205"/>
      <c r="AE914" s="205"/>
      <c r="AF914" s="205"/>
      <c r="AG914" s="205"/>
      <c r="AH914" s="205"/>
      <c r="AI914" s="205"/>
      <c r="AJ914" s="205"/>
    </row>
    <row r="915" spans="3:36" ht="15.75" customHeight="1">
      <c r="C915" s="203"/>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c r="AB915" s="205"/>
      <c r="AC915" s="205"/>
      <c r="AD915" s="205"/>
      <c r="AE915" s="205"/>
      <c r="AF915" s="205"/>
      <c r="AG915" s="205"/>
      <c r="AH915" s="205"/>
      <c r="AI915" s="205"/>
      <c r="AJ915" s="205"/>
    </row>
    <row r="916" spans="3:36" ht="15.75" customHeight="1">
      <c r="C916" s="203"/>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c r="AB916" s="205"/>
      <c r="AC916" s="205"/>
      <c r="AD916" s="205"/>
      <c r="AE916" s="205"/>
      <c r="AF916" s="205"/>
      <c r="AG916" s="205"/>
      <c r="AH916" s="205"/>
      <c r="AI916" s="205"/>
      <c r="AJ916" s="205"/>
    </row>
    <row r="917" spans="3:36" ht="15.75" customHeight="1">
      <c r="C917" s="203"/>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c r="AB917" s="205"/>
      <c r="AC917" s="205"/>
      <c r="AD917" s="205"/>
      <c r="AE917" s="205"/>
      <c r="AF917" s="205"/>
      <c r="AG917" s="205"/>
      <c r="AH917" s="205"/>
      <c r="AI917" s="205"/>
      <c r="AJ917" s="205"/>
    </row>
    <row r="918" spans="3:36" ht="15.75" customHeight="1">
      <c r="C918" s="203"/>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c r="AB918" s="205"/>
      <c r="AC918" s="205"/>
      <c r="AD918" s="205"/>
      <c r="AE918" s="205"/>
      <c r="AF918" s="205"/>
      <c r="AG918" s="205"/>
      <c r="AH918" s="205"/>
      <c r="AI918" s="205"/>
      <c r="AJ918" s="205"/>
    </row>
    <row r="919" spans="3:36" ht="15.75" customHeight="1">
      <c r="C919" s="203"/>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c r="AB919" s="205"/>
      <c r="AC919" s="205"/>
      <c r="AD919" s="205"/>
      <c r="AE919" s="205"/>
      <c r="AF919" s="205"/>
      <c r="AG919" s="205"/>
      <c r="AH919" s="205"/>
      <c r="AI919" s="205"/>
      <c r="AJ919" s="205"/>
    </row>
    <row r="920" spans="3:36" ht="15.75" customHeight="1">
      <c r="C920" s="203"/>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c r="AB920" s="205"/>
      <c r="AC920" s="205"/>
      <c r="AD920" s="205"/>
      <c r="AE920" s="205"/>
      <c r="AF920" s="205"/>
      <c r="AG920" s="205"/>
      <c r="AH920" s="205"/>
      <c r="AI920" s="205"/>
      <c r="AJ920" s="205"/>
    </row>
    <row r="921" spans="3:36" ht="15.75" customHeight="1">
      <c r="C921" s="203"/>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c r="AB921" s="205"/>
      <c r="AC921" s="205"/>
      <c r="AD921" s="205"/>
      <c r="AE921" s="205"/>
      <c r="AF921" s="205"/>
      <c r="AG921" s="205"/>
      <c r="AH921" s="205"/>
      <c r="AI921" s="205"/>
      <c r="AJ921" s="205"/>
    </row>
    <row r="922" spans="3:36" ht="15.75" customHeight="1">
      <c r="C922" s="203"/>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c r="AB922" s="205"/>
      <c r="AC922" s="205"/>
      <c r="AD922" s="205"/>
      <c r="AE922" s="205"/>
      <c r="AF922" s="205"/>
      <c r="AG922" s="205"/>
      <c r="AH922" s="205"/>
      <c r="AI922" s="205"/>
      <c r="AJ922" s="205"/>
    </row>
    <row r="923" spans="3:36" ht="15.75" customHeight="1">
      <c r="C923" s="203"/>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c r="AB923" s="205"/>
      <c r="AC923" s="205"/>
      <c r="AD923" s="205"/>
      <c r="AE923" s="205"/>
      <c r="AF923" s="205"/>
      <c r="AG923" s="205"/>
      <c r="AH923" s="205"/>
      <c r="AI923" s="205"/>
      <c r="AJ923" s="205"/>
    </row>
    <row r="924" spans="3:36" ht="15.75" customHeight="1">
      <c r="C924" s="203"/>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c r="AB924" s="205"/>
      <c r="AC924" s="205"/>
      <c r="AD924" s="205"/>
      <c r="AE924" s="205"/>
      <c r="AF924" s="205"/>
      <c r="AG924" s="205"/>
      <c r="AH924" s="205"/>
      <c r="AI924" s="205"/>
      <c r="AJ924" s="205"/>
    </row>
    <row r="925" spans="3:36" ht="15.75" customHeight="1">
      <c r="C925" s="203"/>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c r="AB925" s="205"/>
      <c r="AC925" s="205"/>
      <c r="AD925" s="205"/>
      <c r="AE925" s="205"/>
      <c r="AF925" s="205"/>
      <c r="AG925" s="205"/>
      <c r="AH925" s="205"/>
      <c r="AI925" s="205"/>
      <c r="AJ925" s="205"/>
    </row>
    <row r="926" spans="3:36" ht="15.75" customHeight="1">
      <c r="C926" s="203"/>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c r="AB926" s="205"/>
      <c r="AC926" s="205"/>
      <c r="AD926" s="205"/>
      <c r="AE926" s="205"/>
      <c r="AF926" s="205"/>
      <c r="AG926" s="205"/>
      <c r="AH926" s="205"/>
      <c r="AI926" s="205"/>
      <c r="AJ926" s="205"/>
    </row>
    <row r="927" spans="3:36" ht="15.75" customHeight="1">
      <c r="C927" s="203"/>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c r="AB927" s="205"/>
      <c r="AC927" s="205"/>
      <c r="AD927" s="205"/>
      <c r="AE927" s="205"/>
      <c r="AF927" s="205"/>
      <c r="AG927" s="205"/>
      <c r="AH927" s="205"/>
      <c r="AI927" s="205"/>
      <c r="AJ927" s="205"/>
    </row>
    <row r="928" spans="3:36" ht="15.75" customHeight="1">
      <c r="C928" s="203"/>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c r="AB928" s="205"/>
      <c r="AC928" s="205"/>
      <c r="AD928" s="205"/>
      <c r="AE928" s="205"/>
      <c r="AF928" s="205"/>
      <c r="AG928" s="205"/>
      <c r="AH928" s="205"/>
      <c r="AI928" s="205"/>
      <c r="AJ928" s="205"/>
    </row>
    <row r="929" spans="3:36" ht="15.75" customHeight="1">
      <c r="C929" s="203"/>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c r="AB929" s="205"/>
      <c r="AC929" s="205"/>
      <c r="AD929" s="205"/>
      <c r="AE929" s="205"/>
      <c r="AF929" s="205"/>
      <c r="AG929" s="205"/>
      <c r="AH929" s="205"/>
      <c r="AI929" s="205"/>
      <c r="AJ929" s="205"/>
    </row>
    <row r="930" spans="3:36" ht="15.75" customHeight="1">
      <c r="C930" s="203"/>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c r="AB930" s="205"/>
      <c r="AC930" s="205"/>
      <c r="AD930" s="205"/>
      <c r="AE930" s="205"/>
      <c r="AF930" s="205"/>
      <c r="AG930" s="205"/>
      <c r="AH930" s="205"/>
      <c r="AI930" s="205"/>
      <c r="AJ930" s="205"/>
    </row>
    <row r="931" spans="3:36" ht="15.75" customHeight="1">
      <c r="C931" s="203"/>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c r="AB931" s="205"/>
      <c r="AC931" s="205"/>
      <c r="AD931" s="205"/>
      <c r="AE931" s="205"/>
      <c r="AF931" s="205"/>
      <c r="AG931" s="205"/>
      <c r="AH931" s="205"/>
      <c r="AI931" s="205"/>
      <c r="AJ931" s="205"/>
    </row>
    <row r="932" spans="3:36" ht="15.75" customHeight="1">
      <c r="C932" s="203"/>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c r="AB932" s="205"/>
      <c r="AC932" s="205"/>
      <c r="AD932" s="205"/>
      <c r="AE932" s="205"/>
      <c r="AF932" s="205"/>
      <c r="AG932" s="205"/>
      <c r="AH932" s="205"/>
      <c r="AI932" s="205"/>
      <c r="AJ932" s="205"/>
    </row>
    <row r="933" spans="3:36" ht="15.75" customHeight="1">
      <c r="C933" s="203"/>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c r="AB933" s="205"/>
      <c r="AC933" s="205"/>
      <c r="AD933" s="205"/>
      <c r="AE933" s="205"/>
      <c r="AF933" s="205"/>
      <c r="AG933" s="205"/>
      <c r="AH933" s="205"/>
      <c r="AI933" s="205"/>
      <c r="AJ933" s="205"/>
    </row>
    <row r="934" spans="3:36" ht="15.75" customHeight="1">
      <c r="C934" s="203"/>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c r="AF934" s="205"/>
      <c r="AG934" s="205"/>
      <c r="AH934" s="205"/>
      <c r="AI934" s="205"/>
      <c r="AJ934" s="205"/>
    </row>
    <row r="935" spans="3:36" ht="15.75" customHeight="1">
      <c r="C935" s="203"/>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c r="AB935" s="205"/>
      <c r="AC935" s="205"/>
      <c r="AD935" s="205"/>
      <c r="AE935" s="205"/>
      <c r="AF935" s="205"/>
      <c r="AG935" s="205"/>
      <c r="AH935" s="205"/>
      <c r="AI935" s="205"/>
      <c r="AJ935" s="205"/>
    </row>
    <row r="936" spans="3:36" ht="15.75" customHeight="1">
      <c r="C936" s="203"/>
      <c r="D936" s="205"/>
      <c r="E936" s="205"/>
      <c r="F936" s="205"/>
      <c r="G936" s="205"/>
      <c r="H936" s="205"/>
      <c r="I936" s="205"/>
      <c r="J936" s="205"/>
      <c r="K936" s="205"/>
      <c r="L936" s="205"/>
      <c r="M936" s="205"/>
      <c r="N936" s="205"/>
      <c r="O936" s="205"/>
      <c r="P936" s="205"/>
      <c r="Q936" s="205"/>
      <c r="R936" s="205"/>
      <c r="S936" s="205"/>
      <c r="T936" s="205"/>
      <c r="U936" s="205"/>
      <c r="V936" s="205"/>
      <c r="W936" s="205"/>
      <c r="X936" s="205"/>
      <c r="Y936" s="205"/>
      <c r="Z936" s="205"/>
      <c r="AA936" s="205"/>
      <c r="AB936" s="205"/>
      <c r="AC936" s="205"/>
      <c r="AD936" s="205"/>
      <c r="AE936" s="205"/>
      <c r="AF936" s="205"/>
      <c r="AG936" s="205"/>
      <c r="AH936" s="205"/>
      <c r="AI936" s="205"/>
      <c r="AJ936" s="205"/>
    </row>
    <row r="937" spans="3:36" ht="15.75" customHeight="1">
      <c r="C937" s="203"/>
      <c r="D937" s="205"/>
      <c r="E937" s="205"/>
      <c r="F937" s="205"/>
      <c r="G937" s="205"/>
      <c r="H937" s="205"/>
      <c r="I937" s="205"/>
      <c r="J937" s="205"/>
      <c r="K937" s="205"/>
      <c r="L937" s="205"/>
      <c r="M937" s="205"/>
      <c r="N937" s="205"/>
      <c r="O937" s="205"/>
      <c r="P937" s="205"/>
      <c r="Q937" s="205"/>
      <c r="R937" s="205"/>
      <c r="S937" s="205"/>
      <c r="T937" s="205"/>
      <c r="U937" s="205"/>
      <c r="V937" s="205"/>
      <c r="W937" s="205"/>
      <c r="X937" s="205"/>
      <c r="Y937" s="205"/>
      <c r="Z937" s="205"/>
      <c r="AA937" s="205"/>
      <c r="AB937" s="205"/>
      <c r="AC937" s="205"/>
      <c r="AD937" s="205"/>
      <c r="AE937" s="205"/>
      <c r="AF937" s="205"/>
      <c r="AG937" s="205"/>
      <c r="AH937" s="205"/>
      <c r="AI937" s="205"/>
      <c r="AJ937" s="205"/>
    </row>
    <row r="938" spans="3:36" ht="15.75" customHeight="1">
      <c r="C938" s="203"/>
      <c r="D938" s="205"/>
      <c r="E938" s="205"/>
      <c r="F938" s="205"/>
      <c r="G938" s="205"/>
      <c r="H938" s="205"/>
      <c r="I938" s="205"/>
      <c r="J938" s="205"/>
      <c r="K938" s="205"/>
      <c r="L938" s="205"/>
      <c r="M938" s="205"/>
      <c r="N938" s="205"/>
      <c r="O938" s="205"/>
      <c r="P938" s="205"/>
      <c r="Q938" s="205"/>
      <c r="R938" s="205"/>
      <c r="S938" s="205"/>
      <c r="T938" s="205"/>
      <c r="U938" s="205"/>
      <c r="V938" s="205"/>
      <c r="W938" s="205"/>
      <c r="X938" s="205"/>
      <c r="Y938" s="205"/>
      <c r="Z938" s="205"/>
      <c r="AA938" s="205"/>
      <c r="AB938" s="205"/>
      <c r="AC938" s="205"/>
      <c r="AD938" s="205"/>
      <c r="AE938" s="205"/>
      <c r="AF938" s="205"/>
      <c r="AG938" s="205"/>
      <c r="AH938" s="205"/>
      <c r="AI938" s="205"/>
      <c r="AJ938" s="205"/>
    </row>
    <row r="939" spans="3:36" ht="15.75" customHeight="1">
      <c r="C939" s="203"/>
      <c r="D939" s="205"/>
      <c r="E939" s="205"/>
      <c r="F939" s="205"/>
      <c r="G939" s="205"/>
      <c r="H939" s="205"/>
      <c r="I939" s="205"/>
      <c r="J939" s="205"/>
      <c r="K939" s="205"/>
      <c r="L939" s="205"/>
      <c r="M939" s="205"/>
      <c r="N939" s="205"/>
      <c r="O939" s="205"/>
      <c r="P939" s="205"/>
      <c r="Q939" s="205"/>
      <c r="R939" s="205"/>
      <c r="S939" s="205"/>
      <c r="T939" s="205"/>
      <c r="U939" s="205"/>
      <c r="V939" s="205"/>
      <c r="W939" s="205"/>
      <c r="X939" s="205"/>
      <c r="Y939" s="205"/>
      <c r="Z939" s="205"/>
      <c r="AA939" s="205"/>
      <c r="AB939" s="205"/>
      <c r="AC939" s="205"/>
      <c r="AD939" s="205"/>
      <c r="AE939" s="205"/>
      <c r="AF939" s="205"/>
      <c r="AG939" s="205"/>
      <c r="AH939" s="205"/>
      <c r="AI939" s="205"/>
      <c r="AJ939" s="205"/>
    </row>
    <row r="940" spans="3:36" ht="15.75" customHeight="1">
      <c r="C940" s="203"/>
      <c r="D940" s="205"/>
      <c r="E940" s="205"/>
      <c r="F940" s="205"/>
      <c r="G940" s="205"/>
      <c r="H940" s="205"/>
      <c r="I940" s="205"/>
      <c r="J940" s="205"/>
      <c r="K940" s="205"/>
      <c r="L940" s="205"/>
      <c r="M940" s="205"/>
      <c r="N940" s="205"/>
      <c r="O940" s="205"/>
      <c r="P940" s="205"/>
      <c r="Q940" s="205"/>
      <c r="R940" s="205"/>
      <c r="S940" s="205"/>
      <c r="T940" s="205"/>
      <c r="U940" s="205"/>
      <c r="V940" s="205"/>
      <c r="W940" s="205"/>
      <c r="X940" s="205"/>
      <c r="Y940" s="205"/>
      <c r="Z940" s="205"/>
      <c r="AA940" s="205"/>
      <c r="AB940" s="205"/>
      <c r="AC940" s="205"/>
      <c r="AD940" s="205"/>
      <c r="AE940" s="205"/>
      <c r="AF940" s="205"/>
      <c r="AG940" s="205"/>
      <c r="AH940" s="205"/>
      <c r="AI940" s="205"/>
      <c r="AJ940" s="205"/>
    </row>
    <row r="941" spans="3:36" ht="15.75" customHeight="1">
      <c r="C941" s="203"/>
      <c r="D941" s="205"/>
      <c r="E941" s="205"/>
      <c r="F941" s="205"/>
      <c r="G941" s="205"/>
      <c r="H941" s="205"/>
      <c r="I941" s="205"/>
      <c r="J941" s="205"/>
      <c r="K941" s="205"/>
      <c r="L941" s="205"/>
      <c r="M941" s="205"/>
      <c r="N941" s="205"/>
      <c r="O941" s="205"/>
      <c r="P941" s="205"/>
      <c r="Q941" s="205"/>
      <c r="R941" s="205"/>
      <c r="S941" s="205"/>
      <c r="T941" s="205"/>
      <c r="U941" s="205"/>
      <c r="V941" s="205"/>
      <c r="W941" s="205"/>
      <c r="X941" s="205"/>
      <c r="Y941" s="205"/>
      <c r="Z941" s="205"/>
      <c r="AA941" s="205"/>
      <c r="AB941" s="205"/>
      <c r="AC941" s="205"/>
      <c r="AD941" s="205"/>
      <c r="AE941" s="205"/>
      <c r="AF941" s="205"/>
      <c r="AG941" s="205"/>
      <c r="AH941" s="205"/>
      <c r="AI941" s="205"/>
      <c r="AJ941" s="205"/>
    </row>
    <row r="942" spans="3:36" ht="15.75" customHeight="1">
      <c r="C942" s="203"/>
      <c r="D942" s="205"/>
      <c r="E942" s="205"/>
      <c r="F942" s="205"/>
      <c r="G942" s="205"/>
      <c r="H942" s="205"/>
      <c r="I942" s="205"/>
      <c r="J942" s="205"/>
      <c r="K942" s="205"/>
      <c r="L942" s="205"/>
      <c r="M942" s="205"/>
      <c r="N942" s="205"/>
      <c r="O942" s="205"/>
      <c r="P942" s="205"/>
      <c r="Q942" s="205"/>
      <c r="R942" s="205"/>
      <c r="S942" s="205"/>
      <c r="T942" s="205"/>
      <c r="U942" s="205"/>
      <c r="V942" s="205"/>
      <c r="W942" s="205"/>
      <c r="X942" s="205"/>
      <c r="Y942" s="205"/>
      <c r="Z942" s="205"/>
      <c r="AA942" s="205"/>
      <c r="AB942" s="205"/>
      <c r="AC942" s="205"/>
      <c r="AD942" s="205"/>
      <c r="AE942" s="205"/>
      <c r="AF942" s="205"/>
      <c r="AG942" s="205"/>
      <c r="AH942" s="205"/>
      <c r="AI942" s="205"/>
      <c r="AJ942" s="205"/>
    </row>
    <row r="943" spans="3:36" ht="15.75" customHeight="1">
      <c r="C943" s="203"/>
      <c r="D943" s="205"/>
      <c r="E943" s="205"/>
      <c r="F943" s="205"/>
      <c r="G943" s="205"/>
      <c r="H943" s="205"/>
      <c r="I943" s="205"/>
      <c r="J943" s="205"/>
      <c r="K943" s="205"/>
      <c r="L943" s="205"/>
      <c r="M943" s="205"/>
      <c r="N943" s="205"/>
      <c r="O943" s="205"/>
      <c r="P943" s="205"/>
      <c r="Q943" s="205"/>
      <c r="R943" s="205"/>
      <c r="S943" s="205"/>
      <c r="T943" s="205"/>
      <c r="U943" s="205"/>
      <c r="V943" s="205"/>
      <c r="W943" s="205"/>
      <c r="X943" s="205"/>
      <c r="Y943" s="205"/>
      <c r="Z943" s="205"/>
      <c r="AA943" s="205"/>
      <c r="AB943" s="205"/>
      <c r="AC943" s="205"/>
      <c r="AD943" s="205"/>
      <c r="AE943" s="205"/>
      <c r="AF943" s="205"/>
      <c r="AG943" s="205"/>
      <c r="AH943" s="205"/>
      <c r="AI943" s="205"/>
      <c r="AJ943" s="205"/>
    </row>
    <row r="944" spans="3:36" ht="15.75" customHeight="1">
      <c r="C944" s="203"/>
      <c r="D944" s="205"/>
      <c r="E944" s="205"/>
      <c r="F944" s="205"/>
      <c r="G944" s="205"/>
      <c r="H944" s="205"/>
      <c r="I944" s="205"/>
      <c r="J944" s="205"/>
      <c r="K944" s="205"/>
      <c r="L944" s="205"/>
      <c r="M944" s="205"/>
      <c r="N944" s="205"/>
      <c r="O944" s="205"/>
      <c r="P944" s="205"/>
      <c r="Q944" s="205"/>
      <c r="R944" s="205"/>
      <c r="S944" s="205"/>
      <c r="T944" s="205"/>
      <c r="U944" s="205"/>
      <c r="V944" s="205"/>
      <c r="W944" s="205"/>
      <c r="X944" s="205"/>
      <c r="Y944" s="205"/>
      <c r="Z944" s="205"/>
      <c r="AA944" s="205"/>
      <c r="AB944" s="205"/>
      <c r="AC944" s="205"/>
      <c r="AD944" s="205"/>
      <c r="AE944" s="205"/>
      <c r="AF944" s="205"/>
      <c r="AG944" s="205"/>
      <c r="AH944" s="205"/>
      <c r="AI944" s="205"/>
      <c r="AJ944" s="205"/>
    </row>
    <row r="945" spans="3:36" ht="15.75" customHeight="1">
      <c r="C945" s="203"/>
      <c r="D945" s="205"/>
      <c r="E945" s="205"/>
      <c r="F945" s="205"/>
      <c r="G945" s="205"/>
      <c r="H945" s="205"/>
      <c r="I945" s="205"/>
      <c r="J945" s="205"/>
      <c r="K945" s="205"/>
      <c r="L945" s="205"/>
      <c r="M945" s="205"/>
      <c r="N945" s="205"/>
      <c r="O945" s="205"/>
      <c r="P945" s="205"/>
      <c r="Q945" s="205"/>
      <c r="R945" s="205"/>
      <c r="S945" s="205"/>
      <c r="T945" s="205"/>
      <c r="U945" s="205"/>
      <c r="V945" s="205"/>
      <c r="W945" s="205"/>
      <c r="X945" s="205"/>
      <c r="Y945" s="205"/>
      <c r="Z945" s="205"/>
      <c r="AA945" s="205"/>
      <c r="AB945" s="205"/>
      <c r="AC945" s="205"/>
      <c r="AD945" s="205"/>
      <c r="AE945" s="205"/>
      <c r="AF945" s="205"/>
      <c r="AG945" s="205"/>
      <c r="AH945" s="205"/>
      <c r="AI945" s="205"/>
      <c r="AJ945" s="205"/>
    </row>
    <row r="946" spans="3:36" ht="15.75" customHeight="1">
      <c r="C946" s="203"/>
      <c r="D946" s="205"/>
      <c r="E946" s="205"/>
      <c r="F946" s="205"/>
      <c r="G946" s="205"/>
      <c r="H946" s="205"/>
      <c r="I946" s="205"/>
      <c r="J946" s="205"/>
      <c r="K946" s="205"/>
      <c r="L946" s="205"/>
      <c r="M946" s="205"/>
      <c r="N946" s="205"/>
      <c r="O946" s="205"/>
      <c r="P946" s="205"/>
      <c r="Q946" s="205"/>
      <c r="R946" s="205"/>
      <c r="S946" s="205"/>
      <c r="T946" s="205"/>
      <c r="U946" s="205"/>
      <c r="V946" s="205"/>
      <c r="W946" s="205"/>
      <c r="X946" s="205"/>
      <c r="Y946" s="205"/>
      <c r="Z946" s="205"/>
      <c r="AA946" s="205"/>
      <c r="AB946" s="205"/>
      <c r="AC946" s="205"/>
      <c r="AD946" s="205"/>
      <c r="AE946" s="205"/>
      <c r="AF946" s="205"/>
      <c r="AG946" s="205"/>
      <c r="AH946" s="205"/>
      <c r="AI946" s="205"/>
      <c r="AJ946" s="205"/>
    </row>
    <row r="947" spans="3:36" ht="15.75" customHeight="1">
      <c r="C947" s="203"/>
      <c r="D947" s="205"/>
      <c r="E947" s="205"/>
      <c r="F947" s="205"/>
      <c r="G947" s="205"/>
      <c r="H947" s="205"/>
      <c r="I947" s="205"/>
      <c r="J947" s="205"/>
      <c r="K947" s="205"/>
      <c r="L947" s="205"/>
      <c r="M947" s="205"/>
      <c r="N947" s="205"/>
      <c r="O947" s="205"/>
      <c r="P947" s="205"/>
      <c r="Q947" s="205"/>
      <c r="R947" s="205"/>
      <c r="S947" s="205"/>
      <c r="T947" s="205"/>
      <c r="U947" s="205"/>
      <c r="V947" s="205"/>
      <c r="W947" s="205"/>
      <c r="X947" s="205"/>
      <c r="Y947" s="205"/>
      <c r="Z947" s="205"/>
      <c r="AA947" s="205"/>
      <c r="AB947" s="205"/>
      <c r="AC947" s="205"/>
      <c r="AD947" s="205"/>
      <c r="AE947" s="205"/>
      <c r="AF947" s="205"/>
      <c r="AG947" s="205"/>
      <c r="AH947" s="205"/>
      <c r="AI947" s="205"/>
      <c r="AJ947" s="205"/>
    </row>
    <row r="948" spans="3:36" ht="15.75" customHeight="1">
      <c r="C948" s="203"/>
      <c r="D948" s="205"/>
      <c r="E948" s="205"/>
      <c r="F948" s="205"/>
      <c r="G948" s="205"/>
      <c r="H948" s="205"/>
      <c r="I948" s="205"/>
      <c r="J948" s="205"/>
      <c r="K948" s="205"/>
      <c r="L948" s="205"/>
      <c r="M948" s="205"/>
      <c r="N948" s="205"/>
      <c r="O948" s="205"/>
      <c r="P948" s="205"/>
      <c r="Q948" s="205"/>
      <c r="R948" s="205"/>
      <c r="S948" s="205"/>
      <c r="T948" s="205"/>
      <c r="U948" s="205"/>
      <c r="V948" s="205"/>
      <c r="W948" s="205"/>
      <c r="X948" s="205"/>
      <c r="Y948" s="205"/>
      <c r="Z948" s="205"/>
      <c r="AA948" s="205"/>
      <c r="AB948" s="205"/>
      <c r="AC948" s="205"/>
      <c r="AD948" s="205"/>
      <c r="AE948" s="205"/>
      <c r="AF948" s="205"/>
      <c r="AG948" s="205"/>
      <c r="AH948" s="205"/>
      <c r="AI948" s="205"/>
      <c r="AJ948" s="205"/>
    </row>
    <row r="949" spans="3:36" ht="15.75" customHeight="1">
      <c r="C949" s="203"/>
      <c r="D949" s="205"/>
      <c r="E949" s="205"/>
      <c r="F949" s="205"/>
      <c r="G949" s="205"/>
      <c r="H949" s="205"/>
      <c r="I949" s="205"/>
      <c r="J949" s="205"/>
      <c r="K949" s="205"/>
      <c r="L949" s="205"/>
      <c r="M949" s="205"/>
      <c r="N949" s="205"/>
      <c r="O949" s="205"/>
      <c r="P949" s="205"/>
      <c r="Q949" s="205"/>
      <c r="R949" s="205"/>
      <c r="S949" s="205"/>
      <c r="T949" s="205"/>
      <c r="U949" s="205"/>
      <c r="V949" s="205"/>
      <c r="W949" s="205"/>
      <c r="X949" s="205"/>
      <c r="Y949" s="205"/>
      <c r="Z949" s="205"/>
      <c r="AA949" s="205"/>
      <c r="AB949" s="205"/>
      <c r="AC949" s="205"/>
      <c r="AD949" s="205"/>
      <c r="AE949" s="205"/>
      <c r="AF949" s="205"/>
      <c r="AG949" s="205"/>
      <c r="AH949" s="205"/>
      <c r="AI949" s="205"/>
      <c r="AJ949" s="205"/>
    </row>
    <row r="950" spans="3:36" ht="15.75" customHeight="1">
      <c r="C950" s="203"/>
      <c r="D950" s="205"/>
      <c r="E950" s="205"/>
      <c r="F950" s="205"/>
      <c r="G950" s="205"/>
      <c r="H950" s="205"/>
      <c r="I950" s="205"/>
      <c r="J950" s="205"/>
      <c r="K950" s="205"/>
      <c r="L950" s="205"/>
      <c r="M950" s="205"/>
      <c r="N950" s="205"/>
      <c r="O950" s="205"/>
      <c r="P950" s="205"/>
      <c r="Q950" s="205"/>
      <c r="R950" s="205"/>
      <c r="S950" s="205"/>
      <c r="T950" s="205"/>
      <c r="U950" s="205"/>
      <c r="V950" s="205"/>
      <c r="W950" s="205"/>
      <c r="X950" s="205"/>
      <c r="Y950" s="205"/>
      <c r="Z950" s="205"/>
      <c r="AA950" s="205"/>
      <c r="AB950" s="205"/>
      <c r="AC950" s="205"/>
      <c r="AD950" s="205"/>
      <c r="AE950" s="205"/>
      <c r="AF950" s="205"/>
      <c r="AG950" s="205"/>
      <c r="AH950" s="205"/>
      <c r="AI950" s="205"/>
      <c r="AJ950" s="205"/>
    </row>
    <row r="951" spans="3:36" ht="15.75" customHeight="1">
      <c r="C951" s="203"/>
      <c r="D951" s="205"/>
      <c r="E951" s="205"/>
      <c r="F951" s="205"/>
      <c r="G951" s="205"/>
      <c r="H951" s="205"/>
      <c r="I951" s="205"/>
      <c r="J951" s="205"/>
      <c r="K951" s="205"/>
      <c r="L951" s="205"/>
      <c r="M951" s="205"/>
      <c r="N951" s="205"/>
      <c r="O951" s="205"/>
      <c r="P951" s="205"/>
      <c r="Q951" s="205"/>
      <c r="R951" s="205"/>
      <c r="S951" s="205"/>
      <c r="T951" s="205"/>
      <c r="U951" s="205"/>
      <c r="V951" s="205"/>
      <c r="W951" s="205"/>
      <c r="X951" s="205"/>
      <c r="Y951" s="205"/>
      <c r="Z951" s="205"/>
      <c r="AA951" s="205"/>
      <c r="AB951" s="205"/>
      <c r="AC951" s="205"/>
      <c r="AD951" s="205"/>
      <c r="AE951" s="205"/>
      <c r="AF951" s="205"/>
      <c r="AG951" s="205"/>
      <c r="AH951" s="205"/>
      <c r="AI951" s="205"/>
      <c r="AJ951" s="205"/>
    </row>
    <row r="952" spans="3:36" ht="15.75" customHeight="1">
      <c r="C952" s="203"/>
      <c r="D952" s="205"/>
      <c r="E952" s="205"/>
      <c r="F952" s="205"/>
      <c r="G952" s="205"/>
      <c r="H952" s="205"/>
      <c r="I952" s="205"/>
      <c r="J952" s="205"/>
      <c r="K952" s="205"/>
      <c r="L952" s="205"/>
      <c r="M952" s="205"/>
      <c r="N952" s="205"/>
      <c r="O952" s="205"/>
      <c r="P952" s="205"/>
      <c r="Q952" s="205"/>
      <c r="R952" s="205"/>
      <c r="S952" s="205"/>
      <c r="T952" s="205"/>
      <c r="U952" s="205"/>
      <c r="V952" s="205"/>
      <c r="W952" s="205"/>
      <c r="X952" s="205"/>
      <c r="Y952" s="205"/>
      <c r="Z952" s="205"/>
      <c r="AA952" s="205"/>
      <c r="AB952" s="205"/>
      <c r="AC952" s="205"/>
      <c r="AD952" s="205"/>
      <c r="AE952" s="205"/>
      <c r="AF952" s="205"/>
      <c r="AG952" s="205"/>
      <c r="AH952" s="205"/>
      <c r="AI952" s="205"/>
      <c r="AJ952" s="205"/>
    </row>
    <row r="953" spans="3:36" ht="15.75" customHeight="1">
      <c r="C953" s="203"/>
      <c r="D953" s="205"/>
      <c r="E953" s="205"/>
      <c r="F953" s="205"/>
      <c r="G953" s="205"/>
      <c r="H953" s="205"/>
      <c r="I953" s="205"/>
      <c r="J953" s="205"/>
      <c r="K953" s="205"/>
      <c r="L953" s="205"/>
      <c r="M953" s="205"/>
      <c r="N953" s="205"/>
      <c r="O953" s="205"/>
      <c r="P953" s="205"/>
      <c r="Q953" s="205"/>
      <c r="R953" s="205"/>
      <c r="S953" s="205"/>
      <c r="T953" s="205"/>
      <c r="U953" s="205"/>
      <c r="V953" s="205"/>
      <c r="W953" s="205"/>
      <c r="X953" s="205"/>
      <c r="Y953" s="205"/>
      <c r="Z953" s="205"/>
      <c r="AA953" s="205"/>
      <c r="AB953" s="205"/>
      <c r="AC953" s="205"/>
      <c r="AD953" s="205"/>
      <c r="AE953" s="205"/>
      <c r="AF953" s="205"/>
      <c r="AG953" s="205"/>
      <c r="AH953" s="205"/>
      <c r="AI953" s="205"/>
      <c r="AJ953" s="205"/>
    </row>
    <row r="954" spans="3:36" ht="15.75" customHeight="1">
      <c r="C954" s="203"/>
      <c r="D954" s="205"/>
      <c r="E954" s="205"/>
      <c r="F954" s="205"/>
      <c r="G954" s="205"/>
      <c r="H954" s="205"/>
      <c r="I954" s="205"/>
      <c r="J954" s="205"/>
      <c r="K954" s="205"/>
      <c r="L954" s="205"/>
      <c r="M954" s="205"/>
      <c r="N954" s="205"/>
      <c r="O954" s="205"/>
      <c r="P954" s="205"/>
      <c r="Q954" s="205"/>
      <c r="R954" s="205"/>
      <c r="S954" s="205"/>
      <c r="T954" s="205"/>
      <c r="U954" s="205"/>
      <c r="V954" s="205"/>
      <c r="W954" s="205"/>
      <c r="X954" s="205"/>
      <c r="Y954" s="205"/>
      <c r="Z954" s="205"/>
      <c r="AA954" s="205"/>
      <c r="AB954" s="205"/>
      <c r="AC954" s="205"/>
      <c r="AD954" s="205"/>
      <c r="AE954" s="205"/>
      <c r="AF954" s="205"/>
      <c r="AG954" s="205"/>
      <c r="AH954" s="205"/>
      <c r="AI954" s="205"/>
      <c r="AJ954" s="205"/>
    </row>
    <row r="955" spans="3:36" ht="15.75" customHeight="1">
      <c r="C955" s="203"/>
      <c r="D955" s="205"/>
      <c r="E955" s="205"/>
      <c r="F955" s="205"/>
      <c r="G955" s="205"/>
      <c r="H955" s="205"/>
      <c r="I955" s="205"/>
      <c r="J955" s="205"/>
      <c r="K955" s="205"/>
      <c r="L955" s="205"/>
      <c r="M955" s="205"/>
      <c r="N955" s="205"/>
      <c r="O955" s="205"/>
      <c r="P955" s="205"/>
      <c r="Q955" s="205"/>
      <c r="R955" s="205"/>
      <c r="S955" s="205"/>
      <c r="T955" s="205"/>
      <c r="U955" s="205"/>
      <c r="V955" s="205"/>
      <c r="W955" s="205"/>
      <c r="X955" s="205"/>
      <c r="Y955" s="205"/>
      <c r="Z955" s="205"/>
      <c r="AA955" s="205"/>
      <c r="AB955" s="205"/>
      <c r="AC955" s="205"/>
      <c r="AD955" s="205"/>
      <c r="AE955" s="205"/>
      <c r="AF955" s="205"/>
      <c r="AG955" s="205"/>
      <c r="AH955" s="205"/>
      <c r="AI955" s="205"/>
      <c r="AJ955" s="205"/>
    </row>
    <row r="956" spans="3:36" ht="15.75" customHeight="1">
      <c r="C956" s="203"/>
      <c r="D956" s="205"/>
      <c r="E956" s="205"/>
      <c r="F956" s="205"/>
      <c r="G956" s="205"/>
      <c r="H956" s="205"/>
      <c r="I956" s="205"/>
      <c r="J956" s="205"/>
      <c r="K956" s="205"/>
      <c r="L956" s="205"/>
      <c r="M956" s="205"/>
      <c r="N956" s="205"/>
      <c r="O956" s="205"/>
      <c r="P956" s="205"/>
      <c r="Q956" s="205"/>
      <c r="R956" s="205"/>
      <c r="S956" s="205"/>
      <c r="T956" s="205"/>
      <c r="U956" s="205"/>
      <c r="V956" s="205"/>
      <c r="W956" s="205"/>
      <c r="X956" s="205"/>
      <c r="Y956" s="205"/>
      <c r="Z956" s="205"/>
      <c r="AA956" s="205"/>
      <c r="AB956" s="205"/>
      <c r="AC956" s="205"/>
      <c r="AD956" s="205"/>
      <c r="AE956" s="205"/>
      <c r="AF956" s="205"/>
      <c r="AG956" s="205"/>
      <c r="AH956" s="205"/>
      <c r="AI956" s="205"/>
      <c r="AJ956" s="205"/>
    </row>
    <row r="957" spans="3:36" ht="15.75" customHeight="1">
      <c r="C957" s="203"/>
      <c r="D957" s="205"/>
      <c r="E957" s="205"/>
      <c r="F957" s="205"/>
      <c r="G957" s="205"/>
      <c r="H957" s="205"/>
      <c r="I957" s="205"/>
      <c r="J957" s="205"/>
      <c r="K957" s="205"/>
      <c r="L957" s="205"/>
      <c r="M957" s="205"/>
      <c r="N957" s="205"/>
      <c r="O957" s="205"/>
      <c r="P957" s="205"/>
      <c r="Q957" s="205"/>
      <c r="R957" s="205"/>
      <c r="S957" s="205"/>
      <c r="T957" s="205"/>
      <c r="U957" s="205"/>
      <c r="V957" s="205"/>
      <c r="W957" s="205"/>
      <c r="X957" s="205"/>
      <c r="Y957" s="205"/>
      <c r="Z957" s="205"/>
      <c r="AA957" s="205"/>
      <c r="AB957" s="205"/>
      <c r="AC957" s="205"/>
      <c r="AD957" s="205"/>
      <c r="AE957" s="205"/>
      <c r="AF957" s="205"/>
      <c r="AG957" s="205"/>
      <c r="AH957" s="205"/>
      <c r="AI957" s="205"/>
      <c r="AJ957" s="205"/>
    </row>
    <row r="958" spans="3:36" ht="15.75" customHeight="1">
      <c r="C958" s="203"/>
      <c r="D958" s="205"/>
      <c r="E958" s="205"/>
      <c r="F958" s="205"/>
      <c r="G958" s="205"/>
      <c r="H958" s="205"/>
      <c r="I958" s="205"/>
      <c r="J958" s="205"/>
      <c r="K958" s="205"/>
      <c r="L958" s="205"/>
      <c r="M958" s="205"/>
      <c r="N958" s="205"/>
      <c r="O958" s="205"/>
      <c r="P958" s="205"/>
      <c r="Q958" s="205"/>
      <c r="R958" s="205"/>
      <c r="S958" s="205"/>
      <c r="T958" s="205"/>
      <c r="U958" s="205"/>
      <c r="V958" s="205"/>
      <c r="W958" s="205"/>
      <c r="X958" s="205"/>
      <c r="Y958" s="205"/>
      <c r="Z958" s="205"/>
      <c r="AA958" s="205"/>
      <c r="AB958" s="205"/>
      <c r="AC958" s="205"/>
      <c r="AD958" s="205"/>
      <c r="AE958" s="205"/>
      <c r="AF958" s="205"/>
      <c r="AG958" s="205"/>
      <c r="AH958" s="205"/>
      <c r="AI958" s="205"/>
      <c r="AJ958" s="205"/>
    </row>
    <row r="959" spans="3:36" ht="15.75" customHeight="1">
      <c r="C959" s="203"/>
      <c r="D959" s="205"/>
      <c r="E959" s="205"/>
      <c r="F959" s="205"/>
      <c r="G959" s="205"/>
      <c r="H959" s="205"/>
      <c r="I959" s="205"/>
      <c r="J959" s="205"/>
      <c r="K959" s="205"/>
      <c r="L959" s="205"/>
      <c r="M959" s="205"/>
      <c r="N959" s="205"/>
      <c r="O959" s="205"/>
      <c r="P959" s="205"/>
      <c r="Q959" s="205"/>
      <c r="R959" s="205"/>
      <c r="S959" s="205"/>
      <c r="T959" s="205"/>
      <c r="U959" s="205"/>
      <c r="V959" s="205"/>
      <c r="W959" s="205"/>
      <c r="X959" s="205"/>
      <c r="Y959" s="205"/>
      <c r="Z959" s="205"/>
      <c r="AA959" s="205"/>
      <c r="AB959" s="205"/>
      <c r="AC959" s="205"/>
      <c r="AD959" s="205"/>
      <c r="AE959" s="205"/>
      <c r="AF959" s="205"/>
      <c r="AG959" s="205"/>
      <c r="AH959" s="205"/>
      <c r="AI959" s="205"/>
      <c r="AJ959" s="205"/>
    </row>
    <row r="960" spans="3:36" ht="15.75" customHeight="1">
      <c r="C960" s="203"/>
      <c r="D960" s="205"/>
      <c r="E960" s="205"/>
      <c r="F960" s="205"/>
      <c r="G960" s="205"/>
      <c r="H960" s="205"/>
      <c r="I960" s="205"/>
      <c r="J960" s="205"/>
      <c r="K960" s="205"/>
      <c r="L960" s="205"/>
      <c r="M960" s="205"/>
      <c r="N960" s="205"/>
      <c r="O960" s="205"/>
      <c r="P960" s="205"/>
      <c r="Q960" s="205"/>
      <c r="R960" s="205"/>
      <c r="S960" s="205"/>
      <c r="T960" s="205"/>
      <c r="U960" s="205"/>
      <c r="V960" s="205"/>
      <c r="W960" s="205"/>
      <c r="X960" s="205"/>
      <c r="Y960" s="205"/>
      <c r="Z960" s="205"/>
      <c r="AA960" s="205"/>
      <c r="AB960" s="205"/>
      <c r="AC960" s="205"/>
      <c r="AD960" s="205"/>
      <c r="AE960" s="205"/>
      <c r="AF960" s="205"/>
      <c r="AG960" s="205"/>
      <c r="AH960" s="205"/>
      <c r="AI960" s="205"/>
      <c r="AJ960" s="205"/>
    </row>
    <row r="961" spans="3:36" ht="15.75" customHeight="1">
      <c r="C961" s="203"/>
      <c r="D961" s="205"/>
      <c r="E961" s="205"/>
      <c r="F961" s="205"/>
      <c r="G961" s="205"/>
      <c r="H961" s="205"/>
      <c r="I961" s="205"/>
      <c r="J961" s="205"/>
      <c r="K961" s="205"/>
      <c r="L961" s="205"/>
      <c r="M961" s="205"/>
      <c r="N961" s="205"/>
      <c r="O961" s="205"/>
      <c r="P961" s="205"/>
      <c r="Q961" s="205"/>
      <c r="R961" s="205"/>
      <c r="S961" s="205"/>
      <c r="T961" s="205"/>
      <c r="U961" s="205"/>
      <c r="V961" s="205"/>
      <c r="W961" s="205"/>
      <c r="X961" s="205"/>
      <c r="Y961" s="205"/>
      <c r="Z961" s="205"/>
      <c r="AA961" s="205"/>
      <c r="AB961" s="205"/>
      <c r="AC961" s="205"/>
      <c r="AD961" s="205"/>
      <c r="AE961" s="205"/>
      <c r="AF961" s="205"/>
      <c r="AG961" s="205"/>
      <c r="AH961" s="205"/>
      <c r="AI961" s="205"/>
      <c r="AJ961" s="205"/>
    </row>
    <row r="962" spans="3:36" ht="15.75" customHeight="1">
      <c r="C962" s="203"/>
      <c r="D962" s="205"/>
      <c r="E962" s="205"/>
      <c r="F962" s="205"/>
      <c r="G962" s="205"/>
      <c r="H962" s="205"/>
      <c r="I962" s="205"/>
      <c r="J962" s="205"/>
      <c r="K962" s="205"/>
      <c r="L962" s="205"/>
      <c r="M962" s="205"/>
      <c r="N962" s="205"/>
      <c r="O962" s="205"/>
      <c r="P962" s="205"/>
      <c r="Q962" s="205"/>
      <c r="R962" s="205"/>
      <c r="S962" s="205"/>
      <c r="T962" s="205"/>
      <c r="U962" s="205"/>
      <c r="V962" s="205"/>
      <c r="W962" s="205"/>
      <c r="X962" s="205"/>
      <c r="Y962" s="205"/>
      <c r="Z962" s="205"/>
      <c r="AA962" s="205"/>
      <c r="AB962" s="205"/>
      <c r="AC962" s="205"/>
      <c r="AD962" s="205"/>
      <c r="AE962" s="205"/>
      <c r="AF962" s="205"/>
      <c r="AG962" s="205"/>
      <c r="AH962" s="205"/>
      <c r="AI962" s="205"/>
      <c r="AJ962" s="205"/>
    </row>
    <row r="963" spans="3:36" ht="15.75" customHeight="1">
      <c r="C963" s="203"/>
      <c r="D963" s="205"/>
      <c r="E963" s="205"/>
      <c r="F963" s="205"/>
      <c r="G963" s="205"/>
      <c r="H963" s="205"/>
      <c r="I963" s="205"/>
      <c r="J963" s="205"/>
      <c r="K963" s="205"/>
      <c r="L963" s="205"/>
      <c r="M963" s="205"/>
      <c r="N963" s="205"/>
      <c r="O963" s="205"/>
      <c r="P963" s="205"/>
      <c r="Q963" s="205"/>
      <c r="R963" s="205"/>
      <c r="S963" s="205"/>
      <c r="T963" s="205"/>
      <c r="U963" s="205"/>
      <c r="V963" s="205"/>
      <c r="W963" s="205"/>
      <c r="X963" s="205"/>
      <c r="Y963" s="205"/>
      <c r="Z963" s="205"/>
      <c r="AA963" s="205"/>
      <c r="AB963" s="205"/>
      <c r="AC963" s="205"/>
      <c r="AD963" s="205"/>
      <c r="AE963" s="205"/>
      <c r="AF963" s="205"/>
      <c r="AG963" s="205"/>
      <c r="AH963" s="205"/>
      <c r="AI963" s="205"/>
      <c r="AJ963" s="205"/>
    </row>
    <row r="964" spans="3:36" ht="15.75" customHeight="1">
      <c r="C964" s="203"/>
      <c r="D964" s="205"/>
      <c r="E964" s="205"/>
      <c r="F964" s="205"/>
      <c r="G964" s="205"/>
      <c r="H964" s="205"/>
      <c r="I964" s="205"/>
      <c r="J964" s="205"/>
      <c r="K964" s="205"/>
      <c r="L964" s="205"/>
      <c r="M964" s="205"/>
      <c r="N964" s="205"/>
      <c r="O964" s="205"/>
      <c r="P964" s="205"/>
      <c r="Q964" s="205"/>
      <c r="R964" s="205"/>
      <c r="S964" s="205"/>
      <c r="T964" s="205"/>
      <c r="U964" s="205"/>
      <c r="V964" s="205"/>
      <c r="W964" s="205"/>
      <c r="X964" s="205"/>
      <c r="Y964" s="205"/>
      <c r="Z964" s="205"/>
      <c r="AA964" s="205"/>
      <c r="AB964" s="205"/>
      <c r="AC964" s="205"/>
      <c r="AD964" s="205"/>
      <c r="AE964" s="205"/>
      <c r="AF964" s="205"/>
      <c r="AG964" s="205"/>
      <c r="AH964" s="205"/>
      <c r="AI964" s="205"/>
      <c r="AJ964" s="205"/>
    </row>
    <row r="965" spans="3:36" ht="15.75" customHeight="1">
      <c r="C965" s="203"/>
      <c r="D965" s="205"/>
      <c r="E965" s="205"/>
      <c r="F965" s="205"/>
      <c r="G965" s="205"/>
      <c r="H965" s="205"/>
      <c r="I965" s="205"/>
      <c r="J965" s="205"/>
      <c r="K965" s="205"/>
      <c r="L965" s="205"/>
      <c r="M965" s="205"/>
      <c r="N965" s="205"/>
      <c r="O965" s="205"/>
      <c r="P965" s="205"/>
      <c r="Q965" s="205"/>
      <c r="R965" s="205"/>
      <c r="S965" s="205"/>
      <c r="T965" s="205"/>
      <c r="U965" s="205"/>
      <c r="V965" s="205"/>
      <c r="W965" s="205"/>
      <c r="X965" s="205"/>
      <c r="Y965" s="205"/>
      <c r="Z965" s="205"/>
      <c r="AA965" s="205"/>
      <c r="AB965" s="205"/>
      <c r="AC965" s="205"/>
      <c r="AD965" s="205"/>
      <c r="AE965" s="205"/>
      <c r="AF965" s="205"/>
      <c r="AG965" s="205"/>
      <c r="AH965" s="205"/>
      <c r="AI965" s="205"/>
      <c r="AJ965" s="205"/>
    </row>
    <row r="966" spans="3:36" ht="15.75" customHeight="1">
      <c r="C966" s="203"/>
      <c r="D966" s="205"/>
      <c r="E966" s="205"/>
      <c r="F966" s="205"/>
      <c r="G966" s="205"/>
      <c r="H966" s="205"/>
      <c r="I966" s="205"/>
      <c r="J966" s="205"/>
      <c r="K966" s="205"/>
      <c r="L966" s="205"/>
      <c r="M966" s="205"/>
      <c r="N966" s="205"/>
      <c r="O966" s="205"/>
      <c r="P966" s="205"/>
      <c r="Q966" s="205"/>
      <c r="R966" s="205"/>
      <c r="S966" s="205"/>
      <c r="T966" s="205"/>
      <c r="U966" s="205"/>
      <c r="V966" s="205"/>
      <c r="W966" s="205"/>
      <c r="X966" s="205"/>
      <c r="Y966" s="205"/>
      <c r="Z966" s="205"/>
      <c r="AA966" s="205"/>
      <c r="AB966" s="205"/>
      <c r="AC966" s="205"/>
      <c r="AD966" s="205"/>
      <c r="AE966" s="205"/>
      <c r="AF966" s="205"/>
      <c r="AG966" s="205"/>
      <c r="AH966" s="205"/>
      <c r="AI966" s="205"/>
      <c r="AJ966" s="205"/>
    </row>
    <row r="967" spans="3:36" ht="15.75" customHeight="1">
      <c r="C967" s="203"/>
      <c r="D967" s="205"/>
      <c r="E967" s="205"/>
      <c r="F967" s="205"/>
      <c r="G967" s="205"/>
      <c r="H967" s="205"/>
      <c r="I967" s="205"/>
      <c r="J967" s="205"/>
      <c r="K967" s="205"/>
      <c r="L967" s="205"/>
      <c r="M967" s="205"/>
      <c r="N967" s="205"/>
      <c r="O967" s="205"/>
      <c r="P967" s="205"/>
      <c r="Q967" s="205"/>
      <c r="R967" s="205"/>
      <c r="S967" s="205"/>
      <c r="T967" s="205"/>
      <c r="U967" s="205"/>
      <c r="V967" s="205"/>
      <c r="W967" s="205"/>
      <c r="X967" s="205"/>
      <c r="Y967" s="205"/>
      <c r="Z967" s="205"/>
      <c r="AA967" s="205"/>
      <c r="AB967" s="205"/>
      <c r="AC967" s="205"/>
      <c r="AD967" s="205"/>
      <c r="AE967" s="205"/>
      <c r="AF967" s="205"/>
      <c r="AG967" s="205"/>
      <c r="AH967" s="205"/>
      <c r="AI967" s="205"/>
      <c r="AJ967" s="205"/>
    </row>
    <row r="968" spans="3:36" ht="15.75" customHeight="1">
      <c r="C968" s="203"/>
      <c r="D968" s="205"/>
      <c r="E968" s="205"/>
      <c r="F968" s="205"/>
      <c r="G968" s="205"/>
      <c r="H968" s="205"/>
      <c r="I968" s="205"/>
      <c r="J968" s="205"/>
      <c r="K968" s="205"/>
      <c r="L968" s="205"/>
      <c r="M968" s="205"/>
      <c r="N968" s="205"/>
      <c r="O968" s="205"/>
      <c r="P968" s="205"/>
      <c r="Q968" s="205"/>
      <c r="R968" s="205"/>
      <c r="S968" s="205"/>
      <c r="T968" s="205"/>
      <c r="U968" s="205"/>
      <c r="V968" s="205"/>
      <c r="W968" s="205"/>
      <c r="X968" s="205"/>
      <c r="Y968" s="205"/>
      <c r="Z968" s="205"/>
      <c r="AA968" s="205"/>
      <c r="AB968" s="205"/>
      <c r="AC968" s="205"/>
      <c r="AD968" s="205"/>
      <c r="AE968" s="205"/>
      <c r="AF968" s="205"/>
      <c r="AG968" s="205"/>
      <c r="AH968" s="205"/>
      <c r="AI968" s="205"/>
      <c r="AJ968" s="205"/>
    </row>
    <row r="969" spans="3:36" ht="15.75" customHeight="1">
      <c r="C969" s="203"/>
      <c r="D969" s="205"/>
      <c r="E969" s="205"/>
      <c r="F969" s="205"/>
      <c r="G969" s="205"/>
      <c r="H969" s="205"/>
      <c r="I969" s="205"/>
      <c r="J969" s="205"/>
      <c r="K969" s="205"/>
      <c r="L969" s="205"/>
      <c r="M969" s="205"/>
      <c r="N969" s="205"/>
      <c r="O969" s="205"/>
      <c r="P969" s="205"/>
      <c r="Q969" s="205"/>
      <c r="R969" s="205"/>
      <c r="S969" s="205"/>
      <c r="T969" s="205"/>
      <c r="U969" s="205"/>
      <c r="V969" s="205"/>
      <c r="W969" s="205"/>
      <c r="X969" s="205"/>
      <c r="Y969" s="205"/>
      <c r="Z969" s="205"/>
      <c r="AA969" s="205"/>
      <c r="AB969" s="205"/>
      <c r="AC969" s="205"/>
      <c r="AD969" s="205"/>
      <c r="AE969" s="205"/>
      <c r="AF969" s="205"/>
      <c r="AG969" s="205"/>
      <c r="AH969" s="205"/>
      <c r="AI969" s="205"/>
      <c r="AJ969" s="205"/>
    </row>
    <row r="970" spans="3:36" ht="15.75" customHeight="1">
      <c r="C970" s="203"/>
      <c r="D970" s="205"/>
      <c r="E970" s="205"/>
      <c r="F970" s="205"/>
      <c r="G970" s="205"/>
      <c r="H970" s="205"/>
      <c r="I970" s="205"/>
      <c r="J970" s="205"/>
      <c r="K970" s="205"/>
      <c r="L970" s="205"/>
      <c r="M970" s="205"/>
      <c r="N970" s="205"/>
      <c r="O970" s="205"/>
      <c r="P970" s="205"/>
      <c r="Q970" s="205"/>
      <c r="R970" s="205"/>
      <c r="S970" s="205"/>
      <c r="T970" s="205"/>
      <c r="U970" s="205"/>
      <c r="V970" s="205"/>
      <c r="W970" s="205"/>
      <c r="X970" s="205"/>
      <c r="Y970" s="205"/>
      <c r="Z970" s="205"/>
      <c r="AA970" s="205"/>
      <c r="AB970" s="205"/>
      <c r="AC970" s="205"/>
      <c r="AD970" s="205"/>
      <c r="AE970" s="205"/>
      <c r="AF970" s="205"/>
      <c r="AG970" s="205"/>
      <c r="AH970" s="205"/>
      <c r="AI970" s="205"/>
      <c r="AJ970" s="205"/>
    </row>
    <row r="971" spans="3:36" ht="15.75" customHeight="1">
      <c r="C971" s="203"/>
      <c r="D971" s="205"/>
      <c r="E971" s="205"/>
      <c r="F971" s="205"/>
      <c r="G971" s="205"/>
      <c r="H971" s="205"/>
      <c r="I971" s="205"/>
      <c r="J971" s="205"/>
      <c r="K971" s="205"/>
      <c r="L971" s="205"/>
      <c r="M971" s="205"/>
      <c r="N971" s="205"/>
      <c r="O971" s="205"/>
      <c r="P971" s="205"/>
      <c r="Q971" s="205"/>
      <c r="R971" s="205"/>
      <c r="S971" s="205"/>
      <c r="T971" s="205"/>
      <c r="U971" s="205"/>
      <c r="V971" s="205"/>
      <c r="W971" s="205"/>
      <c r="X971" s="205"/>
      <c r="Y971" s="205"/>
      <c r="Z971" s="205"/>
      <c r="AA971" s="205"/>
      <c r="AB971" s="205"/>
      <c r="AC971" s="205"/>
      <c r="AD971" s="205"/>
      <c r="AE971" s="205"/>
      <c r="AF971" s="205"/>
      <c r="AG971" s="205"/>
      <c r="AH971" s="205"/>
      <c r="AI971" s="205"/>
      <c r="AJ971" s="205"/>
    </row>
    <row r="972" spans="3:36" ht="15.75" customHeight="1">
      <c r="C972" s="203"/>
      <c r="D972" s="205"/>
      <c r="E972" s="205"/>
      <c r="F972" s="205"/>
      <c r="G972" s="205"/>
      <c r="H972" s="205"/>
      <c r="I972" s="205"/>
      <c r="J972" s="205"/>
      <c r="K972" s="205"/>
      <c r="L972" s="205"/>
      <c r="M972" s="205"/>
      <c r="N972" s="205"/>
      <c r="O972" s="205"/>
      <c r="P972" s="205"/>
      <c r="Q972" s="205"/>
      <c r="R972" s="205"/>
      <c r="S972" s="205"/>
      <c r="T972" s="205"/>
      <c r="U972" s="205"/>
      <c r="V972" s="205"/>
      <c r="W972" s="205"/>
      <c r="X972" s="205"/>
      <c r="Y972" s="205"/>
      <c r="Z972" s="205"/>
      <c r="AA972" s="205"/>
      <c r="AB972" s="205"/>
      <c r="AC972" s="205"/>
      <c r="AD972" s="205"/>
      <c r="AE972" s="205"/>
      <c r="AF972" s="205"/>
      <c r="AG972" s="205"/>
      <c r="AH972" s="205"/>
      <c r="AI972" s="205"/>
      <c r="AJ972" s="205"/>
    </row>
    <row r="973" spans="3:36" ht="15.75" customHeight="1">
      <c r="C973" s="203"/>
      <c r="D973" s="205"/>
      <c r="E973" s="205"/>
      <c r="F973" s="205"/>
      <c r="G973" s="205"/>
      <c r="H973" s="205"/>
      <c r="I973" s="205"/>
      <c r="J973" s="205"/>
      <c r="K973" s="205"/>
      <c r="L973" s="205"/>
      <c r="M973" s="205"/>
      <c r="N973" s="205"/>
      <c r="O973" s="205"/>
      <c r="P973" s="205"/>
      <c r="Q973" s="205"/>
      <c r="R973" s="205"/>
      <c r="S973" s="205"/>
      <c r="T973" s="205"/>
      <c r="U973" s="205"/>
      <c r="V973" s="205"/>
      <c r="W973" s="205"/>
      <c r="X973" s="205"/>
      <c r="Y973" s="205"/>
      <c r="Z973" s="205"/>
      <c r="AA973" s="205"/>
      <c r="AB973" s="205"/>
      <c r="AC973" s="205"/>
      <c r="AD973" s="205"/>
      <c r="AE973" s="205"/>
      <c r="AF973" s="205"/>
      <c r="AG973" s="205"/>
      <c r="AH973" s="205"/>
      <c r="AI973" s="205"/>
      <c r="AJ973" s="205"/>
    </row>
    <row r="974" spans="3:36" ht="15.75" customHeight="1">
      <c r="C974" s="203"/>
      <c r="D974" s="205"/>
      <c r="E974" s="205"/>
      <c r="F974" s="205"/>
      <c r="G974" s="205"/>
      <c r="H974" s="205"/>
      <c r="I974" s="205"/>
      <c r="J974" s="205"/>
      <c r="K974" s="205"/>
      <c r="L974" s="205"/>
      <c r="M974" s="205"/>
      <c r="N974" s="205"/>
      <c r="O974" s="205"/>
      <c r="P974" s="205"/>
      <c r="Q974" s="205"/>
      <c r="R974" s="205"/>
      <c r="S974" s="205"/>
      <c r="T974" s="205"/>
      <c r="U974" s="205"/>
      <c r="V974" s="205"/>
      <c r="W974" s="205"/>
      <c r="X974" s="205"/>
      <c r="Y974" s="205"/>
      <c r="Z974" s="205"/>
      <c r="AA974" s="205"/>
      <c r="AB974" s="205"/>
      <c r="AC974" s="205"/>
      <c r="AD974" s="205"/>
      <c r="AE974" s="205"/>
      <c r="AF974" s="205"/>
      <c r="AG974" s="205"/>
      <c r="AH974" s="205"/>
      <c r="AI974" s="205"/>
      <c r="AJ974" s="205"/>
    </row>
    <row r="975" spans="3:36" ht="15.75" customHeight="1">
      <c r="C975" s="203"/>
      <c r="D975" s="205"/>
      <c r="E975" s="205"/>
      <c r="F975" s="205"/>
      <c r="G975" s="205"/>
      <c r="H975" s="205"/>
      <c r="I975" s="205"/>
      <c r="J975" s="205"/>
      <c r="K975" s="205"/>
      <c r="L975" s="205"/>
      <c r="M975" s="205"/>
      <c r="N975" s="205"/>
      <c r="O975" s="205"/>
      <c r="P975" s="205"/>
      <c r="Q975" s="205"/>
      <c r="R975" s="205"/>
      <c r="S975" s="205"/>
      <c r="T975" s="205"/>
      <c r="U975" s="205"/>
      <c r="V975" s="205"/>
      <c r="W975" s="205"/>
      <c r="X975" s="205"/>
      <c r="Y975" s="205"/>
      <c r="Z975" s="205"/>
      <c r="AA975" s="205"/>
      <c r="AB975" s="205"/>
      <c r="AC975" s="205"/>
      <c r="AD975" s="205"/>
      <c r="AE975" s="205"/>
      <c r="AF975" s="205"/>
      <c r="AG975" s="205"/>
      <c r="AH975" s="205"/>
      <c r="AI975" s="205"/>
      <c r="AJ975" s="205"/>
    </row>
    <row r="976" spans="3:36" ht="15.75" customHeight="1">
      <c r="C976" s="203"/>
      <c r="D976" s="205"/>
      <c r="E976" s="205"/>
      <c r="F976" s="205"/>
      <c r="G976" s="205"/>
      <c r="H976" s="205"/>
      <c r="I976" s="205"/>
      <c r="J976" s="205"/>
      <c r="K976" s="205"/>
      <c r="L976" s="205"/>
      <c r="M976" s="205"/>
      <c r="N976" s="205"/>
      <c r="O976" s="205"/>
      <c r="P976" s="205"/>
      <c r="Q976" s="205"/>
      <c r="R976" s="205"/>
      <c r="S976" s="205"/>
      <c r="T976" s="205"/>
      <c r="U976" s="205"/>
      <c r="V976" s="205"/>
      <c r="W976" s="205"/>
      <c r="X976" s="205"/>
      <c r="Y976" s="205"/>
      <c r="Z976" s="205"/>
      <c r="AA976" s="205"/>
      <c r="AB976" s="205"/>
      <c r="AC976" s="205"/>
      <c r="AD976" s="205"/>
      <c r="AE976" s="205"/>
      <c r="AF976" s="205"/>
      <c r="AG976" s="205"/>
      <c r="AH976" s="205"/>
      <c r="AI976" s="205"/>
      <c r="AJ976" s="205"/>
    </row>
    <row r="977" spans="3:36" ht="15.75" customHeight="1">
      <c r="C977" s="203"/>
      <c r="D977" s="205"/>
      <c r="E977" s="205"/>
      <c r="F977" s="205"/>
      <c r="G977" s="205"/>
      <c r="H977" s="205"/>
      <c r="I977" s="205"/>
      <c r="J977" s="205"/>
      <c r="K977" s="205"/>
      <c r="L977" s="205"/>
      <c r="M977" s="205"/>
      <c r="N977" s="205"/>
      <c r="O977" s="205"/>
      <c r="P977" s="205"/>
      <c r="Q977" s="205"/>
      <c r="R977" s="205"/>
      <c r="S977" s="205"/>
      <c r="T977" s="205"/>
      <c r="U977" s="205"/>
      <c r="V977" s="205"/>
      <c r="W977" s="205"/>
      <c r="X977" s="205"/>
      <c r="Y977" s="205"/>
      <c r="Z977" s="205"/>
      <c r="AA977" s="205"/>
      <c r="AB977" s="205"/>
      <c r="AC977" s="205"/>
      <c r="AD977" s="205"/>
      <c r="AE977" s="205"/>
      <c r="AF977" s="205"/>
      <c r="AG977" s="205"/>
      <c r="AH977" s="205"/>
      <c r="AI977" s="205"/>
      <c r="AJ977" s="205"/>
    </row>
    <row r="978" spans="3:36" ht="15.75" customHeight="1">
      <c r="C978" s="203"/>
      <c r="D978" s="205"/>
      <c r="E978" s="205"/>
      <c r="F978" s="205"/>
      <c r="G978" s="205"/>
      <c r="H978" s="205"/>
      <c r="I978" s="205"/>
      <c r="J978" s="205"/>
      <c r="K978" s="205"/>
      <c r="L978" s="205"/>
      <c r="M978" s="205"/>
      <c r="N978" s="205"/>
      <c r="O978" s="205"/>
      <c r="P978" s="205"/>
      <c r="Q978" s="205"/>
      <c r="R978" s="205"/>
      <c r="S978" s="205"/>
      <c r="T978" s="205"/>
      <c r="U978" s="205"/>
      <c r="V978" s="205"/>
      <c r="W978" s="205"/>
      <c r="X978" s="205"/>
      <c r="Y978" s="205"/>
      <c r="Z978" s="205"/>
      <c r="AA978" s="205"/>
      <c r="AB978" s="205"/>
      <c r="AC978" s="205"/>
      <c r="AD978" s="205"/>
      <c r="AE978" s="205"/>
      <c r="AF978" s="205"/>
      <c r="AG978" s="205"/>
      <c r="AH978" s="205"/>
      <c r="AI978" s="205"/>
      <c r="AJ978" s="205"/>
    </row>
    <row r="979" spans="3:36" ht="15.75" customHeight="1">
      <c r="C979" s="203"/>
      <c r="D979" s="205"/>
      <c r="E979" s="205"/>
      <c r="F979" s="205"/>
      <c r="G979" s="205"/>
      <c r="H979" s="205"/>
      <c r="I979" s="205"/>
      <c r="J979" s="205"/>
      <c r="K979" s="205"/>
      <c r="L979" s="205"/>
      <c r="M979" s="205"/>
      <c r="N979" s="205"/>
      <c r="O979" s="205"/>
      <c r="P979" s="205"/>
      <c r="Q979" s="205"/>
      <c r="R979" s="205"/>
      <c r="S979" s="205"/>
      <c r="T979" s="205"/>
      <c r="U979" s="205"/>
      <c r="V979" s="205"/>
      <c r="W979" s="205"/>
      <c r="X979" s="205"/>
      <c r="Y979" s="205"/>
      <c r="Z979" s="205"/>
      <c r="AA979" s="205"/>
      <c r="AB979" s="205"/>
      <c r="AC979" s="205"/>
      <c r="AD979" s="205"/>
      <c r="AE979" s="205"/>
      <c r="AF979" s="205"/>
      <c r="AG979" s="205"/>
      <c r="AH979" s="205"/>
      <c r="AI979" s="205"/>
      <c r="AJ979" s="205"/>
    </row>
    <row r="980" spans="3:36" ht="15.75" customHeight="1">
      <c r="C980" s="203"/>
      <c r="D980" s="205"/>
      <c r="E980" s="205"/>
      <c r="F980" s="205"/>
      <c r="G980" s="205"/>
      <c r="H980" s="205"/>
      <c r="I980" s="205"/>
      <c r="J980" s="205"/>
      <c r="K980" s="205"/>
      <c r="L980" s="205"/>
      <c r="M980" s="205"/>
      <c r="N980" s="205"/>
      <c r="O980" s="205"/>
      <c r="P980" s="205"/>
      <c r="Q980" s="205"/>
      <c r="R980" s="205"/>
      <c r="S980" s="205"/>
      <c r="T980" s="205"/>
      <c r="U980" s="205"/>
      <c r="V980" s="205"/>
      <c r="W980" s="205"/>
      <c r="X980" s="205"/>
      <c r="Y980" s="205"/>
      <c r="Z980" s="205"/>
      <c r="AA980" s="205"/>
      <c r="AB980" s="205"/>
      <c r="AC980" s="205"/>
      <c r="AD980" s="205"/>
      <c r="AE980" s="205"/>
      <c r="AF980" s="205"/>
      <c r="AG980" s="205"/>
      <c r="AH980" s="205"/>
      <c r="AI980" s="205"/>
      <c r="AJ980" s="205"/>
    </row>
    <row r="981" spans="3:36" ht="15.75" customHeight="1">
      <c r="C981" s="203"/>
      <c r="D981" s="205"/>
      <c r="E981" s="205"/>
      <c r="F981" s="205"/>
      <c r="G981" s="205"/>
      <c r="H981" s="205"/>
      <c r="I981" s="205"/>
      <c r="J981" s="205"/>
      <c r="K981" s="205"/>
      <c r="L981" s="205"/>
      <c r="M981" s="205"/>
      <c r="N981" s="205"/>
      <c r="O981" s="205"/>
      <c r="P981" s="205"/>
      <c r="Q981" s="205"/>
      <c r="R981" s="205"/>
      <c r="S981" s="205"/>
      <c r="T981" s="205"/>
      <c r="U981" s="205"/>
      <c r="V981" s="205"/>
      <c r="W981" s="205"/>
      <c r="X981" s="205"/>
      <c r="Y981" s="205"/>
      <c r="Z981" s="205"/>
      <c r="AA981" s="205"/>
      <c r="AB981" s="205"/>
      <c r="AC981" s="205"/>
      <c r="AD981" s="205"/>
      <c r="AE981" s="205"/>
      <c r="AF981" s="205"/>
      <c r="AG981" s="205"/>
      <c r="AH981" s="205"/>
      <c r="AI981" s="205"/>
      <c r="AJ981" s="205"/>
    </row>
    <row r="982" spans="3:36" ht="15.75" customHeight="1">
      <c r="C982" s="203"/>
      <c r="D982" s="205"/>
      <c r="E982" s="205"/>
      <c r="F982" s="205"/>
      <c r="G982" s="205"/>
      <c r="H982" s="205"/>
      <c r="I982" s="205"/>
      <c r="J982" s="205"/>
      <c r="K982" s="205"/>
      <c r="L982" s="205"/>
      <c r="M982" s="205"/>
      <c r="N982" s="205"/>
      <c r="O982" s="205"/>
      <c r="P982" s="205"/>
      <c r="Q982" s="205"/>
      <c r="R982" s="205"/>
      <c r="S982" s="205"/>
      <c r="T982" s="205"/>
      <c r="U982" s="205"/>
      <c r="V982" s="205"/>
      <c r="W982" s="205"/>
      <c r="X982" s="205"/>
      <c r="Y982" s="205"/>
      <c r="Z982" s="205"/>
      <c r="AA982" s="205"/>
      <c r="AB982" s="205"/>
      <c r="AC982" s="205"/>
      <c r="AD982" s="205"/>
      <c r="AE982" s="205"/>
      <c r="AF982" s="205"/>
      <c r="AG982" s="205"/>
      <c r="AH982" s="205"/>
      <c r="AI982" s="205"/>
      <c r="AJ982" s="205"/>
    </row>
    <row r="983" spans="3:36" ht="15.75" customHeight="1">
      <c r="C983" s="203"/>
      <c r="D983" s="205"/>
      <c r="E983" s="205"/>
      <c r="F983" s="205"/>
      <c r="G983" s="205"/>
      <c r="H983" s="205"/>
      <c r="I983" s="205"/>
      <c r="J983" s="205"/>
      <c r="K983" s="205"/>
      <c r="L983" s="205"/>
      <c r="M983" s="205"/>
      <c r="N983" s="205"/>
      <c r="O983" s="205"/>
      <c r="P983" s="205"/>
      <c r="Q983" s="205"/>
      <c r="R983" s="205"/>
      <c r="S983" s="205"/>
      <c r="T983" s="205"/>
      <c r="U983" s="205"/>
      <c r="V983" s="205"/>
      <c r="W983" s="205"/>
      <c r="X983" s="205"/>
      <c r="Y983" s="205"/>
      <c r="Z983" s="205"/>
      <c r="AA983" s="205"/>
      <c r="AB983" s="205"/>
      <c r="AC983" s="205"/>
      <c r="AD983" s="205"/>
      <c r="AE983" s="205"/>
      <c r="AF983" s="205"/>
      <c r="AG983" s="205"/>
      <c r="AH983" s="205"/>
      <c r="AI983" s="205"/>
      <c r="AJ983" s="205"/>
    </row>
    <row r="984" spans="3:36" ht="15.75" customHeight="1">
      <c r="C984" s="203"/>
      <c r="D984" s="205"/>
      <c r="E984" s="205"/>
      <c r="F984" s="205"/>
      <c r="G984" s="205"/>
      <c r="H984" s="205"/>
      <c r="I984" s="205"/>
      <c r="J984" s="205"/>
      <c r="K984" s="205"/>
      <c r="L984" s="205"/>
      <c r="M984" s="205"/>
      <c r="N984" s="205"/>
      <c r="O984" s="205"/>
      <c r="P984" s="205"/>
      <c r="Q984" s="205"/>
      <c r="R984" s="205"/>
      <c r="S984" s="205"/>
      <c r="T984" s="205"/>
      <c r="U984" s="205"/>
      <c r="V984" s="205"/>
      <c r="W984" s="205"/>
      <c r="X984" s="205"/>
      <c r="Y984" s="205"/>
      <c r="Z984" s="205"/>
      <c r="AA984" s="205"/>
      <c r="AB984" s="205"/>
      <c r="AC984" s="205"/>
      <c r="AD984" s="205"/>
      <c r="AE984" s="205"/>
      <c r="AF984" s="205"/>
      <c r="AG984" s="205"/>
      <c r="AH984" s="205"/>
      <c r="AI984" s="205"/>
      <c r="AJ984" s="205"/>
    </row>
    <row r="985" spans="3:36" ht="15.75" customHeight="1">
      <c r="C985" s="203"/>
      <c r="D985" s="205"/>
      <c r="E985" s="205"/>
      <c r="F985" s="205"/>
      <c r="G985" s="205"/>
      <c r="H985" s="205"/>
      <c r="I985" s="205"/>
      <c r="J985" s="205"/>
      <c r="K985" s="205"/>
      <c r="L985" s="205"/>
      <c r="M985" s="205"/>
      <c r="N985" s="205"/>
      <c r="O985" s="205"/>
      <c r="P985" s="205"/>
      <c r="Q985" s="205"/>
      <c r="R985" s="205"/>
      <c r="S985" s="205"/>
      <c r="T985" s="205"/>
      <c r="U985" s="205"/>
      <c r="V985" s="205"/>
      <c r="W985" s="205"/>
      <c r="X985" s="205"/>
      <c r="Y985" s="205"/>
      <c r="Z985" s="205"/>
      <c r="AA985" s="205"/>
      <c r="AB985" s="205"/>
      <c r="AC985" s="205"/>
      <c r="AD985" s="205"/>
      <c r="AE985" s="205"/>
      <c r="AF985" s="205"/>
      <c r="AG985" s="205"/>
      <c r="AH985" s="205"/>
      <c r="AI985" s="205"/>
      <c r="AJ985" s="205"/>
    </row>
    <row r="986" spans="3:36" ht="15.75" customHeight="1">
      <c r="C986" s="203"/>
      <c r="D986" s="205"/>
      <c r="E986" s="205"/>
      <c r="F986" s="205"/>
      <c r="G986" s="205"/>
      <c r="H986" s="205"/>
      <c r="I986" s="205"/>
      <c r="J986" s="205"/>
      <c r="K986" s="205"/>
      <c r="L986" s="205"/>
      <c r="M986" s="205"/>
      <c r="N986" s="205"/>
      <c r="O986" s="205"/>
      <c r="P986" s="205"/>
      <c r="Q986" s="205"/>
      <c r="R986" s="205"/>
      <c r="S986" s="205"/>
      <c r="T986" s="205"/>
      <c r="U986" s="205"/>
      <c r="V986" s="205"/>
      <c r="W986" s="205"/>
      <c r="X986" s="205"/>
      <c r="Y986" s="205"/>
      <c r="Z986" s="205"/>
      <c r="AA986" s="205"/>
      <c r="AB986" s="205"/>
      <c r="AC986" s="205"/>
      <c r="AD986" s="205"/>
      <c r="AE986" s="205"/>
      <c r="AF986" s="205"/>
      <c r="AG986" s="205"/>
      <c r="AH986" s="205"/>
      <c r="AI986" s="205"/>
      <c r="AJ986" s="205"/>
    </row>
    <row r="987" spans="3:36" ht="15.75" customHeight="1">
      <c r="C987" s="203"/>
      <c r="D987" s="205"/>
      <c r="E987" s="205"/>
      <c r="F987" s="205"/>
      <c r="G987" s="205"/>
      <c r="H987" s="205"/>
      <c r="I987" s="205"/>
      <c r="J987" s="205"/>
      <c r="K987" s="205"/>
      <c r="L987" s="205"/>
      <c r="M987" s="205"/>
      <c r="N987" s="205"/>
      <c r="O987" s="205"/>
      <c r="P987" s="205"/>
      <c r="Q987" s="205"/>
      <c r="R987" s="205"/>
      <c r="S987" s="205"/>
      <c r="T987" s="205"/>
      <c r="U987" s="205"/>
      <c r="V987" s="205"/>
      <c r="W987" s="205"/>
      <c r="X987" s="205"/>
      <c r="Y987" s="205"/>
      <c r="Z987" s="205"/>
      <c r="AA987" s="205"/>
      <c r="AB987" s="205"/>
      <c r="AC987" s="205"/>
      <c r="AD987" s="205"/>
      <c r="AE987" s="205"/>
      <c r="AF987" s="205"/>
      <c r="AG987" s="205"/>
      <c r="AH987" s="205"/>
      <c r="AI987" s="205"/>
      <c r="AJ987" s="205"/>
    </row>
    <row r="988" spans="3:36" ht="15.75" customHeight="1">
      <c r="C988" s="203"/>
      <c r="D988" s="205"/>
      <c r="E988" s="205"/>
      <c r="F988" s="205"/>
      <c r="G988" s="205"/>
      <c r="H988" s="205"/>
      <c r="I988" s="205"/>
      <c r="J988" s="205"/>
      <c r="K988" s="205"/>
      <c r="L988" s="205"/>
      <c r="M988" s="205"/>
      <c r="N988" s="205"/>
      <c r="O988" s="205"/>
      <c r="P988" s="205"/>
      <c r="Q988" s="205"/>
      <c r="R988" s="205"/>
      <c r="S988" s="205"/>
      <c r="T988" s="205"/>
      <c r="U988" s="205"/>
      <c r="V988" s="205"/>
      <c r="W988" s="205"/>
      <c r="X988" s="205"/>
      <c r="Y988" s="205"/>
      <c r="Z988" s="205"/>
      <c r="AA988" s="205"/>
      <c r="AB988" s="205"/>
      <c r="AC988" s="205"/>
      <c r="AD988" s="205"/>
      <c r="AE988" s="205"/>
      <c r="AF988" s="205"/>
      <c r="AG988" s="205"/>
      <c r="AH988" s="205"/>
      <c r="AI988" s="205"/>
      <c r="AJ988" s="205"/>
    </row>
    <row r="989" spans="3:36" ht="15.75" customHeight="1">
      <c r="C989" s="203"/>
      <c r="D989" s="205"/>
      <c r="E989" s="205"/>
      <c r="F989" s="205"/>
      <c r="G989" s="205"/>
      <c r="H989" s="205"/>
      <c r="I989" s="205"/>
      <c r="J989" s="205"/>
      <c r="K989" s="205"/>
      <c r="L989" s="205"/>
      <c r="M989" s="205"/>
      <c r="N989" s="205"/>
      <c r="O989" s="205"/>
      <c r="P989" s="205"/>
      <c r="Q989" s="205"/>
      <c r="R989" s="205"/>
      <c r="S989" s="205"/>
      <c r="T989" s="205"/>
      <c r="U989" s="205"/>
      <c r="V989" s="205"/>
      <c r="W989" s="205"/>
      <c r="X989" s="205"/>
      <c r="Y989" s="205"/>
      <c r="Z989" s="205"/>
      <c r="AA989" s="205"/>
      <c r="AB989" s="205"/>
      <c r="AC989" s="205"/>
      <c r="AD989" s="205"/>
      <c r="AE989" s="205"/>
      <c r="AF989" s="205"/>
      <c r="AG989" s="205"/>
      <c r="AH989" s="205"/>
      <c r="AI989" s="205"/>
      <c r="AJ989" s="205"/>
    </row>
    <row r="990" spans="3:36" ht="15.75" customHeight="1">
      <c r="C990" s="203"/>
      <c r="D990" s="205"/>
      <c r="E990" s="205"/>
      <c r="F990" s="205"/>
      <c r="G990" s="205"/>
      <c r="H990" s="205"/>
      <c r="I990" s="205"/>
      <c r="J990" s="205"/>
      <c r="K990" s="205"/>
      <c r="L990" s="205"/>
      <c r="M990" s="205"/>
      <c r="N990" s="205"/>
      <c r="O990" s="205"/>
      <c r="P990" s="205"/>
      <c r="Q990" s="205"/>
      <c r="R990" s="205"/>
      <c r="S990" s="205"/>
      <c r="T990" s="205"/>
      <c r="U990" s="205"/>
      <c r="V990" s="205"/>
      <c r="W990" s="205"/>
      <c r="X990" s="205"/>
      <c r="Y990" s="205"/>
      <c r="Z990" s="205"/>
      <c r="AA990" s="205"/>
      <c r="AB990" s="205"/>
      <c r="AC990" s="205"/>
      <c r="AD990" s="205"/>
      <c r="AE990" s="205"/>
      <c r="AF990" s="205"/>
      <c r="AG990" s="205"/>
      <c r="AH990" s="205"/>
      <c r="AI990" s="205"/>
      <c r="AJ990" s="205"/>
    </row>
    <row r="991" spans="3:36" ht="15.75" customHeight="1">
      <c r="C991" s="203"/>
      <c r="D991" s="205"/>
      <c r="E991" s="205"/>
      <c r="F991" s="205"/>
      <c r="G991" s="205"/>
      <c r="H991" s="205"/>
      <c r="I991" s="205"/>
      <c r="J991" s="205"/>
      <c r="K991" s="205"/>
      <c r="L991" s="205"/>
      <c r="M991" s="205"/>
      <c r="N991" s="205"/>
      <c r="O991" s="205"/>
      <c r="P991" s="205"/>
      <c r="Q991" s="205"/>
      <c r="R991" s="205"/>
      <c r="S991" s="205"/>
      <c r="T991" s="205"/>
      <c r="U991" s="205"/>
      <c r="V991" s="205"/>
      <c r="W991" s="205"/>
      <c r="X991" s="205"/>
      <c r="Y991" s="205"/>
      <c r="Z991" s="205"/>
      <c r="AA991" s="205"/>
      <c r="AB991" s="205"/>
      <c r="AC991" s="205"/>
      <c r="AD991" s="205"/>
      <c r="AE991" s="205"/>
      <c r="AF991" s="205"/>
      <c r="AG991" s="205"/>
      <c r="AH991" s="205"/>
      <c r="AI991" s="205"/>
      <c r="AJ991" s="205"/>
    </row>
    <row r="992" spans="3:36" ht="15.75" customHeight="1">
      <c r="C992" s="203"/>
      <c r="D992" s="205"/>
      <c r="E992" s="205"/>
      <c r="F992" s="205"/>
      <c r="G992" s="205"/>
      <c r="H992" s="205"/>
      <c r="I992" s="205"/>
      <c r="J992" s="205"/>
      <c r="K992" s="205"/>
      <c r="L992" s="205"/>
      <c r="M992" s="205"/>
      <c r="N992" s="205"/>
      <c r="O992" s="205"/>
      <c r="P992" s="205"/>
      <c r="Q992" s="205"/>
      <c r="R992" s="205"/>
      <c r="S992" s="205"/>
      <c r="T992" s="205"/>
      <c r="U992" s="205"/>
      <c r="V992" s="205"/>
      <c r="W992" s="205"/>
      <c r="X992" s="205"/>
      <c r="Y992" s="205"/>
      <c r="Z992" s="205"/>
      <c r="AA992" s="205"/>
      <c r="AB992" s="205"/>
      <c r="AC992" s="205"/>
      <c r="AD992" s="205"/>
      <c r="AE992" s="205"/>
      <c r="AF992" s="205"/>
      <c r="AG992" s="205"/>
      <c r="AH992" s="205"/>
      <c r="AI992" s="205"/>
      <c r="AJ992" s="205"/>
    </row>
    <row r="993" spans="3:36" ht="15.75" customHeight="1">
      <c r="C993" s="203"/>
      <c r="D993" s="205"/>
      <c r="E993" s="205"/>
      <c r="F993" s="205"/>
      <c r="G993" s="205"/>
      <c r="H993" s="205"/>
      <c r="I993" s="205"/>
      <c r="J993" s="205"/>
      <c r="K993" s="205"/>
      <c r="L993" s="205"/>
      <c r="M993" s="205"/>
      <c r="N993" s="205"/>
      <c r="O993" s="205"/>
      <c r="P993" s="205"/>
      <c r="Q993" s="205"/>
      <c r="R993" s="205"/>
      <c r="S993" s="205"/>
      <c r="T993" s="205"/>
      <c r="U993" s="205"/>
      <c r="V993" s="205"/>
      <c r="W993" s="205"/>
      <c r="X993" s="205"/>
      <c r="Y993" s="205"/>
      <c r="Z993" s="205"/>
      <c r="AA993" s="205"/>
      <c r="AB993" s="205"/>
      <c r="AC993" s="205"/>
      <c r="AD993" s="205"/>
      <c r="AE993" s="205"/>
      <c r="AF993" s="205"/>
      <c r="AG993" s="205"/>
      <c r="AH993" s="205"/>
      <c r="AI993" s="205"/>
      <c r="AJ993" s="205"/>
    </row>
    <row r="994" spans="3:36" ht="15.75" customHeight="1">
      <c r="C994" s="203"/>
      <c r="D994" s="205"/>
      <c r="E994" s="205"/>
      <c r="F994" s="205"/>
      <c r="G994" s="205"/>
      <c r="H994" s="205"/>
      <c r="I994" s="205"/>
      <c r="J994" s="205"/>
      <c r="K994" s="205"/>
      <c r="L994" s="205"/>
      <c r="M994" s="205"/>
      <c r="N994" s="205"/>
      <c r="O994" s="205"/>
      <c r="P994" s="205"/>
      <c r="Q994" s="205"/>
      <c r="R994" s="205"/>
      <c r="S994" s="205"/>
      <c r="T994" s="205"/>
      <c r="U994" s="205"/>
      <c r="V994" s="205"/>
      <c r="W994" s="205"/>
      <c r="X994" s="205"/>
      <c r="Y994" s="205"/>
      <c r="Z994" s="205"/>
      <c r="AA994" s="205"/>
      <c r="AB994" s="205"/>
      <c r="AC994" s="205"/>
      <c r="AD994" s="205"/>
      <c r="AE994" s="205"/>
      <c r="AF994" s="205"/>
      <c r="AG994" s="205"/>
      <c r="AH994" s="205"/>
      <c r="AI994" s="205"/>
      <c r="AJ994" s="205"/>
    </row>
    <row r="995" spans="3:36" ht="15.75" customHeight="1">
      <c r="C995" s="203"/>
      <c r="D995" s="205"/>
      <c r="E995" s="205"/>
      <c r="F995" s="205"/>
      <c r="G995" s="205"/>
      <c r="H995" s="205"/>
      <c r="I995" s="205"/>
      <c r="J995" s="205"/>
      <c r="K995" s="205"/>
      <c r="L995" s="205"/>
      <c r="M995" s="205"/>
      <c r="N995" s="205"/>
      <c r="O995" s="205"/>
      <c r="P995" s="205"/>
      <c r="Q995" s="205"/>
      <c r="R995" s="205"/>
      <c r="S995" s="205"/>
      <c r="T995" s="205"/>
      <c r="U995" s="205"/>
      <c r="V995" s="205"/>
      <c r="W995" s="205"/>
      <c r="X995" s="205"/>
      <c r="Y995" s="205"/>
      <c r="Z995" s="205"/>
      <c r="AA995" s="205"/>
      <c r="AB995" s="205"/>
      <c r="AC995" s="205"/>
      <c r="AD995" s="205"/>
      <c r="AE995" s="205"/>
      <c r="AF995" s="205"/>
      <c r="AG995" s="205"/>
      <c r="AH995" s="205"/>
      <c r="AI995" s="205"/>
      <c r="AJ995" s="205"/>
    </row>
    <row r="996" spans="3:36" ht="15.75" customHeight="1">
      <c r="C996" s="203"/>
      <c r="D996" s="205"/>
      <c r="E996" s="205"/>
      <c r="F996" s="205"/>
      <c r="G996" s="205"/>
      <c r="H996" s="205"/>
      <c r="I996" s="205"/>
      <c r="J996" s="205"/>
      <c r="K996" s="205"/>
      <c r="L996" s="205"/>
      <c r="M996" s="205"/>
      <c r="N996" s="205"/>
      <c r="O996" s="205"/>
      <c r="P996" s="205"/>
      <c r="Q996" s="205"/>
      <c r="R996" s="205"/>
      <c r="S996" s="205"/>
      <c r="T996" s="205"/>
      <c r="U996" s="205"/>
      <c r="V996" s="205"/>
      <c r="W996" s="205"/>
      <c r="X996" s="205"/>
      <c r="Y996" s="205"/>
      <c r="Z996" s="205"/>
      <c r="AA996" s="205"/>
      <c r="AB996" s="205"/>
      <c r="AC996" s="205"/>
      <c r="AD996" s="205"/>
      <c r="AE996" s="205"/>
      <c r="AF996" s="205"/>
      <c r="AG996" s="205"/>
      <c r="AH996" s="205"/>
      <c r="AI996" s="205"/>
      <c r="AJ996" s="205"/>
    </row>
    <row r="997" spans="3:36" ht="15.75" customHeight="1">
      <c r="C997" s="203"/>
      <c r="D997" s="205"/>
      <c r="E997" s="205"/>
      <c r="F997" s="205"/>
      <c r="G997" s="205"/>
      <c r="H997" s="205"/>
      <c r="I997" s="205"/>
      <c r="J997" s="205"/>
      <c r="K997" s="205"/>
      <c r="L997" s="205"/>
      <c r="M997" s="205"/>
      <c r="N997" s="205"/>
      <c r="O997" s="205"/>
      <c r="P997" s="205"/>
      <c r="Q997" s="205"/>
      <c r="R997" s="205"/>
      <c r="S997" s="205"/>
      <c r="T997" s="205"/>
      <c r="U997" s="205"/>
      <c r="V997" s="205"/>
      <c r="W997" s="205"/>
      <c r="X997" s="205"/>
      <c r="Y997" s="205"/>
      <c r="Z997" s="205"/>
      <c r="AA997" s="205"/>
      <c r="AB997" s="205"/>
      <c r="AC997" s="205"/>
      <c r="AD997" s="205"/>
      <c r="AE997" s="205"/>
      <c r="AF997" s="205"/>
      <c r="AG997" s="205"/>
      <c r="AH997" s="205"/>
      <c r="AI997" s="205"/>
      <c r="AJ997" s="205"/>
    </row>
    <row r="998" spans="3:36" ht="15.75" customHeight="1">
      <c r="C998" s="203"/>
      <c r="D998" s="205"/>
      <c r="E998" s="205"/>
      <c r="F998" s="205"/>
      <c r="G998" s="205"/>
      <c r="H998" s="205"/>
      <c r="I998" s="205"/>
      <c r="J998" s="205"/>
      <c r="K998" s="205"/>
      <c r="L998" s="205"/>
      <c r="M998" s="205"/>
      <c r="N998" s="205"/>
      <c r="O998" s="205"/>
      <c r="P998" s="205"/>
      <c r="Q998" s="205"/>
      <c r="R998" s="205"/>
      <c r="S998" s="205"/>
      <c r="T998" s="205"/>
      <c r="U998" s="205"/>
      <c r="V998" s="205"/>
      <c r="W998" s="205"/>
      <c r="X998" s="205"/>
      <c r="Y998" s="205"/>
      <c r="Z998" s="205"/>
      <c r="AA998" s="205"/>
      <c r="AB998" s="205"/>
      <c r="AC998" s="205"/>
      <c r="AD998" s="205"/>
      <c r="AE998" s="205"/>
      <c r="AF998" s="205"/>
      <c r="AG998" s="205"/>
      <c r="AH998" s="205"/>
      <c r="AI998" s="205"/>
      <c r="AJ998" s="205"/>
    </row>
    <row r="999" spans="3:36" ht="15.75" customHeight="1">
      <c r="C999" s="203"/>
      <c r="D999" s="205"/>
      <c r="E999" s="205"/>
      <c r="F999" s="205"/>
      <c r="G999" s="205"/>
      <c r="H999" s="205"/>
      <c r="I999" s="205"/>
      <c r="J999" s="205"/>
      <c r="K999" s="205"/>
      <c r="L999" s="205"/>
      <c r="M999" s="205"/>
      <c r="N999" s="205"/>
      <c r="O999" s="205"/>
      <c r="P999" s="205"/>
      <c r="Q999" s="205"/>
      <c r="R999" s="205"/>
      <c r="S999" s="205"/>
      <c r="T999" s="205"/>
      <c r="U999" s="205"/>
      <c r="V999" s="205"/>
      <c r="W999" s="205"/>
      <c r="X999" s="205"/>
      <c r="Y999" s="205"/>
      <c r="Z999" s="205"/>
      <c r="AA999" s="205"/>
      <c r="AB999" s="205"/>
      <c r="AC999" s="205"/>
      <c r="AD999" s="205"/>
      <c r="AE999" s="205"/>
      <c r="AF999" s="205"/>
      <c r="AG999" s="205"/>
      <c r="AH999" s="205"/>
      <c r="AI999" s="205"/>
      <c r="AJ999" s="205"/>
    </row>
    <row r="1000" spans="3:36" ht="15.75" customHeight="1">
      <c r="C1000" s="203"/>
      <c r="D1000" s="205"/>
      <c r="E1000" s="205"/>
      <c r="F1000" s="205"/>
      <c r="G1000" s="205"/>
      <c r="H1000" s="205"/>
      <c r="I1000" s="205"/>
      <c r="J1000" s="205"/>
      <c r="K1000" s="205"/>
      <c r="L1000" s="205"/>
      <c r="M1000" s="205"/>
      <c r="N1000" s="205"/>
      <c r="O1000" s="205"/>
      <c r="P1000" s="205"/>
      <c r="Q1000" s="205"/>
      <c r="R1000" s="205"/>
      <c r="S1000" s="205"/>
      <c r="T1000" s="205"/>
      <c r="U1000" s="205"/>
      <c r="V1000" s="205"/>
      <c r="W1000" s="205"/>
      <c r="X1000" s="205"/>
      <c r="Y1000" s="205"/>
      <c r="Z1000" s="205"/>
      <c r="AA1000" s="205"/>
      <c r="AB1000" s="205"/>
      <c r="AC1000" s="205"/>
      <c r="AD1000" s="205"/>
      <c r="AE1000" s="205"/>
      <c r="AF1000" s="205"/>
      <c r="AG1000" s="205"/>
      <c r="AH1000" s="205"/>
      <c r="AI1000" s="205"/>
      <c r="AJ1000" s="205"/>
    </row>
    <row r="1001" spans="3:36" ht="15.75" customHeight="1">
      <c r="C1001" s="203"/>
      <c r="D1001" s="205"/>
      <c r="E1001" s="205"/>
      <c r="F1001" s="205"/>
      <c r="G1001" s="205"/>
      <c r="H1001" s="205"/>
      <c r="I1001" s="205"/>
      <c r="J1001" s="205"/>
      <c r="K1001" s="205"/>
      <c r="L1001" s="205"/>
      <c r="M1001" s="205"/>
      <c r="N1001" s="205"/>
      <c r="O1001" s="205"/>
      <c r="P1001" s="205"/>
      <c r="Q1001" s="205"/>
      <c r="R1001" s="205"/>
      <c r="S1001" s="205"/>
      <c r="T1001" s="205"/>
      <c r="U1001" s="205"/>
      <c r="V1001" s="205"/>
      <c r="W1001" s="205"/>
      <c r="X1001" s="205"/>
      <c r="Y1001" s="205"/>
      <c r="Z1001" s="205"/>
      <c r="AA1001" s="205"/>
      <c r="AB1001" s="205"/>
      <c r="AC1001" s="205"/>
      <c r="AD1001" s="205"/>
      <c r="AE1001" s="205"/>
      <c r="AF1001" s="205"/>
      <c r="AG1001" s="205"/>
      <c r="AH1001" s="205"/>
      <c r="AI1001" s="205"/>
      <c r="AJ1001" s="205"/>
    </row>
    <row r="1002" spans="3:36" ht="15.75" customHeight="1">
      <c r="C1002" s="203"/>
      <c r="D1002" s="205"/>
      <c r="E1002" s="205"/>
      <c r="F1002" s="205"/>
      <c r="G1002" s="205"/>
      <c r="H1002" s="205"/>
      <c r="I1002" s="205"/>
      <c r="J1002" s="205"/>
      <c r="K1002" s="205"/>
      <c r="L1002" s="205"/>
      <c r="M1002" s="205"/>
      <c r="N1002" s="205"/>
      <c r="O1002" s="205"/>
      <c r="P1002" s="205"/>
      <c r="Q1002" s="205"/>
      <c r="R1002" s="205"/>
      <c r="S1002" s="205"/>
      <c r="T1002" s="205"/>
      <c r="U1002" s="205"/>
      <c r="V1002" s="205"/>
      <c r="W1002" s="205"/>
      <c r="X1002" s="205"/>
      <c r="Y1002" s="205"/>
      <c r="Z1002" s="205"/>
      <c r="AA1002" s="205"/>
      <c r="AB1002" s="205"/>
      <c r="AC1002" s="205"/>
      <c r="AD1002" s="205"/>
      <c r="AE1002" s="205"/>
      <c r="AF1002" s="205"/>
      <c r="AG1002" s="205"/>
      <c r="AH1002" s="205"/>
      <c r="AI1002" s="205"/>
      <c r="AJ1002" s="205"/>
    </row>
    <row r="1003" spans="3:36" ht="15.75" customHeight="1">
      <c r="C1003" s="203"/>
      <c r="D1003" s="205"/>
      <c r="E1003" s="205"/>
      <c r="F1003" s="205"/>
      <c r="G1003" s="205"/>
      <c r="H1003" s="205"/>
      <c r="I1003" s="205"/>
      <c r="J1003" s="205"/>
      <c r="K1003" s="205"/>
      <c r="L1003" s="205"/>
      <c r="M1003" s="205"/>
      <c r="N1003" s="205"/>
      <c r="O1003" s="205"/>
      <c r="P1003" s="205"/>
      <c r="Q1003" s="205"/>
      <c r="R1003" s="205"/>
      <c r="S1003" s="205"/>
      <c r="T1003" s="205"/>
      <c r="U1003" s="205"/>
      <c r="V1003" s="205"/>
      <c r="W1003" s="205"/>
      <c r="X1003" s="205"/>
      <c r="Y1003" s="205"/>
      <c r="Z1003" s="205"/>
      <c r="AA1003" s="205"/>
      <c r="AB1003" s="205"/>
      <c r="AC1003" s="205"/>
      <c r="AD1003" s="205"/>
      <c r="AE1003" s="205"/>
      <c r="AF1003" s="205"/>
      <c r="AG1003" s="205"/>
      <c r="AH1003" s="205"/>
      <c r="AI1003" s="205"/>
      <c r="AJ1003" s="205"/>
    </row>
    <row r="1004" spans="3:36" ht="15.75" customHeight="1">
      <c r="C1004" s="203"/>
      <c r="D1004" s="205"/>
      <c r="E1004" s="205"/>
      <c r="F1004" s="205"/>
      <c r="G1004" s="205"/>
      <c r="H1004" s="205"/>
      <c r="I1004" s="205"/>
      <c r="J1004" s="205"/>
      <c r="K1004" s="205"/>
      <c r="L1004" s="205"/>
      <c r="M1004" s="205"/>
      <c r="N1004" s="205"/>
      <c r="O1004" s="205"/>
      <c r="P1004" s="205"/>
      <c r="Q1004" s="205"/>
      <c r="R1004" s="205"/>
      <c r="S1004" s="205"/>
      <c r="T1004" s="205"/>
      <c r="U1004" s="205"/>
      <c r="V1004" s="205"/>
      <c r="W1004" s="205"/>
      <c r="X1004" s="205"/>
      <c r="Y1004" s="205"/>
      <c r="Z1004" s="205"/>
      <c r="AA1004" s="205"/>
      <c r="AB1004" s="205"/>
      <c r="AC1004" s="205"/>
      <c r="AD1004" s="205"/>
      <c r="AE1004" s="205"/>
      <c r="AF1004" s="205"/>
      <c r="AG1004" s="205"/>
      <c r="AH1004" s="205"/>
      <c r="AI1004" s="205"/>
      <c r="AJ1004" s="205"/>
    </row>
    <row r="1005" spans="3:36" ht="15.75" customHeight="1">
      <c r="C1005" s="203"/>
      <c r="D1005" s="205"/>
      <c r="E1005" s="205"/>
      <c r="F1005" s="205"/>
      <c r="G1005" s="205"/>
      <c r="H1005" s="205"/>
      <c r="I1005" s="205"/>
      <c r="J1005" s="205"/>
      <c r="K1005" s="205"/>
      <c r="L1005" s="205"/>
      <c r="M1005" s="205"/>
      <c r="N1005" s="205"/>
      <c r="O1005" s="205"/>
      <c r="P1005" s="205"/>
      <c r="Q1005" s="205"/>
      <c r="R1005" s="205"/>
      <c r="S1005" s="205"/>
      <c r="T1005" s="205"/>
      <c r="U1005" s="205"/>
      <c r="V1005" s="205"/>
      <c r="W1005" s="205"/>
      <c r="X1005" s="205"/>
      <c r="Y1005" s="205"/>
      <c r="Z1005" s="205"/>
      <c r="AA1005" s="205"/>
      <c r="AB1005" s="205"/>
      <c r="AC1005" s="205"/>
      <c r="AD1005" s="205"/>
      <c r="AE1005" s="205"/>
      <c r="AF1005" s="205"/>
      <c r="AG1005" s="205"/>
      <c r="AH1005" s="205"/>
      <c r="AI1005" s="205"/>
      <c r="AJ1005" s="205"/>
    </row>
    <row r="1006" spans="3:36" ht="15.75" customHeight="1">
      <c r="C1006" s="203"/>
      <c r="D1006" s="205"/>
      <c r="E1006" s="205"/>
      <c r="F1006" s="205"/>
      <c r="G1006" s="205"/>
      <c r="H1006" s="205"/>
      <c r="I1006" s="205"/>
      <c r="J1006" s="205"/>
      <c r="K1006" s="205"/>
      <c r="L1006" s="205"/>
      <c r="M1006" s="205"/>
      <c r="N1006" s="205"/>
      <c r="O1006" s="205"/>
      <c r="P1006" s="205"/>
      <c r="Q1006" s="205"/>
      <c r="R1006" s="205"/>
      <c r="S1006" s="205"/>
      <c r="T1006" s="205"/>
      <c r="U1006" s="205"/>
      <c r="V1006" s="205"/>
      <c r="W1006" s="205"/>
      <c r="X1006" s="205"/>
      <c r="Y1006" s="205"/>
      <c r="Z1006" s="205"/>
      <c r="AA1006" s="205"/>
      <c r="AB1006" s="205"/>
      <c r="AC1006" s="205"/>
      <c r="AD1006" s="205"/>
      <c r="AE1006" s="205"/>
      <c r="AF1006" s="205"/>
      <c r="AG1006" s="205"/>
      <c r="AH1006" s="205"/>
      <c r="AI1006" s="205"/>
      <c r="AJ1006" s="205"/>
    </row>
    <row r="1007" spans="3:36" ht="15.75" customHeight="1">
      <c r="C1007" s="203"/>
      <c r="D1007" s="205"/>
      <c r="E1007" s="205"/>
      <c r="F1007" s="205"/>
      <c r="G1007" s="205"/>
      <c r="H1007" s="205"/>
      <c r="I1007" s="205"/>
      <c r="J1007" s="205"/>
      <c r="K1007" s="205"/>
      <c r="L1007" s="205"/>
      <c r="M1007" s="205"/>
      <c r="N1007" s="205"/>
      <c r="O1007" s="205"/>
      <c r="P1007" s="205"/>
      <c r="Q1007" s="205"/>
      <c r="R1007" s="205"/>
      <c r="S1007" s="205"/>
      <c r="T1007" s="205"/>
      <c r="U1007" s="205"/>
      <c r="V1007" s="205"/>
      <c r="W1007" s="205"/>
      <c r="X1007" s="205"/>
      <c r="Y1007" s="205"/>
      <c r="Z1007" s="205"/>
      <c r="AA1007" s="205"/>
      <c r="AB1007" s="205"/>
      <c r="AC1007" s="205"/>
      <c r="AD1007" s="205"/>
      <c r="AE1007" s="205"/>
      <c r="AF1007" s="205"/>
      <c r="AG1007" s="205"/>
      <c r="AH1007" s="205"/>
      <c r="AI1007" s="205"/>
      <c r="AJ1007" s="205"/>
    </row>
    <row r="1008" spans="3:36" ht="15.75" customHeight="1">
      <c r="C1008" s="203"/>
      <c r="D1008" s="205"/>
      <c r="E1008" s="205"/>
      <c r="F1008" s="205"/>
      <c r="G1008" s="205"/>
      <c r="H1008" s="205"/>
      <c r="I1008" s="205"/>
      <c r="J1008" s="205"/>
      <c r="K1008" s="205"/>
      <c r="L1008" s="205"/>
      <c r="M1008" s="205"/>
      <c r="N1008" s="205"/>
      <c r="O1008" s="205"/>
      <c r="P1008" s="205"/>
      <c r="Q1008" s="205"/>
      <c r="R1008" s="205"/>
      <c r="S1008" s="205"/>
      <c r="T1008" s="205"/>
      <c r="U1008" s="205"/>
      <c r="V1008" s="205"/>
      <c r="W1008" s="205"/>
      <c r="X1008" s="205"/>
      <c r="Y1008" s="205"/>
      <c r="Z1008" s="205"/>
      <c r="AA1008" s="205"/>
      <c r="AB1008" s="205"/>
      <c r="AC1008" s="205"/>
      <c r="AD1008" s="205"/>
      <c r="AE1008" s="205"/>
      <c r="AF1008" s="205"/>
      <c r="AG1008" s="205"/>
      <c r="AH1008" s="205"/>
      <c r="AI1008" s="205"/>
      <c r="AJ1008" s="205"/>
    </row>
    <row r="1009" spans="3:36" ht="15.75" customHeight="1">
      <c r="C1009" s="203"/>
      <c r="D1009" s="205"/>
      <c r="E1009" s="205"/>
      <c r="F1009" s="205"/>
      <c r="G1009" s="205"/>
      <c r="H1009" s="205"/>
      <c r="I1009" s="205"/>
      <c r="J1009" s="205"/>
      <c r="K1009" s="205"/>
      <c r="L1009" s="205"/>
      <c r="M1009" s="205"/>
      <c r="N1009" s="205"/>
      <c r="O1009" s="205"/>
      <c r="P1009" s="205"/>
      <c r="Q1009" s="205"/>
      <c r="R1009" s="205"/>
      <c r="S1009" s="205"/>
      <c r="T1009" s="205"/>
      <c r="U1009" s="205"/>
      <c r="V1009" s="205"/>
      <c r="W1009" s="205"/>
      <c r="X1009" s="205"/>
      <c r="Y1009" s="205"/>
      <c r="Z1009" s="205"/>
      <c r="AA1009" s="205"/>
      <c r="AB1009" s="205"/>
      <c r="AC1009" s="205"/>
      <c r="AD1009" s="205"/>
      <c r="AE1009" s="205"/>
      <c r="AF1009" s="205"/>
      <c r="AG1009" s="205"/>
      <c r="AH1009" s="205"/>
      <c r="AI1009" s="205"/>
      <c r="AJ1009" s="205"/>
    </row>
    <row r="1010" spans="3:36" ht="15.75" customHeight="1">
      <c r="C1010" s="203"/>
      <c r="D1010" s="205"/>
      <c r="E1010" s="205"/>
      <c r="F1010" s="205"/>
      <c r="G1010" s="205"/>
      <c r="H1010" s="205"/>
      <c r="I1010" s="205"/>
      <c r="J1010" s="205"/>
      <c r="K1010" s="205"/>
      <c r="L1010" s="205"/>
      <c r="M1010" s="205"/>
      <c r="N1010" s="205"/>
      <c r="O1010" s="205"/>
      <c r="P1010" s="205"/>
      <c r="Q1010" s="205"/>
      <c r="R1010" s="205"/>
      <c r="S1010" s="205"/>
      <c r="T1010" s="205"/>
      <c r="U1010" s="205"/>
      <c r="V1010" s="205"/>
      <c r="W1010" s="205"/>
      <c r="X1010" s="205"/>
      <c r="Y1010" s="205"/>
      <c r="Z1010" s="205"/>
      <c r="AA1010" s="205"/>
      <c r="AB1010" s="205"/>
      <c r="AC1010" s="205"/>
      <c r="AD1010" s="205"/>
      <c r="AE1010" s="205"/>
      <c r="AF1010" s="205"/>
      <c r="AG1010" s="205"/>
      <c r="AH1010" s="205"/>
      <c r="AI1010" s="205"/>
      <c r="AJ1010" s="205"/>
    </row>
    <row r="1011" spans="3:36" ht="15.75" customHeight="1">
      <c r="C1011" s="203"/>
      <c r="D1011" s="205"/>
      <c r="E1011" s="205"/>
      <c r="F1011" s="205"/>
      <c r="G1011" s="205"/>
      <c r="H1011" s="205"/>
      <c r="I1011" s="205"/>
      <c r="J1011" s="205"/>
      <c r="K1011" s="205"/>
      <c r="L1011" s="205"/>
      <c r="M1011" s="205"/>
      <c r="N1011" s="205"/>
      <c r="O1011" s="205"/>
      <c r="P1011" s="205"/>
      <c r="Q1011" s="205"/>
      <c r="R1011" s="205"/>
      <c r="S1011" s="205"/>
      <c r="T1011" s="205"/>
      <c r="U1011" s="205"/>
      <c r="V1011" s="205"/>
      <c r="W1011" s="205"/>
      <c r="X1011" s="205"/>
      <c r="Y1011" s="205"/>
      <c r="Z1011" s="205"/>
      <c r="AA1011" s="205"/>
      <c r="AB1011" s="205"/>
      <c r="AC1011" s="205"/>
      <c r="AD1011" s="205"/>
      <c r="AE1011" s="205"/>
      <c r="AF1011" s="205"/>
      <c r="AG1011" s="205"/>
      <c r="AH1011" s="205"/>
      <c r="AI1011" s="205"/>
      <c r="AJ1011" s="205"/>
    </row>
    <row r="1012" spans="3:36" ht="15.75" customHeight="1">
      <c r="C1012" s="203"/>
      <c r="D1012" s="205"/>
      <c r="E1012" s="205"/>
      <c r="F1012" s="205"/>
      <c r="G1012" s="205"/>
      <c r="H1012" s="205"/>
      <c r="I1012" s="205"/>
      <c r="J1012" s="205"/>
      <c r="K1012" s="205"/>
      <c r="L1012" s="205"/>
      <c r="M1012" s="205"/>
      <c r="N1012" s="205"/>
      <c r="O1012" s="205"/>
      <c r="P1012" s="205"/>
      <c r="Q1012" s="205"/>
      <c r="R1012" s="205"/>
      <c r="S1012" s="205"/>
      <c r="T1012" s="205"/>
      <c r="U1012" s="205"/>
      <c r="V1012" s="205"/>
      <c r="W1012" s="205"/>
      <c r="X1012" s="205"/>
      <c r="Y1012" s="205"/>
      <c r="Z1012" s="205"/>
      <c r="AA1012" s="205"/>
      <c r="AB1012" s="205"/>
      <c r="AC1012" s="205"/>
      <c r="AD1012" s="205"/>
      <c r="AE1012" s="205"/>
      <c r="AF1012" s="205"/>
      <c r="AG1012" s="205"/>
      <c r="AH1012" s="205"/>
      <c r="AI1012" s="205"/>
      <c r="AJ1012" s="205"/>
    </row>
    <row r="1013" spans="3:36" ht="15.75" customHeight="1">
      <c r="C1013" s="203"/>
      <c r="D1013" s="205"/>
      <c r="E1013" s="205"/>
      <c r="F1013" s="205"/>
      <c r="G1013" s="205"/>
      <c r="H1013" s="205"/>
      <c r="I1013" s="205"/>
      <c r="J1013" s="205"/>
      <c r="K1013" s="205"/>
      <c r="L1013" s="205"/>
      <c r="M1013" s="205"/>
      <c r="N1013" s="205"/>
      <c r="O1013" s="205"/>
      <c r="P1013" s="205"/>
      <c r="Q1013" s="205"/>
      <c r="R1013" s="205"/>
      <c r="S1013" s="205"/>
      <c r="T1013" s="205"/>
      <c r="U1013" s="205"/>
      <c r="V1013" s="205"/>
      <c r="W1013" s="205"/>
      <c r="X1013" s="205"/>
      <c r="Y1013" s="205"/>
      <c r="Z1013" s="205"/>
      <c r="AA1013" s="205"/>
      <c r="AB1013" s="205"/>
      <c r="AC1013" s="205"/>
      <c r="AD1013" s="205"/>
      <c r="AE1013" s="205"/>
      <c r="AF1013" s="205"/>
      <c r="AG1013" s="205"/>
      <c r="AH1013" s="205"/>
      <c r="AI1013" s="205"/>
      <c r="AJ1013" s="205"/>
    </row>
    <row r="1014" spans="3:36" ht="15.75" customHeight="1">
      <c r="C1014" s="203"/>
      <c r="D1014" s="205"/>
      <c r="E1014" s="205"/>
      <c r="F1014" s="205"/>
      <c r="G1014" s="205"/>
      <c r="H1014" s="205"/>
      <c r="I1014" s="205"/>
      <c r="J1014" s="205"/>
      <c r="K1014" s="205"/>
      <c r="L1014" s="205"/>
      <c r="M1014" s="205"/>
      <c r="N1014" s="205"/>
      <c r="O1014" s="205"/>
      <c r="P1014" s="205"/>
      <c r="Q1014" s="205"/>
      <c r="R1014" s="205"/>
      <c r="S1014" s="205"/>
      <c r="T1014" s="205"/>
      <c r="U1014" s="205"/>
      <c r="V1014" s="205"/>
      <c r="W1014" s="205"/>
      <c r="X1014" s="205"/>
      <c r="Y1014" s="205"/>
      <c r="Z1014" s="205"/>
      <c r="AA1014" s="205"/>
      <c r="AB1014" s="205"/>
      <c r="AC1014" s="205"/>
      <c r="AD1014" s="205"/>
      <c r="AE1014" s="205"/>
      <c r="AF1014" s="205"/>
      <c r="AG1014" s="205"/>
      <c r="AH1014" s="205"/>
      <c r="AI1014" s="205"/>
      <c r="AJ1014" s="205"/>
    </row>
    <row r="1015" spans="3:36" ht="15.75" customHeight="1">
      <c r="C1015" s="203"/>
      <c r="D1015" s="205"/>
      <c r="E1015" s="205"/>
      <c r="F1015" s="205"/>
      <c r="G1015" s="205"/>
      <c r="H1015" s="205"/>
      <c r="I1015" s="205"/>
      <c r="J1015" s="205"/>
      <c r="K1015" s="205"/>
      <c r="L1015" s="205"/>
      <c r="M1015" s="205"/>
      <c r="N1015" s="205"/>
      <c r="O1015" s="205"/>
      <c r="P1015" s="205"/>
      <c r="Q1015" s="205"/>
      <c r="R1015" s="205"/>
      <c r="S1015" s="205"/>
      <c r="T1015" s="205"/>
      <c r="U1015" s="205"/>
      <c r="V1015" s="205"/>
      <c r="W1015" s="205"/>
      <c r="X1015" s="205"/>
      <c r="Y1015" s="205"/>
      <c r="Z1015" s="205"/>
      <c r="AA1015" s="205"/>
      <c r="AB1015" s="205"/>
      <c r="AC1015" s="205"/>
      <c r="AD1015" s="205"/>
      <c r="AE1015" s="205"/>
      <c r="AF1015" s="205"/>
      <c r="AG1015" s="205"/>
      <c r="AH1015" s="205"/>
      <c r="AI1015" s="205"/>
      <c r="AJ1015" s="205"/>
    </row>
    <row r="1016" spans="3:36" ht="15.75" customHeight="1">
      <c r="C1016" s="203"/>
      <c r="D1016" s="205"/>
      <c r="E1016" s="205"/>
      <c r="F1016" s="205"/>
      <c r="G1016" s="205"/>
      <c r="H1016" s="205"/>
      <c r="I1016" s="205"/>
      <c r="J1016" s="205"/>
      <c r="K1016" s="205"/>
      <c r="L1016" s="205"/>
      <c r="M1016" s="205"/>
      <c r="N1016" s="205"/>
      <c r="O1016" s="205"/>
      <c r="P1016" s="205"/>
      <c r="Q1016" s="205"/>
      <c r="R1016" s="205"/>
      <c r="S1016" s="205"/>
      <c r="T1016" s="205"/>
      <c r="U1016" s="205"/>
      <c r="V1016" s="205"/>
      <c r="W1016" s="205"/>
      <c r="X1016" s="205"/>
      <c r="Y1016" s="205"/>
      <c r="Z1016" s="205"/>
      <c r="AA1016" s="205"/>
      <c r="AB1016" s="205"/>
      <c r="AC1016" s="205"/>
      <c r="AD1016" s="205"/>
      <c r="AE1016" s="205"/>
      <c r="AF1016" s="205"/>
      <c r="AG1016" s="205"/>
      <c r="AH1016" s="205"/>
      <c r="AI1016" s="205"/>
      <c r="AJ1016" s="205"/>
    </row>
    <row r="1017" spans="3:36" ht="15.75" customHeight="1">
      <c r="C1017" s="203"/>
      <c r="D1017" s="205"/>
      <c r="E1017" s="205"/>
      <c r="F1017" s="205"/>
      <c r="G1017" s="205"/>
      <c r="H1017" s="205"/>
      <c r="I1017" s="205"/>
      <c r="J1017" s="205"/>
      <c r="K1017" s="205"/>
      <c r="L1017" s="205"/>
      <c r="M1017" s="205"/>
      <c r="N1017" s="205"/>
      <c r="O1017" s="205"/>
      <c r="P1017" s="205"/>
      <c r="Q1017" s="205"/>
      <c r="R1017" s="205"/>
      <c r="S1017" s="205"/>
      <c r="T1017" s="205"/>
      <c r="U1017" s="205"/>
      <c r="V1017" s="205"/>
      <c r="W1017" s="205"/>
      <c r="X1017" s="205"/>
      <c r="Y1017" s="205"/>
      <c r="Z1017" s="205"/>
      <c r="AA1017" s="205"/>
      <c r="AB1017" s="205"/>
      <c r="AC1017" s="205"/>
      <c r="AD1017" s="205"/>
      <c r="AE1017" s="205"/>
      <c r="AF1017" s="205"/>
      <c r="AG1017" s="205"/>
      <c r="AH1017" s="205"/>
      <c r="AI1017" s="205"/>
      <c r="AJ1017" s="205"/>
    </row>
    <row r="1018" spans="3:36" ht="15.75" customHeight="1">
      <c r="C1018" s="203"/>
      <c r="D1018" s="205"/>
      <c r="E1018" s="205"/>
      <c r="F1018" s="205"/>
      <c r="G1018" s="205"/>
      <c r="H1018" s="205"/>
      <c r="I1018" s="205"/>
      <c r="J1018" s="205"/>
      <c r="K1018" s="205"/>
      <c r="L1018" s="205"/>
      <c r="M1018" s="205"/>
      <c r="N1018" s="205"/>
      <c r="O1018" s="205"/>
      <c r="P1018" s="205"/>
      <c r="Q1018" s="205"/>
      <c r="R1018" s="205"/>
      <c r="S1018" s="205"/>
      <c r="T1018" s="205"/>
      <c r="U1018" s="205"/>
      <c r="V1018" s="205"/>
      <c r="W1018" s="205"/>
      <c r="X1018" s="205"/>
      <c r="Y1018" s="205"/>
      <c r="Z1018" s="205"/>
      <c r="AA1018" s="205"/>
      <c r="AB1018" s="205"/>
      <c r="AC1018" s="205"/>
      <c r="AD1018" s="205"/>
      <c r="AE1018" s="205"/>
      <c r="AF1018" s="205"/>
      <c r="AG1018" s="205"/>
      <c r="AH1018" s="205"/>
      <c r="AI1018" s="205"/>
      <c r="AJ1018" s="205"/>
    </row>
    <row r="1019" spans="3:36" ht="15.75" customHeight="1">
      <c r="C1019" s="203"/>
      <c r="D1019" s="205"/>
      <c r="E1019" s="205"/>
      <c r="F1019" s="205"/>
      <c r="G1019" s="205"/>
      <c r="H1019" s="205"/>
      <c r="I1019" s="205"/>
      <c r="J1019" s="205"/>
      <c r="K1019" s="205"/>
      <c r="L1019" s="205"/>
      <c r="M1019" s="205"/>
      <c r="N1019" s="205"/>
      <c r="O1019" s="205"/>
      <c r="P1019" s="205"/>
      <c r="Q1019" s="205"/>
      <c r="R1019" s="205"/>
      <c r="S1019" s="205"/>
      <c r="T1019" s="205"/>
      <c r="U1019" s="205"/>
      <c r="V1019" s="205"/>
      <c r="W1019" s="205"/>
      <c r="X1019" s="205"/>
      <c r="Y1019" s="205"/>
      <c r="Z1019" s="205"/>
      <c r="AA1019" s="205"/>
      <c r="AB1019" s="205"/>
      <c r="AC1019" s="205"/>
      <c r="AD1019" s="205"/>
      <c r="AE1019" s="205"/>
      <c r="AF1019" s="205"/>
      <c r="AG1019" s="205"/>
      <c r="AH1019" s="205"/>
      <c r="AI1019" s="205"/>
      <c r="AJ1019" s="205"/>
    </row>
    <row r="1020" spans="3:36" ht="15.75" customHeight="1">
      <c r="C1020" s="203"/>
      <c r="D1020" s="205"/>
      <c r="E1020" s="205"/>
      <c r="F1020" s="205"/>
      <c r="G1020" s="205"/>
      <c r="H1020" s="205"/>
      <c r="I1020" s="205"/>
      <c r="J1020" s="205"/>
      <c r="K1020" s="205"/>
      <c r="L1020" s="205"/>
      <c r="M1020" s="205"/>
      <c r="N1020" s="205"/>
      <c r="O1020" s="205"/>
      <c r="P1020" s="205"/>
      <c r="Q1020" s="205"/>
      <c r="R1020" s="205"/>
      <c r="S1020" s="205"/>
      <c r="T1020" s="205"/>
      <c r="U1020" s="205"/>
      <c r="V1020" s="205"/>
      <c r="W1020" s="205"/>
      <c r="X1020" s="205"/>
      <c r="Y1020" s="205"/>
      <c r="Z1020" s="205"/>
      <c r="AA1020" s="205"/>
      <c r="AB1020" s="205"/>
      <c r="AC1020" s="205"/>
      <c r="AD1020" s="205"/>
      <c r="AE1020" s="205"/>
      <c r="AF1020" s="205"/>
      <c r="AG1020" s="205"/>
      <c r="AH1020" s="205"/>
      <c r="AI1020" s="205"/>
      <c r="AJ1020" s="205"/>
    </row>
    <row r="1021" spans="3:36" ht="15.75" customHeight="1">
      <c r="C1021" s="203"/>
      <c r="D1021" s="205"/>
      <c r="E1021" s="205"/>
      <c r="F1021" s="205"/>
      <c r="G1021" s="205"/>
      <c r="H1021" s="205"/>
      <c r="I1021" s="205"/>
      <c r="J1021" s="205"/>
      <c r="K1021" s="205"/>
      <c r="L1021" s="205"/>
      <c r="M1021" s="205"/>
      <c r="N1021" s="205"/>
      <c r="O1021" s="205"/>
      <c r="P1021" s="205"/>
      <c r="Q1021" s="205"/>
      <c r="R1021" s="205"/>
      <c r="S1021" s="205"/>
      <c r="T1021" s="205"/>
      <c r="U1021" s="205"/>
      <c r="V1021" s="205"/>
      <c r="W1021" s="205"/>
      <c r="X1021" s="205"/>
      <c r="Y1021" s="205"/>
      <c r="Z1021" s="205"/>
      <c r="AA1021" s="205"/>
      <c r="AB1021" s="205"/>
      <c r="AC1021" s="205"/>
      <c r="AD1021" s="205"/>
      <c r="AE1021" s="205"/>
      <c r="AF1021" s="205"/>
      <c r="AG1021" s="205"/>
      <c r="AH1021" s="205"/>
      <c r="AI1021" s="205"/>
      <c r="AJ1021" s="205"/>
    </row>
    <row r="1022" spans="3:36" ht="15.75" customHeight="1">
      <c r="C1022" s="203"/>
      <c r="D1022" s="205"/>
      <c r="E1022" s="205"/>
      <c r="F1022" s="205"/>
      <c r="G1022" s="205"/>
      <c r="H1022" s="205"/>
      <c r="I1022" s="205"/>
      <c r="J1022" s="205"/>
      <c r="K1022" s="205"/>
      <c r="L1022" s="205"/>
      <c r="M1022" s="205"/>
      <c r="N1022" s="205"/>
      <c r="O1022" s="205"/>
      <c r="P1022" s="205"/>
      <c r="Q1022" s="205"/>
      <c r="R1022" s="205"/>
      <c r="S1022" s="205"/>
      <c r="T1022" s="205"/>
      <c r="U1022" s="205"/>
      <c r="V1022" s="205"/>
      <c r="W1022" s="205"/>
      <c r="X1022" s="205"/>
      <c r="Y1022" s="205"/>
      <c r="Z1022" s="205"/>
      <c r="AA1022" s="205"/>
      <c r="AB1022" s="205"/>
      <c r="AC1022" s="205"/>
      <c r="AD1022" s="205"/>
      <c r="AE1022" s="205"/>
      <c r="AF1022" s="205"/>
      <c r="AG1022" s="205"/>
      <c r="AH1022" s="205"/>
      <c r="AI1022" s="205"/>
      <c r="AJ1022" s="205"/>
    </row>
    <row r="1023" spans="3:36" ht="15.75" customHeight="1">
      <c r="C1023" s="203"/>
      <c r="D1023" s="205"/>
      <c r="E1023" s="205"/>
      <c r="F1023" s="205"/>
      <c r="G1023" s="205"/>
      <c r="H1023" s="205"/>
      <c r="I1023" s="205"/>
      <c r="J1023" s="205"/>
      <c r="K1023" s="205"/>
      <c r="L1023" s="205"/>
      <c r="M1023" s="205"/>
      <c r="N1023" s="205"/>
      <c r="O1023" s="205"/>
      <c r="P1023" s="205"/>
      <c r="Q1023" s="205"/>
      <c r="R1023" s="205"/>
      <c r="S1023" s="205"/>
      <c r="T1023" s="205"/>
      <c r="U1023" s="205"/>
      <c r="V1023" s="205"/>
      <c r="W1023" s="205"/>
      <c r="X1023" s="205"/>
      <c r="Y1023" s="205"/>
      <c r="Z1023" s="205"/>
      <c r="AA1023" s="205"/>
      <c r="AB1023" s="205"/>
      <c r="AC1023" s="205"/>
      <c r="AD1023" s="205"/>
      <c r="AE1023" s="205"/>
      <c r="AF1023" s="205"/>
      <c r="AG1023" s="205"/>
      <c r="AH1023" s="205"/>
      <c r="AI1023" s="205"/>
      <c r="AJ1023" s="205"/>
    </row>
    <row r="1024" spans="3:36" ht="15.75" customHeight="1">
      <c r="C1024" s="203"/>
      <c r="D1024" s="205"/>
      <c r="E1024" s="205"/>
      <c r="F1024" s="205"/>
      <c r="G1024" s="205"/>
      <c r="H1024" s="205"/>
      <c r="I1024" s="205"/>
      <c r="J1024" s="205"/>
      <c r="K1024" s="205"/>
      <c r="L1024" s="205"/>
      <c r="M1024" s="205"/>
      <c r="N1024" s="205"/>
      <c r="O1024" s="205"/>
      <c r="P1024" s="205"/>
      <c r="Q1024" s="205"/>
      <c r="R1024" s="205"/>
      <c r="S1024" s="205"/>
      <c r="T1024" s="205"/>
      <c r="U1024" s="205"/>
      <c r="V1024" s="205"/>
      <c r="W1024" s="205"/>
      <c r="X1024" s="205"/>
      <c r="Y1024" s="205"/>
      <c r="Z1024" s="205"/>
      <c r="AA1024" s="205"/>
      <c r="AB1024" s="205"/>
      <c r="AC1024" s="205"/>
      <c r="AD1024" s="205"/>
      <c r="AE1024" s="205"/>
      <c r="AF1024" s="205"/>
      <c r="AG1024" s="205"/>
      <c r="AH1024" s="205"/>
      <c r="AI1024" s="205"/>
      <c r="AJ1024" s="205"/>
    </row>
    <row r="1025" spans="3:36" ht="15.75" customHeight="1">
      <c r="C1025" s="203"/>
      <c r="D1025" s="205"/>
      <c r="E1025" s="205"/>
      <c r="F1025" s="205"/>
      <c r="G1025" s="205"/>
      <c r="H1025" s="205"/>
      <c r="I1025" s="205"/>
      <c r="J1025" s="205"/>
      <c r="K1025" s="205"/>
      <c r="L1025" s="205"/>
      <c r="M1025" s="205"/>
      <c r="N1025" s="205"/>
      <c r="O1025" s="205"/>
      <c r="P1025" s="205"/>
      <c r="Q1025" s="205"/>
      <c r="R1025" s="205"/>
      <c r="S1025" s="205"/>
      <c r="T1025" s="205"/>
      <c r="U1025" s="205"/>
      <c r="V1025" s="205"/>
      <c r="W1025" s="205"/>
      <c r="X1025" s="205"/>
      <c r="Y1025" s="205"/>
      <c r="Z1025" s="205"/>
      <c r="AA1025" s="205"/>
      <c r="AB1025" s="205"/>
      <c r="AC1025" s="205"/>
      <c r="AD1025" s="205"/>
      <c r="AE1025" s="205"/>
      <c r="AF1025" s="205"/>
      <c r="AG1025" s="205"/>
      <c r="AH1025" s="205"/>
      <c r="AI1025" s="205"/>
      <c r="AJ1025" s="205"/>
    </row>
    <row r="1026" spans="3:36" ht="15.75" customHeight="1">
      <c r="C1026" s="203"/>
      <c r="D1026" s="205"/>
      <c r="E1026" s="205"/>
      <c r="F1026" s="205"/>
      <c r="G1026" s="205"/>
      <c r="H1026" s="205"/>
      <c r="I1026" s="205"/>
      <c r="J1026" s="205"/>
      <c r="K1026" s="205"/>
      <c r="L1026" s="205"/>
      <c r="M1026" s="205"/>
      <c r="N1026" s="205"/>
      <c r="O1026" s="205"/>
      <c r="P1026" s="205"/>
      <c r="Q1026" s="205"/>
      <c r="R1026" s="205"/>
      <c r="S1026" s="205"/>
      <c r="T1026" s="205"/>
      <c r="U1026" s="205"/>
      <c r="V1026" s="205"/>
      <c r="W1026" s="205"/>
      <c r="X1026" s="205"/>
      <c r="Y1026" s="205"/>
      <c r="Z1026" s="205"/>
      <c r="AA1026" s="205"/>
      <c r="AB1026" s="205"/>
      <c r="AC1026" s="205"/>
      <c r="AD1026" s="205"/>
      <c r="AE1026" s="205"/>
      <c r="AF1026" s="205"/>
      <c r="AG1026" s="205"/>
      <c r="AH1026" s="205"/>
      <c r="AI1026" s="205"/>
      <c r="AJ1026" s="205"/>
    </row>
    <row r="1027" spans="3:36" ht="15.75" customHeight="1">
      <c r="C1027" s="203"/>
      <c r="D1027" s="205"/>
      <c r="E1027" s="205"/>
      <c r="F1027" s="205"/>
      <c r="G1027" s="205"/>
      <c r="H1027" s="205"/>
      <c r="I1027" s="205"/>
      <c r="J1027" s="205"/>
      <c r="K1027" s="205"/>
      <c r="L1027" s="205"/>
      <c r="M1027" s="205"/>
      <c r="N1027" s="205"/>
      <c r="O1027" s="205"/>
      <c r="P1027" s="205"/>
      <c r="Q1027" s="205"/>
      <c r="R1027" s="205"/>
      <c r="S1027" s="205"/>
      <c r="T1027" s="205"/>
      <c r="U1027" s="205"/>
      <c r="V1027" s="205"/>
      <c r="W1027" s="205"/>
      <c r="X1027" s="205"/>
      <c r="Y1027" s="205"/>
      <c r="Z1027" s="205"/>
      <c r="AA1027" s="205"/>
      <c r="AB1027" s="205"/>
      <c r="AC1027" s="205"/>
      <c r="AD1027" s="205"/>
      <c r="AE1027" s="205"/>
      <c r="AF1027" s="205"/>
      <c r="AG1027" s="205"/>
      <c r="AH1027" s="205"/>
      <c r="AI1027" s="205"/>
      <c r="AJ1027" s="205"/>
    </row>
    <row r="1028" spans="3:36" ht="15.75" customHeight="1">
      <c r="C1028" s="203"/>
      <c r="D1028" s="205"/>
      <c r="E1028" s="205"/>
      <c r="F1028" s="205"/>
      <c r="G1028" s="205"/>
      <c r="H1028" s="205"/>
      <c r="I1028" s="205"/>
      <c r="J1028" s="205"/>
      <c r="K1028" s="205"/>
      <c r="L1028" s="205"/>
      <c r="M1028" s="205"/>
      <c r="N1028" s="205"/>
      <c r="O1028" s="205"/>
      <c r="P1028" s="205"/>
      <c r="Q1028" s="205"/>
      <c r="R1028" s="205"/>
      <c r="S1028" s="205"/>
      <c r="T1028" s="205"/>
      <c r="U1028" s="205"/>
      <c r="V1028" s="205"/>
      <c r="W1028" s="205"/>
      <c r="X1028" s="205"/>
      <c r="Y1028" s="205"/>
      <c r="Z1028" s="205"/>
      <c r="AA1028" s="205"/>
      <c r="AB1028" s="205"/>
      <c r="AC1028" s="205"/>
      <c r="AD1028" s="205"/>
      <c r="AE1028" s="205"/>
      <c r="AF1028" s="205"/>
      <c r="AG1028" s="205"/>
      <c r="AH1028" s="205"/>
      <c r="AI1028" s="205"/>
      <c r="AJ1028" s="205"/>
    </row>
    <row r="1029" spans="3:36" ht="15.75" customHeight="1">
      <c r="C1029" s="203"/>
      <c r="D1029" s="205"/>
      <c r="E1029" s="205"/>
      <c r="F1029" s="205"/>
      <c r="G1029" s="205"/>
      <c r="H1029" s="205"/>
      <c r="I1029" s="205"/>
      <c r="J1029" s="205"/>
      <c r="K1029" s="205"/>
      <c r="L1029" s="205"/>
      <c r="M1029" s="205"/>
      <c r="N1029" s="205"/>
      <c r="O1029" s="205"/>
      <c r="P1029" s="205"/>
      <c r="Q1029" s="205"/>
      <c r="R1029" s="205"/>
      <c r="S1029" s="205"/>
      <c r="T1029" s="205"/>
      <c r="U1029" s="205"/>
      <c r="V1029" s="205"/>
      <c r="W1029" s="205"/>
      <c r="X1029" s="205"/>
      <c r="Y1029" s="205"/>
      <c r="Z1029" s="205"/>
      <c r="AA1029" s="205"/>
      <c r="AB1029" s="205"/>
      <c r="AC1029" s="205"/>
      <c r="AD1029" s="205"/>
      <c r="AE1029" s="205"/>
      <c r="AF1029" s="205"/>
      <c r="AG1029" s="205"/>
      <c r="AH1029" s="205"/>
      <c r="AI1029" s="205"/>
      <c r="AJ1029" s="205"/>
    </row>
    <row r="1030" spans="3:36" ht="15.75" customHeight="1">
      <c r="C1030" s="203"/>
      <c r="D1030" s="205"/>
      <c r="E1030" s="205"/>
      <c r="F1030" s="205"/>
      <c r="G1030" s="205"/>
      <c r="H1030" s="205"/>
      <c r="I1030" s="205"/>
      <c r="J1030" s="205"/>
      <c r="K1030" s="205"/>
      <c r="L1030" s="205"/>
      <c r="M1030" s="205"/>
      <c r="N1030" s="205"/>
      <c r="O1030" s="205"/>
      <c r="P1030" s="205"/>
      <c r="Q1030" s="205"/>
      <c r="R1030" s="205"/>
      <c r="S1030" s="205"/>
      <c r="T1030" s="205"/>
      <c r="U1030" s="205"/>
      <c r="V1030" s="205"/>
      <c r="W1030" s="205"/>
      <c r="X1030" s="205"/>
      <c r="Y1030" s="205"/>
      <c r="Z1030" s="205"/>
      <c r="AA1030" s="205"/>
      <c r="AB1030" s="205"/>
      <c r="AC1030" s="205"/>
      <c r="AD1030" s="205"/>
      <c r="AE1030" s="205"/>
      <c r="AF1030" s="205"/>
      <c r="AG1030" s="205"/>
      <c r="AH1030" s="205"/>
      <c r="AI1030" s="205"/>
      <c r="AJ1030" s="205"/>
    </row>
    <row r="1031" spans="3:36" ht="15.75" customHeight="1">
      <c r="C1031" s="203"/>
      <c r="D1031" s="205"/>
      <c r="E1031" s="205"/>
      <c r="F1031" s="205"/>
      <c r="G1031" s="205"/>
      <c r="H1031" s="205"/>
      <c r="I1031" s="205"/>
      <c r="J1031" s="205"/>
      <c r="K1031" s="205"/>
      <c r="L1031" s="205"/>
      <c r="M1031" s="205"/>
      <c r="N1031" s="205"/>
      <c r="O1031" s="205"/>
      <c r="P1031" s="205"/>
      <c r="Q1031" s="205"/>
      <c r="R1031" s="205"/>
      <c r="S1031" s="205"/>
      <c r="T1031" s="205"/>
      <c r="U1031" s="205"/>
      <c r="V1031" s="205"/>
      <c r="W1031" s="205"/>
      <c r="X1031" s="205"/>
      <c r="Y1031" s="205"/>
      <c r="Z1031" s="205"/>
      <c r="AA1031" s="205"/>
      <c r="AB1031" s="205"/>
      <c r="AC1031" s="205"/>
      <c r="AD1031" s="205"/>
      <c r="AE1031" s="205"/>
      <c r="AF1031" s="205"/>
      <c r="AG1031" s="205"/>
      <c r="AH1031" s="205"/>
      <c r="AI1031" s="205"/>
      <c r="AJ1031" s="205"/>
    </row>
    <row r="1032" spans="3:36" ht="15.75" customHeight="1">
      <c r="C1032" s="203"/>
      <c r="D1032" s="205"/>
      <c r="E1032" s="205"/>
      <c r="F1032" s="205"/>
      <c r="G1032" s="205"/>
      <c r="H1032" s="205"/>
      <c r="I1032" s="205"/>
      <c r="J1032" s="205"/>
      <c r="K1032" s="205"/>
      <c r="L1032" s="205"/>
      <c r="M1032" s="205"/>
      <c r="N1032" s="205"/>
      <c r="O1032" s="205"/>
      <c r="P1032" s="205"/>
      <c r="Q1032" s="205"/>
      <c r="R1032" s="205"/>
      <c r="S1032" s="205"/>
      <c r="T1032" s="205"/>
      <c r="U1032" s="205"/>
      <c r="V1032" s="205"/>
      <c r="W1032" s="205"/>
      <c r="X1032" s="205"/>
      <c r="Y1032" s="205"/>
      <c r="Z1032" s="205"/>
      <c r="AA1032" s="205"/>
      <c r="AB1032" s="205"/>
      <c r="AC1032" s="205"/>
      <c r="AD1032" s="205"/>
      <c r="AE1032" s="205"/>
      <c r="AF1032" s="205"/>
      <c r="AG1032" s="205"/>
      <c r="AH1032" s="205"/>
      <c r="AI1032" s="205"/>
      <c r="AJ1032" s="205"/>
    </row>
    <row r="1033" spans="3:36" ht="15.75" customHeight="1">
      <c r="C1033" s="203"/>
      <c r="D1033" s="205"/>
      <c r="E1033" s="205"/>
      <c r="F1033" s="205"/>
      <c r="G1033" s="205"/>
      <c r="H1033" s="205"/>
      <c r="I1033" s="205"/>
      <c r="J1033" s="205"/>
      <c r="K1033" s="205"/>
      <c r="L1033" s="205"/>
      <c r="M1033" s="205"/>
      <c r="N1033" s="205"/>
      <c r="O1033" s="205"/>
      <c r="P1033" s="205"/>
      <c r="Q1033" s="205"/>
      <c r="R1033" s="205"/>
      <c r="S1033" s="205"/>
      <c r="T1033" s="205"/>
      <c r="U1033" s="205"/>
      <c r="V1033" s="205"/>
      <c r="W1033" s="205"/>
      <c r="X1033" s="205"/>
      <c r="Y1033" s="205"/>
      <c r="Z1033" s="205"/>
      <c r="AA1033" s="205"/>
      <c r="AB1033" s="205"/>
      <c r="AC1033" s="205"/>
      <c r="AD1033" s="205"/>
      <c r="AE1033" s="205"/>
      <c r="AF1033" s="205"/>
      <c r="AG1033" s="205"/>
      <c r="AH1033" s="205"/>
      <c r="AI1033" s="205"/>
      <c r="AJ1033" s="205"/>
    </row>
    <row r="1034" spans="3:36" ht="15.75" customHeight="1">
      <c r="C1034" s="203"/>
      <c r="D1034" s="205"/>
      <c r="E1034" s="205"/>
      <c r="F1034" s="205"/>
      <c r="G1034" s="205"/>
      <c r="H1034" s="205"/>
      <c r="I1034" s="205"/>
      <c r="J1034" s="205"/>
      <c r="K1034" s="205"/>
      <c r="L1034" s="205"/>
      <c r="M1034" s="205"/>
      <c r="N1034" s="205"/>
      <c r="O1034" s="205"/>
      <c r="P1034" s="205"/>
      <c r="Q1034" s="205"/>
      <c r="R1034" s="205"/>
      <c r="S1034" s="205"/>
      <c r="T1034" s="205"/>
      <c r="U1034" s="205"/>
      <c r="V1034" s="205"/>
      <c r="W1034" s="205"/>
      <c r="X1034" s="205"/>
      <c r="Y1034" s="205"/>
      <c r="Z1034" s="205"/>
      <c r="AA1034" s="205"/>
      <c r="AB1034" s="205"/>
      <c r="AC1034" s="205"/>
      <c r="AD1034" s="205"/>
      <c r="AE1034" s="205"/>
      <c r="AF1034" s="205"/>
      <c r="AG1034" s="205"/>
      <c r="AH1034" s="205"/>
      <c r="AI1034" s="205"/>
      <c r="AJ1034" s="205"/>
    </row>
    <row r="1035" spans="3:36" ht="15.75" customHeight="1">
      <c r="C1035" s="203"/>
      <c r="D1035" s="205"/>
      <c r="E1035" s="205"/>
      <c r="F1035" s="205"/>
      <c r="G1035" s="205"/>
      <c r="H1035" s="205"/>
      <c r="I1035" s="205"/>
      <c r="J1035" s="205"/>
      <c r="K1035" s="205"/>
      <c r="L1035" s="205"/>
      <c r="M1035" s="205"/>
      <c r="N1035" s="205"/>
      <c r="O1035" s="205"/>
      <c r="P1035" s="205"/>
      <c r="Q1035" s="205"/>
      <c r="R1035" s="205"/>
      <c r="S1035" s="205"/>
      <c r="T1035" s="205"/>
      <c r="U1035" s="205"/>
      <c r="V1035" s="205"/>
      <c r="W1035" s="205"/>
      <c r="X1035" s="205"/>
      <c r="Y1035" s="205"/>
      <c r="Z1035" s="205"/>
      <c r="AA1035" s="205"/>
      <c r="AB1035" s="205"/>
      <c r="AC1035" s="205"/>
      <c r="AD1035" s="205"/>
      <c r="AE1035" s="205"/>
      <c r="AF1035" s="205"/>
      <c r="AG1035" s="205"/>
      <c r="AH1035" s="205"/>
      <c r="AI1035" s="205"/>
      <c r="AJ1035" s="205"/>
    </row>
    <row r="1036" spans="3:36" ht="15.75" customHeight="1">
      <c r="C1036" s="203"/>
      <c r="D1036" s="205"/>
      <c r="E1036" s="205"/>
      <c r="F1036" s="205"/>
      <c r="G1036" s="205"/>
      <c r="H1036" s="205"/>
      <c r="I1036" s="205"/>
      <c r="J1036" s="205"/>
      <c r="K1036" s="205"/>
      <c r="L1036" s="205"/>
      <c r="M1036" s="205"/>
      <c r="N1036" s="205"/>
      <c r="O1036" s="205"/>
      <c r="P1036" s="205"/>
      <c r="Q1036" s="205"/>
      <c r="R1036" s="205"/>
      <c r="S1036" s="205"/>
      <c r="T1036" s="205"/>
      <c r="U1036" s="205"/>
      <c r="V1036" s="205"/>
      <c r="W1036" s="205"/>
      <c r="X1036" s="205"/>
      <c r="Y1036" s="205"/>
      <c r="Z1036" s="205"/>
      <c r="AA1036" s="205"/>
      <c r="AB1036" s="205"/>
      <c r="AC1036" s="205"/>
      <c r="AD1036" s="205"/>
      <c r="AE1036" s="205"/>
      <c r="AF1036" s="205"/>
      <c r="AG1036" s="205"/>
      <c r="AH1036" s="205"/>
      <c r="AI1036" s="205"/>
      <c r="AJ1036" s="205"/>
    </row>
    <row r="1037" spans="3:36" ht="15.75" customHeight="1">
      <c r="C1037" s="203"/>
      <c r="D1037" s="205"/>
      <c r="E1037" s="205"/>
      <c r="F1037" s="205"/>
      <c r="G1037" s="205"/>
      <c r="H1037" s="205"/>
      <c r="I1037" s="205"/>
      <c r="J1037" s="205"/>
      <c r="K1037" s="205"/>
      <c r="L1037" s="205"/>
      <c r="M1037" s="205"/>
      <c r="N1037" s="205"/>
      <c r="O1037" s="205"/>
      <c r="P1037" s="205"/>
      <c r="Q1037" s="205"/>
      <c r="R1037" s="205"/>
      <c r="S1037" s="205"/>
      <c r="T1037" s="205"/>
      <c r="U1037" s="205"/>
      <c r="V1037" s="205"/>
      <c r="W1037" s="205"/>
      <c r="X1037" s="205"/>
      <c r="Y1037" s="205"/>
      <c r="Z1037" s="205"/>
      <c r="AA1037" s="205"/>
      <c r="AB1037" s="205"/>
      <c r="AC1037" s="205"/>
      <c r="AD1037" s="205"/>
      <c r="AE1037" s="205"/>
      <c r="AF1037" s="205"/>
      <c r="AG1037" s="205"/>
      <c r="AH1037" s="205"/>
      <c r="AI1037" s="205"/>
      <c r="AJ1037" s="205"/>
    </row>
    <row r="1038" spans="3:36" ht="15.75" customHeight="1">
      <c r="C1038" s="203"/>
      <c r="D1038" s="205"/>
      <c r="E1038" s="205"/>
      <c r="F1038" s="205"/>
      <c r="G1038" s="205"/>
      <c r="H1038" s="205"/>
      <c r="I1038" s="205"/>
      <c r="J1038" s="205"/>
      <c r="K1038" s="205"/>
      <c r="L1038" s="205"/>
      <c r="M1038" s="205"/>
      <c r="N1038" s="205"/>
      <c r="O1038" s="205"/>
      <c r="P1038" s="205"/>
      <c r="Q1038" s="205"/>
      <c r="R1038" s="205"/>
      <c r="S1038" s="205"/>
      <c r="T1038" s="205"/>
      <c r="U1038" s="205"/>
      <c r="V1038" s="205"/>
      <c r="W1038" s="205"/>
      <c r="X1038" s="205"/>
      <c r="Y1038" s="205"/>
      <c r="Z1038" s="205"/>
      <c r="AA1038" s="205"/>
      <c r="AB1038" s="205"/>
      <c r="AC1038" s="205"/>
      <c r="AD1038" s="205"/>
      <c r="AE1038" s="205"/>
      <c r="AF1038" s="205"/>
      <c r="AG1038" s="205"/>
      <c r="AH1038" s="205"/>
      <c r="AI1038" s="205"/>
      <c r="AJ1038" s="205"/>
    </row>
    <row r="1039" spans="3:36" ht="15.75" customHeight="1">
      <c r="C1039" s="203"/>
      <c r="D1039" s="205"/>
      <c r="E1039" s="205"/>
      <c r="F1039" s="205"/>
      <c r="G1039" s="205"/>
      <c r="H1039" s="205"/>
      <c r="I1039" s="205"/>
      <c r="J1039" s="205"/>
      <c r="K1039" s="205"/>
      <c r="L1039" s="205"/>
      <c r="M1039" s="205"/>
      <c r="N1039" s="205"/>
      <c r="O1039" s="205"/>
      <c r="P1039" s="205"/>
      <c r="Q1039" s="205"/>
      <c r="R1039" s="205"/>
      <c r="S1039" s="205"/>
      <c r="T1039" s="205"/>
      <c r="U1039" s="205"/>
      <c r="V1039" s="205"/>
      <c r="W1039" s="205"/>
      <c r="X1039" s="205"/>
      <c r="Y1039" s="205"/>
      <c r="Z1039" s="205"/>
      <c r="AA1039" s="205"/>
      <c r="AB1039" s="205"/>
      <c r="AC1039" s="205"/>
      <c r="AD1039" s="205"/>
      <c r="AE1039" s="205"/>
      <c r="AF1039" s="205"/>
      <c r="AG1039" s="205"/>
      <c r="AH1039" s="205"/>
      <c r="AI1039" s="205"/>
      <c r="AJ1039" s="205"/>
    </row>
    <row r="1040" spans="3:36" ht="15.75" customHeight="1">
      <c r="C1040" s="203"/>
      <c r="D1040" s="205"/>
      <c r="E1040" s="205"/>
      <c r="F1040" s="205"/>
      <c r="G1040" s="205"/>
      <c r="H1040" s="205"/>
      <c r="I1040" s="205"/>
      <c r="J1040" s="205"/>
      <c r="K1040" s="205"/>
      <c r="L1040" s="205"/>
      <c r="M1040" s="205"/>
      <c r="N1040" s="205"/>
      <c r="O1040" s="205"/>
      <c r="P1040" s="205"/>
      <c r="Q1040" s="205"/>
      <c r="R1040" s="205"/>
      <c r="S1040" s="205"/>
      <c r="T1040" s="205"/>
      <c r="U1040" s="205"/>
      <c r="V1040" s="205"/>
      <c r="W1040" s="205"/>
      <c r="X1040" s="205"/>
      <c r="Y1040" s="205"/>
      <c r="Z1040" s="205"/>
      <c r="AA1040" s="205"/>
      <c r="AB1040" s="205"/>
      <c r="AC1040" s="205"/>
      <c r="AD1040" s="205"/>
      <c r="AE1040" s="205"/>
      <c r="AF1040" s="205"/>
      <c r="AG1040" s="205"/>
      <c r="AH1040" s="205"/>
      <c r="AI1040" s="205"/>
      <c r="AJ1040" s="205"/>
    </row>
    <row r="1041" spans="3:36" ht="15.75" customHeight="1">
      <c r="C1041" s="203"/>
      <c r="D1041" s="205"/>
      <c r="E1041" s="205"/>
      <c r="F1041" s="205"/>
      <c r="G1041" s="205"/>
      <c r="H1041" s="205"/>
      <c r="I1041" s="205"/>
      <c r="J1041" s="205"/>
      <c r="K1041" s="205"/>
      <c r="L1041" s="205"/>
      <c r="M1041" s="205"/>
      <c r="N1041" s="205"/>
      <c r="O1041" s="205"/>
      <c r="P1041" s="205"/>
      <c r="Q1041" s="205"/>
      <c r="R1041" s="205"/>
      <c r="S1041" s="205"/>
      <c r="T1041" s="205"/>
      <c r="U1041" s="205"/>
      <c r="V1041" s="205"/>
      <c r="W1041" s="205"/>
      <c r="X1041" s="205"/>
      <c r="Y1041" s="205"/>
      <c r="Z1041" s="205"/>
      <c r="AA1041" s="205"/>
      <c r="AB1041" s="205"/>
      <c r="AC1041" s="205"/>
      <c r="AD1041" s="205"/>
      <c r="AE1041" s="205"/>
      <c r="AF1041" s="205"/>
      <c r="AG1041" s="205"/>
      <c r="AH1041" s="205"/>
      <c r="AI1041" s="205"/>
      <c r="AJ1041" s="205"/>
    </row>
    <row r="1042" spans="3:36" ht="15.75" customHeight="1">
      <c r="C1042" s="203"/>
      <c r="D1042" s="205"/>
      <c r="E1042" s="205"/>
      <c r="F1042" s="205"/>
      <c r="G1042" s="205"/>
      <c r="H1042" s="205"/>
      <c r="I1042" s="205"/>
      <c r="J1042" s="205"/>
      <c r="K1042" s="205"/>
      <c r="L1042" s="205"/>
      <c r="M1042" s="205"/>
      <c r="N1042" s="205"/>
      <c r="O1042" s="205"/>
      <c r="P1042" s="205"/>
      <c r="Q1042" s="205"/>
      <c r="R1042" s="205"/>
      <c r="S1042" s="205"/>
      <c r="T1042" s="205"/>
      <c r="U1042" s="205"/>
      <c r="V1042" s="205"/>
      <c r="W1042" s="205"/>
      <c r="X1042" s="205"/>
      <c r="Y1042" s="205"/>
      <c r="Z1042" s="205"/>
      <c r="AA1042" s="205"/>
      <c r="AB1042" s="205"/>
      <c r="AC1042" s="205"/>
      <c r="AD1042" s="205"/>
      <c r="AE1042" s="205"/>
      <c r="AF1042" s="205"/>
      <c r="AG1042" s="205"/>
      <c r="AH1042" s="205"/>
      <c r="AI1042" s="205"/>
      <c r="AJ1042" s="205"/>
    </row>
    <row r="1043" spans="3:36" ht="15.75" customHeight="1">
      <c r="C1043" s="203"/>
      <c r="D1043" s="205"/>
      <c r="E1043" s="205"/>
      <c r="F1043" s="205"/>
      <c r="G1043" s="205"/>
      <c r="H1043" s="205"/>
      <c r="I1043" s="205"/>
      <c r="J1043" s="205"/>
      <c r="K1043" s="205"/>
      <c r="L1043" s="205"/>
      <c r="M1043" s="205"/>
      <c r="N1043" s="205"/>
      <c r="O1043" s="205"/>
      <c r="P1043" s="205"/>
      <c r="Q1043" s="205"/>
      <c r="R1043" s="205"/>
      <c r="S1043" s="205"/>
      <c r="T1043" s="205"/>
      <c r="U1043" s="205"/>
      <c r="V1043" s="205"/>
      <c r="W1043" s="205"/>
      <c r="X1043" s="205"/>
      <c r="Y1043" s="205"/>
      <c r="Z1043" s="205"/>
      <c r="AA1043" s="205"/>
      <c r="AB1043" s="205"/>
      <c r="AC1043" s="205"/>
      <c r="AD1043" s="205"/>
      <c r="AE1043" s="205"/>
      <c r="AF1043" s="205"/>
      <c r="AG1043" s="205"/>
      <c r="AH1043" s="205"/>
      <c r="AI1043" s="205"/>
      <c r="AJ1043" s="205"/>
    </row>
    <row r="1044" spans="3:36" ht="15.75" customHeight="1">
      <c r="C1044" s="203"/>
      <c r="D1044" s="205"/>
      <c r="E1044" s="205"/>
      <c r="F1044" s="205"/>
      <c r="G1044" s="205"/>
      <c r="H1044" s="205"/>
      <c r="I1044" s="205"/>
      <c r="J1044" s="205"/>
      <c r="K1044" s="205"/>
      <c r="L1044" s="205"/>
      <c r="M1044" s="205"/>
      <c r="N1044" s="205"/>
      <c r="O1044" s="205"/>
      <c r="P1044" s="205"/>
      <c r="Q1044" s="205"/>
      <c r="R1044" s="205"/>
      <c r="S1044" s="205"/>
      <c r="T1044" s="205"/>
      <c r="U1044" s="205"/>
      <c r="V1044" s="205"/>
      <c r="W1044" s="205"/>
      <c r="X1044" s="205"/>
      <c r="Y1044" s="205"/>
      <c r="Z1044" s="205"/>
      <c r="AA1044" s="205"/>
      <c r="AB1044" s="205"/>
      <c r="AC1044" s="205"/>
      <c r="AD1044" s="205"/>
      <c r="AE1044" s="205"/>
      <c r="AF1044" s="205"/>
      <c r="AG1044" s="205"/>
      <c r="AH1044" s="205"/>
      <c r="AI1044" s="205"/>
      <c r="AJ1044" s="205"/>
    </row>
    <row r="1045" spans="3:36" ht="15.75" customHeight="1">
      <c r="C1045" s="203"/>
      <c r="D1045" s="205"/>
      <c r="E1045" s="205"/>
      <c r="F1045" s="205"/>
      <c r="G1045" s="205"/>
      <c r="H1045" s="205"/>
      <c r="I1045" s="205"/>
      <c r="J1045" s="205"/>
      <c r="K1045" s="205"/>
      <c r="L1045" s="205"/>
      <c r="M1045" s="205"/>
      <c r="N1045" s="205"/>
      <c r="O1045" s="205"/>
      <c r="P1045" s="205"/>
      <c r="Q1045" s="205"/>
      <c r="R1045" s="205"/>
      <c r="S1045" s="205"/>
      <c r="T1045" s="205"/>
      <c r="U1045" s="205"/>
      <c r="V1045" s="205"/>
      <c r="W1045" s="205"/>
      <c r="X1045" s="205"/>
      <c r="Y1045" s="205"/>
      <c r="Z1045" s="205"/>
      <c r="AA1045" s="205"/>
      <c r="AB1045" s="205"/>
      <c r="AC1045" s="205"/>
      <c r="AD1045" s="205"/>
      <c r="AE1045" s="205"/>
      <c r="AF1045" s="205"/>
      <c r="AG1045" s="205"/>
      <c r="AH1045" s="205"/>
      <c r="AI1045" s="205"/>
      <c r="AJ1045" s="205"/>
    </row>
    <row r="1046" spans="3:36" ht="15.75" customHeight="1">
      <c r="C1046" s="203"/>
      <c r="D1046" s="205"/>
      <c r="E1046" s="205"/>
      <c r="F1046" s="205"/>
      <c r="G1046" s="205"/>
      <c r="H1046" s="205"/>
      <c r="I1046" s="205"/>
      <c r="J1046" s="205"/>
      <c r="K1046" s="205"/>
      <c r="L1046" s="205"/>
      <c r="M1046" s="205"/>
      <c r="N1046" s="205"/>
      <c r="O1046" s="205"/>
      <c r="P1046" s="205"/>
      <c r="Q1046" s="205"/>
      <c r="R1046" s="205"/>
      <c r="S1046" s="205"/>
      <c r="T1046" s="205"/>
      <c r="U1046" s="205"/>
      <c r="V1046" s="205"/>
      <c r="W1046" s="205"/>
      <c r="X1046" s="205"/>
      <c r="Y1046" s="205"/>
      <c r="Z1046" s="205"/>
      <c r="AA1046" s="205"/>
      <c r="AB1046" s="205"/>
      <c r="AC1046" s="205"/>
      <c r="AD1046" s="205"/>
      <c r="AE1046" s="205"/>
      <c r="AF1046" s="205"/>
      <c r="AG1046" s="205"/>
      <c r="AH1046" s="205"/>
      <c r="AI1046" s="205"/>
      <c r="AJ1046" s="205"/>
    </row>
    <row r="1047" spans="3:36" ht="15.75" customHeight="1">
      <c r="C1047" s="203"/>
      <c r="D1047" s="205"/>
      <c r="E1047" s="205"/>
      <c r="F1047" s="205"/>
      <c r="G1047" s="205"/>
      <c r="H1047" s="205"/>
      <c r="I1047" s="205"/>
      <c r="J1047" s="205"/>
      <c r="K1047" s="205"/>
      <c r="L1047" s="205"/>
      <c r="M1047" s="205"/>
      <c r="N1047" s="205"/>
      <c r="O1047" s="205"/>
      <c r="P1047" s="205"/>
      <c r="Q1047" s="205"/>
      <c r="R1047" s="205"/>
      <c r="S1047" s="205"/>
      <c r="T1047" s="205"/>
      <c r="U1047" s="205"/>
      <c r="V1047" s="205"/>
      <c r="W1047" s="205"/>
      <c r="X1047" s="205"/>
      <c r="Y1047" s="205"/>
      <c r="Z1047" s="205"/>
      <c r="AA1047" s="205"/>
      <c r="AB1047" s="205"/>
      <c r="AC1047" s="205"/>
      <c r="AD1047" s="205"/>
      <c r="AE1047" s="205"/>
      <c r="AF1047" s="205"/>
      <c r="AG1047" s="205"/>
      <c r="AH1047" s="205"/>
      <c r="AI1047" s="205"/>
      <c r="AJ1047" s="205"/>
    </row>
    <row r="1048" spans="3:36" ht="15.75" customHeight="1">
      <c r="C1048" s="203"/>
      <c r="D1048" s="205"/>
      <c r="E1048" s="205"/>
      <c r="F1048" s="205"/>
      <c r="G1048" s="205"/>
      <c r="H1048" s="205"/>
      <c r="I1048" s="205"/>
      <c r="J1048" s="205"/>
      <c r="K1048" s="205"/>
      <c r="L1048" s="205"/>
      <c r="M1048" s="205"/>
      <c r="N1048" s="205"/>
      <c r="O1048" s="205"/>
      <c r="P1048" s="205"/>
      <c r="Q1048" s="205"/>
      <c r="R1048" s="205"/>
      <c r="S1048" s="205"/>
      <c r="T1048" s="205"/>
      <c r="U1048" s="205"/>
      <c r="V1048" s="205"/>
      <c r="W1048" s="205"/>
      <c r="X1048" s="205"/>
      <c r="Y1048" s="205"/>
      <c r="Z1048" s="205"/>
      <c r="AA1048" s="205"/>
      <c r="AB1048" s="205"/>
      <c r="AC1048" s="205"/>
      <c r="AD1048" s="205"/>
      <c r="AE1048" s="205"/>
      <c r="AF1048" s="205"/>
      <c r="AG1048" s="205"/>
      <c r="AH1048" s="205"/>
      <c r="AI1048" s="205"/>
      <c r="AJ1048" s="205"/>
    </row>
    <row r="1049" spans="3:36" ht="15.75" customHeight="1">
      <c r="C1049" s="203"/>
      <c r="D1049" s="205"/>
      <c r="E1049" s="205"/>
      <c r="F1049" s="205"/>
      <c r="G1049" s="205"/>
      <c r="H1049" s="205"/>
      <c r="I1049" s="205"/>
      <c r="J1049" s="205"/>
      <c r="K1049" s="205"/>
      <c r="L1049" s="205"/>
      <c r="M1049" s="205"/>
      <c r="N1049" s="205"/>
      <c r="O1049" s="205"/>
      <c r="P1049" s="205"/>
      <c r="Q1049" s="205"/>
      <c r="R1049" s="205"/>
      <c r="S1049" s="205"/>
      <c r="T1049" s="205"/>
      <c r="U1049" s="205"/>
      <c r="V1049" s="205"/>
      <c r="W1049" s="205"/>
      <c r="X1049" s="205"/>
      <c r="Y1049" s="205"/>
      <c r="Z1049" s="205"/>
      <c r="AA1049" s="205"/>
      <c r="AB1049" s="205"/>
      <c r="AC1049" s="205"/>
      <c r="AD1049" s="205"/>
      <c r="AE1049" s="205"/>
      <c r="AF1049" s="205"/>
      <c r="AG1049" s="205"/>
      <c r="AH1049" s="205"/>
      <c r="AI1049" s="205"/>
      <c r="AJ1049" s="205"/>
    </row>
    <row r="1050" spans="3:36" ht="15.75" customHeight="1">
      <c r="C1050" s="203"/>
      <c r="D1050" s="205"/>
      <c r="E1050" s="205"/>
      <c r="F1050" s="205"/>
      <c r="G1050" s="205"/>
      <c r="H1050" s="205"/>
      <c r="I1050" s="205"/>
      <c r="J1050" s="205"/>
      <c r="K1050" s="205"/>
      <c r="L1050" s="205"/>
      <c r="M1050" s="205"/>
      <c r="N1050" s="205"/>
      <c r="O1050" s="205"/>
      <c r="P1050" s="205"/>
      <c r="Q1050" s="205"/>
      <c r="R1050" s="205"/>
      <c r="S1050" s="205"/>
      <c r="T1050" s="205"/>
      <c r="U1050" s="205"/>
      <c r="V1050" s="205"/>
      <c r="W1050" s="205"/>
      <c r="X1050" s="205"/>
      <c r="Y1050" s="205"/>
      <c r="Z1050" s="205"/>
      <c r="AA1050" s="205"/>
      <c r="AB1050" s="205"/>
      <c r="AC1050" s="205"/>
      <c r="AD1050" s="205"/>
      <c r="AE1050" s="205"/>
      <c r="AF1050" s="205"/>
      <c r="AG1050" s="205"/>
      <c r="AH1050" s="205"/>
      <c r="AI1050" s="205"/>
      <c r="AJ1050" s="205"/>
    </row>
    <row r="1051" spans="3:36" ht="15.75" customHeight="1">
      <c r="C1051" s="203"/>
      <c r="D1051" s="205"/>
      <c r="E1051" s="205"/>
      <c r="F1051" s="205"/>
      <c r="G1051" s="205"/>
      <c r="H1051" s="205"/>
      <c r="I1051" s="205"/>
      <c r="J1051" s="205"/>
      <c r="K1051" s="205"/>
      <c r="L1051" s="205"/>
      <c r="M1051" s="205"/>
      <c r="N1051" s="205"/>
      <c r="O1051" s="205"/>
      <c r="P1051" s="205"/>
      <c r="Q1051" s="205"/>
      <c r="R1051" s="205"/>
      <c r="S1051" s="205"/>
      <c r="T1051" s="205"/>
      <c r="U1051" s="205"/>
      <c r="V1051" s="205"/>
      <c r="W1051" s="205"/>
      <c r="X1051" s="205"/>
      <c r="Y1051" s="205"/>
      <c r="Z1051" s="205"/>
      <c r="AA1051" s="205"/>
      <c r="AB1051" s="205"/>
      <c r="AC1051" s="205"/>
      <c r="AD1051" s="205"/>
      <c r="AE1051" s="205"/>
      <c r="AF1051" s="205"/>
      <c r="AG1051" s="205"/>
      <c r="AH1051" s="205"/>
      <c r="AI1051" s="205"/>
      <c r="AJ1051" s="205"/>
    </row>
    <row r="1052" spans="3:36" ht="15.75" customHeight="1">
      <c r="C1052" s="203"/>
      <c r="D1052" s="205"/>
      <c r="E1052" s="205"/>
      <c r="F1052" s="205"/>
      <c r="G1052" s="205"/>
      <c r="H1052" s="205"/>
      <c r="I1052" s="205"/>
      <c r="J1052" s="205"/>
      <c r="K1052" s="205"/>
      <c r="L1052" s="205"/>
      <c r="M1052" s="205"/>
      <c r="N1052" s="205"/>
      <c r="O1052" s="205"/>
      <c r="P1052" s="205"/>
      <c r="Q1052" s="205"/>
      <c r="R1052" s="205"/>
      <c r="S1052" s="205"/>
      <c r="T1052" s="205"/>
      <c r="U1052" s="205"/>
      <c r="V1052" s="205"/>
      <c r="W1052" s="205"/>
      <c r="X1052" s="205"/>
      <c r="Y1052" s="205"/>
      <c r="Z1052" s="205"/>
      <c r="AA1052" s="205"/>
      <c r="AB1052" s="205"/>
      <c r="AC1052" s="205"/>
      <c r="AD1052" s="205"/>
      <c r="AE1052" s="205"/>
      <c r="AF1052" s="205"/>
      <c r="AG1052" s="205"/>
      <c r="AH1052" s="205"/>
      <c r="AI1052" s="205"/>
      <c r="AJ1052" s="205"/>
    </row>
    <row r="1053" spans="3:36" ht="15.75" customHeight="1">
      <c r="C1053" s="203"/>
      <c r="D1053" s="205"/>
      <c r="E1053" s="205"/>
      <c r="F1053" s="205"/>
      <c r="G1053" s="205"/>
      <c r="H1053" s="205"/>
      <c r="I1053" s="205"/>
      <c r="J1053" s="205"/>
      <c r="K1053" s="205"/>
      <c r="L1053" s="205"/>
      <c r="M1053" s="205"/>
      <c r="N1053" s="205"/>
      <c r="O1053" s="205"/>
      <c r="P1053" s="205"/>
      <c r="Q1053" s="205"/>
      <c r="R1053" s="205"/>
      <c r="S1053" s="205"/>
      <c r="T1053" s="205"/>
      <c r="U1053" s="205"/>
      <c r="V1053" s="205"/>
      <c r="W1053" s="205"/>
      <c r="X1053" s="205"/>
      <c r="Y1053" s="205"/>
      <c r="Z1053" s="205"/>
      <c r="AA1053" s="205"/>
      <c r="AB1053" s="205"/>
      <c r="AC1053" s="205"/>
      <c r="AD1053" s="205"/>
      <c r="AE1053" s="205"/>
      <c r="AF1053" s="205"/>
      <c r="AG1053" s="205"/>
      <c r="AH1053" s="205"/>
      <c r="AI1053" s="205"/>
      <c r="AJ1053" s="205"/>
    </row>
    <row r="1054" spans="3:36" ht="15.75" customHeight="1">
      <c r="C1054" s="203"/>
      <c r="D1054" s="205"/>
      <c r="E1054" s="205"/>
      <c r="F1054" s="205"/>
      <c r="G1054" s="205"/>
      <c r="H1054" s="205"/>
      <c r="I1054" s="205"/>
      <c r="J1054" s="205"/>
      <c r="K1054" s="205"/>
      <c r="L1054" s="205"/>
      <c r="M1054" s="205"/>
      <c r="N1054" s="205"/>
      <c r="O1054" s="205"/>
      <c r="P1054" s="205"/>
      <c r="Q1054" s="205"/>
      <c r="R1054" s="205"/>
      <c r="S1054" s="205"/>
      <c r="T1054" s="205"/>
      <c r="U1054" s="205"/>
      <c r="V1054" s="205"/>
      <c r="W1054" s="205"/>
      <c r="X1054" s="205"/>
      <c r="Y1054" s="205"/>
      <c r="Z1054" s="205"/>
      <c r="AA1054" s="205"/>
      <c r="AB1054" s="205"/>
      <c r="AC1054" s="205"/>
      <c r="AD1054" s="205"/>
      <c r="AE1054" s="205"/>
      <c r="AF1054" s="205"/>
      <c r="AG1054" s="205"/>
      <c r="AH1054" s="205"/>
      <c r="AI1054" s="205"/>
      <c r="AJ1054" s="205"/>
    </row>
    <row r="1055" spans="3:36" ht="15.75" customHeight="1">
      <c r="C1055" s="203"/>
      <c r="D1055" s="205"/>
      <c r="E1055" s="205"/>
      <c r="F1055" s="205"/>
      <c r="G1055" s="205"/>
      <c r="H1055" s="205"/>
      <c r="I1055" s="205"/>
      <c r="J1055" s="205"/>
      <c r="K1055" s="205"/>
      <c r="L1055" s="205"/>
      <c r="M1055" s="205"/>
      <c r="N1055" s="205"/>
      <c r="O1055" s="205"/>
      <c r="P1055" s="205"/>
      <c r="Q1055" s="205"/>
      <c r="R1055" s="205"/>
      <c r="S1055" s="205"/>
      <c r="T1055" s="205"/>
      <c r="U1055" s="205"/>
      <c r="V1055" s="205"/>
      <c r="W1055" s="205"/>
      <c r="X1055" s="205"/>
      <c r="Y1055" s="205"/>
      <c r="Z1055" s="205"/>
      <c r="AA1055" s="205"/>
      <c r="AB1055" s="205"/>
      <c r="AC1055" s="205"/>
      <c r="AD1055" s="205"/>
      <c r="AE1055" s="205"/>
      <c r="AF1055" s="205"/>
      <c r="AG1055" s="205"/>
      <c r="AH1055" s="205"/>
      <c r="AI1055" s="205"/>
      <c r="AJ1055" s="205"/>
    </row>
    <row r="1056" spans="3:36" ht="15.75" customHeight="1">
      <c r="C1056" s="203"/>
      <c r="D1056" s="205"/>
      <c r="E1056" s="205"/>
      <c r="F1056" s="205"/>
      <c r="G1056" s="205"/>
      <c r="H1056" s="205"/>
      <c r="I1056" s="205"/>
      <c r="J1056" s="205"/>
      <c r="K1056" s="205"/>
      <c r="L1056" s="205"/>
      <c r="M1056" s="205"/>
      <c r="N1056" s="205"/>
      <c r="O1056" s="205"/>
      <c r="P1056" s="205"/>
      <c r="Q1056" s="205"/>
      <c r="R1056" s="205"/>
      <c r="S1056" s="205"/>
      <c r="T1056" s="205"/>
      <c r="U1056" s="205"/>
      <c r="V1056" s="205"/>
      <c r="W1056" s="205"/>
      <c r="X1056" s="205"/>
      <c r="Y1056" s="205"/>
      <c r="Z1056" s="205"/>
      <c r="AA1056" s="205"/>
      <c r="AB1056" s="205"/>
      <c r="AC1056" s="205"/>
      <c r="AD1056" s="205"/>
      <c r="AE1056" s="205"/>
      <c r="AF1056" s="205"/>
      <c r="AG1056" s="205"/>
      <c r="AH1056" s="205"/>
      <c r="AI1056" s="205"/>
      <c r="AJ1056" s="205"/>
    </row>
    <row r="1057" spans="3:36" ht="15.75" customHeight="1">
      <c r="C1057" s="203"/>
      <c r="D1057" s="205"/>
      <c r="E1057" s="205"/>
      <c r="F1057" s="205"/>
      <c r="G1057" s="205"/>
      <c r="H1057" s="205"/>
      <c r="I1057" s="205"/>
      <c r="J1057" s="205"/>
      <c r="K1057" s="205"/>
      <c r="L1057" s="205"/>
      <c r="M1057" s="205"/>
      <c r="N1057" s="205"/>
      <c r="O1057" s="205"/>
      <c r="P1057" s="205"/>
      <c r="Q1057" s="205"/>
      <c r="R1057" s="205"/>
      <c r="S1057" s="205"/>
      <c r="T1057" s="205"/>
      <c r="U1057" s="205"/>
      <c r="V1057" s="205"/>
      <c r="W1057" s="205"/>
      <c r="X1057" s="205"/>
      <c r="Y1057" s="205"/>
      <c r="Z1057" s="205"/>
      <c r="AA1057" s="205"/>
      <c r="AB1057" s="205"/>
      <c r="AC1057" s="205"/>
      <c r="AD1057" s="205"/>
      <c r="AE1057" s="205"/>
      <c r="AF1057" s="205"/>
      <c r="AG1057" s="205"/>
      <c r="AH1057" s="205"/>
      <c r="AI1057" s="205"/>
      <c r="AJ1057" s="205"/>
    </row>
    <row r="1058" spans="3:36" ht="15.75" customHeight="1">
      <c r="C1058" s="203"/>
      <c r="D1058" s="205"/>
      <c r="E1058" s="205"/>
      <c r="F1058" s="205"/>
      <c r="G1058" s="205"/>
      <c r="H1058" s="205"/>
      <c r="I1058" s="205"/>
      <c r="J1058" s="205"/>
      <c r="K1058" s="205"/>
      <c r="L1058" s="205"/>
      <c r="M1058" s="205"/>
      <c r="N1058" s="205"/>
      <c r="O1058" s="205"/>
      <c r="P1058" s="205"/>
      <c r="Q1058" s="205"/>
      <c r="R1058" s="205"/>
      <c r="S1058" s="205"/>
      <c r="T1058" s="205"/>
      <c r="U1058" s="205"/>
      <c r="V1058" s="205"/>
      <c r="W1058" s="205"/>
      <c r="X1058" s="205"/>
      <c r="Y1058" s="205"/>
      <c r="Z1058" s="205"/>
      <c r="AA1058" s="205"/>
      <c r="AB1058" s="205"/>
      <c r="AC1058" s="205"/>
      <c r="AD1058" s="205"/>
      <c r="AE1058" s="205"/>
      <c r="AF1058" s="205"/>
      <c r="AG1058" s="205"/>
      <c r="AH1058" s="205"/>
      <c r="AI1058" s="205"/>
      <c r="AJ1058" s="205"/>
    </row>
    <row r="1059" spans="3:36" ht="15.75" customHeight="1">
      <c r="C1059" s="203"/>
      <c r="D1059" s="205"/>
      <c r="E1059" s="205"/>
      <c r="F1059" s="205"/>
      <c r="G1059" s="205"/>
      <c r="H1059" s="205"/>
      <c r="I1059" s="205"/>
      <c r="J1059" s="205"/>
      <c r="K1059" s="205"/>
      <c r="L1059" s="205"/>
      <c r="M1059" s="205"/>
      <c r="N1059" s="205"/>
      <c r="O1059" s="205"/>
      <c r="P1059" s="205"/>
      <c r="Q1059" s="205"/>
      <c r="R1059" s="205"/>
      <c r="S1059" s="205"/>
      <c r="T1059" s="205"/>
      <c r="U1059" s="205"/>
      <c r="V1059" s="205"/>
      <c r="W1059" s="205"/>
      <c r="X1059" s="205"/>
      <c r="Y1059" s="205"/>
      <c r="Z1059" s="205"/>
      <c r="AA1059" s="205"/>
      <c r="AB1059" s="205"/>
      <c r="AC1059" s="205"/>
      <c r="AD1059" s="205"/>
      <c r="AE1059" s="205"/>
      <c r="AF1059" s="205"/>
      <c r="AG1059" s="205"/>
      <c r="AH1059" s="205"/>
      <c r="AI1059" s="205"/>
      <c r="AJ1059" s="205"/>
    </row>
    <row r="1060" spans="3:36" ht="15.75" customHeight="1">
      <c r="C1060" s="203"/>
      <c r="D1060" s="205"/>
      <c r="E1060" s="205"/>
      <c r="F1060" s="205"/>
      <c r="G1060" s="205"/>
      <c r="H1060" s="205"/>
      <c r="I1060" s="205"/>
      <c r="J1060" s="205"/>
      <c r="K1060" s="205"/>
      <c r="L1060" s="205"/>
      <c r="M1060" s="205"/>
      <c r="N1060" s="205"/>
      <c r="O1060" s="205"/>
      <c r="P1060" s="205"/>
      <c r="Q1060" s="205"/>
      <c r="R1060" s="205"/>
      <c r="S1060" s="205"/>
      <c r="T1060" s="205"/>
      <c r="U1060" s="205"/>
      <c r="V1060" s="205"/>
      <c r="W1060" s="205"/>
      <c r="X1060" s="205"/>
      <c r="Y1060" s="205"/>
      <c r="Z1060" s="205"/>
      <c r="AA1060" s="205"/>
      <c r="AB1060" s="205"/>
      <c r="AC1060" s="205"/>
      <c r="AD1060" s="205"/>
      <c r="AE1060" s="205"/>
      <c r="AF1060" s="205"/>
      <c r="AG1060" s="205"/>
      <c r="AH1060" s="205"/>
      <c r="AI1060" s="205"/>
      <c r="AJ1060" s="205"/>
    </row>
    <row r="1061" spans="3:36" ht="15.75" customHeight="1">
      <c r="C1061" s="203"/>
      <c r="D1061" s="205"/>
      <c r="E1061" s="205"/>
      <c r="F1061" s="205"/>
      <c r="G1061" s="205"/>
      <c r="H1061" s="205"/>
      <c r="I1061" s="205"/>
      <c r="J1061" s="205"/>
      <c r="K1061" s="205"/>
      <c r="L1061" s="205"/>
      <c r="M1061" s="205"/>
      <c r="N1061" s="205"/>
      <c r="O1061" s="205"/>
      <c r="P1061" s="205"/>
      <c r="Q1061" s="205"/>
      <c r="R1061" s="205"/>
      <c r="S1061" s="205"/>
      <c r="T1061" s="205"/>
      <c r="U1061" s="205"/>
      <c r="V1061" s="205"/>
      <c r="W1061" s="205"/>
      <c r="X1061" s="205"/>
      <c r="Y1061" s="205"/>
      <c r="Z1061" s="205"/>
      <c r="AA1061" s="205"/>
      <c r="AB1061" s="205"/>
      <c r="AC1061" s="205"/>
      <c r="AD1061" s="205"/>
      <c r="AE1061" s="205"/>
      <c r="AF1061" s="205"/>
      <c r="AG1061" s="205"/>
      <c r="AH1061" s="205"/>
      <c r="AI1061" s="205"/>
      <c r="AJ1061" s="205"/>
    </row>
    <row r="1062" spans="3:36" ht="15.75" customHeight="1">
      <c r="C1062" s="203"/>
      <c r="D1062" s="205"/>
      <c r="E1062" s="205"/>
      <c r="F1062" s="205"/>
      <c r="G1062" s="205"/>
      <c r="H1062" s="205"/>
      <c r="I1062" s="205"/>
      <c r="J1062" s="205"/>
      <c r="K1062" s="205"/>
      <c r="L1062" s="205"/>
      <c r="M1062" s="205"/>
      <c r="N1062" s="205"/>
      <c r="O1062" s="205"/>
      <c r="P1062" s="205"/>
      <c r="Q1062" s="205"/>
      <c r="R1062" s="205"/>
      <c r="S1062" s="205"/>
      <c r="T1062" s="205"/>
      <c r="U1062" s="205"/>
      <c r="V1062" s="205"/>
      <c r="W1062" s="205"/>
      <c r="X1062" s="205"/>
      <c r="Y1062" s="205"/>
      <c r="Z1062" s="205"/>
      <c r="AA1062" s="205"/>
      <c r="AB1062" s="205"/>
      <c r="AC1062" s="205"/>
      <c r="AD1062" s="205"/>
      <c r="AE1062" s="205"/>
      <c r="AF1062" s="205"/>
      <c r="AG1062" s="205"/>
      <c r="AH1062" s="205"/>
      <c r="AI1062" s="205"/>
      <c r="AJ1062" s="205"/>
    </row>
    <row r="1063" spans="3:36" ht="15.75" customHeight="1">
      <c r="C1063" s="203"/>
      <c r="D1063" s="205"/>
      <c r="E1063" s="205"/>
      <c r="F1063" s="205"/>
      <c r="G1063" s="205"/>
      <c r="H1063" s="205"/>
      <c r="I1063" s="205"/>
      <c r="J1063" s="205"/>
      <c r="K1063" s="205"/>
      <c r="L1063" s="205"/>
      <c r="M1063" s="205"/>
      <c r="N1063" s="205"/>
      <c r="O1063" s="205"/>
      <c r="P1063" s="205"/>
      <c r="Q1063" s="205"/>
      <c r="R1063" s="205"/>
      <c r="S1063" s="205"/>
      <c r="T1063" s="205"/>
      <c r="U1063" s="205"/>
      <c r="V1063" s="205"/>
      <c r="W1063" s="205"/>
      <c r="X1063" s="205"/>
      <c r="Y1063" s="205"/>
      <c r="Z1063" s="205"/>
      <c r="AA1063" s="205"/>
      <c r="AB1063" s="205"/>
      <c r="AC1063" s="205"/>
      <c r="AD1063" s="205"/>
      <c r="AE1063" s="205"/>
      <c r="AF1063" s="205"/>
      <c r="AG1063" s="205"/>
      <c r="AH1063" s="205"/>
      <c r="AI1063" s="205"/>
      <c r="AJ1063" s="205"/>
    </row>
    <row r="1064" spans="3:36" ht="15.75" customHeight="1">
      <c r="C1064" s="203"/>
      <c r="D1064" s="205"/>
      <c r="E1064" s="205"/>
      <c r="F1064" s="205"/>
      <c r="G1064" s="205"/>
      <c r="H1064" s="205"/>
      <c r="I1064" s="205"/>
      <c r="J1064" s="205"/>
      <c r="K1064" s="205"/>
      <c r="L1064" s="205"/>
      <c r="M1064" s="205"/>
      <c r="N1064" s="205"/>
      <c r="O1064" s="205"/>
      <c r="P1064" s="205"/>
      <c r="Q1064" s="205"/>
      <c r="R1064" s="205"/>
      <c r="S1064" s="205"/>
      <c r="T1064" s="205"/>
      <c r="U1064" s="205"/>
      <c r="V1064" s="205"/>
      <c r="W1064" s="205"/>
      <c r="X1064" s="205"/>
      <c r="Y1064" s="205"/>
      <c r="Z1064" s="205"/>
      <c r="AA1064" s="205"/>
      <c r="AB1064" s="205"/>
      <c r="AC1064" s="205"/>
      <c r="AD1064" s="205"/>
      <c r="AE1064" s="205"/>
      <c r="AF1064" s="205"/>
      <c r="AG1064" s="205"/>
      <c r="AH1064" s="205"/>
      <c r="AI1064" s="205"/>
      <c r="AJ1064" s="205"/>
    </row>
    <row r="1065" spans="3:36" ht="15.75" customHeight="1">
      <c r="C1065" s="203"/>
      <c r="D1065" s="205"/>
      <c r="E1065" s="205"/>
      <c r="F1065" s="205"/>
      <c r="G1065" s="205"/>
      <c r="H1065" s="205"/>
      <c r="I1065" s="205"/>
      <c r="J1065" s="205"/>
      <c r="K1065" s="205"/>
      <c r="L1065" s="205"/>
      <c r="M1065" s="205"/>
      <c r="N1065" s="205"/>
      <c r="O1065" s="205"/>
      <c r="P1065" s="205"/>
      <c r="Q1065" s="205"/>
      <c r="R1065" s="205"/>
      <c r="S1065" s="205"/>
      <c r="T1065" s="205"/>
      <c r="U1065" s="205"/>
      <c r="V1065" s="205"/>
      <c r="W1065" s="205"/>
      <c r="X1065" s="205"/>
      <c r="Y1065" s="205"/>
      <c r="Z1065" s="205"/>
      <c r="AA1065" s="205"/>
      <c r="AB1065" s="205"/>
      <c r="AC1065" s="205"/>
      <c r="AD1065" s="205"/>
      <c r="AE1065" s="205"/>
      <c r="AF1065" s="205"/>
      <c r="AG1065" s="205"/>
      <c r="AH1065" s="205"/>
      <c r="AI1065" s="205"/>
      <c r="AJ1065" s="205"/>
    </row>
    <row r="1066" spans="3:36" ht="15.75" customHeight="1">
      <c r="C1066" s="203"/>
      <c r="D1066" s="205"/>
      <c r="E1066" s="205"/>
      <c r="F1066" s="205"/>
      <c r="G1066" s="205"/>
      <c r="H1066" s="205"/>
      <c r="I1066" s="205"/>
      <c r="J1066" s="205"/>
      <c r="K1066" s="205"/>
      <c r="L1066" s="205"/>
      <c r="M1066" s="205"/>
      <c r="N1066" s="205"/>
      <c r="O1066" s="205"/>
      <c r="P1066" s="205"/>
      <c r="Q1066" s="205"/>
      <c r="R1066" s="205"/>
      <c r="S1066" s="205"/>
      <c r="T1066" s="205"/>
      <c r="U1066" s="205"/>
      <c r="V1066" s="205"/>
      <c r="W1066" s="205"/>
      <c r="X1066" s="205"/>
      <c r="Y1066" s="205"/>
      <c r="Z1066" s="205"/>
      <c r="AA1066" s="205"/>
      <c r="AB1066" s="205"/>
      <c r="AC1066" s="205"/>
      <c r="AD1066" s="205"/>
      <c r="AE1066" s="205"/>
      <c r="AF1066" s="205"/>
      <c r="AG1066" s="205"/>
      <c r="AH1066" s="205"/>
      <c r="AI1066" s="205"/>
      <c r="AJ1066" s="205"/>
    </row>
    <row r="1067" spans="3:36" ht="15.75" customHeight="1">
      <c r="C1067" s="203"/>
      <c r="D1067" s="205"/>
      <c r="E1067" s="205"/>
      <c r="F1067" s="205"/>
      <c r="G1067" s="205"/>
      <c r="H1067" s="205"/>
      <c r="I1067" s="205"/>
      <c r="J1067" s="205"/>
      <c r="K1067" s="205"/>
      <c r="L1067" s="205"/>
      <c r="M1067" s="205"/>
      <c r="N1067" s="205"/>
      <c r="O1067" s="205"/>
      <c r="P1067" s="205"/>
      <c r="Q1067" s="205"/>
      <c r="R1067" s="205"/>
      <c r="S1067" s="205"/>
      <c r="T1067" s="205"/>
      <c r="U1067" s="205"/>
      <c r="V1067" s="205"/>
      <c r="W1067" s="205"/>
      <c r="X1067" s="205"/>
      <c r="Y1067" s="205"/>
      <c r="Z1067" s="205"/>
      <c r="AA1067" s="205"/>
      <c r="AB1067" s="205"/>
      <c r="AC1067" s="205"/>
      <c r="AD1067" s="205"/>
      <c r="AE1067" s="205"/>
      <c r="AF1067" s="205"/>
      <c r="AG1067" s="205"/>
      <c r="AH1067" s="205"/>
      <c r="AI1067" s="205"/>
      <c r="AJ1067" s="205"/>
    </row>
    <row r="1068" spans="3:36" ht="15.75" customHeight="1">
      <c r="C1068" s="203"/>
      <c r="D1068" s="205"/>
      <c r="E1068" s="205"/>
      <c r="F1068" s="205"/>
      <c r="G1068" s="205"/>
      <c r="H1068" s="205"/>
      <c r="I1068" s="205"/>
      <c r="J1068" s="205"/>
      <c r="K1068" s="205"/>
      <c r="L1068" s="205"/>
      <c r="M1068" s="205"/>
      <c r="N1068" s="205"/>
      <c r="O1068" s="205"/>
      <c r="P1068" s="205"/>
      <c r="Q1068" s="205"/>
      <c r="R1068" s="205"/>
      <c r="S1068" s="205"/>
      <c r="T1068" s="205"/>
      <c r="U1068" s="205"/>
      <c r="V1068" s="205"/>
      <c r="W1068" s="205"/>
      <c r="X1068" s="205"/>
      <c r="Y1068" s="205"/>
      <c r="Z1068" s="205"/>
      <c r="AA1068" s="205"/>
      <c r="AB1068" s="205"/>
      <c r="AC1068" s="205"/>
      <c r="AD1068" s="205"/>
      <c r="AE1068" s="205"/>
      <c r="AF1068" s="205"/>
      <c r="AG1068" s="205"/>
      <c r="AH1068" s="205"/>
      <c r="AI1068" s="205"/>
      <c r="AJ1068" s="205"/>
    </row>
    <row r="1069" spans="3:36" ht="15.75" customHeight="1">
      <c r="C1069" s="203"/>
      <c r="D1069" s="205"/>
      <c r="E1069" s="205"/>
      <c r="F1069" s="205"/>
      <c r="G1069" s="205"/>
      <c r="H1069" s="205"/>
      <c r="I1069" s="205"/>
      <c r="J1069" s="205"/>
      <c r="K1069" s="205"/>
      <c r="L1069" s="205"/>
      <c r="M1069" s="205"/>
      <c r="N1069" s="205"/>
      <c r="O1069" s="205"/>
      <c r="P1069" s="205"/>
      <c r="Q1069" s="205"/>
      <c r="R1069" s="205"/>
      <c r="S1069" s="205"/>
      <c r="T1069" s="205"/>
      <c r="U1069" s="205"/>
      <c r="V1069" s="205"/>
      <c r="W1069" s="205"/>
      <c r="X1069" s="205"/>
      <c r="Y1069" s="205"/>
      <c r="Z1069" s="205"/>
      <c r="AA1069" s="205"/>
      <c r="AB1069" s="205"/>
      <c r="AC1069" s="205"/>
      <c r="AD1069" s="205"/>
      <c r="AE1069" s="205"/>
      <c r="AF1069" s="205"/>
      <c r="AG1069" s="205"/>
      <c r="AH1069" s="205"/>
      <c r="AI1069" s="205"/>
      <c r="AJ1069" s="205"/>
    </row>
    <row r="1070" spans="3:36" ht="15.75" customHeight="1">
      <c r="C1070" s="203"/>
      <c r="D1070" s="205"/>
      <c r="E1070" s="205"/>
      <c r="F1070" s="205"/>
      <c r="G1070" s="205"/>
      <c r="H1070" s="205"/>
      <c r="I1070" s="205"/>
      <c r="J1070" s="205"/>
      <c r="K1070" s="205"/>
      <c r="L1070" s="205"/>
      <c r="M1070" s="205"/>
      <c r="N1070" s="205"/>
      <c r="O1070" s="205"/>
      <c r="P1070" s="205"/>
      <c r="Q1070" s="205"/>
      <c r="R1070" s="205"/>
      <c r="S1070" s="205"/>
      <c r="T1070" s="205"/>
      <c r="U1070" s="205"/>
      <c r="V1070" s="205"/>
      <c r="W1070" s="205"/>
      <c r="X1070" s="205"/>
      <c r="Y1070" s="205"/>
      <c r="Z1070" s="205"/>
      <c r="AA1070" s="205"/>
      <c r="AB1070" s="205"/>
      <c r="AC1070" s="205"/>
      <c r="AD1070" s="205"/>
      <c r="AE1070" s="205"/>
      <c r="AF1070" s="205"/>
      <c r="AG1070" s="205"/>
      <c r="AH1070" s="205"/>
      <c r="AI1070" s="205"/>
      <c r="AJ1070" s="205"/>
    </row>
    <row r="1071" spans="3:36" ht="15.75" customHeight="1">
      <c r="C1071" s="203"/>
      <c r="D1071" s="205"/>
      <c r="E1071" s="205"/>
      <c r="F1071" s="205"/>
      <c r="G1071" s="205"/>
      <c r="H1071" s="205"/>
      <c r="I1071" s="205"/>
      <c r="J1071" s="205"/>
      <c r="K1071" s="205"/>
      <c r="L1071" s="205"/>
      <c r="M1071" s="205"/>
      <c r="N1071" s="205"/>
      <c r="O1071" s="205"/>
      <c r="P1071" s="205"/>
      <c r="Q1071" s="205"/>
      <c r="R1071" s="205"/>
      <c r="S1071" s="205"/>
      <c r="T1071" s="205"/>
      <c r="U1071" s="205"/>
      <c r="V1071" s="205"/>
      <c r="W1071" s="205"/>
      <c r="X1071" s="205"/>
      <c r="Y1071" s="205"/>
      <c r="Z1071" s="205"/>
      <c r="AA1071" s="205"/>
      <c r="AB1071" s="205"/>
      <c r="AC1071" s="205"/>
      <c r="AD1071" s="205"/>
      <c r="AE1071" s="205"/>
      <c r="AF1071" s="205"/>
      <c r="AG1071" s="205"/>
      <c r="AH1071" s="205"/>
      <c r="AI1071" s="205"/>
      <c r="AJ1071" s="205"/>
    </row>
    <row r="1072" spans="3:36" ht="15.75" customHeight="1">
      <c r="C1072" s="203"/>
      <c r="D1072" s="205"/>
      <c r="E1072" s="205"/>
      <c r="F1072" s="205"/>
      <c r="G1072" s="205"/>
      <c r="H1072" s="205"/>
      <c r="I1072" s="205"/>
      <c r="J1072" s="205"/>
      <c r="K1072" s="205"/>
      <c r="L1072" s="205"/>
      <c r="M1072" s="205"/>
      <c r="N1072" s="205"/>
      <c r="O1072" s="205"/>
      <c r="P1072" s="205"/>
      <c r="Q1072" s="205"/>
      <c r="R1072" s="205"/>
      <c r="S1072" s="205"/>
      <c r="T1072" s="205"/>
      <c r="U1072" s="205"/>
      <c r="V1072" s="205"/>
      <c r="W1072" s="205"/>
      <c r="X1072" s="205"/>
      <c r="Y1072" s="205"/>
      <c r="Z1072" s="205"/>
      <c r="AA1072" s="205"/>
      <c r="AB1072" s="205"/>
      <c r="AC1072" s="205"/>
      <c r="AD1072" s="205"/>
      <c r="AE1072" s="205"/>
      <c r="AF1072" s="205"/>
      <c r="AG1072" s="205"/>
      <c r="AH1072" s="205"/>
      <c r="AI1072" s="205"/>
      <c r="AJ1072" s="205"/>
    </row>
    <row r="1073" spans="3:36" ht="15.75" customHeight="1">
      <c r="C1073" s="203"/>
      <c r="D1073" s="205"/>
      <c r="E1073" s="205"/>
      <c r="F1073" s="205"/>
      <c r="G1073" s="205"/>
      <c r="H1073" s="205"/>
      <c r="I1073" s="205"/>
      <c r="J1073" s="205"/>
      <c r="K1073" s="205"/>
      <c r="L1073" s="205"/>
      <c r="M1073" s="205"/>
      <c r="N1073" s="205"/>
      <c r="O1073" s="205"/>
      <c r="P1073" s="205"/>
      <c r="Q1073" s="205"/>
      <c r="R1073" s="205"/>
      <c r="S1073" s="205"/>
      <c r="T1073" s="205"/>
      <c r="U1073" s="205"/>
      <c r="V1073" s="205"/>
      <c r="W1073" s="205"/>
      <c r="X1073" s="205"/>
      <c r="Y1073" s="205"/>
      <c r="Z1073" s="205"/>
      <c r="AA1073" s="205"/>
      <c r="AB1073" s="205"/>
      <c r="AC1073" s="205"/>
      <c r="AD1073" s="205"/>
      <c r="AE1073" s="205"/>
      <c r="AF1073" s="205"/>
      <c r="AG1073" s="205"/>
      <c r="AH1073" s="205"/>
      <c r="AI1073" s="205"/>
      <c r="AJ1073" s="205"/>
    </row>
    <row r="1074" spans="3:36" ht="15.75" customHeight="1">
      <c r="C1074" s="203"/>
      <c r="D1074" s="205"/>
      <c r="E1074" s="205"/>
      <c r="F1074" s="205"/>
      <c r="G1074" s="205"/>
      <c r="H1074" s="205"/>
      <c r="I1074" s="205"/>
      <c r="J1074" s="205"/>
      <c r="K1074" s="205"/>
      <c r="L1074" s="205"/>
      <c r="M1074" s="205"/>
      <c r="N1074" s="205"/>
      <c r="O1074" s="205"/>
      <c r="P1074" s="205"/>
      <c r="Q1074" s="205"/>
      <c r="R1074" s="205"/>
      <c r="S1074" s="205"/>
      <c r="T1074" s="205"/>
      <c r="U1074" s="205"/>
      <c r="V1074" s="205"/>
      <c r="W1074" s="205"/>
      <c r="X1074" s="205"/>
      <c r="Y1074" s="205"/>
      <c r="Z1074" s="205"/>
      <c r="AA1074" s="205"/>
      <c r="AB1074" s="205"/>
      <c r="AC1074" s="205"/>
      <c r="AD1074" s="205"/>
      <c r="AE1074" s="205"/>
      <c r="AF1074" s="205"/>
      <c r="AG1074" s="205"/>
      <c r="AH1074" s="205"/>
      <c r="AI1074" s="205"/>
      <c r="AJ1074" s="205"/>
    </row>
    <row r="1075" spans="3:36" ht="15.75" customHeight="1">
      <c r="C1075" s="203"/>
      <c r="D1075" s="205"/>
      <c r="E1075" s="205"/>
      <c r="F1075" s="205"/>
      <c r="G1075" s="205"/>
      <c r="H1075" s="205"/>
      <c r="I1075" s="205"/>
      <c r="J1075" s="205"/>
      <c r="K1075" s="205"/>
      <c r="L1075" s="205"/>
      <c r="M1075" s="205"/>
      <c r="N1075" s="205"/>
      <c r="O1075" s="205"/>
      <c r="P1075" s="205"/>
      <c r="Q1075" s="205"/>
      <c r="R1075" s="205"/>
      <c r="S1075" s="205"/>
      <c r="T1075" s="205"/>
      <c r="U1075" s="205"/>
      <c r="V1075" s="205"/>
      <c r="W1075" s="205"/>
      <c r="X1075" s="205"/>
      <c r="Y1075" s="205"/>
      <c r="Z1075" s="205"/>
      <c r="AA1075" s="205"/>
      <c r="AB1075" s="205"/>
      <c r="AC1075" s="205"/>
      <c r="AD1075" s="205"/>
      <c r="AE1075" s="205"/>
      <c r="AF1075" s="205"/>
      <c r="AG1075" s="205"/>
      <c r="AH1075" s="205"/>
      <c r="AI1075" s="205"/>
      <c r="AJ1075" s="205"/>
    </row>
    <row r="1076" spans="3:36" ht="15.75" customHeight="1">
      <c r="C1076" s="203"/>
      <c r="D1076" s="205"/>
      <c r="E1076" s="205"/>
      <c r="F1076" s="205"/>
      <c r="G1076" s="205"/>
      <c r="H1076" s="205"/>
      <c r="I1076" s="205"/>
      <c r="J1076" s="205"/>
      <c r="K1076" s="205"/>
      <c r="L1076" s="205"/>
      <c r="M1076" s="205"/>
      <c r="N1076" s="205"/>
      <c r="O1076" s="205"/>
      <c r="P1076" s="205"/>
      <c r="Q1076" s="205"/>
      <c r="R1076" s="205"/>
      <c r="S1076" s="205"/>
      <c r="T1076" s="205"/>
      <c r="U1076" s="205"/>
      <c r="V1076" s="205"/>
      <c r="W1076" s="205"/>
      <c r="X1076" s="205"/>
      <c r="Y1076" s="205"/>
      <c r="Z1076" s="205"/>
      <c r="AA1076" s="205"/>
      <c r="AB1076" s="205"/>
      <c r="AC1076" s="205"/>
      <c r="AD1076" s="205"/>
      <c r="AE1076" s="205"/>
      <c r="AF1076" s="205"/>
      <c r="AG1076" s="205"/>
      <c r="AH1076" s="205"/>
      <c r="AI1076" s="205"/>
      <c r="AJ1076" s="205"/>
    </row>
    <row r="1077" spans="3:36" ht="15.75" customHeight="1">
      <c r="C1077" s="203"/>
      <c r="D1077" s="205"/>
      <c r="E1077" s="205"/>
      <c r="F1077" s="205"/>
      <c r="G1077" s="205"/>
      <c r="H1077" s="205"/>
      <c r="I1077" s="205"/>
      <c r="J1077" s="205"/>
      <c r="K1077" s="205"/>
      <c r="L1077" s="205"/>
      <c r="M1077" s="205"/>
      <c r="N1077" s="205"/>
      <c r="O1077" s="205"/>
      <c r="P1077" s="205"/>
      <c r="Q1077" s="205"/>
      <c r="R1077" s="205"/>
      <c r="S1077" s="205"/>
      <c r="T1077" s="205"/>
      <c r="U1077" s="205"/>
      <c r="V1077" s="205"/>
      <c r="W1077" s="205"/>
      <c r="X1077" s="205"/>
      <c r="Y1077" s="205"/>
      <c r="Z1077" s="205"/>
      <c r="AA1077" s="205"/>
      <c r="AB1077" s="205"/>
      <c r="AC1077" s="205"/>
      <c r="AD1077" s="205"/>
      <c r="AE1077" s="205"/>
      <c r="AF1077" s="205"/>
      <c r="AG1077" s="205"/>
      <c r="AH1077" s="205"/>
      <c r="AI1077" s="205"/>
      <c r="AJ1077" s="205"/>
    </row>
    <row r="1078" spans="3:36" ht="15.75" customHeight="1">
      <c r="C1078" s="203"/>
      <c r="D1078" s="205"/>
      <c r="E1078" s="205"/>
      <c r="F1078" s="205"/>
      <c r="G1078" s="205"/>
      <c r="H1078" s="205"/>
      <c r="I1078" s="205"/>
      <c r="J1078" s="205"/>
      <c r="K1078" s="205"/>
      <c r="L1078" s="205"/>
      <c r="M1078" s="205"/>
      <c r="N1078" s="205"/>
      <c r="O1078" s="205"/>
      <c r="P1078" s="205"/>
      <c r="Q1078" s="205"/>
      <c r="R1078" s="205"/>
      <c r="S1078" s="205"/>
      <c r="T1078" s="205"/>
      <c r="U1078" s="205"/>
      <c r="V1078" s="205"/>
      <c r="W1078" s="205"/>
      <c r="X1078" s="205"/>
      <c r="Y1078" s="205"/>
      <c r="Z1078" s="205"/>
      <c r="AA1078" s="205"/>
      <c r="AB1078" s="205"/>
      <c r="AC1078" s="205"/>
      <c r="AD1078" s="205"/>
      <c r="AE1078" s="205"/>
      <c r="AF1078" s="205"/>
      <c r="AG1078" s="205"/>
      <c r="AH1078" s="205"/>
      <c r="AI1078" s="205"/>
      <c r="AJ1078" s="205"/>
    </row>
    <row r="1079" spans="3:36" ht="15.75" customHeight="1">
      <c r="C1079" s="203"/>
      <c r="D1079" s="205"/>
      <c r="E1079" s="205"/>
      <c r="F1079" s="205"/>
      <c r="G1079" s="205"/>
      <c r="H1079" s="205"/>
      <c r="I1079" s="205"/>
      <c r="J1079" s="205"/>
      <c r="K1079" s="205"/>
      <c r="L1079" s="205"/>
      <c r="M1079" s="205"/>
      <c r="N1079" s="205"/>
      <c r="O1079" s="205"/>
      <c r="P1079" s="205"/>
      <c r="Q1079" s="205"/>
      <c r="R1079" s="205"/>
      <c r="S1079" s="205"/>
      <c r="T1079" s="205"/>
      <c r="U1079" s="205"/>
      <c r="V1079" s="205"/>
      <c r="W1079" s="205"/>
      <c r="X1079" s="205"/>
      <c r="Y1079" s="205"/>
      <c r="Z1079" s="205"/>
      <c r="AA1079" s="205"/>
      <c r="AB1079" s="205"/>
      <c r="AC1079" s="205"/>
      <c r="AD1079" s="205"/>
      <c r="AE1079" s="205"/>
      <c r="AF1079" s="205"/>
      <c r="AG1079" s="205"/>
      <c r="AH1079" s="205"/>
      <c r="AI1079" s="205"/>
      <c r="AJ1079" s="205"/>
    </row>
    <row r="1080" spans="3:36" ht="15.75" customHeight="1">
      <c r="C1080" s="203"/>
      <c r="D1080" s="205"/>
      <c r="E1080" s="205"/>
      <c r="F1080" s="205"/>
      <c r="G1080" s="205"/>
      <c r="H1080" s="205"/>
      <c r="I1080" s="205"/>
      <c r="J1080" s="205"/>
      <c r="K1080" s="205"/>
      <c r="L1080" s="205"/>
      <c r="M1080" s="205"/>
      <c r="N1080" s="205"/>
      <c r="O1080" s="205"/>
      <c r="P1080" s="205"/>
      <c r="Q1080" s="205"/>
      <c r="R1080" s="205"/>
      <c r="S1080" s="205"/>
      <c r="T1080" s="205"/>
      <c r="U1080" s="205"/>
      <c r="V1080" s="205"/>
      <c r="W1080" s="205"/>
      <c r="X1080" s="205"/>
      <c r="Y1080" s="205"/>
      <c r="Z1080" s="205"/>
      <c r="AA1080" s="205"/>
      <c r="AB1080" s="205"/>
      <c r="AC1080" s="205"/>
      <c r="AD1080" s="205"/>
      <c r="AE1080" s="205"/>
      <c r="AF1080" s="205"/>
      <c r="AG1080" s="205"/>
      <c r="AH1080" s="205"/>
      <c r="AI1080" s="205"/>
      <c r="AJ1080" s="205"/>
    </row>
    <row r="1081" spans="3:36" ht="15.75" customHeight="1">
      <c r="C1081" s="203"/>
      <c r="D1081" s="205"/>
      <c r="E1081" s="205"/>
      <c r="F1081" s="205"/>
      <c r="G1081" s="205"/>
      <c r="H1081" s="205"/>
      <c r="I1081" s="205"/>
      <c r="J1081" s="205"/>
      <c r="K1081" s="205"/>
      <c r="L1081" s="205"/>
      <c r="M1081" s="205"/>
      <c r="N1081" s="205"/>
      <c r="O1081" s="205"/>
      <c r="P1081" s="205"/>
      <c r="Q1081" s="205"/>
      <c r="R1081" s="205"/>
      <c r="S1081" s="205"/>
      <c r="T1081" s="205"/>
      <c r="U1081" s="205"/>
      <c r="V1081" s="205"/>
      <c r="W1081" s="205"/>
      <c r="X1081" s="205"/>
      <c r="Y1081" s="205"/>
      <c r="Z1081" s="205"/>
      <c r="AA1081" s="205"/>
      <c r="AB1081" s="205"/>
      <c r="AC1081" s="205"/>
      <c r="AD1081" s="205"/>
      <c r="AE1081" s="205"/>
      <c r="AF1081" s="205"/>
      <c r="AG1081" s="205"/>
      <c r="AH1081" s="205"/>
      <c r="AI1081" s="205"/>
      <c r="AJ1081" s="205"/>
    </row>
    <row r="1082" spans="3:36" ht="15.75" customHeight="1">
      <c r="C1082" s="203"/>
      <c r="D1082" s="205"/>
      <c r="E1082" s="205"/>
      <c r="F1082" s="205"/>
      <c r="G1082" s="205"/>
      <c r="H1082" s="205"/>
      <c r="I1082" s="205"/>
      <c r="J1082" s="205"/>
      <c r="K1082" s="205"/>
      <c r="L1082" s="205"/>
      <c r="M1082" s="205"/>
      <c r="N1082" s="205"/>
      <c r="O1082" s="205"/>
      <c r="P1082" s="205"/>
      <c r="Q1082" s="205"/>
      <c r="R1082" s="205"/>
      <c r="S1082" s="205"/>
      <c r="T1082" s="205"/>
      <c r="U1082" s="205"/>
      <c r="V1082" s="205"/>
      <c r="W1082" s="205"/>
      <c r="X1082" s="205"/>
      <c r="Y1082" s="205"/>
      <c r="Z1082" s="205"/>
      <c r="AA1082" s="205"/>
      <c r="AB1082" s="205"/>
      <c r="AC1082" s="205"/>
      <c r="AD1082" s="205"/>
      <c r="AE1082" s="205"/>
      <c r="AF1082" s="205"/>
      <c r="AG1082" s="205"/>
      <c r="AH1082" s="205"/>
      <c r="AI1082" s="205"/>
      <c r="AJ1082" s="205"/>
    </row>
    <row r="1083" spans="3:36" ht="15.75" customHeight="1">
      <c r="C1083" s="203"/>
      <c r="D1083" s="205"/>
      <c r="E1083" s="205"/>
      <c r="F1083" s="205"/>
      <c r="G1083" s="205"/>
      <c r="H1083" s="205"/>
      <c r="I1083" s="205"/>
      <c r="J1083" s="205"/>
      <c r="K1083" s="205"/>
      <c r="L1083" s="205"/>
      <c r="M1083" s="205"/>
      <c r="N1083" s="205"/>
      <c r="O1083" s="205"/>
      <c r="P1083" s="205"/>
      <c r="Q1083" s="205"/>
      <c r="R1083" s="205"/>
      <c r="S1083" s="205"/>
      <c r="T1083" s="205"/>
      <c r="U1083" s="205"/>
      <c r="V1083" s="205"/>
      <c r="W1083" s="205"/>
      <c r="X1083" s="205"/>
      <c r="Y1083" s="205"/>
      <c r="Z1083" s="205"/>
      <c r="AA1083" s="205"/>
      <c r="AB1083" s="205"/>
      <c r="AC1083" s="205"/>
      <c r="AD1083" s="205"/>
      <c r="AE1083" s="205"/>
      <c r="AF1083" s="205"/>
      <c r="AG1083" s="205"/>
      <c r="AH1083" s="205"/>
      <c r="AI1083" s="205"/>
      <c r="AJ1083" s="205"/>
    </row>
    <row r="1084" spans="3:36" ht="15.75" customHeight="1">
      <c r="C1084" s="203"/>
      <c r="D1084" s="205"/>
      <c r="E1084" s="205"/>
      <c r="F1084" s="205"/>
      <c r="G1084" s="205"/>
      <c r="H1084" s="205"/>
      <c r="I1084" s="205"/>
      <c r="J1084" s="205"/>
      <c r="K1084" s="205"/>
      <c r="L1084" s="205"/>
      <c r="M1084" s="205"/>
      <c r="N1084" s="205"/>
      <c r="O1084" s="205"/>
      <c r="P1084" s="205"/>
      <c r="Q1084" s="205"/>
      <c r="R1084" s="205"/>
      <c r="S1084" s="205"/>
      <c r="T1084" s="205"/>
      <c r="U1084" s="205"/>
      <c r="V1084" s="205"/>
      <c r="W1084" s="205"/>
      <c r="X1084" s="205"/>
      <c r="Y1084" s="205"/>
      <c r="Z1084" s="205"/>
      <c r="AA1084" s="205"/>
      <c r="AB1084" s="205"/>
      <c r="AC1084" s="205"/>
      <c r="AD1084" s="205"/>
      <c r="AE1084" s="205"/>
      <c r="AF1084" s="205"/>
      <c r="AG1084" s="205"/>
      <c r="AH1084" s="205"/>
      <c r="AI1084" s="205"/>
      <c r="AJ1084" s="205"/>
    </row>
    <row r="1085" spans="3:36" ht="15.75" customHeight="1">
      <c r="C1085" s="203"/>
      <c r="D1085" s="205"/>
      <c r="E1085" s="205"/>
      <c r="F1085" s="205"/>
      <c r="G1085" s="205"/>
      <c r="H1085" s="205"/>
      <c r="I1085" s="205"/>
      <c r="J1085" s="205"/>
      <c r="K1085" s="205"/>
      <c r="L1085" s="205"/>
      <c r="M1085" s="205"/>
      <c r="N1085" s="205"/>
      <c r="O1085" s="205"/>
      <c r="P1085" s="205"/>
      <c r="Q1085" s="205"/>
      <c r="R1085" s="205"/>
      <c r="S1085" s="205"/>
      <c r="T1085" s="205"/>
      <c r="U1085" s="205"/>
      <c r="V1085" s="205"/>
      <c r="W1085" s="205"/>
      <c r="X1085" s="205"/>
      <c r="Y1085" s="205"/>
      <c r="Z1085" s="205"/>
      <c r="AA1085" s="205"/>
      <c r="AB1085" s="205"/>
      <c r="AC1085" s="205"/>
      <c r="AD1085" s="205"/>
      <c r="AE1085" s="205"/>
      <c r="AF1085" s="205"/>
      <c r="AG1085" s="205"/>
      <c r="AH1085" s="205"/>
      <c r="AI1085" s="205"/>
      <c r="AJ1085" s="205"/>
    </row>
    <row r="1086" spans="3:36" ht="15.75" customHeight="1">
      <c r="C1086" s="203"/>
      <c r="D1086" s="205"/>
      <c r="E1086" s="205"/>
      <c r="F1086" s="205"/>
      <c r="G1086" s="205"/>
      <c r="H1086" s="205"/>
      <c r="I1086" s="205"/>
      <c r="J1086" s="205"/>
      <c r="K1086" s="205"/>
      <c r="L1086" s="205"/>
      <c r="M1086" s="205"/>
      <c r="N1086" s="205"/>
      <c r="O1086" s="205"/>
      <c r="P1086" s="205"/>
      <c r="Q1086" s="205"/>
      <c r="R1086" s="205"/>
      <c r="S1086" s="205"/>
      <c r="T1086" s="205"/>
      <c r="U1086" s="205"/>
      <c r="V1086" s="205"/>
      <c r="W1086" s="205"/>
      <c r="X1086" s="205"/>
      <c r="Y1086" s="205"/>
      <c r="Z1086" s="205"/>
      <c r="AA1086" s="205"/>
      <c r="AB1086" s="205"/>
      <c r="AC1086" s="205"/>
      <c r="AD1086" s="205"/>
      <c r="AE1086" s="205"/>
      <c r="AF1086" s="205"/>
      <c r="AG1086" s="205"/>
      <c r="AH1086" s="205"/>
      <c r="AI1086" s="205"/>
      <c r="AJ1086" s="205"/>
    </row>
    <row r="1087" spans="3:36" ht="15.75" customHeight="1">
      <c r="C1087" s="203"/>
      <c r="D1087" s="205"/>
      <c r="E1087" s="205"/>
      <c r="F1087" s="205"/>
      <c r="G1087" s="205"/>
      <c r="H1087" s="205"/>
      <c r="I1087" s="205"/>
      <c r="J1087" s="205"/>
      <c r="K1087" s="205"/>
      <c r="L1087" s="205"/>
      <c r="M1087" s="205"/>
      <c r="N1087" s="205"/>
      <c r="O1087" s="205"/>
      <c r="P1087" s="205"/>
      <c r="Q1087" s="205"/>
      <c r="R1087" s="205"/>
      <c r="S1087" s="205"/>
      <c r="T1087" s="205"/>
      <c r="U1087" s="205"/>
      <c r="V1087" s="205"/>
      <c r="W1087" s="205"/>
      <c r="X1087" s="205"/>
      <c r="Y1087" s="205"/>
      <c r="Z1087" s="205"/>
      <c r="AA1087" s="205"/>
      <c r="AB1087" s="205"/>
      <c r="AC1087" s="205"/>
      <c r="AD1087" s="205"/>
      <c r="AE1087" s="205"/>
      <c r="AF1087" s="205"/>
      <c r="AG1087" s="205"/>
      <c r="AH1087" s="205"/>
      <c r="AI1087" s="205"/>
      <c r="AJ1087" s="205"/>
    </row>
    <row r="1088" spans="3:36" ht="15.75" customHeight="1">
      <c r="C1088" s="203"/>
      <c r="D1088" s="205"/>
      <c r="E1088" s="205"/>
      <c r="F1088" s="205"/>
      <c r="G1088" s="205"/>
      <c r="H1088" s="205"/>
      <c r="I1088" s="205"/>
      <c r="J1088" s="205"/>
      <c r="K1088" s="205"/>
      <c r="L1088" s="205"/>
      <c r="M1088" s="205"/>
      <c r="N1088" s="205"/>
      <c r="O1088" s="205"/>
      <c r="P1088" s="205"/>
      <c r="Q1088" s="205"/>
      <c r="R1088" s="205"/>
      <c r="S1088" s="205"/>
      <c r="T1088" s="205"/>
      <c r="U1088" s="205"/>
      <c r="V1088" s="205"/>
      <c r="W1088" s="205"/>
      <c r="X1088" s="205"/>
      <c r="Y1088" s="205"/>
      <c r="Z1088" s="205"/>
      <c r="AA1088" s="205"/>
      <c r="AB1088" s="205"/>
      <c r="AC1088" s="205"/>
      <c r="AD1088" s="205"/>
      <c r="AE1088" s="205"/>
      <c r="AF1088" s="205"/>
      <c r="AG1088" s="205"/>
      <c r="AH1088" s="205"/>
      <c r="AI1088" s="205"/>
      <c r="AJ1088" s="205"/>
    </row>
    <row r="1089" spans="3:36" ht="15.75" customHeight="1">
      <c r="C1089" s="203"/>
      <c r="D1089" s="205"/>
      <c r="E1089" s="205"/>
      <c r="F1089" s="205"/>
      <c r="G1089" s="205"/>
      <c r="H1089" s="205"/>
      <c r="I1089" s="205"/>
      <c r="J1089" s="205"/>
      <c r="K1089" s="205"/>
      <c r="L1089" s="205"/>
      <c r="M1089" s="205"/>
      <c r="N1089" s="205"/>
      <c r="O1089" s="205"/>
      <c r="P1089" s="205"/>
      <c r="Q1089" s="205"/>
      <c r="R1089" s="205"/>
      <c r="S1089" s="205"/>
      <c r="T1089" s="205"/>
      <c r="U1089" s="205"/>
      <c r="V1089" s="205"/>
      <c r="W1089" s="205"/>
      <c r="X1089" s="205"/>
      <c r="Y1089" s="205"/>
      <c r="Z1089" s="205"/>
      <c r="AA1089" s="205"/>
      <c r="AB1089" s="205"/>
      <c r="AC1089" s="205"/>
      <c r="AD1089" s="205"/>
      <c r="AE1089" s="205"/>
      <c r="AF1089" s="205"/>
      <c r="AG1089" s="205"/>
      <c r="AH1089" s="205"/>
      <c r="AI1089" s="205"/>
      <c r="AJ1089" s="205"/>
    </row>
    <row r="1090" spans="3:36" ht="15.75" customHeight="1">
      <c r="C1090" s="203"/>
      <c r="D1090" s="205"/>
      <c r="E1090" s="205"/>
      <c r="F1090" s="205"/>
      <c r="G1090" s="205"/>
      <c r="H1090" s="205"/>
      <c r="I1090" s="205"/>
      <c r="J1090" s="205"/>
      <c r="K1090" s="205"/>
      <c r="L1090" s="205"/>
      <c r="M1090" s="205"/>
      <c r="N1090" s="205"/>
      <c r="O1090" s="205"/>
      <c r="P1090" s="205"/>
      <c r="Q1090" s="205"/>
      <c r="R1090" s="205"/>
      <c r="S1090" s="205"/>
      <c r="T1090" s="205"/>
      <c r="U1090" s="205"/>
      <c r="V1090" s="205"/>
      <c r="W1090" s="205"/>
      <c r="X1090" s="205"/>
      <c r="Y1090" s="205"/>
      <c r="Z1090" s="205"/>
      <c r="AA1090" s="205"/>
      <c r="AB1090" s="205"/>
      <c r="AC1090" s="205"/>
      <c r="AD1090" s="205"/>
      <c r="AE1090" s="205"/>
      <c r="AF1090" s="205"/>
      <c r="AG1090" s="205"/>
      <c r="AH1090" s="205"/>
      <c r="AI1090" s="205"/>
      <c r="AJ1090" s="205"/>
    </row>
    <row r="1091" spans="3:36" ht="15.75" customHeight="1">
      <c r="C1091" s="203"/>
      <c r="D1091" s="205"/>
      <c r="E1091" s="205"/>
      <c r="F1091" s="205"/>
      <c r="G1091" s="205"/>
      <c r="H1091" s="205"/>
      <c r="I1091" s="205"/>
      <c r="J1091" s="205"/>
      <c r="K1091" s="205"/>
      <c r="L1091" s="205"/>
      <c r="M1091" s="205"/>
      <c r="N1091" s="205"/>
      <c r="O1091" s="205"/>
      <c r="P1091" s="205"/>
      <c r="Q1091" s="205"/>
      <c r="R1091" s="205"/>
      <c r="S1091" s="205"/>
      <c r="T1091" s="205"/>
      <c r="U1091" s="205"/>
      <c r="V1091" s="205"/>
      <c r="W1091" s="205"/>
      <c r="X1091" s="205"/>
      <c r="Y1091" s="205"/>
      <c r="Z1091" s="205"/>
      <c r="AA1091" s="205"/>
      <c r="AB1091" s="205"/>
      <c r="AC1091" s="205"/>
      <c r="AD1091" s="205"/>
      <c r="AE1091" s="205"/>
      <c r="AF1091" s="205"/>
      <c r="AG1091" s="205"/>
      <c r="AH1091" s="205"/>
      <c r="AI1091" s="205"/>
      <c r="AJ1091" s="205"/>
    </row>
    <row r="1092" spans="3:36" ht="15.75" customHeight="1">
      <c r="C1092" s="203"/>
      <c r="D1092" s="205"/>
      <c r="E1092" s="205"/>
      <c r="F1092" s="205"/>
      <c r="G1092" s="205"/>
      <c r="H1092" s="205"/>
      <c r="I1092" s="205"/>
      <c r="J1092" s="205"/>
      <c r="K1092" s="205"/>
      <c r="L1092" s="205"/>
      <c r="M1092" s="205"/>
      <c r="N1092" s="205"/>
      <c r="O1092" s="205"/>
      <c r="P1092" s="205"/>
      <c r="Q1092" s="205"/>
      <c r="R1092" s="205"/>
      <c r="S1092" s="205"/>
      <c r="T1092" s="205"/>
      <c r="U1092" s="205"/>
      <c r="V1092" s="205"/>
      <c r="W1092" s="205"/>
      <c r="X1092" s="205"/>
      <c r="Y1092" s="205"/>
      <c r="Z1092" s="205"/>
      <c r="AA1092" s="205"/>
      <c r="AB1092" s="205"/>
      <c r="AC1092" s="205"/>
      <c r="AD1092" s="205"/>
      <c r="AE1092" s="205"/>
      <c r="AF1092" s="205"/>
      <c r="AG1092" s="205"/>
      <c r="AH1092" s="205"/>
      <c r="AI1092" s="205"/>
      <c r="AJ1092" s="205"/>
    </row>
    <row r="1093" spans="3:36" ht="15.75" customHeight="1">
      <c r="C1093" s="203"/>
      <c r="D1093" s="205"/>
      <c r="E1093" s="205"/>
      <c r="F1093" s="205"/>
      <c r="G1093" s="205"/>
      <c r="H1093" s="205"/>
      <c r="I1093" s="205"/>
      <c r="J1093" s="205"/>
      <c r="K1093" s="205"/>
      <c r="L1093" s="205"/>
      <c r="M1093" s="205"/>
      <c r="N1093" s="205"/>
      <c r="O1093" s="205"/>
      <c r="P1093" s="205"/>
      <c r="Q1093" s="205"/>
      <c r="R1093" s="205"/>
      <c r="S1093" s="205"/>
      <c r="T1093" s="205"/>
      <c r="U1093" s="205"/>
      <c r="V1093" s="205"/>
      <c r="W1093" s="205"/>
      <c r="X1093" s="205"/>
      <c r="Y1093" s="205"/>
      <c r="Z1093" s="205"/>
      <c r="AA1093" s="205"/>
      <c r="AB1093" s="205"/>
      <c r="AC1093" s="205"/>
      <c r="AD1093" s="205"/>
      <c r="AE1093" s="205"/>
      <c r="AF1093" s="205"/>
      <c r="AG1093" s="205"/>
      <c r="AH1093" s="205"/>
      <c r="AI1093" s="205"/>
      <c r="AJ1093" s="205"/>
    </row>
    <row r="1094" spans="3:36" ht="15.75" customHeight="1">
      <c r="C1094" s="203"/>
      <c r="D1094" s="205"/>
      <c r="E1094" s="205"/>
      <c r="F1094" s="205"/>
      <c r="G1094" s="205"/>
      <c r="H1094" s="205"/>
      <c r="I1094" s="205"/>
      <c r="J1094" s="205"/>
      <c r="K1094" s="205"/>
      <c r="L1094" s="205"/>
      <c r="M1094" s="205"/>
      <c r="N1094" s="205"/>
      <c r="O1094" s="205"/>
      <c r="P1094" s="205"/>
      <c r="Q1094" s="205"/>
      <c r="R1094" s="205"/>
      <c r="S1094" s="205"/>
      <c r="T1094" s="205"/>
      <c r="U1094" s="205"/>
      <c r="V1094" s="205"/>
      <c r="W1094" s="205"/>
      <c r="X1094" s="205"/>
      <c r="Y1094" s="205"/>
      <c r="Z1094" s="205"/>
      <c r="AA1094" s="205"/>
      <c r="AB1094" s="205"/>
      <c r="AC1094" s="205"/>
      <c r="AD1094" s="205"/>
      <c r="AE1094" s="205"/>
      <c r="AF1094" s="205"/>
      <c r="AG1094" s="205"/>
      <c r="AH1094" s="205"/>
      <c r="AI1094" s="205"/>
      <c r="AJ1094" s="205"/>
    </row>
    <row r="1095" spans="3:36" ht="15.75" customHeight="1">
      <c r="C1095" s="203"/>
      <c r="D1095" s="205"/>
      <c r="E1095" s="205"/>
      <c r="F1095" s="205"/>
      <c r="G1095" s="205"/>
      <c r="H1095" s="205"/>
      <c r="I1095" s="205"/>
      <c r="J1095" s="205"/>
      <c r="K1095" s="205"/>
      <c r="L1095" s="205"/>
      <c r="M1095" s="205"/>
      <c r="N1095" s="205"/>
      <c r="O1095" s="205"/>
      <c r="P1095" s="205"/>
      <c r="Q1095" s="205"/>
      <c r="R1095" s="205"/>
      <c r="S1095" s="205"/>
      <c r="T1095" s="205"/>
      <c r="U1095" s="205"/>
      <c r="V1095" s="205"/>
      <c r="W1095" s="205"/>
      <c r="X1095" s="205"/>
      <c r="Y1095" s="205"/>
      <c r="Z1095" s="205"/>
      <c r="AA1095" s="205"/>
      <c r="AB1095" s="205"/>
      <c r="AC1095" s="205"/>
      <c r="AD1095" s="205"/>
      <c r="AE1095" s="205"/>
      <c r="AF1095" s="205"/>
      <c r="AG1095" s="205"/>
      <c r="AH1095" s="205"/>
      <c r="AI1095" s="205"/>
      <c r="AJ1095" s="205"/>
    </row>
    <row r="1096" spans="3:36" ht="15.75" customHeight="1">
      <c r="C1096" s="203"/>
      <c r="D1096" s="205"/>
      <c r="E1096" s="205"/>
      <c r="F1096" s="205"/>
      <c r="G1096" s="205"/>
      <c r="H1096" s="205"/>
      <c r="I1096" s="205"/>
      <c r="J1096" s="205"/>
      <c r="K1096" s="205"/>
      <c r="L1096" s="205"/>
      <c r="M1096" s="205"/>
      <c r="N1096" s="205"/>
      <c r="O1096" s="205"/>
      <c r="P1096" s="205"/>
      <c r="Q1096" s="205"/>
      <c r="R1096" s="205"/>
      <c r="S1096" s="205"/>
      <c r="T1096" s="205"/>
      <c r="U1096" s="205"/>
      <c r="V1096" s="205"/>
      <c r="W1096" s="205"/>
      <c r="X1096" s="205"/>
      <c r="Y1096" s="205"/>
      <c r="Z1096" s="205"/>
      <c r="AA1096" s="205"/>
      <c r="AB1096" s="205"/>
      <c r="AC1096" s="205"/>
      <c r="AD1096" s="205"/>
      <c r="AE1096" s="205"/>
      <c r="AF1096" s="205"/>
      <c r="AG1096" s="205"/>
      <c r="AH1096" s="205"/>
      <c r="AI1096" s="205"/>
      <c r="AJ1096" s="205"/>
    </row>
    <row r="1097" spans="3:36" ht="15.75" customHeight="1">
      <c r="C1097" s="203"/>
      <c r="D1097" s="205"/>
      <c r="E1097" s="205"/>
      <c r="F1097" s="205"/>
      <c r="G1097" s="205"/>
      <c r="H1097" s="205"/>
      <c r="I1097" s="205"/>
      <c r="J1097" s="205"/>
      <c r="K1097" s="205"/>
      <c r="L1097" s="205"/>
      <c r="M1097" s="205"/>
      <c r="N1097" s="205"/>
      <c r="O1097" s="205"/>
      <c r="P1097" s="205"/>
      <c r="Q1097" s="205"/>
      <c r="R1097" s="205"/>
      <c r="S1097" s="205"/>
      <c r="T1097" s="205"/>
      <c r="U1097" s="205"/>
      <c r="V1097" s="205"/>
      <c r="W1097" s="205"/>
      <c r="X1097" s="205"/>
      <c r="Y1097" s="205"/>
      <c r="Z1097" s="205"/>
      <c r="AA1097" s="205"/>
      <c r="AB1097" s="205"/>
      <c r="AC1097" s="205"/>
      <c r="AD1097" s="205"/>
      <c r="AE1097" s="205"/>
      <c r="AF1097" s="205"/>
      <c r="AG1097" s="205"/>
      <c r="AH1097" s="205"/>
      <c r="AI1097" s="205"/>
      <c r="AJ1097" s="205"/>
    </row>
  </sheetData>
  <sheetProtection algorithmName="SHA-512" hashValue="cQIe8wyI69aZDa2BCH/umr+tmKdBHE05LDW8kl7xMWBIJvM068L7rKzhUrmpqNZfjA++BC6wPUS64PG9A4lh5g==" saltValue="u0VGvVr68INbopHxckIPaQ==" spinCount="100000" sheet="1" objects="1" scenarios="1"/>
  <protectedRanges>
    <protectedRange sqref="A1 K103:K108 E103:E108 H117:H118 E155:E160 E167:E168 E203:E208 L203:M208 I155:I160 I167:I168 L33:L50 E33:E50 E56:E73 M56:M73 E79:E96 M79:M96 E178:E195 J178:J195 E130:E147 I130:I147" name="Rango1"/>
  </protectedRanges>
  <mergeCells count="109">
    <mergeCell ref="E6:Q7"/>
    <mergeCell ref="E9:R9"/>
    <mergeCell ref="E10:R10"/>
    <mergeCell ref="E11:R11"/>
    <mergeCell ref="N77:N78"/>
    <mergeCell ref="F101:F102"/>
    <mergeCell ref="G101:G102"/>
    <mergeCell ref="J54:J55"/>
    <mergeCell ref="N54:N55"/>
    <mergeCell ref="O54:O55"/>
    <mergeCell ref="I31:I32"/>
    <mergeCell ref="J31:J32"/>
    <mergeCell ref="K31:L31"/>
    <mergeCell ref="M31:M32"/>
    <mergeCell ref="N31:N32"/>
    <mergeCell ref="E54:E55"/>
    <mergeCell ref="E77:E78"/>
    <mergeCell ref="E101:E102"/>
    <mergeCell ref="E76:P76"/>
    <mergeCell ref="E53:P53"/>
    <mergeCell ref="M101:M102"/>
    <mergeCell ref="N101:N102"/>
    <mergeCell ref="E31:E32"/>
    <mergeCell ref="H101:H102"/>
    <mergeCell ref="C1:S1"/>
    <mergeCell ref="E200:Q200"/>
    <mergeCell ref="E152:K152"/>
    <mergeCell ref="E127:K127"/>
    <mergeCell ref="E100:N100"/>
    <mergeCell ref="E30:O30"/>
    <mergeCell ref="E114:K114"/>
    <mergeCell ref="E165:E166"/>
    <mergeCell ref="E164:K164"/>
    <mergeCell ref="K176:K177"/>
    <mergeCell ref="E175:L175"/>
    <mergeCell ref="E52:K52"/>
    <mergeCell ref="E173:Q173"/>
    <mergeCell ref="D28:R28"/>
    <mergeCell ref="F31:F32"/>
    <mergeCell ref="G31:G32"/>
    <mergeCell ref="H31:H32"/>
    <mergeCell ref="O31:O32"/>
    <mergeCell ref="F54:F55"/>
    <mergeCell ref="G54:G55"/>
    <mergeCell ref="H54:H55"/>
    <mergeCell ref="I54:I55"/>
    <mergeCell ref="E119:R120"/>
    <mergeCell ref="E121:R122"/>
    <mergeCell ref="F77:F78"/>
    <mergeCell ref="G77:G78"/>
    <mergeCell ref="H77:H78"/>
    <mergeCell ref="I77:I78"/>
    <mergeCell ref="D112:R112"/>
    <mergeCell ref="E115:E116"/>
    <mergeCell ref="F115:F116"/>
    <mergeCell ref="G115:H115"/>
    <mergeCell ref="Q201:Q202"/>
    <mergeCell ref="D198:R198"/>
    <mergeCell ref="N201:N202"/>
    <mergeCell ref="O201:O202"/>
    <mergeCell ref="D171:R171"/>
    <mergeCell ref="F176:F177"/>
    <mergeCell ref="G176:G177"/>
    <mergeCell ref="D162:R162"/>
    <mergeCell ref="E201:E202"/>
    <mergeCell ref="G201:G202"/>
    <mergeCell ref="H201:H202"/>
    <mergeCell ref="L176:L177"/>
    <mergeCell ref="L201:M201"/>
    <mergeCell ref="I201:I202"/>
    <mergeCell ref="J201:K201"/>
    <mergeCell ref="K165:K166"/>
    <mergeCell ref="F201:F202"/>
    <mergeCell ref="H176:H177"/>
    <mergeCell ref="I176:J176"/>
    <mergeCell ref="E176:E177"/>
    <mergeCell ref="P201:P202"/>
    <mergeCell ref="F165:F166"/>
    <mergeCell ref="G165:G166"/>
    <mergeCell ref="H165:I165"/>
    <mergeCell ref="J165:J166"/>
    <mergeCell ref="D150:R150"/>
    <mergeCell ref="F153:F154"/>
    <mergeCell ref="G153:G154"/>
    <mergeCell ref="H153:I153"/>
    <mergeCell ref="K153:K154"/>
    <mergeCell ref="D125:R125"/>
    <mergeCell ref="F128:F129"/>
    <mergeCell ref="G128:G129"/>
    <mergeCell ref="H128:I128"/>
    <mergeCell ref="J128:J129"/>
    <mergeCell ref="K128:K129"/>
    <mergeCell ref="J153:J154"/>
    <mergeCell ref="E128:E129"/>
    <mergeCell ref="E153:E154"/>
    <mergeCell ref="K54:K55"/>
    <mergeCell ref="L54:M54"/>
    <mergeCell ref="I115:I116"/>
    <mergeCell ref="J115:J116"/>
    <mergeCell ref="K115:K116"/>
    <mergeCell ref="J77:J78"/>
    <mergeCell ref="P54:P55"/>
    <mergeCell ref="K77:K78"/>
    <mergeCell ref="L77:M77"/>
    <mergeCell ref="P77:P78"/>
    <mergeCell ref="O77:O78"/>
    <mergeCell ref="I101:I102"/>
    <mergeCell ref="J101:K101"/>
    <mergeCell ref="L101:L102"/>
  </mergeCells>
  <conditionalFormatting sqref="F103:M108 E117:J118 F155:I160 F167:J168 F203:P208 F33:N50 F56:G73 I56:O73 H79:H96 J79:O96 F79:F96 F130:G147 I130:I147">
    <cfRule type="expression" dxfId="1409" priority="46" stopIfTrue="1">
      <formula>E33&lt;&gt;""</formula>
    </cfRule>
  </conditionalFormatting>
  <conditionalFormatting sqref="H130:H147">
    <cfRule type="expression" dxfId="1408" priority="45" stopIfTrue="1">
      <formula>H130&lt;&gt;""</formula>
    </cfRule>
  </conditionalFormatting>
  <conditionalFormatting sqref="J130:J147">
    <cfRule type="expression" dxfId="1407" priority="44" stopIfTrue="1">
      <formula>J130&lt;&gt;""</formula>
    </cfRule>
  </conditionalFormatting>
  <conditionalFormatting sqref="F178:F195">
    <cfRule type="expression" dxfId="1406" priority="43" stopIfTrue="1">
      <formula>F178&lt;&gt;""</formula>
    </cfRule>
  </conditionalFormatting>
  <conditionalFormatting sqref="G178:G195">
    <cfRule type="expression" dxfId="1405" priority="42" stopIfTrue="1">
      <formula>G178&lt;&gt;""</formula>
    </cfRule>
  </conditionalFormatting>
  <conditionalFormatting sqref="H178:H195">
    <cfRule type="expression" dxfId="1404" priority="41" stopIfTrue="1">
      <formula>H178&lt;&gt;""</formula>
    </cfRule>
  </conditionalFormatting>
  <conditionalFormatting sqref="I178:I195">
    <cfRule type="expression" dxfId="1403" priority="40" stopIfTrue="1">
      <formula>I178&lt;&gt;""</formula>
    </cfRule>
  </conditionalFormatting>
  <conditionalFormatting sqref="J178:J195">
    <cfRule type="expression" dxfId="1402" priority="39" stopIfTrue="1">
      <formula>J178&lt;&gt;""</formula>
    </cfRule>
  </conditionalFormatting>
  <conditionalFormatting sqref="J155:J160">
    <cfRule type="expression" dxfId="1401" priority="38" stopIfTrue="1">
      <formula>J155&lt;&gt;""</formula>
    </cfRule>
  </conditionalFormatting>
  <conditionalFormatting sqref="E33:E50">
    <cfRule type="expression" dxfId="1400" priority="27" stopIfTrue="1">
      <formula>E33&lt;&gt;""</formula>
    </cfRule>
  </conditionalFormatting>
  <conditionalFormatting sqref="K178:K195">
    <cfRule type="expression" dxfId="1399" priority="14" stopIfTrue="1">
      <formula>K178&lt;&gt;""</formula>
    </cfRule>
  </conditionalFormatting>
  <conditionalFormatting sqref="E79:E96">
    <cfRule type="expression" dxfId="1398" priority="12" stopIfTrue="1">
      <formula>E79&lt;&gt;""</formula>
    </cfRule>
  </conditionalFormatting>
  <conditionalFormatting sqref="E56:E73">
    <cfRule type="expression" dxfId="1397" priority="13" stopIfTrue="1">
      <formula>E56&lt;&gt;""</formula>
    </cfRule>
  </conditionalFormatting>
  <conditionalFormatting sqref="E103:E108">
    <cfRule type="expression" dxfId="1396" priority="11" stopIfTrue="1">
      <formula>E103&lt;&gt;""</formula>
    </cfRule>
  </conditionalFormatting>
  <conditionalFormatting sqref="E130:E147">
    <cfRule type="expression" dxfId="1395" priority="10" stopIfTrue="1">
      <formula>E130&lt;&gt;""</formula>
    </cfRule>
  </conditionalFormatting>
  <conditionalFormatting sqref="E155:E160">
    <cfRule type="expression" dxfId="1394" priority="9" stopIfTrue="1">
      <formula>E155&lt;&gt;""</formula>
    </cfRule>
  </conditionalFormatting>
  <conditionalFormatting sqref="E167:E168">
    <cfRule type="expression" dxfId="1393" priority="8" stopIfTrue="1">
      <formula>E167&lt;&gt;""</formula>
    </cfRule>
  </conditionalFormatting>
  <conditionalFormatting sqref="E178:E195">
    <cfRule type="expression" dxfId="1392" priority="7" stopIfTrue="1">
      <formula>E178&lt;&gt;""</formula>
    </cfRule>
  </conditionalFormatting>
  <conditionalFormatting sqref="E203:E208">
    <cfRule type="expression" dxfId="1391" priority="6" stopIfTrue="1">
      <formula>E203&lt;&gt;""</formula>
    </cfRule>
  </conditionalFormatting>
  <conditionalFormatting sqref="I79:I96">
    <cfRule type="expression" dxfId="1390" priority="5" stopIfTrue="1">
      <formula>I79&lt;&gt;""</formula>
    </cfRule>
  </conditionalFormatting>
  <conditionalFormatting sqref="H56:H73">
    <cfRule type="expression" dxfId="1389" priority="4" stopIfTrue="1">
      <formula>H56&lt;&gt;""</formula>
    </cfRule>
  </conditionalFormatting>
  <conditionalFormatting sqref="G79:G96">
    <cfRule type="expression" dxfId="1388" priority="1" stopIfTrue="1">
      <formula>G79&lt;&gt;""</formula>
    </cfRule>
  </conditionalFormatting>
  <dataValidations count="2">
    <dataValidation type="decimal" operator="greaterThan" allowBlank="1" showErrorMessage="1" sqref="L203:M208 H117:H118 I167:I168 M79:M96 K103:K108 I155:I160 I130:I147" xr:uid="{00000000-0002-0000-0400-000000000000}">
      <formula1>0</formula1>
    </dataValidation>
    <dataValidation type="decimal" operator="greaterThan" allowBlank="1" showInputMessage="1" showErrorMessage="1" sqref="L33:L50 M56:M73 J178:J195" xr:uid="{00000000-0002-0000-0400-000001000000}">
      <formula1>0</formula1>
    </dataValidation>
  </dataValidations>
  <hyperlinks>
    <hyperlink ref="A5" location="'3. Datos Cultivos'!A1" display="3. Datos cultivos" xr:uid="{00000000-0004-0000-0400-000000000000}"/>
    <hyperlink ref="A7" location="'5. Instalaciones fijas'!A1" display="5. Instalaciones fijas" xr:uid="{00000000-0004-0000-0400-000001000000}"/>
    <hyperlink ref="A9" location="'7. Emisiones Fugitivas'!A1" display="7. Emisiones fugitivas" xr:uid="{00000000-0004-0000-0400-000002000000}"/>
    <hyperlink ref="A10" location="'8. Emisiones de proceso'!A1" display="8. Emisiones de proceso" xr:uid="{00000000-0004-0000-0400-000003000000}"/>
    <hyperlink ref="A11" location="'9. Información adicional'!A1" display="9. Información adicional" xr:uid="{00000000-0004-0000-0400-000004000000}"/>
    <hyperlink ref="A12" location="'10. Electricidad y otras energ.'!A1" display="10. Electricidad y otras energías" xr:uid="{00000000-0004-0000-0400-000005000000}"/>
    <hyperlink ref="A13" location="'11. Informe final. Resultados'!A1" display="11. Informe final: Resultados" xr:uid="{00000000-0004-0000-0400-000006000000}"/>
    <hyperlink ref="A14" location="'12. Factores de emisión'!A1" display="12. Factores de emisión" xr:uid="{00000000-0004-0000-0400-000007000000}"/>
    <hyperlink ref="A15" location="'13. Revisiones calculadora'!A1" display="13. Revisiones de la calculadora" xr:uid="{00000000-0004-0000-0400-000008000000}"/>
    <hyperlink ref="A8" location="'6. Vehículos y maquinaria'!A1" display="6. Vehículos y maquinaria" xr:uid="{00000000-0004-0000-0400-000009000000}"/>
    <hyperlink ref="A3" location="'1.Datos generales organización '!A1" display="1. Datos de la organización" xr:uid="{00000000-0004-0000-0400-00000A000000}"/>
    <hyperlink ref="A4" location="'2. Hoja de trabajo. Consumos'!A1" display="2. Hoja de trabajo. Consumos" xr:uid="{00000000-0004-0000-0400-00000B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72"/>
  <sheetViews>
    <sheetView showRowColHeaders="0" zoomScaleNormal="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5"/>
  <cols>
    <col min="1" max="1" width="27" style="195" customWidth="1"/>
    <col min="2" max="2" width="0.5703125" style="473" customWidth="1"/>
    <col min="3" max="3" width="1" style="82" customWidth="1"/>
    <col min="4" max="4" width="1.42578125" style="88" customWidth="1"/>
    <col min="5" max="5" width="24.7109375" style="88" customWidth="1"/>
    <col min="6" max="6" width="22.7109375" style="88" customWidth="1"/>
    <col min="7" max="7" width="22" style="88" customWidth="1"/>
    <col min="8" max="8" width="13.7109375" style="88" customWidth="1"/>
    <col min="9" max="11" width="9" style="88" customWidth="1"/>
    <col min="12" max="17" width="11.140625" style="88" customWidth="1"/>
    <col min="18" max="18" width="12.28515625" style="88" customWidth="1"/>
    <col min="19" max="19" width="3.42578125" style="88" customWidth="1"/>
    <col min="20" max="16384" width="11.42578125" style="88"/>
  </cols>
  <sheetData>
    <row r="1" spans="1:19" s="82" customFormat="1" ht="36" customHeight="1">
      <c r="A1" s="80"/>
      <c r="B1" s="473"/>
      <c r="C1" s="906" t="s">
        <v>288</v>
      </c>
      <c r="D1" s="906"/>
      <c r="E1" s="906"/>
      <c r="F1" s="906"/>
      <c r="G1" s="906"/>
      <c r="H1" s="906"/>
      <c r="I1" s="906"/>
      <c r="J1" s="906"/>
      <c r="K1" s="906"/>
      <c r="L1" s="906"/>
      <c r="M1" s="906"/>
      <c r="N1" s="906"/>
      <c r="O1" s="906"/>
      <c r="P1" s="939"/>
      <c r="Q1" s="939"/>
      <c r="R1" s="939"/>
      <c r="S1" s="939"/>
    </row>
    <row r="2" spans="1:19" ht="36" customHeight="1">
      <c r="B2" s="474"/>
      <c r="E2" s="815"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row>
    <row r="3" spans="1:19" ht="15" customHeight="1">
      <c r="A3" s="1306" t="s">
        <v>42</v>
      </c>
      <c r="B3" s="623"/>
      <c r="E3" s="358" t="s">
        <v>289</v>
      </c>
      <c r="F3" s="105"/>
      <c r="G3" s="105"/>
      <c r="H3" s="105"/>
      <c r="I3" s="105"/>
      <c r="J3" s="105"/>
      <c r="K3" s="105"/>
      <c r="M3" s="105"/>
      <c r="N3" s="105"/>
      <c r="O3" s="105"/>
      <c r="P3" s="105"/>
      <c r="Q3" s="105"/>
      <c r="R3" s="105"/>
      <c r="S3" s="154"/>
    </row>
    <row r="4" spans="1:19" ht="15" customHeight="1">
      <c r="A4" s="1306" t="s">
        <v>44</v>
      </c>
      <c r="B4" s="623"/>
      <c r="E4" s="178"/>
      <c r="F4" s="105"/>
      <c r="G4" s="105"/>
      <c r="H4" s="105"/>
      <c r="I4" s="105"/>
      <c r="J4" s="105"/>
      <c r="K4" s="105"/>
      <c r="M4" s="105"/>
      <c r="N4" s="105"/>
      <c r="O4" s="105"/>
      <c r="P4" s="105"/>
      <c r="Q4" s="105"/>
      <c r="R4" s="105"/>
      <c r="S4" s="154"/>
    </row>
    <row r="5" spans="1:19" ht="15" customHeight="1">
      <c r="A5" s="1306" t="s">
        <v>45</v>
      </c>
      <c r="B5" s="623"/>
      <c r="E5" s="312" t="s">
        <v>290</v>
      </c>
      <c r="F5" s="105"/>
      <c r="G5" s="105"/>
      <c r="H5" s="105"/>
      <c r="I5" s="105"/>
      <c r="J5" s="105"/>
      <c r="K5" s="105"/>
      <c r="L5" s="157"/>
      <c r="M5" s="105"/>
      <c r="N5" s="105"/>
      <c r="O5" s="105"/>
      <c r="P5" s="105"/>
      <c r="Q5" s="105"/>
      <c r="R5" s="105"/>
      <c r="S5" s="154"/>
    </row>
    <row r="6" spans="1:19" ht="15" customHeight="1">
      <c r="A6" s="1306" t="s">
        <v>48</v>
      </c>
      <c r="B6" s="623"/>
      <c r="E6" s="1045" t="s">
        <v>291</v>
      </c>
      <c r="F6" s="1045"/>
      <c r="G6" s="1045"/>
      <c r="H6" s="1045"/>
      <c r="I6" s="1045"/>
      <c r="J6" s="1045"/>
      <c r="K6" s="1045"/>
      <c r="L6" s="1045"/>
      <c r="M6" s="1045"/>
      <c r="N6" s="1045"/>
      <c r="O6" s="1045"/>
      <c r="P6" s="1045"/>
      <c r="Q6" s="1045"/>
      <c r="R6" s="1045"/>
      <c r="S6" s="154"/>
    </row>
    <row r="7" spans="1:19" ht="15" customHeight="1">
      <c r="A7" s="476" t="s">
        <v>50</v>
      </c>
      <c r="E7" s="1045"/>
      <c r="F7" s="1045"/>
      <c r="G7" s="1045"/>
      <c r="H7" s="1045"/>
      <c r="I7" s="1045"/>
      <c r="J7" s="1045"/>
      <c r="K7" s="1045"/>
      <c r="L7" s="1045"/>
      <c r="M7" s="1045"/>
      <c r="N7" s="1045"/>
      <c r="O7" s="1045"/>
      <c r="P7" s="1045"/>
      <c r="Q7" s="1045"/>
      <c r="R7" s="1045"/>
      <c r="S7" s="154"/>
    </row>
    <row r="8" spans="1:19" ht="15" customHeight="1">
      <c r="A8" s="1306" t="s">
        <v>51</v>
      </c>
      <c r="E8" s="1046"/>
      <c r="F8" s="1046"/>
      <c r="G8" s="1046"/>
      <c r="H8" s="1046"/>
      <c r="I8" s="1046"/>
      <c r="J8" s="1046"/>
      <c r="K8" s="1046"/>
      <c r="L8" s="1046"/>
      <c r="M8" s="1046"/>
      <c r="N8" s="1045"/>
      <c r="O8" s="1045"/>
      <c r="P8" s="1045"/>
      <c r="Q8" s="1045"/>
      <c r="R8" s="1045"/>
      <c r="S8" s="154"/>
    </row>
    <row r="9" spans="1:19" ht="15" customHeight="1">
      <c r="A9" s="1306" t="s">
        <v>52</v>
      </c>
      <c r="E9" s="1045"/>
      <c r="F9" s="1045"/>
      <c r="G9" s="1045"/>
      <c r="H9" s="1045"/>
      <c r="I9" s="1045"/>
      <c r="J9" s="1045"/>
      <c r="K9" s="1045"/>
      <c r="L9" s="1045"/>
      <c r="M9" s="1045"/>
      <c r="N9" s="1045"/>
      <c r="O9" s="1045"/>
      <c r="P9" s="1045"/>
      <c r="Q9" s="1045"/>
      <c r="R9" s="1045"/>
    </row>
    <row r="10" spans="1:19" ht="15" customHeight="1">
      <c r="A10" s="1306" t="s">
        <v>56</v>
      </c>
      <c r="E10" s="312" t="s">
        <v>292</v>
      </c>
      <c r="F10" s="72"/>
      <c r="G10" s="72"/>
      <c r="H10" s="72"/>
      <c r="I10" s="72"/>
      <c r="J10" s="72"/>
      <c r="K10" s="72"/>
      <c r="L10" s="72"/>
      <c r="M10" s="72"/>
      <c r="N10" s="72"/>
      <c r="O10" s="72"/>
      <c r="P10" s="159"/>
      <c r="Q10" s="159"/>
      <c r="R10" s="159"/>
    </row>
    <row r="11" spans="1:19" ht="15" customHeight="1">
      <c r="A11" s="1306" t="s">
        <v>57</v>
      </c>
      <c r="E11" s="1045" t="s">
        <v>293</v>
      </c>
      <c r="F11" s="1045"/>
      <c r="G11" s="1045"/>
      <c r="H11" s="1045"/>
      <c r="I11" s="1045"/>
      <c r="J11" s="1045"/>
      <c r="K11" s="1045"/>
      <c r="L11" s="1045"/>
      <c r="M11" s="1045"/>
      <c r="N11" s="1045"/>
      <c r="O11" s="1045"/>
      <c r="P11" s="1045"/>
      <c r="Q11" s="1045"/>
      <c r="R11" s="1045"/>
    </row>
    <row r="12" spans="1:19" ht="15" customHeight="1">
      <c r="A12" s="1306" t="s">
        <v>58</v>
      </c>
      <c r="E12" s="1045"/>
      <c r="F12" s="1045"/>
      <c r="G12" s="1045"/>
      <c r="H12" s="1045"/>
      <c r="I12" s="1045"/>
      <c r="J12" s="1045"/>
      <c r="K12" s="1045"/>
      <c r="L12" s="1045"/>
      <c r="M12" s="1045"/>
      <c r="N12" s="1045"/>
      <c r="O12" s="1045"/>
      <c r="P12" s="1045"/>
      <c r="Q12" s="1045"/>
      <c r="R12" s="1045"/>
    </row>
    <row r="13" spans="1:19" ht="15" customHeight="1">
      <c r="A13" s="1306" t="s">
        <v>60</v>
      </c>
      <c r="E13" s="1045"/>
      <c r="F13" s="1045"/>
      <c r="G13" s="1045"/>
      <c r="H13" s="1045"/>
      <c r="I13" s="1045"/>
      <c r="J13" s="1045"/>
      <c r="K13" s="1045"/>
      <c r="L13" s="1045"/>
      <c r="M13" s="1045"/>
      <c r="N13" s="1045"/>
      <c r="O13" s="1045"/>
      <c r="P13" s="1045"/>
      <c r="Q13" s="1045"/>
      <c r="R13" s="1045"/>
    </row>
    <row r="14" spans="1:19" ht="15" customHeight="1">
      <c r="A14" s="1306" t="s">
        <v>61</v>
      </c>
      <c r="E14" s="1045"/>
      <c r="F14" s="1045"/>
      <c r="G14" s="1046"/>
      <c r="H14" s="1045"/>
      <c r="I14" s="1045"/>
      <c r="J14" s="1046"/>
      <c r="K14" s="1045"/>
      <c r="L14" s="1045"/>
      <c r="M14" s="1045"/>
      <c r="N14" s="1045"/>
      <c r="O14" s="1045"/>
      <c r="P14" s="1045"/>
      <c r="Q14" s="1045"/>
      <c r="R14" s="1045"/>
    </row>
    <row r="15" spans="1:19" ht="15" customHeight="1">
      <c r="A15" s="1306" t="s">
        <v>62</v>
      </c>
      <c r="C15" s="128"/>
      <c r="D15" s="82"/>
      <c r="E15" s="1045"/>
      <c r="F15" s="1045"/>
      <c r="G15" s="1045"/>
      <c r="H15" s="1045"/>
      <c r="I15" s="1045"/>
      <c r="J15" s="1045"/>
      <c r="K15" s="1045"/>
      <c r="L15" s="1045"/>
      <c r="M15" s="1045"/>
      <c r="N15" s="1045"/>
      <c r="O15" s="1045"/>
      <c r="P15" s="1045"/>
      <c r="Q15" s="1045"/>
      <c r="R15" s="1045"/>
    </row>
    <row r="16" spans="1:19" ht="15" customHeight="1">
      <c r="A16" s="624"/>
      <c r="C16" s="128"/>
      <c r="D16" s="82"/>
      <c r="E16" s="940" t="s">
        <v>294</v>
      </c>
      <c r="F16" s="940"/>
      <c r="G16" s="941"/>
      <c r="H16" s="940"/>
      <c r="I16" s="940"/>
      <c r="J16" s="941"/>
      <c r="K16" s="940"/>
      <c r="L16" s="940"/>
      <c r="M16" s="940"/>
      <c r="N16" s="940"/>
      <c r="O16" s="940"/>
      <c r="P16" s="940"/>
      <c r="Q16" s="940"/>
      <c r="R16" s="940"/>
    </row>
    <row r="17" spans="1:20" ht="15" customHeight="1">
      <c r="A17" s="624"/>
      <c r="E17" s="940"/>
      <c r="F17" s="940"/>
      <c r="G17" s="940"/>
      <c r="H17" s="940"/>
      <c r="I17" s="940"/>
      <c r="J17" s="940"/>
      <c r="K17" s="940"/>
      <c r="L17" s="940"/>
      <c r="M17" s="940"/>
      <c r="N17" s="940"/>
      <c r="O17" s="940"/>
      <c r="P17" s="940"/>
      <c r="Q17" s="940"/>
      <c r="R17" s="940"/>
      <c r="S17" s="155"/>
      <c r="T17" s="155"/>
    </row>
    <row r="18" spans="1:20" ht="15" customHeight="1">
      <c r="A18" s="624"/>
      <c r="B18" s="475"/>
      <c r="P18" s="155"/>
      <c r="Q18" s="155"/>
      <c r="R18" s="155"/>
      <c r="S18" s="155"/>
      <c r="T18" s="155"/>
    </row>
    <row r="19" spans="1:20" s="119" customFormat="1" ht="15" customHeight="1">
      <c r="A19" s="195"/>
      <c r="B19" s="473"/>
      <c r="C19" s="82"/>
      <c r="D19" s="1017" t="s">
        <v>295</v>
      </c>
      <c r="E19" s="1017"/>
      <c r="F19" s="1349"/>
      <c r="G19" s="1349"/>
      <c r="H19" s="1349"/>
      <c r="I19" s="1349"/>
      <c r="J19" s="1349"/>
      <c r="K19" s="1349"/>
      <c r="L19" s="1349"/>
      <c r="M19" s="1349"/>
      <c r="N19" s="1349"/>
      <c r="O19" s="1349"/>
      <c r="P19" s="1349"/>
      <c r="Q19" s="1349"/>
      <c r="R19" s="1349"/>
      <c r="S19" s="88"/>
    </row>
    <row r="20" spans="1:20" ht="15" customHeight="1">
      <c r="B20" s="475"/>
    </row>
    <row r="21" spans="1:20" ht="15" customHeight="1">
      <c r="B21" s="475"/>
      <c r="E21" s="924" t="s">
        <v>296</v>
      </c>
      <c r="F21" s="924"/>
      <c r="G21" s="924"/>
      <c r="H21" s="924"/>
      <c r="I21" s="924"/>
      <c r="J21" s="924"/>
      <c r="K21" s="924"/>
      <c r="L21" s="924"/>
      <c r="M21" s="924"/>
      <c r="N21" s="924"/>
      <c r="O21" s="924"/>
      <c r="P21" s="924"/>
      <c r="Q21" s="924"/>
      <c r="R21" s="924"/>
    </row>
    <row r="22" spans="1:20" ht="15" customHeight="1">
      <c r="A22" s="196"/>
      <c r="B22" s="475"/>
      <c r="E22" s="924"/>
      <c r="F22" s="924"/>
      <c r="G22" s="924"/>
      <c r="H22" s="924"/>
      <c r="I22" s="924"/>
      <c r="J22" s="924"/>
      <c r="K22" s="924"/>
      <c r="L22" s="924"/>
      <c r="M22" s="924"/>
      <c r="N22" s="924"/>
      <c r="O22" s="924"/>
      <c r="P22" s="924"/>
      <c r="Q22" s="924"/>
      <c r="R22" s="924"/>
    </row>
    <row r="23" spans="1:20" ht="15" customHeight="1">
      <c r="A23" s="196"/>
      <c r="B23" s="475"/>
      <c r="E23" s="186"/>
      <c r="F23" s="186"/>
      <c r="G23" s="186"/>
      <c r="H23" s="186"/>
      <c r="I23" s="186"/>
      <c r="J23" s="186"/>
    </row>
    <row r="24" spans="1:20" ht="15" customHeight="1">
      <c r="A24" s="624"/>
      <c r="E24" s="1036" t="s">
        <v>297</v>
      </c>
      <c r="F24" s="1047" t="s">
        <v>298</v>
      </c>
      <c r="G24" s="1044" t="s">
        <v>299</v>
      </c>
      <c r="H24" s="1040" t="s">
        <v>300</v>
      </c>
      <c r="I24" s="1041"/>
      <c r="J24" s="1041"/>
      <c r="K24" s="1041"/>
      <c r="L24" s="1041"/>
      <c r="M24" s="1042"/>
      <c r="N24" s="1039" t="s">
        <v>301</v>
      </c>
      <c r="O24" s="1036"/>
      <c r="P24" s="1037"/>
      <c r="Q24" s="1038" t="s">
        <v>302</v>
      </c>
    </row>
    <row r="25" spans="1:20" ht="15" customHeight="1">
      <c r="A25" s="196"/>
      <c r="B25" s="475"/>
      <c r="E25" s="1036"/>
      <c r="F25" s="1047"/>
      <c r="G25" s="1044"/>
      <c r="H25" s="1350" t="s">
        <v>303</v>
      </c>
      <c r="I25" s="1351"/>
      <c r="J25" s="1352"/>
      <c r="K25" s="1350" t="s">
        <v>304</v>
      </c>
      <c r="L25" s="1351"/>
      <c r="M25" s="1352"/>
      <c r="N25" s="1040"/>
      <c r="O25" s="1041"/>
      <c r="P25" s="1042"/>
      <c r="Q25" s="1038"/>
    </row>
    <row r="26" spans="1:20" ht="15" customHeight="1">
      <c r="E26" s="1036"/>
      <c r="F26" s="1048"/>
      <c r="G26" s="1044"/>
      <c r="H26" s="1353" t="s">
        <v>305</v>
      </c>
      <c r="I26" s="1353" t="s">
        <v>306</v>
      </c>
      <c r="J26" s="1353" t="s">
        <v>307</v>
      </c>
      <c r="K26" s="1353" t="s">
        <v>305</v>
      </c>
      <c r="L26" s="1353" t="s">
        <v>306</v>
      </c>
      <c r="M26" s="1353" t="s">
        <v>307</v>
      </c>
      <c r="N26" s="1353" t="s">
        <v>308</v>
      </c>
      <c r="O26" s="1353" t="s">
        <v>309</v>
      </c>
      <c r="P26" s="1353" t="s">
        <v>310</v>
      </c>
      <c r="Q26" s="1038"/>
    </row>
    <row r="27" spans="1:20" ht="15" customHeight="1">
      <c r="E27" s="1354"/>
      <c r="F27" s="226"/>
      <c r="G27" s="1355"/>
      <c r="H27" s="618" t="str">
        <f>Datos!F1343</f>
        <v/>
      </c>
      <c r="I27" s="618" t="str">
        <f>Datos!G1343</f>
        <v/>
      </c>
      <c r="J27" s="618" t="str">
        <f>Datos!H1343</f>
        <v/>
      </c>
      <c r="K27" s="1356"/>
      <c r="L27" s="1356"/>
      <c r="M27" s="1356"/>
      <c r="N27" s="412" t="str">
        <f>Datos!L1343</f>
        <v/>
      </c>
      <c r="O27" s="412" t="str">
        <f>Datos!M1343</f>
        <v/>
      </c>
      <c r="P27" s="412" t="str">
        <f>Datos!N1343</f>
        <v/>
      </c>
      <c r="Q27" s="412" t="str">
        <f>Datos!O1343</f>
        <v/>
      </c>
    </row>
    <row r="28" spans="1:20" ht="15" customHeight="1">
      <c r="E28" s="1354"/>
      <c r="F28" s="226"/>
      <c r="G28" s="1355"/>
      <c r="H28" s="618" t="str">
        <f>Datos!F1344</f>
        <v/>
      </c>
      <c r="I28" s="618" t="str">
        <f>Datos!G1344</f>
        <v/>
      </c>
      <c r="J28" s="618" t="str">
        <f>Datos!H1344</f>
        <v/>
      </c>
      <c r="K28" s="1356"/>
      <c r="L28" s="1356"/>
      <c r="M28" s="1356"/>
      <c r="N28" s="412" t="str">
        <f>Datos!L1344</f>
        <v/>
      </c>
      <c r="O28" s="412" t="str">
        <f>Datos!M1344</f>
        <v/>
      </c>
      <c r="P28" s="412" t="str">
        <f>Datos!N1344</f>
        <v/>
      </c>
      <c r="Q28" s="412" t="str">
        <f>Datos!O1344</f>
        <v/>
      </c>
    </row>
    <row r="29" spans="1:20" ht="15" customHeight="1">
      <c r="A29" s="624"/>
      <c r="E29" s="1354"/>
      <c r="F29" s="226"/>
      <c r="G29" s="1355"/>
      <c r="H29" s="618" t="str">
        <f>Datos!F1345</f>
        <v/>
      </c>
      <c r="I29" s="618" t="str">
        <f>Datos!G1345</f>
        <v/>
      </c>
      <c r="J29" s="618" t="str">
        <f>Datos!H1345</f>
        <v/>
      </c>
      <c r="K29" s="1356"/>
      <c r="L29" s="1356"/>
      <c r="M29" s="1356"/>
      <c r="N29" s="412" t="str">
        <f>Datos!L1345</f>
        <v/>
      </c>
      <c r="O29" s="412" t="str">
        <f>Datos!M1345</f>
        <v/>
      </c>
      <c r="P29" s="412" t="str">
        <f>Datos!N1345</f>
        <v/>
      </c>
      <c r="Q29" s="412" t="str">
        <f>Datos!O1345</f>
        <v/>
      </c>
    </row>
    <row r="30" spans="1:20" ht="15" customHeight="1">
      <c r="A30" s="624"/>
      <c r="E30" s="1354"/>
      <c r="F30" s="226"/>
      <c r="G30" s="1355"/>
      <c r="H30" s="618" t="str">
        <f>Datos!F1346</f>
        <v/>
      </c>
      <c r="I30" s="618" t="str">
        <f>Datos!G1346</f>
        <v/>
      </c>
      <c r="J30" s="618" t="str">
        <f>Datos!H1346</f>
        <v/>
      </c>
      <c r="K30" s="1356"/>
      <c r="L30" s="1356"/>
      <c r="M30" s="1356"/>
      <c r="N30" s="412" t="str">
        <f>Datos!L1346</f>
        <v/>
      </c>
      <c r="O30" s="412" t="str">
        <f>Datos!M1346</f>
        <v/>
      </c>
      <c r="P30" s="412" t="str">
        <f>Datos!N1346</f>
        <v/>
      </c>
      <c r="Q30" s="412" t="str">
        <f>Datos!O1346</f>
        <v/>
      </c>
    </row>
    <row r="31" spans="1:20" ht="15" customHeight="1">
      <c r="A31" s="624"/>
      <c r="E31" s="1354"/>
      <c r="F31" s="226"/>
      <c r="G31" s="1355"/>
      <c r="H31" s="618" t="str">
        <f>Datos!F1347</f>
        <v/>
      </c>
      <c r="I31" s="618" t="str">
        <f>Datos!G1347</f>
        <v/>
      </c>
      <c r="J31" s="618" t="str">
        <f>Datos!H1347</f>
        <v/>
      </c>
      <c r="K31" s="1356"/>
      <c r="L31" s="1356"/>
      <c r="M31" s="1356"/>
      <c r="N31" s="412" t="str">
        <f>Datos!L1347</f>
        <v/>
      </c>
      <c r="O31" s="412" t="str">
        <f>Datos!M1347</f>
        <v/>
      </c>
      <c r="P31" s="412" t="str">
        <f>Datos!N1347</f>
        <v/>
      </c>
      <c r="Q31" s="412" t="str">
        <f>Datos!O1347</f>
        <v/>
      </c>
    </row>
    <row r="32" spans="1:20" ht="15" customHeight="1">
      <c r="A32" s="624"/>
      <c r="E32" s="1354"/>
      <c r="F32" s="226"/>
      <c r="G32" s="1355"/>
      <c r="H32" s="618" t="str">
        <f>Datos!F1348</f>
        <v/>
      </c>
      <c r="I32" s="618" t="str">
        <f>Datos!G1348</f>
        <v/>
      </c>
      <c r="J32" s="618" t="str">
        <f>Datos!H1348</f>
        <v/>
      </c>
      <c r="K32" s="1356"/>
      <c r="L32" s="1356"/>
      <c r="M32" s="1356"/>
      <c r="N32" s="412" t="str">
        <f>Datos!L1348</f>
        <v/>
      </c>
      <c r="O32" s="412" t="str">
        <f>Datos!M1348</f>
        <v/>
      </c>
      <c r="P32" s="412" t="str">
        <f>Datos!N1348</f>
        <v/>
      </c>
      <c r="Q32" s="412" t="str">
        <f>Datos!O1348</f>
        <v/>
      </c>
    </row>
    <row r="33" spans="1:17" ht="15" customHeight="1">
      <c r="A33" s="624"/>
      <c r="E33" s="1354"/>
      <c r="F33" s="226"/>
      <c r="G33" s="1355"/>
      <c r="H33" s="618" t="str">
        <f>Datos!F1349</f>
        <v/>
      </c>
      <c r="I33" s="618" t="str">
        <f>Datos!G1349</f>
        <v/>
      </c>
      <c r="J33" s="618" t="str">
        <f>Datos!H1349</f>
        <v/>
      </c>
      <c r="K33" s="1356"/>
      <c r="L33" s="1356"/>
      <c r="M33" s="1356"/>
      <c r="N33" s="412" t="str">
        <f>Datos!L1349</f>
        <v/>
      </c>
      <c r="O33" s="412" t="str">
        <f>Datos!M1349</f>
        <v/>
      </c>
      <c r="P33" s="412" t="str">
        <f>Datos!N1349</f>
        <v/>
      </c>
      <c r="Q33" s="412" t="str">
        <f>Datos!O1349</f>
        <v/>
      </c>
    </row>
    <row r="34" spans="1:17" ht="15" customHeight="1">
      <c r="E34" s="1354"/>
      <c r="F34" s="226"/>
      <c r="G34" s="1355"/>
      <c r="H34" s="618" t="str">
        <f>Datos!F1350</f>
        <v/>
      </c>
      <c r="I34" s="618" t="str">
        <f>Datos!G1350</f>
        <v/>
      </c>
      <c r="J34" s="618" t="str">
        <f>Datos!H1350</f>
        <v/>
      </c>
      <c r="K34" s="1356"/>
      <c r="L34" s="1356"/>
      <c r="M34" s="1356"/>
      <c r="N34" s="412" t="str">
        <f>Datos!L1350</f>
        <v/>
      </c>
      <c r="O34" s="412" t="str">
        <f>Datos!M1350</f>
        <v/>
      </c>
      <c r="P34" s="412" t="str">
        <f>Datos!N1350</f>
        <v/>
      </c>
      <c r="Q34" s="412" t="str">
        <f>Datos!O1350</f>
        <v/>
      </c>
    </row>
    <row r="35" spans="1:17" ht="15" customHeight="1">
      <c r="E35" s="1354"/>
      <c r="F35" s="226"/>
      <c r="G35" s="1355"/>
      <c r="H35" s="618" t="str">
        <f>Datos!F1351</f>
        <v/>
      </c>
      <c r="I35" s="618" t="str">
        <f>Datos!G1351</f>
        <v/>
      </c>
      <c r="J35" s="618" t="str">
        <f>Datos!H1351</f>
        <v/>
      </c>
      <c r="K35" s="1356"/>
      <c r="L35" s="1356"/>
      <c r="M35" s="1356"/>
      <c r="N35" s="412" t="str">
        <f>Datos!L1351</f>
        <v/>
      </c>
      <c r="O35" s="412" t="str">
        <f>Datos!M1351</f>
        <v/>
      </c>
      <c r="P35" s="412" t="str">
        <f>Datos!N1351</f>
        <v/>
      </c>
      <c r="Q35" s="412" t="str">
        <f>Datos!O1351</f>
        <v/>
      </c>
    </row>
    <row r="36" spans="1:17" ht="15" customHeight="1">
      <c r="E36" s="1354"/>
      <c r="F36" s="226"/>
      <c r="G36" s="1355"/>
      <c r="H36" s="618" t="str">
        <f>Datos!F1352</f>
        <v/>
      </c>
      <c r="I36" s="618" t="str">
        <f>Datos!G1352</f>
        <v/>
      </c>
      <c r="J36" s="618" t="str">
        <f>Datos!H1352</f>
        <v/>
      </c>
      <c r="K36" s="1356"/>
      <c r="L36" s="1356"/>
      <c r="M36" s="1356"/>
      <c r="N36" s="412" t="str">
        <f>Datos!L1352</f>
        <v/>
      </c>
      <c r="O36" s="412" t="str">
        <f>Datos!M1352</f>
        <v/>
      </c>
      <c r="P36" s="412" t="str">
        <f>Datos!N1352</f>
        <v/>
      </c>
      <c r="Q36" s="412" t="str">
        <f>Datos!O1352</f>
        <v/>
      </c>
    </row>
    <row r="37" spans="1:17" ht="15" customHeight="1">
      <c r="E37" s="1354"/>
      <c r="F37" s="226"/>
      <c r="G37" s="1355"/>
      <c r="H37" s="618" t="str">
        <f>Datos!F1353</f>
        <v/>
      </c>
      <c r="I37" s="618" t="str">
        <f>Datos!G1353</f>
        <v/>
      </c>
      <c r="J37" s="618" t="str">
        <f>Datos!H1353</f>
        <v/>
      </c>
      <c r="K37" s="1356"/>
      <c r="L37" s="1356"/>
      <c r="M37" s="1356"/>
      <c r="N37" s="412" t="str">
        <f>Datos!L1353</f>
        <v/>
      </c>
      <c r="O37" s="412" t="str">
        <f>Datos!M1353</f>
        <v/>
      </c>
      <c r="P37" s="412" t="str">
        <f>Datos!N1353</f>
        <v/>
      </c>
      <c r="Q37" s="412" t="str">
        <f>Datos!O1353</f>
        <v/>
      </c>
    </row>
    <row r="38" spans="1:17" ht="15" customHeight="1">
      <c r="E38" s="1354"/>
      <c r="F38" s="226"/>
      <c r="G38" s="1355"/>
      <c r="H38" s="618" t="str">
        <f>Datos!F1354</f>
        <v/>
      </c>
      <c r="I38" s="618" t="str">
        <f>Datos!G1354</f>
        <v/>
      </c>
      <c r="J38" s="618" t="str">
        <f>Datos!H1354</f>
        <v/>
      </c>
      <c r="K38" s="1356"/>
      <c r="L38" s="1356"/>
      <c r="M38" s="1356"/>
      <c r="N38" s="412" t="str">
        <f>Datos!L1354</f>
        <v/>
      </c>
      <c r="O38" s="412" t="str">
        <f>Datos!M1354</f>
        <v/>
      </c>
      <c r="P38" s="412" t="str">
        <f>Datos!N1354</f>
        <v/>
      </c>
      <c r="Q38" s="412" t="str">
        <f>Datos!O1354</f>
        <v/>
      </c>
    </row>
    <row r="39" spans="1:17" ht="15" customHeight="1">
      <c r="E39" s="1354"/>
      <c r="F39" s="226"/>
      <c r="G39" s="1355"/>
      <c r="H39" s="618" t="str">
        <f>Datos!F1355</f>
        <v/>
      </c>
      <c r="I39" s="618" t="str">
        <f>Datos!G1355</f>
        <v/>
      </c>
      <c r="J39" s="618" t="str">
        <f>Datos!H1355</f>
        <v/>
      </c>
      <c r="K39" s="1356"/>
      <c r="L39" s="1356"/>
      <c r="M39" s="1356"/>
      <c r="N39" s="412" t="str">
        <f>Datos!L1355</f>
        <v/>
      </c>
      <c r="O39" s="412" t="str">
        <f>Datos!M1355</f>
        <v/>
      </c>
      <c r="P39" s="412" t="str">
        <f>Datos!N1355</f>
        <v/>
      </c>
      <c r="Q39" s="412" t="str">
        <f>Datos!O1355</f>
        <v/>
      </c>
    </row>
    <row r="40" spans="1:17" ht="15" customHeight="1">
      <c r="E40" s="1354"/>
      <c r="F40" s="226"/>
      <c r="G40" s="1355"/>
      <c r="H40" s="618" t="str">
        <f>Datos!F1356</f>
        <v/>
      </c>
      <c r="I40" s="618" t="str">
        <f>Datos!G1356</f>
        <v/>
      </c>
      <c r="J40" s="618" t="str">
        <f>Datos!H1356</f>
        <v/>
      </c>
      <c r="K40" s="1356"/>
      <c r="L40" s="1356"/>
      <c r="M40" s="1356"/>
      <c r="N40" s="412" t="str">
        <f>Datos!L1356</f>
        <v/>
      </c>
      <c r="O40" s="412" t="str">
        <f>Datos!M1356</f>
        <v/>
      </c>
      <c r="P40" s="412" t="str">
        <f>Datos!N1356</f>
        <v/>
      </c>
      <c r="Q40" s="412" t="str">
        <f>Datos!O1356</f>
        <v/>
      </c>
    </row>
    <row r="41" spans="1:17" ht="15" customHeight="1">
      <c r="E41" s="1354"/>
      <c r="F41" s="226"/>
      <c r="G41" s="1355"/>
      <c r="H41" s="618" t="str">
        <f>Datos!F1357</f>
        <v/>
      </c>
      <c r="I41" s="618" t="str">
        <f>Datos!G1357</f>
        <v/>
      </c>
      <c r="J41" s="618" t="str">
        <f>Datos!H1357</f>
        <v/>
      </c>
      <c r="K41" s="1356"/>
      <c r="L41" s="1356"/>
      <c r="M41" s="1356"/>
      <c r="N41" s="412" t="str">
        <f>Datos!L1357</f>
        <v/>
      </c>
      <c r="O41" s="412" t="str">
        <f>Datos!M1357</f>
        <v/>
      </c>
      <c r="P41" s="412" t="str">
        <f>Datos!N1357</f>
        <v/>
      </c>
      <c r="Q41" s="412" t="str">
        <f>Datos!O1357</f>
        <v/>
      </c>
    </row>
    <row r="42" spans="1:17" ht="15" customHeight="1">
      <c r="E42" s="1354"/>
      <c r="F42" s="226"/>
      <c r="G42" s="1355"/>
      <c r="H42" s="618" t="str">
        <f>Datos!F1358</f>
        <v/>
      </c>
      <c r="I42" s="618" t="str">
        <f>Datos!G1358</f>
        <v/>
      </c>
      <c r="J42" s="618" t="str">
        <f>Datos!H1358</f>
        <v/>
      </c>
      <c r="K42" s="1356"/>
      <c r="L42" s="1356"/>
      <c r="M42" s="1356"/>
      <c r="N42" s="412" t="str">
        <f>Datos!L1358</f>
        <v/>
      </c>
      <c r="O42" s="412" t="str">
        <f>Datos!M1358</f>
        <v/>
      </c>
      <c r="P42" s="412" t="str">
        <f>Datos!N1358</f>
        <v/>
      </c>
      <c r="Q42" s="412" t="str">
        <f>Datos!O1358</f>
        <v/>
      </c>
    </row>
    <row r="43" spans="1:17" ht="15" customHeight="1">
      <c r="E43" s="1354"/>
      <c r="F43" s="226"/>
      <c r="G43" s="1355"/>
      <c r="H43" s="618" t="str">
        <f>Datos!F1359</f>
        <v/>
      </c>
      <c r="I43" s="618" t="str">
        <f>Datos!G1359</f>
        <v/>
      </c>
      <c r="J43" s="618" t="str">
        <f>Datos!H1359</f>
        <v/>
      </c>
      <c r="K43" s="1356"/>
      <c r="L43" s="1356"/>
      <c r="M43" s="1356"/>
      <c r="N43" s="412" t="str">
        <f>Datos!L1359</f>
        <v/>
      </c>
      <c r="O43" s="412" t="str">
        <f>Datos!M1359</f>
        <v/>
      </c>
      <c r="P43" s="412" t="str">
        <f>Datos!N1359</f>
        <v/>
      </c>
      <c r="Q43" s="412" t="str">
        <f>Datos!O1359</f>
        <v/>
      </c>
    </row>
    <row r="44" spans="1:17" ht="15" customHeight="1">
      <c r="E44" s="1354"/>
      <c r="F44" s="226"/>
      <c r="G44" s="1355"/>
      <c r="H44" s="618" t="str">
        <f>Datos!F1360</f>
        <v/>
      </c>
      <c r="I44" s="618" t="str">
        <f>Datos!G1360</f>
        <v/>
      </c>
      <c r="J44" s="618" t="str">
        <f>Datos!H1360</f>
        <v/>
      </c>
      <c r="K44" s="1356"/>
      <c r="L44" s="1356"/>
      <c r="M44" s="1356"/>
      <c r="N44" s="412" t="str">
        <f>Datos!L1360</f>
        <v/>
      </c>
      <c r="O44" s="412" t="str">
        <f>Datos!M1360</f>
        <v/>
      </c>
      <c r="P44" s="412" t="str">
        <f>Datos!N1360</f>
        <v/>
      </c>
      <c r="Q44" s="412" t="str">
        <f>Datos!O1360</f>
        <v/>
      </c>
    </row>
    <row r="45" spans="1:17" ht="15" customHeight="1">
      <c r="E45" s="1354"/>
      <c r="F45" s="226"/>
      <c r="G45" s="1355"/>
      <c r="H45" s="618" t="str">
        <f>Datos!F1361</f>
        <v/>
      </c>
      <c r="I45" s="618" t="str">
        <f>Datos!G1361</f>
        <v/>
      </c>
      <c r="J45" s="618" t="str">
        <f>Datos!H1361</f>
        <v/>
      </c>
      <c r="K45" s="1356"/>
      <c r="L45" s="1356"/>
      <c r="M45" s="1356"/>
      <c r="N45" s="412" t="str">
        <f>Datos!L1361</f>
        <v/>
      </c>
      <c r="O45" s="412" t="str">
        <f>Datos!M1361</f>
        <v/>
      </c>
      <c r="P45" s="412" t="str">
        <f>Datos!N1361</f>
        <v/>
      </c>
      <c r="Q45" s="412" t="str">
        <f>Datos!O1361</f>
        <v/>
      </c>
    </row>
    <row r="46" spans="1:17" ht="15" customHeight="1">
      <c r="E46" s="1354"/>
      <c r="F46" s="226"/>
      <c r="G46" s="1355"/>
      <c r="H46" s="618" t="str">
        <f>Datos!F1362</f>
        <v/>
      </c>
      <c r="I46" s="618" t="str">
        <f>Datos!G1362</f>
        <v/>
      </c>
      <c r="J46" s="618" t="str">
        <f>Datos!H1362</f>
        <v/>
      </c>
      <c r="K46" s="1356"/>
      <c r="L46" s="1356"/>
      <c r="M46" s="1356"/>
      <c r="N46" s="412" t="str">
        <f>Datos!L1362</f>
        <v/>
      </c>
      <c r="O46" s="412" t="str">
        <f>Datos!M1362</f>
        <v/>
      </c>
      <c r="P46" s="412" t="str">
        <f>Datos!N1362</f>
        <v/>
      </c>
      <c r="Q46" s="412" t="str">
        <f>Datos!O1362</f>
        <v/>
      </c>
    </row>
    <row r="47" spans="1:17" ht="15" customHeight="1">
      <c r="E47" s="1354"/>
      <c r="F47" s="226"/>
      <c r="G47" s="1355"/>
      <c r="H47" s="618" t="str">
        <f>Datos!F1363</f>
        <v/>
      </c>
      <c r="I47" s="618" t="str">
        <f>Datos!G1363</f>
        <v/>
      </c>
      <c r="J47" s="618" t="str">
        <f>Datos!H1363</f>
        <v/>
      </c>
      <c r="K47" s="1356"/>
      <c r="L47" s="1356"/>
      <c r="M47" s="1356"/>
      <c r="N47" s="412" t="str">
        <f>Datos!L1363</f>
        <v/>
      </c>
      <c r="O47" s="412" t="str">
        <f>Datos!M1363</f>
        <v/>
      </c>
      <c r="P47" s="412" t="str">
        <f>Datos!N1363</f>
        <v/>
      </c>
      <c r="Q47" s="412" t="str">
        <f>Datos!O1363</f>
        <v/>
      </c>
    </row>
    <row r="48" spans="1:17" ht="15" customHeight="1">
      <c r="E48" s="1354"/>
      <c r="F48" s="226"/>
      <c r="G48" s="1355"/>
      <c r="H48" s="618" t="str">
        <f>Datos!F1364</f>
        <v/>
      </c>
      <c r="I48" s="618" t="str">
        <f>Datos!G1364</f>
        <v/>
      </c>
      <c r="J48" s="618" t="str">
        <f>Datos!H1364</f>
        <v/>
      </c>
      <c r="K48" s="1356"/>
      <c r="L48" s="1356"/>
      <c r="M48" s="1356"/>
      <c r="N48" s="412" t="str">
        <f>Datos!L1364</f>
        <v/>
      </c>
      <c r="O48" s="412" t="str">
        <f>Datos!M1364</f>
        <v/>
      </c>
      <c r="P48" s="412" t="str">
        <f>Datos!N1364</f>
        <v/>
      </c>
      <c r="Q48" s="412" t="str">
        <f>Datos!O1364</f>
        <v/>
      </c>
    </row>
    <row r="49" spans="1:21" ht="15" customHeight="1">
      <c r="C49" s="88"/>
      <c r="F49" s="173"/>
      <c r="G49" s="173"/>
      <c r="H49" s="173"/>
      <c r="I49" s="173"/>
      <c r="J49" s="173"/>
      <c r="K49" s="173"/>
      <c r="L49" s="173"/>
      <c r="M49" s="173"/>
      <c r="N49" s="1357">
        <f>Datos!L1365</f>
        <v>0</v>
      </c>
      <c r="O49" s="1357">
        <f>Datos!M1365</f>
        <v>0</v>
      </c>
      <c r="P49" s="1357">
        <f>Datos!N1365</f>
        <v>0</v>
      </c>
      <c r="Q49" s="1358">
        <f>Datos!O1365</f>
        <v>0</v>
      </c>
    </row>
    <row r="50" spans="1:21" ht="15" customHeight="1">
      <c r="C50" s="88"/>
      <c r="E50" s="1049"/>
      <c r="F50" s="1049"/>
      <c r="G50" s="1049"/>
      <c r="H50" s="1049"/>
      <c r="I50" s="1049"/>
      <c r="J50" s="1049"/>
      <c r="K50" s="1049"/>
      <c r="L50" s="1049"/>
      <c r="M50" s="1049"/>
      <c r="N50" s="1049"/>
      <c r="O50" s="1049"/>
      <c r="P50" s="1049"/>
      <c r="Q50" s="1049"/>
      <c r="R50" s="1049"/>
      <c r="S50" s="173"/>
      <c r="T50" s="173"/>
      <c r="U50" s="173"/>
    </row>
    <row r="51" spans="1:21">
      <c r="C51" s="88"/>
      <c r="E51" s="1043" t="s">
        <v>311</v>
      </c>
      <c r="F51" s="1043"/>
      <c r="G51" s="1043"/>
      <c r="H51" s="1043"/>
      <c r="I51" s="1043"/>
      <c r="J51" s="1043"/>
      <c r="K51" s="1043"/>
      <c r="L51" s="1043"/>
      <c r="M51" s="1043"/>
      <c r="N51" s="1043"/>
      <c r="O51" s="1043"/>
      <c r="P51" s="1043"/>
      <c r="Q51" s="1043"/>
      <c r="R51" s="1043"/>
      <c r="S51" s="173"/>
      <c r="T51" s="173"/>
    </row>
    <row r="52" spans="1:21">
      <c r="C52" s="88"/>
      <c r="E52" s="1043" t="s">
        <v>312</v>
      </c>
      <c r="F52" s="1043"/>
      <c r="G52" s="1043"/>
      <c r="H52" s="1043"/>
      <c r="I52" s="1043"/>
      <c r="J52" s="1043"/>
      <c r="K52" s="1043"/>
      <c r="L52" s="1043"/>
      <c r="M52" s="1043"/>
      <c r="N52" s="1043"/>
      <c r="O52" s="1043"/>
      <c r="P52" s="1043"/>
      <c r="Q52" s="1043"/>
      <c r="R52" s="1043"/>
      <c r="S52" s="173"/>
      <c r="T52" s="173"/>
    </row>
    <row r="53" spans="1:21">
      <c r="C53" s="88"/>
      <c r="E53" s="1043" t="s">
        <v>313</v>
      </c>
      <c r="F53" s="1043"/>
      <c r="G53" s="1043"/>
      <c r="H53" s="1043"/>
      <c r="I53" s="1043"/>
      <c r="J53" s="1043"/>
      <c r="K53" s="1043"/>
      <c r="L53" s="1043"/>
      <c r="M53" s="1043"/>
      <c r="N53" s="1043"/>
      <c r="O53" s="1043"/>
      <c r="P53" s="1043"/>
      <c r="Q53" s="1043"/>
      <c r="R53" s="1043"/>
      <c r="S53" s="173"/>
      <c r="T53" s="173"/>
    </row>
    <row r="54" spans="1:21" ht="30" customHeight="1">
      <c r="C54" s="88"/>
      <c r="E54" s="1043" t="s">
        <v>314</v>
      </c>
      <c r="F54" s="1043"/>
      <c r="G54" s="1043"/>
      <c r="H54" s="1043"/>
      <c r="I54" s="1043"/>
      <c r="J54" s="1043"/>
      <c r="K54" s="1043"/>
      <c r="L54" s="1043"/>
      <c r="M54" s="1043"/>
      <c r="N54" s="1043"/>
      <c r="O54" s="1043"/>
      <c r="P54" s="1043"/>
      <c r="Q54" s="1043"/>
      <c r="R54" s="1043"/>
      <c r="S54" s="173"/>
      <c r="T54" s="173"/>
    </row>
    <row r="55" spans="1:21" ht="15" customHeight="1">
      <c r="C55" s="88"/>
      <c r="E55" s="174"/>
      <c r="F55" s="174"/>
      <c r="G55" s="174"/>
      <c r="H55" s="174"/>
      <c r="I55" s="174"/>
      <c r="J55" s="174"/>
      <c r="K55" s="174"/>
      <c r="L55" s="174"/>
      <c r="M55" s="174"/>
      <c r="N55" s="174"/>
      <c r="O55" s="174"/>
      <c r="P55" s="174"/>
      <c r="Q55" s="174"/>
      <c r="R55" s="174"/>
    </row>
    <row r="56" spans="1:21" s="119" customFormat="1" ht="15" customHeight="1">
      <c r="A56" s="195"/>
      <c r="B56" s="473"/>
      <c r="C56" s="82"/>
      <c r="D56" s="1017" t="s">
        <v>315</v>
      </c>
      <c r="E56" s="1017"/>
      <c r="F56" s="1349"/>
      <c r="G56" s="1349"/>
      <c r="H56" s="1349"/>
      <c r="I56" s="1349"/>
      <c r="J56" s="1349"/>
      <c r="K56" s="1349"/>
      <c r="L56" s="1349"/>
      <c r="M56" s="1349"/>
      <c r="N56" s="1349"/>
      <c r="O56" s="1349"/>
      <c r="P56" s="1349"/>
      <c r="Q56" s="1349"/>
      <c r="R56" s="1349"/>
      <c r="S56" s="88"/>
    </row>
    <row r="57" spans="1:21" ht="15" customHeight="1"/>
    <row r="58" spans="1:21" ht="15" customHeight="1">
      <c r="E58" s="924" t="s">
        <v>316</v>
      </c>
      <c r="F58" s="924"/>
      <c r="G58" s="924"/>
      <c r="H58" s="924"/>
      <c r="I58" s="924"/>
      <c r="J58" s="924"/>
      <c r="K58" s="924"/>
      <c r="L58" s="924"/>
      <c r="M58" s="924"/>
      <c r="N58" s="924"/>
      <c r="O58" s="924"/>
      <c r="P58" s="924"/>
      <c r="Q58" s="924"/>
      <c r="R58" s="924"/>
    </row>
    <row r="59" spans="1:21" ht="20.25" customHeight="1">
      <c r="E59" s="924"/>
      <c r="F59" s="924"/>
      <c r="G59" s="924"/>
      <c r="H59" s="924"/>
      <c r="I59" s="924"/>
      <c r="J59" s="924"/>
      <c r="K59" s="924"/>
      <c r="L59" s="924"/>
      <c r="M59" s="924"/>
      <c r="N59" s="924"/>
      <c r="O59" s="924"/>
      <c r="P59" s="924"/>
      <c r="Q59" s="924"/>
      <c r="R59" s="924"/>
    </row>
    <row r="60" spans="1:21" ht="15" customHeight="1">
      <c r="E60" s="373"/>
      <c r="F60" s="373"/>
      <c r="G60" s="373"/>
      <c r="H60" s="373"/>
      <c r="I60" s="373"/>
      <c r="J60" s="373"/>
      <c r="K60" s="373"/>
      <c r="L60" s="373"/>
      <c r="M60" s="373"/>
      <c r="N60" s="373"/>
      <c r="O60" s="373"/>
      <c r="P60" s="373"/>
      <c r="Q60" s="373"/>
      <c r="R60" s="373"/>
    </row>
    <row r="61" spans="1:21" ht="15" customHeight="1">
      <c r="E61" s="940" t="s">
        <v>317</v>
      </c>
      <c r="F61" s="940"/>
      <c r="G61" s="940"/>
      <c r="H61" s="940"/>
      <c r="I61" s="940"/>
      <c r="J61" s="940"/>
      <c r="K61" s="940"/>
      <c r="L61" s="940"/>
      <c r="M61" s="940"/>
      <c r="N61" s="940"/>
      <c r="O61" s="940"/>
      <c r="P61" s="940"/>
      <c r="Q61" s="940"/>
      <c r="R61" s="940"/>
    </row>
    <row r="62" spans="1:21" ht="15" customHeight="1">
      <c r="E62" s="940"/>
      <c r="F62" s="940"/>
      <c r="G62" s="940"/>
      <c r="H62" s="940"/>
      <c r="I62" s="940"/>
      <c r="J62" s="940"/>
      <c r="K62" s="940"/>
      <c r="L62" s="940"/>
      <c r="M62" s="940"/>
      <c r="N62" s="940"/>
      <c r="O62" s="940"/>
      <c r="P62" s="940"/>
      <c r="Q62" s="940"/>
      <c r="R62" s="940"/>
    </row>
    <row r="63" spans="1:21" ht="15" customHeight="1">
      <c r="E63" s="187"/>
      <c r="F63" s="155"/>
      <c r="G63" s="155"/>
      <c r="H63" s="155"/>
      <c r="I63" s="155"/>
      <c r="J63" s="155"/>
      <c r="K63" s="155"/>
      <c r="L63" s="155"/>
      <c r="M63" s="155"/>
      <c r="N63" s="155"/>
      <c r="O63" s="155"/>
      <c r="P63" s="155"/>
      <c r="Q63" s="155"/>
      <c r="R63" s="155"/>
    </row>
    <row r="64" spans="1:21" ht="15" customHeight="1">
      <c r="E64" s="1034" t="s">
        <v>318</v>
      </c>
      <c r="F64" s="1034"/>
      <c r="G64" s="1034"/>
      <c r="H64" s="1035" t="s">
        <v>297</v>
      </c>
      <c r="I64" s="1036"/>
      <c r="J64" s="1036"/>
      <c r="K64" s="1035" t="s">
        <v>319</v>
      </c>
      <c r="L64" s="1036"/>
      <c r="M64" s="1037"/>
      <c r="N64" s="1039" t="s">
        <v>320</v>
      </c>
      <c r="O64" s="1036"/>
      <c r="P64" s="1037"/>
      <c r="Q64" s="1038" t="s">
        <v>321</v>
      </c>
    </row>
    <row r="65" spans="5:17" ht="15" customHeight="1">
      <c r="E65" s="1034"/>
      <c r="F65" s="1034"/>
      <c r="G65" s="1034"/>
      <c r="H65" s="1035"/>
      <c r="I65" s="1036"/>
      <c r="J65" s="1036"/>
      <c r="K65" s="1035"/>
      <c r="L65" s="1036"/>
      <c r="M65" s="1037"/>
      <c r="N65" s="1040"/>
      <c r="O65" s="1041"/>
      <c r="P65" s="1042"/>
      <c r="Q65" s="1038"/>
    </row>
    <row r="66" spans="5:17" ht="15" customHeight="1">
      <c r="E66" s="1034"/>
      <c r="F66" s="1034"/>
      <c r="G66" s="1034"/>
      <c r="H66" s="1035"/>
      <c r="I66" s="1036"/>
      <c r="J66" s="1036"/>
      <c r="K66" s="1035"/>
      <c r="L66" s="1036"/>
      <c r="M66" s="1037"/>
      <c r="N66" s="1353" t="s">
        <v>308</v>
      </c>
      <c r="O66" s="1353" t="s">
        <v>309</v>
      </c>
      <c r="P66" s="1353" t="s">
        <v>310</v>
      </c>
      <c r="Q66" s="1038"/>
    </row>
    <row r="67" spans="5:17" ht="15" customHeight="1">
      <c r="E67" s="1031"/>
      <c r="F67" s="1032"/>
      <c r="G67" s="1033"/>
      <c r="H67" s="1359"/>
      <c r="I67" s="1360"/>
      <c r="J67" s="1361"/>
      <c r="K67" s="1028"/>
      <c r="L67" s="1029"/>
      <c r="M67" s="1030"/>
      <c r="N67" s="1362"/>
      <c r="O67" s="1362"/>
      <c r="P67" s="1362"/>
      <c r="Q67" s="412" t="str">
        <f>Datos!I1411</f>
        <v/>
      </c>
    </row>
    <row r="68" spans="5:17" ht="15" customHeight="1">
      <c r="E68" s="1031"/>
      <c r="F68" s="1032"/>
      <c r="G68" s="1033"/>
      <c r="H68" s="1359"/>
      <c r="I68" s="1360"/>
      <c r="J68" s="1361"/>
      <c r="K68" s="1028"/>
      <c r="L68" s="1029"/>
      <c r="M68" s="1030"/>
      <c r="N68" s="1362"/>
      <c r="O68" s="1362"/>
      <c r="P68" s="1362"/>
      <c r="Q68" s="412" t="str">
        <f>Datos!I1412</f>
        <v/>
      </c>
    </row>
    <row r="69" spans="5:17" ht="15" customHeight="1">
      <c r="E69" s="1031"/>
      <c r="F69" s="1032"/>
      <c r="G69" s="1033"/>
      <c r="H69" s="1359"/>
      <c r="I69" s="1360"/>
      <c r="J69" s="1361"/>
      <c r="K69" s="1028"/>
      <c r="L69" s="1029"/>
      <c r="M69" s="1030"/>
      <c r="N69" s="1362"/>
      <c r="O69" s="1362"/>
      <c r="P69" s="1362"/>
      <c r="Q69" s="412" t="str">
        <f>Datos!I1413</f>
        <v/>
      </c>
    </row>
    <row r="70" spans="5:17" ht="15" customHeight="1">
      <c r="E70" s="1031"/>
      <c r="F70" s="1032"/>
      <c r="G70" s="1033"/>
      <c r="H70" s="1359"/>
      <c r="I70" s="1360"/>
      <c r="J70" s="1361"/>
      <c r="K70" s="1028"/>
      <c r="L70" s="1029"/>
      <c r="M70" s="1030"/>
      <c r="N70" s="1362"/>
      <c r="O70" s="1362"/>
      <c r="P70" s="1362"/>
      <c r="Q70" s="412" t="str">
        <f>Datos!I1414</f>
        <v/>
      </c>
    </row>
    <row r="71" spans="5:17" ht="15" customHeight="1">
      <c r="E71" s="1031"/>
      <c r="F71" s="1032"/>
      <c r="G71" s="1033"/>
      <c r="H71" s="1359"/>
      <c r="I71" s="1360"/>
      <c r="J71" s="1361"/>
      <c r="K71" s="1028"/>
      <c r="L71" s="1029"/>
      <c r="M71" s="1030"/>
      <c r="N71" s="1362"/>
      <c r="O71" s="1362"/>
      <c r="P71" s="1362"/>
      <c r="Q71" s="412" t="str">
        <f>Datos!I1415</f>
        <v/>
      </c>
    </row>
    <row r="72" spans="5:17" ht="15" customHeight="1">
      <c r="E72" s="1031"/>
      <c r="F72" s="1032"/>
      <c r="G72" s="1033"/>
      <c r="H72" s="1359"/>
      <c r="I72" s="1360"/>
      <c r="J72" s="1361"/>
      <c r="K72" s="1028"/>
      <c r="L72" s="1029"/>
      <c r="M72" s="1030"/>
      <c r="N72" s="1362"/>
      <c r="O72" s="1362"/>
      <c r="P72" s="1362"/>
      <c r="Q72" s="412" t="str">
        <f>Datos!I1416</f>
        <v/>
      </c>
    </row>
    <row r="73" spans="5:17" ht="15" customHeight="1">
      <c r="E73" s="1031"/>
      <c r="F73" s="1032"/>
      <c r="G73" s="1033"/>
      <c r="H73" s="1359"/>
      <c r="I73" s="1360"/>
      <c r="J73" s="1361"/>
      <c r="K73" s="1028"/>
      <c r="L73" s="1029"/>
      <c r="M73" s="1030"/>
      <c r="N73" s="1362"/>
      <c r="O73" s="1362"/>
      <c r="P73" s="1362"/>
      <c r="Q73" s="412" t="str">
        <f>Datos!I1417</f>
        <v/>
      </c>
    </row>
    <row r="74" spans="5:17" ht="15" customHeight="1">
      <c r="E74" s="1031"/>
      <c r="F74" s="1032"/>
      <c r="G74" s="1033"/>
      <c r="H74" s="1359"/>
      <c r="I74" s="1360"/>
      <c r="J74" s="1361"/>
      <c r="K74" s="1028"/>
      <c r="L74" s="1029"/>
      <c r="M74" s="1030"/>
      <c r="N74" s="1362"/>
      <c r="O74" s="1362"/>
      <c r="P74" s="1362"/>
      <c r="Q74" s="412" t="str">
        <f>Datos!I1418</f>
        <v/>
      </c>
    </row>
    <row r="75" spans="5:17" ht="15" customHeight="1">
      <c r="E75" s="1031"/>
      <c r="F75" s="1032"/>
      <c r="G75" s="1033"/>
      <c r="H75" s="1359"/>
      <c r="I75" s="1360"/>
      <c r="J75" s="1361"/>
      <c r="K75" s="1028"/>
      <c r="L75" s="1029"/>
      <c r="M75" s="1030"/>
      <c r="N75" s="1362"/>
      <c r="O75" s="1362"/>
      <c r="P75" s="1362"/>
      <c r="Q75" s="412" t="str">
        <f>Datos!I1419</f>
        <v/>
      </c>
    </row>
    <row r="76" spans="5:17" ht="15" customHeight="1">
      <c r="E76" s="1031"/>
      <c r="F76" s="1032"/>
      <c r="G76" s="1033"/>
      <c r="H76" s="1359"/>
      <c r="I76" s="1360"/>
      <c r="J76" s="1361"/>
      <c r="K76" s="1028"/>
      <c r="L76" s="1029"/>
      <c r="M76" s="1030"/>
      <c r="N76" s="1362"/>
      <c r="O76" s="1362"/>
      <c r="P76" s="1362"/>
      <c r="Q76" s="412" t="str">
        <f>Datos!I1420</f>
        <v/>
      </c>
    </row>
    <row r="77" spans="5:17" ht="15" customHeight="1">
      <c r="E77" s="1031"/>
      <c r="F77" s="1032"/>
      <c r="G77" s="1033"/>
      <c r="H77" s="1359"/>
      <c r="I77" s="1360"/>
      <c r="J77" s="1361"/>
      <c r="K77" s="1028"/>
      <c r="L77" s="1029"/>
      <c r="M77" s="1030"/>
      <c r="N77" s="1362"/>
      <c r="O77" s="1362"/>
      <c r="P77" s="1362"/>
      <c r="Q77" s="412" t="str">
        <f>Datos!I1421</f>
        <v/>
      </c>
    </row>
    <row r="78" spans="5:17" ht="15" customHeight="1">
      <c r="E78" s="1031"/>
      <c r="F78" s="1032"/>
      <c r="G78" s="1033"/>
      <c r="H78" s="1359"/>
      <c r="I78" s="1360"/>
      <c r="J78" s="1361"/>
      <c r="K78" s="1028"/>
      <c r="L78" s="1029"/>
      <c r="M78" s="1030"/>
      <c r="N78" s="1362"/>
      <c r="O78" s="1362"/>
      <c r="P78" s="1362"/>
      <c r="Q78" s="412" t="str">
        <f>Datos!I1422</f>
        <v/>
      </c>
    </row>
    <row r="79" spans="5:17" ht="15" customHeight="1">
      <c r="E79" s="1031"/>
      <c r="F79" s="1032"/>
      <c r="G79" s="1033"/>
      <c r="H79" s="1359"/>
      <c r="I79" s="1360"/>
      <c r="J79" s="1361"/>
      <c r="K79" s="1028"/>
      <c r="L79" s="1029"/>
      <c r="M79" s="1030"/>
      <c r="N79" s="1362"/>
      <c r="O79" s="1362"/>
      <c r="P79" s="1362"/>
      <c r="Q79" s="412" t="str">
        <f>Datos!I1423</f>
        <v/>
      </c>
    </row>
    <row r="80" spans="5:17" ht="15" customHeight="1">
      <c r="E80" s="1031"/>
      <c r="F80" s="1032"/>
      <c r="G80" s="1033"/>
      <c r="H80" s="1359"/>
      <c r="I80" s="1360"/>
      <c r="J80" s="1361"/>
      <c r="K80" s="1028"/>
      <c r="L80" s="1029"/>
      <c r="M80" s="1030"/>
      <c r="N80" s="1362"/>
      <c r="O80" s="1362"/>
      <c r="P80" s="1362"/>
      <c r="Q80" s="412" t="str">
        <f>Datos!I1424</f>
        <v/>
      </c>
    </row>
    <row r="81" spans="5:17" ht="15" customHeight="1">
      <c r="E81" s="1031"/>
      <c r="F81" s="1032"/>
      <c r="G81" s="1033"/>
      <c r="H81" s="1359"/>
      <c r="I81" s="1360"/>
      <c r="J81" s="1361"/>
      <c r="K81" s="1028"/>
      <c r="L81" s="1029"/>
      <c r="M81" s="1030"/>
      <c r="N81" s="1362"/>
      <c r="O81" s="1362"/>
      <c r="P81" s="1362"/>
      <c r="Q81" s="412" t="str">
        <f>Datos!I1425</f>
        <v/>
      </c>
    </row>
    <row r="82" spans="5:17" ht="15" customHeight="1">
      <c r="E82" s="1031"/>
      <c r="F82" s="1032"/>
      <c r="G82" s="1033"/>
      <c r="H82" s="1359"/>
      <c r="I82" s="1360"/>
      <c r="J82" s="1361"/>
      <c r="K82" s="1028"/>
      <c r="L82" s="1029"/>
      <c r="M82" s="1030"/>
      <c r="N82" s="1362"/>
      <c r="O82" s="1362"/>
      <c r="P82" s="1362"/>
      <c r="Q82" s="412" t="str">
        <f>Datos!I1426</f>
        <v/>
      </c>
    </row>
    <row r="83" spans="5:17" ht="15" customHeight="1">
      <c r="E83" s="1031"/>
      <c r="F83" s="1032"/>
      <c r="G83" s="1033"/>
      <c r="H83" s="1359"/>
      <c r="I83" s="1360"/>
      <c r="J83" s="1361"/>
      <c r="K83" s="1028"/>
      <c r="L83" s="1029"/>
      <c r="M83" s="1030"/>
      <c r="N83" s="1362"/>
      <c r="O83" s="1362"/>
      <c r="P83" s="1362"/>
      <c r="Q83" s="412" t="str">
        <f>Datos!I1427</f>
        <v/>
      </c>
    </row>
    <row r="84" spans="5:17" ht="15" customHeight="1">
      <c r="E84" s="1031"/>
      <c r="F84" s="1032"/>
      <c r="G84" s="1033"/>
      <c r="H84" s="1359"/>
      <c r="I84" s="1360"/>
      <c r="J84" s="1361"/>
      <c r="K84" s="1028"/>
      <c r="L84" s="1029"/>
      <c r="M84" s="1030"/>
      <c r="N84" s="1362"/>
      <c r="O84" s="1362"/>
      <c r="P84" s="1362"/>
      <c r="Q84" s="412" t="str">
        <f>Datos!I1428</f>
        <v/>
      </c>
    </row>
    <row r="85" spans="5:17" ht="15" customHeight="1">
      <c r="E85" s="1031"/>
      <c r="F85" s="1032"/>
      <c r="G85" s="1033"/>
      <c r="H85" s="1359"/>
      <c r="I85" s="1360"/>
      <c r="J85" s="1361"/>
      <c r="K85" s="1028"/>
      <c r="L85" s="1029"/>
      <c r="M85" s="1030"/>
      <c r="N85" s="1362"/>
      <c r="O85" s="1362"/>
      <c r="P85" s="1362"/>
      <c r="Q85" s="412" t="str">
        <f>Datos!I1429</f>
        <v/>
      </c>
    </row>
    <row r="86" spans="5:17" ht="15" customHeight="1">
      <c r="E86" s="1031"/>
      <c r="F86" s="1032"/>
      <c r="G86" s="1033"/>
      <c r="H86" s="1359"/>
      <c r="I86" s="1360"/>
      <c r="J86" s="1361"/>
      <c r="K86" s="1028"/>
      <c r="L86" s="1029"/>
      <c r="M86" s="1030"/>
      <c r="N86" s="1362"/>
      <c r="O86" s="1362"/>
      <c r="P86" s="1362"/>
      <c r="Q86" s="412" t="str">
        <f>Datos!I1430</f>
        <v/>
      </c>
    </row>
    <row r="87" spans="5:17" ht="15" customHeight="1">
      <c r="E87" s="1031"/>
      <c r="F87" s="1032"/>
      <c r="G87" s="1033"/>
      <c r="H87" s="1359"/>
      <c r="I87" s="1360"/>
      <c r="J87" s="1361"/>
      <c r="K87" s="1028"/>
      <c r="L87" s="1029"/>
      <c r="M87" s="1030"/>
      <c r="N87" s="1362"/>
      <c r="O87" s="1362"/>
      <c r="P87" s="1362"/>
      <c r="Q87" s="412" t="str">
        <f>Datos!I1431</f>
        <v/>
      </c>
    </row>
    <row r="88" spans="5:17" ht="15" customHeight="1">
      <c r="E88" s="1031"/>
      <c r="F88" s="1032"/>
      <c r="G88" s="1033"/>
      <c r="H88" s="1359"/>
      <c r="I88" s="1360"/>
      <c r="J88" s="1361"/>
      <c r="K88" s="1028"/>
      <c r="L88" s="1029"/>
      <c r="M88" s="1030"/>
      <c r="N88" s="1362"/>
      <c r="O88" s="1362"/>
      <c r="P88" s="1362"/>
      <c r="Q88" s="412" t="str">
        <f>Datos!I1432</f>
        <v/>
      </c>
    </row>
    <row r="89" spans="5:17" ht="15" customHeight="1">
      <c r="E89" s="1031"/>
      <c r="F89" s="1032"/>
      <c r="G89" s="1033"/>
      <c r="H89" s="1359"/>
      <c r="I89" s="1360"/>
      <c r="J89" s="1361"/>
      <c r="K89" s="1028"/>
      <c r="L89" s="1029"/>
      <c r="M89" s="1030"/>
      <c r="N89" s="1362"/>
      <c r="O89" s="1362"/>
      <c r="P89" s="1362"/>
      <c r="Q89" s="412" t="str">
        <f>Datos!I1433</f>
        <v/>
      </c>
    </row>
    <row r="90" spans="5:17" ht="15" customHeight="1">
      <c r="E90" s="1031"/>
      <c r="F90" s="1032"/>
      <c r="G90" s="1033"/>
      <c r="H90" s="1359"/>
      <c r="I90" s="1360"/>
      <c r="J90" s="1361"/>
      <c r="K90" s="1028"/>
      <c r="L90" s="1029"/>
      <c r="M90" s="1030"/>
      <c r="N90" s="1362"/>
      <c r="O90" s="1362"/>
      <c r="P90" s="1362"/>
      <c r="Q90" s="412" t="str">
        <f>Datos!I1434</f>
        <v/>
      </c>
    </row>
    <row r="91" spans="5:17" ht="15" customHeight="1">
      <c r="E91" s="1031"/>
      <c r="F91" s="1032"/>
      <c r="G91" s="1033"/>
      <c r="H91" s="1359"/>
      <c r="I91" s="1360"/>
      <c r="J91" s="1361"/>
      <c r="K91" s="1028"/>
      <c r="L91" s="1029"/>
      <c r="M91" s="1030"/>
      <c r="N91" s="1362"/>
      <c r="O91" s="1362"/>
      <c r="P91" s="1362"/>
      <c r="Q91" s="412" t="str">
        <f>Datos!I1435</f>
        <v/>
      </c>
    </row>
    <row r="92" spans="5:17" ht="15" customHeight="1">
      <c r="E92" s="1031"/>
      <c r="F92" s="1032"/>
      <c r="G92" s="1033"/>
      <c r="H92" s="1359"/>
      <c r="I92" s="1360"/>
      <c r="J92" s="1361"/>
      <c r="K92" s="1028"/>
      <c r="L92" s="1029"/>
      <c r="M92" s="1030"/>
      <c r="N92" s="1362"/>
      <c r="O92" s="1362"/>
      <c r="P92" s="1362"/>
      <c r="Q92" s="412" t="str">
        <f>Datos!I1436</f>
        <v/>
      </c>
    </row>
    <row r="93" spans="5:17" ht="15" customHeight="1">
      <c r="E93" s="1031"/>
      <c r="F93" s="1032"/>
      <c r="G93" s="1033"/>
      <c r="H93" s="1359"/>
      <c r="I93" s="1360"/>
      <c r="J93" s="1361"/>
      <c r="K93" s="1028"/>
      <c r="L93" s="1029"/>
      <c r="M93" s="1030"/>
      <c r="N93" s="1362"/>
      <c r="O93" s="1362"/>
      <c r="P93" s="1362"/>
      <c r="Q93" s="412" t="str">
        <f>Datos!I1437</f>
        <v/>
      </c>
    </row>
    <row r="94" spans="5:17" ht="15" customHeight="1">
      <c r="E94" s="1031"/>
      <c r="F94" s="1032"/>
      <c r="G94" s="1033"/>
      <c r="H94" s="1359"/>
      <c r="I94" s="1360"/>
      <c r="J94" s="1361"/>
      <c r="K94" s="1028"/>
      <c r="L94" s="1029"/>
      <c r="M94" s="1030"/>
      <c r="N94" s="1362"/>
      <c r="O94" s="1362"/>
      <c r="P94" s="1362"/>
      <c r="Q94" s="412" t="str">
        <f>Datos!I1438</f>
        <v/>
      </c>
    </row>
    <row r="95" spans="5:17" ht="15" customHeight="1">
      <c r="E95" s="1031"/>
      <c r="F95" s="1032"/>
      <c r="G95" s="1033"/>
      <c r="H95" s="1359"/>
      <c r="I95" s="1360"/>
      <c r="J95" s="1361"/>
      <c r="K95" s="1028"/>
      <c r="L95" s="1029"/>
      <c r="M95" s="1030"/>
      <c r="N95" s="1362"/>
      <c r="O95" s="1362"/>
      <c r="P95" s="1362"/>
      <c r="Q95" s="412" t="str">
        <f>Datos!I1439</f>
        <v/>
      </c>
    </row>
    <row r="96" spans="5:17" ht="15" customHeight="1">
      <c r="E96" s="1031"/>
      <c r="F96" s="1032"/>
      <c r="G96" s="1033"/>
      <c r="H96" s="1359"/>
      <c r="I96" s="1360"/>
      <c r="J96" s="1361"/>
      <c r="K96" s="1028"/>
      <c r="L96" s="1029"/>
      <c r="M96" s="1030"/>
      <c r="N96" s="1362"/>
      <c r="O96" s="1362"/>
      <c r="P96" s="1362"/>
      <c r="Q96" s="412" t="str">
        <f>Datos!I1440</f>
        <v/>
      </c>
    </row>
    <row r="97" spans="5:17" ht="15" customHeight="1">
      <c r="E97" s="1031"/>
      <c r="F97" s="1032"/>
      <c r="G97" s="1033"/>
      <c r="H97" s="1359"/>
      <c r="I97" s="1360"/>
      <c r="J97" s="1361"/>
      <c r="K97" s="1028"/>
      <c r="L97" s="1029"/>
      <c r="M97" s="1030"/>
      <c r="N97" s="1362"/>
      <c r="O97" s="1362"/>
      <c r="P97" s="1362"/>
      <c r="Q97" s="412" t="str">
        <f>Datos!I1441</f>
        <v/>
      </c>
    </row>
    <row r="98" spans="5:17" ht="15" customHeight="1">
      <c r="E98" s="1031"/>
      <c r="F98" s="1032"/>
      <c r="G98" s="1033"/>
      <c r="H98" s="1359"/>
      <c r="I98" s="1360"/>
      <c r="J98" s="1361"/>
      <c r="K98" s="1028"/>
      <c r="L98" s="1029"/>
      <c r="M98" s="1030"/>
      <c r="N98" s="1362"/>
      <c r="O98" s="1362"/>
      <c r="P98" s="1362"/>
      <c r="Q98" s="412" t="str">
        <f>Datos!I1442</f>
        <v/>
      </c>
    </row>
    <row r="99" spans="5:17" ht="15" customHeight="1">
      <c r="N99" s="1357">
        <f>Datos!F1443</f>
        <v>0</v>
      </c>
      <c r="O99" s="1357">
        <f>Datos!G1443</f>
        <v>0</v>
      </c>
      <c r="P99" s="1357">
        <f>Datos!H1443</f>
        <v>0</v>
      </c>
      <c r="Q99" s="1358">
        <f>Datos!I1443</f>
        <v>0</v>
      </c>
    </row>
    <row r="100" spans="5:17" ht="15" customHeight="1"/>
    <row r="101" spans="5:17" ht="15" customHeight="1"/>
    <row r="102" spans="5:17" ht="15" customHeight="1"/>
    <row r="103" spans="5:17" ht="15" customHeight="1"/>
    <row r="104" spans="5:17" ht="15" customHeight="1"/>
    <row r="105" spans="5:17" ht="15" customHeight="1"/>
    <row r="106" spans="5:17" ht="15" customHeight="1"/>
    <row r="107" spans="5:17" ht="15" customHeight="1"/>
    <row r="108" spans="5:17" ht="15" customHeight="1"/>
    <row r="109" spans="5:17" ht="15" customHeight="1"/>
    <row r="110" spans="5:17" ht="15" customHeight="1"/>
    <row r="111" spans="5:17" ht="15" customHeight="1"/>
    <row r="112" spans="5:17"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sheetData>
  <sheetProtection algorithmName="SHA-512" hashValue="BRanH3oQr70ECBhQg9e0BiNFVC+brWcepv0MwB12ePum+AkPxER8ZtO1HQ7qJ38RO6GSfs6zJjfnEqdty1xvoQ==" saltValue="KWZgcUFQ2QwEdnkMd0w14Q==" spinCount="100000" sheet="1" objects="1" scenarios="1"/>
  <protectedRanges>
    <protectedRange sqref="K27:M48 E67:P98 E27:G48" name="Rango1"/>
  </protectedRanges>
  <mergeCells count="123">
    <mergeCell ref="Q64:Q66"/>
    <mergeCell ref="N64:P65"/>
    <mergeCell ref="E51:R51"/>
    <mergeCell ref="E52:R52"/>
    <mergeCell ref="E58:R59"/>
    <mergeCell ref="G24:G26"/>
    <mergeCell ref="C1:S1"/>
    <mergeCell ref="D19:R19"/>
    <mergeCell ref="E24:E26"/>
    <mergeCell ref="D56:R56"/>
    <mergeCell ref="E6:R9"/>
    <mergeCell ref="E21:R22"/>
    <mergeCell ref="E11:R15"/>
    <mergeCell ref="E61:R62"/>
    <mergeCell ref="F24:F26"/>
    <mergeCell ref="E50:R50"/>
    <mergeCell ref="N24:P25"/>
    <mergeCell ref="Q24:Q26"/>
    <mergeCell ref="H24:M24"/>
    <mergeCell ref="H25:J25"/>
    <mergeCell ref="K25:M25"/>
    <mergeCell ref="E53:R53"/>
    <mergeCell ref="E54:R54"/>
    <mergeCell ref="E72:G72"/>
    <mergeCell ref="E73:G73"/>
    <mergeCell ref="E74:G74"/>
    <mergeCell ref="E75:G75"/>
    <mergeCell ref="E76:G76"/>
    <mergeCell ref="E67:G67"/>
    <mergeCell ref="E68:G68"/>
    <mergeCell ref="E69:G69"/>
    <mergeCell ref="E70:G70"/>
    <mergeCell ref="E71:G71"/>
    <mergeCell ref="E83:G83"/>
    <mergeCell ref="E84:G84"/>
    <mergeCell ref="E85:G85"/>
    <mergeCell ref="E86:G86"/>
    <mergeCell ref="E77:G77"/>
    <mergeCell ref="E78:G78"/>
    <mergeCell ref="E79:G79"/>
    <mergeCell ref="E80:G80"/>
    <mergeCell ref="E81:G81"/>
    <mergeCell ref="E97:G97"/>
    <mergeCell ref="E98:G98"/>
    <mergeCell ref="E64:G66"/>
    <mergeCell ref="H64:J66"/>
    <mergeCell ref="K64:M66"/>
    <mergeCell ref="H67:J67"/>
    <mergeCell ref="H68:J68"/>
    <mergeCell ref="H69:J69"/>
    <mergeCell ref="H70:J70"/>
    <mergeCell ref="H71:J71"/>
    <mergeCell ref="H72:J72"/>
    <mergeCell ref="H73:J73"/>
    <mergeCell ref="H74:J74"/>
    <mergeCell ref="E92:G92"/>
    <mergeCell ref="E93:G93"/>
    <mergeCell ref="E94:G94"/>
    <mergeCell ref="E95:G95"/>
    <mergeCell ref="E96:G96"/>
    <mergeCell ref="E87:G87"/>
    <mergeCell ref="E88:G88"/>
    <mergeCell ref="E89:G89"/>
    <mergeCell ref="E90:G90"/>
    <mergeCell ref="E91:G91"/>
    <mergeCell ref="E82:G82"/>
    <mergeCell ref="H81:J81"/>
    <mergeCell ref="H82:J82"/>
    <mergeCell ref="H83:J83"/>
    <mergeCell ref="H84:J84"/>
    <mergeCell ref="H75:J75"/>
    <mergeCell ref="H76:J76"/>
    <mergeCell ref="H77:J77"/>
    <mergeCell ref="H78:J78"/>
    <mergeCell ref="H79:J79"/>
    <mergeCell ref="H97:J97"/>
    <mergeCell ref="H98:J98"/>
    <mergeCell ref="K67:M67"/>
    <mergeCell ref="K68:M68"/>
    <mergeCell ref="K69:M69"/>
    <mergeCell ref="K70:M70"/>
    <mergeCell ref="K71:M71"/>
    <mergeCell ref="K72:M72"/>
    <mergeCell ref="K73:M73"/>
    <mergeCell ref="K74:M74"/>
    <mergeCell ref="K75:M75"/>
    <mergeCell ref="K76:M76"/>
    <mergeCell ref="K77:M77"/>
    <mergeCell ref="H90:J90"/>
    <mergeCell ref="H91:J91"/>
    <mergeCell ref="H92:J92"/>
    <mergeCell ref="H93:J93"/>
    <mergeCell ref="H94:J94"/>
    <mergeCell ref="H85:J85"/>
    <mergeCell ref="H86:J86"/>
    <mergeCell ref="H87:J87"/>
    <mergeCell ref="H88:J88"/>
    <mergeCell ref="H89:J89"/>
    <mergeCell ref="H80:J80"/>
    <mergeCell ref="K98:M98"/>
    <mergeCell ref="E16:R17"/>
    <mergeCell ref="K93:M93"/>
    <mergeCell ref="K94:M94"/>
    <mergeCell ref="K95:M95"/>
    <mergeCell ref="K96:M96"/>
    <mergeCell ref="K97:M97"/>
    <mergeCell ref="K88:M88"/>
    <mergeCell ref="K89:M89"/>
    <mergeCell ref="K90:M90"/>
    <mergeCell ref="K91:M91"/>
    <mergeCell ref="K92:M92"/>
    <mergeCell ref="K83:M83"/>
    <mergeCell ref="K84:M84"/>
    <mergeCell ref="K85:M85"/>
    <mergeCell ref="K86:M86"/>
    <mergeCell ref="K87:M87"/>
    <mergeCell ref="K78:M78"/>
    <mergeCell ref="K79:M79"/>
    <mergeCell ref="K80:M80"/>
    <mergeCell ref="K81:M81"/>
    <mergeCell ref="K82:M82"/>
    <mergeCell ref="H95:J95"/>
    <mergeCell ref="H96:J96"/>
  </mergeCells>
  <conditionalFormatting sqref="N27:P49">
    <cfRule type="expression" dxfId="1387" priority="82" stopIfTrue="1">
      <formula>ISNUMBER(N27)</formula>
    </cfRule>
  </conditionalFormatting>
  <conditionalFormatting sqref="E27:E48">
    <cfRule type="expression" dxfId="1386" priority="79" stopIfTrue="1">
      <formula>E27&lt;&gt;""</formula>
    </cfRule>
  </conditionalFormatting>
  <conditionalFormatting sqref="Q27:Q48">
    <cfRule type="expression" dxfId="1385" priority="21" stopIfTrue="1">
      <formula>ISNUMBER(Q27)</formula>
    </cfRule>
  </conditionalFormatting>
  <conditionalFormatting sqref="Q67:Q98">
    <cfRule type="expression" dxfId="1384" priority="20" stopIfTrue="1">
      <formula>ISNUMBER(Q67)</formula>
    </cfRule>
  </conditionalFormatting>
  <conditionalFormatting sqref="N99:P99">
    <cfRule type="expression" dxfId="1383" priority="15" stopIfTrue="1">
      <formula>ISNUMBER(N99)</formula>
    </cfRule>
  </conditionalFormatting>
  <conditionalFormatting sqref="N67:P98">
    <cfRule type="expression" dxfId="1382" priority="11">
      <formula>ISNUMBER(N67)</formula>
    </cfRule>
    <cfRule type="expression" dxfId="1381" priority="13" stopIfTrue="1">
      <formula>$E67&lt;&gt;""</formula>
    </cfRule>
  </conditionalFormatting>
  <conditionalFormatting sqref="E67:J98">
    <cfRule type="expression" dxfId="1380" priority="12" stopIfTrue="1">
      <formula>E67&lt;&gt;""</formula>
    </cfRule>
  </conditionalFormatting>
  <conditionalFormatting sqref="F27:F48">
    <cfRule type="expression" dxfId="1379" priority="10" stopIfTrue="1">
      <formula>F27&lt;&gt;""</formula>
    </cfRule>
  </conditionalFormatting>
  <conditionalFormatting sqref="K67:P98">
    <cfRule type="expression" dxfId="1378" priority="8" stopIfTrue="1">
      <formula>AND(ISTEXT($E67),K67="")</formula>
    </cfRule>
  </conditionalFormatting>
  <conditionalFormatting sqref="K68:K98 G27:G48">
    <cfRule type="expression" dxfId="1377" priority="7" stopIfTrue="1">
      <formula>AND(OR(E27&lt;&gt;"",ISTEXT(F27)),$G27="")</formula>
    </cfRule>
  </conditionalFormatting>
  <conditionalFormatting sqref="H27:J48">
    <cfRule type="expression" dxfId="1376" priority="2256" stopIfTrue="1">
      <formula>$F27="Otro (ud)"</formula>
    </cfRule>
    <cfRule type="expression" dxfId="1375" priority="2257" stopIfTrue="1">
      <formula>H27=""</formula>
    </cfRule>
    <cfRule type="expression" dxfId="1374" priority="2258" stopIfTrue="1">
      <formula>H27&lt;&gt;""</formula>
    </cfRule>
  </conditionalFormatting>
  <conditionalFormatting sqref="K27:M48">
    <cfRule type="expression" dxfId="1373" priority="2259" stopIfTrue="1">
      <formula>ISNUMBER(K27)</formula>
    </cfRule>
    <cfRule type="expression" dxfId="1372" priority="2260">
      <formula>$F27="Otro (ud)"</formula>
    </cfRule>
  </conditionalFormatting>
  <dataValidations count="2">
    <dataValidation type="decimal" operator="greaterThan" allowBlank="1" showInputMessage="1" showErrorMessage="1" sqref="G27:G48" xr:uid="{00000000-0002-0000-0500-000000000000}">
      <formula1>0</formula1>
    </dataValidation>
    <dataValidation type="list" allowBlank="1" showInputMessage="1" showErrorMessage="1" sqref="E67:E98" xr:uid="{00000000-0002-0000-0500-000001000000}">
      <formula1>Categoría_actividades</formula1>
    </dataValidation>
  </dataValidations>
  <hyperlinks>
    <hyperlink ref="A5" location="'3. Datos Cultivos'!A1" display="3. Datos cultivos" xr:uid="{00000000-0004-0000-0500-000000000000}"/>
    <hyperlink ref="A9" location="'7. Emisiones Fugitivas'!A1" display="7. Emisiones fugitivas" xr:uid="{00000000-0004-0000-0500-000001000000}"/>
    <hyperlink ref="A10" location="'8. Emisiones de proceso'!A1" display="8. Emisiones de proceso" xr:uid="{00000000-0004-0000-0500-000002000000}"/>
    <hyperlink ref="A11" location="'9. Información adicional'!A1" display="9. Información adicional" xr:uid="{00000000-0004-0000-0500-000003000000}"/>
    <hyperlink ref="A12" location="'10. Electricidad y otras energ.'!A1" display="10. Electricidad y otras energías" xr:uid="{00000000-0004-0000-0500-000004000000}"/>
    <hyperlink ref="A13" location="'11. Informe final. Resultados'!A1" display="11. Informe final: Resultados" xr:uid="{00000000-0004-0000-0500-000005000000}"/>
    <hyperlink ref="A14" location="'12. Factores de emisión'!A1" display="12. Factores de emisión" xr:uid="{00000000-0004-0000-0500-000006000000}"/>
    <hyperlink ref="A15" location="'13. Revisiones calculadora'!A1" display="13. Revisiones de la calculadora" xr:uid="{00000000-0004-0000-0500-000007000000}"/>
    <hyperlink ref="A8" location="'6. Vehículos y maquinaria'!A1" display="6. Vehículos y maquinaria" xr:uid="{00000000-0004-0000-0500-000008000000}"/>
    <hyperlink ref="A3" location="'1.Datos generales organización '!A1" display="1. Datos de la organización" xr:uid="{00000000-0004-0000-0500-000009000000}"/>
    <hyperlink ref="A4" location="'2. Hoja de trabajo. Consumos'!A1" display="2. Hoja de trabajo. Consumos" xr:uid="{00000000-0004-0000-0500-00000A000000}"/>
    <hyperlink ref="A6" location="'4. Emisiones cultivos'!A1" display="4. Emisiones cultivos" xr:uid="{00000000-0004-0000-0500-00000B000000}"/>
  </hyperlinks>
  <pageMargins left="0.74803149606299213" right="0.74803149606299213" top="0.98425196850393704" bottom="0.98425196850393704" header="0" footer="0"/>
  <pageSetup paperSize="256" scale="47"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INDIRECT("Comb_fijas_"&amp;Datos!$D$6)</xm:f>
          </x14:formula1>
          <xm:sqref>F27:F48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E368"/>
  <sheetViews>
    <sheetView showRowColHeaders="0" zoomScaleNormal="100" workbookViewId="0">
      <pane xSplit="2" ySplit="1" topLeftCell="C2" activePane="bottomRight" state="frozen"/>
      <selection pane="bottomRight"/>
      <selection pane="bottomLeft" activeCell="A3" sqref="A3"/>
      <selection pane="topRight" activeCell="A3" sqref="A3"/>
    </sheetView>
  </sheetViews>
  <sheetFormatPr defaultColWidth="11.42578125" defaultRowHeight="15"/>
  <cols>
    <col min="1" max="1" width="27" style="195" customWidth="1"/>
    <col min="2" max="2" width="0.5703125" style="473" customWidth="1"/>
    <col min="3" max="3" width="1" style="82" customWidth="1"/>
    <col min="4" max="4" width="1.42578125" style="88" customWidth="1"/>
    <col min="5" max="5" width="27.140625" style="88" customWidth="1"/>
    <col min="6" max="6" width="31.28515625" style="88" customWidth="1"/>
    <col min="7" max="7" width="17.85546875" style="88" customWidth="1"/>
    <col min="8" max="8" width="14.85546875" style="88" customWidth="1"/>
    <col min="9" max="14" width="11.42578125" style="88" customWidth="1"/>
    <col min="15" max="17" width="13" style="88" customWidth="1"/>
    <col min="18" max="20" width="14.28515625" style="88" customWidth="1"/>
    <col min="21" max="21" width="12.28515625" style="88" customWidth="1"/>
    <col min="22" max="22" width="3.42578125" style="88" customWidth="1"/>
    <col min="23" max="16384" width="11.42578125" style="88"/>
  </cols>
  <sheetData>
    <row r="1" spans="1:22" s="82" customFormat="1" ht="36" customHeight="1">
      <c r="A1" s="80"/>
      <c r="B1" s="473"/>
      <c r="C1" s="81" t="s">
        <v>322</v>
      </c>
      <c r="D1" s="81"/>
      <c r="E1" s="81"/>
      <c r="F1" s="81"/>
      <c r="G1" s="81"/>
      <c r="H1" s="81"/>
      <c r="I1" s="81"/>
      <c r="J1" s="81"/>
      <c r="K1" s="81"/>
      <c r="L1" s="81"/>
      <c r="M1" s="81"/>
      <c r="N1" s="81"/>
      <c r="O1" s="81"/>
      <c r="P1" s="81"/>
      <c r="Q1" s="81"/>
      <c r="R1" s="81"/>
      <c r="S1" s="81"/>
      <c r="T1" s="81"/>
      <c r="U1" s="81"/>
      <c r="V1" s="81"/>
    </row>
    <row r="2" spans="1:22" ht="36" customHeight="1">
      <c r="B2" s="474"/>
      <c r="E2" s="815"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row>
    <row r="3" spans="1:22" ht="15" customHeight="1">
      <c r="A3" s="1306" t="s">
        <v>42</v>
      </c>
      <c r="B3" s="623"/>
      <c r="E3" s="375" t="s">
        <v>323</v>
      </c>
      <c r="F3" s="375"/>
      <c r="G3" s="375"/>
      <c r="H3" s="375"/>
      <c r="I3" s="375"/>
      <c r="J3" s="375"/>
      <c r="K3" s="375"/>
      <c r="L3" s="375"/>
      <c r="M3" s="375"/>
      <c r="N3" s="375"/>
      <c r="O3" s="375"/>
      <c r="P3" s="375"/>
      <c r="Q3" s="375"/>
      <c r="R3" s="375"/>
      <c r="S3" s="375"/>
      <c r="T3" s="105"/>
      <c r="U3" s="105"/>
      <c r="V3" s="154"/>
    </row>
    <row r="4" spans="1:22" ht="15" customHeight="1">
      <c r="A4" s="1306" t="s">
        <v>44</v>
      </c>
      <c r="B4" s="623"/>
      <c r="F4" s="273"/>
      <c r="G4" s="273"/>
      <c r="H4" s="273"/>
      <c r="I4" s="273"/>
      <c r="J4" s="273"/>
      <c r="K4" s="273"/>
      <c r="L4" s="273"/>
      <c r="M4" s="273"/>
      <c r="N4" s="273"/>
      <c r="O4" s="273"/>
      <c r="P4" s="273"/>
      <c r="Q4" s="273"/>
      <c r="R4" s="273"/>
      <c r="S4" s="273"/>
      <c r="T4" s="105"/>
      <c r="U4" s="105"/>
      <c r="V4" s="154"/>
    </row>
    <row r="5" spans="1:22" ht="15" customHeight="1">
      <c r="A5" s="1306" t="s">
        <v>45</v>
      </c>
      <c r="B5" s="623"/>
      <c r="E5" s="375" t="s">
        <v>324</v>
      </c>
      <c r="F5" s="375"/>
      <c r="G5" s="375"/>
      <c r="H5" s="375"/>
      <c r="I5" s="375"/>
      <c r="J5" s="375"/>
      <c r="K5" s="375"/>
      <c r="L5" s="375"/>
      <c r="M5" s="375"/>
      <c r="N5" s="375"/>
      <c r="O5" s="375"/>
      <c r="P5" s="375"/>
      <c r="Q5" s="375"/>
      <c r="R5" s="375"/>
      <c r="S5" s="375"/>
      <c r="T5" s="105"/>
      <c r="U5" s="105"/>
      <c r="V5" s="154"/>
    </row>
    <row r="6" spans="1:22" ht="15" customHeight="1">
      <c r="A6" s="1306" t="s">
        <v>48</v>
      </c>
      <c r="B6" s="623"/>
      <c r="E6" s="178"/>
      <c r="F6" s="178"/>
      <c r="G6" s="105"/>
      <c r="H6" s="105"/>
      <c r="I6" s="105"/>
      <c r="J6" s="105"/>
      <c r="K6" s="105"/>
      <c r="L6" s="105"/>
      <c r="N6" s="105"/>
      <c r="O6" s="105"/>
      <c r="P6" s="105"/>
      <c r="Q6" s="105"/>
      <c r="R6" s="105"/>
      <c r="S6" s="105"/>
      <c r="T6" s="105"/>
      <c r="U6" s="105"/>
      <c r="V6" s="154"/>
    </row>
    <row r="7" spans="1:22" ht="15" customHeight="1">
      <c r="A7" s="1306" t="s">
        <v>50</v>
      </c>
      <c r="E7" s="312" t="s">
        <v>325</v>
      </c>
      <c r="F7" s="156"/>
      <c r="G7" s="105"/>
      <c r="H7" s="105"/>
      <c r="I7" s="105"/>
      <c r="J7" s="105"/>
      <c r="K7" s="105"/>
      <c r="L7" s="105"/>
      <c r="M7" s="157"/>
      <c r="N7" s="105"/>
      <c r="O7" s="105"/>
      <c r="P7" s="105"/>
      <c r="Q7" s="105"/>
      <c r="R7" s="105"/>
      <c r="S7" s="105"/>
      <c r="T7" s="105"/>
      <c r="U7" s="105"/>
      <c r="V7" s="154"/>
    </row>
    <row r="8" spans="1:22" ht="15" customHeight="1">
      <c r="A8" s="476" t="s">
        <v>51</v>
      </c>
      <c r="E8" s="313" t="s">
        <v>326</v>
      </c>
      <c r="F8" s="158"/>
      <c r="G8" s="72"/>
      <c r="H8" s="72"/>
      <c r="I8" s="72"/>
      <c r="J8" s="72"/>
      <c r="K8" s="72"/>
      <c r="L8" s="72"/>
      <c r="M8" s="72"/>
      <c r="N8" s="72"/>
      <c r="O8" s="72"/>
      <c r="P8" s="72"/>
    </row>
    <row r="9" spans="1:22" ht="15" customHeight="1">
      <c r="A9" s="1306" t="s">
        <v>52</v>
      </c>
      <c r="E9" s="312" t="s">
        <v>327</v>
      </c>
      <c r="F9" s="156"/>
      <c r="G9" s="72"/>
      <c r="H9" s="72"/>
      <c r="I9" s="72"/>
      <c r="J9" s="72"/>
      <c r="K9" s="72"/>
      <c r="L9" s="72"/>
      <c r="M9" s="72"/>
      <c r="N9" s="72"/>
      <c r="O9" s="72"/>
      <c r="P9" s="72"/>
    </row>
    <row r="10" spans="1:22" ht="15" customHeight="1">
      <c r="A10" s="1306" t="s">
        <v>56</v>
      </c>
      <c r="E10" s="313" t="s">
        <v>328</v>
      </c>
      <c r="F10" s="158"/>
      <c r="G10" s="72"/>
      <c r="H10" s="72"/>
      <c r="I10" s="72"/>
      <c r="J10" s="72"/>
      <c r="K10" s="72"/>
      <c r="L10" s="72"/>
      <c r="M10" s="72"/>
      <c r="N10" s="72"/>
      <c r="O10" s="312"/>
      <c r="P10" s="72"/>
    </row>
    <row r="11" spans="1:22" ht="15" customHeight="1">
      <c r="A11" s="1306" t="s">
        <v>57</v>
      </c>
      <c r="E11" s="312" t="s">
        <v>329</v>
      </c>
      <c r="F11" s="156"/>
      <c r="G11" s="72"/>
      <c r="H11" s="72"/>
      <c r="I11" s="72"/>
      <c r="J11" s="72"/>
      <c r="K11" s="72"/>
      <c r="L11" s="72"/>
      <c r="M11" s="72"/>
      <c r="N11" s="72"/>
      <c r="O11" s="72"/>
      <c r="P11" s="72"/>
    </row>
    <row r="12" spans="1:22" ht="15" customHeight="1">
      <c r="A12" s="1306" t="s">
        <v>58</v>
      </c>
      <c r="E12" s="313" t="s">
        <v>330</v>
      </c>
      <c r="F12" s="158"/>
      <c r="G12" s="72"/>
      <c r="H12" s="72"/>
      <c r="I12" s="72"/>
      <c r="J12" s="72"/>
      <c r="K12" s="72"/>
      <c r="L12" s="72"/>
      <c r="M12" s="72"/>
      <c r="N12" s="72"/>
      <c r="O12" s="72"/>
      <c r="P12" s="72"/>
      <c r="Q12" s="159"/>
      <c r="R12" s="159"/>
      <c r="S12" s="159"/>
      <c r="T12" s="160"/>
      <c r="U12" s="159"/>
    </row>
    <row r="13" spans="1:22" ht="15" customHeight="1">
      <c r="A13" s="1306" t="s">
        <v>60</v>
      </c>
      <c r="T13" s="160"/>
      <c r="U13" s="159"/>
    </row>
    <row r="14" spans="1:22" ht="15" customHeight="1">
      <c r="A14" s="1306" t="s">
        <v>61</v>
      </c>
      <c r="D14" s="201" t="s">
        <v>331</v>
      </c>
      <c r="E14" s="193"/>
      <c r="F14" s="200"/>
      <c r="G14" s="200"/>
      <c r="H14" s="198"/>
      <c r="I14" s="198"/>
      <c r="J14" s="198"/>
      <c r="K14" s="198"/>
      <c r="L14" s="198"/>
      <c r="M14" s="198"/>
      <c r="N14" s="193"/>
      <c r="O14" s="201"/>
      <c r="P14" s="201"/>
      <c r="Q14" s="201"/>
      <c r="R14" s="201"/>
      <c r="S14" s="201"/>
      <c r="T14" s="160"/>
      <c r="U14" s="159"/>
    </row>
    <row r="15" spans="1:22" ht="15" customHeight="1">
      <c r="A15" s="1306" t="s">
        <v>62</v>
      </c>
      <c r="E15" s="313"/>
      <c r="Q15" s="155"/>
      <c r="R15" s="155"/>
      <c r="S15" s="155"/>
      <c r="T15" s="155"/>
      <c r="U15" s="155"/>
      <c r="V15" s="154"/>
    </row>
    <row r="16" spans="1:22" s="119" customFormat="1" ht="15" customHeight="1">
      <c r="A16" s="624"/>
      <c r="B16" s="473"/>
      <c r="C16" s="82"/>
      <c r="E16" s="944" t="s">
        <v>332</v>
      </c>
      <c r="F16" s="944"/>
      <c r="G16" s="944"/>
      <c r="H16" s="944"/>
      <c r="I16" s="1082"/>
      <c r="J16" s="1082"/>
      <c r="K16" s="1082"/>
      <c r="L16" s="1082"/>
      <c r="M16" s="944"/>
      <c r="N16" s="944"/>
      <c r="O16" s="944"/>
      <c r="P16" s="944"/>
      <c r="Q16" s="944"/>
      <c r="R16" s="944"/>
      <c r="S16" s="944"/>
      <c r="T16" s="155"/>
      <c r="U16" s="155"/>
      <c r="V16" s="88"/>
    </row>
    <row r="17" spans="1:23" ht="15" customHeight="1">
      <c r="A17" s="624"/>
      <c r="D17" s="179"/>
      <c r="E17" s="944"/>
      <c r="F17" s="944"/>
      <c r="G17" s="944"/>
      <c r="H17" s="1082"/>
      <c r="I17" s="944"/>
      <c r="J17" s="944"/>
      <c r="K17" s="944"/>
      <c r="L17" s="944"/>
      <c r="M17" s="944"/>
      <c r="N17" s="944"/>
      <c r="O17" s="944"/>
      <c r="P17" s="944"/>
      <c r="Q17" s="944"/>
      <c r="R17" s="944"/>
      <c r="S17" s="944"/>
      <c r="T17" s="155"/>
      <c r="U17" s="155"/>
      <c r="V17" s="179"/>
    </row>
    <row r="18" spans="1:23" ht="16.5" customHeight="1">
      <c r="A18" s="624"/>
      <c r="B18" s="475"/>
      <c r="D18" s="179"/>
      <c r="E18" s="944"/>
      <c r="F18" s="944"/>
      <c r="G18" s="944"/>
      <c r="H18" s="944"/>
      <c r="I18" s="944"/>
      <c r="J18" s="944"/>
      <c r="K18" s="944"/>
      <c r="L18" s="944"/>
      <c r="M18" s="944"/>
      <c r="N18" s="944"/>
      <c r="O18" s="944"/>
      <c r="P18" s="944"/>
      <c r="Q18" s="944"/>
      <c r="R18" s="944"/>
      <c r="S18" s="944"/>
      <c r="V18" s="179"/>
    </row>
    <row r="19" spans="1:23" ht="11.25" customHeight="1">
      <c r="D19" s="179"/>
      <c r="E19" s="273"/>
      <c r="F19" s="273"/>
      <c r="G19" s="273"/>
      <c r="H19" s="273"/>
      <c r="I19" s="273"/>
      <c r="J19" s="273"/>
      <c r="K19" s="273"/>
      <c r="L19" s="273"/>
      <c r="M19" s="273"/>
      <c r="N19" s="273"/>
      <c r="O19" s="273"/>
      <c r="P19" s="273"/>
      <c r="Q19" s="273"/>
      <c r="R19" s="273"/>
      <c r="S19" s="273"/>
      <c r="V19" s="179"/>
    </row>
    <row r="20" spans="1:23" ht="16.5" customHeight="1">
      <c r="B20" s="475"/>
      <c r="D20" s="179"/>
      <c r="E20" s="944" t="s">
        <v>333</v>
      </c>
      <c r="F20" s="944"/>
      <c r="G20" s="944"/>
      <c r="H20" s="944"/>
      <c r="I20" s="944"/>
      <c r="J20" s="944"/>
      <c r="K20" s="944"/>
      <c r="L20" s="944"/>
      <c r="M20" s="944"/>
      <c r="N20" s="944"/>
      <c r="O20" s="944"/>
      <c r="P20" s="944"/>
      <c r="Q20" s="944"/>
      <c r="R20" s="944"/>
      <c r="S20" s="944"/>
      <c r="V20" s="179"/>
    </row>
    <row r="21" spans="1:23" ht="16.5" customHeight="1">
      <c r="B21" s="475"/>
      <c r="D21" s="179"/>
      <c r="E21" s="944"/>
      <c r="F21" s="944"/>
      <c r="G21" s="944"/>
      <c r="H21" s="944"/>
      <c r="I21" s="944"/>
      <c r="J21" s="944"/>
      <c r="K21" s="944"/>
      <c r="L21" s="944"/>
      <c r="M21" s="944"/>
      <c r="N21" s="944"/>
      <c r="O21" s="944"/>
      <c r="P21" s="944"/>
      <c r="Q21" s="944"/>
      <c r="R21" s="944"/>
      <c r="S21" s="944"/>
      <c r="V21" s="179"/>
    </row>
    <row r="22" spans="1:23" ht="16.5" customHeight="1">
      <c r="A22" s="196"/>
      <c r="B22" s="475"/>
      <c r="D22" s="179"/>
      <c r="E22" s="944"/>
      <c r="F22" s="944"/>
      <c r="G22" s="944"/>
      <c r="H22" s="944"/>
      <c r="I22" s="944"/>
      <c r="J22" s="944"/>
      <c r="K22" s="944"/>
      <c r="L22" s="944"/>
      <c r="M22" s="944"/>
      <c r="N22" s="944"/>
      <c r="O22" s="944"/>
      <c r="P22" s="944"/>
      <c r="Q22" s="944"/>
      <c r="R22" s="944"/>
      <c r="S22" s="944"/>
      <c r="T22" s="180"/>
      <c r="U22" s="180"/>
      <c r="V22" s="179"/>
    </row>
    <row r="23" spans="1:23" ht="16.5" customHeight="1">
      <c r="A23" s="196"/>
      <c r="B23" s="475"/>
      <c r="D23" s="179"/>
      <c r="E23" s="944"/>
      <c r="F23" s="944"/>
      <c r="G23" s="944"/>
      <c r="H23" s="944"/>
      <c r="I23" s="944"/>
      <c r="J23" s="944"/>
      <c r="K23" s="944"/>
      <c r="L23" s="944"/>
      <c r="M23" s="944"/>
      <c r="N23" s="944"/>
      <c r="O23" s="944"/>
      <c r="P23" s="944"/>
      <c r="Q23" s="944"/>
      <c r="R23" s="944"/>
      <c r="S23" s="944"/>
      <c r="T23" s="180"/>
      <c r="U23" s="180"/>
      <c r="V23" s="179"/>
    </row>
    <row r="24" spans="1:23" ht="33" customHeight="1">
      <c r="A24" s="196"/>
      <c r="B24" s="475"/>
      <c r="D24" s="179"/>
      <c r="E24" s="1091" t="s">
        <v>334</v>
      </c>
      <c r="F24" s="1091"/>
      <c r="G24" s="1091"/>
      <c r="H24" s="1091"/>
      <c r="I24" s="1091"/>
      <c r="J24" s="1091"/>
      <c r="K24" s="1091"/>
      <c r="L24" s="1091"/>
      <c r="M24" s="1091"/>
      <c r="N24" s="1091"/>
      <c r="O24" s="1091"/>
      <c r="P24" s="1091"/>
      <c r="Q24" s="1091"/>
      <c r="R24" s="1091"/>
      <c r="S24" s="1091"/>
      <c r="T24" s="180"/>
      <c r="U24" s="180"/>
      <c r="V24" s="179"/>
    </row>
    <row r="25" spans="1:23" ht="16.5" customHeight="1">
      <c r="E25" s="311"/>
      <c r="F25" s="311"/>
      <c r="G25" s="311"/>
      <c r="H25" s="311"/>
      <c r="I25" s="311"/>
      <c r="J25" s="311"/>
      <c r="K25" s="311"/>
      <c r="L25" s="311"/>
      <c r="M25" s="311"/>
      <c r="N25" s="311"/>
      <c r="O25" s="311"/>
      <c r="P25" s="311"/>
      <c r="Q25" s="311"/>
      <c r="R25" s="311"/>
      <c r="S25" s="311"/>
      <c r="T25" s="180"/>
      <c r="U25" s="180"/>
      <c r="V25" s="179"/>
    </row>
    <row r="26" spans="1:23" ht="16.5" customHeight="1">
      <c r="E26" s="315" t="s">
        <v>335</v>
      </c>
      <c r="T26" s="180"/>
      <c r="U26" s="180"/>
      <c r="V26" s="179"/>
    </row>
    <row r="27" spans="1:23" ht="16.5" customHeight="1">
      <c r="T27" s="180"/>
      <c r="U27" s="180"/>
      <c r="V27" s="179"/>
    </row>
    <row r="28" spans="1:23" ht="15" customHeight="1">
      <c r="A28" s="624"/>
      <c r="D28" s="179"/>
      <c r="E28" s="360" t="s">
        <v>336</v>
      </c>
      <c r="F28" s="316"/>
      <c r="G28" s="316"/>
      <c r="H28" s="316"/>
      <c r="I28" s="316"/>
      <c r="J28" s="316"/>
      <c r="K28" s="316"/>
      <c r="L28" s="316"/>
      <c r="M28" s="316"/>
      <c r="N28" s="316"/>
      <c r="O28" s="316"/>
      <c r="P28" s="316"/>
      <c r="Q28" s="316"/>
      <c r="R28" s="316"/>
      <c r="S28" s="316"/>
      <c r="T28" s="180"/>
      <c r="U28" s="180"/>
      <c r="V28" s="180"/>
      <c r="W28" s="180"/>
    </row>
    <row r="29" spans="1:23" ht="15" customHeight="1">
      <c r="A29" s="624"/>
      <c r="D29" s="179"/>
      <c r="E29" s="316"/>
      <c r="F29" s="316"/>
      <c r="G29" s="316"/>
      <c r="H29" s="316"/>
      <c r="I29" s="316"/>
      <c r="J29" s="316"/>
      <c r="K29" s="316"/>
      <c r="L29" s="316"/>
      <c r="M29" s="316"/>
      <c r="N29" s="316"/>
      <c r="O29" s="316"/>
      <c r="P29" s="316"/>
      <c r="Q29" s="316"/>
      <c r="R29" s="316"/>
      <c r="S29" s="316"/>
      <c r="T29" s="180"/>
      <c r="U29" s="180"/>
      <c r="V29" s="180"/>
      <c r="W29" s="180"/>
    </row>
    <row r="30" spans="1:23" ht="17.25" customHeight="1">
      <c r="D30" s="179"/>
      <c r="E30" s="360" t="s">
        <v>337</v>
      </c>
      <c r="F30" s="360"/>
      <c r="G30" s="360"/>
      <c r="H30" s="360"/>
      <c r="I30" s="360"/>
      <c r="J30" s="360"/>
      <c r="K30" s="360"/>
      <c r="L30" s="360"/>
      <c r="M30" s="360"/>
      <c r="N30" s="360"/>
      <c r="O30" s="360"/>
      <c r="P30" s="360"/>
      <c r="Q30" s="360"/>
      <c r="R30" s="360"/>
      <c r="S30" s="360"/>
      <c r="V30" s="179"/>
    </row>
    <row r="31" spans="1:23" ht="17.25" customHeight="1">
      <c r="D31" s="179"/>
      <c r="E31" s="360" t="s">
        <v>338</v>
      </c>
      <c r="F31" s="360"/>
      <c r="G31" s="360"/>
      <c r="H31" s="360"/>
      <c r="I31" s="360"/>
      <c r="J31" s="360"/>
      <c r="K31" s="360"/>
      <c r="L31" s="360"/>
      <c r="M31" s="360"/>
      <c r="N31" s="360"/>
      <c r="O31" s="360"/>
      <c r="P31" s="360"/>
      <c r="Q31" s="360"/>
      <c r="R31" s="360"/>
      <c r="S31" s="360"/>
      <c r="V31" s="179"/>
    </row>
    <row r="32" spans="1:23" ht="17.25" customHeight="1">
      <c r="D32" s="179"/>
      <c r="E32" s="360"/>
      <c r="F32" s="316"/>
      <c r="G32" s="316"/>
      <c r="H32" s="316"/>
      <c r="I32" s="316"/>
      <c r="J32" s="316"/>
      <c r="K32" s="316"/>
      <c r="L32" s="316"/>
      <c r="M32" s="316"/>
      <c r="N32" s="316"/>
      <c r="O32" s="316"/>
      <c r="P32" s="316"/>
      <c r="Q32" s="316"/>
      <c r="R32" s="316"/>
      <c r="S32" s="316"/>
      <c r="V32" s="179"/>
    </row>
    <row r="33" spans="1:23" ht="17.25" customHeight="1">
      <c r="D33" s="179"/>
      <c r="E33" s="945" t="s">
        <v>339</v>
      </c>
      <c r="F33" s="945"/>
      <c r="G33" s="945"/>
      <c r="H33" s="945"/>
      <c r="I33" s="945"/>
      <c r="J33" s="945"/>
      <c r="K33" s="945"/>
      <c r="L33" s="945"/>
      <c r="M33" s="945"/>
      <c r="N33" s="945"/>
      <c r="O33" s="945"/>
      <c r="P33" s="945"/>
      <c r="Q33" s="945"/>
      <c r="R33" s="945"/>
      <c r="S33" s="945"/>
      <c r="V33" s="179"/>
    </row>
    <row r="34" spans="1:23" ht="17.25" customHeight="1">
      <c r="D34" s="179"/>
      <c r="E34" s="945"/>
      <c r="F34" s="945"/>
      <c r="G34" s="945"/>
      <c r="H34" s="945"/>
      <c r="I34" s="945"/>
      <c r="J34" s="945"/>
      <c r="K34" s="945"/>
      <c r="L34" s="945"/>
      <c r="M34" s="945"/>
      <c r="N34" s="945"/>
      <c r="O34" s="945"/>
      <c r="P34" s="945"/>
      <c r="Q34" s="945"/>
      <c r="R34" s="945"/>
      <c r="S34" s="945"/>
      <c r="V34" s="179"/>
    </row>
    <row r="35" spans="1:23" ht="17.25" customHeight="1">
      <c r="D35" s="179"/>
      <c r="E35" s="360" t="s">
        <v>340</v>
      </c>
      <c r="F35" s="316"/>
      <c r="G35" s="316"/>
      <c r="H35" s="316"/>
      <c r="I35" s="316"/>
      <c r="J35" s="316"/>
      <c r="K35" s="316"/>
      <c r="L35" s="316"/>
      <c r="M35" s="316"/>
      <c r="N35" s="316"/>
      <c r="O35" s="316"/>
      <c r="P35" s="316"/>
      <c r="Q35" s="316"/>
      <c r="R35" s="316"/>
      <c r="S35" s="316"/>
      <c r="V35" s="179"/>
    </row>
    <row r="36" spans="1:23" s="181" customFormat="1" ht="15" customHeight="1">
      <c r="A36" s="195"/>
      <c r="B36" s="473"/>
      <c r="C36" s="82"/>
      <c r="D36" s="119"/>
      <c r="E36" s="316"/>
      <c r="F36" s="316"/>
      <c r="G36" s="316"/>
      <c r="H36" s="316"/>
      <c r="I36" s="316"/>
      <c r="J36" s="316"/>
      <c r="K36" s="316"/>
      <c r="L36" s="316"/>
      <c r="M36" s="316"/>
      <c r="N36" s="316"/>
      <c r="O36" s="316"/>
      <c r="P36" s="316"/>
      <c r="Q36" s="316"/>
      <c r="R36" s="316"/>
      <c r="S36" s="316"/>
      <c r="T36" s="180"/>
      <c r="U36" s="180"/>
      <c r="V36" s="180"/>
      <c r="W36" s="180"/>
    </row>
    <row r="37" spans="1:23" s="181" customFormat="1" ht="15" customHeight="1">
      <c r="A37" s="195"/>
      <c r="B37" s="473"/>
      <c r="C37" s="82"/>
      <c r="D37" s="119"/>
      <c r="E37" s="1088" t="s">
        <v>341</v>
      </c>
      <c r="F37" s="1057" t="s">
        <v>342</v>
      </c>
      <c r="G37" s="1075" t="s">
        <v>343</v>
      </c>
      <c r="H37" s="1115" t="s">
        <v>344</v>
      </c>
      <c r="I37" s="1095" t="s">
        <v>345</v>
      </c>
      <c r="J37" s="1096"/>
      <c r="K37" s="1096"/>
      <c r="L37" s="1096"/>
      <c r="M37" s="1096"/>
      <c r="N37" s="1097"/>
      <c r="O37" s="1066" t="s">
        <v>346</v>
      </c>
      <c r="P37" s="1067"/>
      <c r="Q37" s="1089"/>
      <c r="R37" s="1084" t="s">
        <v>347</v>
      </c>
      <c r="S37" s="180"/>
      <c r="T37" s="180"/>
      <c r="U37" s="180"/>
      <c r="V37" s="180"/>
      <c r="W37" s="180"/>
    </row>
    <row r="38" spans="1:23" s="181" customFormat="1" ht="15" customHeight="1">
      <c r="A38" s="195"/>
      <c r="B38" s="473"/>
      <c r="C38" s="82"/>
      <c r="D38" s="119"/>
      <c r="E38" s="1009"/>
      <c r="F38" s="1058"/>
      <c r="G38" s="1073"/>
      <c r="H38" s="1063"/>
      <c r="I38" s="1112" t="s">
        <v>348</v>
      </c>
      <c r="J38" s="1113"/>
      <c r="K38" s="1114"/>
      <c r="L38" s="1112" t="s">
        <v>349</v>
      </c>
      <c r="M38" s="1113"/>
      <c r="N38" s="1114"/>
      <c r="O38" s="1069"/>
      <c r="P38" s="1070"/>
      <c r="Q38" s="1090"/>
      <c r="R38" s="1085"/>
      <c r="W38" s="180"/>
    </row>
    <row r="39" spans="1:23" s="181" customFormat="1" ht="15" customHeight="1">
      <c r="A39" s="195"/>
      <c r="B39" s="473"/>
      <c r="C39" s="82"/>
      <c r="D39" s="119"/>
      <c r="E39" s="1018"/>
      <c r="F39" s="1059"/>
      <c r="G39" s="1076"/>
      <c r="H39" s="1116"/>
      <c r="I39" s="353" t="s">
        <v>305</v>
      </c>
      <c r="J39" s="353" t="s">
        <v>306</v>
      </c>
      <c r="K39" s="353" t="s">
        <v>307</v>
      </c>
      <c r="L39" s="353" t="s">
        <v>305</v>
      </c>
      <c r="M39" s="353" t="s">
        <v>306</v>
      </c>
      <c r="N39" s="353" t="s">
        <v>307</v>
      </c>
      <c r="O39" s="353" t="s">
        <v>308</v>
      </c>
      <c r="P39" s="353" t="s">
        <v>309</v>
      </c>
      <c r="Q39" s="353" t="s">
        <v>310</v>
      </c>
      <c r="R39" s="1086"/>
      <c r="W39" s="180"/>
    </row>
    <row r="40" spans="1:23" s="179" customFormat="1" ht="15" customHeight="1">
      <c r="A40" s="195"/>
      <c r="B40" s="473"/>
      <c r="C40" s="82"/>
      <c r="D40" s="119"/>
      <c r="E40" s="1363"/>
      <c r="F40" s="564"/>
      <c r="G40" s="564"/>
      <c r="H40" s="319"/>
      <c r="I40" s="619" t="str">
        <f>Datos!G1573</f>
        <v/>
      </c>
      <c r="J40" s="619" t="str">
        <f>Datos!H1573</f>
        <v/>
      </c>
      <c r="K40" s="619" t="str">
        <f>Datos!I1573</f>
        <v/>
      </c>
      <c r="L40" s="1356"/>
      <c r="M40" s="1356"/>
      <c r="N40" s="1356"/>
      <c r="O40" s="413" t="str">
        <f>Datos!M1573</f>
        <v/>
      </c>
      <c r="P40" s="413" t="str">
        <f>Datos!N1573</f>
        <v/>
      </c>
      <c r="Q40" s="413" t="str">
        <f>Datos!O1573</f>
        <v/>
      </c>
      <c r="R40" s="412" t="str">
        <f>Datos!P1573</f>
        <v/>
      </c>
      <c r="W40" s="180"/>
    </row>
    <row r="41" spans="1:23" s="179" customFormat="1" ht="15" customHeight="1">
      <c r="A41" s="195"/>
      <c r="B41" s="473"/>
      <c r="C41" s="82"/>
      <c r="D41" s="119"/>
      <c r="E41" s="1364"/>
      <c r="F41" s="1365"/>
      <c r="G41" s="564"/>
      <c r="H41" s="319"/>
      <c r="I41" s="619" t="str">
        <f>Datos!G1574</f>
        <v/>
      </c>
      <c r="J41" s="619" t="str">
        <f>Datos!H1574</f>
        <v/>
      </c>
      <c r="K41" s="619" t="str">
        <f>Datos!I1574</f>
        <v/>
      </c>
      <c r="L41" s="1356"/>
      <c r="M41" s="1356"/>
      <c r="N41" s="1356"/>
      <c r="O41" s="413" t="str">
        <f>Datos!M1574</f>
        <v/>
      </c>
      <c r="P41" s="413" t="str">
        <f>Datos!N1574</f>
        <v/>
      </c>
      <c r="Q41" s="413" t="str">
        <f>Datos!O1574</f>
        <v/>
      </c>
      <c r="R41" s="412" t="str">
        <f>Datos!P1574</f>
        <v/>
      </c>
      <c r="W41" s="180"/>
    </row>
    <row r="42" spans="1:23" s="179" customFormat="1" ht="15" customHeight="1">
      <c r="A42" s="195"/>
      <c r="B42" s="473"/>
      <c r="C42" s="82"/>
      <c r="D42" s="119"/>
      <c r="E42" s="1364"/>
      <c r="F42" s="1365"/>
      <c r="G42" s="564"/>
      <c r="H42" s="319"/>
      <c r="I42" s="619" t="str">
        <f>Datos!G1575</f>
        <v/>
      </c>
      <c r="J42" s="619" t="str">
        <f>Datos!H1575</f>
        <v/>
      </c>
      <c r="K42" s="619" t="str">
        <f>Datos!I1575</f>
        <v/>
      </c>
      <c r="L42" s="1356"/>
      <c r="M42" s="1356"/>
      <c r="N42" s="1356"/>
      <c r="O42" s="413" t="str">
        <f>Datos!M1575</f>
        <v/>
      </c>
      <c r="P42" s="413" t="str">
        <f>Datos!N1575</f>
        <v/>
      </c>
      <c r="Q42" s="413" t="str">
        <f>Datos!O1575</f>
        <v/>
      </c>
      <c r="R42" s="412" t="str">
        <f>Datos!P1575</f>
        <v/>
      </c>
      <c r="W42" s="180"/>
    </row>
    <row r="43" spans="1:23" s="179" customFormat="1" ht="15" customHeight="1">
      <c r="A43" s="195"/>
      <c r="B43" s="473"/>
      <c r="C43" s="82"/>
      <c r="D43" s="119"/>
      <c r="E43" s="1364"/>
      <c r="F43" s="1365"/>
      <c r="G43" s="564"/>
      <c r="H43" s="319"/>
      <c r="I43" s="619" t="str">
        <f>Datos!G1576</f>
        <v/>
      </c>
      <c r="J43" s="619" t="str">
        <f>Datos!H1576</f>
        <v/>
      </c>
      <c r="K43" s="619" t="str">
        <f>Datos!I1576</f>
        <v/>
      </c>
      <c r="L43" s="1356"/>
      <c r="M43" s="1356"/>
      <c r="N43" s="1356"/>
      <c r="O43" s="413" t="str">
        <f>Datos!M1576</f>
        <v/>
      </c>
      <c r="P43" s="413" t="str">
        <f>Datos!N1576</f>
        <v/>
      </c>
      <c r="Q43" s="413" t="str">
        <f>Datos!O1576</f>
        <v/>
      </c>
      <c r="R43" s="412" t="str">
        <f>Datos!P1576</f>
        <v/>
      </c>
      <c r="W43" s="180"/>
    </row>
    <row r="44" spans="1:23" s="179" customFormat="1" ht="15" customHeight="1">
      <c r="A44" s="195"/>
      <c r="B44" s="473"/>
      <c r="C44" s="82"/>
      <c r="D44" s="119"/>
      <c r="E44" s="1364"/>
      <c r="F44" s="1365"/>
      <c r="G44" s="564"/>
      <c r="H44" s="319"/>
      <c r="I44" s="619" t="str">
        <f>Datos!G1577</f>
        <v/>
      </c>
      <c r="J44" s="619" t="str">
        <f>Datos!H1577</f>
        <v/>
      </c>
      <c r="K44" s="619" t="str">
        <f>Datos!I1577</f>
        <v/>
      </c>
      <c r="L44" s="1356"/>
      <c r="M44" s="1356"/>
      <c r="N44" s="1356"/>
      <c r="O44" s="413" t="str">
        <f>Datos!M1577</f>
        <v/>
      </c>
      <c r="P44" s="413" t="str">
        <f>Datos!N1577</f>
        <v/>
      </c>
      <c r="Q44" s="413" t="str">
        <f>Datos!O1577</f>
        <v/>
      </c>
      <c r="R44" s="412" t="str">
        <f>Datos!P1577</f>
        <v/>
      </c>
      <c r="W44" s="180"/>
    </row>
    <row r="45" spans="1:23" s="179" customFormat="1" ht="15" customHeight="1">
      <c r="A45" s="195"/>
      <c r="B45" s="473"/>
      <c r="C45" s="82"/>
      <c r="D45" s="119"/>
      <c r="E45" s="1364"/>
      <c r="F45" s="1365"/>
      <c r="G45" s="564"/>
      <c r="H45" s="319"/>
      <c r="I45" s="619" t="str">
        <f>Datos!G1578</f>
        <v/>
      </c>
      <c r="J45" s="619" t="str">
        <f>Datos!H1578</f>
        <v/>
      </c>
      <c r="K45" s="619" t="str">
        <f>Datos!I1578</f>
        <v/>
      </c>
      <c r="L45" s="1356"/>
      <c r="M45" s="1356"/>
      <c r="N45" s="1356"/>
      <c r="O45" s="413" t="str">
        <f>Datos!M1578</f>
        <v/>
      </c>
      <c r="P45" s="413" t="str">
        <f>Datos!N1578</f>
        <v/>
      </c>
      <c r="Q45" s="413" t="str">
        <f>Datos!O1578</f>
        <v/>
      </c>
      <c r="R45" s="412" t="str">
        <f>Datos!P1578</f>
        <v/>
      </c>
      <c r="W45" s="180"/>
    </row>
    <row r="46" spans="1:23" s="179" customFormat="1" ht="15" customHeight="1">
      <c r="A46" s="195"/>
      <c r="B46" s="473"/>
      <c r="C46" s="82"/>
      <c r="D46" s="119"/>
      <c r="E46" s="1364"/>
      <c r="F46" s="1365"/>
      <c r="G46" s="564"/>
      <c r="H46" s="319"/>
      <c r="I46" s="619" t="str">
        <f>Datos!G1579</f>
        <v/>
      </c>
      <c r="J46" s="619" t="str">
        <f>Datos!H1579</f>
        <v/>
      </c>
      <c r="K46" s="619" t="str">
        <f>Datos!I1579</f>
        <v/>
      </c>
      <c r="L46" s="1356"/>
      <c r="M46" s="1356"/>
      <c r="N46" s="1356"/>
      <c r="O46" s="413" t="str">
        <f>Datos!M1579</f>
        <v/>
      </c>
      <c r="P46" s="413" t="str">
        <f>Datos!N1579</f>
        <v/>
      </c>
      <c r="Q46" s="413" t="str">
        <f>Datos!O1579</f>
        <v/>
      </c>
      <c r="R46" s="412" t="str">
        <f>Datos!P1579</f>
        <v/>
      </c>
      <c r="W46" s="180"/>
    </row>
    <row r="47" spans="1:23" s="179" customFormat="1" ht="15" customHeight="1">
      <c r="A47" s="195"/>
      <c r="B47" s="473"/>
      <c r="C47" s="82"/>
      <c r="D47" s="119"/>
      <c r="E47" s="1364"/>
      <c r="F47" s="1365"/>
      <c r="G47" s="564"/>
      <c r="H47" s="319"/>
      <c r="I47" s="619" t="str">
        <f>Datos!G1580</f>
        <v/>
      </c>
      <c r="J47" s="619" t="str">
        <f>Datos!H1580</f>
        <v/>
      </c>
      <c r="K47" s="619" t="str">
        <f>Datos!I1580</f>
        <v/>
      </c>
      <c r="L47" s="1356"/>
      <c r="M47" s="1356"/>
      <c r="N47" s="1356"/>
      <c r="O47" s="413" t="str">
        <f>Datos!M1580</f>
        <v/>
      </c>
      <c r="P47" s="413" t="str">
        <f>Datos!N1580</f>
        <v/>
      </c>
      <c r="Q47" s="413" t="str">
        <f>Datos!O1580</f>
        <v/>
      </c>
      <c r="R47" s="412" t="str">
        <f>Datos!P1580</f>
        <v/>
      </c>
      <c r="W47" s="180"/>
    </row>
    <row r="48" spans="1:23" s="179" customFormat="1" ht="15" customHeight="1">
      <c r="A48" s="195"/>
      <c r="B48" s="473"/>
      <c r="C48" s="82"/>
      <c r="D48" s="119"/>
      <c r="E48" s="1364"/>
      <c r="F48" s="1365"/>
      <c r="G48" s="564"/>
      <c r="H48" s="319"/>
      <c r="I48" s="619" t="str">
        <f>Datos!G1581</f>
        <v/>
      </c>
      <c r="J48" s="619" t="str">
        <f>Datos!H1581</f>
        <v/>
      </c>
      <c r="K48" s="619" t="str">
        <f>Datos!I1581</f>
        <v/>
      </c>
      <c r="L48" s="1356"/>
      <c r="M48" s="1356"/>
      <c r="N48" s="1356"/>
      <c r="O48" s="413" t="str">
        <f>Datos!M1581</f>
        <v/>
      </c>
      <c r="P48" s="413" t="str">
        <f>Datos!N1581</f>
        <v/>
      </c>
      <c r="Q48" s="413" t="str">
        <f>Datos!O1581</f>
        <v/>
      </c>
      <c r="R48" s="412" t="str">
        <f>Datos!P1581</f>
        <v/>
      </c>
      <c r="W48" s="180"/>
    </row>
    <row r="49" spans="1:23" s="179" customFormat="1" ht="15" customHeight="1">
      <c r="A49" s="195"/>
      <c r="B49" s="473"/>
      <c r="C49" s="82"/>
      <c r="D49" s="119"/>
      <c r="E49" s="1364"/>
      <c r="F49" s="1365"/>
      <c r="G49" s="564"/>
      <c r="H49" s="319"/>
      <c r="I49" s="619" t="str">
        <f>Datos!G1582</f>
        <v/>
      </c>
      <c r="J49" s="619" t="str">
        <f>Datos!H1582</f>
        <v/>
      </c>
      <c r="K49" s="619" t="str">
        <f>Datos!I1582</f>
        <v/>
      </c>
      <c r="L49" s="1356"/>
      <c r="M49" s="1356"/>
      <c r="N49" s="1356"/>
      <c r="O49" s="413" t="str">
        <f>Datos!M1582</f>
        <v/>
      </c>
      <c r="P49" s="413" t="str">
        <f>Datos!N1582</f>
        <v/>
      </c>
      <c r="Q49" s="413" t="str">
        <f>Datos!O1582</f>
        <v/>
      </c>
      <c r="R49" s="412" t="str">
        <f>Datos!P1582</f>
        <v/>
      </c>
      <c r="W49" s="180"/>
    </row>
    <row r="50" spans="1:23" s="179" customFormat="1" ht="15" customHeight="1">
      <c r="A50" s="195"/>
      <c r="B50" s="473"/>
      <c r="C50" s="82"/>
      <c r="D50" s="119"/>
      <c r="E50" s="1364"/>
      <c r="F50" s="1365"/>
      <c r="G50" s="564"/>
      <c r="H50" s="319"/>
      <c r="I50" s="619" t="str">
        <f>Datos!G1583</f>
        <v/>
      </c>
      <c r="J50" s="619" t="str">
        <f>Datos!H1583</f>
        <v/>
      </c>
      <c r="K50" s="619" t="str">
        <f>Datos!I1583</f>
        <v/>
      </c>
      <c r="L50" s="1356"/>
      <c r="M50" s="1356"/>
      <c r="N50" s="1356"/>
      <c r="O50" s="413" t="str">
        <f>Datos!M1583</f>
        <v/>
      </c>
      <c r="P50" s="413" t="str">
        <f>Datos!N1583</f>
        <v/>
      </c>
      <c r="Q50" s="413" t="str">
        <f>Datos!O1583</f>
        <v/>
      </c>
      <c r="R50" s="412" t="str">
        <f>Datos!P1583</f>
        <v/>
      </c>
      <c r="W50" s="180"/>
    </row>
    <row r="51" spans="1:23" s="179" customFormat="1" ht="15" customHeight="1">
      <c r="A51" s="195"/>
      <c r="B51" s="473"/>
      <c r="C51" s="82"/>
      <c r="D51" s="119"/>
      <c r="E51" s="1364"/>
      <c r="F51" s="1365"/>
      <c r="G51" s="564"/>
      <c r="H51" s="319"/>
      <c r="I51" s="619" t="str">
        <f>Datos!G1584</f>
        <v/>
      </c>
      <c r="J51" s="619" t="str">
        <f>Datos!H1584</f>
        <v/>
      </c>
      <c r="K51" s="619" t="str">
        <f>Datos!I1584</f>
        <v/>
      </c>
      <c r="L51" s="1356"/>
      <c r="M51" s="1356"/>
      <c r="N51" s="1356"/>
      <c r="O51" s="413" t="str">
        <f>Datos!M1584</f>
        <v/>
      </c>
      <c r="P51" s="413" t="str">
        <f>Datos!N1584</f>
        <v/>
      </c>
      <c r="Q51" s="413" t="str">
        <f>Datos!O1584</f>
        <v/>
      </c>
      <c r="R51" s="412" t="str">
        <f>Datos!P1584</f>
        <v/>
      </c>
      <c r="W51" s="180"/>
    </row>
    <row r="52" spans="1:23" s="179" customFormat="1" ht="15" customHeight="1">
      <c r="A52" s="195"/>
      <c r="B52" s="473"/>
      <c r="C52" s="82"/>
      <c r="D52" s="119"/>
      <c r="E52" s="1364"/>
      <c r="F52" s="1365"/>
      <c r="G52" s="564"/>
      <c r="H52" s="319"/>
      <c r="I52" s="619" t="str">
        <f>Datos!G1585</f>
        <v/>
      </c>
      <c r="J52" s="619" t="str">
        <f>Datos!H1585</f>
        <v/>
      </c>
      <c r="K52" s="619" t="str">
        <f>Datos!I1585</f>
        <v/>
      </c>
      <c r="L52" s="1356"/>
      <c r="M52" s="1356"/>
      <c r="N52" s="1356"/>
      <c r="O52" s="413" t="str">
        <f>Datos!M1585</f>
        <v/>
      </c>
      <c r="P52" s="413" t="str">
        <f>Datos!N1585</f>
        <v/>
      </c>
      <c r="Q52" s="413" t="str">
        <f>Datos!O1585</f>
        <v/>
      </c>
      <c r="R52" s="412" t="str">
        <f>Datos!P1585</f>
        <v/>
      </c>
      <c r="W52" s="180"/>
    </row>
    <row r="53" spans="1:23" s="179" customFormat="1" ht="15" customHeight="1">
      <c r="A53" s="195"/>
      <c r="B53" s="473"/>
      <c r="C53" s="82"/>
      <c r="D53" s="119"/>
      <c r="E53" s="1364"/>
      <c r="F53" s="1365"/>
      <c r="G53" s="564"/>
      <c r="H53" s="319"/>
      <c r="I53" s="619" t="str">
        <f>Datos!G1586</f>
        <v/>
      </c>
      <c r="J53" s="619" t="str">
        <f>Datos!H1586</f>
        <v/>
      </c>
      <c r="K53" s="619" t="str">
        <f>Datos!I1586</f>
        <v/>
      </c>
      <c r="L53" s="1356"/>
      <c r="M53" s="1356"/>
      <c r="N53" s="1356"/>
      <c r="O53" s="413" t="str">
        <f>Datos!M1586</f>
        <v/>
      </c>
      <c r="P53" s="413" t="str">
        <f>Datos!N1586</f>
        <v/>
      </c>
      <c r="Q53" s="413" t="str">
        <f>Datos!O1586</f>
        <v/>
      </c>
      <c r="R53" s="412" t="str">
        <f>Datos!P1586</f>
        <v/>
      </c>
      <c r="W53" s="180"/>
    </row>
    <row r="54" spans="1:23" s="179" customFormat="1" ht="15" customHeight="1">
      <c r="A54" s="195"/>
      <c r="B54" s="473"/>
      <c r="C54" s="82"/>
      <c r="D54" s="119"/>
      <c r="E54" s="1364"/>
      <c r="F54" s="1365"/>
      <c r="G54" s="564"/>
      <c r="H54" s="319"/>
      <c r="I54" s="619" t="str">
        <f>Datos!G1587</f>
        <v/>
      </c>
      <c r="J54" s="619" t="str">
        <f>Datos!H1587</f>
        <v/>
      </c>
      <c r="K54" s="619" t="str">
        <f>Datos!I1587</f>
        <v/>
      </c>
      <c r="L54" s="1356"/>
      <c r="M54" s="1356"/>
      <c r="N54" s="1356"/>
      <c r="O54" s="413" t="str">
        <f>Datos!M1587</f>
        <v/>
      </c>
      <c r="P54" s="413" t="str">
        <f>Datos!N1587</f>
        <v/>
      </c>
      <c r="Q54" s="413" t="str">
        <f>Datos!O1587</f>
        <v/>
      </c>
      <c r="R54" s="412" t="str">
        <f>Datos!P1587</f>
        <v/>
      </c>
      <c r="W54" s="180"/>
    </row>
    <row r="55" spans="1:23" s="179" customFormat="1" ht="15" customHeight="1">
      <c r="A55" s="195"/>
      <c r="B55" s="473"/>
      <c r="C55" s="82"/>
      <c r="D55" s="119"/>
      <c r="E55" s="1364"/>
      <c r="F55" s="1365"/>
      <c r="G55" s="564"/>
      <c r="H55" s="319"/>
      <c r="I55" s="619" t="str">
        <f>Datos!G1588</f>
        <v/>
      </c>
      <c r="J55" s="619" t="str">
        <f>Datos!H1588</f>
        <v/>
      </c>
      <c r="K55" s="619" t="str">
        <f>Datos!I1588</f>
        <v/>
      </c>
      <c r="L55" s="1356"/>
      <c r="M55" s="1356"/>
      <c r="N55" s="1356"/>
      <c r="O55" s="413" t="str">
        <f>Datos!M1588</f>
        <v/>
      </c>
      <c r="P55" s="413" t="str">
        <f>Datos!N1588</f>
        <v/>
      </c>
      <c r="Q55" s="413" t="str">
        <f>Datos!O1588</f>
        <v/>
      </c>
      <c r="R55" s="412" t="str">
        <f>Datos!P1588</f>
        <v/>
      </c>
      <c r="W55" s="180"/>
    </row>
    <row r="56" spans="1:23" s="179" customFormat="1" ht="15" customHeight="1">
      <c r="A56" s="195"/>
      <c r="B56" s="473"/>
      <c r="C56" s="82"/>
      <c r="D56" s="119"/>
      <c r="E56" s="1364"/>
      <c r="F56" s="1365"/>
      <c r="G56" s="564"/>
      <c r="H56" s="319"/>
      <c r="I56" s="619" t="str">
        <f>Datos!G1589</f>
        <v/>
      </c>
      <c r="J56" s="619" t="str">
        <f>Datos!H1589</f>
        <v/>
      </c>
      <c r="K56" s="619" t="str">
        <f>Datos!I1589</f>
        <v/>
      </c>
      <c r="L56" s="1356"/>
      <c r="M56" s="1356"/>
      <c r="N56" s="1356"/>
      <c r="O56" s="413" t="str">
        <f>Datos!M1589</f>
        <v/>
      </c>
      <c r="P56" s="413" t="str">
        <f>Datos!N1589</f>
        <v/>
      </c>
      <c r="Q56" s="413" t="str">
        <f>Datos!O1589</f>
        <v/>
      </c>
      <c r="R56" s="412" t="str">
        <f>Datos!P1589</f>
        <v/>
      </c>
      <c r="W56" s="180"/>
    </row>
    <row r="57" spans="1:23" s="179" customFormat="1" ht="15" customHeight="1">
      <c r="A57" s="195"/>
      <c r="B57" s="473"/>
      <c r="C57" s="82"/>
      <c r="D57" s="119"/>
      <c r="E57" s="1364"/>
      <c r="F57" s="1365"/>
      <c r="G57" s="564"/>
      <c r="H57" s="319"/>
      <c r="I57" s="619" t="str">
        <f>Datos!G1590</f>
        <v/>
      </c>
      <c r="J57" s="619" t="str">
        <f>Datos!H1590</f>
        <v/>
      </c>
      <c r="K57" s="619" t="str">
        <f>Datos!I1590</f>
        <v/>
      </c>
      <c r="L57" s="1356"/>
      <c r="M57" s="1356"/>
      <c r="N57" s="1356"/>
      <c r="O57" s="413" t="str">
        <f>Datos!M1590</f>
        <v/>
      </c>
      <c r="P57" s="413" t="str">
        <f>Datos!N1590</f>
        <v/>
      </c>
      <c r="Q57" s="413" t="str">
        <f>Datos!O1590</f>
        <v/>
      </c>
      <c r="R57" s="412" t="str">
        <f>Datos!P1590</f>
        <v/>
      </c>
      <c r="W57" s="180"/>
    </row>
    <row r="58" spans="1:23" s="179" customFormat="1" ht="15" customHeight="1">
      <c r="A58" s="195"/>
      <c r="B58" s="473"/>
      <c r="C58" s="82"/>
      <c r="D58" s="119"/>
      <c r="E58" s="1364"/>
      <c r="F58" s="1365"/>
      <c r="G58" s="564"/>
      <c r="H58" s="319"/>
      <c r="I58" s="619" t="str">
        <f>Datos!G1591</f>
        <v/>
      </c>
      <c r="J58" s="619" t="str">
        <f>Datos!H1591</f>
        <v/>
      </c>
      <c r="K58" s="619" t="str">
        <f>Datos!I1591</f>
        <v/>
      </c>
      <c r="L58" s="1356"/>
      <c r="M58" s="1356"/>
      <c r="N58" s="1356"/>
      <c r="O58" s="413" t="str">
        <f>Datos!M1591</f>
        <v/>
      </c>
      <c r="P58" s="413" t="str">
        <f>Datos!N1591</f>
        <v/>
      </c>
      <c r="Q58" s="413" t="str">
        <f>Datos!O1591</f>
        <v/>
      </c>
      <c r="R58" s="412" t="str">
        <f>Datos!P1591</f>
        <v/>
      </c>
      <c r="W58" s="180"/>
    </row>
    <row r="59" spans="1:23" s="179" customFormat="1" ht="15" customHeight="1">
      <c r="A59" s="195"/>
      <c r="B59" s="473"/>
      <c r="C59" s="82"/>
      <c r="D59" s="119"/>
      <c r="E59" s="1364"/>
      <c r="F59" s="1365"/>
      <c r="G59" s="564"/>
      <c r="H59" s="319"/>
      <c r="I59" s="619" t="str">
        <f>Datos!G1592</f>
        <v/>
      </c>
      <c r="J59" s="619" t="str">
        <f>Datos!H1592</f>
        <v/>
      </c>
      <c r="K59" s="619" t="str">
        <f>Datos!I1592</f>
        <v/>
      </c>
      <c r="L59" s="1356"/>
      <c r="M59" s="1356"/>
      <c r="N59" s="1356"/>
      <c r="O59" s="413" t="str">
        <f>Datos!M1592</f>
        <v/>
      </c>
      <c r="P59" s="413" t="str">
        <f>Datos!N1592</f>
        <v/>
      </c>
      <c r="Q59" s="413" t="str">
        <f>Datos!O1592</f>
        <v/>
      </c>
      <c r="R59" s="412" t="str">
        <f>Datos!P1592</f>
        <v/>
      </c>
      <c r="W59" s="180"/>
    </row>
    <row r="60" spans="1:23" ht="15" customHeight="1">
      <c r="D60" s="119"/>
      <c r="E60" s="119"/>
      <c r="F60" s="119"/>
      <c r="G60" s="105"/>
      <c r="O60" s="1366">
        <f>SUM(O40:O59)</f>
        <v>0</v>
      </c>
      <c r="P60" s="1366">
        <f>SUM(P40:P59)</f>
        <v>0</v>
      </c>
      <c r="Q60" s="1366">
        <f>SUM(Q40:Q59)</f>
        <v>0</v>
      </c>
      <c r="R60" s="1358">
        <f>SUM(R40:R59)</f>
        <v>0</v>
      </c>
    </row>
    <row r="61" spans="1:23" ht="15" customHeight="1">
      <c r="C61" s="88"/>
      <c r="E61" s="1087" t="s">
        <v>350</v>
      </c>
      <c r="F61" s="1087"/>
      <c r="G61" s="1087"/>
      <c r="H61" s="1087"/>
      <c r="I61" s="1087"/>
      <c r="J61" s="1087"/>
      <c r="K61" s="1087"/>
      <c r="L61" s="1087"/>
      <c r="M61" s="1087"/>
      <c r="N61" s="1087"/>
      <c r="O61" s="1087"/>
      <c r="P61" s="1087"/>
      <c r="Q61" s="1087"/>
      <c r="R61" s="1087"/>
      <c r="S61" s="317" t="s">
        <v>351</v>
      </c>
    </row>
    <row r="62" spans="1:23" ht="15" customHeight="1">
      <c r="C62" s="88"/>
      <c r="E62" s="730" t="s">
        <v>352</v>
      </c>
      <c r="F62" s="726"/>
      <c r="G62" s="726"/>
      <c r="H62" s="726"/>
      <c r="I62" s="726"/>
      <c r="J62" s="726"/>
      <c r="K62" s="726"/>
      <c r="L62" s="726"/>
      <c r="M62" s="726"/>
      <c r="N62" s="726"/>
      <c r="O62" s="726"/>
      <c r="P62" s="726"/>
      <c r="Q62" s="726"/>
      <c r="R62" s="726"/>
      <c r="S62" s="726"/>
    </row>
    <row r="63" spans="1:23" ht="15" customHeight="1">
      <c r="C63" s="88"/>
      <c r="E63" s="730" t="s">
        <v>353</v>
      </c>
      <c r="F63" s="730"/>
      <c r="G63" s="730"/>
      <c r="H63" s="730"/>
      <c r="I63" s="730"/>
      <c r="J63" s="730"/>
      <c r="K63" s="730"/>
      <c r="L63" s="730"/>
      <c r="M63" s="730"/>
      <c r="N63" s="730"/>
      <c r="O63" s="730"/>
      <c r="P63" s="730"/>
      <c r="Q63" s="730"/>
      <c r="R63" s="730"/>
      <c r="S63" s="730"/>
    </row>
    <row r="64" spans="1:23" ht="15" customHeight="1">
      <c r="C64" s="88"/>
      <c r="E64" s="730" t="s">
        <v>354</v>
      </c>
      <c r="F64" s="730"/>
      <c r="G64" s="730"/>
      <c r="H64" s="730"/>
      <c r="I64" s="730"/>
      <c r="J64" s="730"/>
      <c r="K64" s="730"/>
      <c r="L64" s="730"/>
      <c r="M64" s="730"/>
      <c r="N64" s="730"/>
      <c r="O64" s="730"/>
      <c r="P64" s="730"/>
      <c r="Q64" s="730"/>
      <c r="R64" s="730"/>
      <c r="S64" s="730"/>
    </row>
    <row r="65" spans="3:23" ht="15" customHeight="1">
      <c r="C65" s="88"/>
      <c r="E65" s="730" t="s">
        <v>355</v>
      </c>
      <c r="F65" s="730"/>
      <c r="G65" s="730"/>
      <c r="H65" s="730"/>
      <c r="I65" s="730"/>
      <c r="J65" s="730"/>
      <c r="K65" s="730"/>
      <c r="L65" s="730"/>
      <c r="M65" s="730"/>
      <c r="N65" s="730"/>
      <c r="O65" s="730"/>
      <c r="P65" s="730"/>
      <c r="Q65" s="730"/>
      <c r="R65" s="730"/>
      <c r="S65" s="730"/>
    </row>
    <row r="66" spans="3:23" ht="15" customHeight="1">
      <c r="C66" s="88"/>
      <c r="E66" s="730" t="s">
        <v>356</v>
      </c>
      <c r="F66" s="730"/>
      <c r="G66" s="730"/>
      <c r="H66" s="730"/>
      <c r="I66" s="730"/>
      <c r="J66" s="730"/>
      <c r="K66" s="730"/>
      <c r="L66" s="730"/>
      <c r="M66" s="730"/>
      <c r="N66" s="730"/>
      <c r="O66" s="730"/>
      <c r="P66" s="730"/>
      <c r="Q66" s="730"/>
      <c r="R66" s="730"/>
      <c r="S66" s="730"/>
    </row>
    <row r="67" spans="3:23" ht="15" customHeight="1">
      <c r="C67" s="88"/>
      <c r="E67" s="730" t="s">
        <v>357</v>
      </c>
      <c r="F67" s="730"/>
      <c r="G67" s="730"/>
      <c r="H67" s="730"/>
      <c r="I67" s="730"/>
      <c r="J67" s="730"/>
      <c r="K67" s="730"/>
      <c r="L67" s="730"/>
      <c r="M67" s="730"/>
      <c r="N67" s="730"/>
      <c r="O67" s="730"/>
      <c r="P67" s="730"/>
      <c r="Q67" s="730"/>
      <c r="R67" s="730"/>
      <c r="S67" s="730"/>
    </row>
    <row r="68" spans="3:23" ht="17.25" customHeight="1">
      <c r="C68" s="88"/>
      <c r="E68" s="1043" t="s">
        <v>358</v>
      </c>
      <c r="F68" s="1043"/>
      <c r="G68" s="1043"/>
      <c r="H68" s="1043"/>
      <c r="I68" s="1043"/>
      <c r="J68" s="1043"/>
      <c r="K68" s="1043"/>
      <c r="L68" s="1043"/>
      <c r="M68" s="1043"/>
      <c r="N68" s="1043"/>
      <c r="O68" s="1043"/>
      <c r="P68" s="1043"/>
      <c r="Q68" s="1043"/>
      <c r="R68" s="1043"/>
      <c r="S68" s="318"/>
    </row>
    <row r="69" spans="3:23" ht="17.25" customHeight="1">
      <c r="C69" s="88"/>
      <c r="E69" s="730" t="s">
        <v>359</v>
      </c>
      <c r="F69" s="317"/>
      <c r="G69" s="317"/>
      <c r="H69" s="317"/>
      <c r="I69" s="317"/>
      <c r="J69" s="317"/>
      <c r="K69" s="317"/>
      <c r="L69" s="317"/>
      <c r="M69" s="317"/>
      <c r="N69" s="317"/>
      <c r="O69" s="317"/>
      <c r="P69" s="317"/>
      <c r="Q69" s="317"/>
      <c r="R69" s="317"/>
      <c r="S69" s="318"/>
    </row>
    <row r="70" spans="3:23" ht="17.25" customHeight="1">
      <c r="C70" s="88"/>
      <c r="E70" s="1043" t="s">
        <v>360</v>
      </c>
      <c r="F70" s="1043"/>
      <c r="G70" s="1043"/>
      <c r="H70" s="1043"/>
      <c r="I70" s="1043"/>
      <c r="J70" s="1043"/>
      <c r="K70" s="1043"/>
      <c r="L70" s="1043"/>
      <c r="M70" s="1043"/>
      <c r="N70" s="1043"/>
      <c r="O70" s="1043"/>
      <c r="P70" s="1043"/>
      <c r="Q70" s="1043"/>
      <c r="R70" s="1043"/>
      <c r="S70" s="318"/>
    </row>
    <row r="71" spans="3:23">
      <c r="C71" s="88"/>
      <c r="E71" s="1079" t="s">
        <v>361</v>
      </c>
      <c r="F71" s="1079"/>
      <c r="G71" s="1079"/>
      <c r="H71" s="1079"/>
      <c r="I71" s="1079"/>
      <c r="J71" s="1079"/>
      <c r="K71" s="1079"/>
      <c r="L71" s="1079"/>
      <c r="M71" s="1079"/>
      <c r="N71" s="1079"/>
      <c r="O71" s="1079"/>
      <c r="P71" s="1079"/>
      <c r="Q71" s="1079"/>
      <c r="R71" s="1079"/>
      <c r="S71" s="318"/>
    </row>
    <row r="72" spans="3:23" ht="15" customHeight="1">
      <c r="C72" s="88"/>
      <c r="E72" s="1079"/>
      <c r="F72" s="1079"/>
      <c r="G72" s="1079"/>
      <c r="H72" s="1079"/>
      <c r="I72" s="1079"/>
      <c r="J72" s="1079"/>
      <c r="K72" s="1079"/>
      <c r="L72" s="1079"/>
      <c r="M72" s="1079"/>
      <c r="N72" s="1079"/>
      <c r="O72" s="1079"/>
      <c r="P72" s="1079"/>
      <c r="Q72" s="1079"/>
      <c r="R72" s="1079"/>
      <c r="S72" s="318"/>
    </row>
    <row r="73" spans="3:23" ht="15" customHeight="1">
      <c r="C73" s="88"/>
      <c r="E73" s="731" t="s">
        <v>362</v>
      </c>
      <c r="F73" s="727"/>
      <c r="G73" s="727"/>
      <c r="H73" s="727"/>
      <c r="I73" s="727"/>
      <c r="J73" s="727"/>
      <c r="K73" s="727"/>
      <c r="L73" s="727"/>
      <c r="M73" s="727"/>
      <c r="N73" s="727"/>
      <c r="O73" s="727"/>
      <c r="P73" s="727"/>
      <c r="Q73" s="727"/>
      <c r="R73" s="727"/>
      <c r="S73" s="318"/>
    </row>
    <row r="74" spans="3:23" ht="15" customHeight="1">
      <c r="C74" s="88"/>
      <c r="E74" s="1080" t="s">
        <v>363</v>
      </c>
      <c r="F74" s="1080"/>
      <c r="G74" s="1080"/>
      <c r="H74" s="1080"/>
      <c r="I74" s="1080"/>
      <c r="J74" s="1080"/>
      <c r="K74" s="1080"/>
      <c r="L74" s="1080"/>
      <c r="M74" s="1080"/>
      <c r="N74" s="1080"/>
      <c r="O74" s="1080"/>
      <c r="P74" s="1080"/>
      <c r="Q74" s="1080"/>
      <c r="R74" s="1080"/>
      <c r="S74" s="318"/>
    </row>
    <row r="75" spans="3:23" ht="15" customHeight="1">
      <c r="C75" s="88"/>
      <c r="E75" s="1080"/>
      <c r="F75" s="1080"/>
      <c r="G75" s="1080"/>
      <c r="H75" s="1080"/>
      <c r="I75" s="1080"/>
      <c r="J75" s="1080"/>
      <c r="K75" s="1080"/>
      <c r="L75" s="1080"/>
      <c r="M75" s="1080"/>
      <c r="N75" s="1080"/>
      <c r="O75" s="1080"/>
      <c r="P75" s="1080"/>
      <c r="Q75" s="1080"/>
      <c r="R75" s="1080"/>
      <c r="S75" s="318"/>
    </row>
    <row r="76" spans="3:23" ht="15" customHeight="1">
      <c r="D76" s="119"/>
      <c r="E76" s="119"/>
      <c r="F76" s="119"/>
      <c r="G76" s="105"/>
    </row>
    <row r="77" spans="3:23" ht="15" customHeight="1">
      <c r="D77" s="119"/>
      <c r="E77" s="315" t="s">
        <v>364</v>
      </c>
      <c r="F77" s="119"/>
      <c r="G77" s="119"/>
      <c r="H77" s="119"/>
      <c r="I77" s="119"/>
      <c r="J77" s="119"/>
      <c r="K77" s="119"/>
      <c r="L77" s="119"/>
      <c r="M77" s="119"/>
      <c r="N77" s="119"/>
      <c r="O77" s="119"/>
      <c r="P77" s="119"/>
      <c r="Q77" s="119"/>
      <c r="R77" s="119"/>
      <c r="S77" s="119"/>
      <c r="T77" s="119"/>
      <c r="U77" s="119"/>
      <c r="V77" s="119"/>
      <c r="W77" s="119"/>
    </row>
    <row r="78" spans="3:23" ht="15" customHeight="1">
      <c r="D78" s="119"/>
      <c r="E78" s="182"/>
      <c r="F78" s="182"/>
      <c r="G78" s="105"/>
      <c r="H78" s="105"/>
      <c r="I78" s="105"/>
    </row>
    <row r="79" spans="3:23" ht="15" customHeight="1">
      <c r="D79" s="119"/>
      <c r="E79" s="924" t="s">
        <v>365</v>
      </c>
      <c r="F79" s="924"/>
      <c r="G79" s="924"/>
      <c r="H79" s="924"/>
      <c r="I79" s="924"/>
      <c r="J79" s="924"/>
      <c r="K79" s="924"/>
      <c r="L79" s="924"/>
      <c r="M79" s="924"/>
      <c r="N79" s="924"/>
      <c r="O79" s="924"/>
      <c r="P79" s="924"/>
      <c r="Q79" s="924"/>
      <c r="R79" s="924"/>
      <c r="S79" s="656"/>
    </row>
    <row r="80" spans="3:23" ht="17.25" customHeight="1">
      <c r="D80" s="179"/>
      <c r="E80" s="924"/>
      <c r="F80" s="924"/>
      <c r="G80" s="924"/>
      <c r="H80" s="924"/>
      <c r="I80" s="924"/>
      <c r="J80" s="924"/>
      <c r="K80" s="924"/>
      <c r="L80" s="924"/>
      <c r="M80" s="924"/>
      <c r="N80" s="924"/>
      <c r="O80" s="924"/>
      <c r="P80" s="924"/>
      <c r="Q80" s="924"/>
      <c r="R80" s="924"/>
      <c r="S80" s="656"/>
      <c r="V80" s="179"/>
    </row>
    <row r="81" spans="1:22" ht="15" customHeight="1">
      <c r="D81" s="179"/>
      <c r="E81" s="161"/>
      <c r="F81" s="161"/>
      <c r="G81" s="161"/>
      <c r="H81" s="161"/>
      <c r="I81" s="161"/>
      <c r="J81" s="161"/>
      <c r="K81" s="161"/>
      <c r="L81" s="161"/>
      <c r="M81" s="161"/>
      <c r="N81" s="161"/>
      <c r="O81" s="161"/>
      <c r="P81" s="161"/>
      <c r="Q81" s="161"/>
      <c r="R81" s="180"/>
      <c r="S81" s="180"/>
      <c r="T81" s="180"/>
      <c r="U81" s="180"/>
      <c r="V81" s="179"/>
    </row>
    <row r="82" spans="1:22" ht="15" customHeight="1">
      <c r="D82" s="179"/>
      <c r="E82" s="732" t="s">
        <v>366</v>
      </c>
      <c r="F82" s="316"/>
      <c r="G82" s="316"/>
      <c r="H82" s="316"/>
      <c r="I82" s="316"/>
      <c r="J82" s="316"/>
      <c r="K82" s="316"/>
      <c r="L82" s="316"/>
      <c r="M82" s="316"/>
      <c r="N82" s="316"/>
      <c r="O82" s="316"/>
      <c r="P82" s="316"/>
      <c r="Q82" s="316"/>
      <c r="R82" s="316"/>
      <c r="S82" s="316"/>
      <c r="T82" s="180"/>
      <c r="U82" s="180"/>
      <c r="V82" s="179"/>
    </row>
    <row r="83" spans="1:22" ht="15" customHeight="1">
      <c r="D83" s="179"/>
      <c r="E83" s="360" t="s">
        <v>367</v>
      </c>
      <c r="F83" s="316"/>
      <c r="G83" s="316"/>
      <c r="H83" s="316"/>
      <c r="I83" s="316"/>
      <c r="J83" s="316"/>
      <c r="K83" s="316"/>
      <c r="L83" s="316"/>
      <c r="M83" s="316"/>
      <c r="N83" s="316"/>
      <c r="O83" s="316"/>
      <c r="P83" s="316"/>
      <c r="Q83" s="316"/>
      <c r="R83" s="316"/>
      <c r="S83" s="316"/>
      <c r="T83" s="180"/>
      <c r="U83" s="180"/>
      <c r="V83" s="179"/>
    </row>
    <row r="84" spans="1:22" ht="33" customHeight="1">
      <c r="D84" s="179"/>
      <c r="E84" s="945" t="s">
        <v>368</v>
      </c>
      <c r="F84" s="945"/>
      <c r="G84" s="945"/>
      <c r="H84" s="945"/>
      <c r="I84" s="945"/>
      <c r="J84" s="945"/>
      <c r="K84" s="945"/>
      <c r="L84" s="945"/>
      <c r="M84" s="945"/>
      <c r="N84" s="945"/>
      <c r="O84" s="945"/>
      <c r="P84" s="945"/>
      <c r="Q84" s="945"/>
      <c r="R84" s="945"/>
      <c r="S84" s="316"/>
      <c r="T84" s="180"/>
      <c r="U84" s="180"/>
      <c r="V84" s="179"/>
    </row>
    <row r="85" spans="1:22" ht="18" customHeight="1">
      <c r="D85" s="179"/>
      <c r="E85" s="653"/>
      <c r="F85" s="653"/>
      <c r="G85" s="653"/>
      <c r="H85" s="653"/>
      <c r="I85" s="653"/>
      <c r="J85" s="653"/>
      <c r="K85" s="653"/>
      <c r="L85" s="653"/>
      <c r="M85" s="653"/>
      <c r="N85" s="653"/>
      <c r="O85" s="653"/>
      <c r="P85" s="653"/>
      <c r="Q85" s="653"/>
      <c r="R85" s="653"/>
      <c r="S85" s="653"/>
      <c r="T85" s="180"/>
      <c r="U85" s="180"/>
      <c r="V85" s="179"/>
    </row>
    <row r="86" spans="1:22" s="181" customFormat="1" ht="15" customHeight="1">
      <c r="A86" s="195"/>
      <c r="B86" s="473"/>
      <c r="C86" s="82"/>
      <c r="D86" s="119"/>
      <c r="E86" s="1088" t="s">
        <v>341</v>
      </c>
      <c r="F86" s="1057" t="s">
        <v>369</v>
      </c>
      <c r="G86" s="1057" t="s">
        <v>370</v>
      </c>
      <c r="H86" s="1057" t="s">
        <v>371</v>
      </c>
      <c r="I86" s="1095" t="s">
        <v>345</v>
      </c>
      <c r="J86" s="1096"/>
      <c r="K86" s="1096"/>
      <c r="L86" s="1096"/>
      <c r="M86" s="1096"/>
      <c r="N86" s="1097"/>
      <c r="O86" s="1066" t="s">
        <v>372</v>
      </c>
      <c r="P86" s="1067"/>
      <c r="Q86" s="1089"/>
      <c r="R86" s="1084" t="s">
        <v>373</v>
      </c>
    </row>
    <row r="87" spans="1:22" s="181" customFormat="1" ht="15" customHeight="1">
      <c r="A87" s="195"/>
      <c r="B87" s="473"/>
      <c r="C87" s="82"/>
      <c r="D87" s="119"/>
      <c r="E87" s="1009"/>
      <c r="F87" s="1058"/>
      <c r="G87" s="1058"/>
      <c r="H87" s="1058"/>
      <c r="I87" s="1063" t="s">
        <v>374</v>
      </c>
      <c r="J87" s="1063"/>
      <c r="K87" s="1063"/>
      <c r="L87" s="1063" t="s">
        <v>375</v>
      </c>
      <c r="M87" s="1063"/>
      <c r="N87" s="1063"/>
      <c r="O87" s="1069"/>
      <c r="P87" s="1070"/>
      <c r="Q87" s="1090"/>
      <c r="R87" s="1085"/>
    </row>
    <row r="88" spans="1:22" s="179" customFormat="1" ht="15" customHeight="1">
      <c r="A88" s="195"/>
      <c r="B88" s="473"/>
      <c r="C88" s="82"/>
      <c r="D88" s="119"/>
      <c r="E88" s="1018"/>
      <c r="F88" s="1059"/>
      <c r="G88" s="1059"/>
      <c r="H88" s="1059"/>
      <c r="I88" s="353" t="s">
        <v>305</v>
      </c>
      <c r="J88" s="353" t="s">
        <v>306</v>
      </c>
      <c r="K88" s="353" t="s">
        <v>307</v>
      </c>
      <c r="L88" s="353" t="s">
        <v>305</v>
      </c>
      <c r="M88" s="353" t="s">
        <v>306</v>
      </c>
      <c r="N88" s="353" t="s">
        <v>307</v>
      </c>
      <c r="O88" s="353" t="s">
        <v>308</v>
      </c>
      <c r="P88" s="353" t="s">
        <v>309</v>
      </c>
      <c r="Q88" s="353" t="s">
        <v>310</v>
      </c>
      <c r="R88" s="1086"/>
    </row>
    <row r="89" spans="1:22" s="179" customFormat="1" ht="15" customHeight="1">
      <c r="A89" s="195"/>
      <c r="B89" s="473"/>
      <c r="C89" s="82"/>
      <c r="D89" s="119"/>
      <c r="E89" s="1363"/>
      <c r="F89" s="564"/>
      <c r="G89" s="564"/>
      <c r="H89" s="319"/>
      <c r="I89" s="619" t="str">
        <f>Datos!G1668</f>
        <v/>
      </c>
      <c r="J89" s="619" t="str">
        <f>Datos!H1668</f>
        <v/>
      </c>
      <c r="K89" s="619" t="str">
        <f>Datos!I1668</f>
        <v/>
      </c>
      <c r="L89" s="1356"/>
      <c r="M89" s="1356"/>
      <c r="N89" s="1356"/>
      <c r="O89" s="413" t="str">
        <f>Datos!M1668</f>
        <v/>
      </c>
      <c r="P89" s="413" t="str">
        <f>Datos!N1668</f>
        <v/>
      </c>
      <c r="Q89" s="413" t="str">
        <f>Datos!O1668</f>
        <v/>
      </c>
      <c r="R89" s="412" t="str">
        <f>Datos!P1668</f>
        <v/>
      </c>
    </row>
    <row r="90" spans="1:22" s="179" customFormat="1" ht="15" customHeight="1">
      <c r="A90" s="195"/>
      <c r="B90" s="473"/>
      <c r="C90" s="82"/>
      <c r="D90" s="119"/>
      <c r="E90" s="1364"/>
      <c r="F90" s="564"/>
      <c r="G90" s="564"/>
      <c r="H90" s="319"/>
      <c r="I90" s="619" t="str">
        <f>Datos!G1669</f>
        <v/>
      </c>
      <c r="J90" s="619" t="str">
        <f>Datos!H1669</f>
        <v/>
      </c>
      <c r="K90" s="619" t="str">
        <f>Datos!I1669</f>
        <v/>
      </c>
      <c r="L90" s="1356"/>
      <c r="M90" s="1356"/>
      <c r="N90" s="1356"/>
      <c r="O90" s="413" t="str">
        <f>Datos!M1669</f>
        <v/>
      </c>
      <c r="P90" s="413" t="str">
        <f>Datos!N1669</f>
        <v/>
      </c>
      <c r="Q90" s="413" t="str">
        <f>Datos!O1669</f>
        <v/>
      </c>
      <c r="R90" s="412" t="str">
        <f>Datos!P1669</f>
        <v/>
      </c>
    </row>
    <row r="91" spans="1:22" s="179" customFormat="1" ht="15" customHeight="1">
      <c r="A91" s="195"/>
      <c r="B91" s="473"/>
      <c r="C91" s="82"/>
      <c r="D91" s="119"/>
      <c r="E91" s="1364"/>
      <c r="F91" s="564"/>
      <c r="G91" s="564"/>
      <c r="H91" s="319"/>
      <c r="I91" s="619" t="str">
        <f>Datos!G1670</f>
        <v/>
      </c>
      <c r="J91" s="619" t="str">
        <f>Datos!H1670</f>
        <v/>
      </c>
      <c r="K91" s="619" t="str">
        <f>Datos!I1670</f>
        <v/>
      </c>
      <c r="L91" s="1356"/>
      <c r="M91" s="1356"/>
      <c r="N91" s="1356"/>
      <c r="O91" s="413" t="str">
        <f>Datos!M1670</f>
        <v/>
      </c>
      <c r="P91" s="413" t="str">
        <f>Datos!N1670</f>
        <v/>
      </c>
      <c r="Q91" s="413" t="str">
        <f>Datos!O1670</f>
        <v/>
      </c>
      <c r="R91" s="412" t="str">
        <f>Datos!P1670</f>
        <v/>
      </c>
    </row>
    <row r="92" spans="1:22" s="179" customFormat="1" ht="15" customHeight="1">
      <c r="A92" s="195"/>
      <c r="B92" s="473"/>
      <c r="C92" s="82"/>
      <c r="D92" s="119"/>
      <c r="E92" s="1364"/>
      <c r="F92" s="564"/>
      <c r="G92" s="564"/>
      <c r="H92" s="319"/>
      <c r="I92" s="619" t="str">
        <f>Datos!G1671</f>
        <v/>
      </c>
      <c r="J92" s="619" t="str">
        <f>Datos!H1671</f>
        <v/>
      </c>
      <c r="K92" s="619" t="str">
        <f>Datos!I1671</f>
        <v/>
      </c>
      <c r="L92" s="1356"/>
      <c r="M92" s="1356"/>
      <c r="N92" s="1356"/>
      <c r="O92" s="413" t="str">
        <f>Datos!M1671</f>
        <v/>
      </c>
      <c r="P92" s="413" t="str">
        <f>Datos!N1671</f>
        <v/>
      </c>
      <c r="Q92" s="413" t="str">
        <f>Datos!O1671</f>
        <v/>
      </c>
      <c r="R92" s="412" t="str">
        <f>Datos!P1671</f>
        <v/>
      </c>
    </row>
    <row r="93" spans="1:22" s="179" customFormat="1" ht="15" customHeight="1">
      <c r="A93" s="195"/>
      <c r="B93" s="473"/>
      <c r="C93" s="82"/>
      <c r="D93" s="119"/>
      <c r="E93" s="1364"/>
      <c r="F93" s="564"/>
      <c r="G93" s="564"/>
      <c r="H93" s="319"/>
      <c r="I93" s="619" t="str">
        <f>Datos!G1672</f>
        <v/>
      </c>
      <c r="J93" s="619" t="str">
        <f>Datos!H1672</f>
        <v/>
      </c>
      <c r="K93" s="619" t="str">
        <f>Datos!I1672</f>
        <v/>
      </c>
      <c r="L93" s="1356"/>
      <c r="M93" s="1356"/>
      <c r="N93" s="1356"/>
      <c r="O93" s="413" t="str">
        <f>Datos!M1672</f>
        <v/>
      </c>
      <c r="P93" s="413" t="str">
        <f>Datos!N1672</f>
        <v/>
      </c>
      <c r="Q93" s="413" t="str">
        <f>Datos!O1672</f>
        <v/>
      </c>
      <c r="R93" s="412" t="str">
        <f>Datos!P1672</f>
        <v/>
      </c>
    </row>
    <row r="94" spans="1:22" s="179" customFormat="1" ht="15" customHeight="1">
      <c r="A94" s="195"/>
      <c r="B94" s="473"/>
      <c r="C94" s="82"/>
      <c r="D94" s="119"/>
      <c r="E94" s="1364"/>
      <c r="F94" s="564"/>
      <c r="G94" s="564"/>
      <c r="H94" s="319"/>
      <c r="I94" s="619" t="str">
        <f>Datos!G1673</f>
        <v/>
      </c>
      <c r="J94" s="619" t="str">
        <f>Datos!H1673</f>
        <v/>
      </c>
      <c r="K94" s="619" t="str">
        <f>Datos!I1673</f>
        <v/>
      </c>
      <c r="L94" s="1356"/>
      <c r="M94" s="1356"/>
      <c r="N94" s="1356"/>
      <c r="O94" s="413" t="str">
        <f>Datos!M1673</f>
        <v/>
      </c>
      <c r="P94" s="413" t="str">
        <f>Datos!N1673</f>
        <v/>
      </c>
      <c r="Q94" s="413" t="str">
        <f>Datos!O1673</f>
        <v/>
      </c>
      <c r="R94" s="412" t="str">
        <f>Datos!P1673</f>
        <v/>
      </c>
    </row>
    <row r="95" spans="1:22" s="179" customFormat="1" ht="15" customHeight="1">
      <c r="A95" s="195"/>
      <c r="B95" s="473"/>
      <c r="C95" s="82"/>
      <c r="D95" s="119"/>
      <c r="E95" s="1364"/>
      <c r="F95" s="564"/>
      <c r="G95" s="564"/>
      <c r="H95" s="319"/>
      <c r="I95" s="619" t="str">
        <f>Datos!G1674</f>
        <v/>
      </c>
      <c r="J95" s="619" t="str">
        <f>Datos!H1674</f>
        <v/>
      </c>
      <c r="K95" s="619" t="str">
        <f>Datos!I1674</f>
        <v/>
      </c>
      <c r="L95" s="1356"/>
      <c r="M95" s="1356"/>
      <c r="N95" s="1356"/>
      <c r="O95" s="413" t="str">
        <f>Datos!M1674</f>
        <v/>
      </c>
      <c r="P95" s="413" t="str">
        <f>Datos!N1674</f>
        <v/>
      </c>
      <c r="Q95" s="413" t="str">
        <f>Datos!O1674</f>
        <v/>
      </c>
      <c r="R95" s="412" t="str">
        <f>Datos!P1674</f>
        <v/>
      </c>
    </row>
    <row r="96" spans="1:22" s="179" customFormat="1" ht="15" customHeight="1">
      <c r="A96" s="195"/>
      <c r="B96" s="473"/>
      <c r="C96" s="82"/>
      <c r="D96" s="119"/>
      <c r="E96" s="1364"/>
      <c r="F96" s="564"/>
      <c r="G96" s="564"/>
      <c r="H96" s="319"/>
      <c r="I96" s="619" t="str">
        <f>Datos!G1675</f>
        <v/>
      </c>
      <c r="J96" s="619" t="str">
        <f>Datos!H1675</f>
        <v/>
      </c>
      <c r="K96" s="619" t="str">
        <f>Datos!I1675</f>
        <v/>
      </c>
      <c r="L96" s="1356"/>
      <c r="M96" s="1356"/>
      <c r="N96" s="1356"/>
      <c r="O96" s="413" t="str">
        <f>Datos!M1675</f>
        <v/>
      </c>
      <c r="P96" s="413" t="str">
        <f>Datos!N1675</f>
        <v/>
      </c>
      <c r="Q96" s="413" t="str">
        <f>Datos!O1675</f>
        <v/>
      </c>
      <c r="R96" s="412" t="str">
        <f>Datos!P1675</f>
        <v/>
      </c>
    </row>
    <row r="97" spans="1:19" s="179" customFormat="1" ht="15" customHeight="1">
      <c r="A97" s="195"/>
      <c r="B97" s="473"/>
      <c r="C97" s="82"/>
      <c r="D97" s="119"/>
      <c r="E97" s="1364"/>
      <c r="F97" s="564"/>
      <c r="G97" s="564"/>
      <c r="H97" s="319"/>
      <c r="I97" s="619" t="str">
        <f>Datos!G1676</f>
        <v/>
      </c>
      <c r="J97" s="619" t="str">
        <f>Datos!H1676</f>
        <v/>
      </c>
      <c r="K97" s="619" t="str">
        <f>Datos!I1676</f>
        <v/>
      </c>
      <c r="L97" s="1356"/>
      <c r="M97" s="1356"/>
      <c r="N97" s="1356"/>
      <c r="O97" s="413" t="str">
        <f>Datos!M1676</f>
        <v/>
      </c>
      <c r="P97" s="413" t="str">
        <f>Datos!N1676</f>
        <v/>
      </c>
      <c r="Q97" s="413" t="str">
        <f>Datos!O1676</f>
        <v/>
      </c>
      <c r="R97" s="412" t="str">
        <f>Datos!P1676</f>
        <v/>
      </c>
    </row>
    <row r="98" spans="1:19" s="179" customFormat="1" ht="15" customHeight="1">
      <c r="A98" s="195"/>
      <c r="B98" s="473"/>
      <c r="C98" s="82"/>
      <c r="D98" s="119"/>
      <c r="E98" s="1364"/>
      <c r="F98" s="564"/>
      <c r="G98" s="564"/>
      <c r="H98" s="319"/>
      <c r="I98" s="619" t="str">
        <f>Datos!G1677</f>
        <v/>
      </c>
      <c r="J98" s="619" t="str">
        <f>Datos!H1677</f>
        <v/>
      </c>
      <c r="K98" s="619" t="str">
        <f>Datos!I1677</f>
        <v/>
      </c>
      <c r="L98" s="1356"/>
      <c r="M98" s="1356"/>
      <c r="N98" s="1356"/>
      <c r="O98" s="413" t="str">
        <f>Datos!M1677</f>
        <v/>
      </c>
      <c r="P98" s="413" t="str">
        <f>Datos!N1677</f>
        <v/>
      </c>
      <c r="Q98" s="413" t="str">
        <f>Datos!O1677</f>
        <v/>
      </c>
      <c r="R98" s="412" t="str">
        <f>Datos!P1677</f>
        <v/>
      </c>
    </row>
    <row r="99" spans="1:19" s="179" customFormat="1" ht="15" customHeight="1">
      <c r="A99" s="195"/>
      <c r="B99" s="473"/>
      <c r="C99" s="82"/>
      <c r="D99" s="119"/>
      <c r="E99" s="1364"/>
      <c r="F99" s="564"/>
      <c r="G99" s="564"/>
      <c r="H99" s="319"/>
      <c r="I99" s="619" t="str">
        <f>Datos!G1678</f>
        <v/>
      </c>
      <c r="J99" s="619" t="str">
        <f>Datos!H1678</f>
        <v/>
      </c>
      <c r="K99" s="619" t="str">
        <f>Datos!I1678</f>
        <v/>
      </c>
      <c r="L99" s="1356"/>
      <c r="M99" s="1356"/>
      <c r="N99" s="1356"/>
      <c r="O99" s="413" t="str">
        <f>Datos!M1678</f>
        <v/>
      </c>
      <c r="P99" s="413" t="str">
        <f>Datos!N1678</f>
        <v/>
      </c>
      <c r="Q99" s="413" t="str">
        <f>Datos!O1678</f>
        <v/>
      </c>
      <c r="R99" s="412" t="str">
        <f>Datos!P1678</f>
        <v/>
      </c>
    </row>
    <row r="100" spans="1:19" s="179" customFormat="1" ht="15" customHeight="1">
      <c r="A100" s="195"/>
      <c r="B100" s="473"/>
      <c r="C100" s="82"/>
      <c r="D100" s="119"/>
      <c r="E100" s="1364"/>
      <c r="F100" s="564"/>
      <c r="G100" s="564"/>
      <c r="H100" s="319"/>
      <c r="I100" s="619" t="str">
        <f>Datos!G1679</f>
        <v/>
      </c>
      <c r="J100" s="619" t="str">
        <f>Datos!H1679</f>
        <v/>
      </c>
      <c r="K100" s="619" t="str">
        <f>Datos!I1679</f>
        <v/>
      </c>
      <c r="L100" s="1356"/>
      <c r="M100" s="1356"/>
      <c r="N100" s="1356"/>
      <c r="O100" s="413" t="str">
        <f>Datos!M1679</f>
        <v/>
      </c>
      <c r="P100" s="413" t="str">
        <f>Datos!N1679</f>
        <v/>
      </c>
      <c r="Q100" s="413" t="str">
        <f>Datos!O1679</f>
        <v/>
      </c>
      <c r="R100" s="412" t="str">
        <f>Datos!P1679</f>
        <v/>
      </c>
    </row>
    <row r="101" spans="1:19" s="179" customFormat="1" ht="15" customHeight="1">
      <c r="A101" s="195"/>
      <c r="B101" s="473"/>
      <c r="C101" s="82"/>
      <c r="D101" s="119"/>
      <c r="E101" s="1364"/>
      <c r="F101" s="564"/>
      <c r="G101" s="564"/>
      <c r="H101" s="319"/>
      <c r="I101" s="619" t="str">
        <f>Datos!G1680</f>
        <v/>
      </c>
      <c r="J101" s="619" t="str">
        <f>Datos!H1680</f>
        <v/>
      </c>
      <c r="K101" s="619" t="str">
        <f>Datos!I1680</f>
        <v/>
      </c>
      <c r="L101" s="1356"/>
      <c r="M101" s="1356"/>
      <c r="N101" s="1356"/>
      <c r="O101" s="413" t="str">
        <f>Datos!M1680</f>
        <v/>
      </c>
      <c r="P101" s="413" t="str">
        <f>Datos!N1680</f>
        <v/>
      </c>
      <c r="Q101" s="413" t="str">
        <f>Datos!O1680</f>
        <v/>
      </c>
      <c r="R101" s="412" t="str">
        <f>Datos!P1680</f>
        <v/>
      </c>
    </row>
    <row r="102" spans="1:19" s="179" customFormat="1" ht="15" customHeight="1">
      <c r="A102" s="195"/>
      <c r="B102" s="473"/>
      <c r="C102" s="82"/>
      <c r="D102" s="119"/>
      <c r="E102" s="1364"/>
      <c r="F102" s="564"/>
      <c r="G102" s="564"/>
      <c r="H102" s="319"/>
      <c r="I102" s="619" t="str">
        <f>Datos!G1681</f>
        <v/>
      </c>
      <c r="J102" s="619" t="str">
        <f>Datos!H1681</f>
        <v/>
      </c>
      <c r="K102" s="619" t="str">
        <f>Datos!I1681</f>
        <v/>
      </c>
      <c r="L102" s="1356"/>
      <c r="M102" s="1356"/>
      <c r="N102" s="1356"/>
      <c r="O102" s="413" t="str">
        <f>Datos!M1681</f>
        <v/>
      </c>
      <c r="P102" s="413" t="str">
        <f>Datos!N1681</f>
        <v/>
      </c>
      <c r="Q102" s="413" t="str">
        <f>Datos!O1681</f>
        <v/>
      </c>
      <c r="R102" s="412" t="str">
        <f>Datos!P1681</f>
        <v/>
      </c>
    </row>
    <row r="103" spans="1:19" s="179" customFormat="1" ht="15" customHeight="1">
      <c r="A103" s="195"/>
      <c r="B103" s="473"/>
      <c r="C103" s="82"/>
      <c r="D103" s="119"/>
      <c r="E103" s="1364"/>
      <c r="F103" s="564"/>
      <c r="G103" s="564"/>
      <c r="H103" s="319"/>
      <c r="I103" s="619" t="str">
        <f>Datos!G1682</f>
        <v/>
      </c>
      <c r="J103" s="619" t="str">
        <f>Datos!H1682</f>
        <v/>
      </c>
      <c r="K103" s="619" t="str">
        <f>Datos!I1682</f>
        <v/>
      </c>
      <c r="L103" s="1356"/>
      <c r="M103" s="1356"/>
      <c r="N103" s="1356"/>
      <c r="O103" s="413" t="str">
        <f>Datos!M1682</f>
        <v/>
      </c>
      <c r="P103" s="413" t="str">
        <f>Datos!N1682</f>
        <v/>
      </c>
      <c r="Q103" s="413" t="str">
        <f>Datos!O1682</f>
        <v/>
      </c>
      <c r="R103" s="412" t="str">
        <f>Datos!P1682</f>
        <v/>
      </c>
    </row>
    <row r="104" spans="1:19" s="179" customFormat="1" ht="15" customHeight="1">
      <c r="A104" s="195"/>
      <c r="B104" s="473"/>
      <c r="C104" s="82"/>
      <c r="D104" s="119"/>
      <c r="E104" s="1364"/>
      <c r="F104" s="564"/>
      <c r="G104" s="564"/>
      <c r="H104" s="319"/>
      <c r="I104" s="619" t="str">
        <f>Datos!G1683</f>
        <v/>
      </c>
      <c r="J104" s="619" t="str">
        <f>Datos!H1683</f>
        <v/>
      </c>
      <c r="K104" s="619" t="str">
        <f>Datos!I1683</f>
        <v/>
      </c>
      <c r="L104" s="1356"/>
      <c r="M104" s="1356"/>
      <c r="N104" s="1356"/>
      <c r="O104" s="413" t="str">
        <f>Datos!M1683</f>
        <v/>
      </c>
      <c r="P104" s="413" t="str">
        <f>Datos!N1683</f>
        <v/>
      </c>
      <c r="Q104" s="413" t="str">
        <f>Datos!O1683</f>
        <v/>
      </c>
      <c r="R104" s="412" t="str">
        <f>Datos!P1683</f>
        <v/>
      </c>
    </row>
    <row r="105" spans="1:19" s="179" customFormat="1" ht="15" customHeight="1">
      <c r="A105" s="195"/>
      <c r="B105" s="473"/>
      <c r="C105" s="82"/>
      <c r="D105" s="119"/>
      <c r="E105" s="1364"/>
      <c r="F105" s="564"/>
      <c r="G105" s="564"/>
      <c r="H105" s="319"/>
      <c r="I105" s="619" t="str">
        <f>Datos!G1684</f>
        <v/>
      </c>
      <c r="J105" s="619" t="str">
        <f>Datos!H1684</f>
        <v/>
      </c>
      <c r="K105" s="619" t="str">
        <f>Datos!I1684</f>
        <v/>
      </c>
      <c r="L105" s="1356"/>
      <c r="M105" s="1356"/>
      <c r="N105" s="1356"/>
      <c r="O105" s="413" t="str">
        <f>Datos!M1684</f>
        <v/>
      </c>
      <c r="P105" s="413" t="str">
        <f>Datos!N1684</f>
        <v/>
      </c>
      <c r="Q105" s="413" t="str">
        <f>Datos!O1684</f>
        <v/>
      </c>
      <c r="R105" s="412" t="str">
        <f>Datos!P1684</f>
        <v/>
      </c>
    </row>
    <row r="106" spans="1:19" s="179" customFormat="1" ht="15" customHeight="1">
      <c r="A106" s="195"/>
      <c r="B106" s="473"/>
      <c r="C106" s="82"/>
      <c r="D106" s="119"/>
      <c r="E106" s="1364"/>
      <c r="F106" s="564"/>
      <c r="G106" s="564"/>
      <c r="H106" s="319"/>
      <c r="I106" s="619" t="str">
        <f>Datos!G1685</f>
        <v/>
      </c>
      <c r="J106" s="619" t="str">
        <f>Datos!H1685</f>
        <v/>
      </c>
      <c r="K106" s="619" t="str">
        <f>Datos!I1685</f>
        <v/>
      </c>
      <c r="L106" s="1356"/>
      <c r="M106" s="1356"/>
      <c r="N106" s="1356"/>
      <c r="O106" s="413" t="str">
        <f>Datos!M1685</f>
        <v/>
      </c>
      <c r="P106" s="413" t="str">
        <f>Datos!N1685</f>
        <v/>
      </c>
      <c r="Q106" s="413" t="str">
        <f>Datos!O1685</f>
        <v/>
      </c>
      <c r="R106" s="412" t="str">
        <f>Datos!P1685</f>
        <v/>
      </c>
    </row>
    <row r="107" spans="1:19" s="179" customFormat="1" ht="15" customHeight="1">
      <c r="A107" s="195"/>
      <c r="B107" s="473"/>
      <c r="C107" s="82"/>
      <c r="D107" s="119"/>
      <c r="E107" s="1364"/>
      <c r="F107" s="564"/>
      <c r="G107" s="564"/>
      <c r="H107" s="319"/>
      <c r="I107" s="619" t="str">
        <f>Datos!G1686</f>
        <v/>
      </c>
      <c r="J107" s="619" t="str">
        <f>Datos!H1686</f>
        <v/>
      </c>
      <c r="K107" s="619" t="str">
        <f>Datos!I1686</f>
        <v/>
      </c>
      <c r="L107" s="1356"/>
      <c r="M107" s="1356"/>
      <c r="N107" s="1356"/>
      <c r="O107" s="413" t="str">
        <f>Datos!M1686</f>
        <v/>
      </c>
      <c r="P107" s="413" t="str">
        <f>Datos!N1686</f>
        <v/>
      </c>
      <c r="Q107" s="413" t="str">
        <f>Datos!O1686</f>
        <v/>
      </c>
      <c r="R107" s="412" t="str">
        <f>Datos!P1686</f>
        <v/>
      </c>
    </row>
    <row r="108" spans="1:19" s="179" customFormat="1" ht="15" customHeight="1">
      <c r="A108" s="195"/>
      <c r="B108" s="473"/>
      <c r="C108" s="82"/>
      <c r="D108" s="119"/>
      <c r="E108" s="1364"/>
      <c r="F108" s="564"/>
      <c r="G108" s="564"/>
      <c r="H108" s="319"/>
      <c r="I108" s="619" t="str">
        <f>Datos!G1687</f>
        <v/>
      </c>
      <c r="J108" s="619" t="str">
        <f>Datos!H1687</f>
        <v/>
      </c>
      <c r="K108" s="619" t="str">
        <f>Datos!I1687</f>
        <v/>
      </c>
      <c r="L108" s="1356"/>
      <c r="M108" s="1356"/>
      <c r="N108" s="1356"/>
      <c r="O108" s="413" t="str">
        <f>Datos!M1687</f>
        <v/>
      </c>
      <c r="P108" s="413" t="str">
        <f>Datos!N1687</f>
        <v/>
      </c>
      <c r="Q108" s="413" t="str">
        <f>Datos!O1687</f>
        <v/>
      </c>
      <c r="R108" s="412" t="str">
        <f>Datos!P1687</f>
        <v/>
      </c>
    </row>
    <row r="109" spans="1:19" s="179" customFormat="1" ht="15" customHeight="1">
      <c r="A109" s="195"/>
      <c r="B109" s="473"/>
      <c r="C109" s="82"/>
      <c r="D109" s="119"/>
      <c r="E109" s="119"/>
      <c r="F109" s="119"/>
      <c r="G109" s="105"/>
      <c r="H109" s="88"/>
      <c r="I109" s="88"/>
      <c r="J109" s="88"/>
      <c r="K109" s="88"/>
      <c r="L109" s="88"/>
      <c r="M109" s="88"/>
      <c r="N109" s="88"/>
      <c r="O109" s="1366">
        <f>SUM(O89:O108)</f>
        <v>0</v>
      </c>
      <c r="P109" s="1366">
        <f>SUM(P89:P108)</f>
        <v>0</v>
      </c>
      <c r="Q109" s="1366">
        <f>SUM(Q89:Q108)</f>
        <v>0</v>
      </c>
      <c r="R109" s="1358">
        <f>SUM(R89:R108)</f>
        <v>0</v>
      </c>
    </row>
    <row r="110" spans="1:19" s="179" customFormat="1" ht="15" customHeight="1">
      <c r="A110" s="195"/>
      <c r="B110" s="473"/>
      <c r="C110" s="82"/>
      <c r="D110" s="119"/>
      <c r="E110" s="1087" t="s">
        <v>350</v>
      </c>
      <c r="F110" s="1087"/>
      <c r="G110" s="1087"/>
      <c r="H110" s="1087"/>
      <c r="I110" s="1087"/>
      <c r="J110" s="1087"/>
      <c r="K110" s="1087"/>
      <c r="L110" s="1087"/>
      <c r="M110" s="1087"/>
      <c r="N110" s="1087"/>
      <c r="O110" s="1087"/>
      <c r="P110" s="1087"/>
      <c r="Q110" s="1087"/>
      <c r="R110" s="1087"/>
      <c r="S110" s="317" t="s">
        <v>351</v>
      </c>
    </row>
    <row r="111" spans="1:19" s="179" customFormat="1" ht="15" customHeight="1">
      <c r="A111" s="195"/>
      <c r="B111" s="473"/>
      <c r="C111" s="82"/>
      <c r="D111" s="119"/>
      <c r="E111" s="730" t="s">
        <v>352</v>
      </c>
      <c r="F111" s="318"/>
      <c r="G111" s="318"/>
      <c r="H111" s="318"/>
      <c r="I111" s="318"/>
      <c r="J111" s="318"/>
      <c r="K111" s="318"/>
      <c r="L111" s="318"/>
      <c r="M111" s="318"/>
      <c r="N111" s="318"/>
      <c r="O111" s="318"/>
      <c r="P111" s="318"/>
      <c r="Q111" s="318"/>
      <c r="R111" s="318"/>
      <c r="S111" s="318"/>
    </row>
    <row r="112" spans="1:19" s="179" customFormat="1" ht="15" customHeight="1">
      <c r="A112" s="195"/>
      <c r="B112" s="473"/>
      <c r="C112" s="82"/>
      <c r="D112" s="119"/>
      <c r="E112" s="730" t="s">
        <v>353</v>
      </c>
      <c r="F112" s="318"/>
      <c r="G112" s="318"/>
      <c r="H112" s="318"/>
      <c r="I112" s="318"/>
      <c r="J112" s="318"/>
      <c r="K112" s="318"/>
      <c r="L112" s="318"/>
      <c r="M112" s="318"/>
      <c r="N112" s="318"/>
      <c r="O112" s="318"/>
      <c r="P112" s="318"/>
      <c r="Q112" s="318"/>
      <c r="R112" s="318"/>
      <c r="S112" s="318"/>
    </row>
    <row r="113" spans="1:38" s="179" customFormat="1" ht="15" customHeight="1">
      <c r="A113" s="195"/>
      <c r="B113" s="473"/>
      <c r="C113" s="82"/>
      <c r="D113" s="119"/>
      <c r="E113" s="730" t="s">
        <v>354</v>
      </c>
      <c r="F113" s="318"/>
      <c r="G113" s="318"/>
      <c r="H113" s="318"/>
      <c r="I113" s="318"/>
      <c r="J113" s="318"/>
      <c r="K113" s="318"/>
      <c r="L113" s="318"/>
      <c r="M113" s="318"/>
      <c r="N113" s="318"/>
      <c r="O113" s="318"/>
      <c r="P113" s="318"/>
      <c r="Q113" s="318"/>
      <c r="R113" s="318"/>
      <c r="S113" s="318"/>
    </row>
    <row r="114" spans="1:38" s="179" customFormat="1" ht="15" customHeight="1">
      <c r="A114" s="195"/>
      <c r="B114" s="473"/>
      <c r="C114" s="82"/>
      <c r="D114" s="119"/>
      <c r="E114" s="730" t="s">
        <v>355</v>
      </c>
      <c r="F114" s="726"/>
      <c r="G114" s="726"/>
      <c r="H114" s="726"/>
      <c r="I114" s="726"/>
      <c r="J114" s="726"/>
      <c r="K114" s="726"/>
      <c r="L114" s="726"/>
      <c r="M114" s="726"/>
      <c r="N114" s="726"/>
      <c r="O114" s="726"/>
      <c r="P114" s="726"/>
      <c r="Q114" s="726"/>
      <c r="R114" s="726"/>
      <c r="S114" s="726"/>
    </row>
    <row r="115" spans="1:38" s="179" customFormat="1" ht="15" customHeight="1">
      <c r="A115" s="195"/>
      <c r="B115" s="473"/>
      <c r="C115" s="82"/>
      <c r="D115" s="119"/>
      <c r="E115" s="730" t="s">
        <v>356</v>
      </c>
      <c r="F115" s="726"/>
      <c r="G115" s="726"/>
      <c r="H115" s="726"/>
      <c r="I115" s="726"/>
      <c r="J115" s="726"/>
      <c r="K115" s="726"/>
      <c r="L115" s="726"/>
      <c r="M115" s="726"/>
      <c r="N115" s="726"/>
      <c r="O115" s="726"/>
      <c r="P115" s="726"/>
      <c r="Q115" s="726"/>
      <c r="R115" s="726"/>
      <c r="S115" s="726"/>
    </row>
    <row r="116" spans="1:38" s="179" customFormat="1" ht="15" customHeight="1">
      <c r="A116" s="195"/>
      <c r="B116" s="473"/>
      <c r="C116" s="82"/>
      <c r="D116" s="119"/>
      <c r="E116" s="730" t="s">
        <v>357</v>
      </c>
      <c r="F116" s="318"/>
      <c r="G116" s="318"/>
      <c r="H116" s="318"/>
      <c r="I116" s="318"/>
      <c r="J116" s="318"/>
      <c r="K116" s="318"/>
      <c r="L116" s="318"/>
      <c r="M116" s="318"/>
      <c r="N116" s="318"/>
      <c r="O116" s="318"/>
      <c r="P116" s="318"/>
      <c r="Q116" s="318"/>
      <c r="R116" s="318"/>
      <c r="S116" s="318"/>
    </row>
    <row r="117" spans="1:38" s="179" customFormat="1" ht="15.75" customHeight="1">
      <c r="A117" s="195"/>
      <c r="B117" s="473"/>
      <c r="C117" s="82"/>
      <c r="D117" s="119"/>
      <c r="E117" s="1367" t="s">
        <v>376</v>
      </c>
      <c r="F117" s="1367"/>
      <c r="G117" s="1367"/>
      <c r="H117" s="1367"/>
      <c r="I117" s="1367"/>
      <c r="J117" s="1367"/>
      <c r="K117" s="1367"/>
      <c r="L117" s="1367"/>
      <c r="M117" s="1367"/>
      <c r="N117" s="1367"/>
      <c r="O117" s="1367"/>
      <c r="P117" s="1367"/>
      <c r="Q117" s="1367"/>
      <c r="R117" s="1367"/>
    </row>
    <row r="118" spans="1:38" s="179" customFormat="1" ht="15" customHeight="1">
      <c r="A118" s="195"/>
      <c r="B118" s="473"/>
      <c r="C118" s="82"/>
      <c r="D118" s="119"/>
      <c r="E118" s="731" t="s">
        <v>377</v>
      </c>
      <c r="F118" s="82"/>
      <c r="G118" s="82"/>
      <c r="H118" s="82"/>
      <c r="I118" s="82"/>
      <c r="J118" s="82"/>
      <c r="K118" s="82"/>
      <c r="L118" s="82"/>
      <c r="M118" s="82"/>
      <c r="N118" s="82"/>
      <c r="O118" s="82"/>
      <c r="P118" s="82"/>
      <c r="Q118" s="82"/>
      <c r="R118" s="82"/>
    </row>
    <row r="119" spans="1:38" s="179" customFormat="1" ht="15" customHeight="1">
      <c r="A119" s="195"/>
      <c r="B119" s="473"/>
      <c r="C119" s="82"/>
      <c r="D119" s="119"/>
      <c r="E119" s="1083" t="s">
        <v>378</v>
      </c>
      <c r="F119" s="1083"/>
      <c r="G119" s="1083"/>
      <c r="H119" s="1083"/>
      <c r="I119" s="1083"/>
      <c r="J119" s="1083"/>
      <c r="K119" s="1083"/>
      <c r="L119" s="1083"/>
      <c r="M119" s="1083"/>
      <c r="N119" s="1083"/>
      <c r="O119" s="1083"/>
      <c r="P119" s="1083"/>
      <c r="Q119" s="1083"/>
      <c r="R119" s="1083"/>
    </row>
    <row r="120" spans="1:38" s="179" customFormat="1" ht="15" customHeight="1">
      <c r="A120" s="195"/>
      <c r="B120" s="473"/>
      <c r="C120" s="82"/>
      <c r="D120" s="119"/>
      <c r="E120" s="1083"/>
      <c r="F120" s="1083"/>
      <c r="G120" s="1083"/>
      <c r="H120" s="1083"/>
      <c r="I120" s="1083"/>
      <c r="J120" s="1083"/>
      <c r="K120" s="1083"/>
      <c r="L120" s="1083"/>
      <c r="M120" s="1083"/>
      <c r="N120" s="1083"/>
      <c r="O120" s="1083"/>
      <c r="P120" s="1083"/>
      <c r="Q120" s="1083"/>
      <c r="R120" s="1083"/>
    </row>
    <row r="121" spans="1:38" s="179" customFormat="1" ht="15" customHeight="1">
      <c r="A121" s="195"/>
      <c r="B121" s="473"/>
      <c r="C121" s="82"/>
      <c r="D121" s="119"/>
      <c r="E121" s="657"/>
      <c r="F121" s="657"/>
      <c r="G121" s="657"/>
      <c r="H121" s="657"/>
      <c r="I121" s="657"/>
      <c r="J121" s="657"/>
      <c r="K121" s="657"/>
      <c r="L121" s="657"/>
      <c r="M121" s="657"/>
      <c r="N121" s="657"/>
      <c r="O121" s="657"/>
      <c r="P121" s="657"/>
      <c r="Q121" s="657"/>
      <c r="R121" s="657"/>
    </row>
    <row r="122" spans="1:38" s="119" customFormat="1" ht="15" customHeight="1">
      <c r="A122" s="195"/>
      <c r="B122" s="473"/>
      <c r="C122" s="82"/>
      <c r="D122" s="201" t="s">
        <v>379</v>
      </c>
      <c r="E122" s="193"/>
      <c r="F122" s="200"/>
      <c r="G122" s="200"/>
      <c r="H122" s="198"/>
      <c r="I122" s="198"/>
      <c r="J122" s="198"/>
      <c r="K122" s="198"/>
      <c r="L122" s="198"/>
      <c r="M122" s="198"/>
      <c r="N122" s="193"/>
      <c r="O122" s="201"/>
      <c r="P122" s="201"/>
      <c r="Q122" s="201"/>
      <c r="R122" s="201"/>
      <c r="S122" s="201"/>
      <c r="T122" s="88"/>
      <c r="U122" s="88"/>
      <c r="V122" s="88"/>
    </row>
    <row r="123" spans="1:38" ht="15" customHeight="1"/>
    <row r="124" spans="1:38" s="82" customFormat="1" ht="23.25" customHeight="1">
      <c r="A124" s="195"/>
      <c r="B124" s="473"/>
      <c r="C124" s="203"/>
      <c r="D124" s="227"/>
      <c r="E124" s="230" t="s">
        <v>380</v>
      </c>
      <c r="F124" s="228"/>
      <c r="G124" s="255"/>
      <c r="H124" s="255"/>
      <c r="I124" s="255"/>
      <c r="J124" s="255"/>
      <c r="K124" s="255"/>
      <c r="L124" s="255"/>
      <c r="M124" s="205"/>
      <c r="N124" s="205"/>
      <c r="O124" s="221"/>
      <c r="P124" s="221"/>
      <c r="Q124" s="221"/>
      <c r="R124" s="205"/>
      <c r="S124" s="252"/>
      <c r="T124" s="252"/>
      <c r="U124" s="252"/>
      <c r="V124" s="252"/>
      <c r="W124" s="252"/>
      <c r="X124" s="252"/>
      <c r="Y124" s="252"/>
      <c r="Z124" s="252"/>
      <c r="AA124" s="252"/>
      <c r="AB124" s="252"/>
      <c r="AC124" s="252"/>
      <c r="AD124" s="252"/>
      <c r="AE124" s="252"/>
      <c r="AF124" s="252"/>
      <c r="AG124" s="252"/>
      <c r="AH124" s="252"/>
      <c r="AI124" s="252"/>
      <c r="AJ124" s="205"/>
      <c r="AK124" s="205"/>
      <c r="AL124" s="205"/>
    </row>
    <row r="125" spans="1:38" s="82" customFormat="1" ht="15" customHeight="1">
      <c r="A125" s="195"/>
      <c r="B125" s="473"/>
      <c r="C125" s="203"/>
      <c r="D125" s="227"/>
      <c r="E125" s="230" t="s">
        <v>381</v>
      </c>
      <c r="F125" s="228"/>
      <c r="G125" s="255"/>
      <c r="H125" s="255"/>
      <c r="I125" s="255"/>
      <c r="J125" s="255"/>
      <c r="K125" s="255"/>
      <c r="L125" s="255"/>
      <c r="M125" s="205"/>
      <c r="N125" s="205"/>
      <c r="O125" s="221"/>
      <c r="P125" s="221"/>
      <c r="Q125" s="221"/>
      <c r="R125" s="205"/>
      <c r="S125" s="252"/>
      <c r="T125" s="252"/>
      <c r="U125" s="252"/>
      <c r="V125" s="252"/>
      <c r="W125" s="252"/>
      <c r="X125" s="252"/>
      <c r="Y125" s="252"/>
      <c r="Z125" s="252"/>
      <c r="AA125" s="252"/>
      <c r="AB125" s="252"/>
      <c r="AC125" s="252"/>
      <c r="AD125" s="252"/>
      <c r="AE125" s="252"/>
      <c r="AF125" s="252"/>
      <c r="AG125" s="252"/>
      <c r="AH125" s="252"/>
      <c r="AI125" s="252"/>
      <c r="AJ125" s="205"/>
      <c r="AK125" s="205"/>
      <c r="AL125" s="205"/>
    </row>
    <row r="126" spans="1:38" s="82" customFormat="1" ht="6.75" customHeight="1">
      <c r="A126" s="195"/>
      <c r="B126" s="473"/>
      <c r="C126" s="203"/>
      <c r="D126" s="227"/>
      <c r="E126" s="230"/>
      <c r="F126" s="228"/>
      <c r="G126" s="255"/>
      <c r="H126" s="255"/>
      <c r="I126" s="255"/>
      <c r="J126" s="255"/>
      <c r="K126" s="255"/>
      <c r="L126" s="255"/>
      <c r="M126" s="205"/>
      <c r="N126" s="205"/>
      <c r="O126" s="221"/>
      <c r="P126" s="221"/>
      <c r="Q126" s="221"/>
      <c r="R126" s="205"/>
      <c r="S126" s="252"/>
      <c r="T126" s="252"/>
      <c r="U126" s="252"/>
      <c r="V126" s="252"/>
      <c r="W126" s="252"/>
      <c r="X126" s="252"/>
      <c r="Y126" s="252"/>
      <c r="Z126" s="252"/>
      <c r="AA126" s="252"/>
      <c r="AB126" s="252"/>
      <c r="AC126" s="252"/>
      <c r="AD126" s="252"/>
      <c r="AE126" s="252"/>
      <c r="AF126" s="252"/>
      <c r="AG126" s="252"/>
      <c r="AH126" s="252"/>
      <c r="AI126" s="252"/>
      <c r="AJ126" s="205"/>
      <c r="AK126" s="205"/>
      <c r="AL126" s="205"/>
    </row>
    <row r="127" spans="1:38" s="82" customFormat="1" ht="33.75" customHeight="1">
      <c r="A127" s="195"/>
      <c r="B127" s="473"/>
      <c r="C127" s="203"/>
      <c r="D127" s="227"/>
      <c r="E127" s="1026" t="s">
        <v>382</v>
      </c>
      <c r="F127" s="1026"/>
      <c r="G127" s="1026"/>
      <c r="H127" s="1026"/>
      <c r="I127" s="1026"/>
      <c r="J127" s="1026"/>
      <c r="K127" s="1026"/>
      <c r="L127" s="1026"/>
      <c r="M127" s="1026"/>
      <c r="N127" s="1026"/>
      <c r="O127" s="1026"/>
      <c r="P127" s="1026"/>
      <c r="Q127" s="1026"/>
      <c r="R127" s="1026"/>
      <c r="S127" s="1026"/>
      <c r="T127" s="252"/>
      <c r="U127" s="252"/>
      <c r="V127" s="252"/>
      <c r="W127" s="252"/>
      <c r="X127" s="252"/>
      <c r="Y127" s="252"/>
      <c r="Z127" s="252"/>
      <c r="AA127" s="252"/>
      <c r="AB127" s="252"/>
      <c r="AC127" s="252"/>
      <c r="AD127" s="252"/>
      <c r="AE127" s="252"/>
      <c r="AF127" s="252"/>
      <c r="AG127" s="252"/>
      <c r="AH127" s="252"/>
      <c r="AI127" s="252"/>
      <c r="AJ127" s="205"/>
      <c r="AK127" s="205"/>
      <c r="AL127" s="205"/>
    </row>
    <row r="128" spans="1:38" s="82" customFormat="1" ht="15.75" customHeight="1">
      <c r="A128" s="195"/>
      <c r="B128" s="473"/>
      <c r="C128" s="203"/>
      <c r="D128" s="227"/>
      <c r="E128" s="256" t="s">
        <v>383</v>
      </c>
      <c r="F128" s="228"/>
      <c r="G128" s="255"/>
      <c r="H128" s="255"/>
      <c r="I128" s="255"/>
      <c r="J128" s="255"/>
      <c r="K128" s="255"/>
      <c r="L128" s="255"/>
      <c r="M128" s="205"/>
      <c r="N128" s="205"/>
      <c r="O128" s="221"/>
      <c r="P128" s="221"/>
      <c r="Q128" s="221"/>
      <c r="R128" s="205"/>
      <c r="S128" s="252"/>
      <c r="T128" s="252"/>
      <c r="U128" s="252"/>
      <c r="V128" s="252"/>
      <c r="W128" s="252"/>
      <c r="X128" s="252"/>
      <c r="Y128" s="252"/>
      <c r="Z128" s="252"/>
      <c r="AA128" s="252"/>
      <c r="AB128" s="252"/>
      <c r="AC128" s="252"/>
      <c r="AD128" s="252"/>
      <c r="AE128" s="252"/>
      <c r="AF128" s="252"/>
      <c r="AG128" s="252"/>
      <c r="AH128" s="252"/>
      <c r="AI128" s="252"/>
      <c r="AJ128" s="205"/>
      <c r="AK128" s="205"/>
      <c r="AL128" s="205"/>
    </row>
    <row r="129" spans="1:38" s="82" customFormat="1" ht="15.75" customHeight="1">
      <c r="A129" s="195"/>
      <c r="B129" s="473"/>
      <c r="C129" s="203"/>
      <c r="D129" s="227"/>
      <c r="E129" s="256" t="s">
        <v>384</v>
      </c>
      <c r="F129" s="228"/>
      <c r="G129" s="255"/>
      <c r="H129" s="255"/>
      <c r="I129" s="255"/>
      <c r="J129" s="255"/>
      <c r="K129" s="255"/>
      <c r="L129" s="255"/>
      <c r="M129" s="205"/>
      <c r="N129" s="205"/>
      <c r="O129" s="221"/>
      <c r="P129" s="221"/>
      <c r="Q129" s="221"/>
      <c r="R129" s="205"/>
      <c r="S129" s="252"/>
      <c r="T129" s="252"/>
      <c r="U129" s="252"/>
      <c r="V129" s="252"/>
      <c r="W129" s="252"/>
      <c r="X129" s="252"/>
      <c r="Y129" s="252"/>
      <c r="Z129" s="252"/>
      <c r="AA129" s="252"/>
      <c r="AB129" s="252"/>
      <c r="AC129" s="252"/>
      <c r="AD129" s="252"/>
      <c r="AE129" s="252"/>
      <c r="AF129" s="252"/>
      <c r="AG129" s="252"/>
      <c r="AH129" s="252"/>
      <c r="AI129" s="252"/>
      <c r="AJ129" s="205"/>
      <c r="AK129" s="205"/>
      <c r="AL129" s="205"/>
    </row>
    <row r="130" spans="1:38" s="82" customFormat="1" ht="15.75" customHeight="1">
      <c r="A130" s="195"/>
      <c r="B130" s="473"/>
      <c r="C130" s="203"/>
      <c r="D130" s="227"/>
      <c r="E130" s="256" t="s">
        <v>385</v>
      </c>
      <c r="F130" s="228"/>
      <c r="G130" s="255"/>
      <c r="H130" s="255"/>
      <c r="I130" s="255"/>
      <c r="J130" s="255"/>
      <c r="K130" s="255"/>
      <c r="L130" s="255"/>
      <c r="M130" s="205"/>
      <c r="N130" s="205"/>
      <c r="O130" s="221"/>
      <c r="P130" s="221"/>
      <c r="Q130" s="221"/>
      <c r="R130" s="205"/>
      <c r="S130" s="252"/>
      <c r="T130" s="252"/>
      <c r="U130" s="252"/>
      <c r="V130" s="252"/>
      <c r="W130" s="252"/>
      <c r="X130" s="252"/>
      <c r="Y130" s="252"/>
      <c r="Z130" s="252"/>
      <c r="AA130" s="252"/>
      <c r="AB130" s="252"/>
      <c r="AC130" s="252"/>
      <c r="AD130" s="252"/>
      <c r="AE130" s="252"/>
      <c r="AF130" s="252"/>
      <c r="AG130" s="252"/>
      <c r="AH130" s="252"/>
      <c r="AI130" s="252"/>
      <c r="AJ130" s="205"/>
      <c r="AK130" s="205"/>
      <c r="AL130" s="205"/>
    </row>
    <row r="131" spans="1:38" s="82" customFormat="1" ht="15.75" customHeight="1">
      <c r="A131" s="195"/>
      <c r="B131" s="473"/>
      <c r="C131" s="203"/>
      <c r="D131" s="227"/>
      <c r="E131" s="256" t="s">
        <v>386</v>
      </c>
      <c r="F131" s="208"/>
      <c r="G131" s="208"/>
      <c r="H131" s="208"/>
      <c r="I131" s="208"/>
      <c r="J131" s="208"/>
      <c r="K131" s="208"/>
      <c r="L131" s="228"/>
      <c r="M131" s="230"/>
      <c r="N131" s="205"/>
      <c r="O131" s="205"/>
      <c r="P131" s="205"/>
      <c r="Q131" s="227"/>
      <c r="R131" s="205"/>
      <c r="S131" s="252"/>
      <c r="T131" s="252"/>
      <c r="U131" s="252"/>
      <c r="V131" s="252"/>
      <c r="W131" s="252"/>
      <c r="X131" s="252"/>
      <c r="Y131" s="252"/>
      <c r="Z131" s="252"/>
      <c r="AA131" s="252"/>
      <c r="AB131" s="252"/>
      <c r="AC131" s="252"/>
      <c r="AD131" s="252"/>
      <c r="AE131" s="252"/>
      <c r="AF131" s="252"/>
      <c r="AG131" s="252"/>
      <c r="AH131" s="252"/>
      <c r="AI131" s="252"/>
      <c r="AJ131" s="205"/>
      <c r="AK131" s="205"/>
      <c r="AL131" s="205"/>
    </row>
    <row r="132" spans="1:38" s="82" customFormat="1" ht="15.75" customHeight="1">
      <c r="A132" s="195"/>
      <c r="B132" s="473"/>
      <c r="C132" s="203"/>
      <c r="D132" s="227"/>
      <c r="E132" s="230"/>
      <c r="F132" s="208"/>
      <c r="G132" s="208"/>
      <c r="H132" s="208"/>
      <c r="I132" s="208"/>
      <c r="J132" s="208"/>
      <c r="K132" s="208"/>
      <c r="L132" s="228"/>
      <c r="M132" s="230"/>
      <c r="N132" s="205"/>
      <c r="O132" s="205"/>
      <c r="P132" s="205"/>
      <c r="Q132" s="227"/>
      <c r="R132" s="205"/>
      <c r="S132" s="252"/>
      <c r="T132" s="252"/>
      <c r="U132" s="252"/>
      <c r="V132" s="252"/>
      <c r="W132" s="252"/>
      <c r="X132" s="252"/>
      <c r="Y132" s="252"/>
      <c r="Z132" s="252"/>
      <c r="AA132" s="252"/>
      <c r="AB132" s="252"/>
      <c r="AC132" s="252"/>
      <c r="AD132" s="252"/>
      <c r="AE132" s="252"/>
      <c r="AF132" s="252"/>
      <c r="AG132" s="252"/>
      <c r="AH132" s="252"/>
      <c r="AI132" s="252"/>
      <c r="AJ132" s="205"/>
      <c r="AK132" s="205"/>
      <c r="AL132" s="205"/>
    </row>
    <row r="133" spans="1:38" ht="15" customHeight="1">
      <c r="D133" s="119"/>
      <c r="E133" s="315" t="s">
        <v>387</v>
      </c>
      <c r="F133" s="119"/>
      <c r="G133" s="119"/>
      <c r="H133" s="119"/>
      <c r="I133" s="119"/>
      <c r="J133" s="119"/>
      <c r="K133" s="119"/>
      <c r="L133" s="119"/>
      <c r="M133" s="119"/>
      <c r="N133" s="119"/>
      <c r="O133" s="119"/>
      <c r="P133" s="119"/>
      <c r="Q133" s="119"/>
      <c r="R133" s="119"/>
      <c r="S133" s="119"/>
      <c r="T133" s="119"/>
      <c r="U133" s="119"/>
      <c r="V133" s="119"/>
      <c r="W133" s="119"/>
    </row>
    <row r="134" spans="1:38" ht="15" customHeight="1">
      <c r="D134" s="119"/>
      <c r="E134" s="315"/>
      <c r="F134" s="119"/>
      <c r="G134" s="119"/>
      <c r="H134" s="119"/>
      <c r="I134" s="119"/>
      <c r="J134" s="119"/>
      <c r="K134" s="119"/>
      <c r="L134" s="162"/>
      <c r="M134" s="119"/>
      <c r="N134" s="119"/>
      <c r="O134" s="119"/>
      <c r="P134" s="119"/>
      <c r="Q134" s="119"/>
      <c r="R134" s="119"/>
      <c r="S134" s="119"/>
      <c r="T134" s="119"/>
      <c r="U134" s="119"/>
      <c r="V134" s="119"/>
      <c r="W134" s="119"/>
    </row>
    <row r="135" spans="1:38" s="181" customFormat="1" ht="15" customHeight="1">
      <c r="A135" s="195"/>
      <c r="B135" s="473"/>
      <c r="C135" s="82"/>
      <c r="D135" s="119"/>
      <c r="E135" s="1060" t="s">
        <v>341</v>
      </c>
      <c r="F135" s="1072" t="s">
        <v>388</v>
      </c>
      <c r="G135" s="1075" t="s">
        <v>389</v>
      </c>
      <c r="H135" s="1077" t="s">
        <v>390</v>
      </c>
      <c r="I135" s="1077" t="s">
        <v>345</v>
      </c>
      <c r="J135" s="1077"/>
      <c r="K135" s="1077"/>
      <c r="L135" s="1077"/>
      <c r="M135" s="1077"/>
      <c r="N135" s="1077"/>
      <c r="O135" s="1066" t="s">
        <v>391</v>
      </c>
      <c r="P135" s="1067"/>
      <c r="Q135" s="1068"/>
      <c r="R135" s="1092" t="s">
        <v>392</v>
      </c>
      <c r="S135" s="180"/>
      <c r="T135" s="180"/>
      <c r="U135" s="180"/>
      <c r="V135" s="180"/>
      <c r="W135" s="180"/>
    </row>
    <row r="136" spans="1:38" s="181" customFormat="1" ht="15" customHeight="1">
      <c r="A136" s="195"/>
      <c r="B136" s="473"/>
      <c r="C136" s="82"/>
      <c r="D136" s="119"/>
      <c r="E136" s="1061"/>
      <c r="F136" s="1073"/>
      <c r="G136" s="1073"/>
      <c r="H136" s="1064"/>
      <c r="I136" s="1064" t="s">
        <v>166</v>
      </c>
      <c r="J136" s="1064"/>
      <c r="K136" s="1064"/>
      <c r="L136" s="1064" t="s">
        <v>393</v>
      </c>
      <c r="M136" s="1064"/>
      <c r="N136" s="1064"/>
      <c r="O136" s="1069"/>
      <c r="P136" s="1070"/>
      <c r="Q136" s="1071"/>
      <c r="R136" s="1093"/>
      <c r="W136" s="180"/>
    </row>
    <row r="137" spans="1:38" s="181" customFormat="1" ht="15" customHeight="1">
      <c r="A137" s="195"/>
      <c r="B137" s="473"/>
      <c r="C137" s="82"/>
      <c r="D137" s="119"/>
      <c r="E137" s="1062"/>
      <c r="F137" s="1074"/>
      <c r="G137" s="1076"/>
      <c r="H137" s="1078"/>
      <c r="I137" s="353" t="s">
        <v>305</v>
      </c>
      <c r="J137" s="353" t="s">
        <v>306</v>
      </c>
      <c r="K137" s="353" t="s">
        <v>307</v>
      </c>
      <c r="L137" s="353" t="s">
        <v>305</v>
      </c>
      <c r="M137" s="353" t="s">
        <v>306</v>
      </c>
      <c r="N137" s="353" t="s">
        <v>307</v>
      </c>
      <c r="O137" s="353" t="s">
        <v>308</v>
      </c>
      <c r="P137" s="353" t="s">
        <v>309</v>
      </c>
      <c r="Q137" s="353" t="s">
        <v>310</v>
      </c>
      <c r="R137" s="1094"/>
      <c r="W137" s="180"/>
    </row>
    <row r="138" spans="1:38" s="179" customFormat="1" ht="15" customHeight="1">
      <c r="A138" s="195"/>
      <c r="B138" s="473"/>
      <c r="C138" s="82"/>
      <c r="D138" s="119"/>
      <c r="E138" s="1363"/>
      <c r="F138" s="565"/>
      <c r="G138" s="564"/>
      <c r="H138" s="319"/>
      <c r="I138" s="617" t="str">
        <f>Datos!G1784</f>
        <v/>
      </c>
      <c r="J138" s="617" t="str">
        <f>Datos!H1784</f>
        <v/>
      </c>
      <c r="K138" s="617" t="str">
        <f>Datos!I1784</f>
        <v/>
      </c>
      <c r="L138" s="1356"/>
      <c r="M138" s="1356"/>
      <c r="N138" s="1356"/>
      <c r="O138" s="413" t="str">
        <f>Datos!M1784</f>
        <v/>
      </c>
      <c r="P138" s="413" t="str">
        <f>Datos!N1784</f>
        <v/>
      </c>
      <c r="Q138" s="413" t="str">
        <f>Datos!O1784</f>
        <v/>
      </c>
      <c r="R138" s="412" t="str">
        <f>Datos!P1784</f>
        <v/>
      </c>
      <c r="W138" s="180"/>
    </row>
    <row r="139" spans="1:38" s="179" customFormat="1" ht="15" customHeight="1">
      <c r="A139" s="195"/>
      <c r="B139" s="473"/>
      <c r="C139" s="82"/>
      <c r="D139" s="119"/>
      <c r="E139" s="1363"/>
      <c r="F139" s="565"/>
      <c r="G139" s="564"/>
      <c r="H139" s="319"/>
      <c r="I139" s="617" t="str">
        <f>Datos!G1785</f>
        <v/>
      </c>
      <c r="J139" s="617" t="str">
        <f>Datos!H1785</f>
        <v/>
      </c>
      <c r="K139" s="617" t="str">
        <f>Datos!I1785</f>
        <v/>
      </c>
      <c r="L139" s="1356"/>
      <c r="M139" s="1356"/>
      <c r="N139" s="1356"/>
      <c r="O139" s="413" t="str">
        <f>Datos!M1785</f>
        <v/>
      </c>
      <c r="P139" s="413" t="str">
        <f>Datos!N1785</f>
        <v/>
      </c>
      <c r="Q139" s="413" t="str">
        <f>Datos!O1785</f>
        <v/>
      </c>
      <c r="R139" s="412" t="str">
        <f>Datos!P1785</f>
        <v/>
      </c>
      <c r="W139" s="180"/>
    </row>
    <row r="140" spans="1:38" s="179" customFormat="1" ht="15" customHeight="1">
      <c r="A140" s="195"/>
      <c r="B140" s="473"/>
      <c r="C140" s="82"/>
      <c r="D140" s="119"/>
      <c r="E140" s="1363"/>
      <c r="F140" s="565"/>
      <c r="G140" s="564"/>
      <c r="H140" s="319"/>
      <c r="I140" s="617" t="str">
        <f>Datos!G1786</f>
        <v/>
      </c>
      <c r="J140" s="617" t="str">
        <f>Datos!H1786</f>
        <v/>
      </c>
      <c r="K140" s="617" t="str">
        <f>Datos!I1786</f>
        <v/>
      </c>
      <c r="L140" s="1356"/>
      <c r="M140" s="1356"/>
      <c r="N140" s="1356"/>
      <c r="O140" s="413" t="str">
        <f>Datos!M1786</f>
        <v/>
      </c>
      <c r="P140" s="413" t="str">
        <f>Datos!N1786</f>
        <v/>
      </c>
      <c r="Q140" s="413" t="str">
        <f>Datos!O1786</f>
        <v/>
      </c>
      <c r="R140" s="412" t="str">
        <f>Datos!P1786</f>
        <v/>
      </c>
      <c r="W140" s="180"/>
    </row>
    <row r="141" spans="1:38" s="179" customFormat="1" ht="15" customHeight="1">
      <c r="A141" s="195"/>
      <c r="B141" s="473"/>
      <c r="C141" s="82"/>
      <c r="D141" s="119"/>
      <c r="E141" s="1363"/>
      <c r="F141" s="565"/>
      <c r="G141" s="564"/>
      <c r="H141" s="319"/>
      <c r="I141" s="617" t="str">
        <f>Datos!G1787</f>
        <v/>
      </c>
      <c r="J141" s="617" t="str">
        <f>Datos!H1787</f>
        <v/>
      </c>
      <c r="K141" s="617" t="str">
        <f>Datos!I1787</f>
        <v/>
      </c>
      <c r="L141" s="1356"/>
      <c r="M141" s="1356"/>
      <c r="N141" s="1356"/>
      <c r="O141" s="413" t="str">
        <f>Datos!M1787</f>
        <v/>
      </c>
      <c r="P141" s="413" t="str">
        <f>Datos!N1787</f>
        <v/>
      </c>
      <c r="Q141" s="413" t="str">
        <f>Datos!O1787</f>
        <v/>
      </c>
      <c r="R141" s="412" t="str">
        <f>Datos!P1787</f>
        <v/>
      </c>
      <c r="W141" s="180"/>
    </row>
    <row r="142" spans="1:38" s="179" customFormat="1" ht="15" customHeight="1">
      <c r="A142" s="195"/>
      <c r="B142" s="473"/>
      <c r="C142" s="82"/>
      <c r="D142" s="119"/>
      <c r="E142" s="1363"/>
      <c r="F142" s="565"/>
      <c r="G142" s="564"/>
      <c r="H142" s="319"/>
      <c r="I142" s="617" t="str">
        <f>Datos!G1788</f>
        <v/>
      </c>
      <c r="J142" s="617" t="str">
        <f>Datos!H1788</f>
        <v/>
      </c>
      <c r="K142" s="617" t="str">
        <f>Datos!I1788</f>
        <v/>
      </c>
      <c r="L142" s="1356"/>
      <c r="M142" s="1356"/>
      <c r="N142" s="1356"/>
      <c r="O142" s="413" t="str">
        <f>Datos!M1788</f>
        <v/>
      </c>
      <c r="P142" s="413" t="str">
        <f>Datos!N1788</f>
        <v/>
      </c>
      <c r="Q142" s="413" t="str">
        <f>Datos!O1788</f>
        <v/>
      </c>
      <c r="R142" s="412" t="str">
        <f>Datos!P1788</f>
        <v/>
      </c>
      <c r="W142" s="180"/>
    </row>
    <row r="143" spans="1:38" s="179" customFormat="1" ht="15" customHeight="1">
      <c r="A143" s="195"/>
      <c r="B143" s="473"/>
      <c r="C143" s="82"/>
      <c r="D143" s="119"/>
      <c r="E143" s="1363"/>
      <c r="F143" s="565"/>
      <c r="G143" s="564"/>
      <c r="H143" s="319"/>
      <c r="I143" s="617" t="str">
        <f>Datos!G1789</f>
        <v/>
      </c>
      <c r="J143" s="617" t="str">
        <f>Datos!H1789</f>
        <v/>
      </c>
      <c r="K143" s="617" t="str">
        <f>Datos!I1789</f>
        <v/>
      </c>
      <c r="L143" s="1356"/>
      <c r="M143" s="1356"/>
      <c r="N143" s="1356"/>
      <c r="O143" s="413" t="str">
        <f>Datos!M1789</f>
        <v/>
      </c>
      <c r="P143" s="413" t="str">
        <f>Datos!N1789</f>
        <v/>
      </c>
      <c r="Q143" s="413" t="str">
        <f>Datos!O1789</f>
        <v/>
      </c>
      <c r="R143" s="412" t="str">
        <f>Datos!P1789</f>
        <v/>
      </c>
      <c r="W143" s="180"/>
    </row>
    <row r="144" spans="1:38" s="179" customFormat="1" ht="15" customHeight="1">
      <c r="A144" s="195"/>
      <c r="B144" s="473"/>
      <c r="C144" s="82"/>
      <c r="D144" s="119"/>
      <c r="E144" s="1363"/>
      <c r="F144" s="565"/>
      <c r="G144" s="564"/>
      <c r="H144" s="319"/>
      <c r="I144" s="617" t="str">
        <f>Datos!G1790</f>
        <v/>
      </c>
      <c r="J144" s="617" t="str">
        <f>Datos!H1790</f>
        <v/>
      </c>
      <c r="K144" s="617" t="str">
        <f>Datos!I1790</f>
        <v/>
      </c>
      <c r="L144" s="1356"/>
      <c r="M144" s="1356"/>
      <c r="N144" s="1356"/>
      <c r="O144" s="413" t="str">
        <f>Datos!M1790</f>
        <v/>
      </c>
      <c r="P144" s="413" t="str">
        <f>Datos!N1790</f>
        <v/>
      </c>
      <c r="Q144" s="413" t="str">
        <f>Datos!O1790</f>
        <v/>
      </c>
      <c r="R144" s="412" t="str">
        <f>Datos!P1790</f>
        <v/>
      </c>
      <c r="W144" s="180"/>
    </row>
    <row r="145" spans="1:57" s="179" customFormat="1" ht="15" customHeight="1">
      <c r="A145" s="195"/>
      <c r="B145" s="473"/>
      <c r="C145" s="82"/>
      <c r="D145" s="119"/>
      <c r="E145" s="1363"/>
      <c r="F145" s="565"/>
      <c r="G145" s="564"/>
      <c r="H145" s="319"/>
      <c r="I145" s="617" t="str">
        <f>Datos!G1791</f>
        <v/>
      </c>
      <c r="J145" s="617" t="str">
        <f>Datos!H1791</f>
        <v/>
      </c>
      <c r="K145" s="617" t="str">
        <f>Datos!I1791</f>
        <v/>
      </c>
      <c r="L145" s="1356"/>
      <c r="M145" s="1356"/>
      <c r="N145" s="1356"/>
      <c r="O145" s="413" t="str">
        <f>Datos!M1791</f>
        <v/>
      </c>
      <c r="P145" s="413" t="str">
        <f>Datos!N1791</f>
        <v/>
      </c>
      <c r="Q145" s="413" t="str">
        <f>Datos!O1791</f>
        <v/>
      </c>
      <c r="R145" s="412" t="str">
        <f>Datos!P1791</f>
        <v/>
      </c>
      <c r="W145" s="180"/>
    </row>
    <row r="146" spans="1:57" s="179" customFormat="1" ht="15" customHeight="1">
      <c r="A146" s="195"/>
      <c r="B146" s="473"/>
      <c r="C146" s="82"/>
      <c r="D146" s="119"/>
      <c r="E146" s="1363"/>
      <c r="F146" s="565"/>
      <c r="G146" s="564"/>
      <c r="H146" s="319"/>
      <c r="I146" s="617" t="str">
        <f>Datos!G1792</f>
        <v/>
      </c>
      <c r="J146" s="617" t="str">
        <f>Datos!H1792</f>
        <v/>
      </c>
      <c r="K146" s="617" t="str">
        <f>Datos!I1792</f>
        <v/>
      </c>
      <c r="L146" s="1356"/>
      <c r="M146" s="1356"/>
      <c r="N146" s="1356"/>
      <c r="O146" s="413" t="str">
        <f>Datos!M1792</f>
        <v/>
      </c>
      <c r="P146" s="413" t="str">
        <f>Datos!N1792</f>
        <v/>
      </c>
      <c r="Q146" s="413" t="str">
        <f>Datos!O1792</f>
        <v/>
      </c>
      <c r="R146" s="412" t="str">
        <f>Datos!P1792</f>
        <v/>
      </c>
      <c r="W146" s="180"/>
    </row>
    <row r="147" spans="1:57" s="179" customFormat="1" ht="15" customHeight="1">
      <c r="A147" s="195"/>
      <c r="B147" s="473"/>
      <c r="C147" s="82"/>
      <c r="D147" s="119"/>
      <c r="E147" s="1363"/>
      <c r="F147" s="565"/>
      <c r="G147" s="564"/>
      <c r="H147" s="319"/>
      <c r="I147" s="617" t="str">
        <f>Datos!G1793</f>
        <v/>
      </c>
      <c r="J147" s="617" t="str">
        <f>Datos!H1793</f>
        <v/>
      </c>
      <c r="K147" s="617" t="str">
        <f>Datos!I1793</f>
        <v/>
      </c>
      <c r="L147" s="1356"/>
      <c r="M147" s="1356"/>
      <c r="N147" s="1356"/>
      <c r="O147" s="413" t="str">
        <f>Datos!M1793</f>
        <v/>
      </c>
      <c r="P147" s="413" t="str">
        <f>Datos!N1793</f>
        <v/>
      </c>
      <c r="Q147" s="413" t="str">
        <f>Datos!O1793</f>
        <v/>
      </c>
      <c r="R147" s="412" t="str">
        <f>Datos!P1793</f>
        <v/>
      </c>
      <c r="W147" s="180"/>
    </row>
    <row r="148" spans="1:57" s="179" customFormat="1" ht="15" customHeight="1">
      <c r="A148" s="195"/>
      <c r="B148" s="473"/>
      <c r="C148" s="82"/>
      <c r="D148" s="119"/>
      <c r="E148" s="1363"/>
      <c r="F148" s="565"/>
      <c r="G148" s="564"/>
      <c r="H148" s="319"/>
      <c r="I148" s="617" t="str">
        <f>Datos!G1794</f>
        <v/>
      </c>
      <c r="J148" s="617" t="str">
        <f>Datos!H1794</f>
        <v/>
      </c>
      <c r="K148" s="617" t="str">
        <f>Datos!I1794</f>
        <v/>
      </c>
      <c r="L148" s="1356"/>
      <c r="M148" s="1356"/>
      <c r="N148" s="1356"/>
      <c r="O148" s="413" t="str">
        <f>Datos!M1794</f>
        <v/>
      </c>
      <c r="P148" s="413" t="str">
        <f>Datos!N1794</f>
        <v/>
      </c>
      <c r="Q148" s="413" t="str">
        <f>Datos!O1794</f>
        <v/>
      </c>
      <c r="R148" s="412" t="str">
        <f>Datos!P1794</f>
        <v/>
      </c>
      <c r="W148" s="180"/>
    </row>
    <row r="149" spans="1:57" ht="15" customHeight="1">
      <c r="O149" s="1368">
        <f>Datos!M1795</f>
        <v>0</v>
      </c>
      <c r="P149" s="1368">
        <f>Datos!N1795</f>
        <v>0</v>
      </c>
      <c r="Q149" s="1368">
        <f>Datos!O1795</f>
        <v>0</v>
      </c>
      <c r="R149" s="411">
        <f>Datos!P1795</f>
        <v>0</v>
      </c>
    </row>
    <row r="150" spans="1:57" ht="15" customHeight="1">
      <c r="E150" s="1079" t="s">
        <v>394</v>
      </c>
      <c r="F150" s="1079"/>
      <c r="G150" s="1079"/>
      <c r="H150" s="1079"/>
      <c r="I150" s="1079"/>
      <c r="J150" s="1079"/>
      <c r="K150" s="1079"/>
      <c r="L150" s="1079"/>
      <c r="M150" s="1079"/>
      <c r="N150" s="1079"/>
      <c r="O150" s="1079"/>
      <c r="P150" s="1079"/>
      <c r="Q150" s="1079"/>
      <c r="R150" s="1079"/>
    </row>
    <row r="151" spans="1:57" ht="15" customHeight="1">
      <c r="E151" s="1065" t="s">
        <v>395</v>
      </c>
      <c r="F151" s="1065"/>
      <c r="G151" s="1065"/>
      <c r="H151" s="1065"/>
      <c r="I151" s="1065"/>
      <c r="J151" s="1065"/>
      <c r="K151" s="1065"/>
      <c r="L151" s="1065"/>
      <c r="M151" s="1065"/>
      <c r="N151" s="1065"/>
      <c r="O151" s="1065"/>
      <c r="P151" s="1065"/>
      <c r="Q151" s="1065"/>
      <c r="R151" s="1065"/>
      <c r="S151" s="1065"/>
    </row>
    <row r="152" spans="1:57" ht="13.5" customHeight="1">
      <c r="E152" s="1065"/>
      <c r="F152" s="1065"/>
      <c r="G152" s="1065"/>
      <c r="H152" s="1065"/>
      <c r="I152" s="1065"/>
      <c r="J152" s="1065"/>
      <c r="K152" s="1065"/>
      <c r="L152" s="1065"/>
      <c r="M152" s="1065"/>
      <c r="N152" s="1065"/>
      <c r="O152" s="1065"/>
      <c r="P152" s="1065"/>
      <c r="Q152" s="1065"/>
      <c r="R152" s="1065"/>
      <c r="S152" s="1065"/>
    </row>
    <row r="153" spans="1:57" ht="15" customHeight="1">
      <c r="E153" s="321" t="s">
        <v>396</v>
      </c>
      <c r="F153" s="322"/>
      <c r="G153" s="322"/>
      <c r="H153" s="322"/>
      <c r="I153" s="322"/>
      <c r="J153" s="322"/>
      <c r="K153" s="322"/>
      <c r="L153" s="322"/>
      <c r="M153" s="322"/>
      <c r="N153" s="322"/>
      <c r="O153" s="322"/>
      <c r="P153" s="322"/>
      <c r="Q153" s="322"/>
      <c r="R153" s="322"/>
    </row>
    <row r="154" spans="1:57" ht="15" customHeight="1">
      <c r="E154" s="1065" t="s">
        <v>397</v>
      </c>
      <c r="F154" s="1065"/>
      <c r="G154" s="1065"/>
      <c r="H154" s="1065"/>
      <c r="I154" s="1065"/>
      <c r="J154" s="1065"/>
      <c r="K154" s="1065"/>
      <c r="L154" s="1065"/>
      <c r="M154" s="1065"/>
      <c r="N154" s="1065"/>
      <c r="O154" s="1065"/>
      <c r="P154" s="1065"/>
      <c r="Q154" s="1065"/>
      <c r="R154" s="1065"/>
      <c r="S154" s="1065"/>
    </row>
    <row r="155" spans="1:57" ht="15" customHeight="1">
      <c r="E155" s="1065"/>
      <c r="F155" s="1065"/>
      <c r="G155" s="1065"/>
      <c r="H155" s="1065"/>
      <c r="I155" s="1065"/>
      <c r="J155" s="1065"/>
      <c r="K155" s="1065"/>
      <c r="L155" s="1065"/>
      <c r="M155" s="1065"/>
      <c r="N155" s="1065"/>
      <c r="O155" s="1065"/>
      <c r="P155" s="1065"/>
      <c r="Q155" s="1065"/>
      <c r="R155" s="1065"/>
      <c r="S155" s="1065"/>
    </row>
    <row r="156" spans="1:57" ht="30.75" customHeight="1">
      <c r="E156" s="1081" t="s">
        <v>398</v>
      </c>
      <c r="F156" s="1081"/>
      <c r="G156" s="1081"/>
      <c r="H156" s="1081"/>
      <c r="I156" s="1081"/>
      <c r="J156" s="1081"/>
      <c r="K156" s="1081"/>
      <c r="L156" s="1081"/>
      <c r="M156" s="1081"/>
      <c r="N156" s="1081"/>
      <c r="O156" s="1081"/>
      <c r="P156" s="1081"/>
      <c r="Q156" s="1081"/>
      <c r="R156" s="1081"/>
      <c r="S156" s="1081"/>
      <c r="T156" s="322"/>
      <c r="U156" s="322"/>
      <c r="V156" s="322"/>
      <c r="W156" s="322"/>
      <c r="X156" s="322"/>
      <c r="Y156" s="322"/>
      <c r="Z156" s="322"/>
      <c r="AA156" s="322"/>
      <c r="AB156" s="322"/>
      <c r="AC156" s="322"/>
      <c r="AD156" s="322"/>
      <c r="AE156" s="322"/>
      <c r="AF156" s="322"/>
      <c r="AG156" s="1080"/>
      <c r="AH156" s="1080"/>
      <c r="AI156" s="1080"/>
      <c r="AJ156" s="1080"/>
      <c r="AK156" s="1080"/>
      <c r="AL156" s="1080"/>
      <c r="AM156" s="1080"/>
      <c r="AN156" s="1080"/>
      <c r="AO156" s="1080"/>
      <c r="AP156" s="1080"/>
      <c r="AQ156" s="1080"/>
      <c r="AR156" s="1080"/>
      <c r="AS156" s="1080"/>
      <c r="AT156" s="1080"/>
      <c r="AU156" s="1080"/>
      <c r="AV156" s="1080"/>
      <c r="AW156" s="1080"/>
      <c r="AX156" s="1080"/>
      <c r="AY156" s="1080"/>
      <c r="AZ156" s="1080"/>
      <c r="BA156" s="1080"/>
      <c r="BB156" s="1080"/>
      <c r="BC156" s="1080"/>
      <c r="BD156" s="1080"/>
      <c r="BE156" s="1080"/>
    </row>
    <row r="157" spans="1:57" ht="15.95" customHeight="1">
      <c r="E157" s="377" t="s">
        <v>399</v>
      </c>
      <c r="F157" s="835"/>
      <c r="G157" s="835"/>
      <c r="H157" s="835"/>
      <c r="I157" s="835"/>
      <c r="J157" s="835"/>
      <c r="K157" s="835"/>
      <c r="L157" s="835"/>
      <c r="M157" s="835"/>
      <c r="N157" s="835"/>
      <c r="O157" s="835"/>
      <c r="P157" s="835"/>
      <c r="Q157" s="835"/>
      <c r="R157" s="835"/>
      <c r="S157" s="835"/>
      <c r="T157" s="322"/>
      <c r="U157" s="322"/>
      <c r="V157" s="322"/>
      <c r="W157" s="322"/>
      <c r="X157" s="322"/>
      <c r="Y157" s="322"/>
      <c r="Z157" s="322"/>
      <c r="AA157" s="322"/>
      <c r="AB157" s="322"/>
      <c r="AC157" s="322"/>
      <c r="AD157" s="322"/>
      <c r="AE157" s="322"/>
      <c r="AF157" s="322"/>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row>
    <row r="158" spans="1:57" ht="22.5" customHeight="1">
      <c r="C158" s="88"/>
      <c r="E158" s="1080" t="s">
        <v>400</v>
      </c>
      <c r="F158" s="1080"/>
      <c r="G158" s="1080"/>
      <c r="H158" s="1080"/>
      <c r="I158" s="1080"/>
      <c r="J158" s="1080"/>
      <c r="K158" s="1080"/>
      <c r="L158" s="1080"/>
      <c r="M158" s="1080"/>
      <c r="N158" s="1080"/>
      <c r="O158" s="1080"/>
      <c r="P158" s="1080"/>
      <c r="Q158" s="1080"/>
      <c r="R158" s="1080"/>
      <c r="S158" s="1080"/>
    </row>
    <row r="159" spans="1:57" ht="9.75" customHeight="1">
      <c r="C159" s="88"/>
      <c r="E159" s="1080"/>
      <c r="F159" s="1080"/>
      <c r="G159" s="1080"/>
      <c r="H159" s="1080"/>
      <c r="I159" s="1080"/>
      <c r="J159" s="1080"/>
      <c r="K159" s="1080"/>
      <c r="L159" s="1080"/>
      <c r="M159" s="1080"/>
      <c r="N159" s="1080"/>
      <c r="O159" s="1080"/>
      <c r="P159" s="1080"/>
      <c r="Q159" s="1080"/>
      <c r="R159" s="1080"/>
      <c r="S159" s="1080"/>
    </row>
    <row r="160" spans="1:57" ht="14.25" customHeight="1"/>
    <row r="161" spans="1:38" ht="14.25" customHeight="1">
      <c r="D161" s="119"/>
      <c r="E161" s="315" t="s">
        <v>401</v>
      </c>
      <c r="F161" s="119"/>
      <c r="G161" s="119"/>
      <c r="H161" s="119"/>
      <c r="I161" s="119"/>
      <c r="J161" s="119"/>
      <c r="K161" s="119"/>
      <c r="L161" s="119"/>
      <c r="M161" s="119"/>
      <c r="N161" s="119"/>
      <c r="O161" s="119"/>
      <c r="P161" s="119"/>
      <c r="Q161" s="119"/>
      <c r="R161" s="119"/>
      <c r="S161" s="119"/>
      <c r="T161" s="119"/>
      <c r="U161" s="119"/>
      <c r="V161" s="119"/>
      <c r="W161" s="119"/>
    </row>
    <row r="162" spans="1:38" s="82" customFormat="1" ht="14.25" customHeight="1">
      <c r="A162" s="195"/>
      <c r="B162" s="473"/>
      <c r="C162" s="203"/>
      <c r="D162" s="205"/>
      <c r="E162" s="257"/>
      <c r="F162" s="257"/>
      <c r="G162" s="257"/>
      <c r="H162" s="257"/>
      <c r="I162" s="257"/>
      <c r="J162" s="257"/>
      <c r="K162" s="257"/>
      <c r="L162" s="257"/>
      <c r="M162" s="257"/>
      <c r="N162" s="257"/>
      <c r="O162" s="257"/>
      <c r="P162" s="257"/>
      <c r="Q162" s="257"/>
      <c r="R162" s="257"/>
      <c r="S162" s="257"/>
      <c r="T162" s="257"/>
      <c r="U162" s="252"/>
      <c r="V162" s="252"/>
      <c r="W162" s="252"/>
      <c r="X162" s="252"/>
      <c r="Y162" s="252"/>
      <c r="Z162" s="252"/>
      <c r="AA162" s="252"/>
      <c r="AB162" s="252"/>
      <c r="AC162" s="252"/>
      <c r="AD162" s="252"/>
      <c r="AE162" s="252"/>
      <c r="AF162" s="252"/>
      <c r="AG162" s="252"/>
      <c r="AH162" s="252"/>
      <c r="AI162" s="252"/>
      <c r="AJ162" s="205"/>
      <c r="AK162" s="205"/>
      <c r="AL162" s="205"/>
    </row>
    <row r="163" spans="1:38" s="82" customFormat="1" ht="14.25" customHeight="1">
      <c r="A163" s="195"/>
      <c r="B163" s="473"/>
      <c r="C163" s="203"/>
      <c r="D163" s="205"/>
      <c r="E163" s="257"/>
      <c r="F163" s="257"/>
      <c r="G163" s="257"/>
      <c r="H163" s="257"/>
      <c r="I163" s="257"/>
      <c r="J163" s="257"/>
      <c r="K163" s="257"/>
      <c r="L163" s="257"/>
      <c r="M163" s="257"/>
      <c r="N163" s="257"/>
      <c r="O163" s="257"/>
      <c r="P163" s="257"/>
      <c r="Q163" s="257"/>
      <c r="R163" s="257"/>
      <c r="S163" s="257"/>
      <c r="T163" s="257"/>
      <c r="U163" s="252"/>
      <c r="V163" s="252"/>
      <c r="W163" s="252"/>
      <c r="X163" s="252"/>
      <c r="Y163" s="252"/>
      <c r="Z163" s="252"/>
      <c r="AA163" s="252"/>
      <c r="AB163" s="252"/>
      <c r="AC163" s="252"/>
      <c r="AD163" s="252"/>
      <c r="AE163" s="252"/>
      <c r="AF163" s="252"/>
      <c r="AG163" s="252"/>
      <c r="AH163" s="252"/>
      <c r="AI163" s="252"/>
      <c r="AJ163" s="205"/>
      <c r="AK163" s="205"/>
      <c r="AL163" s="205"/>
    </row>
    <row r="164" spans="1:38" s="82" customFormat="1" ht="14.25" customHeight="1">
      <c r="A164" s="195"/>
      <c r="B164" s="473"/>
      <c r="C164" s="203"/>
      <c r="D164" s="205"/>
      <c r="E164" s="351" t="s">
        <v>402</v>
      </c>
      <c r="F164" s="205"/>
      <c r="G164" s="205"/>
      <c r="H164" s="205"/>
      <c r="I164" s="205"/>
      <c r="J164" s="205"/>
      <c r="K164" s="205"/>
      <c r="L164" s="205"/>
      <c r="M164" s="205"/>
      <c r="N164" s="205"/>
      <c r="O164" s="205"/>
      <c r="P164" s="205"/>
      <c r="Q164" s="205"/>
      <c r="R164" s="205"/>
      <c r="S164" s="252"/>
      <c r="T164" s="252"/>
      <c r="U164" s="252"/>
      <c r="V164" s="252"/>
      <c r="W164" s="252"/>
      <c r="X164" s="252"/>
      <c r="Y164" s="252"/>
      <c r="Z164" s="252"/>
      <c r="AA164" s="252"/>
      <c r="AB164" s="252"/>
      <c r="AC164" s="252"/>
      <c r="AD164" s="252"/>
      <c r="AE164" s="252"/>
      <c r="AF164" s="252"/>
      <c r="AG164" s="252"/>
      <c r="AH164" s="252"/>
      <c r="AI164" s="252"/>
      <c r="AJ164" s="205"/>
      <c r="AK164" s="205"/>
      <c r="AL164" s="205"/>
    </row>
    <row r="165" spans="1:38" s="82" customFormat="1" ht="14.25" customHeight="1">
      <c r="A165" s="195"/>
      <c r="B165" s="473"/>
      <c r="C165" s="203"/>
      <c r="D165" s="205"/>
      <c r="E165" s="351"/>
      <c r="F165" s="205"/>
      <c r="G165" s="205"/>
      <c r="H165" s="205"/>
      <c r="I165" s="205"/>
      <c r="J165" s="205"/>
      <c r="K165" s="205"/>
      <c r="L165" s="205"/>
      <c r="M165" s="205"/>
      <c r="N165" s="205"/>
      <c r="O165" s="205"/>
      <c r="P165" s="205"/>
      <c r="Q165" s="205"/>
      <c r="R165" s="205"/>
      <c r="S165" s="252"/>
      <c r="T165" s="252"/>
      <c r="U165" s="252"/>
      <c r="V165" s="252"/>
      <c r="W165" s="252"/>
      <c r="X165" s="252"/>
      <c r="Y165" s="252"/>
      <c r="Z165" s="252"/>
      <c r="AA165" s="252"/>
      <c r="AB165" s="252"/>
      <c r="AC165" s="252"/>
      <c r="AD165" s="252"/>
      <c r="AE165" s="252"/>
      <c r="AF165" s="252"/>
      <c r="AG165" s="252"/>
      <c r="AH165" s="252"/>
      <c r="AI165" s="252"/>
      <c r="AJ165" s="205"/>
      <c r="AK165" s="205"/>
      <c r="AL165" s="205"/>
    </row>
    <row r="166" spans="1:38" s="82" customFormat="1" ht="14.25" customHeight="1">
      <c r="A166" s="195"/>
      <c r="B166" s="473"/>
      <c r="C166" s="203"/>
      <c r="D166" s="205"/>
      <c r="E166" s="352" t="s">
        <v>403</v>
      </c>
      <c r="F166" s="352"/>
      <c r="G166" s="352"/>
      <c r="H166" s="352"/>
      <c r="I166" s="352"/>
      <c r="J166" s="352"/>
      <c r="K166" s="352"/>
      <c r="L166" s="352"/>
      <c r="M166" s="352"/>
      <c r="N166" s="352"/>
      <c r="O166" s="352"/>
      <c r="P166" s="352"/>
      <c r="Q166" s="352"/>
      <c r="R166" s="352"/>
      <c r="S166" s="352"/>
      <c r="T166" s="352"/>
      <c r="U166" s="252"/>
      <c r="V166" s="252"/>
      <c r="W166" s="252"/>
      <c r="X166" s="252"/>
      <c r="Y166" s="252"/>
      <c r="Z166" s="252"/>
      <c r="AA166" s="252"/>
      <c r="AB166" s="252"/>
      <c r="AC166" s="252"/>
      <c r="AD166" s="252"/>
      <c r="AE166" s="252"/>
      <c r="AF166" s="252"/>
      <c r="AG166" s="252"/>
      <c r="AH166" s="252"/>
      <c r="AI166" s="252"/>
      <c r="AJ166" s="205"/>
      <c r="AK166" s="205"/>
      <c r="AL166" s="205"/>
    </row>
    <row r="167" spans="1:38" s="82" customFormat="1" ht="14.25" customHeight="1">
      <c r="A167" s="195"/>
      <c r="B167" s="473"/>
      <c r="C167" s="203"/>
      <c r="D167" s="205"/>
      <c r="E167" s="352"/>
      <c r="F167" s="211"/>
      <c r="G167" s="211"/>
      <c r="H167" s="211"/>
      <c r="I167" s="211"/>
      <c r="J167" s="211"/>
      <c r="K167" s="211"/>
      <c r="L167" s="211"/>
      <c r="M167" s="211"/>
      <c r="N167" s="211"/>
      <c r="O167" s="211"/>
      <c r="P167" s="211"/>
      <c r="Q167" s="211"/>
      <c r="R167" s="211"/>
      <c r="S167" s="211"/>
      <c r="T167" s="211"/>
      <c r="U167" s="252"/>
      <c r="V167" s="252"/>
      <c r="W167" s="252"/>
      <c r="X167" s="252"/>
      <c r="Y167" s="252"/>
      <c r="Z167" s="252"/>
      <c r="AA167" s="252"/>
      <c r="AB167" s="252"/>
      <c r="AC167" s="252"/>
      <c r="AD167" s="252"/>
      <c r="AE167" s="252"/>
      <c r="AF167" s="252"/>
      <c r="AG167" s="252"/>
      <c r="AH167" s="252"/>
      <c r="AI167" s="252"/>
      <c r="AJ167" s="205"/>
      <c r="AK167" s="205"/>
      <c r="AL167" s="205"/>
    </row>
    <row r="168" spans="1:38" s="82" customFormat="1" ht="14.25" customHeight="1">
      <c r="A168" s="195"/>
      <c r="B168" s="473"/>
      <c r="C168" s="203"/>
      <c r="D168" s="205"/>
      <c r="E168" s="1060" t="s">
        <v>341</v>
      </c>
      <c r="F168" s="1098" t="s">
        <v>404</v>
      </c>
      <c r="G168" s="1057" t="s">
        <v>405</v>
      </c>
      <c r="H168" s="1101" t="s">
        <v>406</v>
      </c>
      <c r="I168" s="1102"/>
      <c r="J168" s="1057" t="s">
        <v>407</v>
      </c>
      <c r="K168" s="1057" t="s">
        <v>408</v>
      </c>
      <c r="L168" s="1050" t="s">
        <v>345</v>
      </c>
      <c r="M168" s="1050"/>
      <c r="N168" s="1050"/>
      <c r="O168" s="1050"/>
      <c r="P168" s="1050"/>
      <c r="Q168" s="1050"/>
      <c r="R168" s="1051" t="s">
        <v>409</v>
      </c>
      <c r="S168" s="1052"/>
      <c r="T168" s="1053"/>
      <c r="U168" s="1107" t="s">
        <v>410</v>
      </c>
      <c r="V168" s="252"/>
      <c r="W168" s="252"/>
      <c r="X168" s="252"/>
      <c r="Y168" s="252"/>
      <c r="Z168" s="252"/>
      <c r="AA168" s="252"/>
      <c r="AB168" s="252"/>
      <c r="AC168" s="252"/>
      <c r="AD168" s="252"/>
      <c r="AE168" s="252"/>
      <c r="AF168" s="252"/>
      <c r="AG168" s="252"/>
      <c r="AH168" s="252"/>
      <c r="AI168" s="252"/>
      <c r="AJ168" s="205"/>
      <c r="AK168" s="205"/>
      <c r="AL168" s="205"/>
    </row>
    <row r="169" spans="1:38" s="82" customFormat="1" ht="14.25" customHeight="1">
      <c r="A169" s="195"/>
      <c r="B169" s="473"/>
      <c r="C169" s="203"/>
      <c r="D169" s="205"/>
      <c r="E169" s="1061"/>
      <c r="F169" s="1099"/>
      <c r="G169" s="1058"/>
      <c r="H169" s="417" t="s">
        <v>166</v>
      </c>
      <c r="I169" s="417" t="s">
        <v>172</v>
      </c>
      <c r="J169" s="1058"/>
      <c r="K169" s="1058"/>
      <c r="L169" s="1063" t="s">
        <v>166</v>
      </c>
      <c r="M169" s="1063"/>
      <c r="N169" s="1063"/>
      <c r="O169" s="1063" t="s">
        <v>411</v>
      </c>
      <c r="P169" s="1063"/>
      <c r="Q169" s="1063"/>
      <c r="R169" s="1054"/>
      <c r="S169" s="1055"/>
      <c r="T169" s="1056"/>
      <c r="U169" s="1108"/>
      <c r="V169" s="252"/>
      <c r="W169" s="252"/>
      <c r="X169" s="252"/>
      <c r="Y169" s="252"/>
      <c r="Z169" s="252"/>
      <c r="AA169" s="252"/>
      <c r="AB169" s="252"/>
      <c r="AC169" s="252"/>
      <c r="AD169" s="252"/>
      <c r="AE169" s="252"/>
      <c r="AF169" s="252"/>
      <c r="AG169" s="252"/>
      <c r="AH169" s="252"/>
      <c r="AI169" s="252"/>
      <c r="AJ169" s="205"/>
      <c r="AK169" s="205"/>
      <c r="AL169" s="252"/>
    </row>
    <row r="170" spans="1:38" s="82" customFormat="1" ht="14.25" customHeight="1">
      <c r="A170" s="195"/>
      <c r="B170" s="473"/>
      <c r="C170" s="203"/>
      <c r="D170" s="205"/>
      <c r="E170" s="1062"/>
      <c r="F170" s="1100"/>
      <c r="G170" s="1059"/>
      <c r="H170" s="418" t="s">
        <v>412</v>
      </c>
      <c r="I170" s="418" t="s">
        <v>412</v>
      </c>
      <c r="J170" s="1059"/>
      <c r="K170" s="1059"/>
      <c r="L170" s="354" t="s">
        <v>305</v>
      </c>
      <c r="M170" s="354" t="s">
        <v>306</v>
      </c>
      <c r="N170" s="354" t="s">
        <v>307</v>
      </c>
      <c r="O170" s="354" t="s">
        <v>305</v>
      </c>
      <c r="P170" s="354" t="s">
        <v>306</v>
      </c>
      <c r="Q170" s="354" t="s">
        <v>307</v>
      </c>
      <c r="R170" s="354" t="s">
        <v>308</v>
      </c>
      <c r="S170" s="354" t="s">
        <v>309</v>
      </c>
      <c r="T170" s="354" t="s">
        <v>310</v>
      </c>
      <c r="U170" s="1109"/>
      <c r="V170" s="252"/>
      <c r="W170" s="252"/>
      <c r="X170" s="252"/>
      <c r="Y170" s="252"/>
      <c r="Z170" s="252"/>
      <c r="AA170" s="252"/>
      <c r="AB170" s="252"/>
      <c r="AC170" s="252"/>
      <c r="AD170" s="252"/>
      <c r="AE170" s="252"/>
      <c r="AF170" s="252"/>
      <c r="AG170" s="252"/>
      <c r="AH170" s="252"/>
      <c r="AI170" s="252"/>
      <c r="AJ170" s="205"/>
      <c r="AK170" s="205"/>
      <c r="AL170" s="252"/>
    </row>
    <row r="171" spans="1:38" s="82" customFormat="1" ht="14.25" customHeight="1">
      <c r="A171" s="195"/>
      <c r="B171" s="473"/>
      <c r="C171" s="203"/>
      <c r="D171" s="205"/>
      <c r="E171" s="1363"/>
      <c r="F171" s="258"/>
      <c r="G171" s="258"/>
      <c r="H171" s="259" t="str">
        <f>Datos!F1855</f>
        <v/>
      </c>
      <c r="I171" s="1356"/>
      <c r="J171" s="1369"/>
      <c r="K171" s="563" t="str">
        <f>Datos!I1855</f>
        <v/>
      </c>
      <c r="L171" s="618" t="str">
        <f>Datos!J1855</f>
        <v/>
      </c>
      <c r="M171" s="619" t="str">
        <f>Datos!K1855</f>
        <v/>
      </c>
      <c r="N171" s="619" t="str">
        <f>Datos!L1855</f>
        <v/>
      </c>
      <c r="O171" s="1370"/>
      <c r="P171" s="1370"/>
      <c r="Q171" s="1370"/>
      <c r="R171" s="260" t="str">
        <f>Datos!P1855</f>
        <v/>
      </c>
      <c r="S171" s="260" t="str">
        <f>Datos!Q1855</f>
        <v/>
      </c>
      <c r="T171" s="260" t="str">
        <f>Datos!R1855</f>
        <v/>
      </c>
      <c r="U171" s="414" t="str">
        <f>Datos!S1855</f>
        <v/>
      </c>
      <c r="V171" s="252"/>
      <c r="W171" s="252"/>
      <c r="X171" s="252"/>
      <c r="Y171" s="252"/>
      <c r="Z171" s="252"/>
      <c r="AA171" s="252"/>
      <c r="AB171" s="252"/>
      <c r="AC171" s="252"/>
      <c r="AD171" s="252"/>
      <c r="AE171" s="252"/>
      <c r="AF171" s="252"/>
      <c r="AG171" s="252"/>
      <c r="AH171" s="252"/>
      <c r="AI171" s="252"/>
      <c r="AJ171" s="205"/>
      <c r="AK171" s="205"/>
      <c r="AL171" s="252"/>
    </row>
    <row r="172" spans="1:38" s="82" customFormat="1" ht="14.25" customHeight="1">
      <c r="A172" s="195"/>
      <c r="B172" s="473"/>
      <c r="C172" s="203"/>
      <c r="D172" s="205"/>
      <c r="E172" s="1363"/>
      <c r="F172" s="258"/>
      <c r="G172" s="258"/>
      <c r="H172" s="259" t="str">
        <f>Datos!F1856</f>
        <v/>
      </c>
      <c r="I172" s="1356"/>
      <c r="J172" s="1369"/>
      <c r="K172" s="563" t="str">
        <f>Datos!I1856</f>
        <v/>
      </c>
      <c r="L172" s="619" t="str">
        <f>Datos!J1856</f>
        <v/>
      </c>
      <c r="M172" s="619" t="str">
        <f>Datos!K1856</f>
        <v/>
      </c>
      <c r="N172" s="619" t="str">
        <f>Datos!L1856</f>
        <v/>
      </c>
      <c r="O172" s="1370"/>
      <c r="P172" s="1370"/>
      <c r="Q172" s="1370"/>
      <c r="R172" s="260" t="str">
        <f>Datos!P1856</f>
        <v/>
      </c>
      <c r="S172" s="260" t="str">
        <f>Datos!Q1856</f>
        <v/>
      </c>
      <c r="T172" s="260" t="str">
        <f>Datos!R1856</f>
        <v/>
      </c>
      <c r="U172" s="414" t="str">
        <f>Datos!S1856</f>
        <v/>
      </c>
      <c r="V172" s="252"/>
      <c r="W172" s="252"/>
      <c r="X172" s="252"/>
      <c r="Y172" s="252"/>
      <c r="Z172" s="252"/>
      <c r="AA172" s="252"/>
      <c r="AB172" s="252"/>
      <c r="AC172" s="252"/>
      <c r="AD172" s="252"/>
      <c r="AE172" s="252"/>
      <c r="AF172" s="252"/>
      <c r="AG172" s="252"/>
      <c r="AH172" s="252"/>
      <c r="AI172" s="252"/>
      <c r="AJ172" s="205"/>
      <c r="AK172" s="205"/>
      <c r="AL172" s="252"/>
    </row>
    <row r="173" spans="1:38" s="82" customFormat="1" ht="14.25" customHeight="1">
      <c r="A173" s="195"/>
      <c r="B173" s="473"/>
      <c r="C173" s="203"/>
      <c r="D173" s="205"/>
      <c r="E173" s="1363"/>
      <c r="F173" s="258"/>
      <c r="G173" s="258"/>
      <c r="H173" s="259" t="str">
        <f>Datos!F1857</f>
        <v/>
      </c>
      <c r="I173" s="1356"/>
      <c r="J173" s="1369"/>
      <c r="K173" s="563" t="str">
        <f>Datos!I1857</f>
        <v/>
      </c>
      <c r="L173" s="619" t="str">
        <f>Datos!J1857</f>
        <v/>
      </c>
      <c r="M173" s="619" t="str">
        <f>Datos!K1857</f>
        <v/>
      </c>
      <c r="N173" s="619" t="str">
        <f>Datos!L1857</f>
        <v/>
      </c>
      <c r="O173" s="1370"/>
      <c r="P173" s="1370"/>
      <c r="Q173" s="1370"/>
      <c r="R173" s="260" t="str">
        <f>Datos!P1857</f>
        <v/>
      </c>
      <c r="S173" s="260" t="str">
        <f>Datos!Q1857</f>
        <v/>
      </c>
      <c r="T173" s="260" t="str">
        <f>Datos!R1857</f>
        <v/>
      </c>
      <c r="U173" s="414" t="str">
        <f>Datos!S1857</f>
        <v/>
      </c>
      <c r="V173" s="252"/>
      <c r="W173" s="252"/>
      <c r="X173" s="252"/>
      <c r="Y173" s="252"/>
      <c r="Z173" s="252"/>
      <c r="AA173" s="252"/>
      <c r="AB173" s="252"/>
      <c r="AC173" s="252"/>
      <c r="AD173" s="252"/>
      <c r="AE173" s="252"/>
      <c r="AF173" s="252"/>
      <c r="AG173" s="252"/>
      <c r="AH173" s="252"/>
      <c r="AI173" s="252"/>
      <c r="AJ173" s="205"/>
      <c r="AK173" s="205"/>
      <c r="AL173" s="252"/>
    </row>
    <row r="174" spans="1:38" s="82" customFormat="1" ht="14.25" customHeight="1">
      <c r="A174" s="195"/>
      <c r="B174" s="473"/>
      <c r="C174" s="203"/>
      <c r="D174" s="205"/>
      <c r="E174" s="1363"/>
      <c r="F174" s="258"/>
      <c r="G174" s="258"/>
      <c r="H174" s="259" t="str">
        <f>Datos!F1858</f>
        <v/>
      </c>
      <c r="I174" s="1356"/>
      <c r="J174" s="1369"/>
      <c r="K174" s="563" t="str">
        <f>Datos!I1858</f>
        <v/>
      </c>
      <c r="L174" s="619" t="str">
        <f>Datos!J1858</f>
        <v/>
      </c>
      <c r="M174" s="619" t="str">
        <f>Datos!K1858</f>
        <v/>
      </c>
      <c r="N174" s="619" t="str">
        <f>Datos!L1858</f>
        <v/>
      </c>
      <c r="O174" s="1370"/>
      <c r="P174" s="1370"/>
      <c r="Q174" s="1370"/>
      <c r="R174" s="260" t="str">
        <f>Datos!P1858</f>
        <v/>
      </c>
      <c r="S174" s="260" t="str">
        <f>Datos!Q1858</f>
        <v/>
      </c>
      <c r="T174" s="260" t="str">
        <f>Datos!R1858</f>
        <v/>
      </c>
      <c r="U174" s="414" t="str">
        <f>Datos!S1858</f>
        <v/>
      </c>
      <c r="V174" s="252"/>
      <c r="W174" s="252"/>
      <c r="X174" s="252"/>
      <c r="Y174" s="252"/>
      <c r="Z174" s="252"/>
      <c r="AA174" s="252"/>
      <c r="AB174" s="252"/>
      <c r="AC174" s="252"/>
      <c r="AD174" s="252"/>
      <c r="AE174" s="252"/>
      <c r="AF174" s="252"/>
      <c r="AG174" s="252"/>
      <c r="AH174" s="252"/>
      <c r="AI174" s="252"/>
      <c r="AJ174" s="205"/>
      <c r="AK174" s="205"/>
      <c r="AL174" s="252"/>
    </row>
    <row r="175" spans="1:38" s="82" customFormat="1" ht="14.25" customHeight="1">
      <c r="A175" s="195"/>
      <c r="B175" s="473"/>
      <c r="C175" s="203"/>
      <c r="D175" s="205"/>
      <c r="E175" s="1363"/>
      <c r="F175" s="258"/>
      <c r="G175" s="258"/>
      <c r="H175" s="259" t="str">
        <f>Datos!F1859</f>
        <v/>
      </c>
      <c r="I175" s="1356"/>
      <c r="J175" s="1369"/>
      <c r="K175" s="563" t="str">
        <f>Datos!I1859</f>
        <v/>
      </c>
      <c r="L175" s="619" t="str">
        <f>Datos!J1859</f>
        <v/>
      </c>
      <c r="M175" s="619" t="str">
        <f>Datos!K1859</f>
        <v/>
      </c>
      <c r="N175" s="619" t="str">
        <f>Datos!L1859</f>
        <v/>
      </c>
      <c r="O175" s="1370"/>
      <c r="P175" s="1370"/>
      <c r="Q175" s="1370"/>
      <c r="R175" s="260" t="str">
        <f>Datos!P1859</f>
        <v/>
      </c>
      <c r="S175" s="260" t="str">
        <f>Datos!Q1859</f>
        <v/>
      </c>
      <c r="T175" s="260" t="str">
        <f>Datos!R1859</f>
        <v/>
      </c>
      <c r="U175" s="414" t="str">
        <f>Datos!S1859</f>
        <v/>
      </c>
      <c r="V175" s="252"/>
      <c r="W175" s="252"/>
      <c r="X175" s="252"/>
      <c r="Y175" s="252"/>
      <c r="Z175" s="252"/>
      <c r="AA175" s="252"/>
      <c r="AB175" s="252"/>
      <c r="AC175" s="252"/>
      <c r="AD175" s="252"/>
      <c r="AE175" s="252"/>
      <c r="AF175" s="252"/>
      <c r="AG175" s="252"/>
      <c r="AH175" s="252"/>
      <c r="AI175" s="252"/>
      <c r="AJ175" s="205"/>
      <c r="AK175" s="205"/>
      <c r="AL175" s="252"/>
    </row>
    <row r="176" spans="1:38" s="82" customFormat="1" ht="14.25" customHeight="1">
      <c r="A176" s="195"/>
      <c r="B176" s="473"/>
      <c r="C176" s="203"/>
      <c r="D176" s="205"/>
      <c r="E176" s="1363"/>
      <c r="F176" s="258"/>
      <c r="G176" s="258"/>
      <c r="H176" s="259" t="str">
        <f>Datos!F1860</f>
        <v/>
      </c>
      <c r="I176" s="1356"/>
      <c r="J176" s="1369"/>
      <c r="K176" s="563" t="str">
        <f>Datos!I1860</f>
        <v/>
      </c>
      <c r="L176" s="619" t="str">
        <f>Datos!J1860</f>
        <v/>
      </c>
      <c r="M176" s="619" t="str">
        <f>Datos!K1860</f>
        <v/>
      </c>
      <c r="N176" s="619" t="str">
        <f>Datos!L1860</f>
        <v/>
      </c>
      <c r="O176" s="1370"/>
      <c r="P176" s="1370"/>
      <c r="Q176" s="1370"/>
      <c r="R176" s="260" t="str">
        <f>Datos!P1860</f>
        <v/>
      </c>
      <c r="S176" s="260" t="str">
        <f>Datos!Q1860</f>
        <v/>
      </c>
      <c r="T176" s="260" t="str">
        <f>Datos!R1860</f>
        <v/>
      </c>
      <c r="U176" s="414" t="str">
        <f>Datos!S1860</f>
        <v/>
      </c>
      <c r="V176" s="252"/>
      <c r="W176" s="252"/>
      <c r="X176" s="252"/>
      <c r="Y176" s="252"/>
      <c r="Z176" s="252"/>
      <c r="AA176" s="252"/>
      <c r="AB176" s="252"/>
      <c r="AC176" s="252"/>
      <c r="AD176" s="252"/>
      <c r="AE176" s="252"/>
      <c r="AF176" s="252"/>
      <c r="AG176" s="252"/>
      <c r="AH176" s="252"/>
      <c r="AI176" s="252"/>
      <c r="AJ176" s="205"/>
      <c r="AK176" s="205"/>
      <c r="AL176" s="252"/>
    </row>
    <row r="177" spans="1:56" s="82" customFormat="1" ht="14.25" customHeight="1">
      <c r="A177" s="195"/>
      <c r="B177" s="473"/>
      <c r="C177" s="203"/>
      <c r="D177" s="205"/>
      <c r="E177" s="1363"/>
      <c r="F177" s="258"/>
      <c r="G177" s="258"/>
      <c r="H177" s="259" t="str">
        <f>Datos!F1861</f>
        <v/>
      </c>
      <c r="I177" s="1356"/>
      <c r="J177" s="1369"/>
      <c r="K177" s="563" t="str">
        <f>Datos!I1861</f>
        <v/>
      </c>
      <c r="L177" s="619" t="str">
        <f>Datos!J1861</f>
        <v/>
      </c>
      <c r="M177" s="619" t="str">
        <f>Datos!K1861</f>
        <v/>
      </c>
      <c r="N177" s="619" t="str">
        <f>Datos!L1861</f>
        <v/>
      </c>
      <c r="O177" s="1370"/>
      <c r="P177" s="1370"/>
      <c r="Q177" s="1370"/>
      <c r="R177" s="260" t="str">
        <f>Datos!P1861</f>
        <v/>
      </c>
      <c r="S177" s="260" t="str">
        <f>Datos!Q1861</f>
        <v/>
      </c>
      <c r="T177" s="260" t="str">
        <f>Datos!R1861</f>
        <v/>
      </c>
      <c r="U177" s="414" t="str">
        <f>Datos!S1861</f>
        <v/>
      </c>
      <c r="V177" s="252"/>
      <c r="W177" s="252"/>
      <c r="X177" s="252"/>
      <c r="Y177" s="252"/>
      <c r="Z177" s="252"/>
      <c r="AA177" s="252"/>
      <c r="AB177" s="252"/>
      <c r="AC177" s="252"/>
      <c r="AD177" s="252"/>
      <c r="AE177" s="252"/>
      <c r="AF177" s="252"/>
      <c r="AG177" s="252"/>
      <c r="AH177" s="252"/>
      <c r="AI177" s="252"/>
      <c r="AJ177" s="205"/>
      <c r="AK177" s="205"/>
      <c r="AL177" s="252"/>
    </row>
    <row r="178" spans="1:56" s="82" customFormat="1" ht="14.25" customHeight="1">
      <c r="A178" s="195"/>
      <c r="B178" s="473"/>
      <c r="C178" s="203"/>
      <c r="D178" s="205"/>
      <c r="E178" s="1363"/>
      <c r="F178" s="258"/>
      <c r="G178" s="258"/>
      <c r="H178" s="259" t="str">
        <f>Datos!F1862</f>
        <v/>
      </c>
      <c r="I178" s="1356"/>
      <c r="J178" s="1369"/>
      <c r="K178" s="563" t="str">
        <f>Datos!I1862</f>
        <v/>
      </c>
      <c r="L178" s="619" t="str">
        <f>Datos!J1862</f>
        <v/>
      </c>
      <c r="M178" s="619" t="str">
        <f>Datos!K1862</f>
        <v/>
      </c>
      <c r="N178" s="619" t="str">
        <f>Datos!L1862</f>
        <v/>
      </c>
      <c r="O178" s="1370"/>
      <c r="P178" s="1370"/>
      <c r="Q178" s="1370"/>
      <c r="R178" s="260" t="str">
        <f>Datos!P1862</f>
        <v/>
      </c>
      <c r="S178" s="260" t="str">
        <f>Datos!Q1862</f>
        <v/>
      </c>
      <c r="T178" s="260" t="str">
        <f>Datos!R1862</f>
        <v/>
      </c>
      <c r="U178" s="414" t="str">
        <f>Datos!S1862</f>
        <v/>
      </c>
      <c r="V178" s="252"/>
      <c r="W178" s="252"/>
      <c r="X178" s="252"/>
      <c r="Y178" s="252"/>
      <c r="Z178" s="252"/>
      <c r="AA178" s="252"/>
      <c r="AB178" s="252"/>
      <c r="AC178" s="252"/>
      <c r="AD178" s="252"/>
      <c r="AE178" s="252"/>
      <c r="AF178" s="252"/>
      <c r="AG178" s="252"/>
      <c r="AH178" s="252"/>
      <c r="AI178" s="252"/>
      <c r="AJ178" s="205"/>
      <c r="AK178" s="205"/>
      <c r="AL178" s="252"/>
    </row>
    <row r="179" spans="1:56" s="82" customFormat="1" ht="14.25" customHeight="1">
      <c r="A179" s="195"/>
      <c r="B179" s="473"/>
      <c r="C179" s="203"/>
      <c r="D179" s="205"/>
      <c r="E179" s="1363"/>
      <c r="F179" s="258"/>
      <c r="G179" s="258"/>
      <c r="H179" s="259" t="str">
        <f>Datos!F1863</f>
        <v/>
      </c>
      <c r="I179" s="1356"/>
      <c r="J179" s="1369"/>
      <c r="K179" s="563" t="str">
        <f>Datos!I1863</f>
        <v/>
      </c>
      <c r="L179" s="619" t="str">
        <f>Datos!J1863</f>
        <v/>
      </c>
      <c r="M179" s="619" t="str">
        <f>Datos!K1863</f>
        <v/>
      </c>
      <c r="N179" s="619" t="str">
        <f>Datos!L1863</f>
        <v/>
      </c>
      <c r="O179" s="1370"/>
      <c r="P179" s="1370"/>
      <c r="Q179" s="1370"/>
      <c r="R179" s="260" t="str">
        <f>Datos!P1863</f>
        <v/>
      </c>
      <c r="S179" s="260" t="str">
        <f>Datos!Q1863</f>
        <v/>
      </c>
      <c r="T179" s="260" t="str">
        <f>Datos!R1863</f>
        <v/>
      </c>
      <c r="U179" s="414" t="str">
        <f>Datos!S1863</f>
        <v/>
      </c>
      <c r="V179" s="252"/>
      <c r="W179" s="252"/>
      <c r="X179" s="252"/>
      <c r="Y179" s="252"/>
      <c r="Z179" s="252"/>
      <c r="AA179" s="252"/>
      <c r="AB179" s="252"/>
      <c r="AC179" s="252"/>
      <c r="AD179" s="252"/>
      <c r="AE179" s="252"/>
      <c r="AF179" s="252"/>
      <c r="AG179" s="252"/>
      <c r="AH179" s="252"/>
      <c r="AI179" s="252"/>
      <c r="AJ179" s="205"/>
      <c r="AK179" s="205"/>
      <c r="AL179" s="252"/>
    </row>
    <row r="180" spans="1:56" s="82" customFormat="1" ht="14.25" customHeight="1">
      <c r="A180" s="195"/>
      <c r="B180" s="473"/>
      <c r="C180" s="203"/>
      <c r="D180" s="205"/>
      <c r="E180" s="1363"/>
      <c r="F180" s="258"/>
      <c r="G180" s="258"/>
      <c r="H180" s="259" t="str">
        <f>Datos!F1864</f>
        <v/>
      </c>
      <c r="I180" s="1356"/>
      <c r="J180" s="1369"/>
      <c r="K180" s="563" t="str">
        <f>Datos!I1864</f>
        <v/>
      </c>
      <c r="L180" s="619" t="str">
        <f>Datos!J1864</f>
        <v/>
      </c>
      <c r="M180" s="619" t="str">
        <f>Datos!K1864</f>
        <v/>
      </c>
      <c r="N180" s="619" t="str">
        <f>Datos!L1864</f>
        <v/>
      </c>
      <c r="O180" s="1370"/>
      <c r="P180" s="1370"/>
      <c r="Q180" s="1370"/>
      <c r="R180" s="260" t="str">
        <f>Datos!P1864</f>
        <v/>
      </c>
      <c r="S180" s="260" t="str">
        <f>Datos!Q1864</f>
        <v/>
      </c>
      <c r="T180" s="260" t="str">
        <f>Datos!R1864</f>
        <v/>
      </c>
      <c r="U180" s="414" t="str">
        <f>Datos!S1864</f>
        <v/>
      </c>
      <c r="V180" s="252"/>
      <c r="W180" s="252"/>
      <c r="X180" s="252"/>
      <c r="Y180" s="252"/>
      <c r="Z180" s="252"/>
      <c r="AA180" s="252"/>
      <c r="AB180" s="252"/>
      <c r="AC180" s="252"/>
      <c r="AD180" s="252"/>
      <c r="AE180" s="252"/>
      <c r="AF180" s="252"/>
      <c r="AG180" s="252"/>
      <c r="AH180" s="252"/>
      <c r="AI180" s="252"/>
      <c r="AJ180" s="205"/>
      <c r="AK180" s="205"/>
      <c r="AL180" s="252"/>
    </row>
    <row r="181" spans="1:56" s="82" customFormat="1" ht="14.25" customHeight="1">
      <c r="A181" s="195"/>
      <c r="B181" s="473"/>
      <c r="C181" s="203"/>
      <c r="D181" s="203"/>
      <c r="E181" s="203"/>
      <c r="F181" s="205"/>
      <c r="G181" s="205"/>
      <c r="H181" s="205"/>
      <c r="I181" s="205"/>
      <c r="J181" s="205"/>
      <c r="K181" s="205"/>
      <c r="L181" s="205"/>
      <c r="M181" s="205"/>
      <c r="N181" s="205"/>
      <c r="O181" s="205"/>
      <c r="P181" s="205"/>
      <c r="Q181" s="205"/>
      <c r="R181" s="261">
        <f>Datos!P1865</f>
        <v>0</v>
      </c>
      <c r="S181" s="261">
        <f>Datos!Q1865</f>
        <v>0</v>
      </c>
      <c r="T181" s="261">
        <f>Datos!R1865</f>
        <v>0</v>
      </c>
      <c r="U181" s="415">
        <f>Datos!S1865</f>
        <v>0</v>
      </c>
      <c r="V181" s="252"/>
      <c r="W181" s="252"/>
      <c r="X181" s="252"/>
      <c r="Y181" s="252"/>
      <c r="Z181" s="252"/>
      <c r="AA181" s="252"/>
      <c r="AB181" s="252"/>
      <c r="AC181" s="252"/>
      <c r="AD181" s="252"/>
      <c r="AE181" s="252"/>
      <c r="AF181" s="252"/>
      <c r="AG181" s="252"/>
      <c r="AH181" s="252"/>
      <c r="AI181" s="252"/>
      <c r="AJ181" s="252"/>
      <c r="AK181" s="252"/>
      <c r="AL181" s="252"/>
    </row>
    <row r="182" spans="1:56" ht="15" customHeight="1">
      <c r="E182" s="1043" t="s">
        <v>413</v>
      </c>
      <c r="F182" s="1043"/>
      <c r="G182" s="1043"/>
      <c r="H182" s="1043"/>
      <c r="I182" s="1043"/>
      <c r="J182" s="1043"/>
      <c r="K182" s="1043"/>
      <c r="L182" s="1043"/>
      <c r="M182" s="1043"/>
      <c r="N182" s="1043"/>
      <c r="O182" s="1043"/>
      <c r="P182" s="1043"/>
      <c r="Q182" s="1043"/>
      <c r="R182" s="1043"/>
      <c r="S182" s="1043"/>
      <c r="T182" s="1043"/>
    </row>
    <row r="183" spans="1:56" ht="15" customHeight="1">
      <c r="E183" s="1043" t="s">
        <v>414</v>
      </c>
      <c r="F183" s="1043"/>
      <c r="G183" s="1043"/>
      <c r="H183" s="1043"/>
      <c r="I183" s="1043"/>
      <c r="J183" s="1043"/>
      <c r="K183" s="1043"/>
      <c r="L183" s="1043"/>
      <c r="M183" s="1043"/>
      <c r="N183" s="1043"/>
      <c r="O183" s="1043"/>
      <c r="P183" s="1043"/>
      <c r="Q183" s="1043"/>
      <c r="R183" s="1043"/>
      <c r="S183" s="1043"/>
      <c r="T183" s="1043"/>
    </row>
    <row r="184" spans="1:56" ht="15" customHeight="1">
      <c r="E184" s="1043" t="s">
        <v>415</v>
      </c>
      <c r="F184" s="1043"/>
      <c r="G184" s="1043"/>
      <c r="H184" s="1043"/>
      <c r="I184" s="1043"/>
      <c r="J184" s="1043"/>
      <c r="K184" s="1043"/>
      <c r="L184" s="1043"/>
      <c r="M184" s="1043"/>
      <c r="N184" s="1043"/>
      <c r="O184" s="1043"/>
      <c r="P184" s="1043"/>
      <c r="Q184" s="1043"/>
      <c r="R184" s="1043"/>
      <c r="S184" s="1043"/>
      <c r="T184" s="1043"/>
    </row>
    <row r="185" spans="1:56" s="82" customFormat="1" ht="14.25" customHeight="1">
      <c r="A185" s="195"/>
      <c r="B185" s="473"/>
      <c r="C185" s="203"/>
      <c r="D185" s="205"/>
      <c r="E185" s="1111" t="s">
        <v>416</v>
      </c>
      <c r="F185" s="1111"/>
      <c r="G185" s="1111"/>
      <c r="H185" s="1111"/>
      <c r="I185" s="1111"/>
      <c r="J185" s="1111"/>
      <c r="K185" s="1111"/>
      <c r="L185" s="1111"/>
      <c r="M185" s="1111"/>
      <c r="N185" s="1111"/>
      <c r="O185" s="1111"/>
      <c r="P185" s="1111"/>
      <c r="Q185" s="1111"/>
      <c r="R185" s="1111"/>
      <c r="S185" s="1111"/>
      <c r="T185" s="1111"/>
      <c r="U185" s="1111"/>
      <c r="V185" s="252"/>
      <c r="W185" s="252"/>
      <c r="X185" s="252"/>
      <c r="Y185" s="252"/>
      <c r="Z185" s="252"/>
      <c r="AA185" s="252"/>
      <c r="AB185" s="252"/>
      <c r="AC185" s="252"/>
      <c r="AD185" s="252"/>
      <c r="AE185" s="252"/>
      <c r="AF185" s="252"/>
      <c r="AG185" s="252"/>
      <c r="AH185" s="252"/>
      <c r="AI185" s="252"/>
      <c r="AJ185" s="252"/>
      <c r="AK185" s="252"/>
      <c r="AL185" s="252"/>
    </row>
    <row r="186" spans="1:56" s="82" customFormat="1" ht="27" customHeight="1">
      <c r="A186" s="195"/>
      <c r="B186" s="473"/>
      <c r="C186" s="203"/>
      <c r="D186" s="205"/>
      <c r="E186" s="1103" t="s">
        <v>417</v>
      </c>
      <c r="F186" s="1103"/>
      <c r="G186" s="1103"/>
      <c r="H186" s="1103"/>
      <c r="I186" s="1103"/>
      <c r="J186" s="1103"/>
      <c r="K186" s="1103"/>
      <c r="L186" s="1103"/>
      <c r="M186" s="1103"/>
      <c r="N186" s="1103"/>
      <c r="O186" s="1103"/>
      <c r="P186" s="1103"/>
      <c r="Q186" s="1103"/>
      <c r="R186" s="1103"/>
      <c r="S186" s="1103"/>
      <c r="T186" s="1103"/>
      <c r="U186" s="1103"/>
      <c r="V186" s="252"/>
      <c r="W186" s="252"/>
      <c r="X186" s="252"/>
      <c r="Y186" s="252"/>
      <c r="Z186" s="252"/>
      <c r="AA186" s="252"/>
      <c r="AB186" s="252"/>
      <c r="AC186" s="252"/>
      <c r="AD186" s="252"/>
      <c r="AE186" s="252"/>
      <c r="AF186" s="252"/>
      <c r="AG186" s="252"/>
      <c r="AH186" s="252"/>
      <c r="AI186" s="252"/>
      <c r="AJ186" s="252"/>
      <c r="AK186" s="252"/>
      <c r="AL186" s="252"/>
    </row>
    <row r="187" spans="1:56" s="82" customFormat="1" ht="14.25" customHeight="1">
      <c r="A187" s="195"/>
      <c r="B187" s="473"/>
      <c r="C187" s="203"/>
      <c r="D187" s="205"/>
      <c r="E187" s="206"/>
      <c r="F187" s="206"/>
      <c r="G187" s="206"/>
      <c r="H187" s="206"/>
      <c r="I187" s="206"/>
      <c r="J187" s="206"/>
      <c r="K187" s="206"/>
      <c r="L187" s="206"/>
      <c r="M187" s="206"/>
      <c r="N187" s="206"/>
      <c r="O187" s="206"/>
      <c r="P187" s="206"/>
      <c r="Q187" s="206"/>
      <c r="R187" s="206"/>
      <c r="S187" s="206"/>
      <c r="T187" s="206"/>
      <c r="U187" s="206"/>
      <c r="V187" s="252"/>
      <c r="W187" s="252"/>
      <c r="X187" s="252"/>
      <c r="Y187" s="252"/>
      <c r="Z187" s="252"/>
      <c r="AA187" s="252"/>
      <c r="AB187" s="252"/>
      <c r="AC187" s="252"/>
      <c r="AD187" s="252"/>
      <c r="AE187" s="252"/>
      <c r="AF187" s="252"/>
      <c r="AG187" s="252"/>
      <c r="AH187" s="252"/>
      <c r="AI187" s="252"/>
      <c r="AJ187" s="252"/>
      <c r="AK187" s="252"/>
      <c r="AL187" s="252"/>
    </row>
    <row r="188" spans="1:56" s="82" customFormat="1" ht="14.25" customHeight="1">
      <c r="A188" s="195"/>
      <c r="B188" s="473"/>
      <c r="C188" s="203"/>
      <c r="D188" s="205"/>
      <c r="E188" s="351" t="s">
        <v>418</v>
      </c>
      <c r="F188" s="205"/>
      <c r="G188" s="205"/>
      <c r="H188" s="205"/>
      <c r="I188" s="205"/>
      <c r="J188" s="205"/>
      <c r="K188" s="205"/>
      <c r="L188" s="205"/>
      <c r="M188" s="205"/>
      <c r="N188" s="205"/>
      <c r="O188" s="205"/>
      <c r="P188" s="205"/>
      <c r="Q188" s="217"/>
      <c r="R188" s="205"/>
      <c r="S188" s="252"/>
      <c r="T188" s="252"/>
      <c r="U188" s="252"/>
      <c r="V188" s="252"/>
      <c r="W188" s="252"/>
      <c r="X188" s="252"/>
      <c r="Y188" s="252"/>
      <c r="Z188" s="252"/>
      <c r="AA188" s="252"/>
      <c r="AB188" s="252"/>
      <c r="AC188" s="252"/>
      <c r="AD188" s="252"/>
      <c r="AE188" s="252"/>
      <c r="AF188" s="252"/>
      <c r="AG188" s="252"/>
      <c r="AH188" s="252"/>
      <c r="AI188" s="252"/>
      <c r="AJ188" s="252"/>
      <c r="AK188" s="252"/>
      <c r="AL188" s="252"/>
    </row>
    <row r="189" spans="1:56" s="82" customFormat="1" ht="14.25" customHeight="1">
      <c r="A189" s="195"/>
      <c r="B189" s="473"/>
      <c r="C189" s="203"/>
      <c r="D189" s="205"/>
      <c r="E189" s="351"/>
      <c r="F189" s="205"/>
      <c r="G189" s="205"/>
      <c r="H189" s="205"/>
      <c r="I189" s="205"/>
      <c r="J189" s="205"/>
      <c r="K189" s="205"/>
      <c r="L189" s="205"/>
      <c r="M189" s="205"/>
      <c r="N189" s="205"/>
      <c r="O189" s="205"/>
      <c r="P189" s="205"/>
      <c r="Q189" s="217"/>
      <c r="R189" s="205"/>
      <c r="S189" s="252"/>
      <c r="T189" s="252"/>
      <c r="U189" s="252"/>
      <c r="V189" s="252"/>
      <c r="W189" s="252"/>
      <c r="X189" s="252"/>
      <c r="Y189" s="252"/>
      <c r="Z189" s="252"/>
      <c r="AA189" s="252"/>
      <c r="AB189" s="252"/>
      <c r="AC189" s="252"/>
      <c r="AD189" s="252"/>
      <c r="AE189" s="252"/>
      <c r="AF189" s="252"/>
      <c r="AG189" s="252"/>
      <c r="AH189" s="252"/>
      <c r="AI189" s="252"/>
      <c r="AJ189" s="252"/>
      <c r="AK189" s="252"/>
      <c r="AL189" s="252"/>
    </row>
    <row r="190" spans="1:56" s="82" customFormat="1" ht="14.25" customHeight="1">
      <c r="A190" s="195"/>
      <c r="B190" s="473"/>
      <c r="C190" s="203"/>
      <c r="D190" s="205"/>
      <c r="E190" s="352" t="s">
        <v>419</v>
      </c>
      <c r="F190" s="253"/>
      <c r="G190" s="253"/>
      <c r="H190" s="253"/>
      <c r="I190" s="253"/>
      <c r="J190" s="253"/>
      <c r="K190" s="253"/>
      <c r="L190" s="253"/>
      <c r="M190" s="253"/>
      <c r="N190" s="253"/>
      <c r="O190" s="253"/>
      <c r="P190" s="253"/>
      <c r="Q190" s="253"/>
      <c r="R190" s="253"/>
      <c r="S190" s="253"/>
      <c r="T190" s="253"/>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2"/>
      <c r="AX190" s="252"/>
      <c r="AY190" s="252"/>
      <c r="AZ190" s="252"/>
      <c r="BA190" s="252"/>
      <c r="BB190" s="252"/>
      <c r="BC190" s="252"/>
      <c r="BD190" s="252"/>
    </row>
    <row r="191" spans="1:56" s="82" customFormat="1" ht="14.25" customHeight="1">
      <c r="A191" s="195"/>
      <c r="B191" s="473"/>
      <c r="C191" s="203"/>
      <c r="D191" s="205"/>
      <c r="E191" s="253"/>
      <c r="F191" s="253"/>
      <c r="G191" s="253"/>
      <c r="H191" s="253"/>
      <c r="I191" s="253"/>
      <c r="J191" s="253"/>
      <c r="K191" s="253"/>
      <c r="L191" s="253"/>
      <c r="M191" s="253"/>
      <c r="N191" s="253"/>
      <c r="O191" s="253"/>
      <c r="P191" s="253"/>
      <c r="Q191" s="253"/>
      <c r="R191" s="253"/>
      <c r="S191" s="253"/>
      <c r="T191" s="253"/>
      <c r="U191" s="252"/>
      <c r="V191" s="252"/>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c r="BB191" s="252"/>
      <c r="BC191" s="252"/>
      <c r="BD191" s="252"/>
    </row>
    <row r="192" spans="1:56" s="82" customFormat="1" ht="14.25" customHeight="1">
      <c r="A192" s="195"/>
      <c r="B192" s="473"/>
      <c r="C192" s="203"/>
      <c r="D192" s="205"/>
      <c r="E192" s="1060" t="s">
        <v>341</v>
      </c>
      <c r="F192" s="1098" t="s">
        <v>420</v>
      </c>
      <c r="G192" s="1057" t="s">
        <v>421</v>
      </c>
      <c r="H192" s="1101" t="s">
        <v>406</v>
      </c>
      <c r="I192" s="1102"/>
      <c r="J192" s="1057" t="s">
        <v>407</v>
      </c>
      <c r="K192" s="1057" t="s">
        <v>408</v>
      </c>
      <c r="L192" s="1050" t="s">
        <v>345</v>
      </c>
      <c r="M192" s="1050"/>
      <c r="N192" s="1050"/>
      <c r="O192" s="1050"/>
      <c r="P192" s="1050"/>
      <c r="Q192" s="1050"/>
      <c r="R192" s="1051" t="s">
        <v>422</v>
      </c>
      <c r="S192" s="1052"/>
      <c r="T192" s="1053"/>
      <c r="U192" s="1107" t="s">
        <v>423</v>
      </c>
      <c r="V192" s="252"/>
      <c r="W192" s="252"/>
      <c r="X192" s="252"/>
      <c r="Y192" s="252"/>
      <c r="Z192" s="252"/>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52"/>
      <c r="AV192" s="252"/>
      <c r="AW192" s="252"/>
      <c r="AX192" s="252"/>
      <c r="AY192" s="252"/>
      <c r="AZ192" s="252"/>
      <c r="BA192" s="252"/>
      <c r="BB192" s="252"/>
      <c r="BC192" s="252"/>
      <c r="BD192" s="252"/>
    </row>
    <row r="193" spans="1:56" s="82" customFormat="1" ht="14.25" customHeight="1">
      <c r="A193" s="195"/>
      <c r="B193" s="473"/>
      <c r="C193" s="203"/>
      <c r="D193" s="205"/>
      <c r="E193" s="1061"/>
      <c r="F193" s="1099"/>
      <c r="G193" s="1058"/>
      <c r="H193" s="417" t="s">
        <v>166</v>
      </c>
      <c r="I193" s="417" t="s">
        <v>172</v>
      </c>
      <c r="J193" s="1058"/>
      <c r="K193" s="1058"/>
      <c r="L193" s="1063" t="s">
        <v>166</v>
      </c>
      <c r="M193" s="1063"/>
      <c r="N193" s="1063"/>
      <c r="O193" s="1063" t="s">
        <v>411</v>
      </c>
      <c r="P193" s="1063"/>
      <c r="Q193" s="1063"/>
      <c r="R193" s="1054"/>
      <c r="S193" s="1055"/>
      <c r="T193" s="1056"/>
      <c r="U193" s="1108"/>
      <c r="V193" s="252"/>
      <c r="W193" s="252"/>
      <c r="X193" s="252"/>
      <c r="Y193" s="252"/>
      <c r="Z193" s="252"/>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52"/>
      <c r="AV193" s="252"/>
      <c r="AW193" s="252"/>
      <c r="AX193" s="252"/>
      <c r="AY193" s="252"/>
      <c r="AZ193" s="252"/>
      <c r="BA193" s="252"/>
      <c r="BB193" s="252"/>
      <c r="BC193" s="252"/>
      <c r="BD193" s="252"/>
    </row>
    <row r="194" spans="1:56" s="82" customFormat="1" ht="14.25" customHeight="1">
      <c r="A194" s="195"/>
      <c r="B194" s="473"/>
      <c r="C194" s="203"/>
      <c r="D194" s="205"/>
      <c r="E194" s="1062"/>
      <c r="F194" s="1100"/>
      <c r="G194" s="1059"/>
      <c r="H194" s="418" t="s">
        <v>412</v>
      </c>
      <c r="I194" s="418" t="s">
        <v>412</v>
      </c>
      <c r="J194" s="1059"/>
      <c r="K194" s="1059"/>
      <c r="L194" s="354" t="s">
        <v>305</v>
      </c>
      <c r="M194" s="354" t="s">
        <v>306</v>
      </c>
      <c r="N194" s="354" t="s">
        <v>307</v>
      </c>
      <c r="O194" s="354" t="s">
        <v>305</v>
      </c>
      <c r="P194" s="354" t="s">
        <v>306</v>
      </c>
      <c r="Q194" s="354" t="s">
        <v>307</v>
      </c>
      <c r="R194" s="354" t="s">
        <v>308</v>
      </c>
      <c r="S194" s="354" t="s">
        <v>309</v>
      </c>
      <c r="T194" s="354" t="s">
        <v>310</v>
      </c>
      <c r="U194" s="1109"/>
      <c r="V194" s="252"/>
      <c r="W194" s="252"/>
      <c r="X194" s="252"/>
      <c r="Y194" s="252"/>
      <c r="Z194" s="252"/>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52"/>
      <c r="AV194" s="252"/>
      <c r="AW194" s="252"/>
      <c r="AX194" s="252"/>
      <c r="AY194" s="252"/>
      <c r="AZ194" s="252"/>
      <c r="BA194" s="252"/>
      <c r="BB194" s="252"/>
      <c r="BC194" s="252"/>
      <c r="BD194" s="252"/>
    </row>
    <row r="195" spans="1:56" s="82" customFormat="1" ht="14.25" customHeight="1">
      <c r="A195" s="195"/>
      <c r="B195" s="473"/>
      <c r="C195" s="203"/>
      <c r="D195" s="205"/>
      <c r="E195" s="1363"/>
      <c r="F195" s="258"/>
      <c r="G195" s="258"/>
      <c r="H195" s="259" t="str">
        <f>Datos!F1914</f>
        <v/>
      </c>
      <c r="I195" s="1356"/>
      <c r="J195" s="1371"/>
      <c r="K195" s="555" t="str">
        <f>Datos!I1914</f>
        <v/>
      </c>
      <c r="L195" s="618" t="str">
        <f>Datos!J1914</f>
        <v/>
      </c>
      <c r="M195" s="618" t="str">
        <f>Datos!K1914</f>
        <v/>
      </c>
      <c r="N195" s="618" t="str">
        <f>Datos!L1914</f>
        <v/>
      </c>
      <c r="O195" s="1356"/>
      <c r="P195" s="1372"/>
      <c r="Q195" s="1372"/>
      <c r="R195" s="260" t="str">
        <f>Datos!P1914</f>
        <v/>
      </c>
      <c r="S195" s="260" t="str">
        <f>Datos!Q1914</f>
        <v/>
      </c>
      <c r="T195" s="260" t="str">
        <f>Datos!R1914</f>
        <v/>
      </c>
      <c r="U195" s="414" t="str">
        <f>Datos!S1914</f>
        <v/>
      </c>
      <c r="V195" s="252"/>
      <c r="W195" s="252"/>
      <c r="X195" s="252"/>
      <c r="Y195" s="252"/>
      <c r="Z195" s="252"/>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row>
    <row r="196" spans="1:56" s="82" customFormat="1" ht="14.25" customHeight="1">
      <c r="A196" s="195"/>
      <c r="B196" s="473"/>
      <c r="C196" s="203"/>
      <c r="D196" s="205"/>
      <c r="E196" s="1363"/>
      <c r="F196" s="258"/>
      <c r="G196" s="258"/>
      <c r="H196" s="259" t="str">
        <f>Datos!F1915</f>
        <v/>
      </c>
      <c r="I196" s="1356"/>
      <c r="J196" s="1371"/>
      <c r="K196" s="555" t="str">
        <f>Datos!I1915</f>
        <v/>
      </c>
      <c r="L196" s="618" t="str">
        <f>Datos!J1915</f>
        <v/>
      </c>
      <c r="M196" s="618" t="str">
        <f>Datos!K1915</f>
        <v/>
      </c>
      <c r="N196" s="618" t="str">
        <f>Datos!L1915</f>
        <v/>
      </c>
      <c r="O196" s="1372"/>
      <c r="P196" s="1372"/>
      <c r="Q196" s="1372"/>
      <c r="R196" s="260" t="str">
        <f>Datos!P1915</f>
        <v/>
      </c>
      <c r="S196" s="260" t="str">
        <f>Datos!Q1915</f>
        <v/>
      </c>
      <c r="T196" s="260" t="str">
        <f>Datos!R1915</f>
        <v/>
      </c>
      <c r="U196" s="414" t="str">
        <f>Datos!S1915</f>
        <v/>
      </c>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52"/>
      <c r="AV196" s="252"/>
      <c r="AW196" s="252"/>
      <c r="AX196" s="252"/>
      <c r="AY196" s="252"/>
      <c r="AZ196" s="252"/>
      <c r="BA196" s="252"/>
      <c r="BB196" s="252"/>
      <c r="BC196" s="252"/>
      <c r="BD196" s="252"/>
    </row>
    <row r="197" spans="1:56" s="82" customFormat="1" ht="14.25" customHeight="1">
      <c r="A197" s="195"/>
      <c r="B197" s="473"/>
      <c r="C197" s="203"/>
      <c r="D197" s="205"/>
      <c r="E197" s="1363"/>
      <c r="F197" s="258"/>
      <c r="G197" s="258"/>
      <c r="H197" s="259" t="str">
        <f>Datos!F1916</f>
        <v/>
      </c>
      <c r="I197" s="1356"/>
      <c r="J197" s="1371"/>
      <c r="K197" s="555" t="str">
        <f>Datos!I1916</f>
        <v/>
      </c>
      <c r="L197" s="618" t="str">
        <f>Datos!J1916</f>
        <v/>
      </c>
      <c r="M197" s="618" t="str">
        <f>Datos!K1916</f>
        <v/>
      </c>
      <c r="N197" s="618" t="str">
        <f>Datos!L1916</f>
        <v/>
      </c>
      <c r="O197" s="1372"/>
      <c r="P197" s="1372"/>
      <c r="Q197" s="1372"/>
      <c r="R197" s="260" t="str">
        <f>Datos!P1916</f>
        <v/>
      </c>
      <c r="S197" s="260" t="str">
        <f>Datos!Q1916</f>
        <v/>
      </c>
      <c r="T197" s="260" t="str">
        <f>Datos!R1916</f>
        <v/>
      </c>
      <c r="U197" s="414" t="str">
        <f>Datos!S1916</f>
        <v/>
      </c>
      <c r="V197" s="252"/>
      <c r="W197" s="252"/>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row>
    <row r="198" spans="1:56" s="82" customFormat="1" ht="14.25" customHeight="1">
      <c r="A198" s="195"/>
      <c r="B198" s="473"/>
      <c r="C198" s="203"/>
      <c r="D198" s="205"/>
      <c r="E198" s="1363"/>
      <c r="F198" s="258"/>
      <c r="G198" s="258"/>
      <c r="H198" s="259" t="str">
        <f>Datos!F1917</f>
        <v/>
      </c>
      <c r="I198" s="1356"/>
      <c r="J198" s="1371"/>
      <c r="K198" s="555" t="str">
        <f>Datos!I1917</f>
        <v/>
      </c>
      <c r="L198" s="618" t="str">
        <f>Datos!J1917</f>
        <v/>
      </c>
      <c r="M198" s="618" t="str">
        <f>Datos!K1917</f>
        <v/>
      </c>
      <c r="N198" s="618" t="str">
        <f>Datos!L1917</f>
        <v/>
      </c>
      <c r="O198" s="1372"/>
      <c r="P198" s="1372"/>
      <c r="Q198" s="1372"/>
      <c r="R198" s="260" t="str">
        <f>Datos!P1917</f>
        <v/>
      </c>
      <c r="S198" s="260" t="str">
        <f>Datos!Q1917</f>
        <v/>
      </c>
      <c r="T198" s="260" t="str">
        <f>Datos!R1917</f>
        <v/>
      </c>
      <c r="U198" s="414" t="str">
        <f>Datos!S1917</f>
        <v/>
      </c>
      <c r="V198" s="252"/>
      <c r="W198" s="252"/>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row>
    <row r="199" spans="1:56" s="82" customFormat="1" ht="14.25" customHeight="1">
      <c r="A199" s="195"/>
      <c r="B199" s="473"/>
      <c r="C199" s="203"/>
      <c r="D199" s="205"/>
      <c r="E199" s="1363"/>
      <c r="F199" s="258"/>
      <c r="G199" s="258"/>
      <c r="H199" s="259" t="str">
        <f>Datos!F1918</f>
        <v/>
      </c>
      <c r="I199" s="1356"/>
      <c r="J199" s="1371"/>
      <c r="K199" s="555" t="str">
        <f>Datos!I1918</f>
        <v/>
      </c>
      <c r="L199" s="618" t="str">
        <f>Datos!J1918</f>
        <v/>
      </c>
      <c r="M199" s="618" t="str">
        <f>Datos!K1918</f>
        <v/>
      </c>
      <c r="N199" s="618" t="str">
        <f>Datos!L1918</f>
        <v/>
      </c>
      <c r="O199" s="1372"/>
      <c r="P199" s="1372"/>
      <c r="Q199" s="1372"/>
      <c r="R199" s="260" t="str">
        <f>Datos!P1918</f>
        <v/>
      </c>
      <c r="S199" s="260" t="str">
        <f>Datos!Q1918</f>
        <v/>
      </c>
      <c r="T199" s="260" t="str">
        <f>Datos!R1918</f>
        <v/>
      </c>
      <c r="U199" s="414" t="str">
        <f>Datos!S1918</f>
        <v/>
      </c>
      <c r="V199" s="252"/>
      <c r="W199" s="252"/>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row>
    <row r="200" spans="1:56" s="82" customFormat="1" ht="14.25" customHeight="1">
      <c r="A200" s="195"/>
      <c r="B200" s="473"/>
      <c r="C200" s="203"/>
      <c r="D200" s="205"/>
      <c r="E200" s="1363"/>
      <c r="F200" s="258"/>
      <c r="G200" s="258"/>
      <c r="H200" s="259" t="str">
        <f>Datos!F1919</f>
        <v/>
      </c>
      <c r="I200" s="1356"/>
      <c r="J200" s="1371"/>
      <c r="K200" s="555" t="str">
        <f>Datos!I1919</f>
        <v/>
      </c>
      <c r="L200" s="618" t="str">
        <f>Datos!J1919</f>
        <v/>
      </c>
      <c r="M200" s="618" t="str">
        <f>Datos!K1919</f>
        <v/>
      </c>
      <c r="N200" s="618" t="str">
        <f>Datos!L1919</f>
        <v/>
      </c>
      <c r="O200" s="1372"/>
      <c r="P200" s="1372"/>
      <c r="Q200" s="1372"/>
      <c r="R200" s="260" t="str">
        <f>Datos!P1919</f>
        <v/>
      </c>
      <c r="S200" s="260" t="str">
        <f>Datos!Q1919</f>
        <v/>
      </c>
      <c r="T200" s="260" t="str">
        <f>Datos!R1919</f>
        <v/>
      </c>
      <c r="U200" s="414" t="str">
        <f>Datos!S1919</f>
        <v/>
      </c>
      <c r="V200" s="252"/>
      <c r="W200" s="252"/>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row>
    <row r="201" spans="1:56" s="82" customFormat="1" ht="14.25" customHeight="1">
      <c r="A201" s="195"/>
      <c r="B201" s="473"/>
      <c r="C201" s="203"/>
      <c r="D201" s="205"/>
      <c r="E201" s="1363"/>
      <c r="F201" s="258"/>
      <c r="G201" s="258"/>
      <c r="H201" s="259" t="str">
        <f>Datos!F1920</f>
        <v/>
      </c>
      <c r="I201" s="1356"/>
      <c r="J201" s="1371"/>
      <c r="K201" s="555" t="str">
        <f>Datos!I1920</f>
        <v/>
      </c>
      <c r="L201" s="618" t="str">
        <f>Datos!J1920</f>
        <v/>
      </c>
      <c r="M201" s="618" t="str">
        <f>Datos!K1920</f>
        <v/>
      </c>
      <c r="N201" s="618" t="str">
        <f>Datos!L1920</f>
        <v/>
      </c>
      <c r="O201" s="1372"/>
      <c r="P201" s="1372"/>
      <c r="Q201" s="1372"/>
      <c r="R201" s="260" t="str">
        <f>Datos!P1920</f>
        <v/>
      </c>
      <c r="S201" s="260" t="str">
        <f>Datos!Q1920</f>
        <v/>
      </c>
      <c r="T201" s="260" t="str">
        <f>Datos!R1920</f>
        <v/>
      </c>
      <c r="U201" s="414" t="str">
        <f>Datos!S1920</f>
        <v/>
      </c>
      <c r="V201" s="252"/>
      <c r="W201" s="252"/>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row>
    <row r="202" spans="1:56" s="82" customFormat="1" ht="14.25" customHeight="1">
      <c r="A202" s="195"/>
      <c r="B202" s="473"/>
      <c r="C202" s="203"/>
      <c r="D202" s="205"/>
      <c r="E202" s="1363"/>
      <c r="F202" s="258"/>
      <c r="G202" s="258"/>
      <c r="H202" s="259" t="str">
        <f>Datos!F1921</f>
        <v/>
      </c>
      <c r="I202" s="1356"/>
      <c r="J202" s="1371"/>
      <c r="K202" s="555" t="str">
        <f>Datos!I1921</f>
        <v/>
      </c>
      <c r="L202" s="618" t="str">
        <f>Datos!J1921</f>
        <v/>
      </c>
      <c r="M202" s="618" t="str">
        <f>Datos!K1921</f>
        <v/>
      </c>
      <c r="N202" s="618" t="str">
        <f>Datos!L1921</f>
        <v/>
      </c>
      <c r="O202" s="1372"/>
      <c r="P202" s="1372"/>
      <c r="Q202" s="1372"/>
      <c r="R202" s="260" t="str">
        <f>Datos!P1921</f>
        <v/>
      </c>
      <c r="S202" s="260" t="str">
        <f>Datos!Q1921</f>
        <v/>
      </c>
      <c r="T202" s="260" t="str">
        <f>Datos!R1921</f>
        <v/>
      </c>
      <c r="U202" s="414" t="str">
        <f>Datos!S1921</f>
        <v/>
      </c>
      <c r="V202" s="252"/>
      <c r="W202" s="252"/>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c r="BB202" s="205"/>
      <c r="BC202" s="205"/>
      <c r="BD202" s="205"/>
    </row>
    <row r="203" spans="1:56" s="82" customFormat="1" ht="14.25" customHeight="1">
      <c r="A203" s="195"/>
      <c r="B203" s="473"/>
      <c r="C203" s="203"/>
      <c r="D203" s="205"/>
      <c r="E203" s="1363"/>
      <c r="F203" s="258"/>
      <c r="G203" s="258"/>
      <c r="H203" s="259" t="str">
        <f>Datos!F1922</f>
        <v/>
      </c>
      <c r="I203" s="1356"/>
      <c r="J203" s="1371"/>
      <c r="K203" s="555" t="str">
        <f>Datos!I1922</f>
        <v/>
      </c>
      <c r="L203" s="618" t="str">
        <f>Datos!J1922</f>
        <v/>
      </c>
      <c r="M203" s="618" t="str">
        <f>Datos!K1922</f>
        <v/>
      </c>
      <c r="N203" s="618" t="str">
        <f>Datos!L1922</f>
        <v/>
      </c>
      <c r="O203" s="1372"/>
      <c r="P203" s="1372"/>
      <c r="Q203" s="1372"/>
      <c r="R203" s="260" t="str">
        <f>Datos!P1922</f>
        <v/>
      </c>
      <c r="S203" s="260" t="str">
        <f>Datos!Q1922</f>
        <v/>
      </c>
      <c r="T203" s="260" t="str">
        <f>Datos!R1922</f>
        <v/>
      </c>
      <c r="U203" s="414" t="str">
        <f>Datos!S1922</f>
        <v/>
      </c>
      <c r="V203" s="252"/>
      <c r="W203" s="252"/>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c r="BB203" s="205"/>
      <c r="BC203" s="205"/>
      <c r="BD203" s="205"/>
    </row>
    <row r="204" spans="1:56" s="82" customFormat="1" ht="14.25" customHeight="1">
      <c r="A204" s="195"/>
      <c r="B204" s="473"/>
      <c r="C204" s="203"/>
      <c r="D204" s="223"/>
      <c r="E204" s="1363"/>
      <c r="F204" s="258"/>
      <c r="G204" s="258"/>
      <c r="H204" s="259" t="str">
        <f>Datos!F1923</f>
        <v/>
      </c>
      <c r="I204" s="1356"/>
      <c r="J204" s="1371"/>
      <c r="K204" s="555" t="str">
        <f>Datos!I1923</f>
        <v/>
      </c>
      <c r="L204" s="618" t="str">
        <f>Datos!J1923</f>
        <v/>
      </c>
      <c r="M204" s="618" t="str">
        <f>Datos!K1923</f>
        <v/>
      </c>
      <c r="N204" s="618" t="str">
        <f>Datos!L1923</f>
        <v/>
      </c>
      <c r="O204" s="1372"/>
      <c r="P204" s="1372"/>
      <c r="Q204" s="1372"/>
      <c r="R204" s="260" t="str">
        <f>Datos!P1923</f>
        <v/>
      </c>
      <c r="S204" s="260" t="str">
        <f>Datos!Q1923</f>
        <v/>
      </c>
      <c r="T204" s="260" t="str">
        <f>Datos!R1923</f>
        <v/>
      </c>
      <c r="U204" s="414" t="str">
        <f>Datos!S1923</f>
        <v/>
      </c>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c r="BC204" s="252"/>
      <c r="BD204" s="252"/>
    </row>
    <row r="205" spans="1:56" s="82" customFormat="1" ht="14.25" customHeight="1">
      <c r="A205" s="195"/>
      <c r="B205" s="473"/>
      <c r="C205" s="203"/>
      <c r="D205" s="223"/>
      <c r="E205" s="223"/>
      <c r="F205" s="205"/>
      <c r="G205" s="205"/>
      <c r="H205" s="205"/>
      <c r="I205" s="205"/>
      <c r="J205" s="205"/>
      <c r="K205" s="205"/>
      <c r="L205" s="205"/>
      <c r="M205" s="205"/>
      <c r="N205" s="205"/>
      <c r="O205" s="205"/>
      <c r="P205" s="205"/>
      <c r="Q205" s="205"/>
      <c r="R205" s="261">
        <f>Datos!P1924</f>
        <v>0</v>
      </c>
      <c r="S205" s="261">
        <f>Datos!Q1924</f>
        <v>0</v>
      </c>
      <c r="T205" s="261">
        <f>Datos!R1924</f>
        <v>0</v>
      </c>
      <c r="U205" s="415">
        <f>Datos!S1924</f>
        <v>0</v>
      </c>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c r="BB205" s="252"/>
      <c r="BC205" s="252"/>
      <c r="BD205" s="252"/>
    </row>
    <row r="206" spans="1:56" s="82" customFormat="1" ht="14.25" customHeight="1">
      <c r="A206" s="195"/>
      <c r="B206" s="473"/>
      <c r="C206" s="203"/>
      <c r="D206" s="223"/>
      <c r="E206" s="1043" t="s">
        <v>424</v>
      </c>
      <c r="F206" s="1043"/>
      <c r="G206" s="1043"/>
      <c r="H206" s="1043"/>
      <c r="I206" s="1043"/>
      <c r="J206" s="1043"/>
      <c r="K206" s="1043"/>
      <c r="L206" s="1043"/>
      <c r="M206" s="1043"/>
      <c r="N206" s="1043"/>
      <c r="O206" s="1043"/>
      <c r="P206" s="1043"/>
      <c r="Q206" s="1043"/>
      <c r="R206" s="1043"/>
      <c r="S206" s="1043"/>
      <c r="T206" s="1043"/>
      <c r="U206" s="205"/>
      <c r="V206" s="205"/>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c r="BB206" s="252"/>
      <c r="BC206" s="252"/>
      <c r="BD206" s="252"/>
    </row>
    <row r="207" spans="1:56" ht="16.149999999999999" customHeight="1">
      <c r="E207" s="1106" t="s">
        <v>425</v>
      </c>
      <c r="F207" s="1106"/>
      <c r="G207" s="1106"/>
      <c r="H207" s="1106"/>
      <c r="I207" s="1106"/>
      <c r="J207" s="1106"/>
      <c r="K207" s="1106"/>
      <c r="L207" s="1106"/>
      <c r="M207" s="1106"/>
      <c r="N207" s="1106"/>
      <c r="O207" s="1106"/>
      <c r="P207" s="1106"/>
      <c r="Q207" s="1106"/>
      <c r="R207" s="1106"/>
      <c r="S207" s="1106"/>
      <c r="T207" s="1106"/>
      <c r="U207" s="1106"/>
    </row>
    <row r="208" spans="1:56" ht="29.25" customHeight="1">
      <c r="E208" s="1103" t="s">
        <v>426</v>
      </c>
      <c r="F208" s="1103"/>
      <c r="G208" s="1103"/>
      <c r="H208" s="1103"/>
      <c r="I208" s="1103"/>
      <c r="J208" s="1103"/>
      <c r="K208" s="1103"/>
      <c r="L208" s="1103"/>
      <c r="M208" s="1103"/>
      <c r="N208" s="1103"/>
      <c r="O208" s="1103"/>
      <c r="P208" s="1103"/>
      <c r="Q208" s="1103"/>
      <c r="R208" s="1103"/>
      <c r="S208" s="1103"/>
      <c r="T208" s="1103"/>
      <c r="U208" s="1103"/>
    </row>
    <row r="209" spans="1:38" ht="15" customHeight="1">
      <c r="E209" s="317"/>
      <c r="F209" s="317"/>
      <c r="G209" s="317"/>
      <c r="H209" s="317"/>
      <c r="I209" s="317"/>
      <c r="J209" s="317"/>
      <c r="K209" s="317"/>
      <c r="L209" s="317"/>
      <c r="M209" s="317"/>
      <c r="N209" s="317"/>
      <c r="O209" s="317"/>
      <c r="P209" s="317"/>
      <c r="Q209" s="317"/>
      <c r="R209" s="317"/>
      <c r="S209" s="317"/>
      <c r="T209" s="317"/>
    </row>
    <row r="210" spans="1:38" s="82" customFormat="1" ht="14.25" customHeight="1">
      <c r="A210" s="195"/>
      <c r="B210" s="473"/>
      <c r="C210" s="203"/>
      <c r="D210" s="223"/>
      <c r="E210" s="351" t="s">
        <v>427</v>
      </c>
      <c r="F210" s="205"/>
      <c r="G210" s="205"/>
      <c r="H210" s="205"/>
      <c r="I210" s="205"/>
      <c r="J210" s="205"/>
      <c r="K210" s="205"/>
      <c r="L210" s="205"/>
      <c r="M210" s="205"/>
      <c r="N210" s="205"/>
      <c r="O210" s="205"/>
      <c r="P210" s="205"/>
      <c r="Q210" s="205"/>
      <c r="R210" s="205"/>
      <c r="S210" s="252"/>
      <c r="T210" s="252"/>
      <c r="U210" s="252"/>
      <c r="V210" s="252"/>
      <c r="W210" s="252"/>
      <c r="X210" s="252"/>
      <c r="Y210" s="252"/>
      <c r="Z210" s="252"/>
      <c r="AA210" s="252"/>
      <c r="AB210" s="252"/>
      <c r="AC210" s="252"/>
      <c r="AD210" s="252"/>
      <c r="AE210" s="252"/>
      <c r="AF210" s="252"/>
      <c r="AG210" s="205"/>
      <c r="AH210" s="205"/>
      <c r="AI210" s="205"/>
      <c r="AJ210" s="205"/>
      <c r="AK210" s="205"/>
      <c r="AL210" s="205"/>
    </row>
    <row r="211" spans="1:38" s="82" customFormat="1" ht="14.25" customHeight="1">
      <c r="A211" s="195"/>
      <c r="B211" s="473"/>
      <c r="C211" s="203"/>
      <c r="D211" s="223"/>
      <c r="E211" s="351"/>
      <c r="F211" s="205"/>
      <c r="G211" s="205"/>
      <c r="H211" s="205"/>
      <c r="I211" s="205"/>
      <c r="J211" s="205"/>
      <c r="K211" s="205"/>
      <c r="L211" s="205"/>
      <c r="M211" s="205"/>
      <c r="N211" s="205"/>
      <c r="O211" s="205"/>
      <c r="P211" s="205"/>
      <c r="Q211" s="205"/>
      <c r="R211" s="205"/>
      <c r="S211" s="252"/>
      <c r="T211" s="252"/>
      <c r="U211" s="252"/>
      <c r="V211" s="252"/>
      <c r="W211" s="252"/>
      <c r="X211" s="252"/>
      <c r="Y211" s="252"/>
      <c r="Z211" s="252"/>
      <c r="AA211" s="252"/>
      <c r="AB211" s="252"/>
      <c r="AC211" s="252"/>
      <c r="AD211" s="252"/>
      <c r="AE211" s="252"/>
      <c r="AF211" s="252"/>
      <c r="AG211" s="205"/>
      <c r="AH211" s="205"/>
      <c r="AI211" s="205"/>
      <c r="AJ211" s="205"/>
      <c r="AK211" s="205"/>
      <c r="AL211" s="205"/>
    </row>
    <row r="212" spans="1:38" s="82" customFormat="1" ht="14.25" customHeight="1">
      <c r="A212" s="195"/>
      <c r="B212" s="473"/>
      <c r="C212" s="203"/>
      <c r="D212" s="223"/>
      <c r="E212" s="352" t="s">
        <v>428</v>
      </c>
      <c r="F212" s="352"/>
      <c r="G212" s="352"/>
      <c r="H212" s="352"/>
      <c r="I212" s="352"/>
      <c r="J212" s="352"/>
      <c r="K212" s="352"/>
      <c r="L212" s="352"/>
      <c r="M212" s="352"/>
      <c r="N212" s="352"/>
      <c r="O212" s="352"/>
      <c r="P212" s="352"/>
      <c r="Q212" s="352"/>
      <c r="R212" s="352"/>
      <c r="S212" s="352"/>
      <c r="T212" s="352"/>
      <c r="U212" s="252"/>
      <c r="V212" s="252"/>
      <c r="W212" s="252"/>
      <c r="X212" s="252"/>
      <c r="Y212" s="252"/>
      <c r="Z212" s="252"/>
      <c r="AA212" s="252"/>
      <c r="AB212" s="252"/>
      <c r="AC212" s="252"/>
      <c r="AD212" s="252"/>
      <c r="AE212" s="252"/>
      <c r="AF212" s="252"/>
      <c r="AG212" s="205"/>
      <c r="AH212" s="205"/>
      <c r="AI212" s="205"/>
      <c r="AJ212" s="205"/>
      <c r="AK212" s="205"/>
      <c r="AL212" s="205"/>
    </row>
    <row r="213" spans="1:38" s="82" customFormat="1" ht="14.25" customHeight="1">
      <c r="A213" s="195"/>
      <c r="B213" s="473"/>
      <c r="C213" s="203"/>
      <c r="D213" s="223"/>
      <c r="E213" s="352"/>
      <c r="F213" s="352"/>
      <c r="G213" s="352"/>
      <c r="H213" s="352"/>
      <c r="I213" s="352"/>
      <c r="J213" s="352"/>
      <c r="K213" s="352"/>
      <c r="L213" s="352"/>
      <c r="M213" s="352"/>
      <c r="N213" s="352"/>
      <c r="O213" s="352"/>
      <c r="P213" s="352"/>
      <c r="Q213" s="352"/>
      <c r="R213" s="352"/>
      <c r="S213" s="352"/>
      <c r="T213" s="352"/>
      <c r="U213" s="252"/>
      <c r="V213" s="252"/>
      <c r="W213" s="252"/>
      <c r="X213" s="252"/>
      <c r="Y213" s="252"/>
      <c r="Z213" s="252"/>
      <c r="AA213" s="252"/>
      <c r="AB213" s="252"/>
      <c r="AC213" s="252"/>
      <c r="AD213" s="252"/>
      <c r="AE213" s="252"/>
      <c r="AF213" s="252"/>
      <c r="AG213" s="205"/>
      <c r="AH213" s="205"/>
      <c r="AI213" s="205"/>
      <c r="AJ213" s="205"/>
      <c r="AK213" s="205"/>
      <c r="AL213" s="205"/>
    </row>
    <row r="214" spans="1:38" s="82" customFormat="1" ht="14.25" customHeight="1">
      <c r="A214" s="195"/>
      <c r="B214" s="473"/>
      <c r="C214" s="203"/>
      <c r="D214" s="223"/>
      <c r="E214" s="1060" t="s">
        <v>341</v>
      </c>
      <c r="F214" s="1098" t="s">
        <v>429</v>
      </c>
      <c r="G214" s="1105" t="s">
        <v>430</v>
      </c>
      <c r="H214" s="1101" t="s">
        <v>406</v>
      </c>
      <c r="I214" s="1102"/>
      <c r="J214" s="1057" t="s">
        <v>407</v>
      </c>
      <c r="K214" s="1057" t="s">
        <v>431</v>
      </c>
      <c r="L214" s="1050" t="s">
        <v>345</v>
      </c>
      <c r="M214" s="1050"/>
      <c r="N214" s="1050"/>
      <c r="O214" s="1050"/>
      <c r="P214" s="1050"/>
      <c r="Q214" s="1050"/>
      <c r="R214" s="1051" t="s">
        <v>432</v>
      </c>
      <c r="S214" s="1052"/>
      <c r="T214" s="1053"/>
      <c r="U214" s="1107" t="s">
        <v>433</v>
      </c>
      <c r="V214" s="252"/>
      <c r="W214" s="252"/>
      <c r="X214" s="252"/>
      <c r="Y214" s="252"/>
      <c r="Z214" s="252"/>
      <c r="AA214" s="252"/>
      <c r="AB214" s="252"/>
      <c r="AC214" s="252"/>
      <c r="AD214" s="252"/>
      <c r="AE214" s="252"/>
      <c r="AF214" s="252"/>
      <c r="AG214" s="205"/>
      <c r="AH214" s="205"/>
      <c r="AI214" s="205"/>
      <c r="AJ214" s="205"/>
      <c r="AK214" s="205"/>
      <c r="AL214" s="205"/>
    </row>
    <row r="215" spans="1:38" s="82" customFormat="1" ht="14.25" customHeight="1">
      <c r="A215" s="195"/>
      <c r="B215" s="473"/>
      <c r="C215" s="203"/>
      <c r="D215" s="223"/>
      <c r="E215" s="1061"/>
      <c r="F215" s="1099"/>
      <c r="G215" s="1058"/>
      <c r="H215" s="417" t="s">
        <v>166</v>
      </c>
      <c r="I215" s="417" t="s">
        <v>172</v>
      </c>
      <c r="J215" s="1058"/>
      <c r="K215" s="1058"/>
      <c r="L215" s="1063" t="s">
        <v>166</v>
      </c>
      <c r="M215" s="1063"/>
      <c r="N215" s="1063"/>
      <c r="O215" s="1063" t="s">
        <v>411</v>
      </c>
      <c r="P215" s="1063"/>
      <c r="Q215" s="1063"/>
      <c r="R215" s="1054"/>
      <c r="S215" s="1055"/>
      <c r="T215" s="1056"/>
      <c r="U215" s="1108"/>
      <c r="V215" s="252"/>
      <c r="W215" s="252"/>
      <c r="X215" s="252"/>
      <c r="Y215" s="252"/>
      <c r="Z215" s="252"/>
      <c r="AA215" s="252"/>
      <c r="AB215" s="252"/>
      <c r="AC215" s="252"/>
      <c r="AD215" s="252"/>
      <c r="AE215" s="252"/>
      <c r="AF215" s="252"/>
      <c r="AG215" s="205"/>
      <c r="AH215" s="205"/>
      <c r="AI215" s="205"/>
      <c r="AJ215" s="205"/>
      <c r="AK215" s="205"/>
      <c r="AL215" s="205"/>
    </row>
    <row r="216" spans="1:38" s="82" customFormat="1" ht="14.25" customHeight="1">
      <c r="A216" s="195"/>
      <c r="B216" s="473"/>
      <c r="C216" s="203"/>
      <c r="D216" s="223"/>
      <c r="E216" s="1062"/>
      <c r="F216" s="1100"/>
      <c r="G216" s="1059"/>
      <c r="H216" s="418" t="s">
        <v>412</v>
      </c>
      <c r="I216" s="418" t="s">
        <v>412</v>
      </c>
      <c r="J216" s="1059"/>
      <c r="K216" s="1059"/>
      <c r="L216" s="354" t="s">
        <v>305</v>
      </c>
      <c r="M216" s="354" t="s">
        <v>306</v>
      </c>
      <c r="N216" s="354" t="s">
        <v>307</v>
      </c>
      <c r="O216" s="354" t="s">
        <v>305</v>
      </c>
      <c r="P216" s="354" t="s">
        <v>306</v>
      </c>
      <c r="Q216" s="354" t="s">
        <v>307</v>
      </c>
      <c r="R216" s="354" t="s">
        <v>308</v>
      </c>
      <c r="S216" s="354" t="s">
        <v>309</v>
      </c>
      <c r="T216" s="354" t="s">
        <v>310</v>
      </c>
      <c r="U216" s="1109"/>
      <c r="V216" s="252"/>
      <c r="W216" s="252"/>
      <c r="X216" s="252"/>
      <c r="Y216" s="252"/>
      <c r="Z216" s="252"/>
      <c r="AA216" s="252"/>
      <c r="AB216" s="252"/>
      <c r="AC216" s="252"/>
      <c r="AD216" s="252"/>
      <c r="AE216" s="252"/>
      <c r="AF216" s="252"/>
      <c r="AG216" s="205"/>
      <c r="AH216" s="205"/>
      <c r="AI216" s="205"/>
      <c r="AJ216" s="205"/>
      <c r="AK216" s="205"/>
      <c r="AL216" s="205"/>
    </row>
    <row r="217" spans="1:38" s="82" customFormat="1" ht="14.25" customHeight="1">
      <c r="A217" s="195"/>
      <c r="B217" s="473"/>
      <c r="C217" s="203"/>
      <c r="D217" s="223"/>
      <c r="E217" s="1363"/>
      <c r="F217" s="258"/>
      <c r="G217" s="258"/>
      <c r="H217" s="259" t="str">
        <f>Datos!F1981</f>
        <v/>
      </c>
      <c r="I217" s="1356"/>
      <c r="J217" s="1371"/>
      <c r="K217" s="555" t="str">
        <f>Datos!I1981</f>
        <v/>
      </c>
      <c r="L217" s="619" t="str">
        <f>Datos!J1981</f>
        <v/>
      </c>
      <c r="M217" s="619" t="str">
        <f>Datos!K1981</f>
        <v/>
      </c>
      <c r="N217" s="619" t="str">
        <f>Datos!L1981</f>
        <v/>
      </c>
      <c r="O217" s="1370"/>
      <c r="P217" s="1370"/>
      <c r="Q217" s="1370"/>
      <c r="R217" s="260" t="str">
        <f>Datos!P1981</f>
        <v/>
      </c>
      <c r="S217" s="260" t="str">
        <f>Datos!Q1981</f>
        <v/>
      </c>
      <c r="T217" s="260" t="str">
        <f>Datos!R1981</f>
        <v/>
      </c>
      <c r="U217" s="414" t="str">
        <f>Datos!S1981</f>
        <v/>
      </c>
      <c r="V217" s="252"/>
      <c r="W217" s="252"/>
      <c r="X217" s="252"/>
      <c r="Y217" s="252"/>
      <c r="Z217" s="252"/>
      <c r="AA217" s="252"/>
      <c r="AB217" s="252"/>
      <c r="AC217" s="252"/>
      <c r="AD217" s="252"/>
      <c r="AE217" s="252"/>
      <c r="AF217" s="252"/>
      <c r="AG217" s="205"/>
      <c r="AH217" s="205"/>
      <c r="AI217" s="205"/>
      <c r="AJ217" s="205"/>
      <c r="AK217" s="205"/>
      <c r="AL217" s="205"/>
    </row>
    <row r="218" spans="1:38" s="82" customFormat="1" ht="14.25" customHeight="1">
      <c r="A218" s="195"/>
      <c r="B218" s="473"/>
      <c r="C218" s="203"/>
      <c r="D218" s="223"/>
      <c r="E218" s="1363"/>
      <c r="F218" s="258"/>
      <c r="G218" s="258"/>
      <c r="H218" s="259" t="str">
        <f>Datos!F1982</f>
        <v/>
      </c>
      <c r="I218" s="1356"/>
      <c r="J218" s="1371"/>
      <c r="K218" s="555" t="str">
        <f>Datos!I1982</f>
        <v/>
      </c>
      <c r="L218" s="619" t="str">
        <f>Datos!J1982</f>
        <v/>
      </c>
      <c r="M218" s="619" t="str">
        <f>Datos!K1982</f>
        <v/>
      </c>
      <c r="N218" s="619" t="str">
        <f>Datos!L1982</f>
        <v/>
      </c>
      <c r="O218" s="1370"/>
      <c r="P218" s="1370"/>
      <c r="Q218" s="1370"/>
      <c r="R218" s="260" t="str">
        <f>Datos!P1982</f>
        <v/>
      </c>
      <c r="S218" s="260" t="str">
        <f>Datos!Q1982</f>
        <v/>
      </c>
      <c r="T218" s="260" t="str">
        <f>Datos!R1982</f>
        <v/>
      </c>
      <c r="U218" s="414" t="str">
        <f>Datos!S1982</f>
        <v/>
      </c>
      <c r="V218" s="252"/>
      <c r="W218" s="252"/>
      <c r="X218" s="252"/>
      <c r="Y218" s="252"/>
      <c r="Z218" s="252"/>
      <c r="AA218" s="252"/>
      <c r="AB218" s="252"/>
      <c r="AC218" s="252"/>
      <c r="AD218" s="252"/>
      <c r="AE218" s="252"/>
      <c r="AF218" s="252"/>
      <c r="AG218" s="205"/>
      <c r="AH218" s="205"/>
      <c r="AI218" s="205"/>
      <c r="AJ218" s="205"/>
      <c r="AK218" s="205"/>
      <c r="AL218" s="205"/>
    </row>
    <row r="219" spans="1:38" s="82" customFormat="1" ht="14.25" customHeight="1">
      <c r="A219" s="195"/>
      <c r="B219" s="473"/>
      <c r="C219" s="203"/>
      <c r="D219" s="223"/>
      <c r="E219" s="1363"/>
      <c r="F219" s="258"/>
      <c r="G219" s="258"/>
      <c r="H219" s="259" t="str">
        <f>Datos!F1983</f>
        <v/>
      </c>
      <c r="I219" s="1356"/>
      <c r="J219" s="1371"/>
      <c r="K219" s="555" t="str">
        <f>Datos!I1983</f>
        <v/>
      </c>
      <c r="L219" s="619" t="str">
        <f>Datos!J1983</f>
        <v/>
      </c>
      <c r="M219" s="619" t="str">
        <f>Datos!K1983</f>
        <v/>
      </c>
      <c r="N219" s="619" t="str">
        <f>Datos!L1983</f>
        <v/>
      </c>
      <c r="O219" s="1370"/>
      <c r="P219" s="1370"/>
      <c r="Q219" s="1370"/>
      <c r="R219" s="260" t="str">
        <f>Datos!P1983</f>
        <v/>
      </c>
      <c r="S219" s="260" t="str">
        <f>Datos!Q1983</f>
        <v/>
      </c>
      <c r="T219" s="260" t="str">
        <f>Datos!R1983</f>
        <v/>
      </c>
      <c r="U219" s="414" t="str">
        <f>Datos!S1983</f>
        <v/>
      </c>
      <c r="V219" s="252"/>
      <c r="W219" s="252"/>
      <c r="X219" s="252"/>
      <c r="Y219" s="252"/>
      <c r="Z219" s="252"/>
      <c r="AA219" s="252"/>
      <c r="AB219" s="252"/>
      <c r="AC219" s="252"/>
      <c r="AD219" s="252"/>
      <c r="AE219" s="252"/>
      <c r="AF219" s="252"/>
      <c r="AG219" s="205"/>
      <c r="AH219" s="205"/>
      <c r="AI219" s="205"/>
      <c r="AJ219" s="205"/>
      <c r="AK219" s="205"/>
      <c r="AL219" s="205"/>
    </row>
    <row r="220" spans="1:38" s="82" customFormat="1" ht="14.25" customHeight="1">
      <c r="A220" s="195"/>
      <c r="B220" s="473"/>
      <c r="C220" s="203"/>
      <c r="D220" s="223"/>
      <c r="E220" s="1363"/>
      <c r="F220" s="258"/>
      <c r="G220" s="258"/>
      <c r="H220" s="259" t="str">
        <f>Datos!F1984</f>
        <v/>
      </c>
      <c r="I220" s="1356"/>
      <c r="J220" s="1371"/>
      <c r="K220" s="555" t="str">
        <f>Datos!I1984</f>
        <v/>
      </c>
      <c r="L220" s="619" t="str">
        <f>Datos!J1984</f>
        <v/>
      </c>
      <c r="M220" s="619" t="str">
        <f>Datos!K1984</f>
        <v/>
      </c>
      <c r="N220" s="619" t="str">
        <f>Datos!L1984</f>
        <v/>
      </c>
      <c r="O220" s="1370"/>
      <c r="P220" s="1370"/>
      <c r="Q220" s="1370"/>
      <c r="R220" s="260" t="str">
        <f>Datos!P1984</f>
        <v/>
      </c>
      <c r="S220" s="260" t="str">
        <f>Datos!Q1984</f>
        <v/>
      </c>
      <c r="T220" s="260" t="str">
        <f>Datos!R1984</f>
        <v/>
      </c>
      <c r="U220" s="414" t="str">
        <f>Datos!S1984</f>
        <v/>
      </c>
      <c r="V220" s="252"/>
      <c r="W220" s="252"/>
      <c r="X220" s="252"/>
      <c r="Y220" s="252"/>
      <c r="Z220" s="252"/>
      <c r="AA220" s="252"/>
      <c r="AB220" s="252"/>
      <c r="AC220" s="252"/>
      <c r="AD220" s="252"/>
      <c r="AE220" s="252"/>
      <c r="AF220" s="252"/>
      <c r="AG220" s="205"/>
      <c r="AH220" s="205"/>
      <c r="AI220" s="205"/>
      <c r="AJ220" s="205"/>
      <c r="AK220" s="205"/>
      <c r="AL220" s="205"/>
    </row>
    <row r="221" spans="1:38" s="82" customFormat="1" ht="14.25" customHeight="1">
      <c r="A221" s="195"/>
      <c r="B221" s="473"/>
      <c r="C221" s="203"/>
      <c r="D221" s="223"/>
      <c r="E221" s="1363"/>
      <c r="F221" s="258"/>
      <c r="G221" s="258"/>
      <c r="H221" s="259" t="str">
        <f>Datos!F1985</f>
        <v/>
      </c>
      <c r="I221" s="1356"/>
      <c r="J221" s="1371"/>
      <c r="K221" s="555" t="str">
        <f>Datos!I1985</f>
        <v/>
      </c>
      <c r="L221" s="619" t="str">
        <f>Datos!J1985</f>
        <v/>
      </c>
      <c r="M221" s="619" t="str">
        <f>Datos!K1985</f>
        <v/>
      </c>
      <c r="N221" s="619" t="str">
        <f>Datos!L1985</f>
        <v/>
      </c>
      <c r="O221" s="1370"/>
      <c r="P221" s="1370"/>
      <c r="Q221" s="1370"/>
      <c r="R221" s="260" t="str">
        <f>Datos!P1985</f>
        <v/>
      </c>
      <c r="S221" s="260" t="str">
        <f>Datos!Q1985</f>
        <v/>
      </c>
      <c r="T221" s="260" t="str">
        <f>Datos!R1985</f>
        <v/>
      </c>
      <c r="U221" s="414" t="str">
        <f>Datos!S1985</f>
        <v/>
      </c>
      <c r="V221" s="252"/>
      <c r="W221" s="252"/>
      <c r="X221" s="252"/>
      <c r="Y221" s="252"/>
      <c r="Z221" s="252"/>
      <c r="AA221" s="252"/>
      <c r="AB221" s="252"/>
      <c r="AC221" s="252"/>
      <c r="AD221" s="252"/>
      <c r="AE221" s="252"/>
      <c r="AF221" s="252"/>
      <c r="AG221" s="205"/>
      <c r="AH221" s="205"/>
      <c r="AI221" s="205"/>
      <c r="AJ221" s="205"/>
      <c r="AK221" s="205"/>
      <c r="AL221" s="205"/>
    </row>
    <row r="222" spans="1:38" s="82" customFormat="1" ht="14.25" customHeight="1">
      <c r="A222" s="195"/>
      <c r="B222" s="473"/>
      <c r="C222" s="203"/>
      <c r="D222" s="223"/>
      <c r="E222" s="1363"/>
      <c r="F222" s="258"/>
      <c r="G222" s="258"/>
      <c r="H222" s="259" t="str">
        <f>Datos!F1986</f>
        <v/>
      </c>
      <c r="I222" s="1356"/>
      <c r="J222" s="1371"/>
      <c r="K222" s="555" t="str">
        <f>Datos!I1986</f>
        <v/>
      </c>
      <c r="L222" s="619" t="str">
        <f>Datos!J1986</f>
        <v/>
      </c>
      <c r="M222" s="619" t="str">
        <f>Datos!K1986</f>
        <v/>
      </c>
      <c r="N222" s="619" t="str">
        <f>Datos!L1986</f>
        <v/>
      </c>
      <c r="O222" s="1370"/>
      <c r="P222" s="1370"/>
      <c r="Q222" s="1370"/>
      <c r="R222" s="260" t="str">
        <f>Datos!P1986</f>
        <v/>
      </c>
      <c r="S222" s="260" t="str">
        <f>Datos!Q1986</f>
        <v/>
      </c>
      <c r="T222" s="260" t="str">
        <f>Datos!R1986</f>
        <v/>
      </c>
      <c r="U222" s="414" t="str">
        <f>Datos!S1986</f>
        <v/>
      </c>
      <c r="V222" s="252"/>
      <c r="W222" s="252"/>
      <c r="X222" s="252"/>
      <c r="Y222" s="252"/>
      <c r="Z222" s="252"/>
      <c r="AA222" s="252"/>
      <c r="AB222" s="252"/>
      <c r="AC222" s="252"/>
      <c r="AD222" s="252"/>
      <c r="AE222" s="252"/>
      <c r="AF222" s="252"/>
      <c r="AG222" s="205"/>
      <c r="AH222" s="205"/>
      <c r="AI222" s="205"/>
      <c r="AJ222" s="205"/>
      <c r="AK222" s="205"/>
      <c r="AL222" s="205"/>
    </row>
    <row r="223" spans="1:38" s="82" customFormat="1" ht="14.25" customHeight="1">
      <c r="A223" s="195"/>
      <c r="B223" s="473"/>
      <c r="C223" s="203"/>
      <c r="D223" s="223"/>
      <c r="E223" s="1363"/>
      <c r="F223" s="258"/>
      <c r="G223" s="258"/>
      <c r="H223" s="259" t="str">
        <f>Datos!F1987</f>
        <v/>
      </c>
      <c r="I223" s="1356"/>
      <c r="J223" s="1371"/>
      <c r="K223" s="555" t="str">
        <f>Datos!I1987</f>
        <v/>
      </c>
      <c r="L223" s="619" t="str">
        <f>Datos!J1987</f>
        <v/>
      </c>
      <c r="M223" s="619" t="str">
        <f>Datos!K1987</f>
        <v/>
      </c>
      <c r="N223" s="619" t="str">
        <f>Datos!L1987</f>
        <v/>
      </c>
      <c r="O223" s="1370"/>
      <c r="P223" s="1370"/>
      <c r="Q223" s="1370"/>
      <c r="R223" s="260" t="str">
        <f>Datos!P1987</f>
        <v/>
      </c>
      <c r="S223" s="260" t="str">
        <f>Datos!Q1987</f>
        <v/>
      </c>
      <c r="T223" s="260" t="str">
        <f>Datos!R1987</f>
        <v/>
      </c>
      <c r="U223" s="414" t="str">
        <f>Datos!S1987</f>
        <v/>
      </c>
      <c r="V223" s="252"/>
      <c r="W223" s="252"/>
      <c r="X223" s="252"/>
      <c r="Y223" s="252"/>
      <c r="Z223" s="252"/>
      <c r="AA223" s="252"/>
      <c r="AB223" s="252"/>
      <c r="AC223" s="252"/>
      <c r="AD223" s="252"/>
      <c r="AE223" s="252"/>
      <c r="AF223" s="252"/>
      <c r="AG223" s="205"/>
      <c r="AH223" s="205"/>
      <c r="AI223" s="205"/>
      <c r="AJ223" s="205"/>
      <c r="AK223" s="205"/>
      <c r="AL223" s="205"/>
    </row>
    <row r="224" spans="1:38" s="82" customFormat="1" ht="14.25" customHeight="1">
      <c r="A224" s="195"/>
      <c r="B224" s="473"/>
      <c r="C224" s="203"/>
      <c r="D224" s="223"/>
      <c r="E224" s="1363"/>
      <c r="F224" s="258"/>
      <c r="G224" s="258"/>
      <c r="H224" s="259" t="str">
        <f>Datos!F1988</f>
        <v/>
      </c>
      <c r="I224" s="1356"/>
      <c r="J224" s="1371"/>
      <c r="K224" s="555" t="str">
        <f>Datos!I1988</f>
        <v/>
      </c>
      <c r="L224" s="619" t="str">
        <f>Datos!J1988</f>
        <v/>
      </c>
      <c r="M224" s="619" t="str">
        <f>Datos!K1988</f>
        <v/>
      </c>
      <c r="N224" s="619" t="str">
        <f>Datos!L1988</f>
        <v/>
      </c>
      <c r="O224" s="1370"/>
      <c r="P224" s="1370"/>
      <c r="Q224" s="1370"/>
      <c r="R224" s="260" t="str">
        <f>Datos!P1988</f>
        <v/>
      </c>
      <c r="S224" s="260" t="str">
        <f>Datos!Q1988</f>
        <v/>
      </c>
      <c r="T224" s="260" t="str">
        <f>Datos!R1988</f>
        <v/>
      </c>
      <c r="U224" s="414" t="str">
        <f>Datos!S1988</f>
        <v/>
      </c>
      <c r="V224" s="252"/>
      <c r="W224" s="252"/>
      <c r="X224" s="252"/>
      <c r="Y224" s="252"/>
      <c r="Z224" s="252"/>
      <c r="AA224" s="252"/>
      <c r="AB224" s="252"/>
      <c r="AC224" s="252"/>
      <c r="AD224" s="252"/>
      <c r="AE224" s="252"/>
      <c r="AF224" s="252"/>
      <c r="AG224" s="205"/>
      <c r="AH224" s="205"/>
      <c r="AI224" s="205"/>
      <c r="AJ224" s="205"/>
      <c r="AK224" s="205"/>
      <c r="AL224" s="205"/>
    </row>
    <row r="225" spans="1:38" s="82" customFormat="1" ht="14.25" customHeight="1">
      <c r="A225" s="195"/>
      <c r="B225" s="473"/>
      <c r="C225" s="203"/>
      <c r="D225" s="223"/>
      <c r="E225" s="1363"/>
      <c r="F225" s="258"/>
      <c r="G225" s="258"/>
      <c r="H225" s="259" t="str">
        <f>Datos!F1989</f>
        <v/>
      </c>
      <c r="I225" s="1356"/>
      <c r="J225" s="1371"/>
      <c r="K225" s="555" t="str">
        <f>Datos!I1989</f>
        <v/>
      </c>
      <c r="L225" s="619" t="str">
        <f>Datos!J1989</f>
        <v/>
      </c>
      <c r="M225" s="619" t="str">
        <f>Datos!K1989</f>
        <v/>
      </c>
      <c r="N225" s="619" t="str">
        <f>Datos!L1989</f>
        <v/>
      </c>
      <c r="O225" s="1370"/>
      <c r="P225" s="1370"/>
      <c r="Q225" s="1370"/>
      <c r="R225" s="260" t="str">
        <f>Datos!P1989</f>
        <v/>
      </c>
      <c r="S225" s="260" t="str">
        <f>Datos!Q1989</f>
        <v/>
      </c>
      <c r="T225" s="260" t="str">
        <f>Datos!R1989</f>
        <v/>
      </c>
      <c r="U225" s="414" t="str">
        <f>Datos!S1989</f>
        <v/>
      </c>
      <c r="V225" s="252"/>
      <c r="W225" s="252"/>
      <c r="X225" s="252"/>
      <c r="Y225" s="252"/>
      <c r="Z225" s="252"/>
      <c r="AA225" s="252"/>
      <c r="AB225" s="252"/>
      <c r="AC225" s="252"/>
      <c r="AD225" s="252"/>
      <c r="AE225" s="252"/>
      <c r="AF225" s="252"/>
      <c r="AG225" s="205"/>
      <c r="AH225" s="205"/>
      <c r="AI225" s="205"/>
      <c r="AJ225" s="205"/>
      <c r="AK225" s="205"/>
      <c r="AL225" s="205"/>
    </row>
    <row r="226" spans="1:38" s="82" customFormat="1" ht="14.25" customHeight="1">
      <c r="A226" s="195"/>
      <c r="B226" s="473"/>
      <c r="C226" s="203"/>
      <c r="D226" s="223"/>
      <c r="E226" s="1363"/>
      <c r="F226" s="258"/>
      <c r="G226" s="258"/>
      <c r="H226" s="259" t="str">
        <f>Datos!F1990</f>
        <v/>
      </c>
      <c r="I226" s="1356"/>
      <c r="J226" s="1371"/>
      <c r="K226" s="555" t="str">
        <f>Datos!I1990</f>
        <v/>
      </c>
      <c r="L226" s="619" t="str">
        <f>Datos!J1990</f>
        <v/>
      </c>
      <c r="M226" s="619" t="str">
        <f>Datos!K1990</f>
        <v/>
      </c>
      <c r="N226" s="619" t="str">
        <f>Datos!L1990</f>
        <v/>
      </c>
      <c r="O226" s="1370"/>
      <c r="P226" s="1370"/>
      <c r="Q226" s="1370"/>
      <c r="R226" s="260" t="str">
        <f>Datos!P1990</f>
        <v/>
      </c>
      <c r="S226" s="260" t="str">
        <f>Datos!Q1990</f>
        <v/>
      </c>
      <c r="T226" s="260" t="str">
        <f>Datos!R1990</f>
        <v/>
      </c>
      <c r="U226" s="414" t="str">
        <f>Datos!S1990</f>
        <v/>
      </c>
      <c r="V226" s="252"/>
      <c r="W226" s="252"/>
      <c r="X226" s="252"/>
      <c r="Y226" s="252"/>
      <c r="Z226" s="252"/>
      <c r="AA226" s="252"/>
      <c r="AB226" s="252"/>
      <c r="AC226" s="252"/>
      <c r="AD226" s="252"/>
      <c r="AE226" s="252"/>
      <c r="AF226" s="252"/>
      <c r="AG226" s="205"/>
      <c r="AH226" s="205"/>
      <c r="AI226" s="205"/>
      <c r="AJ226" s="205"/>
      <c r="AK226" s="205"/>
      <c r="AL226" s="205"/>
    </row>
    <row r="227" spans="1:38" s="82" customFormat="1" ht="14.25" customHeight="1">
      <c r="A227" s="195"/>
      <c r="B227" s="473"/>
      <c r="C227" s="203"/>
      <c r="D227" s="223"/>
      <c r="E227" s="223"/>
      <c r="F227" s="205"/>
      <c r="G227" s="205"/>
      <c r="H227" s="205"/>
      <c r="I227" s="205"/>
      <c r="J227" s="205"/>
      <c r="K227" s="205"/>
      <c r="L227" s="205"/>
      <c r="M227" s="205"/>
      <c r="N227" s="205"/>
      <c r="O227" s="205"/>
      <c r="P227" s="205"/>
      <c r="Q227" s="205"/>
      <c r="R227" s="261">
        <f>Datos!P1991</f>
        <v>0</v>
      </c>
      <c r="S227" s="261">
        <f>Datos!Q1991</f>
        <v>0</v>
      </c>
      <c r="T227" s="261">
        <f>Datos!R1991</f>
        <v>0</v>
      </c>
      <c r="U227" s="415">
        <f>Datos!S1991</f>
        <v>0</v>
      </c>
      <c r="V227" s="252"/>
      <c r="W227" s="252"/>
      <c r="X227" s="252"/>
      <c r="Y227" s="252"/>
      <c r="Z227" s="252"/>
      <c r="AA227" s="252"/>
      <c r="AB227" s="252"/>
      <c r="AC227" s="252"/>
      <c r="AD227" s="252"/>
      <c r="AE227" s="252"/>
      <c r="AF227" s="252"/>
      <c r="AG227" s="205"/>
      <c r="AH227" s="205"/>
      <c r="AI227" s="205"/>
      <c r="AJ227" s="205"/>
      <c r="AK227" s="205"/>
      <c r="AL227" s="205"/>
    </row>
    <row r="228" spans="1:38" ht="15" customHeight="1">
      <c r="E228" s="1104" t="s">
        <v>434</v>
      </c>
      <c r="F228" s="1104"/>
      <c r="G228" s="1104"/>
      <c r="H228" s="1104"/>
      <c r="I228" s="1104"/>
      <c r="J228" s="1104"/>
      <c r="K228" s="1104"/>
      <c r="L228" s="1104"/>
      <c r="M228" s="1104"/>
      <c r="N228" s="1104"/>
      <c r="O228" s="1104"/>
      <c r="P228" s="1104"/>
      <c r="Q228" s="1104"/>
      <c r="R228" s="1104"/>
      <c r="S228" s="1104"/>
      <c r="T228" s="1104"/>
    </row>
    <row r="229" spans="1:38" ht="16.149999999999999" customHeight="1">
      <c r="E229" s="1106" t="s">
        <v>425</v>
      </c>
      <c r="F229" s="1106"/>
      <c r="G229" s="1106"/>
      <c r="H229" s="1106"/>
      <c r="I229" s="1106"/>
      <c r="J229" s="1106"/>
      <c r="K229" s="1106"/>
      <c r="L229" s="1106"/>
      <c r="M229" s="1106"/>
      <c r="N229" s="1106"/>
      <c r="O229" s="1106"/>
      <c r="P229" s="1106"/>
      <c r="Q229" s="1106"/>
      <c r="R229" s="1106"/>
      <c r="S229" s="1106"/>
      <c r="T229" s="1106"/>
      <c r="U229" s="1106"/>
    </row>
    <row r="230" spans="1:38" ht="29.25" customHeight="1">
      <c r="E230" s="1103" t="s">
        <v>435</v>
      </c>
      <c r="F230" s="1103"/>
      <c r="G230" s="1103"/>
      <c r="H230" s="1103"/>
      <c r="I230" s="1103"/>
      <c r="J230" s="1103"/>
      <c r="K230" s="1103"/>
      <c r="L230" s="1103"/>
      <c r="M230" s="1103"/>
      <c r="N230" s="1103"/>
      <c r="O230" s="1103"/>
      <c r="P230" s="1103"/>
      <c r="Q230" s="1103"/>
      <c r="R230" s="1103"/>
      <c r="S230" s="1103"/>
      <c r="T230" s="1103"/>
      <c r="U230" s="1103"/>
    </row>
    <row r="231" spans="1:38" ht="15" customHeight="1">
      <c r="E231" s="581"/>
      <c r="F231" s="581"/>
      <c r="G231" s="581"/>
      <c r="H231" s="581"/>
      <c r="I231" s="581"/>
      <c r="J231" s="581"/>
      <c r="K231" s="581"/>
      <c r="L231" s="581"/>
      <c r="M231" s="581"/>
      <c r="N231" s="581"/>
      <c r="O231" s="581"/>
      <c r="P231" s="581"/>
      <c r="Q231" s="581"/>
      <c r="R231" s="581"/>
      <c r="S231" s="581"/>
      <c r="T231" s="581"/>
    </row>
    <row r="232" spans="1:38" s="82" customFormat="1" ht="14.25" customHeight="1">
      <c r="A232" s="195"/>
      <c r="B232" s="473"/>
      <c r="C232" s="203"/>
      <c r="D232" s="223"/>
      <c r="E232" s="205"/>
      <c r="F232" s="205"/>
      <c r="G232" s="205"/>
      <c r="H232" s="205"/>
      <c r="I232" s="205"/>
      <c r="J232" s="205"/>
      <c r="K232" s="205"/>
      <c r="L232" s="205"/>
      <c r="M232" s="205"/>
      <c r="N232" s="205"/>
      <c r="O232" s="205"/>
      <c r="P232" s="205"/>
      <c r="Q232" s="205"/>
      <c r="R232" s="205"/>
      <c r="S232" s="252"/>
      <c r="T232" s="252"/>
      <c r="U232" s="252"/>
      <c r="V232" s="252"/>
      <c r="W232" s="252"/>
      <c r="X232" s="252"/>
      <c r="Y232" s="252"/>
      <c r="Z232" s="252"/>
      <c r="AA232" s="252"/>
      <c r="AB232" s="252"/>
      <c r="AC232" s="252"/>
      <c r="AD232" s="252"/>
      <c r="AE232" s="252"/>
      <c r="AF232" s="252"/>
      <c r="AG232" s="205"/>
      <c r="AH232" s="205"/>
      <c r="AI232" s="205"/>
      <c r="AJ232" s="205"/>
      <c r="AK232" s="205"/>
      <c r="AL232" s="205"/>
    </row>
    <row r="233" spans="1:38" ht="15" customHeight="1">
      <c r="D233" s="201" t="s">
        <v>436</v>
      </c>
      <c r="E233" s="193"/>
      <c r="F233" s="200"/>
      <c r="G233" s="200"/>
      <c r="H233" s="198"/>
      <c r="I233" s="198"/>
      <c r="J233" s="198"/>
      <c r="K233" s="198"/>
      <c r="L233" s="198"/>
      <c r="M233" s="198"/>
      <c r="N233" s="193"/>
      <c r="O233" s="201"/>
      <c r="P233" s="201"/>
      <c r="Q233" s="201"/>
      <c r="R233" s="201"/>
      <c r="S233" s="201"/>
    </row>
    <row r="234" spans="1:38" ht="15" customHeight="1">
      <c r="D234" s="82"/>
      <c r="E234" s="82"/>
      <c r="F234" s="82"/>
      <c r="G234" s="82"/>
      <c r="H234" s="82"/>
      <c r="I234" s="82"/>
      <c r="J234" s="82"/>
      <c r="K234" s="82"/>
      <c r="L234" s="82"/>
      <c r="M234" s="82"/>
      <c r="N234" s="82"/>
      <c r="O234" s="82"/>
      <c r="P234" s="82"/>
      <c r="Q234" s="82"/>
      <c r="R234" s="82"/>
      <c r="S234" s="82"/>
      <c r="T234" s="82"/>
    </row>
    <row r="235" spans="1:38" ht="15" customHeight="1">
      <c r="D235" s="82"/>
      <c r="E235" s="940" t="s">
        <v>437</v>
      </c>
      <c r="F235" s="940"/>
      <c r="G235" s="940"/>
      <c r="H235" s="940"/>
      <c r="I235" s="940"/>
      <c r="J235" s="940"/>
      <c r="K235" s="940"/>
      <c r="L235" s="940"/>
      <c r="M235" s="940"/>
      <c r="N235" s="940"/>
      <c r="O235" s="940"/>
      <c r="P235" s="940"/>
      <c r="Q235" s="940"/>
      <c r="R235" s="940"/>
      <c r="S235" s="940"/>
      <c r="T235" s="82"/>
    </row>
    <row r="236" spans="1:38" ht="15" customHeight="1">
      <c r="D236" s="82"/>
      <c r="E236" s="316"/>
      <c r="F236" s="316"/>
      <c r="G236" s="316"/>
      <c r="H236" s="316"/>
      <c r="I236" s="316"/>
      <c r="J236" s="316"/>
      <c r="K236" s="316"/>
      <c r="L236" s="316"/>
      <c r="M236" s="316"/>
      <c r="N236" s="316"/>
      <c r="O236" s="316"/>
      <c r="P236" s="316"/>
      <c r="Q236" s="316"/>
      <c r="R236" s="316"/>
      <c r="S236" s="316"/>
      <c r="T236" s="82"/>
    </row>
    <row r="237" spans="1:38" ht="15" customHeight="1">
      <c r="D237" s="82"/>
      <c r="E237" s="940" t="s">
        <v>438</v>
      </c>
      <c r="F237" s="940"/>
      <c r="G237" s="940"/>
      <c r="H237" s="940"/>
      <c r="I237" s="940"/>
      <c r="J237" s="940"/>
      <c r="K237" s="940"/>
      <c r="L237" s="940"/>
      <c r="M237" s="940"/>
      <c r="N237" s="940"/>
      <c r="O237" s="940"/>
      <c r="P237" s="940"/>
      <c r="Q237" s="940"/>
      <c r="R237" s="940"/>
      <c r="S237" s="940"/>
      <c r="T237" s="82"/>
    </row>
    <row r="238" spans="1:38" ht="15" customHeight="1">
      <c r="D238" s="82"/>
      <c r="E238" s="311"/>
      <c r="F238" s="311"/>
      <c r="G238" s="311"/>
      <c r="H238" s="311"/>
      <c r="I238" s="311"/>
      <c r="J238" s="311"/>
      <c r="K238" s="311"/>
      <c r="L238" s="311"/>
      <c r="M238" s="311"/>
      <c r="N238" s="311"/>
      <c r="O238" s="311"/>
      <c r="P238" s="311"/>
      <c r="Q238" s="311"/>
      <c r="R238" s="311"/>
      <c r="S238" s="311"/>
      <c r="T238" s="82"/>
    </row>
    <row r="239" spans="1:38" ht="15" customHeight="1">
      <c r="D239" s="82"/>
      <c r="E239" s="940" t="s">
        <v>439</v>
      </c>
      <c r="F239" s="940"/>
      <c r="G239" s="940"/>
      <c r="H239" s="940"/>
      <c r="I239" s="940"/>
      <c r="J239" s="940"/>
      <c r="K239" s="940"/>
      <c r="L239" s="940"/>
      <c r="M239" s="940"/>
      <c r="N239" s="940"/>
      <c r="O239" s="940"/>
      <c r="P239" s="940"/>
      <c r="Q239" s="940"/>
      <c r="R239" s="940"/>
      <c r="S239" s="940"/>
      <c r="T239" s="82"/>
    </row>
    <row r="240" spans="1:38" ht="15" customHeight="1">
      <c r="D240" s="82"/>
      <c r="E240" s="105"/>
      <c r="F240" s="82"/>
      <c r="G240" s="82"/>
      <c r="H240" s="85"/>
      <c r="I240" s="82"/>
      <c r="J240" s="82"/>
      <c r="K240" s="82"/>
      <c r="L240" s="82"/>
      <c r="M240" s="82"/>
      <c r="N240" s="82"/>
      <c r="O240" s="82"/>
      <c r="P240" s="82"/>
      <c r="Q240" s="82"/>
      <c r="R240" s="82"/>
      <c r="S240" s="82"/>
    </row>
    <row r="241" spans="1:38" s="181" customFormat="1" ht="15" customHeight="1">
      <c r="A241" s="195"/>
      <c r="B241" s="473"/>
      <c r="C241" s="82"/>
      <c r="D241" s="119"/>
      <c r="E241" s="1060" t="s">
        <v>341</v>
      </c>
      <c r="F241" s="1072" t="s">
        <v>440</v>
      </c>
      <c r="G241" s="1072" t="s">
        <v>441</v>
      </c>
      <c r="H241" s="1077" t="s">
        <v>390</v>
      </c>
      <c r="I241" s="1077" t="s">
        <v>345</v>
      </c>
      <c r="J241" s="1077"/>
      <c r="K241" s="1077"/>
      <c r="L241" s="1077"/>
      <c r="M241" s="1077"/>
      <c r="N241" s="1077"/>
      <c r="O241" s="1066" t="s">
        <v>442</v>
      </c>
      <c r="P241" s="1067"/>
      <c r="Q241" s="1068"/>
      <c r="R241" s="1092" t="s">
        <v>443</v>
      </c>
      <c r="S241" s="180"/>
      <c r="T241" s="180"/>
      <c r="U241" s="180"/>
      <c r="V241" s="180"/>
      <c r="W241" s="180"/>
    </row>
    <row r="242" spans="1:38" s="181" customFormat="1" ht="15" customHeight="1">
      <c r="A242" s="195"/>
      <c r="B242" s="473"/>
      <c r="C242" s="82"/>
      <c r="D242" s="119"/>
      <c r="E242" s="1061"/>
      <c r="F242" s="1073"/>
      <c r="G242" s="1073"/>
      <c r="H242" s="1064"/>
      <c r="I242" s="1064" t="s">
        <v>166</v>
      </c>
      <c r="J242" s="1064"/>
      <c r="K242" s="1064"/>
      <c r="L242" s="1064" t="s">
        <v>444</v>
      </c>
      <c r="M242" s="1064"/>
      <c r="N242" s="1064"/>
      <c r="O242" s="1069"/>
      <c r="P242" s="1070"/>
      <c r="Q242" s="1071"/>
      <c r="R242" s="1093"/>
      <c r="W242" s="180"/>
    </row>
    <row r="243" spans="1:38" s="181" customFormat="1" ht="15" customHeight="1">
      <c r="A243" s="195"/>
      <c r="B243" s="473"/>
      <c r="C243" s="82"/>
      <c r="D243" s="119"/>
      <c r="E243" s="1062"/>
      <c r="F243" s="1074"/>
      <c r="G243" s="1074"/>
      <c r="H243" s="1078"/>
      <c r="I243" s="353" t="s">
        <v>305</v>
      </c>
      <c r="J243" s="353" t="s">
        <v>306</v>
      </c>
      <c r="K243" s="353" t="s">
        <v>307</v>
      </c>
      <c r="L243" s="353" t="s">
        <v>305</v>
      </c>
      <c r="M243" s="353" t="s">
        <v>306</v>
      </c>
      <c r="N243" s="353" t="s">
        <v>307</v>
      </c>
      <c r="O243" s="353" t="s">
        <v>308</v>
      </c>
      <c r="P243" s="353" t="s">
        <v>309</v>
      </c>
      <c r="Q243" s="353" t="s">
        <v>310</v>
      </c>
      <c r="R243" s="1094"/>
      <c r="W243" s="180"/>
    </row>
    <row r="244" spans="1:38" s="179" customFormat="1" ht="15" customHeight="1">
      <c r="A244" s="195"/>
      <c r="B244" s="473"/>
      <c r="C244" s="82"/>
      <c r="D244" s="119"/>
      <c r="E244" s="1363"/>
      <c r="F244" s="258"/>
      <c r="G244" s="320"/>
      <c r="H244" s="319"/>
      <c r="I244" s="619" t="str">
        <f>Datos!G2027</f>
        <v/>
      </c>
      <c r="J244" s="619" t="str">
        <f>Datos!H2027</f>
        <v/>
      </c>
      <c r="K244" s="619" t="str">
        <f>Datos!I2027</f>
        <v/>
      </c>
      <c r="L244" s="1370"/>
      <c r="M244" s="1370"/>
      <c r="N244" s="1370"/>
      <c r="O244" s="413" t="str">
        <f>Datos!M2027</f>
        <v/>
      </c>
      <c r="P244" s="413" t="str">
        <f>Datos!N2027</f>
        <v/>
      </c>
      <c r="Q244" s="413" t="str">
        <f>Datos!O2027</f>
        <v/>
      </c>
      <c r="R244" s="412" t="str">
        <f>Datos!P2027</f>
        <v/>
      </c>
      <c r="W244" s="180"/>
    </row>
    <row r="245" spans="1:38" s="179" customFormat="1" ht="15" customHeight="1">
      <c r="A245" s="195"/>
      <c r="B245" s="473"/>
      <c r="C245" s="82"/>
      <c r="D245" s="119"/>
      <c r="E245" s="1363"/>
      <c r="F245" s="258"/>
      <c r="G245" s="1373"/>
      <c r="H245" s="319"/>
      <c r="I245" s="619" t="str">
        <f>Datos!G2028</f>
        <v/>
      </c>
      <c r="J245" s="619" t="str">
        <f>Datos!H2028</f>
        <v/>
      </c>
      <c r="K245" s="619" t="str">
        <f>Datos!I2028</f>
        <v/>
      </c>
      <c r="L245" s="1370"/>
      <c r="M245" s="1370"/>
      <c r="N245" s="1370"/>
      <c r="O245" s="413" t="str">
        <f>Datos!M2028</f>
        <v/>
      </c>
      <c r="P245" s="413" t="str">
        <f>Datos!N2028</f>
        <v/>
      </c>
      <c r="Q245" s="413" t="str">
        <f>Datos!O2028</f>
        <v/>
      </c>
      <c r="R245" s="412" t="str">
        <f>Datos!P2028</f>
        <v/>
      </c>
      <c r="W245" s="180"/>
    </row>
    <row r="246" spans="1:38" s="179" customFormat="1" ht="15" customHeight="1">
      <c r="A246" s="195"/>
      <c r="B246" s="473"/>
      <c r="C246" s="82"/>
      <c r="D246" s="119"/>
      <c r="E246" s="1363"/>
      <c r="F246" s="258"/>
      <c r="G246" s="1373"/>
      <c r="H246" s="319"/>
      <c r="I246" s="619" t="str">
        <f>Datos!G2029</f>
        <v/>
      </c>
      <c r="J246" s="619" t="str">
        <f>Datos!H2029</f>
        <v/>
      </c>
      <c r="K246" s="619" t="str">
        <f>Datos!I2029</f>
        <v/>
      </c>
      <c r="L246" s="1370"/>
      <c r="M246" s="1370"/>
      <c r="N246" s="1370"/>
      <c r="O246" s="413" t="str">
        <f>Datos!M2029</f>
        <v/>
      </c>
      <c r="P246" s="413" t="str">
        <f>Datos!N2029</f>
        <v/>
      </c>
      <c r="Q246" s="413" t="str">
        <f>Datos!O2029</f>
        <v/>
      </c>
      <c r="R246" s="412" t="str">
        <f>Datos!P2029</f>
        <v/>
      </c>
      <c r="W246" s="180"/>
    </row>
    <row r="247" spans="1:38" s="179" customFormat="1" ht="15" customHeight="1">
      <c r="A247" s="195"/>
      <c r="B247" s="473"/>
      <c r="C247" s="82"/>
      <c r="D247" s="119"/>
      <c r="E247" s="1363"/>
      <c r="F247" s="258"/>
      <c r="G247" s="1373"/>
      <c r="H247" s="319"/>
      <c r="I247" s="619" t="str">
        <f>Datos!G2030</f>
        <v/>
      </c>
      <c r="J247" s="619" t="str">
        <f>Datos!H2030</f>
        <v/>
      </c>
      <c r="K247" s="619" t="str">
        <f>Datos!I2030</f>
        <v/>
      </c>
      <c r="L247" s="1370"/>
      <c r="M247" s="1370"/>
      <c r="N247" s="1370"/>
      <c r="O247" s="413" t="str">
        <f>Datos!M2030</f>
        <v/>
      </c>
      <c r="P247" s="413" t="str">
        <f>Datos!N2030</f>
        <v/>
      </c>
      <c r="Q247" s="413" t="str">
        <f>Datos!O2030</f>
        <v/>
      </c>
      <c r="R247" s="412" t="str">
        <f>Datos!P2030</f>
        <v/>
      </c>
      <c r="W247" s="180"/>
    </row>
    <row r="248" spans="1:38" s="179" customFormat="1" ht="15" customHeight="1">
      <c r="A248" s="195"/>
      <c r="B248" s="473"/>
      <c r="C248" s="82"/>
      <c r="D248" s="119"/>
      <c r="E248" s="1363"/>
      <c r="F248" s="258"/>
      <c r="G248" s="1373"/>
      <c r="H248" s="319"/>
      <c r="I248" s="619" t="str">
        <f>Datos!G2031</f>
        <v/>
      </c>
      <c r="J248" s="619" t="str">
        <f>Datos!H2031</f>
        <v/>
      </c>
      <c r="K248" s="619" t="str">
        <f>Datos!I2031</f>
        <v/>
      </c>
      <c r="L248" s="1370"/>
      <c r="M248" s="1370"/>
      <c r="N248" s="1370"/>
      <c r="O248" s="413" t="str">
        <f>Datos!M2031</f>
        <v/>
      </c>
      <c r="P248" s="413" t="str">
        <f>Datos!N2031</f>
        <v/>
      </c>
      <c r="Q248" s="413" t="str">
        <f>Datos!O2031</f>
        <v/>
      </c>
      <c r="R248" s="412" t="str">
        <f>Datos!P2031</f>
        <v/>
      </c>
      <c r="W248" s="180"/>
    </row>
    <row r="249" spans="1:38" ht="15" customHeight="1">
      <c r="E249" s="105"/>
      <c r="F249" s="105"/>
    </row>
    <row r="250" spans="1:38" s="82" customFormat="1" ht="14.25" customHeight="1">
      <c r="A250" s="195"/>
      <c r="B250" s="473"/>
      <c r="C250" s="203"/>
      <c r="D250" s="223"/>
      <c r="E250" s="1110" t="s">
        <v>445</v>
      </c>
      <c r="F250" s="1110"/>
      <c r="G250" s="1110"/>
      <c r="H250" s="1110"/>
      <c r="I250" s="1110"/>
      <c r="J250" s="1110"/>
      <c r="K250" s="1110"/>
      <c r="L250" s="1110"/>
      <c r="M250" s="1110"/>
      <c r="N250" s="1110"/>
      <c r="O250" s="1110"/>
      <c r="P250" s="1110"/>
      <c r="Q250" s="1110"/>
      <c r="R250" s="1110"/>
      <c r="S250" s="252"/>
      <c r="T250" s="252"/>
      <c r="U250" s="252"/>
      <c r="V250" s="252"/>
      <c r="W250" s="252"/>
      <c r="X250" s="252"/>
      <c r="Y250" s="252"/>
      <c r="Z250" s="252"/>
      <c r="AA250" s="252"/>
      <c r="AB250" s="252"/>
      <c r="AC250" s="252"/>
      <c r="AD250" s="252"/>
      <c r="AE250" s="252"/>
      <c r="AF250" s="252"/>
      <c r="AG250" s="205"/>
      <c r="AH250" s="205"/>
      <c r="AI250" s="205"/>
      <c r="AJ250" s="205"/>
      <c r="AK250" s="205"/>
      <c r="AL250" s="205"/>
    </row>
    <row r="251" spans="1:38" s="82" customFormat="1" ht="14.25" customHeight="1">
      <c r="A251" s="195"/>
      <c r="B251" s="473"/>
      <c r="C251" s="203"/>
      <c r="D251" s="223"/>
      <c r="E251" s="1110"/>
      <c r="F251" s="1110"/>
      <c r="G251" s="1110"/>
      <c r="H251" s="1110"/>
      <c r="I251" s="1110"/>
      <c r="J251" s="1110"/>
      <c r="K251" s="1110"/>
      <c r="L251" s="1110"/>
      <c r="M251" s="1110"/>
      <c r="N251" s="1110"/>
      <c r="O251" s="1110"/>
      <c r="P251" s="1110"/>
      <c r="Q251" s="1110"/>
      <c r="R251" s="1110"/>
      <c r="S251" s="252"/>
      <c r="T251" s="252"/>
      <c r="U251" s="252"/>
      <c r="V251" s="252"/>
      <c r="W251" s="252"/>
      <c r="X251" s="252"/>
      <c r="Y251" s="252"/>
      <c r="Z251" s="252"/>
      <c r="AA251" s="252"/>
      <c r="AB251" s="252"/>
      <c r="AC251" s="252"/>
      <c r="AD251" s="252"/>
      <c r="AE251" s="252"/>
      <c r="AF251" s="252"/>
      <c r="AG251" s="205"/>
      <c r="AH251" s="205"/>
      <c r="AI251" s="205"/>
      <c r="AJ251" s="205"/>
      <c r="AK251" s="205"/>
      <c r="AL251" s="205"/>
    </row>
    <row r="252" spans="1:38" s="82" customFormat="1" ht="14.25" customHeight="1">
      <c r="A252" s="195"/>
      <c r="B252" s="473"/>
      <c r="C252" s="203"/>
      <c r="D252" s="205"/>
      <c r="E252" s="205"/>
      <c r="F252" s="205"/>
      <c r="G252" s="205"/>
      <c r="H252" s="205"/>
      <c r="I252" s="205"/>
      <c r="J252" s="205"/>
      <c r="K252" s="205"/>
      <c r="L252" s="205"/>
      <c r="M252" s="205"/>
      <c r="N252" s="205"/>
      <c r="O252" s="205"/>
      <c r="P252" s="205"/>
      <c r="Q252" s="205"/>
      <c r="R252" s="205"/>
      <c r="S252" s="252"/>
      <c r="T252" s="252"/>
      <c r="U252" s="252"/>
      <c r="V252" s="252"/>
      <c r="W252" s="252"/>
      <c r="X252" s="252"/>
      <c r="Y252" s="252"/>
      <c r="Z252" s="252"/>
      <c r="AA252" s="252"/>
      <c r="AB252" s="252"/>
      <c r="AC252" s="252"/>
      <c r="AD252" s="252"/>
      <c r="AE252" s="252"/>
      <c r="AF252" s="252"/>
      <c r="AG252" s="252"/>
      <c r="AH252" s="252"/>
      <c r="AI252" s="252"/>
      <c r="AJ252" s="205"/>
      <c r="AK252" s="205"/>
      <c r="AL252" s="205"/>
    </row>
    <row r="253" spans="1:38" s="82" customFormat="1" ht="14.25" customHeight="1">
      <c r="A253" s="195"/>
      <c r="B253" s="473"/>
      <c r="C253" s="203"/>
      <c r="D253" s="205"/>
      <c r="E253" s="205"/>
      <c r="F253" s="205"/>
      <c r="G253" s="205"/>
      <c r="H253" s="205"/>
      <c r="I253" s="205"/>
      <c r="J253" s="205"/>
      <c r="K253" s="205"/>
      <c r="L253" s="205"/>
      <c r="M253" s="205"/>
      <c r="N253" s="205"/>
      <c r="O253" s="205"/>
      <c r="P253" s="205"/>
      <c r="Q253" s="205"/>
      <c r="R253" s="205"/>
      <c r="S253" s="252"/>
      <c r="T253" s="252"/>
      <c r="U253" s="252"/>
      <c r="V253" s="252"/>
      <c r="W253" s="252"/>
      <c r="X253" s="252"/>
      <c r="Y253" s="252"/>
      <c r="Z253" s="252"/>
      <c r="AA253" s="252"/>
      <c r="AB253" s="252"/>
      <c r="AC253" s="252"/>
      <c r="AD253" s="252"/>
      <c r="AE253" s="252"/>
      <c r="AF253" s="252"/>
      <c r="AG253" s="252"/>
      <c r="AH253" s="252"/>
      <c r="AI253" s="252"/>
      <c r="AJ253" s="205"/>
      <c r="AK253" s="205"/>
      <c r="AL253" s="205"/>
    </row>
    <row r="254" spans="1:38" s="82" customFormat="1" ht="14.25" customHeight="1">
      <c r="A254" s="195"/>
      <c r="B254" s="473"/>
      <c r="C254" s="203"/>
      <c r="D254" s="205"/>
      <c r="E254" s="205"/>
      <c r="F254" s="205"/>
      <c r="G254" s="205"/>
      <c r="H254" s="205"/>
      <c r="I254" s="205"/>
      <c r="J254" s="205"/>
      <c r="K254" s="205"/>
      <c r="L254" s="205"/>
      <c r="M254" s="205"/>
      <c r="N254" s="205"/>
      <c r="O254" s="205"/>
      <c r="P254" s="205"/>
      <c r="Q254" s="205"/>
      <c r="R254" s="205"/>
      <c r="S254" s="252"/>
      <c r="T254" s="252"/>
      <c r="U254" s="252"/>
      <c r="V254" s="252"/>
      <c r="W254" s="252"/>
      <c r="X254" s="252"/>
      <c r="Y254" s="252"/>
      <c r="Z254" s="252"/>
      <c r="AA254" s="252"/>
      <c r="AB254" s="252"/>
      <c r="AC254" s="252"/>
      <c r="AD254" s="252"/>
      <c r="AE254" s="252"/>
      <c r="AF254" s="252"/>
      <c r="AG254" s="252"/>
      <c r="AH254" s="252"/>
      <c r="AI254" s="252"/>
      <c r="AJ254" s="205"/>
      <c r="AK254" s="205"/>
      <c r="AL254" s="205"/>
    </row>
    <row r="255" spans="1:38" s="82" customFormat="1" ht="14.25" customHeight="1">
      <c r="A255" s="195"/>
      <c r="B255" s="473"/>
      <c r="C255" s="203"/>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52"/>
      <c r="AG255" s="252"/>
      <c r="AH255" s="252"/>
      <c r="AI255" s="252"/>
      <c r="AJ255" s="205"/>
      <c r="AK255" s="205"/>
      <c r="AL255" s="205"/>
    </row>
    <row r="256" spans="1:38" s="82" customFormat="1" ht="14.25" customHeight="1">
      <c r="A256" s="195"/>
      <c r="B256" s="473"/>
      <c r="C256" s="203"/>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52"/>
      <c r="AG256" s="252"/>
      <c r="AH256" s="252"/>
      <c r="AI256" s="252"/>
      <c r="AJ256" s="205"/>
      <c r="AK256" s="205"/>
      <c r="AL256" s="205"/>
    </row>
    <row r="257" spans="1:38" s="82" customFormat="1" ht="14.25" customHeight="1">
      <c r="A257" s="195"/>
      <c r="B257" s="473"/>
      <c r="C257" s="203"/>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52"/>
      <c r="AG257" s="252"/>
      <c r="AH257" s="252"/>
      <c r="AI257" s="252"/>
      <c r="AJ257" s="205"/>
      <c r="AK257" s="205"/>
      <c r="AL257" s="205"/>
    </row>
    <row r="258" spans="1:38" s="82" customFormat="1" ht="14.25" customHeight="1">
      <c r="A258" s="195"/>
      <c r="B258" s="473"/>
      <c r="C258" s="203"/>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52"/>
      <c r="AG258" s="252"/>
      <c r="AH258" s="252"/>
      <c r="AI258" s="252"/>
      <c r="AJ258" s="205"/>
      <c r="AK258" s="205"/>
      <c r="AL258" s="205"/>
    </row>
    <row r="259" spans="1:38" s="82" customFormat="1" ht="14.25" customHeight="1">
      <c r="A259" s="195"/>
      <c r="B259" s="473"/>
      <c r="C259" s="203"/>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52"/>
      <c r="AG259" s="252"/>
      <c r="AH259" s="252"/>
      <c r="AI259" s="252"/>
      <c r="AJ259" s="205"/>
      <c r="AK259" s="205"/>
      <c r="AL259" s="205"/>
    </row>
    <row r="260" spans="1:38" s="82" customFormat="1" ht="14.25" customHeight="1">
      <c r="A260" s="195"/>
      <c r="B260" s="473"/>
      <c r="C260" s="203"/>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52"/>
      <c r="AG260" s="252"/>
      <c r="AH260" s="252"/>
      <c r="AI260" s="252"/>
      <c r="AJ260" s="205"/>
      <c r="AK260" s="205"/>
      <c r="AL260" s="205"/>
    </row>
    <row r="261" spans="1:38" s="82" customFormat="1" ht="14.25" customHeight="1">
      <c r="A261" s="195"/>
      <c r="B261" s="473"/>
      <c r="C261" s="203"/>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52"/>
      <c r="AG261" s="252"/>
      <c r="AH261" s="252"/>
      <c r="AI261" s="252"/>
      <c r="AJ261" s="205"/>
      <c r="AK261" s="205"/>
      <c r="AL261" s="205"/>
    </row>
    <row r="262" spans="1:38" s="82" customFormat="1" ht="14.25" customHeight="1">
      <c r="A262" s="195"/>
      <c r="B262" s="473"/>
      <c r="C262" s="203"/>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52"/>
      <c r="AG262" s="252"/>
      <c r="AH262" s="252"/>
      <c r="AI262" s="252"/>
      <c r="AJ262" s="205"/>
      <c r="AK262" s="205"/>
      <c r="AL262" s="205"/>
    </row>
    <row r="263" spans="1:38" s="82" customFormat="1" ht="14.25" customHeight="1">
      <c r="A263" s="195"/>
      <c r="B263" s="473"/>
      <c r="C263" s="203"/>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52"/>
      <c r="AG263" s="252"/>
      <c r="AH263" s="252"/>
      <c r="AI263" s="252"/>
      <c r="AJ263" s="205"/>
      <c r="AK263" s="205"/>
      <c r="AL263" s="205"/>
    </row>
    <row r="264" spans="1:38" s="82" customFormat="1" ht="14.25" customHeight="1">
      <c r="A264" s="195"/>
      <c r="B264" s="473"/>
      <c r="C264" s="203"/>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52"/>
      <c r="AG264" s="252"/>
      <c r="AH264" s="252"/>
      <c r="AI264" s="252"/>
      <c r="AJ264" s="205"/>
      <c r="AK264" s="205"/>
      <c r="AL264" s="205"/>
    </row>
    <row r="265" spans="1:38" s="82" customFormat="1" ht="14.25" customHeight="1">
      <c r="A265" s="195"/>
      <c r="B265" s="473"/>
      <c r="C265" s="203"/>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52"/>
      <c r="AG265" s="252"/>
      <c r="AH265" s="252"/>
      <c r="AI265" s="252"/>
      <c r="AJ265" s="205"/>
      <c r="AK265" s="205"/>
      <c r="AL265" s="205"/>
    </row>
    <row r="266" spans="1:38" s="82" customFormat="1" ht="14.25" customHeight="1">
      <c r="A266" s="195"/>
      <c r="B266" s="473"/>
      <c r="C266" s="203"/>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52"/>
      <c r="AG266" s="252"/>
      <c r="AH266" s="252"/>
      <c r="AI266" s="252"/>
      <c r="AJ266" s="205"/>
      <c r="AK266" s="205"/>
      <c r="AL266" s="205"/>
    </row>
    <row r="267" spans="1:38" s="82" customFormat="1" ht="14.25" customHeight="1">
      <c r="A267" s="195"/>
      <c r="B267" s="473"/>
      <c r="C267" s="203"/>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52"/>
      <c r="AG267" s="252"/>
      <c r="AH267" s="252"/>
      <c r="AI267" s="252"/>
      <c r="AJ267" s="205"/>
      <c r="AK267" s="205"/>
      <c r="AL267" s="205"/>
    </row>
    <row r="268" spans="1:38" s="82" customFormat="1" ht="14.25" customHeight="1">
      <c r="A268" s="195"/>
      <c r="B268" s="473"/>
      <c r="C268" s="203"/>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52"/>
      <c r="AG268" s="252"/>
      <c r="AH268" s="252"/>
      <c r="AI268" s="252"/>
      <c r="AJ268" s="205"/>
      <c r="AK268" s="205"/>
      <c r="AL268" s="205"/>
    </row>
    <row r="269" spans="1:38" s="82" customFormat="1" ht="14.25" customHeight="1">
      <c r="A269" s="195"/>
      <c r="B269" s="473"/>
      <c r="C269" s="203"/>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52"/>
      <c r="AG269" s="252"/>
      <c r="AH269" s="252"/>
      <c r="AI269" s="252"/>
      <c r="AJ269" s="205"/>
      <c r="AK269" s="205"/>
      <c r="AL269" s="205"/>
    </row>
    <row r="270" spans="1:38" s="82" customFormat="1" ht="14.25" customHeight="1">
      <c r="A270" s="195"/>
      <c r="B270" s="473"/>
      <c r="C270" s="203"/>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52"/>
      <c r="AG270" s="252"/>
      <c r="AH270" s="252"/>
      <c r="AI270" s="252"/>
      <c r="AJ270" s="205"/>
      <c r="AK270" s="205"/>
      <c r="AL270" s="205"/>
    </row>
    <row r="271" spans="1:38" s="82" customFormat="1" ht="14.25" customHeight="1">
      <c r="A271" s="195"/>
      <c r="B271" s="473"/>
      <c r="C271" s="203"/>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52"/>
      <c r="AG271" s="252"/>
      <c r="AH271" s="252"/>
      <c r="AI271" s="252"/>
      <c r="AJ271" s="205"/>
      <c r="AK271" s="205"/>
      <c r="AL271" s="205"/>
    </row>
    <row r="272" spans="1:38" s="82" customFormat="1" ht="14.25" customHeight="1">
      <c r="A272" s="195"/>
      <c r="B272" s="473"/>
      <c r="C272" s="203"/>
      <c r="D272" s="205"/>
      <c r="E272" s="205"/>
      <c r="F272" s="205"/>
      <c r="G272" s="205"/>
      <c r="H272" s="205"/>
      <c r="I272" s="205"/>
      <c r="J272" s="205"/>
      <c r="K272" s="205"/>
      <c r="L272" s="205"/>
      <c r="M272" s="205"/>
      <c r="N272" s="205"/>
      <c r="O272" s="205"/>
      <c r="P272" s="205"/>
      <c r="Q272" s="205"/>
      <c r="R272" s="205"/>
      <c r="S272" s="252"/>
      <c r="T272" s="252"/>
      <c r="U272" s="252"/>
      <c r="V272" s="252"/>
      <c r="W272" s="252"/>
      <c r="X272" s="252"/>
      <c r="Y272" s="252"/>
      <c r="Z272" s="252"/>
      <c r="AA272" s="252"/>
      <c r="AB272" s="252"/>
      <c r="AC272" s="252"/>
      <c r="AD272" s="252"/>
      <c r="AE272" s="252"/>
      <c r="AF272" s="252"/>
      <c r="AG272" s="252"/>
      <c r="AH272" s="252"/>
      <c r="AI272" s="252"/>
      <c r="AJ272" s="205"/>
      <c r="AK272" s="205"/>
      <c r="AL272" s="205"/>
    </row>
    <row r="273" spans="1:38" s="82" customFormat="1" ht="14.25" customHeight="1">
      <c r="A273" s="195"/>
      <c r="B273" s="473"/>
      <c r="C273" s="203"/>
      <c r="D273" s="205"/>
      <c r="E273" s="205"/>
      <c r="F273" s="205"/>
      <c r="G273" s="205"/>
      <c r="H273" s="205"/>
      <c r="I273" s="205"/>
      <c r="J273" s="205"/>
      <c r="K273" s="205"/>
      <c r="L273" s="205"/>
      <c r="M273" s="205"/>
      <c r="N273" s="205"/>
      <c r="O273" s="205"/>
      <c r="P273" s="205"/>
      <c r="Q273" s="205"/>
      <c r="R273" s="205"/>
      <c r="S273" s="252"/>
      <c r="T273" s="252"/>
      <c r="U273" s="252"/>
      <c r="V273" s="252"/>
      <c r="W273" s="252"/>
      <c r="X273" s="252"/>
      <c r="Y273" s="252"/>
      <c r="Z273" s="252"/>
      <c r="AA273" s="252"/>
      <c r="AB273" s="252"/>
      <c r="AC273" s="252"/>
      <c r="AD273" s="252"/>
      <c r="AE273" s="252"/>
      <c r="AF273" s="252"/>
      <c r="AG273" s="252"/>
      <c r="AH273" s="252"/>
      <c r="AI273" s="252"/>
      <c r="AJ273" s="205"/>
      <c r="AK273" s="205"/>
      <c r="AL273" s="205"/>
    </row>
    <row r="274" spans="1:38" s="82" customFormat="1" ht="14.25" customHeight="1">
      <c r="A274" s="195"/>
      <c r="B274" s="473"/>
      <c r="C274" s="203"/>
      <c r="D274" s="205"/>
      <c r="E274" s="205"/>
      <c r="F274" s="205"/>
      <c r="G274" s="205"/>
      <c r="H274" s="205"/>
      <c r="I274" s="205"/>
      <c r="J274" s="205"/>
      <c r="K274" s="205"/>
      <c r="L274" s="205"/>
      <c r="M274" s="205"/>
      <c r="N274" s="205"/>
      <c r="O274" s="205"/>
      <c r="P274" s="205"/>
      <c r="Q274" s="205"/>
      <c r="R274" s="205"/>
      <c r="S274" s="252"/>
      <c r="T274" s="252"/>
      <c r="U274" s="252"/>
      <c r="V274" s="252"/>
      <c r="W274" s="252"/>
      <c r="X274" s="252"/>
      <c r="Y274" s="252"/>
      <c r="Z274" s="252"/>
      <c r="AA274" s="252"/>
      <c r="AB274" s="252"/>
      <c r="AC274" s="252"/>
      <c r="AD274" s="252"/>
      <c r="AE274" s="252"/>
      <c r="AF274" s="252"/>
      <c r="AG274" s="252"/>
      <c r="AH274" s="252"/>
      <c r="AI274" s="252"/>
      <c r="AJ274" s="205"/>
      <c r="AK274" s="205"/>
      <c r="AL274" s="205"/>
    </row>
    <row r="275" spans="1:38" s="82" customFormat="1" ht="14.25" customHeight="1">
      <c r="A275" s="195"/>
      <c r="B275" s="473"/>
      <c r="C275" s="203"/>
      <c r="D275" s="205"/>
      <c r="E275" s="205"/>
      <c r="F275" s="205"/>
      <c r="G275" s="205"/>
      <c r="H275" s="205"/>
      <c r="I275" s="205"/>
      <c r="J275" s="205"/>
      <c r="K275" s="205"/>
      <c r="L275" s="205"/>
      <c r="M275" s="205"/>
      <c r="N275" s="205"/>
      <c r="O275" s="205"/>
      <c r="P275" s="205"/>
      <c r="Q275" s="205"/>
      <c r="R275" s="205"/>
      <c r="S275" s="252"/>
      <c r="T275" s="252"/>
      <c r="U275" s="252"/>
      <c r="V275" s="252"/>
      <c r="W275" s="252"/>
      <c r="X275" s="252"/>
      <c r="Y275" s="252"/>
      <c r="Z275" s="252"/>
      <c r="AA275" s="252"/>
      <c r="AB275" s="252"/>
      <c r="AC275" s="252"/>
      <c r="AD275" s="252"/>
      <c r="AE275" s="252"/>
      <c r="AF275" s="252"/>
      <c r="AG275" s="252"/>
      <c r="AH275" s="252"/>
      <c r="AI275" s="252"/>
      <c r="AJ275" s="205"/>
      <c r="AK275" s="205"/>
      <c r="AL275" s="205"/>
    </row>
    <row r="276" spans="1:38" s="82" customFormat="1" ht="14.25" customHeight="1">
      <c r="A276" s="195"/>
      <c r="B276" s="473"/>
      <c r="C276" s="203"/>
      <c r="D276" s="205"/>
      <c r="E276" s="205"/>
      <c r="F276" s="205"/>
      <c r="G276" s="205"/>
      <c r="H276" s="205"/>
      <c r="I276" s="205"/>
      <c r="J276" s="205"/>
      <c r="K276" s="205"/>
      <c r="L276" s="205"/>
      <c r="M276" s="205"/>
      <c r="N276" s="205"/>
      <c r="O276" s="205"/>
      <c r="P276" s="205"/>
      <c r="Q276" s="205"/>
      <c r="R276" s="205"/>
      <c r="S276" s="252"/>
      <c r="T276" s="252"/>
      <c r="U276" s="252"/>
      <c r="V276" s="252"/>
      <c r="W276" s="252"/>
      <c r="X276" s="252"/>
      <c r="Y276" s="252"/>
      <c r="Z276" s="252"/>
      <c r="AA276" s="252"/>
      <c r="AB276" s="252"/>
      <c r="AC276" s="252"/>
      <c r="AD276" s="252"/>
      <c r="AE276" s="252"/>
      <c r="AF276" s="252"/>
      <c r="AG276" s="252"/>
      <c r="AH276" s="252"/>
      <c r="AI276" s="252"/>
      <c r="AJ276" s="205"/>
      <c r="AK276" s="205"/>
      <c r="AL276" s="205"/>
    </row>
    <row r="277" spans="1:38" s="82" customFormat="1" ht="14.25" customHeight="1">
      <c r="A277" s="195"/>
      <c r="B277" s="473"/>
      <c r="C277" s="203"/>
      <c r="D277" s="205"/>
      <c r="E277" s="205"/>
      <c r="F277" s="205"/>
      <c r="G277" s="205"/>
      <c r="H277" s="205"/>
      <c r="I277" s="205"/>
      <c r="J277" s="205"/>
      <c r="K277" s="205"/>
      <c r="L277" s="205"/>
      <c r="M277" s="205"/>
      <c r="N277" s="205"/>
      <c r="O277" s="205"/>
      <c r="P277" s="205"/>
      <c r="Q277" s="205"/>
      <c r="R277" s="205"/>
      <c r="S277" s="252"/>
      <c r="T277" s="252"/>
      <c r="U277" s="252"/>
      <c r="V277" s="252"/>
      <c r="W277" s="252"/>
      <c r="X277" s="252"/>
      <c r="Y277" s="252"/>
      <c r="Z277" s="252"/>
      <c r="AA277" s="252"/>
      <c r="AB277" s="252"/>
      <c r="AC277" s="252"/>
      <c r="AD277" s="252"/>
      <c r="AE277" s="252"/>
      <c r="AF277" s="252"/>
      <c r="AG277" s="252"/>
      <c r="AH277" s="252"/>
      <c r="AI277" s="252"/>
      <c r="AJ277" s="205"/>
      <c r="AK277" s="205"/>
      <c r="AL277" s="205"/>
    </row>
    <row r="278" spans="1:38" s="82" customFormat="1" ht="14.25" customHeight="1">
      <c r="A278" s="195"/>
      <c r="B278" s="473"/>
      <c r="C278" s="203"/>
      <c r="D278" s="205"/>
      <c r="E278" s="205"/>
      <c r="F278" s="205"/>
      <c r="G278" s="205"/>
      <c r="H278" s="205"/>
      <c r="I278" s="205"/>
      <c r="J278" s="205"/>
      <c r="K278" s="205"/>
      <c r="L278" s="205"/>
      <c r="M278" s="205"/>
      <c r="N278" s="205"/>
      <c r="O278" s="205"/>
      <c r="P278" s="205"/>
      <c r="Q278" s="205"/>
      <c r="R278" s="205"/>
      <c r="S278" s="252"/>
      <c r="T278" s="252"/>
      <c r="U278" s="252"/>
      <c r="V278" s="252"/>
      <c r="W278" s="252"/>
      <c r="X278" s="252"/>
      <c r="Y278" s="252"/>
      <c r="Z278" s="252"/>
      <c r="AA278" s="252"/>
      <c r="AB278" s="252"/>
      <c r="AC278" s="252"/>
      <c r="AD278" s="252"/>
      <c r="AE278" s="252"/>
      <c r="AF278" s="252"/>
      <c r="AG278" s="252"/>
      <c r="AH278" s="252"/>
      <c r="AI278" s="252"/>
      <c r="AJ278" s="205"/>
      <c r="AK278" s="205"/>
      <c r="AL278" s="205"/>
    </row>
    <row r="279" spans="1:38" s="82" customFormat="1" ht="14.25" customHeight="1">
      <c r="A279" s="195"/>
      <c r="B279" s="473"/>
      <c r="C279" s="203"/>
      <c r="D279" s="205"/>
      <c r="E279" s="205"/>
      <c r="F279" s="205"/>
      <c r="G279" s="205"/>
      <c r="H279" s="205"/>
      <c r="I279" s="205"/>
      <c r="J279" s="205"/>
      <c r="K279" s="205"/>
      <c r="L279" s="205"/>
      <c r="M279" s="205"/>
      <c r="N279" s="205"/>
      <c r="O279" s="205"/>
      <c r="P279" s="205"/>
      <c r="Q279" s="205"/>
      <c r="R279" s="205"/>
      <c r="S279" s="252"/>
      <c r="T279" s="252"/>
      <c r="U279" s="252"/>
      <c r="V279" s="252"/>
      <c r="W279" s="252"/>
      <c r="X279" s="252"/>
      <c r="Y279" s="252"/>
      <c r="Z279" s="252"/>
      <c r="AA279" s="252"/>
      <c r="AB279" s="252"/>
      <c r="AC279" s="252"/>
      <c r="AD279" s="252"/>
      <c r="AE279" s="252"/>
      <c r="AF279" s="252"/>
      <c r="AG279" s="252"/>
      <c r="AH279" s="252"/>
      <c r="AI279" s="252"/>
      <c r="AJ279" s="205"/>
      <c r="AK279" s="205"/>
      <c r="AL279" s="205"/>
    </row>
    <row r="280" spans="1:38" s="82" customFormat="1" ht="14.25" customHeight="1">
      <c r="A280" s="195"/>
      <c r="B280" s="473"/>
      <c r="C280" s="203"/>
      <c r="D280" s="205"/>
      <c r="E280" s="205"/>
      <c r="F280" s="205"/>
      <c r="G280" s="205"/>
      <c r="H280" s="205"/>
      <c r="I280" s="205"/>
      <c r="J280" s="205"/>
      <c r="K280" s="205"/>
      <c r="L280" s="205"/>
      <c r="M280" s="205"/>
      <c r="N280" s="205"/>
      <c r="O280" s="205"/>
      <c r="P280" s="205"/>
      <c r="Q280" s="205"/>
      <c r="R280" s="205"/>
      <c r="S280" s="252"/>
      <c r="T280" s="252"/>
      <c r="U280" s="252"/>
      <c r="V280" s="252"/>
      <c r="W280" s="252"/>
      <c r="X280" s="252"/>
      <c r="Y280" s="252"/>
      <c r="Z280" s="252"/>
      <c r="AA280" s="252"/>
      <c r="AB280" s="252"/>
      <c r="AC280" s="252"/>
      <c r="AD280" s="252"/>
      <c r="AE280" s="252"/>
      <c r="AF280" s="252"/>
      <c r="AG280" s="252"/>
      <c r="AH280" s="252"/>
      <c r="AI280" s="252"/>
      <c r="AJ280" s="205"/>
      <c r="AK280" s="205"/>
      <c r="AL280" s="205"/>
    </row>
    <row r="281" spans="1:38" s="82" customFormat="1" ht="14.25" customHeight="1">
      <c r="A281" s="195"/>
      <c r="B281" s="473"/>
      <c r="C281" s="203"/>
      <c r="D281" s="205"/>
      <c r="E281" s="205"/>
      <c r="F281" s="205"/>
      <c r="G281" s="205"/>
      <c r="H281" s="205"/>
      <c r="I281" s="205"/>
      <c r="J281" s="205"/>
      <c r="K281" s="205"/>
      <c r="L281" s="205"/>
      <c r="M281" s="205"/>
      <c r="N281" s="205"/>
      <c r="O281" s="205"/>
      <c r="P281" s="205"/>
      <c r="Q281" s="205"/>
      <c r="R281" s="205"/>
      <c r="S281" s="252"/>
      <c r="T281" s="252"/>
      <c r="U281" s="252"/>
      <c r="V281" s="252"/>
      <c r="W281" s="252"/>
      <c r="X281" s="252"/>
      <c r="Y281" s="252"/>
      <c r="Z281" s="252"/>
      <c r="AA281" s="252"/>
      <c r="AB281" s="252"/>
      <c r="AC281" s="252"/>
      <c r="AD281" s="252"/>
      <c r="AE281" s="252"/>
      <c r="AF281" s="252"/>
      <c r="AG281" s="252"/>
      <c r="AH281" s="252"/>
      <c r="AI281" s="252"/>
      <c r="AJ281" s="205"/>
      <c r="AK281" s="205"/>
      <c r="AL281" s="205"/>
    </row>
    <row r="282" spans="1:38" s="82" customFormat="1" ht="14.25" customHeight="1">
      <c r="A282" s="195"/>
      <c r="B282" s="473"/>
      <c r="C282" s="203"/>
      <c r="D282" s="205"/>
      <c r="E282" s="205"/>
      <c r="F282" s="205"/>
      <c r="G282" s="205"/>
      <c r="H282" s="205"/>
      <c r="I282" s="205"/>
      <c r="J282" s="205"/>
      <c r="K282" s="205"/>
      <c r="L282" s="205"/>
      <c r="M282" s="205"/>
      <c r="N282" s="205"/>
      <c r="O282" s="205"/>
      <c r="P282" s="205"/>
      <c r="Q282" s="205"/>
      <c r="R282" s="205"/>
      <c r="S282" s="252"/>
      <c r="T282" s="252"/>
      <c r="U282" s="252"/>
      <c r="V282" s="252"/>
      <c r="W282" s="252"/>
      <c r="X282" s="252"/>
      <c r="Y282" s="252"/>
      <c r="Z282" s="252"/>
      <c r="AA282" s="252"/>
      <c r="AB282" s="252"/>
      <c r="AC282" s="252"/>
      <c r="AD282" s="252"/>
      <c r="AE282" s="252"/>
      <c r="AF282" s="252"/>
      <c r="AG282" s="252"/>
      <c r="AH282" s="252"/>
      <c r="AI282" s="252"/>
      <c r="AJ282" s="205"/>
      <c r="AK282" s="205"/>
      <c r="AL282" s="205"/>
    </row>
    <row r="283" spans="1:38" s="82" customFormat="1" ht="14.25" customHeight="1">
      <c r="A283" s="195"/>
      <c r="B283" s="473"/>
      <c r="C283" s="203"/>
      <c r="D283" s="205"/>
      <c r="E283" s="205"/>
      <c r="F283" s="205"/>
      <c r="G283" s="205"/>
      <c r="H283" s="205"/>
      <c r="I283" s="205"/>
      <c r="J283" s="205"/>
      <c r="K283" s="205"/>
      <c r="L283" s="205"/>
      <c r="M283" s="205"/>
      <c r="N283" s="205"/>
      <c r="O283" s="205"/>
      <c r="P283" s="205"/>
      <c r="Q283" s="205"/>
      <c r="R283" s="205"/>
      <c r="S283" s="252"/>
      <c r="T283" s="252"/>
      <c r="U283" s="252"/>
      <c r="V283" s="252"/>
      <c r="W283" s="252"/>
      <c r="X283" s="252"/>
      <c r="Y283" s="252"/>
      <c r="Z283" s="252"/>
      <c r="AA283" s="252"/>
      <c r="AB283" s="252"/>
      <c r="AC283" s="252"/>
      <c r="AD283" s="252"/>
      <c r="AE283" s="252"/>
      <c r="AF283" s="252"/>
      <c r="AG283" s="252"/>
      <c r="AH283" s="252"/>
      <c r="AI283" s="252"/>
      <c r="AJ283" s="205"/>
      <c r="AK283" s="205"/>
      <c r="AL283" s="205"/>
    </row>
    <row r="284" spans="1:38" s="82" customFormat="1" ht="14.25" customHeight="1">
      <c r="A284" s="195"/>
      <c r="B284" s="473"/>
      <c r="C284" s="203"/>
      <c r="D284" s="205"/>
      <c r="E284" s="205"/>
      <c r="F284" s="205"/>
      <c r="G284" s="205"/>
      <c r="H284" s="205"/>
      <c r="I284" s="205"/>
      <c r="J284" s="205"/>
      <c r="K284" s="205"/>
      <c r="L284" s="205"/>
      <c r="M284" s="205"/>
      <c r="N284" s="205"/>
      <c r="O284" s="205"/>
      <c r="P284" s="205"/>
      <c r="Q284" s="205"/>
      <c r="R284" s="205"/>
      <c r="S284" s="252"/>
      <c r="T284" s="252"/>
      <c r="U284" s="252"/>
      <c r="V284" s="252"/>
      <c r="W284" s="252"/>
      <c r="X284" s="252"/>
      <c r="Y284" s="252"/>
      <c r="Z284" s="252"/>
      <c r="AA284" s="252"/>
      <c r="AB284" s="252"/>
      <c r="AC284" s="252"/>
      <c r="AD284" s="252"/>
      <c r="AE284" s="252"/>
      <c r="AF284" s="252"/>
      <c r="AG284" s="252"/>
      <c r="AH284" s="252"/>
      <c r="AI284" s="252"/>
      <c r="AJ284" s="205"/>
      <c r="AK284" s="205"/>
      <c r="AL284" s="205"/>
    </row>
    <row r="285" spans="1:38" s="82" customFormat="1" ht="14.25" customHeight="1">
      <c r="A285" s="195"/>
      <c r="B285" s="473"/>
      <c r="C285" s="203"/>
      <c r="D285" s="205"/>
      <c r="E285" s="205"/>
      <c r="F285" s="205"/>
      <c r="G285" s="205"/>
      <c r="H285" s="205"/>
      <c r="I285" s="205"/>
      <c r="J285" s="205"/>
      <c r="K285" s="205"/>
      <c r="L285" s="205"/>
      <c r="M285" s="205"/>
      <c r="N285" s="205"/>
      <c r="O285" s="205"/>
      <c r="P285" s="205"/>
      <c r="Q285" s="205"/>
      <c r="R285" s="205"/>
      <c r="S285" s="252"/>
      <c r="T285" s="252"/>
      <c r="U285" s="252"/>
      <c r="V285" s="252"/>
      <c r="W285" s="252"/>
      <c r="X285" s="252"/>
      <c r="Y285" s="252"/>
      <c r="Z285" s="252"/>
      <c r="AA285" s="252"/>
      <c r="AB285" s="252"/>
      <c r="AC285" s="252"/>
      <c r="AD285" s="252"/>
      <c r="AE285" s="252"/>
      <c r="AF285" s="252"/>
      <c r="AG285" s="252"/>
      <c r="AH285" s="252"/>
      <c r="AI285" s="252"/>
      <c r="AJ285" s="205"/>
      <c r="AK285" s="205"/>
      <c r="AL285" s="205"/>
    </row>
    <row r="286" spans="1:38" s="82" customFormat="1" ht="14.25" customHeight="1">
      <c r="A286" s="195"/>
      <c r="B286" s="473"/>
      <c r="C286" s="203"/>
      <c r="D286" s="205"/>
      <c r="E286" s="205"/>
      <c r="F286" s="205"/>
      <c r="G286" s="205"/>
      <c r="H286" s="205"/>
      <c r="I286" s="205"/>
      <c r="J286" s="205"/>
      <c r="K286" s="205"/>
      <c r="L286" s="205"/>
      <c r="M286" s="205"/>
      <c r="N286" s="205"/>
      <c r="O286" s="205"/>
      <c r="P286" s="205"/>
      <c r="Q286" s="205"/>
      <c r="R286" s="205"/>
      <c r="S286" s="252"/>
      <c r="T286" s="252"/>
      <c r="U286" s="252"/>
      <c r="V286" s="252"/>
      <c r="W286" s="252"/>
      <c r="X286" s="252"/>
      <c r="Y286" s="252"/>
      <c r="Z286" s="252"/>
      <c r="AA286" s="252"/>
      <c r="AB286" s="252"/>
      <c r="AC286" s="252"/>
      <c r="AD286" s="252"/>
      <c r="AE286" s="252"/>
      <c r="AF286" s="252"/>
      <c r="AG286" s="252"/>
      <c r="AH286" s="252"/>
      <c r="AI286" s="252"/>
      <c r="AJ286" s="205"/>
      <c r="AK286" s="205"/>
      <c r="AL286" s="205"/>
    </row>
    <row r="287" spans="1:38" s="82" customFormat="1" ht="14.25" customHeight="1">
      <c r="A287" s="195"/>
      <c r="B287" s="473"/>
      <c r="C287" s="203"/>
      <c r="D287" s="205"/>
      <c r="E287" s="205"/>
      <c r="F287" s="205"/>
      <c r="G287" s="205"/>
      <c r="H287" s="205"/>
      <c r="I287" s="205"/>
      <c r="J287" s="205"/>
      <c r="K287" s="205"/>
      <c r="L287" s="205"/>
      <c r="M287" s="205"/>
      <c r="N287" s="205"/>
      <c r="O287" s="205"/>
      <c r="P287" s="205"/>
      <c r="Q287" s="205"/>
      <c r="R287" s="205"/>
      <c r="S287" s="252"/>
      <c r="T287" s="252"/>
      <c r="U287" s="252"/>
      <c r="V287" s="252"/>
      <c r="W287" s="252"/>
      <c r="X287" s="252"/>
      <c r="Y287" s="252"/>
      <c r="Z287" s="252"/>
      <c r="AA287" s="252"/>
      <c r="AB287" s="252"/>
      <c r="AC287" s="252"/>
      <c r="AD287" s="252"/>
      <c r="AE287" s="252"/>
      <c r="AF287" s="252"/>
      <c r="AG287" s="252"/>
      <c r="AH287" s="252"/>
      <c r="AI287" s="252"/>
      <c r="AJ287" s="205"/>
      <c r="AK287" s="205"/>
      <c r="AL287" s="205"/>
    </row>
    <row r="288" spans="1:38" s="82" customFormat="1" ht="14.25" customHeight="1">
      <c r="A288" s="195"/>
      <c r="B288" s="473"/>
      <c r="C288" s="203"/>
      <c r="D288" s="205"/>
      <c r="E288" s="205"/>
      <c r="F288" s="205"/>
      <c r="G288" s="205"/>
      <c r="H288" s="205"/>
      <c r="I288" s="205"/>
      <c r="J288" s="205"/>
      <c r="K288" s="205"/>
      <c r="L288" s="205"/>
      <c r="M288" s="205"/>
      <c r="N288" s="205"/>
      <c r="O288" s="205"/>
      <c r="P288" s="205"/>
      <c r="Q288" s="205"/>
      <c r="R288" s="205"/>
      <c r="S288" s="252"/>
      <c r="T288" s="252"/>
      <c r="U288" s="252"/>
      <c r="V288" s="252"/>
      <c r="W288" s="252"/>
      <c r="X288" s="252"/>
      <c r="Y288" s="252"/>
      <c r="Z288" s="252"/>
      <c r="AA288" s="252"/>
      <c r="AB288" s="252"/>
      <c r="AC288" s="252"/>
      <c r="AD288" s="252"/>
      <c r="AE288" s="252"/>
      <c r="AF288" s="252"/>
      <c r="AG288" s="252"/>
      <c r="AH288" s="252"/>
      <c r="AI288" s="252"/>
      <c r="AJ288" s="205"/>
      <c r="AK288" s="205"/>
      <c r="AL288" s="205"/>
    </row>
    <row r="289" spans="1:38" s="82" customFormat="1" ht="14.25" customHeight="1">
      <c r="A289" s="195"/>
      <c r="B289" s="473"/>
      <c r="C289" s="203"/>
      <c r="D289" s="205"/>
      <c r="E289" s="205"/>
      <c r="F289" s="205"/>
      <c r="G289" s="205"/>
      <c r="H289" s="205"/>
      <c r="I289" s="205"/>
      <c r="J289" s="205"/>
      <c r="K289" s="205"/>
      <c r="L289" s="205"/>
      <c r="M289" s="205"/>
      <c r="N289" s="205"/>
      <c r="O289" s="205"/>
      <c r="P289" s="205"/>
      <c r="Q289" s="205"/>
      <c r="R289" s="205"/>
      <c r="S289" s="252"/>
      <c r="T289" s="252"/>
      <c r="U289" s="252"/>
      <c r="V289" s="252"/>
      <c r="W289" s="252"/>
      <c r="X289" s="252"/>
      <c r="Y289" s="252"/>
      <c r="Z289" s="252"/>
      <c r="AA289" s="252"/>
      <c r="AB289" s="252"/>
      <c r="AC289" s="252"/>
      <c r="AD289" s="252"/>
      <c r="AE289" s="252"/>
      <c r="AF289" s="252"/>
      <c r="AG289" s="252"/>
      <c r="AH289" s="252"/>
      <c r="AI289" s="252"/>
      <c r="AJ289" s="205"/>
      <c r="AK289" s="205"/>
      <c r="AL289" s="205"/>
    </row>
    <row r="290" spans="1:38" s="82" customFormat="1" ht="14.25" customHeight="1">
      <c r="A290" s="195"/>
      <c r="B290" s="473"/>
      <c r="C290" s="203"/>
      <c r="D290" s="205"/>
      <c r="E290" s="205"/>
      <c r="F290" s="205"/>
      <c r="G290" s="205"/>
      <c r="H290" s="205"/>
      <c r="I290" s="205"/>
      <c r="J290" s="205"/>
      <c r="K290" s="205"/>
      <c r="L290" s="205"/>
      <c r="M290" s="205"/>
      <c r="N290" s="205"/>
      <c r="O290" s="205"/>
      <c r="P290" s="205"/>
      <c r="Q290" s="205"/>
      <c r="R290" s="205"/>
      <c r="S290" s="252"/>
      <c r="T290" s="252"/>
      <c r="U290" s="252"/>
      <c r="V290" s="252"/>
      <c r="W290" s="252"/>
      <c r="X290" s="252"/>
      <c r="Y290" s="252"/>
      <c r="Z290" s="252"/>
      <c r="AA290" s="252"/>
      <c r="AB290" s="252"/>
      <c r="AC290" s="252"/>
      <c r="AD290" s="252"/>
      <c r="AE290" s="252"/>
      <c r="AF290" s="252"/>
      <c r="AG290" s="252"/>
      <c r="AH290" s="252"/>
      <c r="AI290" s="252"/>
      <c r="AJ290" s="205"/>
      <c r="AK290" s="205"/>
      <c r="AL290" s="205"/>
    </row>
    <row r="291" spans="1:38" s="82" customFormat="1" ht="14.25" customHeight="1">
      <c r="A291" s="195"/>
      <c r="B291" s="473"/>
      <c r="C291" s="203"/>
      <c r="D291" s="205"/>
      <c r="E291" s="205"/>
      <c r="F291" s="205"/>
      <c r="G291" s="205"/>
      <c r="H291" s="205"/>
      <c r="I291" s="205"/>
      <c r="J291" s="205"/>
      <c r="K291" s="205"/>
      <c r="L291" s="205"/>
      <c r="M291" s="205"/>
      <c r="N291" s="205"/>
      <c r="O291" s="205"/>
      <c r="P291" s="205"/>
      <c r="Q291" s="205"/>
      <c r="R291" s="205"/>
      <c r="S291" s="252"/>
      <c r="T291" s="252"/>
      <c r="U291" s="252"/>
      <c r="V291" s="252"/>
      <c r="W291" s="252"/>
      <c r="X291" s="252"/>
      <c r="Y291" s="252"/>
      <c r="Z291" s="252"/>
      <c r="AA291" s="252"/>
      <c r="AB291" s="252"/>
      <c r="AC291" s="252"/>
      <c r="AD291" s="252"/>
      <c r="AE291" s="252"/>
      <c r="AF291" s="252"/>
      <c r="AG291" s="252"/>
      <c r="AH291" s="252"/>
      <c r="AI291" s="252"/>
      <c r="AJ291" s="205"/>
      <c r="AK291" s="205"/>
      <c r="AL291" s="205"/>
    </row>
    <row r="292" spans="1:38" s="82" customFormat="1" ht="14.25" customHeight="1">
      <c r="A292" s="195"/>
      <c r="B292" s="473"/>
      <c r="C292" s="203"/>
      <c r="D292" s="205"/>
      <c r="E292" s="205"/>
      <c r="F292" s="205"/>
      <c r="G292" s="205"/>
      <c r="H292" s="205"/>
      <c r="I292" s="205"/>
      <c r="J292" s="205"/>
      <c r="K292" s="205"/>
      <c r="L292" s="205"/>
      <c r="M292" s="205"/>
      <c r="N292" s="205"/>
      <c r="O292" s="205"/>
      <c r="P292" s="205"/>
      <c r="Q292" s="205"/>
      <c r="R292" s="205"/>
      <c r="S292" s="252"/>
      <c r="T292" s="252"/>
      <c r="U292" s="252"/>
      <c r="V292" s="252"/>
      <c r="W292" s="252"/>
      <c r="X292" s="252"/>
      <c r="Y292" s="252"/>
      <c r="Z292" s="252"/>
      <c r="AA292" s="252"/>
      <c r="AB292" s="252"/>
      <c r="AC292" s="252"/>
      <c r="AD292" s="252"/>
      <c r="AE292" s="252"/>
      <c r="AF292" s="252"/>
      <c r="AG292" s="252"/>
      <c r="AH292" s="252"/>
      <c r="AI292" s="252"/>
      <c r="AJ292" s="205"/>
      <c r="AK292" s="205"/>
      <c r="AL292" s="205"/>
    </row>
    <row r="293" spans="1:38" s="82" customFormat="1" ht="14.25" customHeight="1">
      <c r="A293" s="195"/>
      <c r="B293" s="473"/>
      <c r="C293" s="203"/>
      <c r="D293" s="205"/>
      <c r="E293" s="205"/>
      <c r="F293" s="205"/>
      <c r="G293" s="205"/>
      <c r="H293" s="205"/>
      <c r="I293" s="205"/>
      <c r="J293" s="205"/>
      <c r="K293" s="205"/>
      <c r="L293" s="205"/>
      <c r="M293" s="205"/>
      <c r="N293" s="205"/>
      <c r="O293" s="205"/>
      <c r="P293" s="205"/>
      <c r="Q293" s="205"/>
      <c r="R293" s="205"/>
      <c r="S293" s="252"/>
      <c r="T293" s="252"/>
      <c r="U293" s="252"/>
      <c r="V293" s="252"/>
      <c r="W293" s="252"/>
      <c r="X293" s="252"/>
      <c r="Y293" s="252"/>
      <c r="Z293" s="252"/>
      <c r="AA293" s="252"/>
      <c r="AB293" s="252"/>
      <c r="AC293" s="252"/>
      <c r="AD293" s="252"/>
      <c r="AE293" s="252"/>
      <c r="AF293" s="252"/>
      <c r="AG293" s="252"/>
      <c r="AH293" s="252"/>
      <c r="AI293" s="252"/>
      <c r="AJ293" s="205"/>
      <c r="AK293" s="205"/>
      <c r="AL293" s="205"/>
    </row>
    <row r="294" spans="1:38" s="82" customFormat="1" ht="14.25" customHeight="1">
      <c r="A294" s="195"/>
      <c r="B294" s="473"/>
      <c r="C294" s="203"/>
      <c r="D294" s="205"/>
      <c r="E294" s="205"/>
      <c r="F294" s="205"/>
      <c r="G294" s="205"/>
      <c r="H294" s="205"/>
      <c r="I294" s="205"/>
      <c r="J294" s="205"/>
      <c r="K294" s="205"/>
      <c r="L294" s="205"/>
      <c r="M294" s="205"/>
      <c r="N294" s="205"/>
      <c r="O294" s="205"/>
      <c r="P294" s="205"/>
      <c r="Q294" s="205"/>
      <c r="R294" s="205"/>
      <c r="S294" s="252"/>
      <c r="T294" s="252"/>
      <c r="U294" s="252"/>
      <c r="V294" s="252"/>
      <c r="W294" s="252"/>
      <c r="X294" s="252"/>
      <c r="Y294" s="252"/>
      <c r="Z294" s="252"/>
      <c r="AA294" s="252"/>
      <c r="AB294" s="252"/>
      <c r="AC294" s="252"/>
      <c r="AD294" s="252"/>
      <c r="AE294" s="252"/>
      <c r="AF294" s="252"/>
      <c r="AG294" s="252"/>
      <c r="AH294" s="252"/>
      <c r="AI294" s="252"/>
      <c r="AJ294" s="205"/>
      <c r="AK294" s="205"/>
      <c r="AL294" s="205"/>
    </row>
    <row r="295" spans="1:38" s="82" customFormat="1" ht="14.25" customHeight="1">
      <c r="A295" s="195"/>
      <c r="B295" s="473"/>
      <c r="C295" s="203"/>
      <c r="D295" s="205"/>
      <c r="E295" s="205"/>
      <c r="F295" s="205"/>
      <c r="G295" s="205"/>
      <c r="H295" s="205"/>
      <c r="I295" s="205"/>
      <c r="J295" s="205"/>
      <c r="K295" s="205"/>
      <c r="L295" s="205"/>
      <c r="M295" s="205"/>
      <c r="N295" s="205"/>
      <c r="O295" s="205"/>
      <c r="P295" s="205"/>
      <c r="Q295" s="205"/>
      <c r="R295" s="205"/>
      <c r="S295" s="252"/>
      <c r="T295" s="252"/>
      <c r="U295" s="252"/>
      <c r="V295" s="252"/>
      <c r="W295" s="252"/>
      <c r="X295" s="252"/>
      <c r="Y295" s="252"/>
      <c r="Z295" s="252"/>
      <c r="AA295" s="252"/>
      <c r="AB295" s="252"/>
      <c r="AC295" s="252"/>
      <c r="AD295" s="252"/>
      <c r="AE295" s="252"/>
      <c r="AF295" s="252"/>
      <c r="AG295" s="252"/>
      <c r="AH295" s="252"/>
      <c r="AI295" s="252"/>
      <c r="AJ295" s="205"/>
      <c r="AK295" s="205"/>
      <c r="AL295" s="205"/>
    </row>
    <row r="296" spans="1:38" s="82" customFormat="1" ht="14.25" customHeight="1">
      <c r="A296" s="195"/>
      <c r="B296" s="473"/>
      <c r="C296" s="203"/>
      <c r="D296" s="205"/>
      <c r="E296" s="205"/>
      <c r="F296" s="205"/>
      <c r="G296" s="205"/>
      <c r="H296" s="205"/>
      <c r="I296" s="205"/>
      <c r="J296" s="205"/>
      <c r="K296" s="205"/>
      <c r="L296" s="205"/>
      <c r="M296" s="205"/>
      <c r="N296" s="205"/>
      <c r="O296" s="205"/>
      <c r="P296" s="205"/>
      <c r="Q296" s="205"/>
      <c r="R296" s="205"/>
      <c r="S296" s="252"/>
      <c r="T296" s="252"/>
      <c r="U296" s="252"/>
      <c r="V296" s="252"/>
      <c r="W296" s="252"/>
      <c r="X296" s="252"/>
      <c r="Y296" s="252"/>
      <c r="Z296" s="252"/>
      <c r="AA296" s="252"/>
      <c r="AB296" s="252"/>
      <c r="AC296" s="252"/>
      <c r="AD296" s="252"/>
      <c r="AE296" s="252"/>
      <c r="AF296" s="252"/>
      <c r="AG296" s="252"/>
      <c r="AH296" s="252"/>
      <c r="AI296" s="252"/>
      <c r="AJ296" s="205"/>
      <c r="AK296" s="205"/>
      <c r="AL296" s="205"/>
    </row>
    <row r="297" spans="1:38" s="82" customFormat="1" ht="14.25" customHeight="1">
      <c r="A297" s="195"/>
      <c r="B297" s="473"/>
      <c r="C297" s="203"/>
      <c r="D297" s="205"/>
      <c r="E297" s="205"/>
      <c r="F297" s="205"/>
      <c r="G297" s="205"/>
      <c r="H297" s="205"/>
      <c r="I297" s="205"/>
      <c r="J297" s="205"/>
      <c r="K297" s="205"/>
      <c r="L297" s="205"/>
      <c r="M297" s="205"/>
      <c r="N297" s="205"/>
      <c r="O297" s="205"/>
      <c r="P297" s="205"/>
      <c r="Q297" s="205"/>
      <c r="R297" s="205"/>
      <c r="S297" s="252"/>
      <c r="T297" s="252"/>
      <c r="U297" s="252"/>
      <c r="V297" s="252"/>
      <c r="W297" s="252"/>
      <c r="X297" s="252"/>
      <c r="Y297" s="252"/>
      <c r="Z297" s="252"/>
      <c r="AA297" s="252"/>
      <c r="AB297" s="252"/>
      <c r="AC297" s="252"/>
      <c r="AD297" s="252"/>
      <c r="AE297" s="252"/>
      <c r="AF297" s="252"/>
      <c r="AG297" s="252"/>
      <c r="AH297" s="252"/>
      <c r="AI297" s="252"/>
      <c r="AJ297" s="205"/>
      <c r="AK297" s="205"/>
      <c r="AL297" s="205"/>
    </row>
    <row r="298" spans="1:38" s="82" customFormat="1" ht="14.25" customHeight="1">
      <c r="A298" s="195"/>
      <c r="B298" s="473"/>
      <c r="C298" s="203"/>
      <c r="D298" s="205"/>
      <c r="E298" s="205"/>
      <c r="F298" s="205"/>
      <c r="G298" s="205"/>
      <c r="H298" s="205"/>
      <c r="I298" s="205"/>
      <c r="J298" s="205"/>
      <c r="K298" s="205"/>
      <c r="L298" s="205"/>
      <c r="M298" s="205"/>
      <c r="N298" s="205"/>
      <c r="O298" s="205"/>
      <c r="P298" s="205"/>
      <c r="Q298" s="205"/>
      <c r="R298" s="205"/>
      <c r="S298" s="252"/>
      <c r="T298" s="252"/>
      <c r="U298" s="252"/>
      <c r="V298" s="252"/>
      <c r="W298" s="252"/>
      <c r="X298" s="252"/>
      <c r="Y298" s="252"/>
      <c r="Z298" s="252"/>
      <c r="AA298" s="252"/>
      <c r="AB298" s="252"/>
      <c r="AC298" s="252"/>
      <c r="AD298" s="252"/>
      <c r="AE298" s="252"/>
      <c r="AF298" s="252"/>
      <c r="AG298" s="252"/>
      <c r="AH298" s="252"/>
      <c r="AI298" s="252"/>
      <c r="AJ298" s="205"/>
      <c r="AK298" s="205"/>
      <c r="AL298" s="205"/>
    </row>
    <row r="299" spans="1:38" s="82" customFormat="1" ht="14.25" customHeight="1">
      <c r="A299" s="195"/>
      <c r="B299" s="473"/>
      <c r="C299" s="203"/>
      <c r="D299" s="205"/>
      <c r="E299" s="205"/>
      <c r="F299" s="205"/>
      <c r="G299" s="205"/>
      <c r="H299" s="205"/>
      <c r="I299" s="205"/>
      <c r="J299" s="205"/>
      <c r="K299" s="205"/>
      <c r="L299" s="205"/>
      <c r="M299" s="205"/>
      <c r="N299" s="205"/>
      <c r="O299" s="205"/>
      <c r="P299" s="205"/>
      <c r="Q299" s="205"/>
      <c r="R299" s="205"/>
      <c r="S299" s="252"/>
      <c r="T299" s="252"/>
      <c r="U299" s="252"/>
      <c r="V299" s="252"/>
      <c r="W299" s="252"/>
      <c r="X299" s="252"/>
      <c r="Y299" s="252"/>
      <c r="Z299" s="252"/>
      <c r="AA299" s="252"/>
      <c r="AB299" s="252"/>
      <c r="AC299" s="252"/>
      <c r="AD299" s="252"/>
      <c r="AE299" s="252"/>
      <c r="AF299" s="252"/>
      <c r="AG299" s="252"/>
      <c r="AH299" s="252"/>
      <c r="AI299" s="252"/>
      <c r="AJ299" s="205"/>
      <c r="AK299" s="205"/>
      <c r="AL299" s="205"/>
    </row>
    <row r="300" spans="1:38" s="82" customFormat="1" ht="14.25" customHeight="1">
      <c r="A300" s="195"/>
      <c r="B300" s="473"/>
      <c r="C300" s="203"/>
      <c r="D300" s="205"/>
      <c r="E300" s="205"/>
      <c r="F300" s="205"/>
      <c r="G300" s="205"/>
      <c r="H300" s="205"/>
      <c r="I300" s="205"/>
      <c r="J300" s="205"/>
      <c r="K300" s="205"/>
      <c r="L300" s="205"/>
      <c r="M300" s="205"/>
      <c r="N300" s="205"/>
      <c r="O300" s="205"/>
      <c r="P300" s="205"/>
      <c r="Q300" s="205"/>
      <c r="R300" s="205"/>
      <c r="S300" s="252"/>
      <c r="T300" s="252"/>
      <c r="U300" s="252"/>
      <c r="V300" s="252"/>
      <c r="W300" s="252"/>
      <c r="X300" s="252"/>
      <c r="Y300" s="252"/>
      <c r="Z300" s="252"/>
      <c r="AA300" s="252"/>
      <c r="AB300" s="252"/>
      <c r="AC300" s="252"/>
      <c r="AD300" s="252"/>
      <c r="AE300" s="252"/>
      <c r="AF300" s="252"/>
      <c r="AG300" s="252"/>
      <c r="AH300" s="252"/>
      <c r="AI300" s="252"/>
      <c r="AJ300" s="205"/>
      <c r="AK300" s="205"/>
      <c r="AL300" s="205"/>
    </row>
    <row r="301" spans="1:38" s="82" customFormat="1" ht="14.25" customHeight="1">
      <c r="A301" s="195"/>
      <c r="B301" s="473"/>
      <c r="C301" s="203"/>
      <c r="D301" s="205"/>
      <c r="E301" s="205"/>
      <c r="F301" s="205"/>
      <c r="G301" s="205"/>
      <c r="H301" s="205"/>
      <c r="I301" s="205"/>
      <c r="J301" s="205"/>
      <c r="K301" s="205"/>
      <c r="L301" s="205"/>
      <c r="M301" s="205"/>
      <c r="N301" s="205"/>
      <c r="O301" s="205"/>
      <c r="P301" s="205"/>
      <c r="Q301" s="205"/>
      <c r="R301" s="205"/>
      <c r="S301" s="252"/>
      <c r="T301" s="252"/>
      <c r="U301" s="252"/>
      <c r="V301" s="252"/>
      <c r="W301" s="252"/>
      <c r="X301" s="252"/>
      <c r="Y301" s="252"/>
      <c r="Z301" s="252"/>
      <c r="AA301" s="252"/>
      <c r="AB301" s="252"/>
      <c r="AC301" s="252"/>
      <c r="AD301" s="252"/>
      <c r="AE301" s="252"/>
      <c r="AF301" s="252"/>
      <c r="AG301" s="252"/>
      <c r="AH301" s="252"/>
      <c r="AI301" s="252"/>
      <c r="AJ301" s="205"/>
      <c r="AK301" s="205"/>
      <c r="AL301" s="205"/>
    </row>
    <row r="302" spans="1:38" s="82" customFormat="1" ht="14.25" customHeight="1">
      <c r="A302" s="195"/>
      <c r="B302" s="473"/>
      <c r="C302" s="203"/>
      <c r="D302" s="205"/>
      <c r="E302" s="205"/>
      <c r="F302" s="205"/>
      <c r="G302" s="205"/>
      <c r="H302" s="205"/>
      <c r="I302" s="205"/>
      <c r="J302" s="205"/>
      <c r="K302" s="205"/>
      <c r="L302" s="205"/>
      <c r="M302" s="205"/>
      <c r="N302" s="205"/>
      <c r="O302" s="205"/>
      <c r="P302" s="205"/>
      <c r="Q302" s="205"/>
      <c r="R302" s="205"/>
      <c r="S302" s="252"/>
      <c r="T302" s="252"/>
      <c r="U302" s="252"/>
      <c r="V302" s="252"/>
      <c r="W302" s="252"/>
      <c r="X302" s="252"/>
      <c r="Y302" s="252"/>
      <c r="Z302" s="252"/>
      <c r="AA302" s="252"/>
      <c r="AB302" s="252"/>
      <c r="AC302" s="252"/>
      <c r="AD302" s="252"/>
      <c r="AE302" s="252"/>
      <c r="AF302" s="252"/>
      <c r="AG302" s="252"/>
      <c r="AH302" s="252"/>
      <c r="AI302" s="252"/>
      <c r="AJ302" s="205"/>
      <c r="AK302" s="205"/>
      <c r="AL302" s="205"/>
    </row>
    <row r="303" spans="1:38" s="82" customFormat="1" ht="14.25" customHeight="1">
      <c r="A303" s="195"/>
      <c r="B303" s="473"/>
      <c r="C303" s="203"/>
      <c r="D303" s="205"/>
      <c r="E303" s="205"/>
      <c r="F303" s="205"/>
      <c r="G303" s="205"/>
      <c r="H303" s="205"/>
      <c r="I303" s="205"/>
      <c r="J303" s="205"/>
      <c r="K303" s="205"/>
      <c r="L303" s="205"/>
      <c r="M303" s="205"/>
      <c r="N303" s="205"/>
      <c r="O303" s="205"/>
      <c r="P303" s="205"/>
      <c r="Q303" s="205"/>
      <c r="R303" s="205"/>
      <c r="S303" s="252"/>
      <c r="T303" s="252"/>
      <c r="U303" s="252"/>
      <c r="V303" s="252"/>
      <c r="W303" s="252"/>
      <c r="X303" s="252"/>
      <c r="Y303" s="252"/>
      <c r="Z303" s="252"/>
      <c r="AA303" s="252"/>
      <c r="AB303" s="252"/>
      <c r="AC303" s="252"/>
      <c r="AD303" s="252"/>
      <c r="AE303" s="252"/>
      <c r="AF303" s="252"/>
      <c r="AG303" s="252"/>
      <c r="AH303" s="252"/>
      <c r="AI303" s="252"/>
      <c r="AJ303" s="205"/>
      <c r="AK303" s="205"/>
      <c r="AL303" s="205"/>
    </row>
    <row r="304" spans="1:38" s="82" customFormat="1" ht="14.25" customHeight="1">
      <c r="A304" s="195"/>
      <c r="B304" s="473"/>
      <c r="C304" s="203"/>
      <c r="D304" s="205"/>
      <c r="E304" s="205"/>
      <c r="F304" s="205"/>
      <c r="G304" s="205"/>
      <c r="H304" s="205"/>
      <c r="I304" s="205"/>
      <c r="J304" s="205"/>
      <c r="K304" s="205"/>
      <c r="L304" s="205"/>
      <c r="M304" s="205"/>
      <c r="N304" s="205"/>
      <c r="O304" s="205"/>
      <c r="P304" s="205"/>
      <c r="Q304" s="205"/>
      <c r="R304" s="205"/>
      <c r="S304" s="252"/>
      <c r="T304" s="252"/>
      <c r="U304" s="252"/>
      <c r="V304" s="252"/>
      <c r="W304" s="252"/>
      <c r="X304" s="252"/>
      <c r="Y304" s="252"/>
      <c r="Z304" s="252"/>
      <c r="AA304" s="252"/>
      <c r="AB304" s="252"/>
      <c r="AC304" s="252"/>
      <c r="AD304" s="252"/>
      <c r="AE304" s="252"/>
      <c r="AF304" s="252"/>
      <c r="AG304" s="252"/>
      <c r="AH304" s="252"/>
      <c r="AI304" s="252"/>
      <c r="AJ304" s="205"/>
      <c r="AK304" s="205"/>
      <c r="AL304" s="205"/>
    </row>
    <row r="305" spans="1:38" s="82" customFormat="1" ht="14.25" customHeight="1">
      <c r="A305" s="195"/>
      <c r="B305" s="473"/>
      <c r="C305" s="203"/>
      <c r="D305" s="205"/>
      <c r="E305" s="205"/>
      <c r="F305" s="205"/>
      <c r="G305" s="205"/>
      <c r="H305" s="205"/>
      <c r="I305" s="205"/>
      <c r="J305" s="205"/>
      <c r="K305" s="205"/>
      <c r="L305" s="205"/>
      <c r="M305" s="205"/>
      <c r="N305" s="205"/>
      <c r="O305" s="205"/>
      <c r="P305" s="205"/>
      <c r="Q305" s="205"/>
      <c r="R305" s="205"/>
      <c r="S305" s="252"/>
      <c r="T305" s="252"/>
      <c r="U305" s="252"/>
      <c r="V305" s="252"/>
      <c r="W305" s="252"/>
      <c r="X305" s="252"/>
      <c r="Y305" s="252"/>
      <c r="Z305" s="252"/>
      <c r="AA305" s="252"/>
      <c r="AB305" s="252"/>
      <c r="AC305" s="252"/>
      <c r="AD305" s="252"/>
      <c r="AE305" s="252"/>
      <c r="AF305" s="252"/>
      <c r="AG305" s="252"/>
      <c r="AH305" s="252"/>
      <c r="AI305" s="252"/>
      <c r="AJ305" s="205"/>
      <c r="AK305" s="205"/>
      <c r="AL305" s="205"/>
    </row>
    <row r="306" spans="1:38" s="82" customFormat="1" ht="14.25" customHeight="1">
      <c r="A306" s="195"/>
      <c r="B306" s="473"/>
      <c r="C306" s="203"/>
      <c r="D306" s="205"/>
      <c r="E306" s="205"/>
      <c r="F306" s="205"/>
      <c r="G306" s="205"/>
      <c r="H306" s="205"/>
      <c r="I306" s="205"/>
      <c r="J306" s="205"/>
      <c r="K306" s="205"/>
      <c r="L306" s="205"/>
      <c r="M306" s="205"/>
      <c r="N306" s="205"/>
      <c r="O306" s="205"/>
      <c r="P306" s="205"/>
      <c r="Q306" s="205"/>
      <c r="R306" s="205"/>
      <c r="S306" s="252"/>
      <c r="T306" s="252"/>
      <c r="U306" s="252"/>
      <c r="V306" s="252"/>
      <c r="W306" s="252"/>
      <c r="X306" s="252"/>
      <c r="Y306" s="252"/>
      <c r="Z306" s="252"/>
      <c r="AA306" s="252"/>
      <c r="AB306" s="252"/>
      <c r="AC306" s="252"/>
      <c r="AD306" s="252"/>
      <c r="AE306" s="252"/>
      <c r="AF306" s="252"/>
      <c r="AG306" s="252"/>
      <c r="AH306" s="252"/>
      <c r="AI306" s="252"/>
      <c r="AJ306" s="205"/>
      <c r="AK306" s="205"/>
      <c r="AL306" s="205"/>
    </row>
    <row r="307" spans="1:38" s="82" customFormat="1" ht="14.25" customHeight="1">
      <c r="A307" s="195"/>
      <c r="B307" s="473"/>
      <c r="C307" s="203"/>
      <c r="D307" s="205"/>
      <c r="E307" s="205"/>
      <c r="F307" s="205"/>
      <c r="G307" s="205"/>
      <c r="H307" s="205"/>
      <c r="I307" s="205"/>
      <c r="J307" s="205"/>
      <c r="K307" s="205"/>
      <c r="L307" s="205"/>
      <c r="M307" s="205"/>
      <c r="N307" s="205"/>
      <c r="O307" s="205"/>
      <c r="P307" s="205"/>
      <c r="Q307" s="205"/>
      <c r="R307" s="205"/>
      <c r="S307" s="252"/>
      <c r="T307" s="252"/>
      <c r="U307" s="252"/>
      <c r="V307" s="252"/>
      <c r="W307" s="252"/>
      <c r="X307" s="252"/>
      <c r="Y307" s="252"/>
      <c r="Z307" s="252"/>
      <c r="AA307" s="252"/>
      <c r="AB307" s="252"/>
      <c r="AC307" s="252"/>
      <c r="AD307" s="252"/>
      <c r="AE307" s="252"/>
      <c r="AF307" s="252"/>
      <c r="AG307" s="252"/>
      <c r="AH307" s="252"/>
      <c r="AI307" s="252"/>
      <c r="AJ307" s="205"/>
      <c r="AK307" s="205"/>
      <c r="AL307" s="205"/>
    </row>
    <row r="308" spans="1:38" ht="14.25" customHeight="1">
      <c r="E308" s="184"/>
      <c r="F308" s="183"/>
      <c r="G308" s="183"/>
      <c r="H308" s="183"/>
      <c r="I308" s="183"/>
      <c r="J308" s="183"/>
      <c r="K308" s="183"/>
      <c r="L308" s="183"/>
      <c r="M308" s="183"/>
      <c r="N308" s="183"/>
      <c r="O308" s="183"/>
      <c r="P308" s="183"/>
      <c r="Q308" s="183"/>
      <c r="R308" s="183"/>
    </row>
    <row r="309" spans="1:38" ht="14.25" customHeight="1"/>
    <row r="310" spans="1:38" ht="14.25" customHeight="1"/>
    <row r="311" spans="1:38" ht="14.25" customHeight="1"/>
    <row r="312" spans="1:38" ht="14.25" customHeight="1">
      <c r="E312" s="183"/>
    </row>
    <row r="313" spans="1:38" ht="14.25" customHeight="1"/>
    <row r="314" spans="1:38" ht="14.25" customHeight="1"/>
    <row r="315" spans="1:38" ht="14.25" customHeight="1"/>
    <row r="316" spans="1:38" ht="14.25" customHeight="1"/>
    <row r="317" spans="1:38" ht="14.25" customHeight="1"/>
    <row r="318" spans="1:38" ht="14.25" customHeight="1"/>
    <row r="319" spans="1:38" ht="14.25" customHeight="1"/>
    <row r="320" spans="1:38"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spans="7:21" ht="14.25" customHeight="1"/>
    <row r="354" spans="7:21" ht="14.25" customHeight="1"/>
    <row r="355" spans="7:21" ht="14.25" customHeight="1"/>
    <row r="356" spans="7:21" ht="14.25" customHeight="1"/>
    <row r="357" spans="7:21" ht="14.25" customHeight="1"/>
    <row r="358" spans="7:21" ht="14.25" customHeight="1"/>
    <row r="359" spans="7:21" ht="14.25" customHeight="1"/>
    <row r="360" spans="7:21" ht="14.25" customHeight="1"/>
    <row r="361" spans="7:21" ht="15" customHeight="1"/>
    <row r="362" spans="7:21" ht="15" customHeight="1"/>
    <row r="363" spans="7:21" ht="15" customHeight="1"/>
    <row r="364" spans="7:21" ht="15" customHeight="1"/>
    <row r="365" spans="7:21" ht="15" customHeight="1"/>
    <row r="367" spans="7:21" ht="16.5">
      <c r="G367" s="185"/>
      <c r="H367" s="185"/>
      <c r="I367" s="185"/>
      <c r="J367" s="185"/>
      <c r="K367" s="185"/>
      <c r="L367" s="185"/>
      <c r="M367" s="185"/>
      <c r="N367" s="185"/>
      <c r="O367" s="185"/>
      <c r="P367" s="185"/>
      <c r="Q367" s="185"/>
      <c r="R367" s="185"/>
      <c r="S367" s="185"/>
      <c r="T367" s="185"/>
      <c r="U367" s="185"/>
    </row>
    <row r="368" spans="7:21" ht="16.5">
      <c r="G368" s="185"/>
      <c r="H368" s="185"/>
      <c r="I368" s="185"/>
      <c r="J368" s="185"/>
      <c r="K368" s="185"/>
      <c r="L368" s="185"/>
      <c r="M368" s="185"/>
      <c r="N368" s="185"/>
      <c r="O368" s="185"/>
      <c r="P368" s="185"/>
      <c r="Q368" s="185"/>
      <c r="R368" s="185"/>
      <c r="S368" s="185"/>
      <c r="T368" s="185"/>
      <c r="U368" s="185"/>
    </row>
  </sheetData>
  <sheetProtection algorithmName="SHA-512" hashValue="afaIU/M/COhAXgRsMxHsq9JQSzpKKSU3/QP4FTSzpJbke/autE5whECXH4mV93/B7IIoksPeLoDO//PEZHmr9g==" saltValue="bwLheIS2qnsLjnoJnyRXLQ==" spinCount="100000" sheet="1" objects="1" scenarios="1"/>
  <protectedRanges>
    <protectedRange sqref="E171:G180 I171:J180 O171:Q180 E195:G204 I195:J204 O195:Q204 E217:G226 I217:J226 O217:Q226" name="Rango2"/>
    <protectedRange sqref="L40:N59 E89:H108 L89:N108 E138:H148 L138:N148 E244:H248 L244:N248 E40:H59" name="Rango1"/>
  </protectedRanges>
  <mergeCells count="106">
    <mergeCell ref="E20:S23"/>
    <mergeCell ref="L38:N38"/>
    <mergeCell ref="E61:R61"/>
    <mergeCell ref="E74:R75"/>
    <mergeCell ref="E71:R72"/>
    <mergeCell ref="E68:R68"/>
    <mergeCell ref="E37:E39"/>
    <mergeCell ref="F37:F39"/>
    <mergeCell ref="G37:G39"/>
    <mergeCell ref="H37:H39"/>
    <mergeCell ref="I38:K38"/>
    <mergeCell ref="I37:N37"/>
    <mergeCell ref="O37:Q38"/>
    <mergeCell ref="R37:R39"/>
    <mergeCell ref="E33:S34"/>
    <mergeCell ref="E250:R251"/>
    <mergeCell ref="O193:Q193"/>
    <mergeCell ref="E206:T206"/>
    <mergeCell ref="E185:U185"/>
    <mergeCell ref="E186:U186"/>
    <mergeCell ref="E168:E170"/>
    <mergeCell ref="E192:E194"/>
    <mergeCell ref="J214:J216"/>
    <mergeCell ref="K214:K216"/>
    <mergeCell ref="L214:Q214"/>
    <mergeCell ref="R214:T215"/>
    <mergeCell ref="L215:N215"/>
    <mergeCell ref="H241:H243"/>
    <mergeCell ref="E239:S239"/>
    <mergeCell ref="E230:U230"/>
    <mergeCell ref="H168:I168"/>
    <mergeCell ref="G192:G194"/>
    <mergeCell ref="U214:U216"/>
    <mergeCell ref="E214:E216"/>
    <mergeCell ref="H214:I214"/>
    <mergeCell ref="E207:U207"/>
    <mergeCell ref="I242:K242"/>
    <mergeCell ref="E241:E243"/>
    <mergeCell ref="L242:N242"/>
    <mergeCell ref="E237:S237"/>
    <mergeCell ref="E182:T182"/>
    <mergeCell ref="O169:Q169"/>
    <mergeCell ref="F192:F194"/>
    <mergeCell ref="AG156:AT156"/>
    <mergeCell ref="H192:I192"/>
    <mergeCell ref="F241:F243"/>
    <mergeCell ref="G241:G243"/>
    <mergeCell ref="E208:U208"/>
    <mergeCell ref="I241:N241"/>
    <mergeCell ref="F168:F170"/>
    <mergeCell ref="G168:G170"/>
    <mergeCell ref="E228:T228"/>
    <mergeCell ref="F214:F216"/>
    <mergeCell ref="G214:G216"/>
    <mergeCell ref="L169:N169"/>
    <mergeCell ref="R241:R243"/>
    <mergeCell ref="O241:Q242"/>
    <mergeCell ref="E235:S235"/>
    <mergeCell ref="E229:U229"/>
    <mergeCell ref="U192:U194"/>
    <mergeCell ref="U168:U170"/>
    <mergeCell ref="E183:T183"/>
    <mergeCell ref="O215:Q215"/>
    <mergeCell ref="AU156:BE156"/>
    <mergeCell ref="E156:S156"/>
    <mergeCell ref="E158:S159"/>
    <mergeCell ref="E184:T184"/>
    <mergeCell ref="E16:S18"/>
    <mergeCell ref="E70:R70"/>
    <mergeCell ref="E119:R120"/>
    <mergeCell ref="R86:R88"/>
    <mergeCell ref="E79:R80"/>
    <mergeCell ref="E110:R110"/>
    <mergeCell ref="L87:N87"/>
    <mergeCell ref="E86:E88"/>
    <mergeCell ref="F86:F88"/>
    <mergeCell ref="G86:G88"/>
    <mergeCell ref="H86:H88"/>
    <mergeCell ref="O86:Q87"/>
    <mergeCell ref="E24:S24"/>
    <mergeCell ref="E84:R84"/>
    <mergeCell ref="E117:R117"/>
    <mergeCell ref="L136:N136"/>
    <mergeCell ref="R135:R137"/>
    <mergeCell ref="I87:K87"/>
    <mergeCell ref="I86:N86"/>
    <mergeCell ref="E127:S127"/>
    <mergeCell ref="L192:Q192"/>
    <mergeCell ref="R192:T193"/>
    <mergeCell ref="J192:J194"/>
    <mergeCell ref="K192:K194"/>
    <mergeCell ref="J168:J170"/>
    <mergeCell ref="K168:K170"/>
    <mergeCell ref="L168:Q168"/>
    <mergeCell ref="E135:E137"/>
    <mergeCell ref="L193:N193"/>
    <mergeCell ref="I136:K136"/>
    <mergeCell ref="E151:S152"/>
    <mergeCell ref="R168:T169"/>
    <mergeCell ref="E154:S155"/>
    <mergeCell ref="O135:Q136"/>
    <mergeCell ref="F135:F137"/>
    <mergeCell ref="G135:G137"/>
    <mergeCell ref="H135:H137"/>
    <mergeCell ref="I135:N135"/>
    <mergeCell ref="E150:R150"/>
  </mergeCells>
  <conditionalFormatting sqref="O40:R59">
    <cfRule type="expression" dxfId="1371" priority="268" stopIfTrue="1">
      <formula>ISNUMBER(O40)</formula>
    </cfRule>
  </conditionalFormatting>
  <conditionalFormatting sqref="H40:H59">
    <cfRule type="expression" dxfId="1370" priority="270" stopIfTrue="1">
      <formula>AND(OR(ISTEXT(F40),ISTEXT(G40)),ISBLANK(H40))</formula>
    </cfRule>
  </conditionalFormatting>
  <conditionalFormatting sqref="L41 L43:L59">
    <cfRule type="expression" dxfId="1369" priority="274" stopIfTrue="1">
      <formula>ISNUMBER(L41)</formula>
    </cfRule>
  </conditionalFormatting>
  <conditionalFormatting sqref="M41:M59">
    <cfRule type="expression" dxfId="1368" priority="254" stopIfTrue="1">
      <formula>ISNUMBER(M41)</formula>
    </cfRule>
  </conditionalFormatting>
  <conditionalFormatting sqref="M40:M59">
    <cfRule type="expression" dxfId="1367" priority="255">
      <formula>ISNUMBER(M40)</formula>
    </cfRule>
    <cfRule type="expression" dxfId="1366" priority="256">
      <formula>$G40="Otro (ud)"</formula>
    </cfRule>
  </conditionalFormatting>
  <conditionalFormatting sqref="N41:N59">
    <cfRule type="expression" dxfId="1365" priority="251" stopIfTrue="1">
      <formula>ISNUMBER(N41)</formula>
    </cfRule>
  </conditionalFormatting>
  <conditionalFormatting sqref="N40:N59">
    <cfRule type="expression" dxfId="1364" priority="252">
      <formula>ISNUMBER(N40)</formula>
    </cfRule>
    <cfRule type="expression" dxfId="1363" priority="253">
      <formula>$G40="Otro (ud)"</formula>
    </cfRule>
  </conditionalFormatting>
  <conditionalFormatting sqref="O244:R248">
    <cfRule type="expression" dxfId="1362" priority="226" stopIfTrue="1">
      <formula>ISNUMBER(O244)</formula>
    </cfRule>
  </conditionalFormatting>
  <conditionalFormatting sqref="H138:H148">
    <cfRule type="expression" dxfId="1361" priority="214" stopIfTrue="1">
      <formula>AND(OR(ISTEXT(F138),ISTEXT(G138)),ISBLANK(H138))</formula>
    </cfRule>
  </conditionalFormatting>
  <conditionalFormatting sqref="I139:K148 J138:K138">
    <cfRule type="expression" dxfId="1360" priority="211" stopIfTrue="1">
      <formula>ISNUMBER(I138)</formula>
    </cfRule>
    <cfRule type="expression" dxfId="1359" priority="212" stopIfTrue="1">
      <formula>ISTEXT($G138)</formula>
    </cfRule>
  </conditionalFormatting>
  <conditionalFormatting sqref="O138:R148 O149:Q149">
    <cfRule type="expression" dxfId="1358" priority="209" stopIfTrue="1">
      <formula>ISNUMBER(O138)</formula>
    </cfRule>
  </conditionalFormatting>
  <conditionalFormatting sqref="E40:E59">
    <cfRule type="expression" dxfId="1357" priority="204" stopIfTrue="1">
      <formula>E40=""</formula>
    </cfRule>
  </conditionalFormatting>
  <conditionalFormatting sqref="F138:F148">
    <cfRule type="expression" dxfId="1356" priority="198">
      <formula>F138&lt;&gt;""</formula>
    </cfRule>
    <cfRule type="expression" dxfId="1355" priority="199">
      <formula>ISTEXT(E138)</formula>
    </cfRule>
  </conditionalFormatting>
  <conditionalFormatting sqref="G138:G148">
    <cfRule type="expression" dxfId="1354" priority="196">
      <formula>G138&lt;&gt;""</formula>
    </cfRule>
    <cfRule type="expression" dxfId="1353" priority="197">
      <formula>ISTEXT(F138)</formula>
    </cfRule>
  </conditionalFormatting>
  <conditionalFormatting sqref="G244:G248">
    <cfRule type="expression" dxfId="1352" priority="195" stopIfTrue="1">
      <formula>AND(OR(ISTEXT(E244),ISTEXT(F244)),ISBLANK(G244))</formula>
    </cfRule>
  </conditionalFormatting>
  <conditionalFormatting sqref="F171:G180">
    <cfRule type="expression" dxfId="1351" priority="186" stopIfTrue="1">
      <formula>F171&lt;&gt;""</formula>
    </cfRule>
  </conditionalFormatting>
  <conditionalFormatting sqref="K171:K180">
    <cfRule type="expression" dxfId="1350" priority="194" stopIfTrue="1">
      <formula>K171&lt;&gt;""</formula>
    </cfRule>
  </conditionalFormatting>
  <conditionalFormatting sqref="H171:H180">
    <cfRule type="expression" dxfId="1349" priority="168" stopIfTrue="1">
      <formula>H171&lt;&gt;""</formula>
    </cfRule>
  </conditionalFormatting>
  <conditionalFormatting sqref="H171:H180">
    <cfRule type="expression" dxfId="1348" priority="166" stopIfTrue="1">
      <formula>F171="Otros"</formula>
    </cfRule>
    <cfRule type="expression" dxfId="1347" priority="167" stopIfTrue="1">
      <formula>G171=""</formula>
    </cfRule>
  </conditionalFormatting>
  <conditionalFormatting sqref="J171:J180">
    <cfRule type="expression" dxfId="1346" priority="161" stopIfTrue="1">
      <formula>J171&lt;&gt;""</formula>
    </cfRule>
    <cfRule type="expression" dxfId="1345" priority="162" stopIfTrue="1">
      <formula>F171&lt;&gt;""</formula>
    </cfRule>
  </conditionalFormatting>
  <conditionalFormatting sqref="R171:T181">
    <cfRule type="expression" dxfId="1344" priority="158" stopIfTrue="1">
      <formula>ISNUMBER(R171)</formula>
    </cfRule>
  </conditionalFormatting>
  <conditionalFormatting sqref="F195:G204">
    <cfRule type="expression" dxfId="1343" priority="148" stopIfTrue="1">
      <formula>F195&lt;&gt;""</formula>
    </cfRule>
  </conditionalFormatting>
  <conditionalFormatting sqref="K195:K204">
    <cfRule type="expression" dxfId="1342" priority="156" stopIfTrue="1">
      <formula>K195&lt;&gt;""</formula>
    </cfRule>
  </conditionalFormatting>
  <conditionalFormatting sqref="J195:J204">
    <cfRule type="expression" dxfId="1341" priority="140" stopIfTrue="1">
      <formula>J195&lt;&gt;""</formula>
    </cfRule>
    <cfRule type="expression" dxfId="1340" priority="141" stopIfTrue="1">
      <formula>F195&lt;&gt;""</formula>
    </cfRule>
  </conditionalFormatting>
  <conditionalFormatting sqref="O196:Q204 P195:Q195">
    <cfRule type="expression" dxfId="1339" priority="138" stopIfTrue="1">
      <formula>O195&lt;&gt;""</formula>
    </cfRule>
  </conditionalFormatting>
  <conditionalFormatting sqref="R195:T205">
    <cfRule type="expression" dxfId="1338" priority="137" stopIfTrue="1">
      <formula>ISNUMBER(R195)</formula>
    </cfRule>
  </conditionalFormatting>
  <conditionalFormatting sqref="R217:T227">
    <cfRule type="expression" dxfId="1337" priority="123" stopIfTrue="1">
      <formula>ISNUMBER(R217)</formula>
    </cfRule>
  </conditionalFormatting>
  <conditionalFormatting sqref="F217:G226">
    <cfRule type="expression" dxfId="1336" priority="134" stopIfTrue="1">
      <formula>F217&lt;&gt;""</formula>
    </cfRule>
  </conditionalFormatting>
  <conditionalFormatting sqref="K217:K226">
    <cfRule type="expression" dxfId="1335" priority="135" stopIfTrue="1">
      <formula>K217&lt;&gt;""</formula>
    </cfRule>
  </conditionalFormatting>
  <conditionalFormatting sqref="J217:J226">
    <cfRule type="expression" dxfId="1334" priority="126" stopIfTrue="1">
      <formula>J217&lt;&gt;""</formula>
    </cfRule>
    <cfRule type="expression" dxfId="1333" priority="127" stopIfTrue="1">
      <formula>F217&lt;&gt;""</formula>
    </cfRule>
  </conditionalFormatting>
  <conditionalFormatting sqref="U171:U180">
    <cfRule type="expression" dxfId="1332" priority="113" stopIfTrue="1">
      <formula>ISNUMBER(U171)</formula>
    </cfRule>
  </conditionalFormatting>
  <conditionalFormatting sqref="U195:U204">
    <cfRule type="expression" dxfId="1331" priority="112" stopIfTrue="1">
      <formula>ISNUMBER(U195)</formula>
    </cfRule>
  </conditionalFormatting>
  <conditionalFormatting sqref="U217:U226">
    <cfRule type="expression" dxfId="1330" priority="111" stopIfTrue="1">
      <formula>ISNUMBER(U217)</formula>
    </cfRule>
  </conditionalFormatting>
  <conditionalFormatting sqref="L40:L59">
    <cfRule type="expression" dxfId="1329" priority="101" stopIfTrue="1">
      <formula>ISNUMBER(L40)</formula>
    </cfRule>
  </conditionalFormatting>
  <conditionalFormatting sqref="L40:L59">
    <cfRule type="expression" dxfId="1328" priority="102">
      <formula>ISNUMBER(L40)</formula>
    </cfRule>
    <cfRule type="expression" dxfId="1327" priority="103">
      <formula>$G40="Otro (ud)"</formula>
    </cfRule>
  </conditionalFormatting>
  <conditionalFormatting sqref="M138:M148">
    <cfRule type="expression" dxfId="1326" priority="99">
      <formula>ISNUMBER(M138)</formula>
    </cfRule>
    <cfRule type="expression" dxfId="1325" priority="100">
      <formula>$G138="Otro (ud)"</formula>
    </cfRule>
  </conditionalFormatting>
  <conditionalFormatting sqref="N138:N148">
    <cfRule type="expression" dxfId="1324" priority="97">
      <formula>ISNUMBER(N138)</formula>
    </cfRule>
    <cfRule type="expression" dxfId="1323" priority="98">
      <formula>$G138="Otro (ud)"</formula>
    </cfRule>
  </conditionalFormatting>
  <conditionalFormatting sqref="L138:L148">
    <cfRule type="expression" dxfId="1322" priority="94" stopIfTrue="1">
      <formula>ISNUMBER(L138)</formula>
    </cfRule>
  </conditionalFormatting>
  <conditionalFormatting sqref="L138:L148">
    <cfRule type="expression" dxfId="1321" priority="95">
      <formula>ISNUMBER(L138)</formula>
    </cfRule>
    <cfRule type="expression" dxfId="1320" priority="96">
      <formula>$G138="Otro (ud)"</formula>
    </cfRule>
  </conditionalFormatting>
  <conditionalFormatting sqref="I171:I180">
    <cfRule type="expression" dxfId="1319" priority="91" stopIfTrue="1">
      <formula>ISNUMBER(I171)</formula>
    </cfRule>
    <cfRule type="expression" dxfId="1318" priority="93">
      <formula>$F171="Otros"</formula>
    </cfRule>
  </conditionalFormatting>
  <conditionalFormatting sqref="O171:O180">
    <cfRule type="expression" dxfId="1317" priority="81" stopIfTrue="1">
      <formula>ISNUMBER(O171)</formula>
    </cfRule>
  </conditionalFormatting>
  <conditionalFormatting sqref="O171:O180">
    <cfRule type="expression" dxfId="1316" priority="83">
      <formula>$F171="Otros"</formula>
    </cfRule>
  </conditionalFormatting>
  <conditionalFormatting sqref="P171:P180">
    <cfRule type="expression" dxfId="1315" priority="79" stopIfTrue="1">
      <formula>ISNUMBER(P171)</formula>
    </cfRule>
  </conditionalFormatting>
  <conditionalFormatting sqref="P171:P180">
    <cfRule type="expression" dxfId="1314" priority="80">
      <formula>$F171="Otros"</formula>
    </cfRule>
  </conditionalFormatting>
  <conditionalFormatting sqref="Q171:Q180">
    <cfRule type="expression" dxfId="1313" priority="77" stopIfTrue="1">
      <formula>ISNUMBER(Q171)</formula>
    </cfRule>
  </conditionalFormatting>
  <conditionalFormatting sqref="Q171:Q180">
    <cfRule type="expression" dxfId="1312" priority="78">
      <formula>$F171="Otros"</formula>
    </cfRule>
  </conditionalFormatting>
  <conditionalFormatting sqref="I195:I204">
    <cfRule type="expression" dxfId="1311" priority="75" stopIfTrue="1">
      <formula>ISNUMBER(I195)</formula>
    </cfRule>
    <cfRule type="expression" dxfId="1310" priority="76">
      <formula>$F195="Otros"</formula>
    </cfRule>
  </conditionalFormatting>
  <conditionalFormatting sqref="I217:I226">
    <cfRule type="expression" dxfId="1309" priority="71" stopIfTrue="1">
      <formula>ISNUMBER(I217)</formula>
    </cfRule>
    <cfRule type="expression" dxfId="1308" priority="72">
      <formula>$F217="Otros"</formula>
    </cfRule>
  </conditionalFormatting>
  <conditionalFormatting sqref="I245:K248 J244:K244">
    <cfRule type="expression" dxfId="1307" priority="66">
      <formula>I244&lt;&gt;""</formula>
    </cfRule>
  </conditionalFormatting>
  <conditionalFormatting sqref="F40:F59">
    <cfRule type="expression" dxfId="1306" priority="64">
      <formula>F40&lt;&gt;""</formula>
    </cfRule>
  </conditionalFormatting>
  <conditionalFormatting sqref="G40:G59">
    <cfRule type="expression" dxfId="1305" priority="63">
      <formula>G40&lt;&gt;""</formula>
    </cfRule>
  </conditionalFormatting>
  <conditionalFormatting sqref="H244:H248">
    <cfRule type="expression" dxfId="1304" priority="62" stopIfTrue="1">
      <formula>AND(OR(ISTEXT(F244),ISTEXT(G244)),ISBLANK(H244))</formula>
    </cfRule>
  </conditionalFormatting>
  <conditionalFormatting sqref="F244:F248">
    <cfRule type="expression" dxfId="1303" priority="61" stopIfTrue="1">
      <formula>F244&lt;&gt;""</formula>
    </cfRule>
  </conditionalFormatting>
  <conditionalFormatting sqref="L171:N180">
    <cfRule type="expression" dxfId="1302" priority="55" stopIfTrue="1">
      <formula>$F171="Otros"</formula>
    </cfRule>
    <cfRule type="expression" dxfId="1301" priority="56" stopIfTrue="1">
      <formula>L171=""</formula>
    </cfRule>
    <cfRule type="expression" dxfId="1300" priority="57" stopIfTrue="1">
      <formula>L171&lt;&gt;""</formula>
    </cfRule>
  </conditionalFormatting>
  <conditionalFormatting sqref="I138:K148">
    <cfRule type="expression" dxfId="1299" priority="52" stopIfTrue="1">
      <formula>$G138="Otro (ud)"</formula>
    </cfRule>
    <cfRule type="expression" dxfId="1298" priority="53" stopIfTrue="1">
      <formula>I138=""</formula>
    </cfRule>
    <cfRule type="expression" dxfId="1297" priority="54" stopIfTrue="1">
      <formula>I138&lt;&gt;""</formula>
    </cfRule>
  </conditionalFormatting>
  <conditionalFormatting sqref="H195:H204">
    <cfRule type="expression" dxfId="1296" priority="51" stopIfTrue="1">
      <formula>H195&lt;&gt;""</formula>
    </cfRule>
  </conditionalFormatting>
  <conditionalFormatting sqref="H195:H204">
    <cfRule type="expression" dxfId="1295" priority="49" stopIfTrue="1">
      <formula>F195="Otros"</formula>
    </cfRule>
    <cfRule type="expression" dxfId="1294" priority="50" stopIfTrue="1">
      <formula>G195=""</formula>
    </cfRule>
  </conditionalFormatting>
  <conditionalFormatting sqref="L195:N204">
    <cfRule type="expression" dxfId="1293" priority="46" stopIfTrue="1">
      <formula>$F195="Otros"</formula>
    </cfRule>
    <cfRule type="expression" dxfId="1292" priority="47" stopIfTrue="1">
      <formula>L195=""</formula>
    </cfRule>
    <cfRule type="expression" dxfId="1291" priority="48" stopIfTrue="1">
      <formula>L195&lt;&gt;""</formula>
    </cfRule>
  </conditionalFormatting>
  <conditionalFormatting sqref="O195:Q204">
    <cfRule type="expression" dxfId="1290" priority="41" stopIfTrue="1">
      <formula>ISNUMBER(O195)</formula>
    </cfRule>
    <cfRule type="expression" dxfId="1289" priority="42">
      <formula>$F195="Otros"</formula>
    </cfRule>
  </conditionalFormatting>
  <conditionalFormatting sqref="H217:H226">
    <cfRule type="expression" dxfId="1288" priority="40" stopIfTrue="1">
      <formula>H217&lt;&gt;""</formula>
    </cfRule>
  </conditionalFormatting>
  <conditionalFormatting sqref="H217:H226">
    <cfRule type="expression" dxfId="1287" priority="38" stopIfTrue="1">
      <formula>F217="Otros"</formula>
    </cfRule>
    <cfRule type="expression" dxfId="1286" priority="39" stopIfTrue="1">
      <formula>G217=""</formula>
    </cfRule>
  </conditionalFormatting>
  <conditionalFormatting sqref="L217:N226">
    <cfRule type="expression" dxfId="1285" priority="35" stopIfTrue="1">
      <formula>$F217="Otros"</formula>
    </cfRule>
    <cfRule type="expression" dxfId="1284" priority="36" stopIfTrue="1">
      <formula>L217=""</formula>
    </cfRule>
    <cfRule type="expression" dxfId="1283" priority="37" stopIfTrue="1">
      <formula>L217&lt;&gt;""</formula>
    </cfRule>
  </conditionalFormatting>
  <conditionalFormatting sqref="I244:K248">
    <cfRule type="expression" dxfId="1282" priority="32" stopIfTrue="1">
      <formula>$G244="Otro (ud)"</formula>
    </cfRule>
    <cfRule type="expression" dxfId="1281" priority="33" stopIfTrue="1">
      <formula>I244=""</formula>
    </cfRule>
    <cfRule type="expression" dxfId="1280" priority="34" stopIfTrue="1">
      <formula>I244&lt;&gt;""</formula>
    </cfRule>
  </conditionalFormatting>
  <conditionalFormatting sqref="O217:Q226">
    <cfRule type="expression" dxfId="1279" priority="30" stopIfTrue="1">
      <formula>ISNUMBER(O217)</formula>
    </cfRule>
    <cfRule type="expression" dxfId="1278" priority="31">
      <formula>$F217="Otros"</formula>
    </cfRule>
  </conditionalFormatting>
  <conditionalFormatting sqref="L244:N248">
    <cfRule type="expression" dxfId="1277" priority="28" stopIfTrue="1">
      <formula>ISNUMBER(L244)</formula>
    </cfRule>
    <cfRule type="expression" dxfId="1276" priority="29">
      <formula>$G244="Otro (ud)"</formula>
    </cfRule>
  </conditionalFormatting>
  <conditionalFormatting sqref="I40:K59">
    <cfRule type="expression" dxfId="1275" priority="25" stopIfTrue="1">
      <formula>$G40="Otro (ud)"</formula>
    </cfRule>
    <cfRule type="expression" dxfId="1274" priority="26" stopIfTrue="1">
      <formula>I40=""</formula>
    </cfRule>
    <cfRule type="expression" dxfId="1273" priority="27" stopIfTrue="1">
      <formula>I40&lt;&gt;""</formula>
    </cfRule>
  </conditionalFormatting>
  <conditionalFormatting sqref="E138:E148">
    <cfRule type="expression" dxfId="1272" priority="23" stopIfTrue="1">
      <formula>E138=""</formula>
    </cfRule>
  </conditionalFormatting>
  <conditionalFormatting sqref="E171:E180">
    <cfRule type="expression" dxfId="1271" priority="22" stopIfTrue="1">
      <formula>E171=""</formula>
    </cfRule>
  </conditionalFormatting>
  <conditionalFormatting sqref="E195:E204">
    <cfRule type="expression" dxfId="1270" priority="21" stopIfTrue="1">
      <formula>E195=""</formula>
    </cfRule>
  </conditionalFormatting>
  <conditionalFormatting sqref="E217:E226">
    <cfRule type="expression" dxfId="1269" priority="20" stopIfTrue="1">
      <formula>E217=""</formula>
    </cfRule>
  </conditionalFormatting>
  <conditionalFormatting sqref="E244:E248">
    <cfRule type="expression" dxfId="1268" priority="19" stopIfTrue="1">
      <formula>E244=""</formula>
    </cfRule>
  </conditionalFormatting>
  <conditionalFormatting sqref="I89:K108">
    <cfRule type="expression" dxfId="1267" priority="1" stopIfTrue="1">
      <formula>$G89="Otro (ud)"</formula>
    </cfRule>
    <cfRule type="expression" dxfId="1266" priority="2" stopIfTrue="1">
      <formula>I89=""</formula>
    </cfRule>
    <cfRule type="expression" dxfId="1265" priority="3" stopIfTrue="1">
      <formula>I89&lt;&gt;""</formula>
    </cfRule>
  </conditionalFormatting>
  <conditionalFormatting sqref="O89:R108">
    <cfRule type="expression" dxfId="1264" priority="16" stopIfTrue="1">
      <formula>ISNUMBER(O89)</formula>
    </cfRule>
  </conditionalFormatting>
  <conditionalFormatting sqref="H89:H108">
    <cfRule type="expression" dxfId="1263" priority="17" stopIfTrue="1">
      <formula>AND(OR(ISTEXT(F89),ISTEXT(G89)),ISBLANK(H89))</formula>
    </cfRule>
  </conditionalFormatting>
  <conditionalFormatting sqref="L90 L92:L108">
    <cfRule type="expression" dxfId="1262" priority="18" stopIfTrue="1">
      <formula>ISNUMBER(L90)</formula>
    </cfRule>
  </conditionalFormatting>
  <conditionalFormatting sqref="M90:M108">
    <cfRule type="expression" dxfId="1261" priority="13" stopIfTrue="1">
      <formula>ISNUMBER(M90)</formula>
    </cfRule>
  </conditionalFormatting>
  <conditionalFormatting sqref="M89:M108">
    <cfRule type="expression" dxfId="1260" priority="14">
      <formula>ISNUMBER(M89)</formula>
    </cfRule>
    <cfRule type="expression" dxfId="1259" priority="15">
      <formula>$G89="Otro (ud)"</formula>
    </cfRule>
  </conditionalFormatting>
  <conditionalFormatting sqref="N90:N108">
    <cfRule type="expression" dxfId="1258" priority="10" stopIfTrue="1">
      <formula>ISNUMBER(N90)</formula>
    </cfRule>
  </conditionalFormatting>
  <conditionalFormatting sqref="N89:N108">
    <cfRule type="expression" dxfId="1257" priority="11">
      <formula>ISNUMBER(N89)</formula>
    </cfRule>
    <cfRule type="expression" dxfId="1256" priority="12">
      <formula>$G89="Otro (ud)"</formula>
    </cfRule>
  </conditionalFormatting>
  <conditionalFormatting sqref="E89:E108">
    <cfRule type="expression" dxfId="1255" priority="9" stopIfTrue="1">
      <formula>E89=""</formula>
    </cfRule>
  </conditionalFormatting>
  <conditionalFormatting sqref="L89:L108">
    <cfRule type="expression" dxfId="1254" priority="6" stopIfTrue="1">
      <formula>ISNUMBER(L89)</formula>
    </cfRule>
  </conditionalFormatting>
  <conditionalFormatting sqref="L89:L108">
    <cfRule type="expression" dxfId="1253" priority="7">
      <formula>ISNUMBER(L89)</formula>
    </cfRule>
    <cfRule type="expression" dxfId="1252" priority="8">
      <formula>$G89="Otro (ud)"</formula>
    </cfRule>
  </conditionalFormatting>
  <conditionalFormatting sqref="F89:F108">
    <cfRule type="expression" dxfId="1251" priority="5">
      <formula>F89&lt;&gt;""</formula>
    </cfRule>
  </conditionalFormatting>
  <conditionalFormatting sqref="G89:G108">
    <cfRule type="expression" dxfId="1250" priority="4">
      <formula>G89&lt;&gt;""</formula>
    </cfRule>
  </conditionalFormatting>
  <dataValidations count="14">
    <dataValidation type="decimal" allowBlank="1" showInputMessage="1" showErrorMessage="1" sqref="L40:N59 L244:N248 L138:N148" xr:uid="{00000000-0002-0000-0600-000000000000}">
      <formula1>0</formula1>
      <formula2>10</formula2>
    </dataValidation>
    <dataValidation type="decimal" operator="greaterThan" allowBlank="1" showInputMessage="1" showErrorMessage="1" sqref="H40:H59 H244:H248 H138:H148" xr:uid="{00000000-0002-0000-0600-000001000000}">
      <formula1>0</formula1>
    </dataValidation>
    <dataValidation type="decimal" allowBlank="1" showInputMessage="1" showErrorMessage="1" sqref="H89:H109" xr:uid="{00000000-0002-0000-0600-000002000000}">
      <formula1>0</formula1>
      <formula2>100000000</formula2>
    </dataValidation>
    <dataValidation type="decimal" allowBlank="1" showInputMessage="1" showErrorMessage="1" sqref="I109" xr:uid="{00000000-0002-0000-0600-000003000000}">
      <formula1>0</formula1>
      <formula2>500</formula2>
    </dataValidation>
    <dataValidation type="list" allowBlank="1" showInputMessage="1" showErrorMessage="1" sqref="F244:F248" xr:uid="{00000000-0002-0000-0600-000004000000}">
      <formula1>Tipo_transporte</formula1>
    </dataValidation>
    <dataValidation type="list" allowBlank="1" showInputMessage="1" showErrorMessage="1" sqref="F138:F148" xr:uid="{00000000-0002-0000-0600-000005000000}">
      <formula1>Tipo_Maquinaria</formula1>
    </dataValidation>
    <dataValidation type="list" allowBlank="1" showInputMessage="1" showErrorMessage="1" sqref="F40:F59 F89:F108" xr:uid="{00000000-0002-0000-0600-000006000000}">
      <formula1>Categoría_Veh</formula1>
    </dataValidation>
    <dataValidation type="list" allowBlank="1" showErrorMessage="1" sqref="G217:G226" xr:uid="{00000000-0002-0000-0600-000007000000}">
      <formula1>Capacidad</formula1>
    </dataValidation>
    <dataValidation type="list" allowBlank="1" showErrorMessage="1" sqref="F217:F226" xr:uid="{00000000-0002-0000-0600-000008000000}">
      <formula1>Maquinaria</formula1>
    </dataValidation>
    <dataValidation type="list" allowBlank="1" showErrorMessage="1" sqref="G195:G204" xr:uid="{00000000-0002-0000-0600-000009000000}">
      <formula1>Anchura</formula1>
    </dataValidation>
    <dataValidation type="list" allowBlank="1" showErrorMessage="1" sqref="F195:F204" xr:uid="{00000000-0002-0000-0600-00000A000000}">
      <formula1>Maquinaria_aperos</formula1>
    </dataValidation>
    <dataValidation type="list" allowBlank="1" showErrorMessage="1" sqref="G171:G180" xr:uid="{00000000-0002-0000-0600-00000B000000}">
      <formula1>Textura_profundidad</formula1>
    </dataValidation>
    <dataValidation type="list" allowBlank="1" showErrorMessage="1" sqref="F171:F180" xr:uid="{00000000-0002-0000-0600-00000C000000}">
      <formula1>Tipo_de_apero</formula1>
    </dataValidation>
    <dataValidation type="decimal" allowBlank="1" showErrorMessage="1" sqref="J171:J180 J195:J204 J217:J226" xr:uid="{00000000-0002-0000-0600-00000D000000}">
      <formula1>0</formula1>
      <formula2>100000000</formula2>
    </dataValidation>
  </dataValidations>
  <hyperlinks>
    <hyperlink ref="E61:R61" r:id="rId1" display="(1)Categoría de vehículo según la clasificación de vehículos la UNECE (United Nations Economic Commission for Europe): https://unece.org/classification-and-definition-vehicles" xr:uid="{00000000-0004-0000-0600-000000000000}"/>
    <hyperlink ref="E71:R72" r:id="rId2" display="(3) Cantidad de combustible expresada en las unidades indicadas en la columna “Tipo de combustible”. Si solo dispone del dato en euros gastados en combustible en ese periodo, se recomienda realizar la conversión a litros consumidos a partir de los precios" xr:uid="{00000000-0004-0000-0600-000001000000}"/>
    <hyperlink ref="E150:R150" r:id="rId3" display="https://www.miteco.gob.es/es/calidad-y-evaluacion-ambiental/temas/sistema-espanol-de-inventario-sei-/08060708-maquinaria-movil_tcm30-456063.pdf" xr:uid="{00000000-0004-0000-0600-000002000000}"/>
    <hyperlink ref="A5" location="'3. Datos Cultivos'!A1" display="3. Datos cultivos" xr:uid="{00000000-0004-0000-0600-000003000000}"/>
    <hyperlink ref="A7" location="'5. Instalaciones fijas'!A1" display="5. Instalaciones fijas" xr:uid="{00000000-0004-0000-0600-000004000000}"/>
    <hyperlink ref="A9" location="'7. Emisiones Fugitivas'!A1" display="7. Emisiones fugitivas" xr:uid="{00000000-0004-0000-0600-000005000000}"/>
    <hyperlink ref="A10" location="'8. Emisiones de proceso'!A1" display="8. Emisiones de proceso" xr:uid="{00000000-0004-0000-0600-000006000000}"/>
    <hyperlink ref="A11" location="'9. Información adicional'!A1" display="9. Información adicional" xr:uid="{00000000-0004-0000-0600-000007000000}"/>
    <hyperlink ref="A12" location="'10. Electricidad y otras energ.'!A1" display="10. Electricidad y otras energías" xr:uid="{00000000-0004-0000-0600-000008000000}"/>
    <hyperlink ref="A13" location="'11. Informe final. Resultados'!A1" display="11. Informe final: Resultados" xr:uid="{00000000-0004-0000-0600-000009000000}"/>
    <hyperlink ref="A14" location="'12. Factores de emisión'!A1" display="12. Factores de emisión" xr:uid="{00000000-0004-0000-0600-00000A000000}"/>
    <hyperlink ref="A15" location="'13. Revisiones calculadora'!A1" display="13. Revisiones de la calculadora" xr:uid="{00000000-0004-0000-0600-00000B000000}"/>
    <hyperlink ref="A3" location="'1.Datos generales organización '!A1" display="1. Datos de la organización" xr:uid="{00000000-0004-0000-0600-00000C000000}"/>
    <hyperlink ref="A4" location="'2. Hoja de trabajo. Consumos'!A1" display="2. Hoja de trabajo. Consumos" xr:uid="{00000000-0004-0000-0600-00000D000000}"/>
    <hyperlink ref="A6" location="'4. Emisiones cultivos'!A1" display="4. Emisiones cultivos" xr:uid="{00000000-0004-0000-0600-00000E000000}"/>
    <hyperlink ref="E110:R110" r:id="rId4" display="(1)Categoría de vehículo según la clasificación de vehículos la UNECE (United Nations Economic Commission for Europe): https://unece.org/classification-and-definition-vehicles" xr:uid="{00000000-0004-0000-0600-00000F000000}"/>
  </hyperlinks>
  <pageMargins left="0.74803149606299213" right="0.74803149606299213" top="0.98425196850393704" bottom="0.98425196850393704" header="0" footer="0"/>
  <pageSetup paperSize="256" scale="47" orientation="portrait" r:id="rId5"/>
  <headerFooter alignWithMargins="0"/>
  <drawing r:id="rId6"/>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E000000}">
          <x14:formula1>
            <xm:f>INDIRECT("Combustible_No_Carr_"&amp;Datos!$E2015)</xm:f>
          </x14:formula1>
          <xm:sqref>G244:G248</xm:sqref>
        </x14:dataValidation>
        <x14:dataValidation type="list" allowBlank="1" showInputMessage="1" showErrorMessage="1" xr:uid="{00000000-0002-0000-0600-00000F000000}">
          <x14:formula1>
            <xm:f>INDIRECT("Comb_VehA2_"&amp;Datos!E1626&amp;"_"&amp;Datos!$D$6)</xm:f>
          </x14:formula1>
          <xm:sqref>G89:G108</xm:sqref>
        </x14:dataValidation>
        <x14:dataValidation type="list" allowBlank="1" showInputMessage="1" showErrorMessage="1" xr:uid="{00000000-0002-0000-0600-000010000000}">
          <x14:formula1>
            <xm:f>INDIRECT("Comb_VehA1_"&amp;Datos!E1529&amp;"_"&amp;Datos!$D$6)</xm:f>
          </x14:formula1>
          <xm:sqref>G40:G59</xm:sqref>
        </x14:dataValidation>
        <x14:dataValidation type="list" allowBlank="1" showInputMessage="1" showErrorMessage="1" xr:uid="{00000000-0002-0000-0600-000011000000}">
          <x14:formula1>
            <xm:f>INDIRECT("Comb_Maq_"&amp;Datos!$E1750&amp;"_"&amp;Datos!$D$6)</xm:f>
          </x14:formula1>
          <xm:sqref>G138:G148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A1:AC102"/>
  <sheetViews>
    <sheetView showRowColHeaders="0" zoomScaleNormal="100" zoomScaleSheetLayoutView="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6.5"/>
  <cols>
    <col min="1" max="1" width="27" style="195" customWidth="1"/>
    <col min="2" max="2" width="0.5703125" style="473" customWidth="1"/>
    <col min="3" max="3" width="1" style="82" customWidth="1"/>
    <col min="4" max="4" width="1.5703125" style="62" customWidth="1"/>
    <col min="5" max="5" width="24.7109375" style="62" customWidth="1"/>
    <col min="6" max="6" width="14.7109375" style="62" customWidth="1"/>
    <col min="7" max="7" width="19.85546875" style="62" customWidth="1"/>
    <col min="8" max="8" width="8.28515625" style="62" customWidth="1"/>
    <col min="9" max="9" width="14.7109375" style="62" customWidth="1"/>
    <col min="10" max="10" width="11.7109375" style="73" customWidth="1"/>
    <col min="11" max="11" width="17.28515625" style="62" customWidth="1"/>
    <col min="12" max="12" width="12.28515625" style="62" customWidth="1"/>
    <col min="13" max="13" width="11.7109375" style="62" customWidth="1"/>
    <col min="14" max="14" width="12" style="62" customWidth="1"/>
    <col min="15" max="15" width="12.7109375" style="62" customWidth="1"/>
    <col min="16" max="16" width="3.5703125" style="62" customWidth="1"/>
    <col min="17" max="17" width="11.85546875" style="62" customWidth="1"/>
    <col min="18" max="20" width="11.42578125" style="62" customWidth="1"/>
    <col min="21" max="16384" width="11.42578125" style="62"/>
  </cols>
  <sheetData>
    <row r="1" spans="1:22" ht="36" customHeight="1">
      <c r="A1" s="80"/>
      <c r="C1" s="905" t="s">
        <v>446</v>
      </c>
      <c r="D1" s="906"/>
      <c r="E1" s="906"/>
      <c r="F1" s="906"/>
      <c r="G1" s="906"/>
      <c r="H1" s="906"/>
      <c r="I1" s="906"/>
      <c r="J1" s="906"/>
      <c r="K1" s="906"/>
      <c r="L1" s="906"/>
      <c r="M1" s="906"/>
      <c r="N1" s="906"/>
      <c r="O1" s="906"/>
      <c r="P1" s="939"/>
      <c r="Q1" s="88"/>
    </row>
    <row r="2" spans="1:22" s="88" customFormat="1" ht="36" customHeight="1">
      <c r="A2" s="195"/>
      <c r="B2" s="474"/>
      <c r="C2" s="82"/>
      <c r="D2" s="82"/>
      <c r="E2" s="815"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F2" s="82"/>
      <c r="G2" s="175"/>
      <c r="J2" s="89"/>
      <c r="K2" s="89"/>
      <c r="L2" s="89"/>
      <c r="M2" s="89"/>
      <c r="N2" s="89"/>
      <c r="O2" s="89"/>
      <c r="P2" s="89"/>
      <c r="Q2" s="89"/>
    </row>
    <row r="3" spans="1:22" s="88" customFormat="1" ht="15" customHeight="1">
      <c r="A3" s="1306" t="s">
        <v>42</v>
      </c>
      <c r="B3" s="623"/>
      <c r="C3" s="82"/>
      <c r="E3" s="940" t="s">
        <v>447</v>
      </c>
      <c r="F3" s="940"/>
      <c r="G3" s="940"/>
      <c r="H3" s="940"/>
      <c r="I3" s="940"/>
      <c r="J3" s="940"/>
      <c r="K3" s="940"/>
      <c r="L3" s="940"/>
      <c r="M3" s="940"/>
      <c r="N3" s="940"/>
      <c r="O3" s="940"/>
      <c r="P3" s="72"/>
      <c r="Q3" s="72"/>
      <c r="R3" s="72"/>
      <c r="S3" s="72"/>
      <c r="T3" s="105"/>
      <c r="U3" s="105"/>
      <c r="V3" s="154"/>
    </row>
    <row r="4" spans="1:22" s="88" customFormat="1" ht="15" customHeight="1">
      <c r="A4" s="1306" t="s">
        <v>44</v>
      </c>
      <c r="B4" s="623"/>
      <c r="C4" s="82"/>
      <c r="E4" s="940"/>
      <c r="F4" s="940"/>
      <c r="G4" s="940"/>
      <c r="H4" s="940"/>
      <c r="I4" s="940"/>
      <c r="J4" s="940"/>
      <c r="K4" s="940"/>
      <c r="L4" s="940"/>
      <c r="M4" s="940"/>
      <c r="N4" s="940"/>
      <c r="O4" s="940"/>
      <c r="P4" s="72"/>
      <c r="Q4" s="72"/>
      <c r="R4" s="72"/>
      <c r="S4" s="72"/>
      <c r="T4" s="105"/>
      <c r="U4" s="105"/>
      <c r="V4" s="154"/>
    </row>
    <row r="5" spans="1:22" s="88" customFormat="1" ht="15" customHeight="1">
      <c r="A5" s="1306" t="s">
        <v>45</v>
      </c>
      <c r="B5" s="623"/>
      <c r="C5" s="82"/>
      <c r="E5" s="374"/>
      <c r="F5" s="374"/>
      <c r="G5" s="374"/>
      <c r="H5" s="374"/>
      <c r="I5" s="374"/>
      <c r="J5" s="374"/>
      <c r="K5" s="374"/>
      <c r="L5" s="374"/>
      <c r="M5" s="374"/>
      <c r="N5" s="374"/>
      <c r="O5" s="105"/>
      <c r="P5" s="105"/>
      <c r="Q5" s="105"/>
      <c r="R5" s="105"/>
      <c r="S5" s="105"/>
      <c r="T5" s="105"/>
      <c r="U5" s="105"/>
      <c r="V5" s="154"/>
    </row>
    <row r="6" spans="1:22" s="88" customFormat="1" ht="15" customHeight="1">
      <c r="A6" s="1306" t="s">
        <v>48</v>
      </c>
      <c r="B6" s="623"/>
      <c r="C6" s="82"/>
      <c r="E6" s="944" t="s">
        <v>448</v>
      </c>
      <c r="F6" s="944"/>
      <c r="G6" s="944"/>
      <c r="H6" s="944"/>
      <c r="I6" s="944"/>
      <c r="J6" s="944"/>
      <c r="K6" s="944"/>
      <c r="L6" s="944"/>
      <c r="M6" s="944"/>
      <c r="N6" s="944"/>
      <c r="O6" s="944"/>
      <c r="P6" s="155"/>
      <c r="Q6" s="155"/>
      <c r="R6" s="155"/>
      <c r="S6" s="155"/>
      <c r="T6" s="105"/>
      <c r="U6" s="105"/>
      <c r="V6" s="154"/>
    </row>
    <row r="7" spans="1:22" s="88" customFormat="1" ht="16.5" customHeight="1">
      <c r="A7" s="1306" t="s">
        <v>50</v>
      </c>
      <c r="B7" s="473"/>
      <c r="C7" s="82"/>
      <c r="E7" s="944"/>
      <c r="F7" s="944"/>
      <c r="G7" s="944"/>
      <c r="H7" s="944"/>
      <c r="I7" s="944"/>
      <c r="J7" s="944"/>
      <c r="K7" s="944"/>
      <c r="L7" s="944"/>
      <c r="M7" s="944"/>
      <c r="N7" s="944"/>
      <c r="O7" s="944"/>
      <c r="P7" s="105"/>
      <c r="Q7" s="105"/>
      <c r="R7" s="105"/>
      <c r="S7" s="105"/>
      <c r="T7" s="105"/>
      <c r="U7" s="105"/>
      <c r="V7" s="154"/>
    </row>
    <row r="8" spans="1:22" s="88" customFormat="1" ht="15" customHeight="1">
      <c r="A8" s="1306" t="s">
        <v>51</v>
      </c>
      <c r="B8" s="473"/>
      <c r="C8" s="82"/>
      <c r="P8" s="105"/>
      <c r="Q8" s="105"/>
      <c r="R8" s="105"/>
      <c r="S8" s="105"/>
      <c r="T8" s="105"/>
      <c r="U8" s="105"/>
      <c r="V8" s="154"/>
    </row>
    <row r="9" spans="1:22" s="88" customFormat="1" ht="15" customHeight="1">
      <c r="A9" s="476" t="s">
        <v>52</v>
      </c>
      <c r="B9" s="473"/>
      <c r="C9" s="82"/>
      <c r="E9" s="312" t="s">
        <v>449</v>
      </c>
      <c r="F9" s="105"/>
      <c r="G9" s="105"/>
      <c r="H9" s="105"/>
      <c r="I9" s="105"/>
      <c r="J9" s="105"/>
      <c r="K9" s="105"/>
      <c r="L9" s="157"/>
      <c r="M9" s="105"/>
      <c r="N9" s="105"/>
      <c r="O9" s="105"/>
      <c r="P9" s="105"/>
      <c r="Q9" s="105"/>
      <c r="R9" s="105"/>
      <c r="S9" s="105"/>
      <c r="T9" s="105"/>
      <c r="U9" s="105"/>
    </row>
    <row r="10" spans="1:22" s="88" customFormat="1" ht="15" customHeight="1">
      <c r="A10" s="1306" t="s">
        <v>56</v>
      </c>
      <c r="B10" s="473"/>
      <c r="C10" s="82"/>
      <c r="E10" s="313" t="s">
        <v>450</v>
      </c>
      <c r="F10" s="72"/>
      <c r="G10" s="72"/>
      <c r="H10" s="72"/>
      <c r="I10" s="72"/>
      <c r="J10" s="72"/>
      <c r="K10" s="72"/>
      <c r="L10" s="72"/>
      <c r="M10" s="72"/>
      <c r="N10" s="72"/>
      <c r="O10" s="72"/>
      <c r="P10" s="159"/>
      <c r="Q10" s="159"/>
      <c r="R10" s="159"/>
      <c r="S10" s="159"/>
      <c r="T10" s="160"/>
      <c r="U10" s="159"/>
    </row>
    <row r="11" spans="1:22" s="88" customFormat="1" ht="15" customHeight="1">
      <c r="A11" s="1306" t="s">
        <v>57</v>
      </c>
      <c r="B11" s="473"/>
      <c r="C11" s="82"/>
      <c r="E11" s="312" t="s">
        <v>451</v>
      </c>
      <c r="F11" s="72"/>
      <c r="G11" s="72"/>
      <c r="H11" s="72"/>
      <c r="I11" s="72"/>
      <c r="J11" s="72"/>
      <c r="K11" s="72"/>
      <c r="L11" s="72"/>
      <c r="M11" s="72"/>
      <c r="N11" s="72"/>
      <c r="O11" s="72"/>
      <c r="P11" s="159"/>
      <c r="Q11" s="159"/>
      <c r="R11" s="159"/>
      <c r="S11" s="159"/>
      <c r="T11" s="160"/>
      <c r="U11" s="159"/>
    </row>
    <row r="12" spans="1:22" s="88" customFormat="1" ht="15" customHeight="1">
      <c r="A12" s="1306" t="s">
        <v>58</v>
      </c>
      <c r="B12" s="473"/>
      <c r="C12" s="82"/>
      <c r="E12" s="313" t="s">
        <v>452</v>
      </c>
      <c r="F12" s="72"/>
      <c r="G12" s="72"/>
      <c r="H12" s="72"/>
      <c r="I12" s="72"/>
      <c r="J12" s="72"/>
      <c r="K12" s="72"/>
      <c r="L12" s="72"/>
      <c r="M12" s="72"/>
      <c r="N12" s="72"/>
      <c r="O12" s="72"/>
      <c r="P12" s="159"/>
      <c r="Q12" s="159"/>
      <c r="R12" s="159"/>
      <c r="S12" s="159"/>
      <c r="T12" s="160"/>
      <c r="U12" s="159"/>
    </row>
    <row r="13" spans="1:22" s="88" customFormat="1" ht="15" customHeight="1">
      <c r="A13" s="1306" t="s">
        <v>60</v>
      </c>
      <c r="B13" s="473"/>
      <c r="C13" s="82"/>
      <c r="P13" s="159"/>
      <c r="Q13" s="159"/>
      <c r="R13" s="159"/>
      <c r="S13" s="159"/>
      <c r="T13" s="160"/>
    </row>
    <row r="14" spans="1:22" s="88" customFormat="1" ht="15" customHeight="1">
      <c r="A14" s="1306" t="s">
        <v>61</v>
      </c>
      <c r="B14" s="473"/>
      <c r="C14" s="82"/>
      <c r="E14" s="201" t="s">
        <v>453</v>
      </c>
      <c r="F14" s="201"/>
      <c r="G14" s="201"/>
      <c r="H14" s="201"/>
      <c r="I14" s="201"/>
      <c r="J14" s="201"/>
      <c r="K14" s="201"/>
      <c r="L14" s="201"/>
      <c r="M14" s="201"/>
      <c r="N14" s="201"/>
      <c r="O14" s="201"/>
      <c r="P14" s="159"/>
      <c r="Q14" s="159"/>
      <c r="R14" s="159"/>
      <c r="S14" s="159"/>
      <c r="T14" s="160"/>
      <c r="U14" s="159"/>
    </row>
    <row r="15" spans="1:22" s="88" customFormat="1" ht="15" customHeight="1">
      <c r="A15" s="1306" t="s">
        <v>62</v>
      </c>
      <c r="B15" s="473"/>
      <c r="C15" s="82"/>
      <c r="E15" s="156"/>
      <c r="F15" s="72"/>
      <c r="G15" s="72"/>
      <c r="H15" s="72"/>
      <c r="I15" s="72"/>
      <c r="J15" s="72"/>
      <c r="K15" s="72"/>
      <c r="L15" s="72"/>
      <c r="M15" s="72"/>
      <c r="N15" s="72"/>
      <c r="O15" s="72"/>
      <c r="P15" s="159"/>
      <c r="Q15" s="159"/>
      <c r="R15" s="159"/>
      <c r="S15" s="159"/>
      <c r="T15" s="160"/>
      <c r="U15" s="159"/>
    </row>
    <row r="16" spans="1:22" s="88" customFormat="1" ht="15" customHeight="1">
      <c r="A16" s="624"/>
      <c r="B16" s="473"/>
      <c r="C16" s="82"/>
      <c r="E16" s="375" t="s">
        <v>454</v>
      </c>
      <c r="F16" s="72"/>
      <c r="G16" s="72"/>
      <c r="H16" s="72"/>
      <c r="I16" s="72"/>
      <c r="J16" s="72"/>
      <c r="K16" s="72"/>
      <c r="L16" s="72"/>
      <c r="M16" s="72"/>
      <c r="N16" s="72"/>
      <c r="O16" s="72"/>
      <c r="P16" s="159"/>
      <c r="Q16" s="159"/>
      <c r="R16" s="159"/>
      <c r="S16" s="159"/>
      <c r="T16" s="160"/>
      <c r="U16" s="159"/>
    </row>
    <row r="17" spans="1:29" s="88" customFormat="1" ht="15" customHeight="1">
      <c r="A17" s="624"/>
      <c r="B17" s="473"/>
      <c r="C17" s="82"/>
      <c r="E17" s="410" t="s">
        <v>455</v>
      </c>
      <c r="F17" s="72"/>
      <c r="G17" s="72"/>
      <c r="H17" s="72"/>
      <c r="I17" s="72"/>
      <c r="J17" s="72"/>
      <c r="K17" s="72"/>
      <c r="L17" s="72"/>
      <c r="M17" s="72"/>
      <c r="N17" s="72"/>
      <c r="O17" s="72"/>
      <c r="P17" s="159"/>
      <c r="Q17" s="159"/>
      <c r="R17" s="159"/>
      <c r="S17" s="159"/>
      <c r="T17" s="160"/>
      <c r="U17" s="159"/>
    </row>
    <row r="18" spans="1:29" s="88" customFormat="1" ht="15" customHeight="1">
      <c r="A18" s="624"/>
      <c r="B18" s="475"/>
      <c r="C18" s="82"/>
      <c r="E18" s="410" t="s">
        <v>456</v>
      </c>
      <c r="F18" s="72"/>
      <c r="G18" s="72"/>
      <c r="H18" s="72"/>
      <c r="I18" s="72"/>
      <c r="J18" s="72"/>
      <c r="K18" s="72"/>
      <c r="L18" s="72"/>
      <c r="M18" s="72"/>
      <c r="N18" s="72"/>
      <c r="O18" s="72"/>
      <c r="P18" s="159"/>
      <c r="Q18" s="159"/>
      <c r="R18" s="159"/>
      <c r="S18" s="159"/>
      <c r="T18" s="160"/>
      <c r="U18" s="159"/>
    </row>
    <row r="19" spans="1:29" s="119" customFormat="1" ht="15" customHeight="1">
      <c r="A19" s="195"/>
      <c r="B19" s="473"/>
      <c r="C19" s="82"/>
      <c r="E19" s="156"/>
      <c r="F19" s="156"/>
      <c r="G19" s="156"/>
      <c r="H19" s="156"/>
      <c r="I19" s="156"/>
      <c r="J19" s="156"/>
      <c r="P19" s="62"/>
      <c r="R19" s="88"/>
      <c r="T19" s="88"/>
      <c r="U19" s="88"/>
      <c r="V19" s="88"/>
      <c r="W19" s="88"/>
      <c r="X19" s="88"/>
      <c r="Y19" s="88"/>
      <c r="Z19" s="88"/>
      <c r="AA19" s="88"/>
      <c r="AB19" s="88"/>
      <c r="AC19" s="88"/>
    </row>
    <row r="20" spans="1:29" s="119" customFormat="1" ht="15" customHeight="1">
      <c r="A20" s="195"/>
      <c r="B20" s="475"/>
      <c r="C20" s="82"/>
      <c r="E20" s="1118" t="s">
        <v>341</v>
      </c>
      <c r="F20" s="1117" t="s">
        <v>457</v>
      </c>
      <c r="G20" s="1121" t="s">
        <v>458</v>
      </c>
      <c r="H20" s="1119" t="s">
        <v>459</v>
      </c>
      <c r="I20" s="1127" t="s">
        <v>460</v>
      </c>
      <c r="J20" s="1128"/>
      <c r="K20" s="1121" t="s">
        <v>461</v>
      </c>
      <c r="L20" s="1121" t="s">
        <v>462</v>
      </c>
      <c r="M20" s="1123" t="s">
        <v>463</v>
      </c>
      <c r="N20" s="1125" t="s">
        <v>464</v>
      </c>
      <c r="P20" s="62"/>
      <c r="R20" s="88"/>
      <c r="T20" s="88"/>
      <c r="U20" s="88"/>
      <c r="V20" s="88"/>
      <c r="W20" s="88"/>
      <c r="X20" s="88"/>
      <c r="Y20" s="88"/>
      <c r="Z20" s="88"/>
      <c r="AA20" s="88"/>
      <c r="AB20" s="88"/>
      <c r="AC20" s="88"/>
    </row>
    <row r="21" spans="1:29" s="119" customFormat="1" ht="15" customHeight="1">
      <c r="A21" s="195"/>
      <c r="B21" s="475"/>
      <c r="C21" s="82"/>
      <c r="E21" s="1374"/>
      <c r="F21" s="1375"/>
      <c r="G21" s="1122"/>
      <c r="H21" s="1120"/>
      <c r="I21" s="1376" t="s">
        <v>78</v>
      </c>
      <c r="J21" s="1376" t="s">
        <v>459</v>
      </c>
      <c r="K21" s="1122"/>
      <c r="L21" s="1122"/>
      <c r="M21" s="1124"/>
      <c r="N21" s="1126"/>
      <c r="P21" s="62"/>
      <c r="R21" s="88"/>
      <c r="T21" s="88"/>
      <c r="U21" s="88"/>
      <c r="V21" s="88"/>
      <c r="W21" s="88"/>
      <c r="X21" s="88"/>
      <c r="Y21" s="88"/>
      <c r="Z21" s="88"/>
      <c r="AA21" s="88"/>
      <c r="AB21" s="88"/>
      <c r="AC21" s="88"/>
    </row>
    <row r="22" spans="1:29" ht="15" customHeight="1">
      <c r="A22" s="196"/>
      <c r="B22" s="475"/>
      <c r="E22" s="416"/>
      <c r="F22" s="226"/>
      <c r="G22" s="620" t="str">
        <f>Datos!E2096</f>
        <v/>
      </c>
      <c r="H22" s="799" t="str">
        <f>Datos!F2096</f>
        <v/>
      </c>
      <c r="I22" s="1373"/>
      <c r="J22" s="799"/>
      <c r="K22" s="1377"/>
      <c r="L22" s="1378"/>
      <c r="M22" s="799"/>
      <c r="N22" s="412" t="str">
        <f>Datos!I2096</f>
        <v/>
      </c>
      <c r="R22" s="88"/>
      <c r="T22" s="88"/>
      <c r="U22" s="88"/>
      <c r="V22" s="88"/>
      <c r="W22" s="88"/>
      <c r="X22" s="88"/>
      <c r="Y22" s="88"/>
      <c r="Z22" s="88"/>
      <c r="AA22" s="88"/>
      <c r="AB22" s="88"/>
      <c r="AC22" s="88"/>
    </row>
    <row r="23" spans="1:29" ht="15" customHeight="1">
      <c r="A23" s="196"/>
      <c r="B23" s="475"/>
      <c r="E23" s="416"/>
      <c r="F23" s="226"/>
      <c r="G23" s="620" t="str">
        <f>Datos!E2097</f>
        <v/>
      </c>
      <c r="H23" s="799" t="str">
        <f>Datos!F2097</f>
        <v/>
      </c>
      <c r="I23" s="1379"/>
      <c r="J23" s="799"/>
      <c r="K23" s="1380"/>
      <c r="L23" s="1381"/>
      <c r="M23" s="799"/>
      <c r="N23" s="412" t="str">
        <f>Datos!I2097</f>
        <v/>
      </c>
      <c r="R23" s="88"/>
      <c r="T23" s="88"/>
      <c r="U23" s="88"/>
      <c r="V23" s="88"/>
      <c r="W23" s="88"/>
      <c r="X23" s="88"/>
      <c r="Y23" s="88"/>
      <c r="Z23" s="88"/>
      <c r="AA23" s="88"/>
      <c r="AB23" s="88"/>
      <c r="AC23" s="88"/>
    </row>
    <row r="24" spans="1:29" ht="15" customHeight="1">
      <c r="A24" s="624"/>
      <c r="E24" s="416"/>
      <c r="F24" s="226"/>
      <c r="G24" s="620" t="str">
        <f>Datos!E2098</f>
        <v/>
      </c>
      <c r="H24" s="799" t="str">
        <f>Datos!F2098</f>
        <v/>
      </c>
      <c r="I24" s="1379"/>
      <c r="J24" s="799"/>
      <c r="K24" s="1380"/>
      <c r="L24" s="1381"/>
      <c r="M24" s="799"/>
      <c r="N24" s="412" t="str">
        <f>Datos!I2098</f>
        <v/>
      </c>
      <c r="R24" s="88"/>
      <c r="T24" s="88"/>
      <c r="U24" s="88"/>
      <c r="V24" s="88"/>
      <c r="W24" s="88"/>
      <c r="X24" s="88"/>
      <c r="Y24" s="88"/>
      <c r="Z24" s="88"/>
      <c r="AA24" s="88"/>
      <c r="AB24" s="88"/>
      <c r="AC24" s="88"/>
    </row>
    <row r="25" spans="1:29" ht="15" customHeight="1">
      <c r="A25" s="196"/>
      <c r="B25" s="475"/>
      <c r="E25" s="416"/>
      <c r="F25" s="226"/>
      <c r="G25" s="620" t="str">
        <f>Datos!E2099</f>
        <v/>
      </c>
      <c r="H25" s="799" t="str">
        <f>Datos!F2099</f>
        <v/>
      </c>
      <c r="I25" s="1379"/>
      <c r="J25" s="799"/>
      <c r="K25" s="1380"/>
      <c r="L25" s="1381"/>
      <c r="M25" s="799"/>
      <c r="N25" s="412" t="str">
        <f>Datos!I2099</f>
        <v/>
      </c>
      <c r="R25" s="88"/>
      <c r="T25" s="88"/>
      <c r="U25" s="88"/>
      <c r="V25" s="88"/>
      <c r="W25" s="88"/>
      <c r="X25" s="88"/>
      <c r="Y25" s="88"/>
      <c r="Z25" s="88"/>
      <c r="AA25" s="88"/>
      <c r="AB25" s="88"/>
      <c r="AC25" s="88"/>
    </row>
    <row r="26" spans="1:29" ht="15" customHeight="1">
      <c r="E26" s="416"/>
      <c r="F26" s="226"/>
      <c r="G26" s="620" t="str">
        <f>Datos!E2100</f>
        <v/>
      </c>
      <c r="H26" s="799" t="str">
        <f>Datos!F2100</f>
        <v/>
      </c>
      <c r="I26" s="1379"/>
      <c r="J26" s="799"/>
      <c r="K26" s="1380"/>
      <c r="L26" s="1381"/>
      <c r="M26" s="799"/>
      <c r="N26" s="412" t="str">
        <f>Datos!I2100</f>
        <v/>
      </c>
      <c r="R26" s="88"/>
      <c r="T26" s="88"/>
      <c r="U26" s="88"/>
      <c r="V26" s="88"/>
      <c r="W26" s="88"/>
      <c r="X26" s="88"/>
      <c r="Y26" s="88"/>
      <c r="Z26" s="88"/>
      <c r="AA26" s="88"/>
      <c r="AB26" s="88"/>
      <c r="AC26" s="88"/>
    </row>
    <row r="27" spans="1:29" ht="15" customHeight="1">
      <c r="E27" s="416"/>
      <c r="F27" s="226"/>
      <c r="G27" s="620" t="str">
        <f>Datos!E2101</f>
        <v/>
      </c>
      <c r="H27" s="799" t="str">
        <f>Datos!F2101</f>
        <v/>
      </c>
      <c r="I27" s="1379"/>
      <c r="J27" s="799"/>
      <c r="K27" s="1380"/>
      <c r="L27" s="1381"/>
      <c r="M27" s="799"/>
      <c r="N27" s="412" t="str">
        <f>Datos!I2101</f>
        <v/>
      </c>
      <c r="R27" s="88"/>
      <c r="T27" s="88"/>
      <c r="U27" s="88"/>
      <c r="V27" s="88"/>
      <c r="W27" s="88"/>
      <c r="X27" s="88"/>
      <c r="Y27" s="88"/>
      <c r="Z27" s="88"/>
      <c r="AA27" s="88"/>
      <c r="AB27" s="88"/>
      <c r="AC27" s="88"/>
    </row>
    <row r="28" spans="1:29" ht="15" customHeight="1">
      <c r="E28" s="416"/>
      <c r="F28" s="226"/>
      <c r="G28" s="620" t="str">
        <f>Datos!E2102</f>
        <v/>
      </c>
      <c r="H28" s="799" t="str">
        <f>Datos!F2102</f>
        <v/>
      </c>
      <c r="I28" s="1379"/>
      <c r="J28" s="799"/>
      <c r="K28" s="1380"/>
      <c r="L28" s="1381"/>
      <c r="M28" s="799"/>
      <c r="N28" s="412" t="str">
        <f>Datos!I2102</f>
        <v/>
      </c>
      <c r="R28" s="88"/>
      <c r="T28" s="88"/>
      <c r="U28" s="88"/>
      <c r="V28" s="88"/>
      <c r="W28" s="88"/>
      <c r="X28" s="88"/>
      <c r="Y28" s="88"/>
      <c r="Z28" s="88"/>
      <c r="AA28" s="88"/>
      <c r="AB28" s="88"/>
      <c r="AC28" s="88"/>
    </row>
    <row r="29" spans="1:29" ht="15" customHeight="1">
      <c r="A29" s="624"/>
      <c r="E29" s="416"/>
      <c r="F29" s="226"/>
      <c r="G29" s="620" t="str">
        <f>Datos!E2103</f>
        <v/>
      </c>
      <c r="H29" s="799" t="str">
        <f>Datos!F2103</f>
        <v/>
      </c>
      <c r="I29" s="1379"/>
      <c r="J29" s="799"/>
      <c r="K29" s="1380"/>
      <c r="L29" s="1381"/>
      <c r="M29" s="799"/>
      <c r="N29" s="412" t="str">
        <f>Datos!I2103</f>
        <v/>
      </c>
      <c r="R29" s="88"/>
      <c r="T29" s="88"/>
      <c r="U29" s="88"/>
      <c r="V29" s="88"/>
      <c r="W29" s="88"/>
      <c r="X29" s="88"/>
      <c r="Y29" s="88"/>
      <c r="Z29" s="88"/>
      <c r="AA29" s="88"/>
      <c r="AB29" s="88"/>
      <c r="AC29" s="88"/>
    </row>
    <row r="30" spans="1:29" ht="15" customHeight="1">
      <c r="A30" s="624"/>
      <c r="E30" s="416"/>
      <c r="F30" s="226"/>
      <c r="G30" s="620" t="str">
        <f>Datos!E2104</f>
        <v/>
      </c>
      <c r="H30" s="799" t="str">
        <f>Datos!F2104</f>
        <v/>
      </c>
      <c r="I30" s="1379"/>
      <c r="J30" s="799"/>
      <c r="K30" s="1380"/>
      <c r="L30" s="1381"/>
      <c r="M30" s="799"/>
      <c r="N30" s="412" t="str">
        <f>Datos!I2104</f>
        <v/>
      </c>
      <c r="R30" s="88"/>
      <c r="T30" s="88"/>
      <c r="U30" s="88"/>
      <c r="V30" s="88"/>
      <c r="W30" s="88"/>
      <c r="X30" s="88"/>
      <c r="Y30" s="88"/>
      <c r="Z30" s="88"/>
      <c r="AA30" s="88"/>
      <c r="AB30" s="88"/>
      <c r="AC30" s="88"/>
    </row>
    <row r="31" spans="1:29" ht="15" customHeight="1">
      <c r="A31" s="624"/>
      <c r="E31" s="416"/>
      <c r="F31" s="226"/>
      <c r="G31" s="620" t="str">
        <f>Datos!E2105</f>
        <v/>
      </c>
      <c r="H31" s="799" t="str">
        <f>Datos!F2105</f>
        <v/>
      </c>
      <c r="I31" s="1379"/>
      <c r="J31" s="799"/>
      <c r="K31" s="1380"/>
      <c r="L31" s="1381"/>
      <c r="M31" s="799"/>
      <c r="N31" s="412" t="str">
        <f>Datos!I2105</f>
        <v/>
      </c>
      <c r="R31" s="88"/>
      <c r="T31" s="88"/>
      <c r="U31" s="88"/>
      <c r="V31" s="88"/>
      <c r="W31" s="88"/>
      <c r="X31" s="88"/>
      <c r="Y31" s="88"/>
      <c r="Z31" s="88"/>
      <c r="AA31" s="88"/>
      <c r="AB31" s="88"/>
      <c r="AC31" s="88"/>
    </row>
    <row r="32" spans="1:29" ht="15" customHeight="1">
      <c r="A32" s="624"/>
      <c r="E32" s="416"/>
      <c r="F32" s="226"/>
      <c r="G32" s="620" t="str">
        <f>Datos!E2106</f>
        <v/>
      </c>
      <c r="H32" s="799" t="str">
        <f>Datos!F2106</f>
        <v/>
      </c>
      <c r="I32" s="1379"/>
      <c r="J32" s="799"/>
      <c r="K32" s="1380"/>
      <c r="L32" s="1381"/>
      <c r="M32" s="799"/>
      <c r="N32" s="412" t="str">
        <f>Datos!I2106</f>
        <v/>
      </c>
      <c r="R32" s="88"/>
      <c r="T32" s="88"/>
      <c r="U32" s="88"/>
      <c r="V32" s="88"/>
      <c r="W32" s="88"/>
      <c r="X32" s="88"/>
      <c r="Y32" s="88"/>
      <c r="Z32" s="88"/>
      <c r="AA32" s="88"/>
      <c r="AB32" s="88"/>
      <c r="AC32" s="88"/>
    </row>
    <row r="33" spans="1:29" ht="15" customHeight="1">
      <c r="A33" s="624"/>
      <c r="E33" s="416"/>
      <c r="F33" s="226"/>
      <c r="G33" s="620" t="str">
        <f>Datos!E2107</f>
        <v/>
      </c>
      <c r="H33" s="799" t="str">
        <f>Datos!F2107</f>
        <v/>
      </c>
      <c r="I33" s="1379"/>
      <c r="J33" s="799"/>
      <c r="K33" s="1382"/>
      <c r="L33" s="1381"/>
      <c r="M33" s="799"/>
      <c r="N33" s="412" t="str">
        <f>Datos!I2107</f>
        <v/>
      </c>
      <c r="R33" s="88"/>
      <c r="T33" s="88"/>
      <c r="U33" s="88"/>
      <c r="V33" s="88"/>
      <c r="W33" s="88"/>
      <c r="X33" s="88"/>
      <c r="Y33" s="88"/>
      <c r="Z33" s="88"/>
      <c r="AA33" s="88"/>
      <c r="AB33" s="88"/>
      <c r="AC33" s="88"/>
    </row>
    <row r="34" spans="1:29" ht="15" customHeight="1">
      <c r="E34" s="416"/>
      <c r="F34" s="226"/>
      <c r="G34" s="620" t="str">
        <f>Datos!E2108</f>
        <v/>
      </c>
      <c r="H34" s="799" t="str">
        <f>Datos!F2108</f>
        <v/>
      </c>
      <c r="I34" s="1379"/>
      <c r="J34" s="799"/>
      <c r="K34" s="1382"/>
      <c r="L34" s="1381"/>
      <c r="M34" s="799"/>
      <c r="N34" s="412" t="str">
        <f>Datos!I2108</f>
        <v/>
      </c>
      <c r="R34" s="88"/>
      <c r="T34" s="88"/>
      <c r="U34" s="88"/>
      <c r="V34" s="88"/>
      <c r="W34" s="88"/>
      <c r="X34" s="88"/>
      <c r="Y34" s="88"/>
      <c r="Z34" s="88"/>
      <c r="AA34" s="88"/>
      <c r="AB34" s="88"/>
      <c r="AC34" s="88"/>
    </row>
    <row r="35" spans="1:29" ht="15" customHeight="1">
      <c r="E35" s="416"/>
      <c r="F35" s="226"/>
      <c r="G35" s="620" t="str">
        <f>Datos!E2109</f>
        <v/>
      </c>
      <c r="H35" s="799" t="str">
        <f>Datos!F2109</f>
        <v/>
      </c>
      <c r="I35" s="1379"/>
      <c r="J35" s="799"/>
      <c r="K35" s="1382"/>
      <c r="L35" s="1381"/>
      <c r="M35" s="799"/>
      <c r="N35" s="412" t="str">
        <f>Datos!I2109</f>
        <v/>
      </c>
      <c r="R35" s="88"/>
      <c r="T35" s="88"/>
      <c r="U35" s="88"/>
      <c r="V35" s="88"/>
      <c r="W35" s="88"/>
      <c r="X35" s="88"/>
      <c r="Y35" s="88"/>
      <c r="Z35" s="88"/>
      <c r="AA35" s="88"/>
      <c r="AB35" s="88"/>
      <c r="AC35" s="88"/>
    </row>
    <row r="36" spans="1:29" ht="15" customHeight="1">
      <c r="E36" s="416"/>
      <c r="F36" s="226"/>
      <c r="G36" s="620" t="str">
        <f>Datos!E2110</f>
        <v/>
      </c>
      <c r="H36" s="799" t="str">
        <f>Datos!F2110</f>
        <v/>
      </c>
      <c r="I36" s="1379"/>
      <c r="J36" s="799"/>
      <c r="K36" s="1382"/>
      <c r="L36" s="1381"/>
      <c r="M36" s="799"/>
      <c r="N36" s="412" t="str">
        <f>Datos!I2110</f>
        <v/>
      </c>
      <c r="R36" s="88"/>
      <c r="T36" s="88"/>
      <c r="U36" s="88"/>
      <c r="V36" s="88"/>
      <c r="W36" s="88"/>
      <c r="X36" s="88"/>
      <c r="Y36" s="88"/>
      <c r="Z36" s="88"/>
      <c r="AA36" s="88"/>
      <c r="AB36" s="88"/>
      <c r="AC36" s="88"/>
    </row>
    <row r="37" spans="1:29" ht="15" customHeight="1">
      <c r="E37" s="416"/>
      <c r="F37" s="226"/>
      <c r="G37" s="620" t="str">
        <f>Datos!E2111</f>
        <v/>
      </c>
      <c r="H37" s="799" t="str">
        <f>Datos!F2111</f>
        <v/>
      </c>
      <c r="I37" s="1379"/>
      <c r="J37" s="799"/>
      <c r="K37" s="1382"/>
      <c r="L37" s="1381"/>
      <c r="M37" s="799"/>
      <c r="N37" s="412" t="str">
        <f>Datos!I2111</f>
        <v/>
      </c>
      <c r="R37" s="88"/>
      <c r="T37" s="88"/>
      <c r="U37" s="88"/>
      <c r="V37" s="88"/>
      <c r="W37" s="88"/>
      <c r="X37" s="88"/>
      <c r="Y37" s="88"/>
      <c r="Z37" s="88"/>
      <c r="AA37" s="88"/>
      <c r="AB37" s="88"/>
      <c r="AC37" s="88"/>
    </row>
    <row r="38" spans="1:29" ht="15" customHeight="1">
      <c r="E38" s="416"/>
      <c r="F38" s="226"/>
      <c r="G38" s="620" t="str">
        <f>Datos!E2112</f>
        <v/>
      </c>
      <c r="H38" s="799" t="str">
        <f>Datos!F2112</f>
        <v/>
      </c>
      <c r="I38" s="1379"/>
      <c r="J38" s="799"/>
      <c r="K38" s="1382"/>
      <c r="L38" s="1381"/>
      <c r="M38" s="799"/>
      <c r="N38" s="412" t="str">
        <f>Datos!I2112</f>
        <v/>
      </c>
      <c r="R38" s="88"/>
      <c r="T38" s="88"/>
      <c r="U38" s="88"/>
      <c r="V38" s="88"/>
      <c r="W38" s="88"/>
      <c r="X38" s="88"/>
      <c r="Y38" s="88"/>
      <c r="Z38" s="88"/>
      <c r="AA38" s="88"/>
      <c r="AB38" s="88"/>
      <c r="AC38" s="88"/>
    </row>
    <row r="39" spans="1:29" ht="15" customHeight="1">
      <c r="E39" s="416"/>
      <c r="F39" s="226"/>
      <c r="G39" s="620" t="str">
        <f>Datos!E2113</f>
        <v/>
      </c>
      <c r="H39" s="799" t="str">
        <f>Datos!F2113</f>
        <v/>
      </c>
      <c r="I39" s="1379"/>
      <c r="J39" s="799"/>
      <c r="K39" s="1382"/>
      <c r="L39" s="1381"/>
      <c r="M39" s="799"/>
      <c r="N39" s="412" t="str">
        <f>Datos!I2113</f>
        <v/>
      </c>
      <c r="R39" s="88"/>
      <c r="T39" s="88"/>
      <c r="U39" s="88"/>
      <c r="V39" s="88"/>
      <c r="W39" s="88"/>
      <c r="X39" s="88"/>
      <c r="Y39" s="88"/>
      <c r="Z39" s="88"/>
      <c r="AA39" s="88"/>
      <c r="AB39" s="88"/>
      <c r="AC39" s="88"/>
    </row>
    <row r="40" spans="1:29" ht="15" customHeight="1">
      <c r="E40" s="416"/>
      <c r="F40" s="226"/>
      <c r="G40" s="620" t="str">
        <f>Datos!E2114</f>
        <v/>
      </c>
      <c r="H40" s="799" t="str">
        <f>Datos!F2114</f>
        <v/>
      </c>
      <c r="I40" s="1379"/>
      <c r="J40" s="799"/>
      <c r="K40" s="1382"/>
      <c r="L40" s="1381"/>
      <c r="M40" s="799"/>
      <c r="N40" s="412" t="str">
        <f>Datos!I2114</f>
        <v/>
      </c>
      <c r="R40" s="88"/>
      <c r="T40" s="88"/>
      <c r="U40" s="88"/>
      <c r="V40" s="88"/>
      <c r="W40" s="88"/>
      <c r="X40" s="88"/>
      <c r="Y40" s="88"/>
      <c r="Z40" s="88"/>
      <c r="AA40" s="88"/>
      <c r="AB40" s="88"/>
      <c r="AC40" s="88"/>
    </row>
    <row r="41" spans="1:29" ht="15" customHeight="1">
      <c r="E41" s="416"/>
      <c r="F41" s="226"/>
      <c r="G41" s="620" t="str">
        <f>Datos!E2115</f>
        <v/>
      </c>
      <c r="H41" s="799" t="str">
        <f>Datos!F2115</f>
        <v/>
      </c>
      <c r="I41" s="1379"/>
      <c r="J41" s="799"/>
      <c r="K41" s="1382"/>
      <c r="L41" s="1381"/>
      <c r="M41" s="799"/>
      <c r="N41" s="412" t="str">
        <f>Datos!I2115</f>
        <v/>
      </c>
      <c r="R41" s="88"/>
      <c r="T41" s="88"/>
      <c r="U41" s="88"/>
      <c r="V41" s="88"/>
      <c r="W41" s="88"/>
      <c r="X41" s="88"/>
      <c r="Y41" s="88"/>
      <c r="Z41" s="88"/>
      <c r="AA41" s="88"/>
      <c r="AB41" s="88"/>
      <c r="AC41" s="88"/>
    </row>
    <row r="42" spans="1:29" ht="15" customHeight="1">
      <c r="E42" s="416"/>
      <c r="F42" s="226"/>
      <c r="G42" s="620" t="str">
        <f>Datos!E2116</f>
        <v/>
      </c>
      <c r="H42" s="799" t="str">
        <f>Datos!F2116</f>
        <v/>
      </c>
      <c r="I42" s="1379"/>
      <c r="J42" s="799"/>
      <c r="K42" s="1382"/>
      <c r="L42" s="1381"/>
      <c r="M42" s="799"/>
      <c r="N42" s="412" t="str">
        <f>Datos!I2116</f>
        <v/>
      </c>
      <c r="R42" s="88"/>
      <c r="T42" s="88"/>
      <c r="U42" s="88"/>
      <c r="V42" s="88"/>
      <c r="W42" s="88"/>
      <c r="X42" s="88"/>
      <c r="Y42" s="88"/>
      <c r="Z42" s="88"/>
      <c r="AA42" s="88"/>
      <c r="AB42" s="88"/>
      <c r="AC42" s="88"/>
    </row>
    <row r="43" spans="1:29" ht="15" customHeight="1">
      <c r="E43" s="416"/>
      <c r="F43" s="226"/>
      <c r="G43" s="620" t="str">
        <f>Datos!E2117</f>
        <v/>
      </c>
      <c r="H43" s="799" t="str">
        <f>Datos!F2117</f>
        <v/>
      </c>
      <c r="I43" s="1379"/>
      <c r="J43" s="799"/>
      <c r="K43" s="1382"/>
      <c r="L43" s="1381"/>
      <c r="M43" s="799"/>
      <c r="N43" s="412" t="str">
        <f>Datos!I2117</f>
        <v/>
      </c>
      <c r="R43" s="88"/>
      <c r="T43" s="88"/>
      <c r="U43" s="88"/>
      <c r="V43" s="88"/>
      <c r="W43" s="88"/>
      <c r="X43" s="88"/>
      <c r="Y43" s="88"/>
      <c r="Z43" s="88"/>
      <c r="AA43" s="88"/>
      <c r="AB43" s="88"/>
      <c r="AC43" s="88"/>
    </row>
    <row r="44" spans="1:29" ht="15" customHeight="1">
      <c r="J44" s="62"/>
      <c r="N44" s="411">
        <f>SUM(N22:N43)</f>
        <v>0</v>
      </c>
      <c r="R44" s="88"/>
      <c r="T44" s="88"/>
      <c r="U44" s="88"/>
      <c r="V44" s="88"/>
      <c r="W44" s="88"/>
      <c r="X44" s="88"/>
      <c r="Y44" s="88"/>
      <c r="Z44" s="88"/>
      <c r="AA44" s="88"/>
      <c r="AB44" s="88"/>
      <c r="AC44" s="88"/>
    </row>
    <row r="45" spans="1:29" ht="33" customHeight="1">
      <c r="E45" s="1129" t="s">
        <v>465</v>
      </c>
      <c r="F45" s="1129"/>
      <c r="G45" s="1129"/>
      <c r="H45" s="1129"/>
      <c r="I45" s="1129"/>
      <c r="J45" s="1129"/>
      <c r="K45" s="1129"/>
      <c r="L45" s="1129"/>
      <c r="M45" s="1129"/>
      <c r="N45" s="1129"/>
      <c r="O45" s="1129"/>
      <c r="P45" s="843"/>
      <c r="R45" s="88"/>
      <c r="T45" s="88"/>
      <c r="U45" s="88"/>
      <c r="V45" s="88"/>
      <c r="W45" s="88"/>
      <c r="X45" s="88"/>
      <c r="Y45" s="88"/>
      <c r="Z45" s="88"/>
      <c r="AA45" s="88"/>
      <c r="AB45" s="88"/>
      <c r="AC45" s="88"/>
    </row>
    <row r="46" spans="1:29" ht="33" customHeight="1">
      <c r="E46" s="1106" t="s">
        <v>466</v>
      </c>
      <c r="F46" s="1106"/>
      <c r="G46" s="1106"/>
      <c r="H46" s="1106"/>
      <c r="I46" s="1106"/>
      <c r="J46" s="1106"/>
      <c r="K46" s="1106"/>
      <c r="L46" s="1106"/>
      <c r="M46" s="1106"/>
      <c r="N46" s="1106"/>
      <c r="O46" s="1106"/>
      <c r="P46" s="318"/>
      <c r="R46" s="88"/>
      <c r="T46" s="88"/>
      <c r="U46" s="88"/>
      <c r="V46" s="88"/>
      <c r="W46" s="88"/>
      <c r="X46" s="88"/>
      <c r="Y46" s="88"/>
      <c r="Z46" s="88"/>
      <c r="AA46" s="88"/>
      <c r="AB46" s="88"/>
      <c r="AC46" s="88"/>
    </row>
    <row r="47" spans="1:29" ht="16.149999999999999" customHeight="1">
      <c r="E47" s="1130" t="s">
        <v>467</v>
      </c>
      <c r="F47" s="1130"/>
      <c r="G47" s="1130"/>
      <c r="H47" s="1130"/>
      <c r="I47" s="1130"/>
      <c r="J47" s="1130"/>
      <c r="K47" s="1130"/>
      <c r="L47" s="1130"/>
      <c r="M47" s="1130"/>
      <c r="N47" s="1130"/>
      <c r="O47" s="1130"/>
      <c r="P47" s="844"/>
      <c r="R47" s="88"/>
      <c r="T47" s="88"/>
      <c r="U47" s="88"/>
      <c r="V47" s="88"/>
      <c r="W47" s="88"/>
      <c r="X47" s="88"/>
      <c r="Y47" s="88"/>
      <c r="Z47" s="88"/>
      <c r="AA47" s="88"/>
      <c r="AB47" s="88"/>
      <c r="AC47" s="88"/>
    </row>
    <row r="48" spans="1:29" ht="33" customHeight="1">
      <c r="E48" s="1043" t="s">
        <v>468</v>
      </c>
      <c r="F48" s="1043"/>
      <c r="G48" s="1043"/>
      <c r="H48" s="1043"/>
      <c r="I48" s="1043"/>
      <c r="J48" s="1043"/>
      <c r="K48" s="1043"/>
      <c r="L48" s="1043"/>
      <c r="M48" s="1043"/>
      <c r="N48" s="1043"/>
      <c r="O48" s="1043"/>
      <c r="P48" s="842"/>
      <c r="R48" s="88"/>
    </row>
    <row r="49" spans="1:29" ht="15" customHeight="1">
      <c r="E49" s="140" t="s">
        <v>469</v>
      </c>
      <c r="F49" s="140"/>
      <c r="G49" s="140"/>
      <c r="H49" s="140"/>
      <c r="I49" s="140"/>
      <c r="J49" s="140"/>
      <c r="K49" s="140"/>
      <c r="L49" s="140"/>
      <c r="M49" s="140"/>
      <c r="N49" s="140"/>
      <c r="O49" s="140"/>
      <c r="P49" s="305"/>
    </row>
    <row r="50" spans="1:29" ht="15" customHeight="1">
      <c r="E50" s="176"/>
      <c r="F50" s="176"/>
      <c r="G50" s="176"/>
      <c r="H50" s="176"/>
      <c r="I50" s="176"/>
      <c r="J50" s="176"/>
      <c r="K50" s="176"/>
      <c r="L50" s="176"/>
      <c r="M50" s="176"/>
      <c r="N50" s="176"/>
      <c r="O50" s="176"/>
      <c r="R50" s="88"/>
    </row>
    <row r="51" spans="1:29" s="88" customFormat="1" ht="15" customHeight="1">
      <c r="A51" s="195"/>
      <c r="B51" s="473"/>
      <c r="C51" s="82"/>
      <c r="E51" s="201" t="s">
        <v>470</v>
      </c>
      <c r="F51" s="201"/>
      <c r="G51" s="201"/>
      <c r="H51" s="201"/>
      <c r="I51" s="201"/>
      <c r="J51" s="201"/>
      <c r="K51" s="201"/>
      <c r="L51" s="201"/>
      <c r="M51" s="201"/>
      <c r="N51" s="201"/>
      <c r="O51" s="201"/>
      <c r="P51" s="159"/>
      <c r="Q51" s="159"/>
      <c r="R51" s="159"/>
      <c r="S51" s="159"/>
      <c r="T51" s="160"/>
      <c r="U51" s="159"/>
    </row>
    <row r="52" spans="1:29" s="88" customFormat="1" ht="15" customHeight="1">
      <c r="A52" s="195"/>
      <c r="B52" s="473"/>
      <c r="C52" s="82"/>
      <c r="E52" s="156"/>
      <c r="F52" s="72"/>
      <c r="G52" s="72"/>
      <c r="H52" s="72"/>
      <c r="I52" s="72"/>
      <c r="J52" s="72"/>
      <c r="K52" s="72"/>
      <c r="L52" s="72"/>
      <c r="M52" s="72"/>
      <c r="N52" s="72"/>
      <c r="O52" s="72"/>
      <c r="P52" s="159"/>
      <c r="Q52" s="159"/>
      <c r="R52" s="159"/>
      <c r="S52" s="159"/>
      <c r="T52" s="160"/>
      <c r="U52" s="159"/>
    </row>
    <row r="53" spans="1:29" s="88" customFormat="1" ht="15" customHeight="1">
      <c r="A53" s="195"/>
      <c r="B53" s="473"/>
      <c r="C53" s="82"/>
      <c r="E53" s="375" t="s">
        <v>452</v>
      </c>
      <c r="F53" s="376"/>
      <c r="G53" s="376"/>
      <c r="H53" s="376"/>
      <c r="I53" s="376"/>
      <c r="J53" s="376"/>
      <c r="K53" s="376"/>
      <c r="L53" s="376"/>
      <c r="M53" s="376"/>
      <c r="N53" s="376"/>
      <c r="O53" s="376"/>
      <c r="P53" s="159"/>
      <c r="Q53" s="159"/>
      <c r="R53" s="159"/>
      <c r="S53" s="159"/>
      <c r="T53" s="160"/>
      <c r="U53" s="159"/>
    </row>
    <row r="54" spans="1:29" s="88" customFormat="1" ht="15" customHeight="1">
      <c r="A54" s="195"/>
      <c r="B54" s="473"/>
      <c r="C54" s="82"/>
      <c r="E54" s="357"/>
      <c r="F54" s="376"/>
      <c r="G54" s="376"/>
      <c r="H54" s="376"/>
      <c r="I54" s="376"/>
      <c r="J54" s="376"/>
      <c r="K54" s="376"/>
      <c r="L54" s="376"/>
      <c r="M54" s="376"/>
      <c r="N54" s="376"/>
      <c r="O54" s="376"/>
      <c r="P54" s="159"/>
      <c r="Q54" s="159"/>
      <c r="R54" s="159"/>
      <c r="S54" s="159"/>
      <c r="T54" s="160"/>
      <c r="U54" s="159"/>
    </row>
    <row r="55" spans="1:29" s="88" customFormat="1" ht="15" customHeight="1">
      <c r="A55" s="195"/>
      <c r="B55" s="473"/>
      <c r="C55" s="82"/>
      <c r="E55" s="940" t="s">
        <v>471</v>
      </c>
      <c r="F55" s="940"/>
      <c r="G55" s="940"/>
      <c r="H55" s="940"/>
      <c r="I55" s="940"/>
      <c r="J55" s="940"/>
      <c r="K55" s="940"/>
      <c r="L55" s="940"/>
      <c r="M55" s="940"/>
      <c r="N55" s="940"/>
      <c r="O55" s="940"/>
      <c r="P55" s="159"/>
      <c r="Q55" s="159"/>
      <c r="R55" s="159"/>
      <c r="S55" s="159"/>
      <c r="T55" s="160"/>
      <c r="U55" s="159"/>
    </row>
    <row r="56" spans="1:29" s="88" customFormat="1" ht="19.5" customHeight="1">
      <c r="A56" s="195"/>
      <c r="B56" s="473"/>
      <c r="C56" s="82"/>
      <c r="E56" s="940"/>
      <c r="F56" s="940"/>
      <c r="G56" s="940"/>
      <c r="H56" s="940"/>
      <c r="I56" s="940"/>
      <c r="J56" s="940"/>
      <c r="K56" s="940"/>
      <c r="L56" s="940"/>
      <c r="M56" s="940"/>
      <c r="N56" s="940"/>
      <c r="O56" s="940"/>
      <c r="P56" s="159"/>
      <c r="Q56" s="159"/>
      <c r="R56" s="159"/>
      <c r="S56" s="159"/>
      <c r="T56" s="160"/>
      <c r="U56" s="159"/>
    </row>
    <row r="57" spans="1:29" s="88" customFormat="1" ht="15" customHeight="1">
      <c r="A57" s="195"/>
      <c r="B57" s="473"/>
      <c r="C57" s="82"/>
      <c r="E57" s="940"/>
      <c r="F57" s="940"/>
      <c r="G57" s="940"/>
      <c r="H57" s="940"/>
      <c r="I57" s="940"/>
      <c r="J57" s="940"/>
      <c r="K57" s="940"/>
      <c r="L57" s="940"/>
      <c r="M57" s="940"/>
      <c r="N57" s="940"/>
      <c r="O57" s="940"/>
      <c r="P57" s="159"/>
      <c r="Q57" s="159"/>
      <c r="R57" s="159"/>
      <c r="S57" s="159"/>
      <c r="T57" s="160"/>
      <c r="U57" s="159"/>
    </row>
    <row r="58" spans="1:29" s="119" customFormat="1" ht="15" customHeight="1">
      <c r="A58" s="195"/>
      <c r="B58" s="473"/>
      <c r="C58" s="82"/>
      <c r="F58" s="156"/>
      <c r="G58" s="156"/>
      <c r="H58" s="156"/>
      <c r="I58" s="156"/>
      <c r="J58" s="156"/>
      <c r="P58" s="62"/>
      <c r="R58" s="88"/>
      <c r="T58" s="88"/>
      <c r="U58" s="88"/>
      <c r="V58" s="88"/>
      <c r="W58" s="88"/>
      <c r="X58" s="88"/>
      <c r="Y58" s="88"/>
      <c r="Z58" s="88"/>
      <c r="AA58" s="88"/>
      <c r="AB58" s="88"/>
      <c r="AC58" s="88"/>
    </row>
    <row r="59" spans="1:29" s="119" customFormat="1" ht="15" customHeight="1">
      <c r="A59" s="195"/>
      <c r="B59" s="473"/>
      <c r="C59" s="82"/>
      <c r="E59" s="1118" t="s">
        <v>341</v>
      </c>
      <c r="F59" s="1117" t="s">
        <v>472</v>
      </c>
      <c r="G59" s="1117" t="s">
        <v>457</v>
      </c>
      <c r="H59" s="1131" t="s">
        <v>459</v>
      </c>
      <c r="I59" s="1127" t="s">
        <v>473</v>
      </c>
      <c r="J59" s="1128"/>
      <c r="K59" s="1121" t="s">
        <v>461</v>
      </c>
      <c r="L59" s="1123" t="s">
        <v>474</v>
      </c>
      <c r="M59" s="1125" t="s">
        <v>475</v>
      </c>
      <c r="P59" s="62"/>
      <c r="R59" s="88"/>
      <c r="T59" s="88"/>
      <c r="U59" s="88"/>
      <c r="V59" s="88"/>
      <c r="W59" s="88"/>
      <c r="X59" s="88"/>
      <c r="Y59" s="88"/>
      <c r="Z59" s="88"/>
      <c r="AA59" s="88"/>
      <c r="AB59" s="88"/>
      <c r="AC59" s="88"/>
    </row>
    <row r="60" spans="1:29" s="119" customFormat="1" ht="15" customHeight="1">
      <c r="A60" s="195"/>
      <c r="B60" s="473"/>
      <c r="C60" s="82"/>
      <c r="E60" s="1374"/>
      <c r="F60" s="1375"/>
      <c r="G60" s="1375"/>
      <c r="H60" s="1375"/>
      <c r="I60" s="1376" t="s">
        <v>78</v>
      </c>
      <c r="J60" s="1376" t="s">
        <v>459</v>
      </c>
      <c r="K60" s="1122"/>
      <c r="L60" s="1124"/>
      <c r="M60" s="1126"/>
      <c r="P60" s="62"/>
      <c r="R60" s="88"/>
      <c r="T60" s="88"/>
      <c r="U60" s="88"/>
      <c r="V60" s="88"/>
      <c r="W60" s="88"/>
      <c r="X60" s="88"/>
      <c r="Y60" s="88"/>
      <c r="Z60" s="88"/>
      <c r="AA60" s="88"/>
      <c r="AB60" s="88"/>
      <c r="AC60" s="88"/>
    </row>
    <row r="61" spans="1:29" ht="15" customHeight="1">
      <c r="E61" s="416"/>
      <c r="F61" s="226"/>
      <c r="G61" s="620" t="str">
        <f>Datos!E2146</f>
        <v/>
      </c>
      <c r="H61" s="799" t="str">
        <f>Datos!F2146</f>
        <v/>
      </c>
      <c r="I61" s="1373"/>
      <c r="J61" s="799"/>
      <c r="K61" s="1382"/>
      <c r="L61" s="799"/>
      <c r="M61" s="412" t="str">
        <f>Datos!I2146</f>
        <v/>
      </c>
      <c r="N61" s="119"/>
      <c r="R61" s="88"/>
      <c r="T61" s="88"/>
      <c r="U61" s="88"/>
      <c r="V61" s="88"/>
      <c r="W61" s="88"/>
      <c r="X61" s="88"/>
      <c r="Y61" s="88"/>
      <c r="Z61" s="88"/>
      <c r="AA61" s="88"/>
      <c r="AB61" s="88"/>
      <c r="AC61" s="88"/>
    </row>
    <row r="62" spans="1:29" ht="15" customHeight="1">
      <c r="E62" s="416"/>
      <c r="F62" s="226"/>
      <c r="G62" s="620" t="str">
        <f>Datos!E2147</f>
        <v/>
      </c>
      <c r="H62" s="799" t="str">
        <f>Datos!F2147</f>
        <v/>
      </c>
      <c r="I62" s="1379"/>
      <c r="J62" s="799"/>
      <c r="K62" s="1382"/>
      <c r="L62" s="799"/>
      <c r="M62" s="412" t="str">
        <f>Datos!I2147</f>
        <v/>
      </c>
      <c r="N62" s="119"/>
      <c r="R62" s="88"/>
      <c r="T62" s="88"/>
      <c r="U62" s="88"/>
      <c r="V62" s="88"/>
      <c r="W62" s="88"/>
      <c r="X62" s="88"/>
      <c r="Y62" s="88"/>
      <c r="Z62" s="88"/>
      <c r="AA62" s="88"/>
      <c r="AB62" s="88"/>
      <c r="AC62" s="88"/>
    </row>
    <row r="63" spans="1:29" ht="15" customHeight="1">
      <c r="E63" s="416"/>
      <c r="F63" s="226"/>
      <c r="G63" s="620" t="str">
        <f>Datos!E2148</f>
        <v/>
      </c>
      <c r="H63" s="799" t="str">
        <f>Datos!F2148</f>
        <v/>
      </c>
      <c r="I63" s="1379"/>
      <c r="J63" s="799"/>
      <c r="K63" s="1382"/>
      <c r="L63" s="799"/>
      <c r="M63" s="412" t="str">
        <f>Datos!I2148</f>
        <v/>
      </c>
      <c r="N63" s="119"/>
      <c r="R63" s="88"/>
      <c r="T63" s="88"/>
      <c r="U63" s="88"/>
      <c r="V63" s="88"/>
      <c r="W63" s="88"/>
      <c r="X63" s="88"/>
      <c r="Y63" s="88"/>
      <c r="Z63" s="88"/>
      <c r="AA63" s="88"/>
      <c r="AB63" s="88"/>
      <c r="AC63" s="88"/>
    </row>
    <row r="64" spans="1:29" ht="15" customHeight="1">
      <c r="E64" s="416"/>
      <c r="F64" s="226"/>
      <c r="G64" s="620" t="str">
        <f>Datos!E2149</f>
        <v/>
      </c>
      <c r="H64" s="799" t="str">
        <f>Datos!F2149</f>
        <v/>
      </c>
      <c r="I64" s="1379"/>
      <c r="J64" s="799"/>
      <c r="K64" s="1382"/>
      <c r="L64" s="799"/>
      <c r="M64" s="412" t="str">
        <f>Datos!I2149</f>
        <v/>
      </c>
      <c r="N64" s="177"/>
      <c r="R64" s="88"/>
      <c r="T64" s="88"/>
      <c r="U64" s="88"/>
      <c r="V64" s="88"/>
      <c r="W64" s="88"/>
      <c r="X64" s="88"/>
      <c r="Y64" s="88"/>
      <c r="Z64" s="88"/>
      <c r="AA64" s="88"/>
      <c r="AB64" s="88"/>
      <c r="AC64" s="88"/>
    </row>
    <row r="65" spans="5:29" ht="15" customHeight="1">
      <c r="E65" s="416"/>
      <c r="F65" s="226"/>
      <c r="G65" s="620" t="str">
        <f>Datos!E2150</f>
        <v/>
      </c>
      <c r="H65" s="799" t="str">
        <f>Datos!F2150</f>
        <v/>
      </c>
      <c r="I65" s="1379"/>
      <c r="J65" s="799"/>
      <c r="K65" s="1382"/>
      <c r="L65" s="799"/>
      <c r="M65" s="412" t="str">
        <f>Datos!I2150</f>
        <v/>
      </c>
      <c r="N65" s="177"/>
      <c r="R65" s="88"/>
      <c r="T65" s="88"/>
      <c r="U65" s="88"/>
      <c r="V65" s="88"/>
      <c r="W65" s="88"/>
      <c r="X65" s="88"/>
      <c r="Y65" s="88"/>
      <c r="Z65" s="88"/>
      <c r="AA65" s="88"/>
      <c r="AB65" s="88"/>
      <c r="AC65" s="88"/>
    </row>
    <row r="66" spans="5:29" ht="15" customHeight="1">
      <c r="E66" s="416"/>
      <c r="F66" s="226"/>
      <c r="G66" s="620" t="str">
        <f>Datos!E2151</f>
        <v/>
      </c>
      <c r="H66" s="799" t="str">
        <f>Datos!F2151</f>
        <v/>
      </c>
      <c r="I66" s="1379"/>
      <c r="J66" s="799"/>
      <c r="K66" s="1382"/>
      <c r="L66" s="799"/>
      <c r="M66" s="412" t="str">
        <f>Datos!I2151</f>
        <v/>
      </c>
      <c r="N66" s="177"/>
      <c r="R66" s="88"/>
      <c r="T66" s="88"/>
      <c r="U66" s="88"/>
      <c r="V66" s="88"/>
      <c r="W66" s="88"/>
      <c r="X66" s="88"/>
      <c r="Y66" s="88"/>
      <c r="Z66" s="88"/>
      <c r="AA66" s="88"/>
      <c r="AB66" s="88"/>
      <c r="AC66" s="88"/>
    </row>
    <row r="67" spans="5:29" ht="15" customHeight="1">
      <c r="E67" s="416"/>
      <c r="F67" s="226"/>
      <c r="G67" s="620" t="str">
        <f>Datos!E2152</f>
        <v/>
      </c>
      <c r="H67" s="799" t="str">
        <f>Datos!F2152</f>
        <v/>
      </c>
      <c r="I67" s="1379"/>
      <c r="J67" s="799"/>
      <c r="K67" s="1382"/>
      <c r="L67" s="799"/>
      <c r="M67" s="412" t="str">
        <f>Datos!I2152</f>
        <v/>
      </c>
      <c r="N67" s="177"/>
      <c r="R67" s="88"/>
      <c r="T67" s="88"/>
      <c r="U67" s="88"/>
      <c r="V67" s="88"/>
      <c r="W67" s="88"/>
      <c r="X67" s="88"/>
      <c r="Y67" s="88"/>
      <c r="Z67" s="88"/>
      <c r="AA67" s="88"/>
      <c r="AB67" s="88"/>
      <c r="AC67" s="88"/>
    </row>
    <row r="68" spans="5:29" ht="15" customHeight="1">
      <c r="E68" s="416"/>
      <c r="F68" s="226"/>
      <c r="G68" s="620" t="str">
        <f>Datos!E2153</f>
        <v/>
      </c>
      <c r="H68" s="799" t="str">
        <f>Datos!F2153</f>
        <v/>
      </c>
      <c r="I68" s="1379"/>
      <c r="J68" s="799"/>
      <c r="K68" s="1382"/>
      <c r="L68" s="799"/>
      <c r="M68" s="412" t="str">
        <f>Datos!I2153</f>
        <v/>
      </c>
      <c r="N68" s="177"/>
      <c r="R68" s="88"/>
      <c r="T68" s="88"/>
      <c r="U68" s="88"/>
      <c r="V68" s="88"/>
      <c r="W68" s="88"/>
      <c r="X68" s="88"/>
      <c r="Y68" s="88"/>
      <c r="Z68" s="88"/>
      <c r="AA68" s="88"/>
      <c r="AB68" s="88"/>
      <c r="AC68" s="88"/>
    </row>
    <row r="69" spans="5:29" ht="15" customHeight="1">
      <c r="G69" s="143"/>
      <c r="H69" s="143"/>
      <c r="I69" s="143"/>
      <c r="J69" s="143"/>
      <c r="M69" s="411">
        <f>SUM(M61:M68)</f>
        <v>0</v>
      </c>
    </row>
    <row r="70" spans="5:29" ht="33" customHeight="1">
      <c r="E70" s="1129" t="s">
        <v>465</v>
      </c>
      <c r="F70" s="1129"/>
      <c r="G70" s="1129"/>
      <c r="H70" s="1129"/>
      <c r="I70" s="1129"/>
      <c r="J70" s="1129"/>
      <c r="K70" s="1129"/>
      <c r="L70" s="1129"/>
      <c r="M70" s="1129"/>
      <c r="N70" s="1129"/>
      <c r="O70" s="1129"/>
    </row>
    <row r="71" spans="5:29" ht="33" customHeight="1">
      <c r="E71" s="1106" t="s">
        <v>466</v>
      </c>
      <c r="F71" s="1106"/>
      <c r="G71" s="1106"/>
      <c r="H71" s="1106"/>
      <c r="I71" s="1106"/>
      <c r="J71" s="1106"/>
      <c r="K71" s="1106"/>
      <c r="L71" s="1106"/>
      <c r="M71" s="1106"/>
      <c r="N71" s="1106"/>
      <c r="O71" s="1106"/>
    </row>
    <row r="72" spans="5:29" ht="18" customHeight="1">
      <c r="E72" s="1130" t="s">
        <v>467</v>
      </c>
      <c r="F72" s="1130"/>
      <c r="G72" s="1130"/>
      <c r="H72" s="1130"/>
      <c r="I72" s="1130"/>
      <c r="J72" s="1130"/>
      <c r="K72" s="1130"/>
      <c r="L72" s="1130"/>
      <c r="M72" s="1130"/>
      <c r="N72" s="1130"/>
      <c r="O72" s="1130"/>
    </row>
    <row r="73" spans="5:29" ht="33" customHeight="1">
      <c r="E73" s="1043" t="s">
        <v>468</v>
      </c>
      <c r="F73" s="1043"/>
      <c r="G73" s="1043"/>
      <c r="H73" s="1043"/>
      <c r="I73" s="1043"/>
      <c r="J73" s="1043"/>
      <c r="K73" s="1043"/>
      <c r="L73" s="1043"/>
      <c r="M73" s="1043"/>
      <c r="N73" s="1043"/>
      <c r="O73" s="1043"/>
    </row>
    <row r="74" spans="5:29" ht="18.75" customHeight="1">
      <c r="E74" s="377" t="s">
        <v>476</v>
      </c>
      <c r="F74" s="140"/>
      <c r="G74" s="140"/>
      <c r="H74" s="140"/>
      <c r="I74" s="140"/>
      <c r="J74" s="140"/>
      <c r="K74" s="140"/>
      <c r="L74" s="140"/>
      <c r="M74" s="140"/>
      <c r="N74" s="140"/>
      <c r="O74" s="140"/>
      <c r="P74" s="305"/>
    </row>
    <row r="75" spans="5:29" ht="15" customHeight="1">
      <c r="E75" s="125"/>
      <c r="F75" s="125"/>
      <c r="G75" s="125"/>
      <c r="H75" s="125"/>
      <c r="I75" s="125"/>
      <c r="J75" s="378"/>
      <c r="K75" s="125"/>
      <c r="L75" s="125"/>
      <c r="M75" s="125"/>
      <c r="N75" s="125"/>
      <c r="O75" s="125"/>
    </row>
    <row r="76" spans="5:29" ht="15" customHeight="1">
      <c r="G76" s="143"/>
      <c r="H76" s="143"/>
    </row>
    <row r="77" spans="5:29" ht="15" customHeight="1">
      <c r="J77" s="62"/>
    </row>
    <row r="78" spans="5:29" ht="15" customHeight="1">
      <c r="G78" s="143"/>
      <c r="H78" s="143"/>
    </row>
    <row r="79" spans="5:29" ht="15" customHeight="1"/>
    <row r="80" spans="5:2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101" hidden="1"/>
    <row r="102" hidden="1"/>
  </sheetData>
  <sheetProtection algorithmName="SHA-512" hashValue="frstMCV5k8xPDjC8dpfYIzjeiNbOQzDve8cFBWstVMlU74+HgZUB4n9nXNGYXUPWDg3US7Gb29iCscIJvRjEow==" saltValue="dJHU/w2EBdgWO4QvQUckuA==" spinCount="100000" sheet="1" objects="1" scenarios="1"/>
  <protectedRanges>
    <protectedRange sqref="I22:M43 E22:F43" name="Rango1"/>
    <protectedRange sqref="E61:F68 I61:L68" name="Rango2"/>
  </protectedRanges>
  <dataConsolidate/>
  <mergeCells count="29">
    <mergeCell ref="E70:O70"/>
    <mergeCell ref="E71:O71"/>
    <mergeCell ref="E72:O72"/>
    <mergeCell ref="E73:O73"/>
    <mergeCell ref="E48:O48"/>
    <mergeCell ref="E45:O45"/>
    <mergeCell ref="E46:O46"/>
    <mergeCell ref="E47:O47"/>
    <mergeCell ref="L59:L60"/>
    <mergeCell ref="M59:M60"/>
    <mergeCell ref="F59:F60"/>
    <mergeCell ref="H59:H60"/>
    <mergeCell ref="I59:J59"/>
    <mergeCell ref="G59:G60"/>
    <mergeCell ref="K59:K60"/>
    <mergeCell ref="E55:O57"/>
    <mergeCell ref="E59:E60"/>
    <mergeCell ref="C1:P1"/>
    <mergeCell ref="F20:F21"/>
    <mergeCell ref="E20:E21"/>
    <mergeCell ref="H20:H21"/>
    <mergeCell ref="E3:O4"/>
    <mergeCell ref="K20:K21"/>
    <mergeCell ref="L20:L21"/>
    <mergeCell ref="M20:M21"/>
    <mergeCell ref="N20:N21"/>
    <mergeCell ref="G20:G21"/>
    <mergeCell ref="I20:J20"/>
    <mergeCell ref="E6:O7"/>
  </mergeCells>
  <phoneticPr fontId="3" type="noConversion"/>
  <conditionalFormatting sqref="M33:M43">
    <cfRule type="expression" dxfId="1249" priority="222" stopIfTrue="1">
      <formula>AND(ISTEXT(F33),M33="")</formula>
    </cfRule>
  </conditionalFormatting>
  <conditionalFormatting sqref="J23:J43">
    <cfRule type="expression" dxfId="1248" priority="57" stopIfTrue="1">
      <formula>AND(I23="Preparado",J23="")</formula>
    </cfRule>
  </conditionalFormatting>
  <conditionalFormatting sqref="N23:N43">
    <cfRule type="expression" dxfId="1247" priority="51" stopIfTrue="1">
      <formula>ISNUMBER(N23)</formula>
    </cfRule>
  </conditionalFormatting>
  <conditionalFormatting sqref="M22:M43">
    <cfRule type="expression" dxfId="1246" priority="47" stopIfTrue="1">
      <formula>AND(OR(E22&lt;&gt;"",ISTEXT(F22)),M22="")</formula>
    </cfRule>
  </conditionalFormatting>
  <conditionalFormatting sqref="L22:L43">
    <cfRule type="expression" dxfId="1245" priority="43" stopIfTrue="1">
      <formula>ISNUMBER(L22)</formula>
    </cfRule>
  </conditionalFormatting>
  <conditionalFormatting sqref="E22:E43">
    <cfRule type="expression" dxfId="1244" priority="41" stopIfTrue="1">
      <formula>E22=""</formula>
    </cfRule>
  </conditionalFormatting>
  <conditionalFormatting sqref="I22:I43">
    <cfRule type="expression" dxfId="1243" priority="564" stopIfTrue="1">
      <formula>AND(F22="Otro",ISBLANK(I22))</formula>
    </cfRule>
  </conditionalFormatting>
  <conditionalFormatting sqref="J22:J43">
    <cfRule type="expression" dxfId="1242" priority="565" stopIfTrue="1">
      <formula>AND($F22="Otro",ISBLANK(J22))</formula>
    </cfRule>
  </conditionalFormatting>
  <conditionalFormatting sqref="J62:J68">
    <cfRule type="expression" dxfId="1241" priority="36" stopIfTrue="1">
      <formula>AND(I62="Preparado",J62="")</formula>
    </cfRule>
  </conditionalFormatting>
  <conditionalFormatting sqref="M61:M68">
    <cfRule type="expression" dxfId="1240" priority="35" stopIfTrue="1">
      <formula>ISNUMBER(M61)</formula>
    </cfRule>
  </conditionalFormatting>
  <conditionalFormatting sqref="E61:E68">
    <cfRule type="expression" dxfId="1239" priority="30" stopIfTrue="1">
      <formula>E61=""</formula>
    </cfRule>
  </conditionalFormatting>
  <conditionalFormatting sqref="I61:I68">
    <cfRule type="expression" dxfId="1238" priority="39" stopIfTrue="1">
      <formula>AND(F61="Otro",ISBLANK(I61))</formula>
    </cfRule>
  </conditionalFormatting>
  <conditionalFormatting sqref="J61:J68">
    <cfRule type="expression" dxfId="1237" priority="40" stopIfTrue="1">
      <formula>AND($F61="Otro",ISBLANK(J61))</formula>
    </cfRule>
  </conditionalFormatting>
  <conditionalFormatting sqref="N22:N43">
    <cfRule type="expression" dxfId="1236" priority="22" stopIfTrue="1">
      <formula>ISNUMBER(N22)</formula>
    </cfRule>
  </conditionalFormatting>
  <conditionalFormatting sqref="F22:F43">
    <cfRule type="expression" dxfId="1235" priority="21" stopIfTrue="1">
      <formula>F22&lt;&gt;""</formula>
    </cfRule>
  </conditionalFormatting>
  <conditionalFormatting sqref="F61:F68">
    <cfRule type="expression" dxfId="1234" priority="20" stopIfTrue="1">
      <formula>F61&lt;&gt;""</formula>
    </cfRule>
  </conditionalFormatting>
  <conditionalFormatting sqref="G22:G43">
    <cfRule type="expression" dxfId="1233" priority="18" stopIfTrue="1">
      <formula>G22&lt;&gt;""</formula>
    </cfRule>
  </conditionalFormatting>
  <conditionalFormatting sqref="G22:G43">
    <cfRule type="expression" dxfId="1232" priority="16" stopIfTrue="1">
      <formula>$F22="Otro"</formula>
    </cfRule>
    <cfRule type="expression" dxfId="1231" priority="17" stopIfTrue="1">
      <formula>$F22=""</formula>
    </cfRule>
  </conditionalFormatting>
  <conditionalFormatting sqref="H22:H43">
    <cfRule type="expression" dxfId="1230" priority="15" stopIfTrue="1">
      <formula>H22&lt;&gt;""</formula>
    </cfRule>
  </conditionalFormatting>
  <conditionalFormatting sqref="H22:H43">
    <cfRule type="expression" dxfId="1229" priority="13" stopIfTrue="1">
      <formula>$F22="Otro"</formula>
    </cfRule>
    <cfRule type="expression" dxfId="1228" priority="14" stopIfTrue="1">
      <formula>$F22=""</formula>
    </cfRule>
  </conditionalFormatting>
  <conditionalFormatting sqref="K22:K43">
    <cfRule type="expression" dxfId="1227" priority="12">
      <formula>ISTEXT(K22)</formula>
    </cfRule>
  </conditionalFormatting>
  <conditionalFormatting sqref="G61:G68">
    <cfRule type="expression" dxfId="1226" priority="11" stopIfTrue="1">
      <formula>G61&lt;&gt;""</formula>
    </cfRule>
  </conditionalFormatting>
  <conditionalFormatting sqref="G61:G68">
    <cfRule type="expression" dxfId="1225" priority="9" stopIfTrue="1">
      <formula>$F61="Otro"</formula>
    </cfRule>
    <cfRule type="expression" dxfId="1224" priority="10" stopIfTrue="1">
      <formula>$F61=""</formula>
    </cfRule>
  </conditionalFormatting>
  <conditionalFormatting sqref="H61:H68">
    <cfRule type="expression" dxfId="1223" priority="8" stopIfTrue="1">
      <formula>H61&lt;&gt;""</formula>
    </cfRule>
  </conditionalFormatting>
  <conditionalFormatting sqref="H61:H68">
    <cfRule type="expression" dxfId="1222" priority="6" stopIfTrue="1">
      <formula>$F61="Otro"</formula>
    </cfRule>
    <cfRule type="expression" dxfId="1221" priority="7" stopIfTrue="1">
      <formula>$F61=""</formula>
    </cfRule>
  </conditionalFormatting>
  <conditionalFormatting sqref="K61:K68">
    <cfRule type="expression" dxfId="1220" priority="3">
      <formula>ISTEXT(K61)</formula>
    </cfRule>
  </conditionalFormatting>
  <conditionalFormatting sqref="L61:L68">
    <cfRule type="expression" dxfId="1219" priority="1" stopIfTrue="1">
      <formula>AND(OR(E61&lt;&gt;"",ISTEXT(F61)),L61="")</formula>
    </cfRule>
  </conditionalFormatting>
  <dataValidations count="6">
    <dataValidation type="decimal" operator="greaterThanOrEqual" allowBlank="1" showInputMessage="1" showErrorMessage="1" sqref="L22:L43" xr:uid="{00000000-0002-0000-0700-000000000000}">
      <formula1>0</formula1>
    </dataValidation>
    <dataValidation type="decimal" allowBlank="1" showInputMessage="1" showErrorMessage="1" error="El valor ha de estar entre 0% y 100%" sqref="I69" xr:uid="{00000000-0002-0000-0700-000001000000}">
      <formula1>#REF!</formula1>
      <formula2>#REF!</formula2>
    </dataValidation>
    <dataValidation type="whole" operator="greaterThan" allowBlank="1" showInputMessage="1" showErrorMessage="1" sqref="J61:J68 J22:J43" xr:uid="{00000000-0002-0000-0700-000002000000}">
      <formula1>0</formula1>
    </dataValidation>
    <dataValidation type="decimal" allowBlank="1" showInputMessage="1" showErrorMessage="1" error="Este valor ha de ser igual o inferior al de la carga inicial del equipo." sqref="M22:M43" xr:uid="{00000000-0002-0000-0700-000003000000}">
      <formula1>-0.1</formula1>
      <formula2>L22</formula2>
    </dataValidation>
    <dataValidation type="list" allowBlank="1" showInputMessage="1" showErrorMessage="1" sqref="F22:F43" xr:uid="{00000000-0002-0000-0700-000004000000}">
      <formula1>Refrigerante</formula1>
    </dataValidation>
    <dataValidation type="list" allowBlank="1" showInputMessage="1" showErrorMessage="1" sqref="F61:F68" xr:uid="{00000000-0002-0000-0700-000005000000}">
      <formula1>Fugitivas_otros</formula1>
    </dataValidation>
  </dataValidations>
  <hyperlinks>
    <hyperlink ref="A5" location="'3. Datos Cultivos'!A1" display="3. Datos cultivos" xr:uid="{00000000-0004-0000-0700-000000000000}"/>
    <hyperlink ref="A7" location="'5. Instalaciones fijas'!A1" display="5. Instalaciones fijas" xr:uid="{00000000-0004-0000-0700-000001000000}"/>
    <hyperlink ref="A10" location="'8. Emisiones de proceso'!A1" display="8. Emisiones de proceso" xr:uid="{00000000-0004-0000-0700-000002000000}"/>
    <hyperlink ref="A11" location="'9. Información adicional'!A1" display="9. Información adicional" xr:uid="{00000000-0004-0000-0700-000003000000}"/>
    <hyperlink ref="A12" location="'10. Electricidad y otras energ.'!A1" display="10. Electricidad y otras energías" xr:uid="{00000000-0004-0000-0700-000004000000}"/>
    <hyperlink ref="A13" location="'11. Informe final. Resultados'!A1" display="11. Informe final: Resultados" xr:uid="{00000000-0004-0000-0700-000005000000}"/>
    <hyperlink ref="A14" location="'12. Factores de emisión'!A1" display="12. Factores de emisión" xr:uid="{00000000-0004-0000-0700-000006000000}"/>
    <hyperlink ref="A15" location="'13. Revisiones calculadora'!A1" display="13. Revisiones de la calculadora" xr:uid="{00000000-0004-0000-0700-000007000000}"/>
    <hyperlink ref="A8" location="'6. Vehículos y maquinaria'!A1" display="6. Vehículos y maquinaria" xr:uid="{00000000-0004-0000-0700-000008000000}"/>
    <hyperlink ref="A3" location="'1.Datos generales organización '!A1" display="1. Datos de la organización" xr:uid="{00000000-0004-0000-0700-000009000000}"/>
    <hyperlink ref="A4" location="'2. Hoja de trabajo. Consumos'!A1" display="2. Hoja de trabajo. Consumos" xr:uid="{00000000-0004-0000-0700-00000A000000}"/>
    <hyperlink ref="A6" location="'4. Emisiones cultivos'!A1" display="4. Emisiones cultivos" xr:uid="{00000000-0004-0000-0700-00000B000000}"/>
    <hyperlink ref="E45:P45" r:id="rId1" display="https://www.ipcc.ch/report/ar6/wg1/downloads/report/IPCC_AR6_WGI_Chapter07_SM.pdf" xr:uid="{00000000-0004-0000-0700-00000C000000}"/>
    <hyperlink ref="E47:P47" r:id="rId2" display="https://www.ipcc.ch/report/ar6/wg1/downloads/report/IPCC_AR6_WGI_Chapter07_SM.pdf" xr:uid="{00000000-0004-0000-0700-00000D000000}"/>
    <hyperlink ref="E45:O45" r:id="rId3" display="https://www.ipcc.ch/report/ar6/wg1/downloads/report/IPCC_AR6_WGI_Chapter07_SM.pdf" xr:uid="{00000000-0004-0000-0700-00000E000000}"/>
    <hyperlink ref="E47:O47" r:id="rId4" display="https://www.ipcc.ch/report/ar6/wg1/downloads/report/IPCC_AR6_WGI_Chapter07_SM.pdf" xr:uid="{00000000-0004-0000-0700-00000F000000}"/>
    <hyperlink ref="E47" r:id="rId5" xr:uid="{00000000-0004-0000-0700-000010000000}"/>
    <hyperlink ref="E70:O70" r:id="rId6" display="https://www.ipcc.ch/report/ar6/wg1/downloads/report/IPCC_AR6_WGI_Chapter07_SM.pdf" xr:uid="{00000000-0004-0000-0700-000011000000}"/>
    <hyperlink ref="E72:O72" r:id="rId7" display="https://www.ipcc.ch/report/ar6/wg1/downloads/report/IPCC_AR6_WGI_Chapter07_SM.pdf" xr:uid="{00000000-0004-0000-0700-000012000000}"/>
    <hyperlink ref="E72" r:id="rId8" xr:uid="{00000000-0004-0000-0700-000013000000}"/>
  </hyperlinks>
  <pageMargins left="0.75" right="0.75" top="1" bottom="1" header="0" footer="0"/>
  <pageSetup paperSize="256" scale="32" orientation="portrait" r:id="rId9"/>
  <headerFooter alignWithMargins="0"/>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1"/>
  <sheetViews>
    <sheetView showRowColHeaders="0" zoomScaleNormal="100" workbookViewId="0">
      <pane xSplit="2" ySplit="1" topLeftCell="C2" activePane="bottomRight" state="frozen"/>
      <selection pane="bottomRight"/>
      <selection pane="bottomLeft" activeCell="L200" sqref="L200"/>
      <selection pane="topRight" activeCell="L200" sqref="L200"/>
    </sheetView>
  </sheetViews>
  <sheetFormatPr defaultColWidth="11.42578125" defaultRowHeight="15"/>
  <cols>
    <col min="1" max="1" width="27" style="195" customWidth="1"/>
    <col min="2" max="2" width="0.5703125" style="473" customWidth="1"/>
    <col min="3" max="3" width="1" style="82" customWidth="1"/>
    <col min="4" max="4" width="1.42578125" style="88" customWidth="1"/>
    <col min="5" max="5" width="24.7109375" style="88" customWidth="1"/>
    <col min="6" max="6" width="36.42578125" style="88" customWidth="1"/>
    <col min="7" max="7" width="13.42578125" style="88" customWidth="1"/>
    <col min="8" max="8" width="25.140625" style="88" customWidth="1"/>
    <col min="9" max="11" width="14.5703125" style="88" customWidth="1"/>
    <col min="12" max="12" width="18.7109375" style="88" customWidth="1"/>
    <col min="13" max="13" width="12.28515625" style="88" customWidth="1"/>
    <col min="14" max="14" width="3.42578125" style="88" customWidth="1"/>
    <col min="15" max="16384" width="11.42578125" style="88"/>
  </cols>
  <sheetData>
    <row r="1" spans="1:18" s="82" customFormat="1" ht="36" customHeight="1">
      <c r="A1" s="80"/>
      <c r="B1" s="473"/>
      <c r="C1" s="906" t="s">
        <v>477</v>
      </c>
      <c r="D1" s="906"/>
      <c r="E1" s="906"/>
      <c r="F1" s="906"/>
      <c r="G1" s="906"/>
      <c r="H1" s="906"/>
      <c r="I1" s="906"/>
      <c r="J1" s="906"/>
      <c r="K1" s="906"/>
      <c r="L1" s="906"/>
      <c r="M1" s="906"/>
      <c r="N1" s="906"/>
      <c r="O1" s="80"/>
    </row>
    <row r="2" spans="1:18" ht="36" customHeight="1">
      <c r="B2" s="474"/>
      <c r="E2" s="815"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row>
    <row r="3" spans="1:18" ht="15" customHeight="1">
      <c r="A3" s="1306" t="s">
        <v>42</v>
      </c>
      <c r="B3" s="623"/>
      <c r="E3" s="1136" t="s">
        <v>478</v>
      </c>
      <c r="F3" s="1136"/>
      <c r="G3" s="1136"/>
      <c r="H3" s="1136"/>
      <c r="I3" s="1136"/>
      <c r="J3" s="1136"/>
      <c r="K3" s="1136"/>
      <c r="L3" s="1136"/>
      <c r="M3" s="1136"/>
      <c r="N3" s="154"/>
    </row>
    <row r="4" spans="1:18" ht="15" customHeight="1">
      <c r="A4" s="1306" t="s">
        <v>44</v>
      </c>
      <c r="B4" s="623"/>
      <c r="E4" s="1136"/>
      <c r="F4" s="1136"/>
      <c r="G4" s="1136"/>
      <c r="H4" s="1136"/>
      <c r="I4" s="1136"/>
      <c r="J4" s="1136"/>
      <c r="K4" s="1136"/>
      <c r="L4" s="1136"/>
      <c r="M4" s="1136"/>
      <c r="N4" s="154"/>
    </row>
    <row r="5" spans="1:18" ht="15" customHeight="1">
      <c r="A5" s="1306" t="s">
        <v>45</v>
      </c>
      <c r="B5" s="623"/>
      <c r="E5" s="1136"/>
      <c r="F5" s="1136"/>
      <c r="G5" s="1136"/>
      <c r="H5" s="1136"/>
      <c r="I5" s="1136"/>
      <c r="J5" s="1136"/>
      <c r="K5" s="1136"/>
      <c r="L5" s="1136"/>
      <c r="M5" s="1136"/>
      <c r="N5" s="154"/>
    </row>
    <row r="6" spans="1:18" ht="15" customHeight="1">
      <c r="A6" s="1306" t="s">
        <v>48</v>
      </c>
      <c r="B6" s="623"/>
      <c r="E6" s="1136"/>
      <c r="F6" s="1136"/>
      <c r="G6" s="1136"/>
      <c r="H6" s="1136"/>
      <c r="I6" s="1136"/>
      <c r="J6" s="1136"/>
      <c r="K6" s="1136"/>
      <c r="L6" s="1136"/>
      <c r="M6" s="1136"/>
      <c r="N6" s="154"/>
    </row>
    <row r="7" spans="1:18" ht="15" customHeight="1">
      <c r="A7" s="1306" t="s">
        <v>50</v>
      </c>
      <c r="E7" s="1136"/>
      <c r="F7" s="1136"/>
      <c r="G7" s="1136"/>
      <c r="H7" s="1136"/>
      <c r="I7" s="1136"/>
      <c r="J7" s="1136"/>
      <c r="K7" s="1136"/>
      <c r="L7" s="1136"/>
      <c r="M7" s="1136"/>
      <c r="N7" s="154"/>
    </row>
    <row r="8" spans="1:18" ht="15" customHeight="1">
      <c r="A8" s="1306" t="s">
        <v>51</v>
      </c>
      <c r="E8" s="1136"/>
      <c r="F8" s="1136"/>
      <c r="G8" s="1136"/>
      <c r="H8" s="1136"/>
      <c r="I8" s="1136"/>
      <c r="J8" s="1136"/>
      <c r="K8" s="1136"/>
      <c r="L8" s="1136"/>
      <c r="M8" s="1136"/>
      <c r="N8" s="154"/>
    </row>
    <row r="9" spans="1:18" ht="15" customHeight="1">
      <c r="A9" s="1306" t="s">
        <v>52</v>
      </c>
      <c r="E9" s="380"/>
      <c r="F9" s="172"/>
      <c r="G9" s="172"/>
      <c r="H9" s="172"/>
      <c r="I9" s="172"/>
      <c r="J9" s="172"/>
      <c r="K9" s="172"/>
      <c r="L9" s="172"/>
      <c r="M9" s="172"/>
      <c r="N9" s="154"/>
    </row>
    <row r="10" spans="1:18" ht="16.5">
      <c r="A10" s="476" t="s">
        <v>56</v>
      </c>
      <c r="E10" s="940" t="s">
        <v>479</v>
      </c>
      <c r="F10" s="940"/>
      <c r="G10" s="940"/>
      <c r="H10" s="940"/>
      <c r="I10" s="940"/>
      <c r="J10" s="940"/>
      <c r="K10" s="940"/>
      <c r="L10" s="940"/>
      <c r="M10" s="940"/>
      <c r="N10" s="154"/>
    </row>
    <row r="11" spans="1:18" ht="15" customHeight="1">
      <c r="A11" s="1306" t="s">
        <v>57</v>
      </c>
      <c r="E11" s="375"/>
      <c r="F11" s="172"/>
      <c r="G11" s="172"/>
      <c r="H11" s="172"/>
      <c r="I11" s="172"/>
      <c r="J11" s="172"/>
      <c r="K11" s="172"/>
      <c r="L11" s="172"/>
      <c r="M11" s="172"/>
      <c r="N11" s="154"/>
    </row>
    <row r="12" spans="1:18" ht="15" customHeight="1">
      <c r="A12" s="1306" t="s">
        <v>58</v>
      </c>
      <c r="E12" s="358" t="s">
        <v>480</v>
      </c>
      <c r="F12" s="273"/>
      <c r="G12" s="273"/>
      <c r="H12" s="273"/>
      <c r="I12" s="273"/>
      <c r="J12" s="273"/>
      <c r="K12" s="273"/>
      <c r="L12" s="273"/>
      <c r="M12" s="273"/>
      <c r="N12" s="155"/>
      <c r="O12" s="155"/>
      <c r="P12" s="155"/>
      <c r="Q12" s="155"/>
      <c r="R12" s="155"/>
    </row>
    <row r="13" spans="1:18" ht="15" customHeight="1">
      <c r="A13" s="1306" t="s">
        <v>60</v>
      </c>
      <c r="J13" s="155"/>
      <c r="K13" s="155"/>
      <c r="L13" s="155"/>
      <c r="M13" s="155"/>
      <c r="N13" s="155"/>
      <c r="O13" s="155"/>
    </row>
    <row r="14" spans="1:18" ht="15" customHeight="1">
      <c r="A14" s="1306" t="s">
        <v>61</v>
      </c>
      <c r="E14" s="1132" t="s">
        <v>481</v>
      </c>
      <c r="F14" s="1134" t="s">
        <v>482</v>
      </c>
      <c r="G14" s="1072" t="s">
        <v>483</v>
      </c>
      <c r="H14" s="1072"/>
      <c r="I14" s="1137" t="s">
        <v>301</v>
      </c>
      <c r="J14" s="1138"/>
      <c r="K14" s="1138"/>
      <c r="L14" s="1139" t="s">
        <v>484</v>
      </c>
      <c r="M14" s="155"/>
    </row>
    <row r="15" spans="1:18" ht="15" customHeight="1">
      <c r="A15" s="1306" t="s">
        <v>62</v>
      </c>
      <c r="E15" s="1133"/>
      <c r="F15" s="1135"/>
      <c r="G15" s="379" t="s">
        <v>485</v>
      </c>
      <c r="H15" s="379" t="s">
        <v>486</v>
      </c>
      <c r="I15" s="1383" t="s">
        <v>308</v>
      </c>
      <c r="J15" s="1383" t="s">
        <v>309</v>
      </c>
      <c r="K15" s="1384" t="s">
        <v>310</v>
      </c>
      <c r="L15" s="1140"/>
      <c r="M15" s="155"/>
    </row>
    <row r="16" spans="1:18" ht="15" customHeight="1">
      <c r="A16" s="624"/>
      <c r="E16" s="1373"/>
      <c r="F16" s="1385"/>
      <c r="G16" s="1373"/>
      <c r="H16" s="1373"/>
      <c r="I16" s="1373"/>
      <c r="J16" s="1373"/>
      <c r="K16" s="1373"/>
      <c r="L16" s="412" t="str">
        <f>Datos!J2182</f>
        <v/>
      </c>
      <c r="M16" s="155"/>
    </row>
    <row r="17" spans="1:13" ht="15" customHeight="1">
      <c r="A17" s="624"/>
      <c r="E17" s="1373"/>
      <c r="F17" s="1385"/>
      <c r="G17" s="1373"/>
      <c r="H17" s="1373"/>
      <c r="I17" s="1373"/>
      <c r="J17" s="1373"/>
      <c r="K17" s="1373"/>
      <c r="L17" s="412" t="str">
        <f>Datos!J2183</f>
        <v/>
      </c>
      <c r="M17" s="155"/>
    </row>
    <row r="18" spans="1:13" ht="15" customHeight="1">
      <c r="A18" s="624"/>
      <c r="B18" s="475"/>
      <c r="E18" s="1373"/>
      <c r="F18" s="1385"/>
      <c r="G18" s="1373"/>
      <c r="H18" s="1373"/>
      <c r="I18" s="1373"/>
      <c r="J18" s="1373"/>
      <c r="K18" s="1373"/>
      <c r="L18" s="412" t="str">
        <f>Datos!J2184</f>
        <v/>
      </c>
      <c r="M18" s="155"/>
    </row>
    <row r="19" spans="1:13" ht="15" customHeight="1">
      <c r="E19" s="1373"/>
      <c r="F19" s="1385"/>
      <c r="G19" s="1373"/>
      <c r="H19" s="1373"/>
      <c r="I19" s="1373"/>
      <c r="J19" s="1373"/>
      <c r="K19" s="1373"/>
      <c r="L19" s="412" t="str">
        <f>Datos!J2185</f>
        <v/>
      </c>
      <c r="M19" s="155"/>
    </row>
    <row r="20" spans="1:13" ht="15" customHeight="1">
      <c r="B20" s="475"/>
      <c r="E20" s="1373"/>
      <c r="F20" s="1385"/>
      <c r="G20" s="1373"/>
      <c r="H20" s="1373"/>
      <c r="I20" s="1373"/>
      <c r="J20" s="1373"/>
      <c r="K20" s="1373"/>
      <c r="L20" s="412" t="str">
        <f>Datos!J2186</f>
        <v/>
      </c>
      <c r="M20" s="155"/>
    </row>
    <row r="21" spans="1:13" ht="15" customHeight="1">
      <c r="B21" s="475"/>
      <c r="E21" s="1373"/>
      <c r="F21" s="1385"/>
      <c r="G21" s="1373"/>
      <c r="H21" s="1373"/>
      <c r="I21" s="1373"/>
      <c r="J21" s="1373"/>
      <c r="K21" s="1373"/>
      <c r="L21" s="412" t="str">
        <f>Datos!J2187</f>
        <v/>
      </c>
      <c r="M21" s="155"/>
    </row>
    <row r="22" spans="1:13" ht="15" customHeight="1">
      <c r="A22" s="196"/>
      <c r="B22" s="475"/>
      <c r="E22" s="1373"/>
      <c r="F22" s="1385"/>
      <c r="G22" s="1373"/>
      <c r="H22" s="1373"/>
      <c r="I22" s="1373"/>
      <c r="J22" s="1373"/>
      <c r="K22" s="1373"/>
      <c r="L22" s="412" t="str">
        <f>Datos!J2188</f>
        <v/>
      </c>
      <c r="M22" s="155"/>
    </row>
    <row r="23" spans="1:13" ht="15" customHeight="1">
      <c r="A23" s="196"/>
      <c r="B23" s="475"/>
      <c r="E23" s="1373"/>
      <c r="F23" s="1385"/>
      <c r="G23" s="1373"/>
      <c r="H23" s="1373"/>
      <c r="I23" s="1373"/>
      <c r="J23" s="1373"/>
      <c r="K23" s="1373"/>
      <c r="L23" s="412" t="str">
        <f>Datos!J2189</f>
        <v/>
      </c>
      <c r="M23" s="155"/>
    </row>
    <row r="24" spans="1:13" ht="15" customHeight="1">
      <c r="A24" s="624"/>
      <c r="E24" s="1373"/>
      <c r="F24" s="1385"/>
      <c r="G24" s="1373"/>
      <c r="H24" s="1373"/>
      <c r="I24" s="1373"/>
      <c r="J24" s="1373"/>
      <c r="K24" s="1373"/>
      <c r="L24" s="412" t="str">
        <f>Datos!J2190</f>
        <v/>
      </c>
    </row>
    <row r="25" spans="1:13" ht="15" customHeight="1">
      <c r="A25" s="196"/>
      <c r="B25" s="475"/>
      <c r="E25" s="1373"/>
      <c r="F25" s="1385"/>
      <c r="G25" s="1373"/>
      <c r="H25" s="1373"/>
      <c r="I25" s="1373"/>
      <c r="J25" s="1373"/>
      <c r="K25" s="1373"/>
      <c r="L25" s="412" t="str">
        <f>Datos!J2191</f>
        <v/>
      </c>
    </row>
    <row r="26" spans="1:13" ht="15" customHeight="1">
      <c r="E26" s="1373"/>
      <c r="F26" s="1385"/>
      <c r="G26" s="1373"/>
      <c r="H26" s="1373"/>
      <c r="I26" s="1373"/>
      <c r="J26" s="1373"/>
      <c r="K26" s="1373"/>
      <c r="L26" s="412" t="str">
        <f>Datos!J2192</f>
        <v/>
      </c>
    </row>
    <row r="27" spans="1:13" ht="15" customHeight="1">
      <c r="E27" s="1373"/>
      <c r="F27" s="1385"/>
      <c r="G27" s="1373"/>
      <c r="H27" s="1373"/>
      <c r="I27" s="1373"/>
      <c r="J27" s="1373"/>
      <c r="K27" s="1373"/>
      <c r="L27" s="412" t="str">
        <f>Datos!J2193</f>
        <v/>
      </c>
    </row>
    <row r="28" spans="1:13" ht="15" customHeight="1">
      <c r="E28" s="1373"/>
      <c r="F28" s="1385"/>
      <c r="G28" s="1373"/>
      <c r="H28" s="1373"/>
      <c r="I28" s="1373"/>
      <c r="J28" s="1373"/>
      <c r="K28" s="1373"/>
      <c r="L28" s="412" t="str">
        <f>Datos!J2194</f>
        <v/>
      </c>
    </row>
    <row r="29" spans="1:13" ht="15" customHeight="1">
      <c r="A29" s="624"/>
      <c r="E29" s="1373"/>
      <c r="F29" s="1385"/>
      <c r="G29" s="1373"/>
      <c r="H29" s="1373"/>
      <c r="I29" s="1373"/>
      <c r="J29" s="1373"/>
      <c r="K29" s="1373"/>
      <c r="L29" s="412" t="str">
        <f>Datos!J2195</f>
        <v/>
      </c>
    </row>
    <row r="30" spans="1:13" ht="15" customHeight="1">
      <c r="A30" s="624"/>
      <c r="E30" s="1373"/>
      <c r="F30" s="1385"/>
      <c r="G30" s="1373"/>
      <c r="H30" s="1373"/>
      <c r="I30" s="1373"/>
      <c r="J30" s="1373"/>
      <c r="K30" s="1373"/>
      <c r="L30" s="412" t="str">
        <f>Datos!J2196</f>
        <v/>
      </c>
    </row>
    <row r="31" spans="1:13" ht="15" customHeight="1">
      <c r="A31" s="624"/>
      <c r="C31" s="88"/>
      <c r="E31" s="173"/>
      <c r="F31" s="173"/>
      <c r="G31" s="173"/>
      <c r="H31" s="173"/>
      <c r="I31" s="638">
        <f>SUM(I16:I30)</f>
        <v>0</v>
      </c>
      <c r="J31" s="638">
        <f>SUM(J16:J30)</f>
        <v>0</v>
      </c>
      <c r="K31" s="638">
        <f>SUM(K16:K30)</f>
        <v>0</v>
      </c>
      <c r="L31" s="411">
        <f>SUM(L16:L30)</f>
        <v>0</v>
      </c>
      <c r="M31" s="173"/>
    </row>
    <row r="32" spans="1:13" ht="15" customHeight="1">
      <c r="A32" s="624"/>
      <c r="C32" s="88"/>
      <c r="E32" s="174"/>
      <c r="F32" s="174"/>
      <c r="G32" s="174"/>
      <c r="H32" s="174"/>
      <c r="I32" s="174"/>
      <c r="J32" s="174"/>
      <c r="K32" s="174"/>
      <c r="L32" s="174"/>
      <c r="M32" s="174"/>
    </row>
    <row r="33" spans="1:15" s="119" customFormat="1" ht="15" customHeight="1">
      <c r="A33" s="624"/>
      <c r="B33" s="473"/>
      <c r="C33" s="88"/>
      <c r="D33" s="88"/>
      <c r="E33" s="88"/>
      <c r="F33" s="88"/>
      <c r="G33" s="88"/>
      <c r="H33" s="88"/>
      <c r="I33" s="88"/>
      <c r="J33" s="88"/>
      <c r="K33" s="88"/>
      <c r="L33" s="88"/>
      <c r="M33" s="88"/>
      <c r="N33" s="88"/>
      <c r="O33" s="88"/>
    </row>
    <row r="34" spans="1:15" s="119" customFormat="1" ht="15" customHeight="1">
      <c r="A34" s="195"/>
      <c r="B34" s="473"/>
      <c r="C34" s="88"/>
      <c r="D34" s="88"/>
      <c r="E34" s="88"/>
      <c r="F34" s="88"/>
      <c r="G34" s="88"/>
      <c r="H34" s="88"/>
      <c r="I34" s="88"/>
      <c r="J34" s="88"/>
      <c r="K34" s="88"/>
      <c r="L34" s="88"/>
      <c r="M34" s="88"/>
      <c r="N34" s="88"/>
      <c r="O34" s="88"/>
    </row>
    <row r="35" spans="1:15" s="119" customFormat="1" ht="15" customHeight="1">
      <c r="A35" s="195"/>
      <c r="B35" s="473"/>
      <c r="C35" s="88"/>
      <c r="D35" s="88"/>
      <c r="E35" s="88"/>
      <c r="F35" s="88"/>
      <c r="G35" s="88"/>
      <c r="H35" s="88"/>
      <c r="I35" s="88"/>
      <c r="J35" s="88"/>
      <c r="K35" s="88"/>
      <c r="L35" s="88"/>
      <c r="M35" s="88"/>
      <c r="N35" s="88"/>
      <c r="O35" s="88"/>
    </row>
    <row r="36" spans="1:15" s="119" customFormat="1" ht="15" customHeight="1">
      <c r="A36" s="195"/>
      <c r="B36" s="473"/>
      <c r="C36" s="88"/>
      <c r="D36" s="88"/>
      <c r="E36" s="88"/>
      <c r="F36" s="88"/>
      <c r="G36" s="88"/>
      <c r="H36" s="88"/>
      <c r="I36" s="88"/>
      <c r="J36" s="88"/>
      <c r="K36" s="88"/>
      <c r="L36" s="88"/>
      <c r="M36" s="88"/>
      <c r="N36" s="88"/>
      <c r="O36" s="88"/>
    </row>
    <row r="37" spans="1:15" s="119" customFormat="1" ht="15" customHeight="1">
      <c r="A37" s="195"/>
      <c r="B37" s="473"/>
      <c r="C37" s="88"/>
      <c r="D37" s="88"/>
      <c r="E37" s="88"/>
      <c r="F37" s="88"/>
      <c r="G37" s="88"/>
      <c r="H37" s="88"/>
      <c r="I37" s="88"/>
      <c r="J37" s="88"/>
      <c r="K37" s="88"/>
      <c r="L37" s="88"/>
      <c r="M37" s="88"/>
      <c r="N37" s="88"/>
      <c r="O37" s="88"/>
    </row>
    <row r="38" spans="1:15" s="119" customFormat="1" ht="15" customHeight="1">
      <c r="A38" s="195"/>
      <c r="B38" s="473"/>
      <c r="C38" s="88"/>
      <c r="D38" s="88"/>
      <c r="E38" s="88"/>
      <c r="F38" s="88"/>
      <c r="G38" s="88"/>
      <c r="H38" s="88"/>
      <c r="I38" s="88"/>
      <c r="J38" s="88"/>
      <c r="K38" s="88"/>
      <c r="L38" s="88"/>
      <c r="M38" s="88"/>
      <c r="N38" s="88"/>
      <c r="O38" s="88"/>
    </row>
    <row r="39" spans="1:15" s="119" customFormat="1" ht="15" customHeight="1">
      <c r="A39" s="195"/>
      <c r="B39" s="473"/>
      <c r="C39" s="88"/>
      <c r="D39" s="88"/>
      <c r="E39" s="88"/>
      <c r="F39" s="88"/>
      <c r="G39" s="88"/>
      <c r="H39" s="88"/>
      <c r="I39" s="88"/>
      <c r="J39" s="88"/>
      <c r="K39" s="88"/>
      <c r="L39" s="88"/>
      <c r="M39" s="88"/>
      <c r="N39" s="88"/>
      <c r="O39" s="88"/>
    </row>
    <row r="40" spans="1:15" s="119" customFormat="1" ht="15" customHeight="1">
      <c r="A40" s="195"/>
      <c r="B40" s="473"/>
      <c r="C40" s="88"/>
      <c r="D40" s="88"/>
      <c r="E40" s="88"/>
      <c r="F40" s="88"/>
      <c r="G40" s="88"/>
      <c r="H40" s="88"/>
      <c r="I40" s="88"/>
      <c r="J40" s="88"/>
      <c r="K40" s="88"/>
      <c r="L40" s="88"/>
      <c r="M40" s="88"/>
      <c r="N40" s="88"/>
      <c r="O40" s="88"/>
    </row>
    <row r="41" spans="1:15" s="119" customFormat="1" ht="15" customHeight="1">
      <c r="A41" s="195"/>
      <c r="B41" s="473"/>
      <c r="C41" s="88"/>
      <c r="D41" s="88"/>
      <c r="E41" s="88"/>
      <c r="F41" s="88"/>
      <c r="G41" s="88"/>
      <c r="H41" s="88"/>
      <c r="I41" s="88"/>
      <c r="J41" s="88"/>
      <c r="K41" s="88"/>
      <c r="L41" s="88"/>
      <c r="M41" s="88"/>
      <c r="N41" s="88"/>
      <c r="O41" s="88"/>
    </row>
    <row r="42" spans="1:15" s="119" customFormat="1" ht="15" customHeight="1">
      <c r="A42" s="195"/>
      <c r="B42" s="473"/>
      <c r="C42" s="88"/>
      <c r="D42" s="88"/>
      <c r="E42" s="88"/>
      <c r="F42" s="88"/>
      <c r="G42" s="88"/>
      <c r="H42" s="88"/>
      <c r="I42" s="88"/>
      <c r="J42" s="88"/>
      <c r="K42" s="88"/>
      <c r="L42" s="88"/>
      <c r="M42" s="88"/>
      <c r="N42" s="88"/>
      <c r="O42" s="88"/>
    </row>
    <row r="43" spans="1:15" s="119" customFormat="1" ht="15" customHeight="1">
      <c r="A43" s="195"/>
      <c r="B43" s="473"/>
      <c r="C43" s="88"/>
      <c r="D43" s="88"/>
      <c r="E43" s="88"/>
      <c r="F43" s="88"/>
      <c r="G43" s="88"/>
      <c r="H43" s="88"/>
      <c r="I43" s="88"/>
      <c r="J43" s="88"/>
      <c r="K43" s="88"/>
      <c r="L43" s="88"/>
      <c r="M43" s="88"/>
      <c r="N43" s="88"/>
      <c r="O43" s="88"/>
    </row>
    <row r="44" spans="1:15" s="119" customFormat="1" ht="15" customHeight="1">
      <c r="A44" s="195"/>
      <c r="B44" s="473"/>
      <c r="C44" s="88"/>
      <c r="D44" s="88"/>
      <c r="E44" s="88"/>
      <c r="F44" s="88"/>
      <c r="G44" s="88"/>
      <c r="H44" s="88"/>
      <c r="I44" s="88"/>
      <c r="J44" s="88"/>
      <c r="K44" s="88"/>
      <c r="L44" s="88"/>
      <c r="M44" s="88"/>
      <c r="N44" s="88"/>
      <c r="O44" s="88"/>
    </row>
    <row r="45" spans="1:15" s="119" customFormat="1" ht="15" customHeight="1">
      <c r="A45" s="195"/>
      <c r="B45" s="473"/>
      <c r="C45" s="88"/>
      <c r="D45" s="88"/>
      <c r="E45" s="88"/>
      <c r="F45" s="88"/>
      <c r="G45" s="88"/>
      <c r="H45" s="88"/>
      <c r="I45" s="88"/>
      <c r="J45" s="88"/>
      <c r="K45" s="88"/>
      <c r="L45" s="88"/>
      <c r="M45" s="88"/>
      <c r="N45" s="88"/>
      <c r="O45" s="88"/>
    </row>
    <row r="46" spans="1:15" s="119" customFormat="1" ht="15" customHeight="1">
      <c r="A46" s="195"/>
      <c r="B46" s="473"/>
      <c r="C46" s="88"/>
      <c r="D46" s="88"/>
      <c r="E46" s="88"/>
      <c r="F46" s="88"/>
      <c r="G46" s="88"/>
      <c r="H46" s="88"/>
      <c r="I46" s="88"/>
      <c r="J46" s="88"/>
      <c r="K46" s="88"/>
      <c r="L46" s="88"/>
      <c r="M46" s="88"/>
      <c r="N46" s="88"/>
      <c r="O46" s="88"/>
    </row>
    <row r="47" spans="1:15" s="119" customFormat="1" ht="15" customHeight="1">
      <c r="A47" s="195"/>
      <c r="B47" s="473"/>
      <c r="C47" s="88"/>
      <c r="D47" s="88"/>
      <c r="E47" s="88"/>
      <c r="F47" s="88"/>
      <c r="G47" s="88"/>
      <c r="H47" s="88"/>
      <c r="I47" s="88"/>
      <c r="J47" s="88"/>
      <c r="K47" s="88"/>
      <c r="L47" s="88"/>
      <c r="M47" s="88"/>
      <c r="N47" s="88"/>
      <c r="O47" s="88"/>
    </row>
    <row r="48" spans="1:15" s="119" customFormat="1" ht="15" customHeight="1">
      <c r="A48" s="195"/>
      <c r="B48" s="473"/>
      <c r="C48" s="88"/>
      <c r="D48" s="88"/>
      <c r="E48" s="88"/>
      <c r="F48" s="88"/>
      <c r="G48" s="88"/>
      <c r="H48" s="88"/>
      <c r="I48" s="88"/>
      <c r="J48" s="88"/>
      <c r="K48" s="88"/>
      <c r="L48" s="88"/>
      <c r="M48" s="88"/>
      <c r="N48" s="88"/>
      <c r="O48" s="88"/>
    </row>
    <row r="49" spans="1:15" s="119" customFormat="1" ht="15" customHeight="1">
      <c r="A49" s="195"/>
      <c r="B49" s="473"/>
      <c r="C49" s="88"/>
      <c r="D49" s="88"/>
      <c r="E49" s="88"/>
      <c r="F49" s="88"/>
      <c r="G49" s="88"/>
      <c r="H49" s="88"/>
      <c r="I49" s="88"/>
      <c r="J49" s="88"/>
      <c r="K49" s="88"/>
      <c r="L49" s="88"/>
      <c r="M49" s="88"/>
      <c r="N49" s="88"/>
      <c r="O49" s="88"/>
    </row>
    <row r="50" spans="1:15" s="119" customFormat="1" ht="15" customHeight="1">
      <c r="A50" s="195"/>
      <c r="B50" s="473"/>
      <c r="C50" s="88"/>
      <c r="D50" s="88"/>
      <c r="E50" s="88"/>
      <c r="F50" s="88"/>
      <c r="G50" s="88"/>
      <c r="H50" s="88"/>
      <c r="I50" s="88"/>
      <c r="J50" s="88"/>
      <c r="K50" s="88"/>
      <c r="L50" s="88"/>
      <c r="M50" s="88"/>
      <c r="N50" s="88"/>
      <c r="O50" s="88"/>
    </row>
    <row r="51" spans="1:15" s="119" customFormat="1" ht="15" customHeight="1">
      <c r="A51" s="195"/>
      <c r="B51" s="473"/>
      <c r="C51" s="88"/>
      <c r="D51" s="88"/>
      <c r="E51" s="88"/>
      <c r="F51" s="88"/>
      <c r="G51" s="88"/>
      <c r="H51" s="88"/>
      <c r="I51" s="88"/>
      <c r="J51" s="88"/>
      <c r="K51" s="88"/>
      <c r="L51" s="88"/>
      <c r="M51" s="88"/>
      <c r="N51" s="88"/>
      <c r="O51" s="88"/>
    </row>
    <row r="52" spans="1:15" s="119" customFormat="1" ht="15" customHeight="1">
      <c r="A52" s="195"/>
      <c r="B52" s="473"/>
      <c r="C52" s="88"/>
      <c r="D52" s="88"/>
      <c r="E52" s="88"/>
      <c r="F52" s="88"/>
      <c r="G52" s="88"/>
      <c r="H52" s="88"/>
      <c r="I52" s="88"/>
      <c r="J52" s="88"/>
      <c r="K52" s="88"/>
      <c r="L52" s="88"/>
      <c r="M52" s="88"/>
      <c r="N52" s="88"/>
      <c r="O52" s="88"/>
    </row>
    <row r="53" spans="1:15" s="119" customFormat="1" ht="15" customHeight="1">
      <c r="A53" s="195"/>
      <c r="B53" s="473"/>
      <c r="C53" s="88"/>
      <c r="D53" s="88"/>
      <c r="E53" s="88"/>
      <c r="F53" s="88"/>
      <c r="G53" s="88"/>
      <c r="H53" s="88"/>
      <c r="I53" s="88"/>
      <c r="J53" s="88"/>
      <c r="K53" s="88"/>
      <c r="L53" s="88"/>
      <c r="M53" s="88"/>
      <c r="N53" s="88"/>
      <c r="O53" s="88"/>
    </row>
    <row r="54" spans="1:15" s="119" customFormat="1" ht="15" customHeight="1">
      <c r="A54" s="195"/>
      <c r="B54" s="473"/>
      <c r="C54" s="88"/>
      <c r="D54" s="88"/>
      <c r="E54" s="88"/>
      <c r="F54" s="88"/>
      <c r="G54" s="88"/>
      <c r="H54" s="88"/>
      <c r="I54" s="88"/>
      <c r="J54" s="88"/>
      <c r="K54" s="88"/>
      <c r="L54" s="88"/>
      <c r="M54" s="88"/>
      <c r="N54" s="88"/>
      <c r="O54" s="88"/>
    </row>
    <row r="55" spans="1:15" s="119" customFormat="1" ht="15" customHeight="1">
      <c r="A55" s="195"/>
      <c r="B55" s="473"/>
      <c r="C55" s="88"/>
      <c r="D55" s="88"/>
      <c r="E55" s="88"/>
      <c r="F55" s="88"/>
      <c r="G55" s="88"/>
      <c r="H55" s="88"/>
      <c r="I55" s="88"/>
      <c r="J55" s="88"/>
      <c r="K55" s="88"/>
      <c r="L55" s="88"/>
      <c r="M55" s="88"/>
      <c r="N55" s="88"/>
      <c r="O55" s="88"/>
    </row>
    <row r="56" spans="1:15" s="119" customFormat="1" ht="15" customHeight="1">
      <c r="A56" s="195"/>
      <c r="B56" s="473"/>
      <c r="C56" s="88"/>
      <c r="D56" s="88"/>
      <c r="E56" s="88"/>
      <c r="F56" s="88"/>
      <c r="G56" s="88"/>
      <c r="H56" s="88"/>
      <c r="I56" s="88"/>
      <c r="J56" s="88"/>
      <c r="K56" s="88"/>
      <c r="L56" s="88"/>
      <c r="M56" s="88"/>
      <c r="N56" s="88"/>
      <c r="O56" s="88"/>
    </row>
    <row r="57" spans="1:15" s="119" customFormat="1" ht="15" customHeight="1">
      <c r="A57" s="195"/>
      <c r="B57" s="473"/>
      <c r="C57" s="88"/>
      <c r="D57" s="88"/>
      <c r="E57" s="88"/>
      <c r="F57" s="88"/>
      <c r="G57" s="88"/>
      <c r="H57" s="88"/>
      <c r="I57" s="88"/>
      <c r="J57" s="88"/>
      <c r="K57" s="88"/>
      <c r="L57" s="88"/>
      <c r="M57" s="88"/>
      <c r="N57" s="88"/>
      <c r="O57" s="88"/>
    </row>
    <row r="58" spans="1:15" s="119" customFormat="1" ht="15" customHeight="1">
      <c r="A58" s="195"/>
      <c r="B58" s="473"/>
      <c r="C58" s="88"/>
      <c r="D58" s="88"/>
      <c r="E58" s="88"/>
      <c r="F58" s="88"/>
      <c r="G58" s="88"/>
      <c r="H58" s="88"/>
      <c r="I58" s="88"/>
      <c r="J58" s="88"/>
      <c r="K58" s="88"/>
      <c r="L58" s="88"/>
      <c r="M58" s="88"/>
      <c r="N58" s="88"/>
      <c r="O58" s="88"/>
    </row>
    <row r="59" spans="1:15" s="119" customFormat="1" ht="15" customHeight="1">
      <c r="A59" s="195"/>
      <c r="B59" s="473"/>
      <c r="C59" s="88"/>
      <c r="D59" s="88"/>
      <c r="E59" s="88"/>
      <c r="F59" s="88"/>
      <c r="G59" s="88"/>
      <c r="H59" s="88"/>
      <c r="I59" s="88"/>
      <c r="J59" s="88"/>
      <c r="K59" s="88"/>
      <c r="L59" s="88"/>
      <c r="M59" s="88"/>
      <c r="N59" s="88"/>
      <c r="O59" s="88"/>
    </row>
    <row r="60" spans="1:15" s="119" customFormat="1" ht="15" customHeight="1">
      <c r="A60" s="195"/>
      <c r="B60" s="473"/>
      <c r="C60" s="88"/>
      <c r="D60" s="88"/>
      <c r="E60" s="88"/>
      <c r="F60" s="88"/>
      <c r="G60" s="88"/>
      <c r="H60" s="88"/>
      <c r="I60" s="88"/>
      <c r="J60" s="88"/>
      <c r="K60" s="88"/>
      <c r="L60" s="88"/>
      <c r="M60" s="88"/>
      <c r="N60" s="88"/>
      <c r="O60" s="88"/>
    </row>
    <row r="61" spans="1:15" s="119" customFormat="1" ht="15" customHeight="1">
      <c r="A61" s="195"/>
      <c r="B61" s="473"/>
      <c r="C61" s="88"/>
      <c r="D61" s="88"/>
      <c r="E61" s="88"/>
      <c r="F61" s="88"/>
      <c r="G61" s="88"/>
      <c r="H61" s="88"/>
      <c r="I61" s="88"/>
      <c r="J61" s="88"/>
      <c r="K61" s="88"/>
      <c r="L61" s="88"/>
      <c r="M61" s="88"/>
      <c r="N61" s="88"/>
      <c r="O61" s="88"/>
    </row>
    <row r="62" spans="1:15" s="119" customFormat="1" ht="15" customHeight="1">
      <c r="A62" s="195"/>
      <c r="B62" s="473"/>
      <c r="C62" s="88"/>
      <c r="D62" s="88"/>
      <c r="E62" s="88"/>
      <c r="F62" s="88"/>
      <c r="G62" s="88"/>
      <c r="H62" s="88"/>
      <c r="I62" s="88"/>
      <c r="J62" s="88"/>
      <c r="K62" s="88"/>
      <c r="L62" s="88"/>
      <c r="M62" s="88"/>
      <c r="N62" s="88"/>
      <c r="O62" s="88"/>
    </row>
    <row r="63" spans="1:15" s="119" customFormat="1" ht="15" customHeight="1">
      <c r="A63" s="195"/>
      <c r="B63" s="473"/>
      <c r="C63" s="88"/>
      <c r="D63" s="88"/>
      <c r="E63" s="88"/>
      <c r="F63" s="88"/>
      <c r="G63" s="88"/>
      <c r="H63" s="88"/>
      <c r="I63" s="88"/>
      <c r="J63" s="88"/>
      <c r="K63" s="88"/>
      <c r="L63" s="88"/>
      <c r="M63" s="88"/>
      <c r="N63" s="88"/>
      <c r="O63" s="88"/>
    </row>
    <row r="64" spans="1:15" s="119" customFormat="1" ht="15" customHeight="1">
      <c r="A64" s="195"/>
      <c r="B64" s="473"/>
      <c r="C64" s="88"/>
      <c r="D64" s="88"/>
      <c r="E64" s="88"/>
      <c r="F64" s="88"/>
      <c r="G64" s="88"/>
      <c r="H64" s="88"/>
      <c r="I64" s="88"/>
      <c r="J64" s="88"/>
      <c r="K64" s="88"/>
      <c r="L64" s="88"/>
      <c r="M64" s="88"/>
      <c r="N64" s="88"/>
      <c r="O64" s="88"/>
    </row>
    <row r="65" spans="1:15" s="119" customFormat="1" ht="15" customHeight="1">
      <c r="A65" s="195"/>
      <c r="B65" s="473"/>
      <c r="C65" s="88"/>
      <c r="D65" s="88"/>
      <c r="E65" s="88"/>
      <c r="F65" s="88"/>
      <c r="G65" s="88"/>
      <c r="H65" s="88"/>
      <c r="I65" s="88"/>
      <c r="J65" s="88"/>
      <c r="K65" s="88"/>
      <c r="L65" s="88"/>
      <c r="M65" s="88"/>
      <c r="N65" s="88"/>
      <c r="O65" s="88"/>
    </row>
    <row r="66" spans="1:15" s="119" customFormat="1" ht="15" customHeight="1">
      <c r="A66" s="195"/>
      <c r="B66" s="473"/>
      <c r="C66" s="88"/>
      <c r="D66" s="88"/>
      <c r="E66" s="88"/>
      <c r="F66" s="88"/>
      <c r="G66" s="88"/>
      <c r="H66" s="88"/>
      <c r="I66" s="88"/>
      <c r="J66" s="88"/>
      <c r="K66" s="88"/>
      <c r="L66" s="88"/>
      <c r="M66" s="88"/>
      <c r="N66" s="88"/>
      <c r="O66" s="88"/>
    </row>
    <row r="67" spans="1:15" s="119" customFormat="1" ht="15" customHeight="1">
      <c r="A67" s="195"/>
      <c r="B67" s="473"/>
      <c r="C67" s="88"/>
      <c r="D67" s="88"/>
      <c r="E67" s="88"/>
      <c r="F67" s="88"/>
      <c r="G67" s="88"/>
      <c r="H67" s="88"/>
      <c r="I67" s="88"/>
      <c r="J67" s="88"/>
      <c r="K67" s="88"/>
      <c r="L67" s="88"/>
      <c r="M67" s="88"/>
      <c r="N67" s="88"/>
      <c r="O67" s="88"/>
    </row>
    <row r="68" spans="1:15" s="119" customFormat="1" ht="15" customHeight="1">
      <c r="A68" s="195"/>
      <c r="B68" s="473"/>
      <c r="C68" s="88"/>
      <c r="D68" s="88"/>
      <c r="E68" s="88"/>
      <c r="F68" s="88"/>
      <c r="G68" s="88"/>
      <c r="H68" s="88"/>
      <c r="I68" s="88"/>
      <c r="J68" s="88"/>
      <c r="K68" s="88"/>
      <c r="L68" s="88"/>
      <c r="M68" s="88"/>
      <c r="N68" s="88"/>
      <c r="O68" s="88"/>
    </row>
    <row r="69" spans="1:15" s="119" customFormat="1" ht="15" customHeight="1">
      <c r="A69" s="195"/>
      <c r="B69" s="473"/>
      <c r="C69" s="88"/>
      <c r="D69" s="88"/>
      <c r="E69" s="88"/>
      <c r="F69" s="88"/>
      <c r="G69" s="88"/>
      <c r="H69" s="88"/>
      <c r="I69" s="88"/>
      <c r="J69" s="88"/>
      <c r="K69" s="88"/>
      <c r="L69" s="88"/>
      <c r="M69" s="88"/>
      <c r="N69" s="88"/>
      <c r="O69" s="88"/>
    </row>
    <row r="70" spans="1:15" s="119" customFormat="1" ht="15" customHeight="1">
      <c r="A70" s="195"/>
      <c r="B70" s="473"/>
      <c r="C70" s="88"/>
      <c r="D70" s="88"/>
      <c r="E70" s="88"/>
      <c r="F70" s="88"/>
      <c r="G70" s="88"/>
      <c r="H70" s="88"/>
      <c r="I70" s="88"/>
      <c r="J70" s="88"/>
      <c r="K70" s="88"/>
      <c r="L70" s="88"/>
      <c r="M70" s="88"/>
      <c r="N70" s="88"/>
      <c r="O70" s="88"/>
    </row>
    <row r="71" spans="1:15" s="119" customFormat="1" ht="15" customHeight="1">
      <c r="A71" s="195"/>
      <c r="B71" s="473"/>
      <c r="C71" s="88"/>
      <c r="D71" s="88"/>
      <c r="E71" s="88"/>
      <c r="F71" s="88"/>
      <c r="G71" s="88"/>
      <c r="H71" s="88"/>
      <c r="I71" s="88"/>
      <c r="J71" s="88"/>
      <c r="K71" s="88"/>
      <c r="L71" s="88"/>
      <c r="M71" s="88"/>
      <c r="N71" s="88"/>
      <c r="O71" s="88"/>
    </row>
    <row r="72" spans="1:15" s="119" customFormat="1" ht="15" customHeight="1">
      <c r="A72" s="195"/>
      <c r="B72" s="473"/>
      <c r="C72" s="88"/>
      <c r="D72" s="88"/>
      <c r="E72" s="88"/>
      <c r="F72" s="88"/>
      <c r="G72" s="88"/>
      <c r="H72" s="88"/>
      <c r="I72" s="88"/>
      <c r="J72" s="88"/>
      <c r="K72" s="88"/>
      <c r="L72" s="88"/>
      <c r="M72" s="88"/>
      <c r="N72" s="88"/>
      <c r="O72" s="88"/>
    </row>
    <row r="73" spans="1:15" s="119" customFormat="1" ht="15" customHeight="1">
      <c r="A73" s="195"/>
      <c r="B73" s="473"/>
      <c r="C73" s="88"/>
      <c r="D73" s="88"/>
      <c r="E73" s="88"/>
      <c r="F73" s="88"/>
      <c r="G73" s="88"/>
      <c r="H73" s="88"/>
      <c r="I73" s="88"/>
      <c r="J73" s="88"/>
      <c r="K73" s="88"/>
      <c r="L73" s="88"/>
      <c r="M73" s="88"/>
      <c r="N73" s="88"/>
      <c r="O73" s="88"/>
    </row>
    <row r="74" spans="1:15" s="119" customFormat="1" ht="15" customHeight="1">
      <c r="A74" s="195"/>
      <c r="B74" s="473"/>
      <c r="C74" s="88"/>
      <c r="D74" s="88"/>
      <c r="E74" s="88"/>
      <c r="F74" s="88"/>
      <c r="G74" s="88"/>
      <c r="H74" s="88"/>
      <c r="I74" s="88"/>
      <c r="J74" s="88"/>
      <c r="K74" s="88"/>
      <c r="L74" s="88"/>
      <c r="M74" s="88"/>
      <c r="N74" s="88"/>
      <c r="O74" s="88"/>
    </row>
    <row r="75" spans="1:15" s="119" customFormat="1" ht="15" customHeight="1">
      <c r="A75" s="195"/>
      <c r="B75" s="473"/>
      <c r="C75" s="88"/>
      <c r="D75" s="88"/>
      <c r="E75" s="88"/>
      <c r="F75" s="88"/>
      <c r="G75" s="88"/>
      <c r="H75" s="88"/>
      <c r="I75" s="88"/>
      <c r="J75" s="88"/>
      <c r="K75" s="88"/>
      <c r="L75" s="88"/>
      <c r="M75" s="88"/>
      <c r="N75" s="88"/>
      <c r="O75" s="88"/>
    </row>
    <row r="76" spans="1:15" s="119" customFormat="1" ht="15" customHeight="1">
      <c r="A76" s="195"/>
      <c r="B76" s="473"/>
      <c r="C76" s="88"/>
      <c r="D76" s="88"/>
      <c r="E76" s="88"/>
      <c r="F76" s="88"/>
      <c r="G76" s="88"/>
      <c r="H76" s="88"/>
      <c r="I76" s="88"/>
      <c r="J76" s="88"/>
      <c r="K76" s="88"/>
      <c r="L76" s="88"/>
      <c r="M76" s="88"/>
      <c r="N76" s="88"/>
      <c r="O76" s="88"/>
    </row>
    <row r="77" spans="1:15" s="119" customFormat="1" ht="15" customHeight="1">
      <c r="A77" s="195"/>
      <c r="B77" s="473"/>
      <c r="C77" s="88"/>
      <c r="D77" s="88"/>
      <c r="E77" s="88"/>
      <c r="F77" s="88"/>
      <c r="G77" s="88"/>
      <c r="H77" s="88"/>
      <c r="I77" s="88"/>
      <c r="J77" s="88"/>
      <c r="K77" s="88"/>
      <c r="L77" s="88"/>
      <c r="M77" s="88"/>
      <c r="N77" s="88"/>
      <c r="O77" s="88"/>
    </row>
    <row r="78" spans="1:15" s="119" customFormat="1" ht="15" customHeight="1">
      <c r="A78" s="195"/>
      <c r="B78" s="473"/>
      <c r="C78" s="88"/>
      <c r="D78" s="88"/>
      <c r="E78" s="88"/>
      <c r="F78" s="88"/>
      <c r="G78" s="88"/>
      <c r="H78" s="88"/>
      <c r="I78" s="88"/>
      <c r="J78" s="88"/>
      <c r="K78" s="88"/>
      <c r="L78" s="88"/>
      <c r="M78" s="88"/>
      <c r="N78" s="88"/>
      <c r="O78" s="88"/>
    </row>
    <row r="79" spans="1:15" s="119" customFormat="1" ht="15" customHeight="1">
      <c r="A79" s="195"/>
      <c r="B79" s="473"/>
      <c r="C79" s="88"/>
      <c r="D79" s="88"/>
      <c r="E79" s="88"/>
      <c r="F79" s="88"/>
      <c r="G79" s="88"/>
      <c r="H79" s="88"/>
      <c r="I79" s="88"/>
      <c r="J79" s="88"/>
      <c r="K79" s="88"/>
      <c r="L79" s="88"/>
      <c r="M79" s="88"/>
      <c r="N79" s="88"/>
      <c r="O79" s="88"/>
    </row>
    <row r="80" spans="1:15" s="119" customFormat="1" ht="15" customHeight="1">
      <c r="A80" s="195"/>
      <c r="B80" s="473"/>
      <c r="C80" s="88"/>
      <c r="D80" s="88"/>
      <c r="E80" s="88"/>
      <c r="F80" s="88"/>
      <c r="G80" s="88"/>
      <c r="H80" s="88"/>
      <c r="I80" s="88"/>
      <c r="J80" s="88"/>
      <c r="K80" s="88"/>
      <c r="L80" s="88"/>
      <c r="M80" s="88"/>
      <c r="N80" s="88"/>
      <c r="O80" s="88"/>
    </row>
    <row r="81" spans="1:15" s="119" customFormat="1" ht="15" customHeight="1">
      <c r="A81" s="195"/>
      <c r="B81" s="473"/>
      <c r="C81" s="88"/>
      <c r="D81" s="88"/>
      <c r="E81" s="88"/>
      <c r="F81" s="88"/>
      <c r="G81" s="88"/>
      <c r="H81" s="88"/>
      <c r="I81" s="88"/>
      <c r="J81" s="88"/>
      <c r="K81" s="88"/>
      <c r="L81" s="88"/>
      <c r="M81" s="88"/>
      <c r="N81" s="88"/>
      <c r="O81" s="88"/>
    </row>
    <row r="82" spans="1:15" s="119" customFormat="1" ht="15" customHeight="1">
      <c r="A82" s="195"/>
      <c r="B82" s="473"/>
      <c r="C82" s="88"/>
      <c r="D82" s="88"/>
      <c r="E82" s="88"/>
      <c r="F82" s="88"/>
      <c r="G82" s="88"/>
      <c r="H82" s="88"/>
      <c r="I82" s="88"/>
      <c r="J82" s="88"/>
      <c r="K82" s="88"/>
      <c r="L82" s="88"/>
      <c r="M82" s="88"/>
      <c r="N82" s="88"/>
      <c r="O82" s="88"/>
    </row>
    <row r="83" spans="1:15" s="119" customFormat="1" ht="15" customHeight="1">
      <c r="A83" s="195"/>
      <c r="B83" s="473"/>
      <c r="C83" s="88"/>
      <c r="D83" s="88"/>
      <c r="E83" s="88"/>
      <c r="F83" s="88"/>
      <c r="G83" s="88"/>
      <c r="H83" s="88"/>
      <c r="I83" s="88"/>
      <c r="J83" s="88"/>
      <c r="K83" s="88"/>
      <c r="L83" s="88"/>
      <c r="M83" s="88"/>
      <c r="N83" s="88"/>
      <c r="O83" s="88"/>
    </row>
    <row r="84" spans="1:15" s="119" customFormat="1" ht="15" customHeight="1">
      <c r="A84" s="195"/>
      <c r="B84" s="473"/>
      <c r="C84" s="88"/>
      <c r="D84" s="88"/>
      <c r="E84" s="88"/>
      <c r="F84" s="88"/>
      <c r="G84" s="88"/>
      <c r="H84" s="88"/>
      <c r="I84" s="88"/>
      <c r="J84" s="88"/>
      <c r="K84" s="88"/>
      <c r="L84" s="88"/>
      <c r="M84" s="88"/>
      <c r="N84" s="88"/>
      <c r="O84" s="88"/>
    </row>
    <row r="85" spans="1:15" s="119" customFormat="1" ht="15" customHeight="1">
      <c r="A85" s="195"/>
      <c r="B85" s="473"/>
      <c r="C85" s="88"/>
      <c r="D85" s="88"/>
      <c r="E85" s="88"/>
      <c r="F85" s="88"/>
      <c r="G85" s="88"/>
      <c r="H85" s="88"/>
      <c r="I85" s="88"/>
      <c r="J85" s="88"/>
      <c r="K85" s="88"/>
      <c r="L85" s="88"/>
      <c r="M85" s="88"/>
      <c r="N85" s="88"/>
      <c r="O85" s="88"/>
    </row>
    <row r="86" spans="1:15" s="119" customFormat="1" ht="15" customHeight="1">
      <c r="A86" s="195"/>
      <c r="B86" s="473"/>
      <c r="C86" s="88"/>
      <c r="D86" s="88"/>
      <c r="E86" s="88"/>
      <c r="F86" s="88"/>
      <c r="G86" s="88"/>
      <c r="H86" s="88"/>
      <c r="I86" s="88"/>
      <c r="J86" s="88"/>
      <c r="K86" s="88"/>
      <c r="L86" s="88"/>
      <c r="M86" s="88"/>
      <c r="N86" s="88"/>
      <c r="O86" s="88"/>
    </row>
    <row r="87" spans="1:15" s="119" customFormat="1" ht="15" customHeight="1">
      <c r="A87" s="195"/>
      <c r="B87" s="473"/>
      <c r="C87" s="88"/>
      <c r="D87" s="88"/>
      <c r="E87" s="88"/>
      <c r="F87" s="88"/>
      <c r="G87" s="88"/>
      <c r="H87" s="88"/>
      <c r="I87" s="88"/>
      <c r="J87" s="88"/>
      <c r="K87" s="88"/>
      <c r="L87" s="88"/>
      <c r="M87" s="88"/>
      <c r="N87" s="88"/>
      <c r="O87" s="88"/>
    </row>
    <row r="88" spans="1:15" s="119" customFormat="1" ht="15" customHeight="1">
      <c r="A88" s="195"/>
      <c r="B88" s="473"/>
      <c r="C88" s="88"/>
      <c r="D88" s="88"/>
      <c r="E88" s="88"/>
      <c r="F88" s="88"/>
      <c r="G88" s="88"/>
      <c r="H88" s="88"/>
      <c r="I88" s="88"/>
      <c r="J88" s="88"/>
      <c r="K88" s="88"/>
      <c r="L88" s="88"/>
      <c r="M88" s="88"/>
      <c r="N88" s="88"/>
      <c r="O88" s="88"/>
    </row>
    <row r="89" spans="1:15" s="119" customFormat="1" ht="15" customHeight="1">
      <c r="A89" s="195"/>
      <c r="B89" s="473"/>
      <c r="C89" s="88"/>
      <c r="D89" s="88"/>
      <c r="E89" s="88"/>
      <c r="F89" s="88"/>
      <c r="G89" s="88"/>
      <c r="H89" s="88"/>
      <c r="I89" s="88"/>
      <c r="J89" s="88"/>
      <c r="K89" s="88"/>
      <c r="L89" s="88"/>
      <c r="M89" s="88"/>
      <c r="N89" s="88"/>
      <c r="O89" s="88"/>
    </row>
    <row r="90" spans="1:15" s="119" customFormat="1" ht="15" customHeight="1">
      <c r="A90" s="195"/>
      <c r="B90" s="473"/>
      <c r="C90" s="88"/>
      <c r="D90" s="88"/>
      <c r="E90" s="88"/>
      <c r="F90" s="88"/>
      <c r="G90" s="88"/>
      <c r="H90" s="88"/>
      <c r="I90" s="88"/>
      <c r="J90" s="88"/>
      <c r="K90" s="88"/>
      <c r="L90" s="88"/>
      <c r="M90" s="88"/>
      <c r="N90" s="88"/>
      <c r="O90" s="88"/>
    </row>
    <row r="91" spans="1:15" s="119" customFormat="1" ht="15" customHeight="1">
      <c r="A91" s="195"/>
      <c r="B91" s="473"/>
      <c r="C91" s="88"/>
      <c r="D91" s="88"/>
      <c r="E91" s="88"/>
      <c r="F91" s="88"/>
      <c r="G91" s="88"/>
      <c r="H91" s="88"/>
      <c r="I91" s="88"/>
      <c r="J91" s="88"/>
      <c r="K91" s="88"/>
      <c r="L91" s="88"/>
      <c r="M91" s="88"/>
      <c r="N91" s="88"/>
      <c r="O91" s="88"/>
    </row>
    <row r="92" spans="1:15" s="119" customFormat="1" ht="15" customHeight="1">
      <c r="A92" s="195"/>
      <c r="B92" s="473"/>
      <c r="C92" s="88"/>
      <c r="D92" s="88"/>
      <c r="E92" s="88"/>
      <c r="F92" s="88"/>
      <c r="G92" s="88"/>
      <c r="H92" s="88"/>
      <c r="I92" s="88"/>
      <c r="J92" s="88"/>
      <c r="K92" s="88"/>
      <c r="L92" s="88"/>
      <c r="M92" s="88"/>
      <c r="N92" s="88"/>
      <c r="O92" s="88"/>
    </row>
    <row r="93" spans="1:15" s="119" customFormat="1" ht="15" customHeight="1">
      <c r="A93" s="195"/>
      <c r="B93" s="473"/>
      <c r="C93" s="88"/>
      <c r="D93" s="88"/>
      <c r="E93" s="88"/>
      <c r="F93" s="88"/>
      <c r="G93" s="88"/>
      <c r="H93" s="88"/>
      <c r="I93" s="88"/>
      <c r="J93" s="88"/>
      <c r="K93" s="88"/>
      <c r="L93" s="88"/>
      <c r="M93" s="88"/>
      <c r="N93" s="88"/>
      <c r="O93" s="88"/>
    </row>
    <row r="94" spans="1:15" s="119" customFormat="1" ht="15" customHeight="1">
      <c r="A94" s="195"/>
      <c r="B94" s="473"/>
      <c r="C94" s="88"/>
      <c r="D94" s="88"/>
      <c r="E94" s="88"/>
      <c r="F94" s="88"/>
      <c r="G94" s="88"/>
      <c r="H94" s="88"/>
      <c r="I94" s="88"/>
      <c r="J94" s="88"/>
      <c r="K94" s="88"/>
      <c r="L94" s="88"/>
      <c r="M94" s="88"/>
      <c r="N94" s="88"/>
      <c r="O94" s="88"/>
    </row>
    <row r="95" spans="1:15" s="119" customFormat="1" ht="15" customHeight="1">
      <c r="A95" s="195"/>
      <c r="B95" s="473"/>
      <c r="C95" s="88"/>
      <c r="D95" s="88"/>
      <c r="E95" s="88"/>
      <c r="F95" s="88"/>
      <c r="G95" s="88"/>
      <c r="H95" s="88"/>
      <c r="I95" s="88"/>
      <c r="J95" s="88"/>
      <c r="K95" s="88"/>
      <c r="L95" s="88"/>
      <c r="M95" s="88"/>
      <c r="N95" s="88"/>
      <c r="O95" s="88"/>
    </row>
    <row r="96" spans="1:15" s="119" customFormat="1" ht="15" customHeight="1">
      <c r="A96" s="195"/>
      <c r="B96" s="473"/>
      <c r="C96" s="88"/>
      <c r="D96" s="88"/>
      <c r="E96" s="88"/>
      <c r="F96" s="88"/>
      <c r="G96" s="88"/>
      <c r="H96" s="88"/>
      <c r="I96" s="88"/>
      <c r="J96" s="88"/>
      <c r="K96" s="88"/>
      <c r="L96" s="88"/>
      <c r="M96" s="88"/>
      <c r="N96" s="88"/>
      <c r="O96" s="88"/>
    </row>
    <row r="97" spans="1:15" s="119" customFormat="1" ht="15" customHeight="1">
      <c r="A97" s="195"/>
      <c r="B97" s="473"/>
      <c r="C97" s="88"/>
      <c r="D97" s="88"/>
      <c r="E97" s="88"/>
      <c r="F97" s="88"/>
      <c r="G97" s="88"/>
      <c r="H97" s="88"/>
      <c r="I97" s="88"/>
      <c r="J97" s="88"/>
      <c r="K97" s="88"/>
      <c r="L97" s="88"/>
      <c r="M97" s="88"/>
      <c r="N97" s="88"/>
      <c r="O97" s="88"/>
    </row>
    <row r="98" spans="1:15" s="119" customFormat="1" ht="15" customHeight="1">
      <c r="A98" s="195"/>
      <c r="B98" s="473"/>
      <c r="C98" s="88"/>
      <c r="D98" s="88"/>
      <c r="E98" s="88"/>
      <c r="F98" s="88"/>
      <c r="G98" s="88"/>
      <c r="H98" s="88"/>
      <c r="I98" s="88"/>
      <c r="J98" s="88"/>
      <c r="K98" s="88"/>
      <c r="L98" s="88"/>
      <c r="M98" s="88"/>
      <c r="N98" s="88"/>
      <c r="O98" s="88"/>
    </row>
    <row r="99" spans="1:15" s="119" customFormat="1" ht="15" customHeight="1">
      <c r="A99" s="195"/>
      <c r="B99" s="473"/>
      <c r="C99" s="88"/>
      <c r="D99" s="88"/>
      <c r="E99" s="88"/>
      <c r="F99" s="88"/>
      <c r="G99" s="88"/>
      <c r="H99" s="88"/>
      <c r="I99" s="88"/>
      <c r="J99" s="88"/>
      <c r="K99" s="88"/>
      <c r="L99" s="88"/>
      <c r="M99" s="88"/>
      <c r="N99" s="88"/>
      <c r="O99" s="88"/>
    </row>
    <row r="100" spans="1:15" s="119" customFormat="1" ht="15" customHeight="1">
      <c r="A100" s="195"/>
      <c r="B100" s="473"/>
      <c r="C100" s="88"/>
      <c r="D100" s="88"/>
      <c r="E100" s="88"/>
      <c r="F100" s="88"/>
      <c r="G100" s="88"/>
      <c r="H100" s="88"/>
      <c r="I100" s="88"/>
      <c r="J100" s="88"/>
      <c r="K100" s="88"/>
      <c r="L100" s="88"/>
      <c r="M100" s="88"/>
      <c r="N100" s="88"/>
      <c r="O100" s="88"/>
    </row>
    <row r="101" spans="1:15" s="119" customFormat="1" ht="15" customHeight="1">
      <c r="A101" s="195"/>
      <c r="B101" s="473"/>
      <c r="C101" s="88"/>
      <c r="D101" s="88"/>
      <c r="E101" s="88"/>
      <c r="F101" s="88"/>
      <c r="G101" s="88"/>
      <c r="H101" s="88"/>
      <c r="I101" s="88"/>
      <c r="J101" s="88"/>
      <c r="K101" s="88"/>
      <c r="L101" s="88"/>
      <c r="M101" s="88"/>
      <c r="N101" s="88"/>
      <c r="O101" s="88"/>
    </row>
    <row r="102" spans="1:15" s="119" customFormat="1" ht="15" customHeight="1">
      <c r="A102" s="195"/>
      <c r="B102" s="473"/>
      <c r="C102" s="88"/>
      <c r="D102" s="88"/>
      <c r="E102" s="88"/>
      <c r="F102" s="88"/>
      <c r="G102" s="88"/>
      <c r="H102" s="88"/>
      <c r="I102" s="88"/>
      <c r="J102" s="88"/>
      <c r="K102" s="88"/>
      <c r="L102" s="88"/>
      <c r="M102" s="88"/>
      <c r="N102" s="88"/>
      <c r="O102" s="88"/>
    </row>
    <row r="103" spans="1:15" s="119" customFormat="1" ht="15" customHeight="1">
      <c r="A103" s="195"/>
      <c r="B103" s="473"/>
      <c r="C103" s="88"/>
      <c r="D103" s="88"/>
      <c r="E103" s="88"/>
      <c r="F103" s="88"/>
      <c r="G103" s="88"/>
      <c r="H103" s="88"/>
      <c r="I103" s="88"/>
      <c r="J103" s="88"/>
      <c r="K103" s="88"/>
      <c r="L103" s="88"/>
      <c r="M103" s="88"/>
      <c r="N103" s="88"/>
      <c r="O103" s="88"/>
    </row>
    <row r="104" spans="1:15" s="119" customFormat="1" ht="15" customHeight="1">
      <c r="A104" s="195"/>
      <c r="B104" s="473"/>
      <c r="C104" s="88"/>
      <c r="D104" s="88"/>
      <c r="E104" s="88"/>
      <c r="F104" s="88"/>
      <c r="G104" s="88"/>
      <c r="H104" s="88"/>
      <c r="I104" s="88"/>
      <c r="J104" s="88"/>
      <c r="K104" s="88"/>
      <c r="L104" s="88"/>
      <c r="M104" s="88"/>
      <c r="N104" s="88"/>
      <c r="O104" s="88"/>
    </row>
    <row r="105" spans="1:15" s="119" customFormat="1" ht="15" customHeight="1">
      <c r="A105" s="195"/>
      <c r="B105" s="473"/>
      <c r="C105" s="88"/>
      <c r="D105" s="88"/>
      <c r="E105" s="88"/>
      <c r="F105" s="88"/>
      <c r="G105" s="88"/>
      <c r="H105" s="88"/>
      <c r="I105" s="88"/>
      <c r="J105" s="88"/>
      <c r="K105" s="88"/>
      <c r="L105" s="88"/>
      <c r="M105" s="88"/>
      <c r="N105" s="88"/>
      <c r="O105" s="88"/>
    </row>
    <row r="106" spans="1:15" s="119" customFormat="1" ht="15.75" customHeight="1">
      <c r="A106" s="195"/>
      <c r="B106" s="473"/>
      <c r="C106" s="88"/>
      <c r="D106" s="88"/>
      <c r="E106" s="88"/>
      <c r="F106" s="88"/>
      <c r="G106" s="88"/>
      <c r="H106" s="88"/>
      <c r="I106" s="88"/>
      <c r="J106" s="88"/>
      <c r="K106" s="88"/>
      <c r="L106" s="88"/>
      <c r="M106" s="88"/>
      <c r="N106" s="88"/>
      <c r="O106" s="88"/>
    </row>
    <row r="107" spans="1:15" s="119" customFormat="1" ht="15.75" customHeight="1">
      <c r="A107" s="195"/>
      <c r="B107" s="473"/>
      <c r="C107" s="88"/>
      <c r="D107" s="88"/>
      <c r="E107" s="88"/>
      <c r="F107" s="88"/>
      <c r="G107" s="88"/>
      <c r="H107" s="88"/>
      <c r="I107" s="88"/>
      <c r="J107" s="88"/>
      <c r="K107" s="88"/>
      <c r="L107" s="88"/>
      <c r="M107" s="88"/>
      <c r="N107" s="88"/>
      <c r="O107" s="88"/>
    </row>
    <row r="108" spans="1:15" s="119" customFormat="1" ht="15.75" customHeight="1">
      <c r="A108" s="195"/>
      <c r="B108" s="473"/>
      <c r="C108" s="88"/>
      <c r="D108" s="88"/>
      <c r="E108" s="88"/>
      <c r="F108" s="88"/>
      <c r="G108" s="88"/>
      <c r="H108" s="88"/>
      <c r="I108" s="88"/>
      <c r="J108" s="88"/>
      <c r="K108" s="88"/>
      <c r="L108" s="88"/>
      <c r="M108" s="88"/>
      <c r="N108" s="88"/>
      <c r="O108" s="88"/>
    </row>
    <row r="109" spans="1:15" s="119" customFormat="1" ht="15.75" customHeight="1">
      <c r="A109" s="195"/>
      <c r="B109" s="473"/>
      <c r="C109" s="88"/>
      <c r="D109" s="88"/>
      <c r="E109" s="88"/>
      <c r="F109" s="88"/>
      <c r="G109" s="88"/>
      <c r="H109" s="88"/>
      <c r="I109" s="88"/>
      <c r="J109" s="88"/>
      <c r="K109" s="88"/>
      <c r="L109" s="88"/>
      <c r="M109" s="88"/>
      <c r="N109" s="88"/>
      <c r="O109" s="88"/>
    </row>
    <row r="110" spans="1:15" s="119" customFormat="1" ht="15.75" customHeight="1">
      <c r="A110" s="195"/>
      <c r="B110" s="473"/>
      <c r="C110" s="88"/>
      <c r="D110" s="88"/>
      <c r="E110" s="88"/>
      <c r="F110" s="88"/>
      <c r="G110" s="88"/>
      <c r="H110" s="88"/>
      <c r="I110" s="88"/>
      <c r="J110" s="88"/>
      <c r="K110" s="88"/>
      <c r="L110" s="88"/>
      <c r="M110" s="88"/>
      <c r="N110" s="88"/>
      <c r="O110" s="88"/>
    </row>
    <row r="111" spans="1:15" s="119" customFormat="1" ht="15.75" customHeight="1">
      <c r="A111" s="195"/>
      <c r="B111" s="473"/>
      <c r="C111" s="88"/>
      <c r="D111" s="88"/>
      <c r="E111" s="88"/>
      <c r="F111" s="88"/>
      <c r="G111" s="88"/>
      <c r="H111" s="88"/>
      <c r="I111" s="88"/>
      <c r="J111" s="88"/>
      <c r="K111" s="88"/>
      <c r="L111" s="88"/>
      <c r="M111" s="88"/>
      <c r="N111" s="88"/>
      <c r="O111" s="88"/>
    </row>
  </sheetData>
  <sheetProtection algorithmName="SHA-512" hashValue="FRw97iagXlLxNGrC7G5w4bQ+LppoSw1aUhcm66xW3cbQfYqAUunk46WgvJtNbjQtZtTNyGk7TYzFObhcX7e6AA==" saltValue="Dc0DHbHkqVmGN8BAVi8PTQ==" spinCount="100000" sheet="1" objects="1" scenarios="1"/>
  <protectedRanges>
    <protectedRange sqref="E16:K30" name="Rango1"/>
  </protectedRanges>
  <mergeCells count="8">
    <mergeCell ref="C1:N1"/>
    <mergeCell ref="E14:E15"/>
    <mergeCell ref="F14:F15"/>
    <mergeCell ref="G14:H14"/>
    <mergeCell ref="E3:M8"/>
    <mergeCell ref="E10:M10"/>
    <mergeCell ref="I14:K14"/>
    <mergeCell ref="L14:L15"/>
  </mergeCells>
  <conditionalFormatting sqref="E16:E30">
    <cfRule type="expression" dxfId="1218" priority="58" stopIfTrue="1">
      <formula>E16=""</formula>
    </cfRule>
  </conditionalFormatting>
  <conditionalFormatting sqref="I31:K31">
    <cfRule type="expression" dxfId="1217" priority="7" stopIfTrue="1">
      <formula>ISNUMBER(I31)</formula>
    </cfRule>
  </conditionalFormatting>
  <conditionalFormatting sqref="L16:L30">
    <cfRule type="expression" dxfId="1216" priority="6" stopIfTrue="1">
      <formula>ISNUMBER(L16)</formula>
    </cfRule>
  </conditionalFormatting>
  <conditionalFormatting sqref="F16:F30">
    <cfRule type="expression" dxfId="1215" priority="4">
      <formula>ISTEXT(F16)</formula>
    </cfRule>
  </conditionalFormatting>
  <conditionalFormatting sqref="G16:K30">
    <cfRule type="expression" dxfId="1214" priority="1" stopIfTrue="1">
      <formula>AND(ISTEXT($F16),ISBLANK(G16))</formula>
    </cfRule>
  </conditionalFormatting>
  <dataValidations count="1">
    <dataValidation type="list" allowBlank="1" showInputMessage="1" showErrorMessage="1" sqref="F16:F30" xr:uid="{00000000-0002-0000-0800-000000000000}">
      <formula1>Sector_Industrial</formula1>
    </dataValidation>
  </dataValidations>
  <hyperlinks>
    <hyperlink ref="A5" location="'3. Datos Cultivos'!A1" display="3. Datos cultivos" xr:uid="{00000000-0004-0000-0800-000000000000}"/>
    <hyperlink ref="A7" location="'5. Instalaciones fijas'!A1" display="5. Instalaciones fijas" xr:uid="{00000000-0004-0000-0800-000001000000}"/>
    <hyperlink ref="A9" location="'7. Emisiones Fugitivas'!A1" display="7. Emisiones fugitivas" xr:uid="{00000000-0004-0000-0800-000002000000}"/>
    <hyperlink ref="A11" location="'9. Información adicional'!A1" display="9. Información adicional" xr:uid="{00000000-0004-0000-0800-000003000000}"/>
    <hyperlink ref="A12" location="'10. Electricidad y otras energ.'!A1" display="10. Electricidad y otras energías" xr:uid="{00000000-0004-0000-0800-000004000000}"/>
    <hyperlink ref="A13" location="'11. Informe final. Resultados'!A1" display="11. Informe final: Resultados" xr:uid="{00000000-0004-0000-0800-000005000000}"/>
    <hyperlink ref="A14" location="'12. Factores de emisión'!A1" display="12. Factores de emisión" xr:uid="{00000000-0004-0000-0800-000006000000}"/>
    <hyperlink ref="A15" location="'13. Revisiones calculadora'!A1" display="13. Revisiones de la calculadora" xr:uid="{00000000-0004-0000-0800-000007000000}"/>
    <hyperlink ref="A8" location="'6. Vehículos y maquinaria'!A1" display="6. Vehículos y maquinaria" xr:uid="{00000000-0004-0000-0800-000008000000}"/>
    <hyperlink ref="A3" location="'1.Datos generales organización '!A1" display="1. Datos de la organización" xr:uid="{00000000-0004-0000-0800-000009000000}"/>
    <hyperlink ref="A4" location="'2. Hoja de trabajo. Consumos'!A1" display="2. Hoja de trabajo. Consumos" xr:uid="{00000000-0004-0000-0800-00000A000000}"/>
    <hyperlink ref="A6" location="'4. Emisiones cultivos'!A1" display="4. Emisiones cultivos" xr:uid="{00000000-0004-0000-0800-00000B000000}"/>
  </hyperlinks>
  <pageMargins left="0.74803149606299213" right="0.74803149606299213" top="0.98425196850393704" bottom="0.98425196850393704" header="0" footer="0"/>
  <pageSetup paperSize="256" scale="47"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58e9393-f36b-4461-a2a3-e648be68309a">
      <Terms xmlns="http://schemas.microsoft.com/office/infopath/2007/PartnerControls"/>
    </lcf76f155ced4ddcb4097134ff3c332f>
    <TaxCatchAll xmlns="71674114-9548-4918-bfbe-4a235b8713d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D26E2A22C79B44FA9E8CD1542DDBB92" ma:contentTypeVersion="18" ma:contentTypeDescription="Crear nuevo documento." ma:contentTypeScope="" ma:versionID="ca465c0ed6b099c43c9c1dbd25e7c172">
  <xsd:schema xmlns:xsd="http://www.w3.org/2001/XMLSchema" xmlns:xs="http://www.w3.org/2001/XMLSchema" xmlns:p="http://schemas.microsoft.com/office/2006/metadata/properties" xmlns:ns2="658e9393-f36b-4461-a2a3-e648be68309a" xmlns:ns3="71674114-9548-4918-bfbe-4a235b8713d9" targetNamespace="http://schemas.microsoft.com/office/2006/metadata/properties" ma:root="true" ma:fieldsID="b97bdd41aaafa9ed4085419716baa0c3" ns2:_="" ns3:_="">
    <xsd:import namespace="658e9393-f36b-4461-a2a3-e648be68309a"/>
    <xsd:import namespace="71674114-9548-4918-bfbe-4a235b8713d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e9393-f36b-4461-a2a3-e648be6830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da205269-1969-41d6-8661-31edbc50e23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674114-9548-4918-bfbe-4a235b8713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1beab18-5032-48ca-809c-f25123b63da9}" ma:internalName="TaxCatchAll" ma:showField="CatchAllData" ma:web="71674114-9548-4918-bfbe-4a235b8713d9">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FCBCB6-AB71-4002-AE8E-DFE97E8D7396}"/>
</file>

<file path=customXml/itemProps2.xml><?xml version="1.0" encoding="utf-8"?>
<ds:datastoreItem xmlns:ds="http://schemas.openxmlformats.org/officeDocument/2006/customXml" ds:itemID="{244C5F4A-B033-437E-88FC-DDF1219A57F8}"/>
</file>

<file path=customXml/itemProps3.xml><?xml version="1.0" encoding="utf-8"?>
<ds:datastoreItem xmlns:ds="http://schemas.openxmlformats.org/officeDocument/2006/customXml" ds:itemID="{B16CADA7-510C-4A64-A188-10826F60489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AT 04 HUELLA</cp:lastModifiedBy>
  <cp:revision/>
  <dcterms:created xsi:type="dcterms:W3CDTF">2024-06-04T13:59:16Z</dcterms:created>
  <dcterms:modified xsi:type="dcterms:W3CDTF">2025-05-19T10:59:56Z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0x0101001D26E2A22C79B44FA9E8CD1542DDBB92</vt:lpwstr>
  </property>
  <property fmtid="{D5CDD505-2E9C-101B-9397-08002B2CF9AE}" pid="3" name="MediaServiceImageTags">
    <vt:lpwstr/>
  </property>
</Properties>
</file>